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pivotTables/pivotTable1.xml" ContentType="application/vnd.openxmlformats-officedocument.spreadsheetml.pivotTable+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mc:AlternateContent xmlns:mc="http://schemas.openxmlformats.org/markup-compatibility/2006">
    <mc:Choice Requires="x15">
      <x15ac:absPath xmlns:x15ac="http://schemas.microsoft.com/office/spreadsheetml/2010/11/ac" url="C:\Users\LENOVO\Desktop\"/>
    </mc:Choice>
  </mc:AlternateContent>
  <xr:revisionPtr revIDLastSave="0" documentId="8_{1F860C24-4443-4B77-A8FF-C3F19C15D8C5}" xr6:coauthVersionLast="47" xr6:coauthVersionMax="47" xr10:uidLastSave="{00000000-0000-0000-0000-000000000000}"/>
  <bookViews>
    <workbookView xWindow="-108" yWindow="-108" windowWidth="23256" windowHeight="12456" xr2:uid="{00000000-000D-0000-FFFF-FFFF00000000}"/>
  </bookViews>
  <sheets>
    <sheet name="PAA-CIERRE 2022" sheetId="1" r:id="rId1"/>
    <sheet name="PUBLICACION" sheetId="2" r:id="rId2"/>
    <sheet name="ANEXO 1" sheetId="3" r:id="rId3"/>
  </sheets>
  <definedNames>
    <definedName name="_xlnm._FilterDatabase" localSheetId="2" hidden="1">'ANEXO 1'!$B$4:$AG$2965</definedName>
    <definedName name="_xlnm._FilterDatabase" localSheetId="0" hidden="1">'PAA-CIERRE 2022'!$B$5:$BB$5</definedName>
  </definedNames>
  <calcPr calcId="191029"/>
  <pivotCaches>
    <pivotCache cacheId="0" r:id="rId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A11" i="1" l="1"/>
  <c r="BA72" i="1" l="1"/>
  <c r="BA71" i="1"/>
  <c r="AW70" i="1" l="1"/>
  <c r="AY70" i="1" s="1"/>
  <c r="AX69" i="1"/>
  <c r="AW69" i="1"/>
  <c r="AX68" i="1"/>
  <c r="AW68" i="1"/>
  <c r="AY67" i="1"/>
  <c r="AY66" i="1"/>
  <c r="AW65" i="1"/>
  <c r="AY65" i="1" s="1"/>
  <c r="AY68" i="1" l="1"/>
  <c r="AY69" i="1"/>
  <c r="BA35" i="1"/>
  <c r="AY35" i="1"/>
  <c r="BA32" i="1"/>
  <c r="AY32" i="1"/>
  <c r="AY85" i="1"/>
  <c r="BA84" i="1"/>
  <c r="AY84" i="1"/>
  <c r="BA83" i="1"/>
  <c r="AY83" i="1"/>
  <c r="AV83" i="1"/>
  <c r="AY100" i="1"/>
  <c r="AX99" i="1"/>
  <c r="AW99" i="1"/>
  <c r="BA99" i="1" s="1"/>
  <c r="BA98" i="1"/>
  <c r="BA19" i="1"/>
  <c r="AX19" i="1"/>
  <c r="AW19" i="1"/>
  <c r="AX18" i="1"/>
  <c r="AW18" i="1"/>
  <c r="BA17" i="1"/>
  <c r="AY17" i="1"/>
  <c r="BA16" i="1"/>
  <c r="AX16" i="1"/>
  <c r="AW16" i="1"/>
  <c r="AX15" i="1"/>
  <c r="AW15" i="1"/>
  <c r="AX14" i="1"/>
  <c r="AW14" i="1"/>
  <c r="BA13" i="1"/>
  <c r="AY13" i="1"/>
  <c r="BA12" i="1"/>
  <c r="AY12" i="1"/>
  <c r="AX11" i="1"/>
  <c r="AW11" i="1"/>
  <c r="BA10" i="1"/>
  <c r="AX10" i="1"/>
  <c r="AW10" i="1"/>
  <c r="BA9" i="1"/>
  <c r="AX9" i="1"/>
  <c r="AW9" i="1"/>
  <c r="AY9" i="1" s="1"/>
  <c r="BA8" i="1"/>
  <c r="AX8" i="1"/>
  <c r="AY8" i="1" s="1"/>
  <c r="BA7" i="1"/>
  <c r="AX7" i="1"/>
  <c r="AW7" i="1"/>
  <c r="BA6" i="1"/>
  <c r="AX6" i="1"/>
  <c r="AW6" i="1"/>
  <c r="BA41" i="1"/>
  <c r="AY18" i="1" l="1"/>
  <c r="AY6" i="1"/>
  <c r="AY7" i="1"/>
  <c r="AY11" i="1"/>
  <c r="AY15" i="1"/>
  <c r="AY99" i="1"/>
  <c r="AM71" i="1"/>
  <c r="BA73" i="1" l="1"/>
  <c r="BA44" i="1" l="1"/>
  <c r="BA38" i="1"/>
  <c r="AM38" i="1"/>
  <c r="AX43" i="1"/>
  <c r="BA43" i="1" s="1"/>
  <c r="AW43" i="1"/>
  <c r="AX42" i="1"/>
  <c r="AW42" i="1"/>
  <c r="AY41" i="1"/>
  <c r="AY40" i="1"/>
  <c r="AY39" i="1"/>
  <c r="AY38" i="1"/>
  <c r="AY37" i="1"/>
  <c r="BA29" i="1"/>
  <c r="BA28" i="1"/>
  <c r="BA26" i="1"/>
  <c r="BA25" i="1"/>
  <c r="BA24" i="1"/>
  <c r="BA23" i="1"/>
  <c r="BA22" i="1"/>
  <c r="BA21" i="1"/>
  <c r="AX81" i="1"/>
  <c r="AW81" i="1"/>
  <c r="AX26" i="1"/>
  <c r="AW26" i="1"/>
  <c r="AX25" i="1"/>
  <c r="AW25" i="1"/>
  <c r="AX24" i="1"/>
  <c r="AW24" i="1"/>
  <c r="AX23" i="1"/>
  <c r="AW23" i="1"/>
  <c r="AX22" i="1"/>
  <c r="AW22" i="1"/>
  <c r="AX21" i="1"/>
  <c r="AW21" i="1"/>
  <c r="AY20" i="1"/>
  <c r="AY21" i="1" l="1"/>
  <c r="AY22" i="1"/>
  <c r="AY23" i="1"/>
  <c r="AY25" i="1"/>
  <c r="AY26" i="1"/>
  <c r="AY24" i="1"/>
  <c r="AY81" i="1"/>
  <c r="AY42" i="1"/>
  <c r="AY43" i="1"/>
  <c r="AV82" i="1"/>
  <c r="BA82" i="1" s="1"/>
  <c r="AW82" i="1"/>
  <c r="BA94" i="1" l="1"/>
  <c r="BA93" i="1"/>
  <c r="BA92" i="1"/>
  <c r="BA91" i="1"/>
  <c r="AY94" i="1"/>
  <c r="AY93" i="1"/>
  <c r="AY92" i="1"/>
  <c r="AY91" i="1"/>
  <c r="AX94" i="1"/>
  <c r="AX93" i="1"/>
  <c r="AX92" i="1"/>
  <c r="AX91" i="1"/>
  <c r="AW94" i="1"/>
  <c r="AW93" i="1"/>
  <c r="AW92" i="1"/>
  <c r="AW91" i="1"/>
  <c r="AV94" i="1"/>
  <c r="AV93" i="1"/>
  <c r="AV92" i="1"/>
  <c r="AV91" i="1"/>
  <c r="AX60" i="1" l="1"/>
  <c r="BA58" i="1" l="1"/>
  <c r="AT47" i="1" l="1"/>
  <c r="AT46" i="1"/>
  <c r="AT98" i="1" l="1"/>
  <c r="AT19" i="1"/>
  <c r="AT15" i="1"/>
  <c r="AT18" i="1"/>
  <c r="AT16" i="1"/>
  <c r="AT14" i="1"/>
  <c r="AT10" i="1"/>
  <c r="AT6" i="1"/>
  <c r="AM6" i="1"/>
  <c r="AR100" i="1"/>
  <c r="AQ99" i="1"/>
  <c r="AT99" i="1" s="1"/>
  <c r="AP99" i="1"/>
  <c r="AQ19" i="1"/>
  <c r="AP19" i="1"/>
  <c r="AQ18" i="1"/>
  <c r="AP18" i="1"/>
  <c r="AR17" i="1"/>
  <c r="AQ16" i="1"/>
  <c r="AP16" i="1"/>
  <c r="AQ15" i="1"/>
  <c r="AP15" i="1"/>
  <c r="AQ14" i="1"/>
  <c r="AP14" i="1"/>
  <c r="AR13" i="1"/>
  <c r="AR12" i="1"/>
  <c r="AR11" i="1"/>
  <c r="AQ9" i="1"/>
  <c r="AP9" i="1"/>
  <c r="AQ8" i="1"/>
  <c r="AP8" i="1"/>
  <c r="AR7" i="1"/>
  <c r="AQ6" i="1"/>
  <c r="AP6" i="1"/>
  <c r="AT85" i="1"/>
  <c r="AT84" i="1"/>
  <c r="AT83" i="1"/>
  <c r="AR85" i="1"/>
  <c r="AR84" i="1"/>
  <c r="AR83" i="1"/>
  <c r="AT42" i="1"/>
  <c r="AT38" i="1"/>
  <c r="AQ43" i="1"/>
  <c r="AP43" i="1"/>
  <c r="AQ42" i="1"/>
  <c r="AP42" i="1"/>
  <c r="AQ41" i="1"/>
  <c r="AP41" i="1"/>
  <c r="AR40" i="1"/>
  <c r="AR41" i="1" l="1"/>
  <c r="AR43" i="1"/>
  <c r="AR6" i="1"/>
  <c r="AR18" i="1"/>
  <c r="AR42" i="1"/>
  <c r="AT43" i="1"/>
  <c r="AR8" i="1"/>
  <c r="AR9" i="1"/>
  <c r="AR15" i="1"/>
  <c r="AR99" i="1"/>
  <c r="AT82" i="1"/>
  <c r="AQ82" i="1"/>
  <c r="AP82" i="1"/>
  <c r="AT94" i="1" l="1"/>
  <c r="AT93" i="1"/>
  <c r="AT92" i="1"/>
  <c r="AT91" i="1"/>
  <c r="AQ94" i="1"/>
  <c r="AP94" i="1"/>
  <c r="AO94" i="1"/>
  <c r="AQ93" i="1"/>
  <c r="AP93" i="1"/>
  <c r="AO93" i="1"/>
  <c r="AQ92" i="1"/>
  <c r="AP92" i="1"/>
  <c r="AO92" i="1"/>
  <c r="AQ91" i="1"/>
  <c r="AP91" i="1"/>
  <c r="AO91" i="1"/>
  <c r="AR93" i="1" l="1"/>
  <c r="AR91" i="1"/>
  <c r="AR92" i="1"/>
  <c r="AR94" i="1"/>
  <c r="AT45" i="1"/>
  <c r="AM101" i="1" l="1"/>
  <c r="AK100" i="1"/>
  <c r="AJ99" i="1"/>
  <c r="AM99" i="1" s="1"/>
  <c r="AI99" i="1"/>
  <c r="AM98" i="1"/>
  <c r="AK98" i="1"/>
  <c r="AM95" i="1"/>
  <c r="AM94" i="1"/>
  <c r="AJ94" i="1"/>
  <c r="AI94" i="1"/>
  <c r="AM93" i="1"/>
  <c r="AJ93" i="1"/>
  <c r="AI93" i="1"/>
  <c r="AM92" i="1"/>
  <c r="AJ92" i="1"/>
  <c r="AI92" i="1"/>
  <c r="AM91" i="1"/>
  <c r="AJ91" i="1"/>
  <c r="AI91" i="1"/>
  <c r="AM90" i="1"/>
  <c r="AM88" i="1"/>
  <c r="AM85" i="1"/>
  <c r="AM84" i="1"/>
  <c r="AJ82" i="1"/>
  <c r="AM82" i="1" s="1"/>
  <c r="AM81" i="1"/>
  <c r="AJ81" i="1"/>
  <c r="AM75" i="1"/>
  <c r="AM74" i="1"/>
  <c r="AM73" i="1"/>
  <c r="AK70" i="1"/>
  <c r="AM68" i="1"/>
  <c r="AK67" i="1"/>
  <c r="AK66" i="1"/>
  <c r="AM65" i="1"/>
  <c r="AK65" i="1"/>
  <c r="AM64" i="1"/>
  <c r="AM49" i="1"/>
  <c r="AM47" i="1"/>
  <c r="AM44" i="1"/>
  <c r="AM43" i="1"/>
  <c r="AJ43" i="1"/>
  <c r="AI43" i="1"/>
  <c r="AM42" i="1"/>
  <c r="AJ42" i="1"/>
  <c r="AI42" i="1"/>
  <c r="AM41" i="1"/>
  <c r="AJ41" i="1"/>
  <c r="AI41" i="1"/>
  <c r="AM31" i="1"/>
  <c r="AM29" i="1"/>
  <c r="AM26" i="1"/>
  <c r="AJ26" i="1"/>
  <c r="AI26" i="1"/>
  <c r="AM25" i="1"/>
  <c r="AJ25" i="1"/>
  <c r="AI25" i="1"/>
  <c r="AJ24" i="1"/>
  <c r="AM24" i="1" s="1"/>
  <c r="AI24" i="1"/>
  <c r="AM23" i="1"/>
  <c r="AJ23" i="1"/>
  <c r="AI23" i="1"/>
  <c r="AK22" i="1"/>
  <c r="AJ22" i="1"/>
  <c r="AI22" i="1"/>
  <c r="AM22" i="1" s="1"/>
  <c r="AM21" i="1"/>
  <c r="AM19" i="1"/>
  <c r="AJ19" i="1"/>
  <c r="AI19" i="1"/>
  <c r="AM18" i="1"/>
  <c r="AJ18" i="1"/>
  <c r="AI18" i="1"/>
  <c r="AK17" i="1"/>
  <c r="AM16" i="1"/>
  <c r="AJ16" i="1"/>
  <c r="AI16" i="1"/>
  <c r="AM15" i="1"/>
  <c r="AJ15" i="1"/>
  <c r="AI15" i="1"/>
  <c r="AM14" i="1"/>
  <c r="AJ14" i="1"/>
  <c r="AI14" i="1"/>
  <c r="AK13" i="1"/>
  <c r="AK12" i="1"/>
  <c r="AK11" i="1"/>
  <c r="AM10" i="1"/>
  <c r="AJ10" i="1"/>
  <c r="AI10" i="1"/>
  <c r="AJ9" i="1"/>
  <c r="AI9" i="1"/>
  <c r="AJ8" i="1"/>
  <c r="AI8" i="1"/>
  <c r="AK7" i="1"/>
  <c r="AJ6" i="1"/>
  <c r="AI6" i="1"/>
  <c r="S94" i="1"/>
  <c r="S93" i="1"/>
  <c r="S92" i="1"/>
  <c r="S91" i="1"/>
  <c r="AC87" i="1"/>
  <c r="AC86" i="1"/>
  <c r="T82" i="1"/>
  <c r="S81" i="1"/>
  <c r="AC80" i="1"/>
  <c r="AC75" i="1"/>
  <c r="AC72" i="1"/>
  <c r="AC71" i="1"/>
  <c r="T71" i="1"/>
  <c r="AC70" i="1"/>
  <c r="S69" i="1"/>
  <c r="S68" i="1"/>
  <c r="AC65" i="1"/>
  <c r="S65" i="1"/>
  <c r="AC64" i="1"/>
  <c r="S63" i="1"/>
  <c r="R63" i="1"/>
  <c r="AC62" i="1"/>
  <c r="S61" i="1"/>
  <c r="S59" i="1"/>
  <c r="S58" i="1"/>
  <c r="S57" i="1"/>
  <c r="R57" i="1"/>
  <c r="S56" i="1"/>
  <c r="R56" i="1"/>
  <c r="S54" i="1"/>
  <c r="AC53" i="1"/>
  <c r="S53" i="1"/>
  <c r="AC52" i="1"/>
  <c r="S52" i="1"/>
  <c r="S51" i="1"/>
  <c r="S42" i="1"/>
  <c r="S41" i="1"/>
  <c r="S30" i="1"/>
  <c r="S26" i="1"/>
  <c r="S25" i="1"/>
  <c r="S19" i="1"/>
  <c r="S18" i="1"/>
  <c r="S16" i="1"/>
  <c r="S15" i="1"/>
  <c r="U14" i="1"/>
  <c r="S14" i="1"/>
  <c r="S13" i="1"/>
  <c r="S11" i="1"/>
  <c r="U10" i="1"/>
  <c r="S10" i="1"/>
  <c r="S9" i="1"/>
  <c r="S8" i="1"/>
  <c r="S7" i="1"/>
  <c r="S6" i="1"/>
  <c r="AK18" i="1" l="1"/>
  <c r="AK24" i="1"/>
  <c r="AK25" i="1"/>
  <c r="AK41" i="1"/>
  <c r="AK6" i="1"/>
  <c r="AK8" i="1"/>
  <c r="AK9" i="1"/>
  <c r="AK10" i="1"/>
  <c r="AK15" i="1"/>
  <c r="AK19" i="1"/>
  <c r="AK23" i="1"/>
  <c r="AK26" i="1"/>
  <c r="AK42" i="1"/>
  <c r="AK99"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ADRIANA MARGARITA ROZO MELO</author>
    <author>Margarita Rozo</author>
  </authors>
  <commentList>
    <comment ref="AV22" authorId="0" shapeId="0" xr:uid="{00000000-0006-0000-0000-000001000000}">
      <text>
        <r>
          <rPr>
            <b/>
            <sz val="9"/>
            <color indexed="81"/>
            <rFont val="Tahoma"/>
            <family val="2"/>
          </rPr>
          <t>ADRIANA MARGARITA ROZO MELO:</t>
        </r>
        <r>
          <rPr>
            <sz val="9"/>
            <color indexed="81"/>
            <rFont val="Tahoma"/>
            <family val="2"/>
          </rPr>
          <t xml:space="preserve">
Ajuste de meta en noviembre memorando OAP 20221400013823.</t>
        </r>
      </text>
    </comment>
    <comment ref="AV23" authorId="1" shapeId="0" xr:uid="{00000000-0006-0000-0000-000002000000}">
      <text>
        <r>
          <rPr>
            <b/>
            <sz val="9"/>
            <color indexed="81"/>
            <rFont val="Tahoma"/>
            <family val="2"/>
          </rPr>
          <t>Margarita Rozo:</t>
        </r>
        <r>
          <rPr>
            <sz val="9"/>
            <color indexed="81"/>
            <rFont val="Tahoma"/>
            <family val="2"/>
          </rPr>
          <t xml:space="preserve">
Ajuste de meta en septiembre y noviembre memorandos OAP 20221400012103 y 20221400013823.</t>
        </r>
      </text>
    </comment>
    <comment ref="AV25" authorId="1" shapeId="0" xr:uid="{00000000-0006-0000-0000-000003000000}">
      <text>
        <r>
          <rPr>
            <b/>
            <sz val="9"/>
            <color indexed="81"/>
            <rFont val="Tahoma"/>
            <family val="2"/>
          </rPr>
          <t>Margarita Rozo:</t>
        </r>
        <r>
          <rPr>
            <sz val="9"/>
            <color indexed="81"/>
            <rFont val="Tahoma"/>
            <family val="2"/>
          </rPr>
          <t xml:space="preserve">
Ajuste de meta en noviembre memorando OAP 20221400013823.</t>
        </r>
      </text>
    </comment>
    <comment ref="AV26" authorId="1" shapeId="0" xr:uid="{00000000-0006-0000-0000-000004000000}">
      <text>
        <r>
          <rPr>
            <b/>
            <sz val="9"/>
            <color indexed="81"/>
            <rFont val="Tahoma"/>
            <family val="2"/>
          </rPr>
          <t>Margarita Rozo:</t>
        </r>
        <r>
          <rPr>
            <sz val="9"/>
            <color indexed="81"/>
            <rFont val="Tahoma"/>
            <family val="2"/>
          </rPr>
          <t xml:space="preserve">
Ajuste de meta en noviembre memorando OAP 20221400013823.</t>
        </r>
      </text>
    </comment>
    <comment ref="AV31" authorId="1" shapeId="0" xr:uid="{00000000-0006-0000-0000-000005000000}">
      <text>
        <r>
          <rPr>
            <b/>
            <sz val="9"/>
            <color indexed="81"/>
            <rFont val="Tahoma"/>
            <family val="2"/>
          </rPr>
          <t>Margarita Rozo:</t>
        </r>
        <r>
          <rPr>
            <sz val="9"/>
            <color indexed="81"/>
            <rFont val="Tahoma"/>
            <family val="2"/>
          </rPr>
          <t xml:space="preserve">
Ajuste de meta en septiembre y noviembre memorandos OAP 20221400012103 y 20221400013823.</t>
        </r>
      </text>
    </comment>
    <comment ref="AV81" authorId="1" shapeId="0" xr:uid="{00000000-0006-0000-0000-000006000000}">
      <text>
        <r>
          <rPr>
            <b/>
            <sz val="9"/>
            <color indexed="81"/>
            <rFont val="Tahoma"/>
            <family val="2"/>
          </rPr>
          <t>Margarita Rozo:</t>
        </r>
        <r>
          <rPr>
            <sz val="9"/>
            <color indexed="81"/>
            <rFont val="Tahoma"/>
            <family val="2"/>
          </rPr>
          <t xml:space="preserve">
Ajuste de meta en noviembre memorando OAP 20221400013823.</t>
        </r>
      </text>
    </comment>
  </commentList>
</comments>
</file>

<file path=xl/sharedStrings.xml><?xml version="1.0" encoding="utf-8"?>
<sst xmlns="http://schemas.openxmlformats.org/spreadsheetml/2006/main" count="62867" uniqueCount="1658">
  <si>
    <t>FORMULACIÓN - PROGRAMACIÓN</t>
  </si>
  <si>
    <t>NO. INDICADOR</t>
  </si>
  <si>
    <t>1.OBJETIVO ESTRATEGICO</t>
  </si>
  <si>
    <t>2.EJE ESTRATÉGICO DEL PEI</t>
  </si>
  <si>
    <t>3.ESTRATEGIA PEI</t>
  </si>
  <si>
    <t>4.DIMENSION MIPG</t>
  </si>
  <si>
    <t>ODS</t>
  </si>
  <si>
    <t>PLANES</t>
  </si>
  <si>
    <t xml:space="preserve">5.PROCESO    </t>
  </si>
  <si>
    <t>6.SALIDA DEL PROCESO</t>
  </si>
  <si>
    <t>7.INDICADOR</t>
  </si>
  <si>
    <t xml:space="preserve">8.VARIABLES (Qué se medirá) </t>
  </si>
  <si>
    <t>9.FORMULA (Cómo se medirá)</t>
  </si>
  <si>
    <t>10.INSTRUMENTO AL QUE APLICA</t>
  </si>
  <si>
    <t>11.TIPOLOGÍA PAA</t>
  </si>
  <si>
    <t>11.A. TIPOLOGIA EN PEI</t>
  </si>
  <si>
    <t>12.PERIDIOCIDAD</t>
  </si>
  <si>
    <t>13.PAA - 2020 - CIERRE</t>
  </si>
  <si>
    <t xml:space="preserve">14.PEI - 2021 </t>
  </si>
  <si>
    <t>15.PEI - AÑO 2022</t>
  </si>
  <si>
    <t>15.PEI - AÑO 2023</t>
  </si>
  <si>
    <t>DTAN</t>
  </si>
  <si>
    <t>DTOR</t>
  </si>
  <si>
    <t>DTAO</t>
  </si>
  <si>
    <t>DTPA</t>
  </si>
  <si>
    <t>DTCA</t>
  </si>
  <si>
    <t>DTAM</t>
  </si>
  <si>
    <t>NC</t>
  </si>
  <si>
    <t>16.RESPONSABLE DE EJECUCIÓN</t>
  </si>
  <si>
    <t>17.VALIDACIÓN/REPORTE</t>
  </si>
  <si>
    <t>18.PROYECTO DE INVERSIÓN</t>
  </si>
  <si>
    <t>19.PRODUCTO</t>
  </si>
  <si>
    <t>20. ACTIVIDAD CADENA DE VALOR</t>
  </si>
  <si>
    <t>1. Aumentar el manejo efectivo y equitativo de las áreas protegidas teniendo en cuenta los diferentes modelos de gobernanza con enfoque territorial</t>
  </si>
  <si>
    <t>1. Efectividad del Manejo.</t>
  </si>
  <si>
    <t>1.4. Disminuir presiones por conflictos de uso, ocupación y tenencia (UOT)</t>
  </si>
  <si>
    <t>6.3. Gestión con Valores para resultados</t>
  </si>
  <si>
    <t>ODS 15. Vida de Ecosistemas Terrestres</t>
  </si>
  <si>
    <t>PLAN DE ACCIÓN A CAMBIO CLIMÁTICO</t>
  </si>
  <si>
    <t>16. Administración y Manejo del SPNN</t>
  </si>
  <si>
    <t>Porcentaje de la superficie degradada en áreas protegidas priorizadas,  que se encuentran en proceso de restauración</t>
  </si>
  <si>
    <t xml:space="preserve">%APRes = % de la superficie degradada en áreas protegidas priorizadas, que se encuentra en proceso de restauración				
SARes = Superficie del área protegida priorizada en restauración (ha) 				
SAP = superficie degradada en áreas protegidas priorizadas identificadas el año anterior	</t>
  </si>
  <si>
    <t>%APRes= (SARes/ SAP) *100</t>
  </si>
  <si>
    <t>PND-PEI-PAA</t>
  </si>
  <si>
    <t>ACUMULADO</t>
  </si>
  <si>
    <t>MENSUAL</t>
  </si>
  <si>
    <t>0,65% = Corresponde a 2069,19  ha</t>
  </si>
  <si>
    <t>3,52%
TOTAL ACUMULADO: 11205,86 hectareas
TOTAL VIGENCIA 2022: 1171,74 ha + Linea base de 10034,12 
DENOMINADOR A NIVEL NACIONAL: 317856 Hectareas</t>
  </si>
  <si>
    <t>3,24%
TOTAL ACUMULADO: 10327,19
TOTAL VIGENCIA 2023: 2000</t>
  </si>
  <si>
    <t>TOTAL DTAN 150 ha 
Cocuy 25 ha 
Pisba 5 ha 
Guanentá 20 ha 
Yariguies 100 ha</t>
  </si>
  <si>
    <t xml:space="preserve">Total DTOR 77%
Proyecto TASAS: PNN Chingaza: 50 hectáreas.
Pra el calculo del %= Se tiene una línea base de 103 hectáreas
Fórmula: (50+53+50)/200 </t>
  </si>
  <si>
    <t>TOTAL DTAO 1,6% 233 ha
Galeras 13 (Rec 11)
Selva de Florencia 12 ha (Rec 11)
NHU 8 ha (Rec 11)
Orquideas 100 ha
Nevados 100 ha</t>
  </si>
  <si>
    <t xml:space="preserve">TOTAL DTCA: 658,74 ha
VIPIS 150 ha + 194,64 ha (rezago 2021) = 344,64 ha
Tayrona 47,38 ha (rezago 2021)
Providencia 12 ha
Flamencos 13 ha 
Colorados 10 ha
SNSM 40 ha + 9,72 ha (rezago 2021) = 49,72 ha
Corchal 25 ha
Compensaciones 
Colorados 57 ha
KFW
Corchal 100 ha
</t>
  </si>
  <si>
    <t xml:space="preserve">DT </t>
  </si>
  <si>
    <t xml:space="preserve">
GPM </t>
  </si>
  <si>
    <t>1. ADMINISTRACIÓN DE LAS ÁREAS DEL SISTEMA DE PARQUES NACIONALES NATURALES Y COORDINACIÓN DEL SISTEMA NACIONAL DE ÁREAS PROTEGIDAS. NACIÓN</t>
  </si>
  <si>
    <t>1.3 Servicio de restauración de ecosistemas </t>
  </si>
  <si>
    <t>7. Implementar el proceso de restauración en las áreas degradadas y/o alteradas de las áreas protegidas nacionales.
8. Realizar el monitoreo y seguimiento a los procesos de restauración en las áreas protegidas nacionales.
No Efectuar la protección, reforestación y conservación de las cuencas hidrográficas abastecedoras de acueductos municipales</t>
  </si>
  <si>
    <t>2. Participación Social en la Conservación</t>
  </si>
  <si>
    <t>2.2. Implementar Estrategias Diferenciadas para la Participación Social con Comunidades Locales</t>
  </si>
  <si>
    <t>PEI/PAA</t>
  </si>
  <si>
    <t>NA</t>
  </si>
  <si>
    <t xml:space="preserve">1.1 Servicio de prevención, vigilancia y control de las áreas protegidas </t>
  </si>
  <si>
    <t>1.Prevenir y mitigar riesgos y atender eventos generados por fenómenos naturales e incendios forestales u otras situaciones de riesgo que afecten la gobernabilidad de las áreas protegidas.
2. Controlar el uso y aprovechamiento de los recursos naturales en las áreas protegidas.
3. Realizar estudios jurídicos y técnicos para el saneamiento predial de las áreas protegidas y adelantar su adquisición.</t>
  </si>
  <si>
    <t xml:space="preserve">GPM </t>
  </si>
  <si>
    <t>1.1. Implementar acciones de investigación, monitoreo y manejo</t>
  </si>
  <si>
    <t>ODS 14. Vida Submarina
ODS 15. Vida de Ecosistemas Terrestres</t>
  </si>
  <si>
    <t>Porcentaje  de VOC de sistema que cuentan con programas de conservación formulados  (Corales, manglares, Bosque seco, chagra, recurso hídrico) y en implementación (oso, danta, frailejones, charapa).</t>
  </si>
  <si>
    <t xml:space="preserve">%VOCFeI = PORCENTAJE DE VOC DE SISTEMA QUE CUENTAN CON PROGRAMAS DE CONSERVACIÓN FORMULADOS (Corales, manglares, Bosque seco, chagra, recurso hídrico) Y EN IMPLEMENTACIÓN (oso, danta, frailejones, charapa).				
VOC = Número de VOC que cuentan con su programa de conservación formulado y en implementación 				
VOCSist = Número de  VOCs de Sistema priorizados 	</t>
  </si>
  <si>
    <t xml:space="preserve">%VOCFeI = (VOC con programa de conservación formulado e implementado / VOC de sistema priorizados)*100 </t>
  </si>
  <si>
    <t>67% = Avance en 6 programas de conservación sobre 9 programas planeados a 2023. 
(oso, danta, charapa, frailejon, recurso hidrico y bosque seco)</t>
  </si>
  <si>
    <t>100%  (oso, danta, charapa, frailejon, recurso hidrico, bosque seco, corales, manglares y chagra)</t>
  </si>
  <si>
    <t>TOTAL DTAN: 100%
Frailejon
PNN Tama
SFF Guanenta 
SFF Iguaque</t>
  </si>
  <si>
    <t xml:space="preserve">TOTAL DTAO: 2 VOC OSO Y DANTA 
22.2%: 
Oso (Orquideas, Tatama, Nevados, Purace, Nevado del Huila,  Complejo Volvanico Doña Juana, Hermosas, y 
Danta (Nevados, Purace, Nevado del Huila,  Complejo Volcanico Doña Juana,  Hermosas, Otún)
</t>
  </si>
  <si>
    <t>TOTAL DTAM: 
100% (1 Charapa AP CAHUINARÍ)</t>
  </si>
  <si>
    <t>DT
GPM</t>
  </si>
  <si>
    <t>4.1 Documentos de planeación para la conservación de la biodiversidad y sus servicios ecosistémicos</t>
  </si>
  <si>
    <t xml:space="preserve">37. Desarrollar un sistema de información que facilite la toma de decisiones en la planeación de la conservación.
38. Optimizar los instrumentos de planeación para la conservación de las áreas protegidas nacionales.
39. Formular los instrumentos de planeación de las áreas protegidas del SPNN.
40. Realizar seguimiento a la implementación de los instrumentos de planeación de las áreas del SPNN  </t>
  </si>
  <si>
    <t>Porcentaje de VOC/PIC con información actualizada proveniente del monitoreo</t>
  </si>
  <si>
    <t xml:space="preserve">VOC-PIC_MoAP	 = Porcentaje de VOC/PIC con información actualizada proveniente del monitoreo en el área protegida				
VOC-PIC_InfActAP = No. de VOC/PIC priorizados en el año en las áreas protegidas con información actualizada proveniente del monitoreo en el área protegida				
VOC-PIC_AP = No. de VOC/PIC seleccinados por las áreas protegidas, en su instrumento de planeación. 				
VOC-PIC_Mo = Porcentaje de VOC/PIC con información actualizada proveniente del monitoreo				
VOC-PIC_InfActAPs = No. de VOC/PIC priorizados en el año en las áreas protegidas con información actualizada proveniente del monitoreo				
VOC-PIC_APs = No. de VOC/PIC de las áreas protegidas, que se obtiene de la sumatoria de los VOC/PIC que cada área protegida seleccionó en su instrumento de planeación. En este caso serían 330 VOC/PIC (Valor sujeto a cambio dada la actualización o formulación de los instrumentos de planeación)	</t>
  </si>
  <si>
    <t>Fórmula avance AP:
%VOC-PIC_MoAP= 
(VOC-PIC_InfActAP / VOC-PIC_AP) *100
Fórmula avance del indicador a Nivel Nacional:
%VOC-PIC_Mo= 
(ΣVOC-PIC_InfActAPs / ΣVOC-PIC_APs) *100</t>
  </si>
  <si>
    <t xml:space="preserve">TOTAL ACUMULADO: 40.22% QUE EQUIVALE A 177/440 VOC  
EL 2021 CERRO CON 143 VOC </t>
  </si>
  <si>
    <t xml:space="preserve">TOTAL DTAN 
33/ 65
COCUY 4/4
IGUAQUE 1/1
PISBA1/1
ANULE 3 /3
CATATUMBO 5/5
TAMA 1/1 
GUANENTA 1/1 
SERRANIA DE LOS YARIGUIES 5/5 
</t>
  </si>
  <si>
    <t xml:space="preserve">TOTAL DTOR: 20/33
PNN Sierra de La Macarena 1, se mantiene la LB del año 2021.
PNN Chingaza 3 (Se mantienen los 3 VOC del año 2021)
PNN Sumapaz 2 (se mantiene los 2 VOC del año 2021)
PNN El Tuparro 0 (No tiene profesional) 
PNN Cordillera de Los Picachos (No se ha realizado el ejercicio de planificación con la jefe de AP)
PNN Tinigua (No tiene profesional de monitoreo)
</t>
  </si>
  <si>
    <t xml:space="preserve">TOTAL DTAO: 33/90
Guacharos 8
Complejo Volcanico Doña Juana 2
Orquideas 2
 Nevado del Huia 1 
 Nevados 1  
Purace 2 
Selva de florencia  2 
Tatama 1  
Galeras 8 
Corota 2 </t>
  </si>
  <si>
    <t xml:space="preserve">Total DTPA: 52%(52/101)
PNN Farallones: 6
PNN Munchique: 3
PNN Sanquianga:5
PNN Utria: 7
PNN Uramba: 3
PNN Gorgona: 9
PNN Malpelo: 7
PNN Katios: 6 </t>
  </si>
  <si>
    <t xml:space="preserve">DTCA = (23/94) 
PNN Portete: 25% (1/4) 
PNN CPRO: 0% (0/1)
PNN CRSB: 43% (3/7)
PNN de Macuira 33% (1/3)
PNN Old Providence: 25%  (2/8)
PNN Paramillo 40% (2/5)
PNN SNSM 17%: (1/6)
PNN Tayrona (2/6)=33%   
SF Acandí PyP (2/4)= 50%  
SFF CGSM = 33% (2/6)
SFF El Corchal (1/9)=11%  
SFF Los Colorados (1/5)= 20% 
SFF Los Flamencos: (1/6)= 17% 
Vipis (2/7)= 29% 
</t>
  </si>
  <si>
    <t>AP
DT</t>
  </si>
  <si>
    <t>Porcentaje de VOC/PIC con información actualizada proveniente de la investigación</t>
  </si>
  <si>
    <t xml:space="preserve">	VOC-PIC_InvestAP = Porcentaje de VOC/PIC con información actualizada proveniente de la investigación en el área protegida				
VOC-PIC_InfActAP = No. de VOC/PIC priorizados en el año en las áreas protegidas con información actualizada proveniente de la investigación en el área protegida				
VOC-PIC_AP = No. de VOC/PIC seleccinados por las áreas protegidas, en su instrumento de planeación. 				
VOC-PIC_Invest = Porcentaje de VOC/PIC con información actualizada proveniente de la investigación 				
VOC-PIC_InfActAPs = No. de VOC/PIC priorizados en el año en las áreas protegidas con información actualizada proveniente de la investigación  				
VOC-PIC_APs = No. de VOC/PIC de las áreas protegidas, que se obtiene de la sumatoria de los VOC/PIC que cada área protegida seleccionó en su instrumento de planeación. En este caso serían 330 VOC/PIC (Valor sujeto a cambio dada la actualización o formulación de los instrumentos de planeación)</t>
  </si>
  <si>
    <t xml:space="preserve">Fórmula avance AP:
%VOC-PIC_InvestAP= 
(VOC-PIC_InfActAP / VOC-PIC_AP) *100
Fórmula avance Nivel Nacional:
%VOC-PIC_Invest= 
(ΣVOC-PIC_InfActAPs /Σ VOC-PIC_APs) *100  </t>
  </si>
  <si>
    <t xml:space="preserve">TOTAL ACUMULADO: 22.05% QUE EQUIVALE A 97/440 VOC 
EL 2021 CERRO CON 76 VOC </t>
  </si>
  <si>
    <t>DTAN : 14/65</t>
  </si>
  <si>
    <t xml:space="preserve">TOTAL DTAO: 10/90:
Complejo Volcanico Doña Juana 1 
Orquideas 2 
Nevados  2 
 Purace  2 </t>
  </si>
  <si>
    <t>TOTAL DTPA:17/101
PNN Farallones 1
PNN Munchique 1
PNN Sanquianga 2
PNN Utria 1
PNN Uramba 1
PNN Gorgona 4
PNN Malpelo 2
PNN Katios 1
Nota: Sólo los PNN Utria, Sanquianga, Gorgona y el SFF Malpelo se harán con rescursos Nación. El resto con cooperación, academia, etc.</t>
  </si>
  <si>
    <t xml:space="preserve">TOTAL DTCA 30/94 
DTCA: 22
PNN Portete 2/4: 25%
PNN CRSB 2/7 : 28,58%
PNN de Macuira 2/3:; 66,66%
PNN Paramillo 2/5 40%
PNN SNSM 1/6  16,6%
PNN Tayrona 1/6 16,6%
SF Acandí PyP 1/4 25$
SFF CGSM 1/6 16,6%
SFF El Corchal 3/9 30%
SFF Los Colorados 3/5 60%
SFF Los Flamencos 2/6 33,33%
Vipis 2/7 0,28%
</t>
  </si>
  <si>
    <t xml:space="preserve">
No. de investigaciones que contribuyen a  la toma de decisiones de manejo</t>
  </si>
  <si>
    <t xml:space="preserve">No.Inv = No. de investigaciones que contribuyen a  la toma de decisiones de manejo		</t>
  </si>
  <si>
    <t>No.Inv =Σ No. de investigaciones que contribuyen a  la toma de decisiones de manejo de cada AP</t>
  </si>
  <si>
    <t xml:space="preserve">TOTAL ACUMULADO: 152
TOTAL VIGENCIA 2022: 41
DTAN: 9 investigaciones
DTPA: 9 investigaciones 
DTCA: 6 investigaciones
DTOR: 9 investigaciones 
DTAO: 3 investigaciones 
DTAM: 5 investigaciones </t>
  </si>
  <si>
    <t xml:space="preserve">TOTAL DTAN: 9
COCUY 2 
IGUAQUE 1 
ANULE 1 
TAMA 1 
GUANENTA 1 
YARIGUIES 1 </t>
  </si>
  <si>
    <t>TOTAL DTOR: 9
Compromiso del Proyecto de Administración del SPNN:
PNN Sierra de La Macarena 1
PNN Sumapaz 1
PNN El Tuparro 1
PNN Cordillera de Los Picachos 1
Compromiso del Proyecto Tasas: 
PNN Chingaza 5</t>
  </si>
  <si>
    <t xml:space="preserve">TOTAL DTAO: 3 
PNN Orquideas
 PNN Nevados
PNN Purace </t>
  </si>
  <si>
    <t>TOTAL DTPA: 9
PNN Farallones: 1
PNN Katíos: 1
PNN Munchique: 1
PNN Sanquianga: 1
PNN Uramba: 1
PNN Utría: 1
SFF Malpelo: 1
PNN Gorgona: 1
Nota: Todos son con recursos de cooperantes o investigadores externos, ninguno sale por recursos propios.</t>
  </si>
  <si>
    <t>TOTAL DTCA:  6 
Tayrona 1 
VIPIS 1 
SFF Los Colorados 1 
PNN Paramillo 1
SFF Flamencos 2
PNN Corales de profundidad  2
PNN Corales del rosario 2
NOTA: 
Tayrona 1 = Financiado por Universidad de Texas, Universidad de Ibague y Natural SIG
VIPIS 1 = Financiado por Fundación Selva
SFF Los Colorados 1 = Financiado por Fundación Titi
PNN Paramillo 1= Financiado por el Instituto Humboldt
SFF Flamencos 2= Financiado por la Universidad de la Guajira y la Universidad de Cordoba
PNN Corales de profundidad  2= Financiados por la Universidad de Cartagena y Universidad de Cordoba
PNN Corales del rosario 2 = Financiados por Universidad de Pontificia bolivariana, y por la Universidad de Santander</t>
  </si>
  <si>
    <t xml:space="preserve">TOTAL DTAM: 5
ORITO: 1 Monitoreo con cámaras trampa (WCS-PNN).
PNN Serrania de Chiribiquete: (1) propuesta técnica de investigación y monitoreo de variables climática (Fondos SZF-PNN).
LA PAYA: (1) Caracterización floristica de palmas en la comunidad de Jiriri
PNN Río Pure-1 Informe de fototrampeo de mamíferos y aves terrestres (Fondos: CI- ACT- PNN).
PNN Amacayacu: 1 Informe resultados megaparcela permanente de vegetación (Sinchi-PNN).
</t>
  </si>
  <si>
    <t>3.5 Documentos de investigación para la conservación de la biodiversidad y sus servicios eco sistémicos</t>
  </si>
  <si>
    <t>31. Desarrollar los programas de monitoreo e investigación para conocer el estado de conservación de los valores naturales, culturales y beneficios ambientales de las áreas protegidas nacionales. 
32. Efectuar monitoreo y seguimiento de los valores objeto de conservación. 
33. Formular los programas de monitoreo y portafolios de  investigación para conocer el estado de conservación de los valores naturales, culturales y beneficios ambientales de las áreas del SPNN. 
34. Implementar los programas de monitoreo y portafolios de investigación de las áreas protegidas del SPNN. 
35. Realizar seguimiento a los programas de monitoreo y portafolios de investigación que se implementan en las áreas protegidas del SPNN.  
36. Actualizar los portafolios de prioridades de conservación para el SINAP y SIRAPs.</t>
  </si>
  <si>
    <t xml:space="preserve">1.2. Implementar Instrumentos de Planeación </t>
  </si>
  <si>
    <t>ODS 11. Ciudades y Comunidades Sostenibles
ODS 14. Vida Submarina
ODS 15. Vida de Ecosistemas Terrestres</t>
  </si>
  <si>
    <t xml:space="preserve">Número de instrumentos de planeación aprobados. </t>
  </si>
  <si>
    <t>DVT = Número de instrumentos de planeación aprobados</t>
  </si>
  <si>
    <t xml:space="preserve">DVT= Σ Número de instrumentos de planeación aprobados. </t>
  </si>
  <si>
    <t xml:space="preserve"> ODS 12. Producción y Consumo Responsables
ODS 14. Vida Submarina
ODS 15. Vida de Ecosistemas Terrestres</t>
  </si>
  <si>
    <t>Porcentaje de AP con vocación ecoturística en proceso de formulación del plan de ordenamiento ecoturístico POE.</t>
  </si>
  <si>
    <t xml:space="preserve">%Ap =% de avance en el proceso de planificación del ecoturismo (Peso del 100%)
A = El AP adelanta gestiones entorno a iniciar el proceso de planificación del ecoturismo (Peso de 10 %)   
B = El AP cuenta con el componente Diagnóstico elaborado (Peso de 25%)   
C = El AP cuenta con el componente de Ordenamiento elaborado (Peso de 25%)  
D = El AP cuenta con el componente Estratégico elaborado (Peso de 25%)   
E = El AP cuenta con su POE aprobado por la Subdirección de Gestión y Manejo (Peso de 15%)    
</t>
  </si>
  <si>
    <t>%Ap = Promedio ( Σ A + B + C +D + E)</t>
  </si>
  <si>
    <t>AP
DT
GPM</t>
  </si>
  <si>
    <t>3.2 Documentos de lineamientos técnicos para la conservación de la biodiversidad y sus servicios ecosistémicos</t>
  </si>
  <si>
    <t>15. Realizar seguimiento y monitoreo  a la implementación a los planes de ordenamiento ecoturístico (POE). 
16. Desarrollar el lineamiento de servicios ecosistémicos
17. Implementar las actividades del plan de acción del lineamiento institucional para afrontar el clima cambiante y del plan de acción del lineamiento de servicios ecosistémicos.
18. Socializar las actividades desarrolladas y las lecciones aprendidas.
19. Realizar seguimiento a la implementación de los lineamientos.
20. Diseñar y/o implementar instrumentos para la valoración negociación y reconocimiento de los beneficios ecosistémicos y culturales de las áreas protegidas
21. Diseñar e implementar estrategias de sostenibilidad financiera para la generación de recursos tendientes al cumplimiento de los objetivos institucionales.
22. Diseñar e implementar estrategias de negocios con base en la valoración de los bienes y beneficios ecosistémicos generados por las áreas del Sistema de Parques Nacionales Naturales</t>
  </si>
  <si>
    <t>ODS 14. Vida Submarina</t>
  </si>
  <si>
    <t>Porcentaje de avance en la implementación de acciones de ordenamiento de los Recursos Hidrobiológicos pesqueros en las áreas protegidas (SPNN - DNMI)  y en articulación a los procesos de ordenación pesquera.</t>
  </si>
  <si>
    <t>%Ap = Porcentaje de avance del área protegida			
%Nc = Porcentaje de avance del nivel central			
%DT = Porcentaje de avance de la DT				
A1,2,3,4 = Acción o herramienta 1, 2, 3, 4….10			
Pon = valor de ponderación según la acción o herramienta  	
%Arhb =Porcentaje de avance en los procesos de ordenamiento</t>
  </si>
  <si>
    <t xml:space="preserve">FORMULA PARA AP: 
%Ap=(A1 x pon1)+  (A2 x pon2)+……(A10 x pon10)
FORMULA PARA DT:
%DT = (A1 x pon1)+  (A2 x pon2)+……(A4 x pon4)
FORMULA PARA NC:
%Nc = (A1 x pon1)+  (A2 x pon2)+……(A5 x pon5)
FORMULA PRINCIPAL: 
%Arhb = (%Ap+%DT+ %Nc) </t>
  </si>
  <si>
    <t>TOTAL DTPA; 
Acciones : 21/35
DTPA: 5/5 10%
PNN Sanquianga: 3/6 
PNN Gogona: 2/6
PNN Uramba: 3/6
PNN Utria: 4/6
PNN Katios: 4/6</t>
  </si>
  <si>
    <t xml:space="preserve">1.2 Documentos de lineamientos técnicos con acuerdos de uso, ocupación y tenencia en las áreas protegidas </t>
  </si>
  <si>
    <t>4. Suscribir acuerdos con campesinos que ocupan las Áreas Protegidas.
5. Implementar los acuerdos para la ordenación de los usos, actividades y ocupación en las áreas protegidas nacionales.
6.Realizar acuerdos de uso compatibles con la conservación con los campesinos que ocupan las áreas protegidas nacionales.</t>
  </si>
  <si>
    <t>ODS 1. Fin de la Pobreza 
ODS 2. Hambre Cero
ODS 8. Trabajo Decente y Crecimiento Económico: 
ODS 16. Paz, Justicia e Instituciones Sólidas</t>
  </si>
  <si>
    <t>Indicador de Acuerdo de PAZ: No. de Acuerdos para la conservación con las familias que actualmente colindan o estan dentro de las areas de especial interes ambiental bajo la administraciòn de Parques Nacionales Naturales de Colombia</t>
  </si>
  <si>
    <t xml:space="preserve">No.AS = Número de acuerdos suscritos para la conservación con las familias que actualmente colindan o están dentro de las áreas de especial interés ambiental bajo la administración de Parques Nacionales Naturales de Colombia	</t>
  </si>
  <si>
    <t>∑  No. de Acuerdos suscritos  para la conservación con las familias que actualmente colindan o estan dentro de las areas de especial interes ambiental bajo la administraciòn de Parques Nacionales Naturales de Colombia</t>
  </si>
  <si>
    <t>TOTAL ACUMULADO 2022: 884
TOTAL VIGENCIA: 212 ACUERDOS</t>
  </si>
  <si>
    <t xml:space="preserve">TOTAL DTAN 160
 KFW
Tamá 20 
Cocuy 20
 Yariguies 120  
</t>
  </si>
  <si>
    <t xml:space="preserve">TOTAL DTOR 20
Proyecto TASAS:
Chingaza 10 
Proyecto Administración del SPNN: 
Cordillera de Los Picachos 10
</t>
  </si>
  <si>
    <t>TOTAL DTAO 11
Nevados 4 (Rec 11 - 13 - 20) 
Selva de Florencia 2 (Rec 11)
Galeras 5 (Rec  11 - 21)</t>
  </si>
  <si>
    <t xml:space="preserve">TOTAL DTCA 10
Corchal 10 </t>
  </si>
  <si>
    <t>TOTAL DTAM 11
Nukak 9 (rezago 2021)
Chiribiquete 2 (rezago 2021)</t>
  </si>
  <si>
    <t xml:space="preserve">No. de hectáreas bajo sistemas de conservación: restauración, rehabilitación, recuperación, sistemas sostenibles derivados de usos legales y permitidos en el SPNN y sus zonas de influencia   </t>
  </si>
  <si>
    <t xml:space="preserve">HMC = # de hectáreas anuales en Mejoramiento de Coberturas		HRESSC	= # hectáreas de acuerdos de Restauración y/o sistemas sostenibles 		
HRP = # hectáreas en restauración en predios donde no existe uso, ocupación o tenencia	
HRSSC=	∑  cartográfica del # hectáreas anuales en Mejoramiento de Coberturas, hectáreas de acuerdos de Restauración y/o hectáreas en Sistemas Sostenibles y hectareas en restauración en predios donde no existe uso, ocupación o tenencia en las áreas protegidas y sus zonas de influencia. 	</t>
  </si>
  <si>
    <t xml:space="preserve">Σ HRSSC = HMC + HRESSC+ HRP </t>
  </si>
  <si>
    <t>TOTAL DTOR: 475 ha
Proyecto Administración del SPNN: 
Cordillera de Los Picachos 80 ha 
Tinigua: 80 ha
Sumapaz: 250 ha
Cinaruco: 15 ha
Proyecto Tasas
Chingaza 50 ha</t>
  </si>
  <si>
    <t>TOTAL DTAM: 88,72 ha
Nukak 30 ha (2022)
Serranía del Chiribiquete 58,72 ha (rezago 2021)</t>
  </si>
  <si>
    <t>Perímetro (Km) de los polígonos de las áreas protegidas con problemas de límites, que son precisados en campo.</t>
  </si>
  <si>
    <t>Kilometros precisados en campo</t>
  </si>
  <si>
    <t>Σ No. Kilometros Precisados en campo.</t>
  </si>
  <si>
    <t xml:space="preserve">TOTAL ACUMULADO 2022: 3616,45
TOTAL VIGENCIA 2022: 646,6 km </t>
  </si>
  <si>
    <t xml:space="preserve">6,936 KM
 4,686 KM (2020-2022) + 2250 KM / 2023
</t>
  </si>
  <si>
    <t>TOTAL DTAN: 125 KM</t>
  </si>
  <si>
    <t xml:space="preserve">TOTAL DTOR: 161
Compromiso Proyecto Administración del SPNN: 
PNN El Tuparro 98
DNMI Cinaruco 38
PNN Sierra de La Macarena (Pendiente, se esta revisando el contexto local y en campo para adelantar la programación del indicador)
Compromiso proyecto TASAS:
PNN Chingaza 25
</t>
  </si>
  <si>
    <t>DTAO: 33,6 km - 
PNN Purace 13,7 km – 
PNN nevados 19,9 km</t>
  </si>
  <si>
    <t>DTPA: 152 
PNN Gorgona 99 
PNN Katios 53</t>
  </si>
  <si>
    <t>TOTAL DTCA: 50 KM
SFF CORHAL MONO HDEZ  Y SFF FLEAMECNOS  - PNN MACUIRA   50 KM ( CORRESPONDE A  LA SUMA DE LAS 3 AREA)</t>
  </si>
  <si>
    <t>DT
GSIR</t>
  </si>
  <si>
    <t>GSIR</t>
  </si>
  <si>
    <t>Porcentaje de avance en la implementación de acciones de control y manejo de especies invasoras</t>
  </si>
  <si>
    <t xml:space="preserve">%Ap = Porcentaje de avance del área protegida			%Nc = Porcentaje de avance del nivel central		
%DT = Porcentaje de avance de la DT				
A1,2,3,4 = Acción o herramienta 1, 2, 3, 4….10			
Pon = valor de ponderación según la acción o herramienta  		
%AEI = Porcentaje de avance en la implementación de acciones de control y manejo de especies invasoras	</t>
  </si>
  <si>
    <t>%AP=(A1 x pon1)+  (A2 x pon2)+……(A4 x pon 4)
%NC = (A1 x pon1)+  (A2 x pon2)+……(A4 x pon4)
%DT = (A1 x pon1)+  (A2 x pon2)+……(A4 x pon4)
%AEI = (%AP+%DT+ %NC)</t>
  </si>
  <si>
    <t>PNN Pisba 60%</t>
  </si>
  <si>
    <t xml:space="preserve">DTOR: 
PNN Chingaza (Pendiente definir)
</t>
  </si>
  <si>
    <t>75% 
(PNN Selva, SFF Otun, SF Corota)</t>
  </si>
  <si>
    <t>Cada nivel aporta a la meta de la siguiente manera:
DTPA: 25%
PNN Gorgona 50%
PNN Sanquianga 40%</t>
  </si>
  <si>
    <t xml:space="preserve">Cada nivel aporta a la meta de la siguiente manera:
DTCA:25% 
PNN Tayrona: 50%
PNN Corales del Rosario y San Bernardo: 40% 
PNN Corales de Profundidad: 15%
</t>
  </si>
  <si>
    <t>DT
SGM</t>
  </si>
  <si>
    <t>SGM</t>
  </si>
  <si>
    <t xml:space="preserve">Porcentaje de la superficie degradada en áreas protegidas priorizadas que se encuentra en proceso de rehabilitación
</t>
  </si>
  <si>
    <t>%APReh = % de la superficie degradada en áreas protegidas priorizadas, que se encuentra en proceso de rehabilitación				
SAReh = Superficie del area protegida priorizada en rehabilitación  (ha) 				
SAP = superficie degradada en áreas protegidas priorizadas identificadas el año anterior</t>
  </si>
  <si>
    <t>%APReh= (SAReh/ SAP) *100</t>
  </si>
  <si>
    <t>0,15% = Corresponde a 500 ha</t>
  </si>
  <si>
    <t>1,99%
TOTAL ACUMULADO: 
6331,71 HA
TOTAL VIGENCIA 2022: 20 HA
LINEA BASE DE 2021: 6311,71</t>
  </si>
  <si>
    <t>7,61%
TOTAL ACUMULADO: 25378
TOTAL VIGENCIA 2023: 4563</t>
  </si>
  <si>
    <t>TOTAL DTCA 20 ha
Macuira 20 ha (100%)</t>
  </si>
  <si>
    <t>DT</t>
  </si>
  <si>
    <t xml:space="preserve">Número de Individuos sembrados. </t>
  </si>
  <si>
    <t xml:space="preserve"> ∑  No. de INDIVIDUOS sembrados en las Aps. </t>
  </si>
  <si>
    <t xml:space="preserve">#IS =No. de INDIVIDUOS sembrados en las Aps. </t>
  </si>
  <si>
    <t xml:space="preserve">TOTAL DTOR 55.215
Proyecto Administración del SPNN (Fonam 20): 
Cordillera de Los Picachos 10.000 
Tinigua 10.000
Sierra de La Macarena 10.000
Cinaruco 25.215
</t>
  </si>
  <si>
    <t xml:space="preserve">TOTAL DTPA: 43.500  
 Farallones  15.000
 Cabo Manglares 25.000 
Sanquianga 3.500 </t>
  </si>
  <si>
    <t>TOTAL DTAM 58.860
 Nukak 18.000 (vigencia 2022)
Chiribiquete 40.860 (rezago 2021)</t>
  </si>
  <si>
    <t>1.3. Realizar prevención, Vigilancia y Control</t>
  </si>
  <si>
    <t>17. Autoridad Ambiental</t>
  </si>
  <si>
    <t>Mapa de presiones (planear)</t>
  </si>
  <si>
    <t xml:space="preserve">% del área administrada por Parques Nacionales en presión  cubierta por recorridos de Prevención, vigilancia y control. </t>
  </si>
  <si>
    <t>% JPVC = % del área administrada por Parques Nacionales en presión  cubierta por recorridos de Prevención, vigilancia y control. 		
HAPVC = No. de Ha identificadas con presión bajo administración de PNN cubiertas con recorridos de prevención, vigilancia y control		
HAP = No. de Ha identificadas con presiones bajo administración de PNN.</t>
  </si>
  <si>
    <t>(No. Ha identificadas con presión bajo administración de PNN cubiertas con recorridos de prevención, vigilancia y control / No. total de Ha identificadas con presiones bajo administración de PNN)*100</t>
  </si>
  <si>
    <t>SUMA O FLUJO</t>
  </si>
  <si>
    <t xml:space="preserve">89%
</t>
  </si>
  <si>
    <t xml:space="preserve">30%
</t>
  </si>
  <si>
    <t xml:space="preserve">
1.Prevenir y mitigar riesgos y atender eventos generados por fenómenos naturales e incendios forestales u otras situaciones de riesgo que afecten la gobernabilidad de las áreas protegidas.
2. Controlar el uso y aprovechamiento de los recursos naturales en las áreas protegidas.
3. Realizar estudios jurídicos y técnicos para el saneamiento predial de las áreas protegidas y adelantar su adquisición.</t>
  </si>
  <si>
    <t>Actos administrativos resolviendo los trámites solicitados (Hacer)</t>
  </si>
  <si>
    <t>Porcentaje de instrumentos (permisos, concesiones y autorizaciones) emitidos para regular el uso y aprovechamiento de los recursos naturales en las áreas protegidas, que cuentan con seguimiento.</t>
  </si>
  <si>
    <t xml:space="preserve">IRUARNS = No. de instrumentos emitidos  para regular el uso y aprovechamiento de los recursos naturales con seguimiento. 				
TIRUARNO = No. total de instrumentos para regular el uso y aprovechamiento de los recursos naturales otorgados a 31 de diciembre de la vigencia anterior*100				
PI = Porcentaje de instrumentos (permisos, concesiones y autorizaciones) emitidos para regular el uso y aprovechamiento de los recursos naturales en las áreas protegidas, que cuentan con seguimiento	</t>
  </si>
  <si>
    <t>No. de instrumentos para regular el uso y aprovechamiento de los recursos naturales con seguimiento  / No. total de instrumentos para regular el uso y aprovechamiento de los recursos naturales otorgados a 31 de diciembre de la vigencia anterior*100</t>
  </si>
  <si>
    <t>STOCK</t>
  </si>
  <si>
    <t>80%
DTCA: 5,7% (6/6 instrumentos)
GTEA: 94,3% (99/99 instrumentos)</t>
  </si>
  <si>
    <t>99.98%</t>
  </si>
  <si>
    <t>DTCA
GTEA</t>
  </si>
  <si>
    <t>GTEA</t>
  </si>
  <si>
    <t xml:space="preserve">Acto administrativo que resuelve de fondo el proceso </t>
  </si>
  <si>
    <t>Porcentaje de sanciones en firme, debidamente ejecutadas.</t>
  </si>
  <si>
    <t>NSE = No. de sanciones ejecutadas				
NSI = No. de sanciones impuestas				
%sSFDE =Porcentaje de sanciones en firme, debidamente ejecutadas.</t>
  </si>
  <si>
    <t>(No. de sanciones ejecutadas/No. de sanciones impuestas)*100</t>
  </si>
  <si>
    <t>60,5%
1. NC: 4/4 sanciones en firme ejecutadas (cobro coactivo).
2. DTAO: 6/17 sanciones en firme ejecutadas.
3. DTAM: 2/2 sanciones en firme ejecutadas.
4. DTPA: 9/13 sanciones en firme ejecutadas
5. DTOR: 2/2 sanciones en firme ejecutadas</t>
  </si>
  <si>
    <t xml:space="preserve">100% 
</t>
  </si>
  <si>
    <t xml:space="preserve">35%
</t>
  </si>
  <si>
    <t xml:space="preserve">69% 
</t>
  </si>
  <si>
    <t xml:space="preserve">55%
</t>
  </si>
  <si>
    <t xml:space="preserve">
100%
</t>
  </si>
  <si>
    <t>DT
GTEA
OAJ</t>
  </si>
  <si>
    <t xml:space="preserve">Porcentaje de hectáreas con presiones originadas en infracciones ambientales, intervenida mediante la función sancionatoria </t>
  </si>
  <si>
    <t xml:space="preserve">% (Ha.IPS)=Porcentaje de hectáreas con presiones de infracciones ambientales intervenidas con proceso sancionatorio.				
Ha.PS=Número de (Ha) de la superficie intervenida con procesos sancionatorios abiertos				
Ha.SPI=Número de (Ha) de la superficie en presión originada por infracciones ambientales	</t>
  </si>
  <si>
    <t>Número de (Ha) de la superficie intervenida con procesos sancionatorios abiertos / Número de (Ha) de la superficie en presión originada por infracciones ambientales*100</t>
  </si>
  <si>
    <t>10% 
DTAO: 218/13373 hectáreas
DTAM: 14100/40033 hectáreas
DTOR: 10076/105408 hectáreas</t>
  </si>
  <si>
    <t xml:space="preserve">10% 
</t>
  </si>
  <si>
    <t xml:space="preserve">2%
</t>
  </si>
  <si>
    <t xml:space="preserve">17% 
</t>
  </si>
  <si>
    <t>Informe de Prevención Vigilancia y Control PVC.(HACER)</t>
  </si>
  <si>
    <t xml:space="preserve">Porcentaje de informes de seguimiento de prevención, vigilancia y control  reportados por las áreas protegidas de PNN. </t>
  </si>
  <si>
    <t xml:space="preserve">ISPVCP=No. de informes de seguimiento de PVC presentados	
ISPVCE=No. informes de seguimiento de PVC esperados		
%IPVC=Porcentaje de informes de seguimiento de prevención, vigilancia y control  reportados por las áreas protegidas de PNN. </t>
  </si>
  <si>
    <t>(No. de informes de seguimiento de PVC presentados / No. Informes de seguimiento de PVC esperados)*100</t>
  </si>
  <si>
    <t>TRIMESTRAL</t>
  </si>
  <si>
    <t>100%
DTPA: (32/32 informes) 100%
DTCA: (56/56 informes) 100%
DTOR: (24/24 informes) 100%
DTAO: (48/48 informes) 100%
DTAN: (32/32 informes) 100%
DTAM: (40/40 informes) 100% Puinawai no programa</t>
  </si>
  <si>
    <t>Porcentaje de procesos sancionatorios con impulso procesal durante la vigencia.</t>
  </si>
  <si>
    <t xml:space="preserve">%PSI=  Porcentaje de procesos sancionatorios con impulso.    
%PSI DT= Porcentaje de procesos sancionatorios con impulso DT.    
NPI DT= Número de procesos con impulso procesal por DT    
NPS DT = Número de procesos en sustanciación para el periodo DT.    
</t>
  </si>
  <si>
    <t xml:space="preserve">F1 = %PSI DT = (NPI DT / NPS DT) *100 
F2 = %PSI = (%PSI DT1 + %PSI DT2 +.. %PSI DT6...) / 6 </t>
  </si>
  <si>
    <t>52%
DTAO: 78/78 impulsos
DTOR: 33/59 impulsos
DTPA: 216/319 impulsos
DTCA: 136/454 impulsos
DTAN: 5/5 impulsos
DTAM: 30/34 impulsos
Total: 498/949 impulsos</t>
  </si>
  <si>
    <t xml:space="preserve">24%  
</t>
  </si>
  <si>
    <t xml:space="preserve">56% 
</t>
  </si>
  <si>
    <t xml:space="preserve">65%
 </t>
  </si>
  <si>
    <t xml:space="preserve">59%
</t>
  </si>
  <si>
    <t>Porcentaje de procesos sancionatorios resueltos de fondo con acto administrativo.</t>
  </si>
  <si>
    <t xml:space="preserve">% PSRF= Porcentaje de procesos sancionatorios resueltos de fondo con acto administrativo.    
%PSRFn = Porcentaje de procesos sancionatorios resueltos de fondo con acto administrativo por unidad de reporte (DTs + GTEA).     
NPrto=  Números de procesos en reparto con corte a 31 de diciembre de la vigencia anterior.    
NPARF= Números de procesos con acto administrativo que resuelve de fondo 
  </t>
  </si>
  <si>
    <t xml:space="preserve">F1 = %PSRFx = (NPARF / Nprto) *100
F2 = % PSRF= (%PSRFdt1 + %PSRFdt2+.. + %PSRFdt6 + %PSRFgtea) / 7 </t>
  </si>
  <si>
    <t>12,1%
DTOR: 5/5
DTAM: 3/3
DTAO: 11/18 
DTCA: 20/375 
DTPA: 47/319
GTEA: 1/1 
Total: 87/721</t>
  </si>
  <si>
    <t xml:space="preserve">100% 
</t>
  </si>
  <si>
    <t>61% 
 </t>
  </si>
  <si>
    <t xml:space="preserve">15% 
</t>
  </si>
  <si>
    <t xml:space="preserve">6,5%
</t>
  </si>
  <si>
    <t xml:space="preserve">100%
</t>
  </si>
  <si>
    <t>DT
GTEA</t>
  </si>
  <si>
    <t>Porcentaje de solicitudes de Trámites Ambientales evaluadas para el periodo</t>
  </si>
  <si>
    <t xml:space="preserve">SET= N° solicitudes evaluadas en el trimestre 			
NSRT=N°solicitudes radicadas en el trimestre 			
%STAEP=Porcentaje de solicitudes de Trámites Ambientales evaluadas para el periodo	</t>
  </si>
  <si>
    <t>(N° solicitudes evaluadas en el trimestre / N° solicitudes radicadas en el trimestre)*100</t>
  </si>
  <si>
    <t>Porcentaje de solicitudes de Trámites Ambientales en seguimiento para el periodo</t>
  </si>
  <si>
    <t>EST=Expedientes con seguimiento en trimestre				
NERT= Expedientes en reparto para el trimestre				
%STAS=Porcentaje de solicitudes de Trámites Ambientales en seguimiento para el periodo</t>
  </si>
  <si>
    <t xml:space="preserve"> (N° Expedientes con seguimiento en el trimestre / N° Expedientes en reparto para el trimestre) * 100</t>
  </si>
  <si>
    <t>ODS 11. Ciudades y Comunidades Sostenibles</t>
  </si>
  <si>
    <t>Información a las autoridades competentes.</t>
  </si>
  <si>
    <t>Porcentaje de situaciones de riesgo público reportadas por las áreas protegidas del SPNN, en las que se coordinó su atención oportuna con las instancias competentes</t>
  </si>
  <si>
    <t xml:space="preserve">SRPC=# de situaciones de riesgo público en las que se coordinó la atención oportuna				
STRR=# de situaciones de riesgo público reportadas a la OGR				
PSRPA=	% situaciones de riesgo público reportadas por las áreas protegidas del SPNN, en las que se coordinó su atención oportuna con las instancias competentes								</t>
  </si>
  <si>
    <t>(# de situaciones de riesgo público en las que se coordinó la atención oportuna /# de situaciones de riesgo público reportadas a la OGR)*100</t>
  </si>
  <si>
    <t>AP
DT
OGR</t>
  </si>
  <si>
    <t>OGR</t>
  </si>
  <si>
    <t>ODS 11. Ciudades y Comunidades Sostenibles
ODS 13. Acción por el Clima</t>
  </si>
  <si>
    <t>Informes de seguimiento
Informes de Gestión</t>
  </si>
  <si>
    <t>Porcentaje de planes de emergencias y contingencias por desastres naturales e incendios de cobertura vegetal implementados en las áreas protegidas del SPNN.</t>
  </si>
  <si>
    <t xml:space="preserve">∑PECDNI=  ∑ de AP con planes de emergencias y contingencias aprobados por desastres naturales con informe de implementación </t>
  </si>
  <si>
    <t>(No. de AP con planes de emergencias y contingencias por desastres naturales e incendios de cobertura vegetal implementados / No. total de AP)*100</t>
  </si>
  <si>
    <t>70%. Este indicador empieza con una lìnea de base de 38 lo que corresponde al 64% de 59 AP</t>
  </si>
  <si>
    <t>85%
DTAM:7/11
DTOR:7/7
DTCA:14/14
DTAN:8/8
DTPA:3/8
DTAO:12/12
Total: 51/60</t>
  </si>
  <si>
    <t xml:space="preserve">100%
</t>
  </si>
  <si>
    <t xml:space="preserve">100%
 </t>
  </si>
  <si>
    <t xml:space="preserve">37,5% 
</t>
  </si>
  <si>
    <t xml:space="preserve">Plan de contigencia de riesgo público </t>
  </si>
  <si>
    <t xml:space="preserve">No. de planes de contingencia para la gestión de riesgo público generado por el ejercicio de la autoridad ambiental en las áreas protegidas del SPNN en actualización. </t>
  </si>
  <si>
    <t xml:space="preserve">PRPAA=Planes de contingencia en riesgo publico actualizado y aprob		PCRP=No. de planes de contingencia para la gestión de riesgo público generado por el ejercicio de la autoridad ambiental en las áreas protegidas del SPNN en actualización. </t>
  </si>
  <si>
    <t>PCRP: ∑PRPAA</t>
  </si>
  <si>
    <t>PAA</t>
  </si>
  <si>
    <t>29 PLANES</t>
  </si>
  <si>
    <t>0
.</t>
  </si>
  <si>
    <t xml:space="preserve">12  
</t>
  </si>
  <si>
    <t xml:space="preserve">2
</t>
  </si>
  <si>
    <t>TODAS LAS ESTRATEGIAS DEL EJE</t>
  </si>
  <si>
    <t>ODS 14. Vida Submarina
ODS 15. Vida de Ecosistemas Terrestres
ODS 17. Alianzas para Lograr los Objetivos</t>
  </si>
  <si>
    <t>19. Coordinación del SINAP</t>
  </si>
  <si>
    <t>Línea base para medir la efectividad del manejo de las áreas protegidas públicas del SINAP a nivel de Sistema.
Ruta de trabajo acordada para medir la efectividad en el manejo de las AP públicas a escala de sistema.</t>
  </si>
  <si>
    <t>Porcentaje de mejora en el indice de efectividad de manejo de las áreas protegidas públicas</t>
  </si>
  <si>
    <t xml:space="preserve">Mediana de la variación porcentual del índice de efectividad entre dos periodos		
Tasa de cambio del índice de efectividad del manejo de las áreas públicas del SINAP.				
Índice de efectividad del manejo en la línea de seguimiento obtenido para las áreas públicas del SINAP				
Índice de efectividad del manejo en el periodo anterior (línea base) obtenido para las áreas protegidas públicas del SINAP.	</t>
  </si>
  <si>
    <t>Mediana en la variación del indice de efectividad del manejo a nivel de sitio.
Nota: Esta es la formula que quedo registrada en la HM de Sinergia.</t>
  </si>
  <si>
    <t>FLUJO</t>
  </si>
  <si>
    <t>SGM
DT: Apoyo en la gestión que debe hacerse con las CARs en sus territorios.</t>
  </si>
  <si>
    <t>4.6 Servicio de administración y manejo de áreas protegidas</t>
  </si>
  <si>
    <t>53. Contar con un marco de política y normativo adecuado que dinamice el cumplimiento de la misión institucional
54. Promover la participación de actores estratégicos en la consolidación del Sistema Nacional de Áreas Protegidas, SINAP
55. Posicionar a Parques Nacionales Naturales, PNN en los ámbitos nacional, regional, local e internacional
56. Implementar el Plan de Acción del SINAP en los SIRAPs y demás instancias de participación del SINAP.
57. Promover la conservación privada para contribuir al atributo completo del SINAP a través de espacios de trabajo y fortalecimiento de capacidades
58. Contar con un RUNAP actualizado, operando y con Autoridades fortalecidas en su utilización
59. Concertar estrategias especiales de manejo con grupos étnicos que permitan articular distintas visiones del territorio
60. Implementar los planes de acción de los Regímenes Especiales de Manejo (Indígenas) y a los Acuerdos de Uso y Manejo suscritos (Afrodescendiente y raizal)</t>
  </si>
  <si>
    <t>2. Promover la conformación y consolidación del SINAP, fortaleciendo la representatividad ecológica y la conectividad estructural y funcional del sistema.</t>
  </si>
  <si>
    <t>3. Sistema Completo</t>
  </si>
  <si>
    <t xml:space="preserve">3.1. Armonizar los instrumentos de planeación institucional con los instrumentos de planeación del orden local, regional y nacional. </t>
  </si>
  <si>
    <t>Documento estratégico orientador el SINAP</t>
  </si>
  <si>
    <t xml:space="preserve">Porcentaje de apropiación del Documento de política del SINAP.   </t>
  </si>
  <si>
    <t xml:space="preserve">Etapas implementas de la ruta de apropiación de la PP. 
No Total de etapas de apropiación de la PP. 
</t>
  </si>
  <si>
    <t xml:space="preserve">(Etapas implementas de la ruta de apropiación de la PP/ No Total de etapas de apropiación de la PP)*100 </t>
  </si>
  <si>
    <t>DT
SGM
GGIS</t>
  </si>
  <si>
    <t>GGIS</t>
  </si>
  <si>
    <t>Informes de Orientación y acompañamiento a los subsistemas</t>
  </si>
  <si>
    <t>Sistema de informacion y monitoreo para el SINAP  en operación</t>
  </si>
  <si>
    <t xml:space="preserve">Sistema de información y monitoreo para el SINAP  en operación en sus escalas de gestión 
Sistema de monitoreo. </t>
  </si>
  <si>
    <t>Sistema de información monitoreo para el SINAP en operación / Sistema de monitoreo : SMO/SM</t>
  </si>
  <si>
    <t>1
Conceptualizar el sistema de monitoreo del SINAP.</t>
  </si>
  <si>
    <t xml:space="preserve"> 1
Sistema de monitoreo del SINAP en operación.</t>
  </si>
  <si>
    <t>SGM 
GGIS 
GPM
GSIR</t>
  </si>
  <si>
    <t>SGM
GGIS</t>
  </si>
  <si>
    <t>ODS 14. Vida Submarina
ODS 15. Vida de Ecosistemas Terrestres
ODS 11. Ciudades y Comunidades Sostenibles</t>
  </si>
  <si>
    <t>PLAN DE ACCIÓN A CAMBIO CLIMÁTICO - POR CONFIRMAR</t>
  </si>
  <si>
    <t>Documentos técnicos regionales de áreas protegidas como insumo para los planes de desarrollo departamental elaborados que incluyan lineamientos para impulsar procesos de conectividad entre las AP</t>
  </si>
  <si>
    <t xml:space="preserve">Porcentaje de avance en el proceso de integración de las Areas Protegidas como determinantes ambientales en instrumentos de desarrollo y ordenamiento territorial. 
 </t>
  </si>
  <si>
    <t>%Ap=Porcentaje de avance del área protegida				%DT=Porcentaje de avance de la DT			
%Nc=Porcentaje de avance del nivel central			
%AOT=Porcentaje de avance</t>
  </si>
  <si>
    <t>%AOT = Promedio (%Ap+%DT+ %Nc)</t>
  </si>
  <si>
    <t>DT
AP
NC</t>
  </si>
  <si>
    <t>3.2. Subsistemas de Gestión. SINAP, SIRAP, Subsistemas temáticos de AP y estrategias complementarias de conservación.</t>
  </si>
  <si>
    <t>Actas, listados de asistencia espaciosInformes  de acompañamiento y orientación a los subsistemas 
Documentos técnicos regionales de áreas protegidas como insumo para los planes de desarrollo departamental elaborados que incluyan lineamientos para impulsar procesos de conectividad entre las AP</t>
  </si>
  <si>
    <t xml:space="preserve">% de los subsistemas regionales y temáticos que implementan en sus planes de acción los lineamientos nacionales del SINAP.   </t>
  </si>
  <si>
    <t>Porcentaje de los subsistemas regionales  (Incluidos los temáticos en su ambito de gestión) que incorporan e implementan en sus instrumentos de planificación acciones para al cumplimiento de las metas y directrices nacionales y que se reflejen  en los informes de gestion y las correspondientes evidencias enviadas para el I semestre y el anual  (2 informes). 
Porcentaje cumplimiento de informes consolidados de gestion de orientacion y acompañamiento de los SIRAPs elaborados por el GGIS  (informe semestral y anual)</t>
  </si>
  <si>
    <t>%Subtotal 1=( (% SIRAP1+ % SIRAP2+%SIRAP3+%SIRPA4+%SIRAP5+%SIRAP6) / 6)
%Subtotal 2: Informe acompañamiento  1 GGIS
Total Indicador=( %Subtotal 1+ %Subtotal 2)/2
El numero de informes por semestre que deben presentar las DT y GGIS se evalua  como Ausencia (0) y Cumplimiento (1)</t>
  </si>
  <si>
    <t>DT
GGIS</t>
  </si>
  <si>
    <t>3.4. Sistemas de información Interoperables</t>
  </si>
  <si>
    <t>Conceptos técnicos de contraste Reportes de inscripción y registro.</t>
  </si>
  <si>
    <t>Número de reportes sobre las áreas protegidas inscritas en el Registro Unico Nacional de Areas Protegidas RUNAP elaborados y divulgados.</t>
  </si>
  <si>
    <t xml:space="preserve">RRUNAP = Numero de reportes de áreas protegidas del SINAP inscritas en el Registro Único Nacional de Áreas Protegidas RUNAP elaborados y difundidos.				
RRUNAPR = Número de Reportes RUNAP elaborados y difundidos en el periodo. 				
RRUNAPP = Número de Reportes RUNAP Programados (Los reportes son mensuales por lo que se programan 12). 
</t>
  </si>
  <si>
    <t>RRUNAP= RRUNAPP - RRUNAPR</t>
  </si>
  <si>
    <t>GTEA
GSIR
GGIS</t>
  </si>
  <si>
    <t>REPORTES DE INSCRIPCIÓN Y REGISTRO</t>
  </si>
  <si>
    <t>Numero de AP del SINAP inscritas en el Registro Unico Nacional de Areas Protegidas RUNAP .</t>
  </si>
  <si>
    <t>AREAS PROTEGIDAS DEL SINAP INSCRITAS EN EL RUNAP</t>
  </si>
  <si>
    <t>No. de AP Inscritas en el RUNAP</t>
  </si>
  <si>
    <t>4. Representatividad Ecológica</t>
  </si>
  <si>
    <t xml:space="preserve">4.1. Incrementar la representatividad  ecosistémica del país y garantizar que la biodiversidad que se protege, alcanza las metas de conservación específica para cada nivel. </t>
  </si>
  <si>
    <t xml:space="preserve">Reportes de incremento en representatividad las áreas protegidas del SINAP desde el ámbito de gestión  regional. </t>
  </si>
  <si>
    <t>Pocentaje de ecosistemas o unidades de análisis ecosistémicas no representados o subrepresentados incluidos en el SINAP en el cuatrienio</t>
  </si>
  <si>
    <t xml:space="preserve">Porcentaje de ecosistemas o unidades de análisis ecosistémicas no representadas y subrepresentados (sin representatividad, con representatividad insignificante o con baja representatividad) incluidas en el SINAP 
Número de ecosistemas o unidades de análisis ecosistémicas no representadas y subrepresentados (con representatividad insignificante o con baja representatividad) incluidas en el SINAP en el periodo de referencia.
Número de ecosistemas o unidades de análisis ecosistémicas no representadas y subrepresentados (con representatividad insignificante o con baja representatividad) a partir del mapa de ecosistemas de país a escala 1:100.000 Versión 2.1, IDEAM 2017, que corresponde con 267 unidades.
</t>
  </si>
  <si>
    <t>% UAENR/BR  SINAP = ((UAENR/BR  R)/ (UAENR/BR))*100</t>
  </si>
  <si>
    <t>SGM
GGIS
DT: Apoyo en la gestión que debe hacerse con las CARs en sus territorios.</t>
  </si>
  <si>
    <t>6.2 Direccionamiento Estratégico</t>
  </si>
  <si>
    <t>Reporte RUNAP y su difusión</t>
  </si>
  <si>
    <t xml:space="preserve">No. de autoridades ambientales competentes sensibilizadas en operación estadisticas "Areas protegidas integrantes del SINAP inscritas en el RUNAP". </t>
  </si>
  <si>
    <t xml:space="preserve">NTAS= Número Total de Autoridades Ambientales Competentes Sensibilizadas
NTAC= Número Total de Autodidades Ambientales Competentes
 NTACSS= Número Total de Autodidades Ambientales Competentes Sin Sensibilización
</t>
  </si>
  <si>
    <t>NTAS=(NTAC-NTACSS)</t>
  </si>
  <si>
    <t>ANUAL</t>
  </si>
  <si>
    <t xml:space="preserve">ODS 14. Vida Submarina
ODS 15. Vida de Ecosistemas Terrestres
</t>
  </si>
  <si>
    <t>Conceptos técnicos que aportan a los procesos de registro de RNSCActo administrativo Registro  de RNSC Acto administrativo Registro OARNSC</t>
  </si>
  <si>
    <t xml:space="preserve"> % de solicitudes de registro de Reservas naturales de la sociedad civil resueltas. </t>
  </si>
  <si>
    <t xml:space="preserve">NSRNSCR=No de solicitudes de registro de RNSC resueltas 	
NSRNSCP=No de solicitudes de registro programadas 		
%SRNSCR=% de solicitudes de registro de Reservas naturales de la sociedad civil resueltas. </t>
  </si>
  <si>
    <t xml:space="preserve">
%SRNSCR= (NSRNSCR / NSRNSCP)*100</t>
  </si>
  <si>
    <t>57%= 198 solicitudes de registro de RNSC de un universo de 347 solictudes por resolver</t>
  </si>
  <si>
    <t>2.1 Servicio declaración de áreas protegidas</t>
  </si>
  <si>
    <t>11. Implementar la ruta para declaratoria de nuevas áreas o ampliación de las existentes.
12. Implementar acuerdos con las comunidades en el marco de los procesos de declaratoria o ampliación de las existentes.</t>
  </si>
  <si>
    <t>Porcentaje de RNSC registradas y notificadas, con información (alfanumérica y cartográfica) inscrita en el RUNAP</t>
  </si>
  <si>
    <t xml:space="preserve">NSRNSCE=(No de solicitudes de  RNSC  registradas y notificadas con información alfanumérica y cartográfica inscrita en RUNAP- EJECUTA			NSRNSCP=No de solicitudes de  RNSC registradas y notificadas PROGRAMADAS				
%RNSCIR=Porcentaje de RNSC registradas y notificadas, con información (alfanumérica y cartográfica) inscrita en el RUNAP	</t>
  </si>
  <si>
    <t>%RNSCIR=(NSRNCE/ NSRNSCP)*100</t>
  </si>
  <si>
    <t>26%= 90 RNSC registradas y notificadas, con información (alfanumérica y cartográfica) inscrita en el RUNAP de un universo de 347 solictudes por resolver</t>
  </si>
  <si>
    <t>Porcentaje de solicitudes de registro de RNSC abiertos a partir  de enero 1 de 2020 con actuaciones de impulso del trámite y/o de fondo</t>
  </si>
  <si>
    <t>(Número de expedientes de RNSC abiertos a partir  de enero 1 de 2020 con actuaciones administrativas de trámite y/o de fondo / No de expedientes de RNSC abiertos a partir  de enero 1 de 2020)*100</t>
  </si>
  <si>
    <t>95%= 51 solicitudes impulsadas de 54</t>
  </si>
  <si>
    <t>Porcentaje de solicitudes de registro de organizaciones articuladoras de RNSC con actuaciones administrativas de impulso  y/o de fondo.</t>
  </si>
  <si>
    <t>Porcentaje de solicitudes de registro de organizaciones articuladoras de RNSC con actuaciones administrativas de impulso y/o de fondo.</t>
  </si>
  <si>
    <t>(Número de solicitudes de registro de Organizaciones articuladoras de RNSC con actuaciones administrativas de impulso y/o de fondo / Solicitudes de registro de Organizaciones articuladoras de RNSC recibidas)*100</t>
  </si>
  <si>
    <t xml:space="preserve">3. Fortalecer la entidad en sus dinámicas administrativas y de gestión, para el cumplimiento de su misión. </t>
  </si>
  <si>
    <t>6. Fortalecimiento Institucional del PNNC</t>
  </si>
  <si>
    <t>6.7. Control Interno</t>
  </si>
  <si>
    <t>ODS 16. Paz, Justicia e Instituciones Sólidas</t>
  </si>
  <si>
    <t>5. Evaluación Independiente</t>
  </si>
  <si>
    <t>Informe de seguimiento al Plan Anual de Auditoría.
Informe de Evaluación a la Gestión del Riesgo.
Informes de Seguimiento Planes de Mejoramiento.</t>
  </si>
  <si>
    <t xml:space="preserve"> % de avance en la implementación del Modelo Estándar de Control Interno.</t>
  </si>
  <si>
    <t xml:space="preserve">Auditorías internas, acciones correctivas y de mejora y seguimiento al monitoreo de riesgos. </t>
  </si>
  <si>
    <t xml:space="preserve">1. Número de Auditorías Internas Realizados / Número de Auditorías Internas Programados*100  
2.  Número de Seguimientos a Acciones Correctivas y de Mejora Realizados / Número de Seguimientos a Acciones Correctivas y de Mejora Programados*100 
3. Número de Seguimientos al Monitoreo de Riesgos Realizados / Número de Seguimientos al Monitoreo de Riesgos Programados*100  
SUMATORIA DE 1+2+3
</t>
  </si>
  <si>
    <t>GCI</t>
  </si>
  <si>
    <t>3. FORTALECIMIENTO DE LA CAPACIDAD INSTITUCIONAL DE PARQUES NACIONALES NATURALES A NIVEL NACIONAL.</t>
  </si>
  <si>
    <t>2. Servicio de Implementación Sistemas de Gestión</t>
  </si>
  <si>
    <t>Actualizar autodiagnóstico, planes de trabajo y/o mejoramiento anual. 
Ejecutar  los  planes de trabajo y/o mejoramiento
Ejecutar el Plan  de auditoria</t>
  </si>
  <si>
    <t>6.4. Evaluación de resultados</t>
  </si>
  <si>
    <t xml:space="preserve">5 planes institucionales: 
1. Plan de preservación digital
2.  Plan estratégico tecnologías de la información  y las comunicaciones - PETIC
3. Plan de tratamiento de riesgos de seguridad y provaciodad de la información
4.  Plan de seguridad y provacidad de la información
5. Plan de mantenimiento y servicios tecnológicos </t>
  </si>
  <si>
    <t xml:space="preserve">9. Gestión de Tecnologías y Seguridad de la Información </t>
  </si>
  <si>
    <t>Plan Estratégico Tecnologías de la Información y las Comunicaciones PETIC.
Plan de Tratamiento de Riesgos de Seguridad y Privacidad de la Información
Plan de Seguridad y Privacidad de la Información
Plan de Mantenimiento de Servicios Tecnológicos</t>
  </si>
  <si>
    <t># de planes institucionales evaluados y retroalimentados</t>
  </si>
  <si>
    <t>Se mantienen los cuatro (4)  planes que son: PETIC, Plan de Seguridad y Privacidad de la Información, Plan de mantenimiento y Plan de Tratamiento de Riesgos que se ha unificado con el SGI. Respecto al  Plan de Preservación Digital es responsabilidad del Grupo de Procesos Corporativos, dada la naturaleza de archivo.</t>
  </si>
  <si>
    <t>(# Planes institucionales/
Total Planes institucionales evaluados)*100</t>
  </si>
  <si>
    <t xml:space="preserve">GSIR 3 planes (1. PETIC, 2. Plan de Seguridad y Privacidad de la Información 3.Plan de mantenimiento y Plan de Tratamiento de Riesgos. 
Grupo de Procesos Corporativos, 1 PLAN (Plan de Preservación Digital). </t>
  </si>
  <si>
    <t>6. Servicios tecnológicos</t>
  </si>
  <si>
    <t>Mantener y soportar la infraestructura de hardware y software de PNN.
Adquirir la infraestructura de hardware y software de PNN.
Implementar el modelo de  Seguridad de la Información de la entidad.
Adquirir la infraestructura de comunicaciones de PNN.</t>
  </si>
  <si>
    <t>6.5. Información y 
comunicaciones</t>
  </si>
  <si>
    <t>Plan Estratégico Tecnologías de la Información y las Comunicaciones PETIC.</t>
  </si>
  <si>
    <t>Porcentaje de implementación de Plan Estratégico de Tecnologías de la Información y las Comunicaciones ­ PETIC</t>
  </si>
  <si>
    <t>P1=Proyecto uno (1)				
P2= Proyecto dos (2)				
P3=Proyecto tres (3)				
P4=Proyecto tres (4)				
P5=Proyecto tres (5)				
P6=Proyecto tres (6)</t>
  </si>
  <si>
    <t>Promedio = [(P1+PP) + (P2+PP) + (P3+PP) / 3</t>
  </si>
  <si>
    <t>Plan de Tratamiento de Riesgos de Seguridad y Privacidad de la Información
Plan de Seguridad y Privacidad de la Información</t>
  </si>
  <si>
    <t>Porcentaje de implementación del Plan de Seguridad y Privacidad de la Información</t>
  </si>
  <si>
    <t>P1=Aspecto a medir uno (1):  Evaluación y planificación de la seguridad de la información				
P2=Aspecto a medir dos (2):  Implementación de la seguridad de la información				
P3=Aspecto a medir tres (3): Seguimiento, evaluación y mejora de la seguridad de la información</t>
  </si>
  <si>
    <t>RFC
Servicios Tecnológicos en fase prueba.</t>
  </si>
  <si>
    <t>Procentaje de implementación de Arquitectura y estándares de TI</t>
  </si>
  <si>
    <t xml:space="preserve">P1= Aspecto a medir uno (1):  Estrategia de T.I				
P2= Aspecto a medir dos (2): Gobierno de T.I				
P3= Aspecto a medir tres (3): Información				
P4= Aspecto a medir cuatro (4): Sistemas de Información				
P5= Aspecto a medir cinco (5): Servicios Tecnológicos				
P6= Aspecto a medir seis (6): Uso y apropiación de TI	</t>
  </si>
  <si>
    <t>Promedio = [(P1+PP) + (P2+PP) + (P3+PP) + (P4+PP)+ (P5+PP)+ (P6+PP)] / 6</t>
  </si>
  <si>
    <t>5. Conectividad</t>
  </si>
  <si>
    <t xml:space="preserve">5.1. Impllementar acciones que permitan mejorar la Conectividad en sus dimensiones ecológica, social, cultural, económica y funcional,  en las AP. </t>
  </si>
  <si>
    <t>% de espacios de articulación para impulsar acciones de conectividad entre las diferentes categorías de AP del SINAP y otras estrategia de conservación.</t>
  </si>
  <si>
    <t xml:space="preserve">V1: Proyecto de Corredor Sur de los Andes - Piedemonte Andino Amazónico (en el marco del proceso No. 5 y 6). 
V2:  Corredor de conectividad cuenca Otún (en el marco del proceso No.4)
V3: Cuencas Samaná Sur y La Miel  (en el marco del proceso No.3)    
V4: Mesa de articulación DTCA-DTPA-DTAO (en el marco del proceso No.1)   
V5: Corredores conectividad  PNN SNSM-PNN Tayrona-SFF CGSM y pueblos de la SNSM (en el marco del proceso 07)    
V6: Proyecto implementación Corredores SE SFF Los Colorados (en el marco del proceso 08) 
V7: Fortalecimiento conectividades socioecosistémicas corredor SFF Los Colorados - SFF Corchal (en el marco del proceso 08).    
V8: Corredor Cuenca Tomarrazón – Camarones -SFF Los Flamencos -Proyecto KfW (en el marco del proceso 09).    
V9: Corredor Marino-Costero 3 Bahías (Portete-Honda-Hondita) (en el marco del proceso 09).
V10: Corredor Marino-Continental (PNN Bahía Portete-Serranía Jarara – PNN Macuira) (en el marco del proceso 09).    
V11: Corredores PNN Paramillo – SFF Acandí (examinar en el nivel de gestión del AP).(en el marco del proceso 10).    
NTEA: No. de espacios de articulación para impulsar acciones de conectividad entre las AP.
</t>
  </si>
  <si>
    <t>NTEA=Sumatoria: V1+V2….V11</t>
  </si>
  <si>
    <t xml:space="preserve">100%
DTCA: 1 informe semestral 
DTAO: 1 informe semestral </t>
  </si>
  <si>
    <t>100% DTCA: 1 informe semestral DTAO: 1 informe semestral</t>
  </si>
  <si>
    <t xml:space="preserve">DTCA / DTAO
</t>
  </si>
  <si>
    <t>6.1. Talento Humano</t>
  </si>
  <si>
    <t>ODS 8. Trabajo Decente y Crecimiento Económico
ODS 16. Paz, Justicia e Instituciones Sólidas</t>
  </si>
  <si>
    <t>6.Plan Estrategico de Talento Humano</t>
  </si>
  <si>
    <t>1. Gestión del Talento Humano</t>
  </si>
  <si>
    <t>Plan Institucional según su competencia</t>
  </si>
  <si>
    <t xml:space="preserve">% de DT y áreas protegidas con acciones del plan de bienestar </t>
  </si>
  <si>
    <t xml:space="preserve"># de DT y AP con acciones  del plan de bienestar implementadas
Total de DT y AP priorizadas con acciones  del plan de bienestar
% de DT y áreas protegidas con acciones del plan de bienestar </t>
  </si>
  <si>
    <t>API/TAP=PAPB</t>
  </si>
  <si>
    <t>100% = 54 ACCIONES PRIORIZADAS</t>
  </si>
  <si>
    <t>N.A.</t>
  </si>
  <si>
    <t>GGH</t>
  </si>
  <si>
    <t>1. Documentos de planeación</t>
  </si>
  <si>
    <t>1. Formular los planes institucionales.
2. Adelantar ejercicios de planeación financiera para presentar el anteproyecto de Ingresos y gastos de la entidad.
3. Socializar planes a nivel nacional.
4. Realizar el seguimiento a planes institucionales.
5. Gestionar procesos de cooperación internacional.</t>
  </si>
  <si>
    <t xml:space="preserve">Informes, documentos, instrumentos, que evidencian la ejecucion  Plan Estrategico de Talento Humano </t>
  </si>
  <si>
    <t>% acciones de acompañamiento psicosocial realizados en el nivel central</t>
  </si>
  <si>
    <t xml:space="preserve">Acciones de acompañamiento psicosocial  implementadas en el Nivel Central
Total de acciones de acompañamiento psicosocial priorizadas en el Nivel Central
% acciones de acompañamiento psicosocial realizados en el nivel central
</t>
  </si>
  <si>
    <t>API/TAP=PAR</t>
  </si>
  <si>
    <t xml:space="preserve">% de acciones realizadas de Plan de Bienestar en el Nivel Central </t>
  </si>
  <si>
    <t xml:space="preserve"># de acciones del plan bienestar implementadas
Total de acciones del plan de bienestar priorizadas
% de acciones realizadas de Plan de Bienestar en el Nivel Central 
</t>
  </si>
  <si>
    <t>API/APP=ARB</t>
  </si>
  <si>
    <t>1 Plan insitucional 
15. Plan Institucional de capacitación</t>
  </si>
  <si>
    <t>% de capacitaciones con medición del impacto</t>
  </si>
  <si>
    <t># Capacitaciones con medición del impacto
Total Capacitaciones sujetas a evaluación de impacto
%  de avance de capacitaciones con medición de impacto</t>
  </si>
  <si>
    <t>CMI/CEI=ACMI</t>
  </si>
  <si>
    <t>5. Servicio de educación informal para la gestión administrativa</t>
  </si>
  <si>
    <t>17. Priorizar necesidades de gestión del conocimiento
18. Desarrollar acciones de gestión del conocimiento</t>
  </si>
  <si>
    <t>4 planes insitutucionales 
6.Plan Estrategico de Talento Humano
7.Plan de previsión de recursos humanos 
8.Plan Anual de Vacantes
9.Plan de seguridad y salud en el trabajo.</t>
  </si>
  <si>
    <t># de planes institucionales aprobado y/o actualizado y con seguimiento</t>
  </si>
  <si>
    <t>1. Plan de Previsión de Recursos Humanos, 2 Plan Anual de Vacantes, 3. Plan Institucional de Capacitación, 4. Plan de Incentivos Institucionales y 5. Plan de Trabajo Anual en Seguridad y Salud en el Trabajo</t>
  </si>
  <si>
    <t># PAS</t>
  </si>
  <si>
    <t>% Acciones de acompañamiento psicosocial realizadas en DT y áreas protegidas</t>
  </si>
  <si>
    <t xml:space="preserve">Acciones  de acompañamiento psicosocial realizados  DT y AP
Total acciones priorizadas acompañamiento psicosocial DT y AP
% Acciones de acompañamiento psicosocial realizadas en DT y áreas protegidas
</t>
  </si>
  <si>
    <t>AAPR/TAPAP=PAAS</t>
  </si>
  <si>
    <t>100% = 174 ACCIONES DE ACOMPAÑAMIENTO</t>
  </si>
  <si>
    <t xml:space="preserve">
15. Plan Institucional de capacitación</t>
  </si>
  <si>
    <t>Porcentaje de implementación del plan de capacitación acorde a la identificación de necesidades priorizadas.</t>
  </si>
  <si>
    <t xml:space="preserve"># de capacitaciones realizadas
# de capacitaciones priorizadas
Porcentaje de implementación del plan de capacitación acorde a la identificación de necesidades priorizadas.
</t>
  </si>
  <si>
    <t>NCR/NCP= PIPC</t>
  </si>
  <si>
    <t>100% = 31 ACCIONES</t>
  </si>
  <si>
    <t>DT-GGH</t>
  </si>
  <si>
    <t>6.3. Gestión con valores para resultados</t>
  </si>
  <si>
    <t>10. Servicio al ciudadano</t>
  </si>
  <si>
    <t>Derechos de petición tramitados</t>
  </si>
  <si>
    <t>Porcentaje  de Peticiones, quejas, reclamos y sugerencias respondidas oportunamente</t>
  </si>
  <si>
    <t xml:space="preserve">Número de  peticiones, quejas, reclamos y sugerencias atendidas oportunamente 
Total de peticiones, quejas, reclamos y sugerencias  recibidas </t>
  </si>
  <si>
    <t xml:space="preserve"> (Σ NPQR´s DT's y NC / Σ TPQR´s DT's y NC)*100</t>
  </si>
  <si>
    <t>DT-GAC</t>
  </si>
  <si>
    <t>GAC</t>
  </si>
  <si>
    <t>Actualizar autodiagnóstico, planes de trabajo y/o mejoramiento anual. 
Ejecutar  los  planes de trabajo y/o mejoramiento</t>
  </si>
  <si>
    <t>12. Gestión Contractual</t>
  </si>
  <si>
    <t xml:space="preserve">Contratos o cartas de aceptación de ofertas
Convenios </t>
  </si>
  <si>
    <t>% de procesos de contratación gestionados en las plataformas vigentes</t>
  </si>
  <si>
    <t>Número de procesos gestionados en SECOP I y II
Total de solicitudes de contratación recibidas</t>
  </si>
  <si>
    <t xml:space="preserve"> (Σ NPG DT's y NC / Σ TSCR DT's y NC)*100</t>
  </si>
  <si>
    <t>DT
GC</t>
  </si>
  <si>
    <t>GC</t>
  </si>
  <si>
    <t>4. Servicios de información actualizados</t>
  </si>
  <si>
    <t>Mejorar la accesibilidad, confiabilidad y disponibilidad de los Sistemas Financieros de la Entidad</t>
  </si>
  <si>
    <t>Documentos de liquidación de contratos y/o convenios</t>
  </si>
  <si>
    <t>Porcentaje de contratos liquidados oportunamente</t>
  </si>
  <si>
    <t xml:space="preserve">Contratos liquidados dentro de los terminos
Total contratos suceptibles de liquidación 
% avance liquidados oportunamente 
</t>
  </si>
  <si>
    <t xml:space="preserve"> (Σ CLTM DT's y NC / Σ TCSL DT's y NC)*100=ALO</t>
  </si>
  <si>
    <t>100% = 1936 CONTRATOS A LIQUIDAR</t>
  </si>
  <si>
    <t>13. Gestión de Recursos fisicos</t>
  </si>
  <si>
    <t>Bienes registrados en el inventario</t>
  </si>
  <si>
    <t>Porcentaje de bienes recibidos actualizados en el sistema</t>
  </si>
  <si>
    <t xml:space="preserve">Número de bienes ingresados al sistema
Total Bienes recibidos
% de bienes recibidos actualizados en el sistema 
</t>
  </si>
  <si>
    <t xml:space="preserve"> (Σ NBIS DT's y NC / Σ TBR DT's y NC)*100=BRAS</t>
  </si>
  <si>
    <t>DT-GPC</t>
  </si>
  <si>
    <t>GPC</t>
  </si>
  <si>
    <t>4.3. Infraestructura construida para la administración, la vigilancia y el control de las áreas protegidas
4.5 Infraestructura mejorada para la administración, la vigilancia y el control de las áreas protegidas</t>
  </si>
  <si>
    <t>50. Realizar los mantenimientos preventivos y correctivos de acuerdo a lo consignado en el plan de mantenimiento de la Entidad para sedes administrativas de las áreas protegidas
51. Realizar los mantenimientos preventivos y correctivos de acuerdo a lo consignado en el plan de mantenimiento de la Entidad para sedes de control y vigilancia de las áreas protegidas
52. Realizar los mantenimientos preventivos y correctivos de acuerdo a lo consignado en el plan de mantenimiento de la Entidad para los servicios de agua, energía y de tratamiento de residuos en las áreas protegidas</t>
  </si>
  <si>
    <t>Actas de recibo de obra para mantenimientos y Actas de Recibo de Diseños Arquitectónicos con el cumplimiento de los lineamientos ambientales de la Entidad.</t>
  </si>
  <si>
    <t># de conceptos técnicos de infraestructura</t>
  </si>
  <si>
    <t># de conceptos técnicos de infraestructura elaborados</t>
  </si>
  <si>
    <t xml:space="preserve"> (Σ NCTE)</t>
  </si>
  <si>
    <t>GI</t>
  </si>
  <si>
    <t>Porcentaje de avance de los mantenimientos preventivos realizados a los bienes inmuebles</t>
  </si>
  <si>
    <t xml:space="preserve"># de mantenimientos preventivos programados bienes inmuebles
Total de mantenimientos preventivos realizados bienes inmuebles
% avance de manteniminetos preventivos realizados </t>
  </si>
  <si>
    <t>PAM =  (Σ TMPR DT's y NC / Σ NMPP DT's y NC)*100</t>
  </si>
  <si>
    <t>100%=5
DTAN: 1 
PNN TAMA: 2
SFF GARF: 1
PNN SYA: 1</t>
  </si>
  <si>
    <t>100%= 6
PNN MAC:1
PNN TUP: 2
PNN PIC: 1
PNN CHIN:2</t>
  </si>
  <si>
    <t>100%=8
SFF ISLA: 2
PNN PUR: 2
SFF OTUN:1
SFF TATA: 1
PNN CUE: 1
DTAO: 1</t>
  </si>
  <si>
    <t>100%=4
SFF Malpelo:1
Utria: 1
PNN Gorgona:1
DTPA: 1</t>
  </si>
  <si>
    <t>100%=6
SFF FLAM:1
SFF CORC:1
PNN TAY: 2
PNN CORA: 1
DTCA: 1</t>
  </si>
  <si>
    <t>100%=1
PNN AMA:1</t>
  </si>
  <si>
    <t># de informes de supervisión</t>
  </si>
  <si>
    <t xml:space="preserve"> (Σ NIS)</t>
  </si>
  <si>
    <t>6.2. Dieccionamiento estrategico</t>
  </si>
  <si>
    <t>14. Gestión de Recursos Financieros</t>
  </si>
  <si>
    <t>Informe ejecución presupuestal de Ingresos</t>
  </si>
  <si>
    <t>Porcentaje de ejecución de ingresos Tasas</t>
  </si>
  <si>
    <t>Recaudado efectivo</t>
  </si>
  <si>
    <t>Valor recaudado efectivo/valor Aforo programado</t>
  </si>
  <si>
    <t>GGF</t>
  </si>
  <si>
    <t>Plan de control interno contable ejecutado</t>
  </si>
  <si>
    <t>% de avance de cumplimiento del plan de control interno contable</t>
  </si>
  <si>
    <t xml:space="preserve"> cumplimiento del plan de control interno contable</t>
  </si>
  <si>
    <t>Número de actividades cumplidas/Total de actividades programadas</t>
  </si>
  <si>
    <t>GGF - en articulación con las
DT</t>
  </si>
  <si>
    <t>Informes y actas</t>
  </si>
  <si>
    <t>% de cumplimiento de los lineamientos ejecución presupuestal</t>
  </si>
  <si>
    <t>Cumplimiento lineamientos presupuestales</t>
  </si>
  <si>
    <t>Valor  total de la  calificacion de criterios presupuestales</t>
  </si>
  <si>
    <t>DT-GGF</t>
  </si>
  <si>
    <t>Ejecución presupuesta</t>
  </si>
  <si>
    <t>% de ejecución presupuestal-Obligaciones</t>
  </si>
  <si>
    <t xml:space="preserve">Cumplimiento ejecucion presupuestal frente a las obligaciones </t>
  </si>
  <si>
    <t xml:space="preserve">Obligaciones - Valor entregado como anticipo a convenios y/o fiducias sin legalizar al momento del reporte/apropiamcon presupuestal vigente </t>
  </si>
  <si>
    <t>% de ejecución presupuestal-Compromisos</t>
  </si>
  <si>
    <t>Cumplimento de ejecucion presupuestal frente a los compromisos</t>
  </si>
  <si>
    <t xml:space="preserve">Compromisos Presupuestales/Apropiación presupuestal vigente </t>
  </si>
  <si>
    <t>Informe ejecución presupuestal de Ingresos admon</t>
  </si>
  <si>
    <t xml:space="preserve">Porcentaje de ejecución de ingresos Administración </t>
  </si>
  <si>
    <t xml:space="preserve">Recaudado en efectivo acumulado Neto (Reporte ejecución ingresos SIIF)
Valor recaudado Recuperación de cartera
Ingresos corrientesTransferencias del Sector Eléctrico
Ingresos corrientes Tasas
Aforo programado Administración
</t>
  </si>
  <si>
    <t>((VRE-RC-ICTE-ICT) / APA)*100=recaudo de ingresos de administracion</t>
  </si>
  <si>
    <t>15. Gestion juridica</t>
  </si>
  <si>
    <t>Proyección de acto administrativoObservaciones a proyectos normativos y politicas, entre otros.</t>
  </si>
  <si>
    <t>Número de instrumentos normativos internos y externos y documentos jurídicos gestionados..</t>
  </si>
  <si>
    <t xml:space="preserve">NINIEDJG = numero de intrumentos normativos internos y externos y documentos juridicos gestionados
</t>
  </si>
  <si>
    <t>ΣNINIEDJG</t>
  </si>
  <si>
    <t>OAJ</t>
  </si>
  <si>
    <t>3. Documentos Normativos</t>
  </si>
  <si>
    <t>Elaborar diagnóstico de necesidades normativas
Diseñar  iniciativas normativas e instrumentos normativos.
Revisar  el cumplimiento en la construcción y diseño de los productos normativos planeados.
Ajustar el plan de trabajo</t>
  </si>
  <si>
    <t>Demandas
Contestaciones</t>
  </si>
  <si>
    <t>%  de procesos judiciales gestionados</t>
  </si>
  <si>
    <t xml:space="preserve">PPJG = Porcentaje de Procesos Judiciales Gestionados
Numero de demandas contestadas 
Numero de demandas recibidas
</t>
  </si>
  <si>
    <t xml:space="preserve"> PPJG =  (ΣNDC/ΣNDR) * 100</t>
  </si>
  <si>
    <t xml:space="preserve">3. Documentos Normativos </t>
  </si>
  <si>
    <t>1.4. Sostenibilidad Financiera</t>
  </si>
  <si>
    <t xml:space="preserve">
ODS 11. Ciudades y Comunidades Sostenibles
ODS 12. Producción y Consumo Responsables
</t>
  </si>
  <si>
    <t>18. Sostenibilidad financiera</t>
  </si>
  <si>
    <t>Instrumentos Económicos y  Financieros
Mecanismos de Gestión de  Recursos  (Alianzas)</t>
  </si>
  <si>
    <t xml:space="preserve"> No de valoraciones de servicios eco sistémicos realizadas para  la sostenibilidad financiera y los negocios ambientales </t>
  </si>
  <si>
    <t xml:space="preserve">NTVSE= Número de TOTAL de valoraciones de servicios  ecosistémicos para  la sostenibilidad financiera y los negocios ambientales    
VSER=Valoración de servicio ecosistémico REALIZADA 
</t>
  </si>
  <si>
    <t xml:space="preserve"> NTVSE = Σ VSEH </t>
  </si>
  <si>
    <t>2 valoraciones de servicios ecosistemicos</t>
  </si>
  <si>
    <t>SSNA</t>
  </si>
  <si>
    <t>15. Realizar seguimiento y monitoreo  a la implementación a los planes de ordenamiento ecoturístico (POE). 
16. Desarrollar el lineamiento de servicios ecosistémicos
17. Implementar las actividades del plan de acción del lineamiento institucional para afrontar el clima cambiante y del plan de acción del lineamiento de servicios ecosistémicos.
18. Socializar las actividades desarrolladas y las lecciones aprendidas.
19. Realizar seguimiento a la implementación de los lineamientos.
20. Diseñar y/o implementar instrumentos para la valoración negociación y reconocimiento de los beneficios ecosistémicos y culturales de las áreas protegidas
21. Diseñar e implementar estrategias de sostenibilidad financiera para la generación de recursos tendientes al cumplimiento de los objetivos institucionales.
22. Diseñar e implementar estrategias de negocios con base en la valoración de los bienes y beneficios ecosistémicos generados por las áreas del Sistema de Parques Nacionales Naturales.
23. Generar opciones de compensación para la conservación de las áreas protegidas.
24. Implementar instrumentos para la valoración negociación y reconocimiento de los beneficios ecosistémicos y culturales de las áreas protegidas
25. Implementar estrategias de sostenibilidad financiera para la generación de recursos tendientes al cumplimiento de los objetivos institucionales.
26. Implementar estrategias de negocios con base en la valoración de los bienes y beneficios ecosistémicos generados por las áreas del Sistema de Parques Nacionales Naturales, teniendo en consideración los lineamientos técnicos, conceptuales y metodológicos definidos para su manejo y administración, en coordinación con las respectivas dependencias del Ministerio de Ambiente y Desarrollo Sostenible.</t>
  </si>
  <si>
    <t xml:space="preserve"> No  de mecanismos financieros diseñados, ajustados y/o con acciones para su implementación</t>
  </si>
  <si>
    <t xml:space="preserve">Número  de mecanismos financieros de instrumentos económicos y/o financieros diseñados y/o ajustados 
Número  de mecanismos financieros de PSA  diseñados y/o ajustados 
Número  de mecanismos financieros de Compensaciones  diseñados y/o ajustados 
</t>
  </si>
  <si>
    <t xml:space="preserve">NIE +NPSA+NCP </t>
  </si>
  <si>
    <t>3.2 Documentos de lineamientos técnicos para la conservación de la biodiversidad y sus servicios ecosistémicos. 
3.3 Servicio apoyo financiero para la implementación de esquemas de pago por Servicios ambientales</t>
  </si>
  <si>
    <t>23. Generar opciones de compensación para la conservación de las áreas protegidas.
24. Implementar instrumentos para la valoración negociación y reconocimiento de los beneficios ecosistémicos y culturales de las áreas protegidas
25. Implementar estrategias de sostenibilidad financiera para la generación de recursos tendientes al cumplimiento de los objetivos institucionales.
26. Implementar estrategias de negocios con base en la valoración de los bienes y beneficios ecosistémicos generados por las áreas del Sistema de Parques Nacionales Naturales, teniendo en consideración los lineamientos técnicos, conceptuales y metodológicos definidos para su manejo y administración, en coordinación con las respectivas dependencias del Ministerio de Ambiente y Desarrollo Sostenible.
27. Diseñar los instrumentos de pago por servicios ambientales para la conservación de las áreas protegidas nacionales.
28. Implementar los instrumentos de esquema de pago por servicios ambientales</t>
  </si>
  <si>
    <t xml:space="preserve"># de estrucutraciones integrales para la implementacion de esquemas de prestacion de servicios ecoutiristicos a traves de terceros </t>
  </si>
  <si>
    <t xml:space="preserve"> Número de esquemas estructurados para la  prestación de servicios ecoturisticos por parte de terceros
</t>
  </si>
  <si>
    <t>(NEI+NEP)</t>
  </si>
  <si>
    <t>21. Diseñar e implementar estrategias de sostenibilidad financiera para la generación de recursos tendientes al cumplimiento de los objetivos institucionales.
22. Diseñar e implementar estrategias de negocios con base en la valoración de los bienes y beneficios ecosistémicos generados por las áreas del Sistema de Parques Nacionales Naturales.</t>
  </si>
  <si>
    <t>2. Direccionamiento estrategico</t>
  </si>
  <si>
    <t>Reporte FURAG,</t>
  </si>
  <si>
    <t>Indice de desempeño institucional en evaluación FURAG incrementado.</t>
  </si>
  <si>
    <t>Calificación obtenida en la Evaluación del FURAG: Avance en cumplimiento de Dimensiones y polìticas de MIPG</t>
  </si>
  <si>
    <t>Calificación obtenida en la Evaluación del FURAG</t>
  </si>
  <si>
    <t>OAP</t>
  </si>
  <si>
    <t>6. Actualizar autodiagnóstico, planes de trabajo y/o mejoramiento anual
7. Ejecutar  los  planes de trabajo y/o mejoramiento
8. Realizar acciones de diálogo y participación ciudadana
9. Implementar estrategias de comunicación institucional definida
10. Ejecutar el Plan  de auditoria</t>
  </si>
  <si>
    <t>Servicio de Implementación del MIPG -  Sistemas de Gestión adoptados  (Directrices, lineamientos, documentación, informes de avance en la gestión, entre otros)</t>
  </si>
  <si>
    <t>Sistema de gestión en mantenimiento</t>
  </si>
  <si>
    <t xml:space="preserve"> Sistema de Gestión en Mantenimiento
</t>
  </si>
  <si>
    <t xml:space="preserve"> Sistema de Gestión en Mantenimiento</t>
  </si>
  <si>
    <t>4 planes institucionales
10. Plan Estratégico Institucional, 11. Plan de acción Anual, 12. Plan Anticorrpución y Antención al Ciudadano y 13. Plan de Participación Ciudadana en la Gestión</t>
  </si>
  <si>
    <t>Ejecución de los Planes Institucionales (PEI y PAA)</t>
  </si>
  <si>
    <t># Planes Institucionales aprobado y/o actualizado y con seguimiento
1. PEI 
2. PAA 
3. Plan Anticorrupción y de Atención al Ciudadano
4. Plan de participación ciudadana</t>
  </si>
  <si>
    <t># PIAAS</t>
  </si>
  <si>
    <t>ODS 16. Paz, Justicia e Instituciones Sólidas
ODS 17. Alianzas para Lograr los Objetivos</t>
  </si>
  <si>
    <t>3. Cooperación nacional no oficial e internacional</t>
  </si>
  <si>
    <t>Documento de aprobación conforme el instrumento acordado (Memorando, acta, convenio, expresión de interés, contrato de donación y/o ficha de proyecto legalizada), firmada por las partes correspondientes.</t>
  </si>
  <si>
    <t>Porcentaje de de proyectos de cooperacion avalados</t>
  </si>
  <si>
    <t>TPPOAP: Total de Proyectos Presentados ante la Oficina Asesora de Planeación 
NPAJOAP: Numero de Proyectos Avalados por la Jefe de la Oficina Asesora de Planeación 
PPCIA: Porcentaje de Proyectos de Cooperación Internacional Avalados</t>
  </si>
  <si>
    <t>(ΣNPAJOAP/TPPOAP)*100= PPCIA</t>
  </si>
  <si>
    <t>Gestionar procesos de cooperación internacional</t>
  </si>
  <si>
    <t>Informes o información en los mecanismos de asuntos internacionales.</t>
  </si>
  <si>
    <t xml:space="preserve"># de instancias de asuntos internacionales donde se elaboran y/o presentan documentos que contribuyan al posicionamiento de la entdad  </t>
  </si>
  <si>
    <t>Número de instanccias de participación de asuntos internacionales = 
1. CDB - Convenio sobre la Diversidad Biológica
2. CMAR - Corredor Marino del Pacífico Este Tropical
3. IPBES - Plataforma Intergubernamental Científico-normativa sobre Diversidad Biológica y Servicios de los Ecosistemas
4. MPAAP - Alianza de Agencias de Áreas Marinas Protegidas
5. ODS - Objetivos de Desarrollo Sostenible, Agenda 2030
6. OTCA  - Organización del Tratado de Cooperación Amazónica
7. Programa Trinacional Colombia-Ecuador-Perú
8. PSS - Protocolo de San Salvador adicional a la Convención Americana sobre Derechos Humanos para asegurar los Derechos Económicos Sociales y Culturales (DESC).
9. REDPARQUES - Red Latinoamericana de Cooperación Técnica en Parques Nacionales, otras Áreas Protegidas, Flora y Fauna Silvestre
10. Relaciones Bilaterales
11. Pesca Ilegal
12. UICN - Unión Internacional para la Conservación de la Naturaleza
13. UNEP WDPA - Base Mundial de Áreas Protegidas de las Naciones Unidas
14. UNESCO - Organización de las Naciones Unidas para la Educación, la Ciencia y la Cultura</t>
  </si>
  <si>
    <t xml:space="preserve"> Σ NIPIA</t>
  </si>
  <si>
    <t>Informe de seguimiento.
Mapa</t>
  </si>
  <si>
    <t>Porcentaje de presiones derivadas de infracciones ambientales, sin área de afectación asociada, intervenidas mediante la función policiva sancionatoria.</t>
  </si>
  <si>
    <t xml:space="preserve">%MPS:Porcentaje de  area intervenida mediante la función sancionatoria de las presiones derivadas de infracciones ambientales sin área de afectación asociada  intervenidas mediante la función policiva sancionatoria.
NPSA: Número de procesos sancionatorios abiertos por infracciones ambientales no asociadas a un área de afectación en el periodo de reporte. 
NPDI: Número de presiones derivadas sin área de afectación, originadas por infracciones ambientales durante el periodo de reporte.
</t>
  </si>
  <si>
    <t>% MPS = (NPSA/NPDI ) * 100</t>
  </si>
  <si>
    <t xml:space="preserve">LA DTAN NO PROGRAMO META 
</t>
  </si>
  <si>
    <t>100%
Se tiene identificada sólo la presión de ganadería para atender este indicador.</t>
  </si>
  <si>
    <t>19% 
(15 expedientes de un unierso de  78)</t>
  </si>
  <si>
    <t xml:space="preserve">20% 
</t>
  </si>
  <si>
    <t xml:space="preserve">AP
DTs
</t>
  </si>
  <si>
    <t>4. Gestión de Comunicaciones</t>
  </si>
  <si>
    <t>Información comunicada en el canal requerido</t>
  </si>
  <si>
    <t xml:space="preserve"># de productos  de comunicación que promueven el posicionamiento de la Entidad y sus áreas protegidas en la ciudadanía para contribuir en su conservación </t>
  </si>
  <si>
    <t xml:space="preserve">No. de productos de comunicación publicados a través de los canales de comunicación interna 
No. de productos de comunicación publicados a través de los canales de comunicación externa
Total de productos de comunicación </t>
  </si>
  <si>
    <t>PRO_COMINT+ PRO_COMEXT= T_PRO</t>
  </si>
  <si>
    <t>GCM</t>
  </si>
  <si>
    <t>3.4 Servicio de educación informal en el marco de la conservación de la biodiversidad y los Servicio ecosistémicos</t>
  </si>
  <si>
    <t>29. Realizar "talleres cero" para la planeación de la implementación de la estrategia de comunicación y educación para la conservación de la biodiversidad y la diversidad cultural
30. Implementar la estrategia de comunicación y educación para la conservación de la biodiversidad y la diversidad cultural</t>
  </si>
  <si>
    <t>No. De áreas protegidas que implementan mecanismos de acción de la Estrategia de Comunicación y Educación para aportar a la gestión y el manejo de las áreas protegidas</t>
  </si>
  <si>
    <t>Numero de áreas protegidas impliementando al menos uno de los mecanismos de acción</t>
  </si>
  <si>
    <t>#AP_IMP</t>
  </si>
  <si>
    <t>AP</t>
  </si>
  <si>
    <t>Número de talleres  realizados para el servicio de educación informal en el marco de la conservación de la biodiversidad y los servicios ecosistémicos.</t>
  </si>
  <si>
    <t>NTTR: Número total de talleres realizados
NTRAP1: Número de talleres realizados en AP1
NTRAP2: Número de talleres realizados en AP2
NTRAPn: Número de talleres realizados en Apn</t>
  </si>
  <si>
    <t>NTTR = NTRAP1+ NTRAP2 +...NTRAPn</t>
  </si>
  <si>
    <t>cierre SPI 2020: 1302</t>
  </si>
  <si>
    <t>Número de personas capacitadas para el servicio de educación informal en el marco de la conservación de la biodiversidad y los Servicio ecosistémicos.</t>
  </si>
  <si>
    <t>NTPC:Total de personas capacitadas  en en el servicio de educación informal en el marco de la conservación de la biodiversidad y los Servicio ecosistémicos. 
PCDTOR:  Personas capacitadas DTOR
PCDTPA:Personas capacitadas DTPA
PCDTAM: Personas capacitadas DTAM
PCDTAN:Personas capacitadas DTAN
PCDTAO: Personas capacitadas DTAO
PCDTCA: Personas capacitadas DTCA</t>
  </si>
  <si>
    <t>NTPC = PCDTOR+PCDTPA+PCDTAM+PCDTAN+PCDTAO+PCDTCA</t>
  </si>
  <si>
    <t>Cierre SPI: 218</t>
  </si>
  <si>
    <t>ODS 4. Educación de Calidad
ODS 16. Paz, Justicia e Instituciones Sólidas</t>
  </si>
  <si>
    <t>6. Control disciplinario</t>
  </si>
  <si>
    <t xml:space="preserve">No tienen </t>
  </si>
  <si>
    <t xml:space="preserve"># de campañas informativas sobre la prevención de la falta disciplinaria a  los servidores públicos de la entidad. </t>
  </si>
  <si>
    <t># de campañas realizadas</t>
  </si>
  <si>
    <t>NCR</t>
  </si>
  <si>
    <t>OCDI</t>
  </si>
  <si>
    <t>2 - SERVICIO DE IMPLEMENTACIÓN SISTEMAS DE GESTIÓN</t>
  </si>
  <si>
    <t>7. EJECUTAR LOS PLANES DE TRABAJO Y/O MEJORAMIENTO.</t>
  </si>
  <si>
    <t>Auto indagación preliminar,  auto inhibitorio, auto de remisión por competencia, auto investigación disciplinaria, auto cierre de investigación, auto de terminación y archivo definitivo, pliego de cargos, auto de alegatos de conclusión; 
Fallo absolutorio o sancionatorio.</t>
  </si>
  <si>
    <t>% de actos administrativos que evaluan las quejas y procesos disciplinarios activos</t>
  </si>
  <si>
    <t xml:space="preserve"># de actos administrativos que evaluan las quejas y procesos disciplinarios activos
Total de quejas y procesos disciplinarios activos priorizados
% de actos administrativos que evaluan las quejas y procesos disciplinarios activos
</t>
  </si>
  <si>
    <t>PAE= (PA/TQAP)*100</t>
  </si>
  <si>
    <t>8. Gestión documental</t>
  </si>
  <si>
    <t>Programa de Gestión Documental</t>
  </si>
  <si>
    <t># Número de documentos tramitados</t>
  </si>
  <si>
    <t xml:space="preserve">Número de documentos tramitados
</t>
  </si>
  <si>
    <t xml:space="preserve"> Σ NDTR NC y DT</t>
  </si>
  <si>
    <t>7. Servicios de información implementados</t>
  </si>
  <si>
    <t>23. Implementar la(s) solución(es) de TIC definidas
24. Gestionar la transición a la nueva tecnología implementada</t>
  </si>
  <si>
    <t>1 plan institucional 
14.Plan Institucional Nacional de Archivos PINAR</t>
  </si>
  <si>
    <t>Informe de plan de acción del proceso según periodicidad definida.</t>
  </si>
  <si>
    <t># de planes institucionales actualizado y con seguimiento</t>
  </si>
  <si>
    <t>Plan Institucional Nacional de Archivos PINAR</t>
  </si>
  <si>
    <t>GGD</t>
  </si>
  <si>
    <t xml:space="preserve">% de implementación del plan de trabajo de gestión documental </t>
  </si>
  <si>
    <t>Número de actividades cumplidas
Total de actividades programadas</t>
  </si>
  <si>
    <t xml:space="preserve"> (Σ NAC DT's y NC / Σ TA DT's y NC)*100</t>
  </si>
  <si>
    <t>2.1. Implementar Estrategias Especiales de Manejo con las comunidades étnicas presentes en las AP (Grupos Indígenas, Negros, Afros, Raizales, Palenqueros y Rrom).</t>
  </si>
  <si>
    <t>ODS 11. Ciudades y Comunidades Sostenibles
ODS 14. Vida Submarina
ODS 15. Vida de Ecosistemas TerrestresODS 16. Paz, Justicia e Instituciones Sólidas</t>
  </si>
  <si>
    <t>Porcentaje de avance en el ordenamiento del área protegida construido conjuntamente que aporta a su manejo</t>
  </si>
  <si>
    <t xml:space="preserve">% OAT = Porcentaje de avance de la implementación conjunta del ordenamiento ambiental territorial del AP - EEM
AP= Acciones programadas de ordenamiento ambiental territorial-EEM
AE= Acciones ejecutadas sobre ordenamiento ambiental territorial-EEM  </t>
  </si>
  <si>
    <t xml:space="preserve">AE/AP*100= % OAT  </t>
  </si>
  <si>
    <t>Total: 100% 60 acciones</t>
  </si>
  <si>
    <t xml:space="preserve">DTAN
100% 8 acciones. Cocuy: 8. </t>
  </si>
  <si>
    <t>NO APLICA</t>
  </si>
  <si>
    <t>DTAO
100% 
8 acciones  
(NHU 2, Orq 3, Tat 3)</t>
  </si>
  <si>
    <t xml:space="preserve">Consolidado DTCA: 20 acciones 100%
OPMBL: 1 acción 
Macuira: 2 acción 
SFFF: 2 acciones 
PNN SNSM: 1 acción 
TAYRONA: 3 acción 
CRSB: 4 acciones 
PARAMILLO: 3 acción 
SFAPyP: 3 acción 
DTCA: 1 acción 
</t>
  </si>
  <si>
    <t xml:space="preserve">
(100%) 24 Universo DTAM - AP: (RNN Nukak: 4 / PNN Yaigojé A.: 5 / PNN Cahuinarí: 9 / PNN Amacayacu: 3 / PNN La Paya: 3)
</t>
  </si>
  <si>
    <t>AP-DT</t>
  </si>
  <si>
    <t>Porcentaje de implementación de las acciones de los modelos de coordinación con autoridades de grupos étnicos para la conservación de la biodiversidad de las AP y la pervivencia étnica y cultural.</t>
  </si>
  <si>
    <t>% MC =Porcentaje de acciones implementadas de modelos de coordinación con autoridades de grupos étnicos 
AEM= Acciones  de los modelos de coordinación con autoridades de grupos étnicos ejecutadas
APM= Acciones  de los modelos de coordinación con autoridades de grupos étnicos programadas</t>
  </si>
  <si>
    <t>AEM/APM*100=%MC</t>
  </si>
  <si>
    <t>DTOR TOTAL: 100% (4 acciones)
DNMI Cinaruco: 1
PNN El Tuparro: 3</t>
  </si>
  <si>
    <t>Total DTPA: 100% =46 acciones
PNN Farallones: 7
PNN Sanquianga:4
PNN Utria:17
PNN Uramba: 4
PNN Katios:8
DNMI Cabo Manglares: 6</t>
  </si>
  <si>
    <t>DTCA: 10 acciones
OPMBL: 1 acciones 
MACUIRA: 1 acción
SFF: 2 acciones
TAYRONA: 1 acción 
CRSB: 1 acción 
PARAMILLO. 2 acción 
SFAPyP: 1 acción 
DTCA: 1 acción 
100%</t>
  </si>
  <si>
    <t>Porcentaje de avance en la implementación de acciones concertadas entre PNNC y los grupos étnicos relacionados con las áreas protegidas orientadas a mejorar la gestión conjunta del territorio compartido y su manejo.</t>
  </si>
  <si>
    <t xml:space="preserve">
% AIG = Acciones concertadas ejecutadas para mejorar la gestión conjunta del territorio compartido y su manejo/ Acciones concertadas programadas para mejorar la gestiónconjunta del territorio compartido y su manejo 
APG=  Acciones concertadas programadas para mejorar la gestión conjunta del territorio compartido y su manejo
AEG= Acciones concertadas ejecutadas para mejorar la gestión conjunta del territorio compartido y su manejo.  </t>
  </si>
  <si>
    <t>AEG/APG*100= %AIG</t>
  </si>
  <si>
    <t>100% 7 acciones
Cocuy 2. Catatumbo 7</t>
  </si>
  <si>
    <t xml:space="preserve">100% 
8 acciones 
(Tat 2, Pur 4, DJ 2)
</t>
  </si>
  <si>
    <t>Total DTPA 100% = 12 acciones
PNN Munchique: 5
PNN Gorgona:3
DTPA:4</t>
  </si>
  <si>
    <t xml:space="preserve">DTCA: 7 acciones 100%
MACUIRA: 1 acción  
BPK: 1 acción 
SFFF: 1 acción 
CRSB: 2 acción 
SFAPyP: 2 acción
</t>
  </si>
  <si>
    <t>Porcentaje de acciones implementadas para el fortalecimiento de prácticas culturales materiales e inmateriales asociadas al cuidado y manejo del territorio</t>
  </si>
  <si>
    <t>% ACI= Porcentaje de acciones implementadas asociadas a la cultura en el marco de las EEM
ACP= Acciones asociadas a la cultura programadas
ACE= Acciones asociadas a la cultura ejecutadas</t>
  </si>
  <si>
    <t>ACE/ACP*100=%ACI</t>
  </si>
  <si>
    <t>Total: 100% 33 acciones</t>
  </si>
  <si>
    <t>6.6. Gestión del conocimiento</t>
  </si>
  <si>
    <t>7.Gestión del Conocimiento la Innovación</t>
  </si>
  <si>
    <t>Portafolio institucional de proyectos.
Base de datos de proyectos de Investigación.
Expedientes de proyectos.
Publicaciones de investigaciones.
Promoción y convocatorias de proyectos de investigación y monitoreo de las Áreas Protegidas.</t>
  </si>
  <si>
    <t>Priorizar necesidades de gestión del conocimiento. 
Desarrollar acciones de gestión del conocimiento.</t>
  </si>
  <si>
    <t>ODS 4. Educación de Calidad
ODS 11. Ciudades y Comunidades Sostenibles
ODS 12. Producción y Consumo Responsables
ODS 16. Paz, Justicia e Instituciones Sólidas</t>
  </si>
  <si>
    <t>N° de ingreso de visitantes a las áreas protegidas con vocación al ecoturismo. (En 2019: teníamos 1.924.454)</t>
  </si>
  <si>
    <t>NTV: Número total de visitantes por área protegida. Clasificación por tipo de visitantes de acuerdo a la Resolución 0484 de 2019.</t>
  </si>
  <si>
    <t>Σ NTV</t>
  </si>
  <si>
    <t>3.1 Servicio de  ecoturismo en las áreas protegidas</t>
  </si>
  <si>
    <t>13. Formular los Planes de Ordenamiento Ecoturístico de las áreas protegidas con vocación de ecoturismo.
14. Implementar los Planes de Ordenamiento Ecoturístico de áreas protegidas con vocación de ecoturismo.</t>
  </si>
  <si>
    <t xml:space="preserve"> % de las acciones ejecutadas en el marco de la gestión de recursos fisicos que garanticen el mantenimiento y operación en PNNC</t>
  </si>
  <si>
    <t>Arriendos , seguridad vial (llantas), vigilancia, impuestos, combustible, telefonia, dotación (uniformes), aseo Arriendos , seguridad vial (llantas), vigilancia, impuestos, combustible, telefonia, dotación (uniformes), aseo y cafeteria, correo, seguros, extintores, mantenimientosy cafeteria, correo, seguros, extintores, mantenimientos</t>
  </si>
  <si>
    <t>(# acciones implementadas / acciones programadas)</t>
  </si>
  <si>
    <t>% de implementación del plan de trabajo de conflicto de intereses para la vigencia</t>
  </si>
  <si>
    <t xml:space="preserve">Formulación de indicador, Acompañamiento en la identificacion de riesgos y controles, Análisis en la identificacion de riesgos y controles, Implementación de la política de integridad pública, Seguimiento a la implementación de la estrategia de gestión de conflicto de intereses, Ajustar el manual de contratación, Documentar y socializar procedimiento, Realizar campañas de sensibilización, Implementar acciones de capacitación, Elaborar y socializar Circular para la  realización del  curso virtual de Integridad, Transparencia y Lucha contra la Corrupción, % de implementación del plan de trabajo de conflicto de intereses para la vigencia	</t>
  </si>
  <si>
    <t>SUMATORIA % AVANCE (B1+B2+B3+B4+B5+B6+B7+B8+B9+B10)= PTCI</t>
  </si>
  <si>
    <t>Número de viveros en funcionamiento</t>
  </si>
  <si>
    <t xml:space="preserve">#V = ∑  No. de Viveros en funcionamiento en las Aps. </t>
  </si>
  <si>
    <t xml:space="preserve">TOTAL DTOR: 14
Proyecto Administración del SPNN: 
Cordillera de Los Picachos 3
Tinigua 3
Sierra de La Macarena 4
DNMI Cinaruco 2
Proyecto Tasas
Chingaza: 2
</t>
  </si>
  <si>
    <t>TOTAL DTPA 3
 Farallones 2 (1 2022 y 1 rezago)
 Sanquianga 1 (rezago)</t>
  </si>
  <si>
    <t xml:space="preserve">TOTAL DTAM 2
Nukak 2 </t>
  </si>
  <si>
    <t xml:space="preserve">Número de individuos con mantenimiento (árboles, arbustos, lianas, palmas, frailejones ). </t>
  </si>
  <si>
    <t>#ISCM = ∑  No. de individuos con mantenimiento en las Aps.</t>
  </si>
  <si>
    <t>TOTAL ACUMULADO: 833.926
TOTAL VIGENCIA 2022: 749.072</t>
  </si>
  <si>
    <t>TOTAL DTAO 82.000 
Galeras 20.000 (Rec 11)
Selva de Florencia 50.000 (Rec 11)
Orquideas 10.000 (Rec 11)
Nevados 1.000 (Rec 11)
Otun Quimbaya1.000 (Rec 21)</t>
  </si>
  <si>
    <t xml:space="preserve">TOTAL DTPA 39.672
Farallones 36.462
Cabo Manglares 2.910
Sanquianga 300 </t>
  </si>
  <si>
    <t>TOTAL DTAM 265.300
Alto Fragua 46.000
Nukak 124.000
Orito 13.700
La Paya 10.600
Amacayacu 6.000
Chiribiquete 65.000</t>
  </si>
  <si>
    <t>Porcentaje de AP con vocación ecoturística en proceso de implementación del plan de ordenamiento ecoturístico POE.</t>
  </si>
  <si>
    <t xml:space="preserve">VA= VARIABLE A: % de avance en la implementación del POE    
VB= VARIABLE B: Meta programada 2021 de avance en ejecución del POE   
%Ap= Porcentaje de avance total de AP con vocación ecoturística en proceso de implementación del plan de ordenamiento ecoturístico POE. 
</t>
  </si>
  <si>
    <t>%Ap=  (VA / VB) * 100%</t>
  </si>
  <si>
    <t>TOTAL ACUMULADO 2022:  56.98%</t>
  </si>
  <si>
    <t xml:space="preserve">DTAN: Acumulado para la DT 27,67% : SFF Iguaque
51%, PNN Pisba 12%, PNN Cocuy 20%
</t>
  </si>
  <si>
    <t>DTOR: Acumulado para la DT 67,69%: PNN Tinigua
59,60%, PNN Tuparro 51,93%, PNN Sierra de la
Macarena 91,54%</t>
  </si>
  <si>
    <t>DTAO: Acumulado para la DT 65,69%: SFF Otún
Quimbaya 91,09%, SF Isla la Corota 70,27%, PNN
Cueva de los Guacharos 35,20%, PNN Los Nevados
66,19%.</t>
  </si>
  <si>
    <t>DTPA: Acumulado para la DT 47,50%: PNN Gorgona
79%, PNN Utria 16%</t>
  </si>
  <si>
    <t>DTCA: Acumulado para la DT 63,65% : PNN Corales del
Rosario 85%, PNN Tayrona 67%, SFF Los Flamencos
39,78%, SFF los colorados 87,80%, PNN Macuira
60,20%, VIPIS 42,10%</t>
  </si>
  <si>
    <t>Se programara indicador una vez se surta la aprobación del POE de Amacayacu</t>
  </si>
  <si>
    <t xml:space="preserve">Fortalecer la entidad en sus dinámicas administrativas y de gestión, para el cumplimiento de su misión. </t>
  </si>
  <si>
    <t xml:space="preserve">Fortalecimiento Institucional del SPNNC. </t>
  </si>
  <si>
    <t>Porcentaje de implementación de la Declaración de Aplicabilidad para el componente de Seguridad de la Información</t>
  </si>
  <si>
    <t>% IDA: Porcentaje de implementación de la Declaración de Aplicabilidad para el componente de Seguridad de la Información
Control # 1: Control 1 
Control # 2: Control 2….
Control # 14: Control 14</t>
  </si>
  <si>
    <t>%IDA = (C1 + C2 + C3 + … C14) / 14</t>
  </si>
  <si>
    <t>PROGRAMADO 2022</t>
  </si>
  <si>
    <t>PROGRAMADO SEPTIEMBRE</t>
  </si>
  <si>
    <t>EJECUTADO CORTE 30 SEPTIEMBRE</t>
  </si>
  <si>
    <t>% AVANCE SEPTIEMBRE</t>
  </si>
  <si>
    <t xml:space="preserve">DESCRIPCIÓN CUALITATIVA DEL AVANCE </t>
  </si>
  <si>
    <t>AVANCE ANUAL -SEPTIEMBRE</t>
  </si>
  <si>
    <t>TABLERO
INCUMPLIDO: &lt;59,9%
PARCIALMENTE CUMPLIDO: 60%-69,9%
CUMPLIDO: 70%-80%</t>
  </si>
  <si>
    <t xml:space="preserve">Con corte a septiembre se cuenta con 10.944,4 ha de las cuales 10.034 ha corresponden a la línea base y 910,4 ha al avance 2022. 
Las hectáreas de la presente vigencia se distribuyen a continuación:
DTCA: 286,72 ha distribuidas en: VIPIS (176,25 ha), Tayrona (32,86ha), Providencia (16,38 ha), Flamencos (7,92 ha), SNSM (9,59 ha) y Corchal (43,72 ha).
DTPA: 38,94 ha en el PNN Farallones
DTAO: 16,14 ha distribuidas en: Galeras (7,01 ha) y Selva de Florencia (9,13 ha)
DTAN: 541,97 ha distribuidas en: Cocuy (13,96 ha), Yariguies (518,92 ha) y Guanentá (9,09 ha)
DTOR: 26,63 ha en el PNN Chingaza
Respecto a las demás AP se evidencia la gestión y avance en actividades para el logro de la meta establecida, tal como se relaciona a continuación:
DTCA: En el SFF Los Colorados se identificó y priorizó el predio que será objeto de restauración durante 2022, hasta la fecha no se presentan avances, estos se reportarán durante octubre y noviembre conforme al período de las lluvias.
DTAN: En el PNN Iguaque se identificaron las 5 ha donde se llevarán a cabo las plantaciones y se avanzó en el proceso contractual de unos de los procesos asociados a la meta del AP
DTAM: El proceso para la suscripción del convenio de asociación para la implementación de las acciones de restauración fue publicado en el SECOP el 21 de septiembre, a la fecha se está realizando la evaluación del oferente, se espera que el proceso sea adjudicado la segunda semana de octubre.
DTAO: En el PNN NHU se cuenta con el predio ubicado en el municipio de Planadas Tolima, corregimiento de Gitania, vereda Altamira resguardo Indigena Nasaw´sx para realizar las intervenciones. En el PNN Orquídeas el cumplimiento de la meta de 100 ha en proceso de restauración, está supeditada a la compra de predios por compensación del Túnel del Toyo, se estima un tiempo aproximado de 6 meses para empezar a reportar meta para este indicador. 
DTOR: en el PNN Chingaza se realizó la interpretación de coberturas de uso del suelo del predio el Chochal mediante sistemas de información remota, se espera la verificación de las mismas en el mes de junio a fin de conocer el estado del predio a intervenir.  
DTPA: En el PN Sanquianga se avanza en las labores de enriquecimiento de las áreas intervenidas en los meses anteriores. 
</t>
  </si>
  <si>
    <t>CUMPLIDO</t>
  </si>
  <si>
    <t>Para el mes de septiembre no se presentan avances cuantitativos pero se avanzó en la gestión así: 
Oso Andino: Se Avanzo con la gestion para la formalizacion del memorando de entendimiento para el programa "Conservamos la Vida". 
Frailejones: Se realizó la primera fase del taller (virtual) dirigido a todas las áreas protegidas con frailejones, para fortalecer temas de levantamiento y análisis de información y la presentación del Programa de Conservación. Se continuó con la revisión del plan de accion del mismo.
Tortuga Charapa: Continúa ajuste del programa de conservación. 
Danta de montaña: Documento del Programa de Coservacion finalizado, se esta divulgando interna y externamnete. Continúa el proceso de actualización de la experiencia del Programa en el visor de ArcGis online. Se realizó la presentacion del programa de conservacion en el marco del VII Festival del Oso y la Danta, en Pitalito, Huila.
Bosque Seco: Continúa la revisión y ajuste del programa de conservación.</t>
  </si>
  <si>
    <t xml:space="preserve">TOTAL ACUMULADO: 40,22% QUE EQUIVALE A 177/440 VOC 
EL 2021 CERRO CON 143 VOC </t>
  </si>
  <si>
    <t xml:space="preserve">En 2021 el indicador cerró con un acumulado 2020+2021 del 32,50% (143 VOC/PIC). En 2022 se tiene programado un avance del 40,2% (177 VOC/PIC), que refleja el acumulado 2020+2021+2022. Con corte a 30 de agosto no se presentan avances cuantitativos del indicador dado que es anual. El seguimiento del % de avance respecto a la priorización de VOC/PIC por cada AP y la entrega de evidencias a la fecha referidas a las actas de reunión de plan de trabajo entre DTs y APs y conjuntos de datos se registra en la hoja metodológica del indicador página "Cálculo2022".
Respecto a los programas de monitoreo, se cuenta con 35 aprobados. A la fecha se han revisado un diseño de monitoreo (Picachos) y 6 programas de monitoreo (Paya, Corales del Rosario, Cinaruco, Galeras, Yurupari-Malpelo, Paramillo). Otras actividades: 1. Se realizaron jornadas de orientación y definición de plan de trabajo con las 6 DTs y sus áreas protegidas. Se apoyó con orientaciones temáticas para la formulación e implementación de programas y portafolios a 12 áreas protegidas (Chiribiquete, Corota, Cocuy, Guanentá, Orquídeas, Tatamá, Amacayacu, Flamencos, Cahunarí, Nevados, Cabo Manglares, Estoraques), 3 DTs con sus áreas (DTOR, DTAN, DTCA) y la DTAO. Se apoyó la implementación de los siguientes proyectos 3 en PNN (Territorios &amp; Paz (Chirbiquete, Alto Fragua, Picachos y Macarena), Riqueza Natural (Flamencos, Colorados y Sierra Nevada de Santa Marta), Proyecto GEF -AZE (Farallones, Munchique, Chingaza y Las Orquídeas) y 1 nacional (Monitoreo de ecosistemas de alta montaña-IDEAM) y GEF SINAP en el tema del Sistema de información SIM SINAP y KFW. 2. En el marco del seguimiento se realizó la revisión y retroalimentación de los informes de monitoreo de 2 APs (Alto Fragua, Cahuinarí), informes de investigación de 6 APs (Cocuy, Pisba, Yariguies, Tamá, Guanentá, Iguaque) y fichas de línea base de 1 APs (Alto Fragua).  3. Para la elaboración del informe nacional anual de investigación y monitoreo 2021 se avanzó en la consolidación de información referida a las fichas de línea base de VOC/PIC e investigaciones realizadas en PNN.
4. Se realizó el seguimiento a implementación de planes de manejo en 3 APs (VIPIS, Nevados y Colorados). 5. Con el objeto de gestionar apoyo y recursos con WWF y WCS para el SFF Corota se apoyó en la elaboración y gestión del documento "PLAN DE TRABAJO Y PRESUPUESTO. FORMULACIÓN DEL PROGRAMA DE MONITOREO DEL SF ISLA DE LA COROTA". 6. Se elaboró y remitió mediante memorando el documento “GUÍA PARA ELABORAR INFORMES DE INVESTIGACIÓN Y MONITOREO EN PARQUES NACIONALES NATURALES DE COLOMBIA”, el cual presenta las pautas generales y propuesta de contenido para elaborar los informes de implementación de los programas de monitoreo y portafolios de proyectos de investigación. Así mismo, orienta sobre la forma de recopilar la información de línea base para los elementos estratégicos de manejo (VOC/PIC). 7. Se elaboró y remitió mediante memorando el documento “GUÍA PARA REPORTAR INDICADORES ASOCIADOS A LA IMPLEMENTACIÓN DE ACCIONES DE INVESTIGACIÓN Y MONITOREO PARA EL PLAN DE ACCIÓN ANUAL 2022”, el cual detalla los pasos y tipos de evidencias descritos en las hojas metodológicas e igualmente expuestos en las jornadas de plan de trabajo realizadas con todas las Direcciones Territoriales y sus Áreas Protegidas durante el primer semestre.
8. Para la divulgación de resultados se avanzó en la consolidación de información (siguiendo los lineamientos para cargue de datos en la GDB) y la construcción de experiencias en ArcGis para las temáticas de investigación y monitoreo. En agosto se generó un plan de trabajo para la construcción de los modelos de datos y catálogos de objeto que soportarán la experiencia. En agosto se generó plan de trabajo para la construcción de los modelos de datos y catálogos de objeto que soportarán la experiencia. https://experience.arcgis.com/experience/a344b1f0e5624e7483e389c34ae17bca/?draft=true
En cuanto a los análisis de integridad de las APS, de enero-julio se han realizado a escala gruesa para 52 APs; de otra parte, se avanza con 5 APs en análisis de integridad con base en datos de VOC filtro fino y filtro grueso y talleres conjuntos con las AP y actores asociados (p.e. SFAPP).
Sistema de información de monitoreo e investigación: Capacitaciones HERRAMIENTA SMART, para la toma de datos de monitoreo entre finales de abril y agosto se realizaron con apoyo del aliado WCS, espacios de capacitación para los diferentes niveles de gestión y roles en el manejo de  la herramienta SMART módulo de registros ecológicos: 10,25/03/2022 y 27/04/2022 se realizaron tres sesiones una presencial y dos virtuales, para los temáticos validadores de la información del nivel territorial y nacional con participación entre 32-17 personas; 21-22/04/2022 y 25/04/20228 dos sesiones presencial y virtual a 8 áreas protegidas de la territorial Caribe (Tayrona, Corchal, Macuira, Colorados, Sierra Nevada, Ciénaga, Providencia, Salamanca), en modelo de datos de restauración, con la participación de 32 personas; 28-29/04/2022 a 4 áreas protegidas de la territorial Orinoquía (Macarena, Picachos, Sumapaz, Chingaza), modelo restauración con la participación de 15 personas; 3/06/2022 virtual a 6 áreas protegidas de las territoriales Pacífico (Utría, Sanquianga, Cabo manglares) y Caribe (Salamanca, Providencia, Corchal) en la temática de manglar, con 18 participantes; 21-24/06/2022 presencial a 9 areas de la territorial Andes Occidentales (Orquideas, Galeras, Guacharos, Puracé, Doña Juana, Nevados, Otun, Nevado del Huila, Tatama), en modelos de datos de restauración y recurso hídrico, con la participación de 27 personas. En agosto se capacitaron 6 áreas de piedemonte de la DTAM a modo presencial.
</t>
  </si>
  <si>
    <t>INCUMPLIDO</t>
  </si>
  <si>
    <t>TOTAL ACUMULADO: 22.05% QUE EQUIVALE A 97/440 VOC 
EL 2021 CERRO CON 76 VOC</t>
  </si>
  <si>
    <t xml:space="preserve">En 2021 el indicador cerró con un acumulado 2020+2021 del 17,27% (76 VOC/PIC). En 2022 se tiene programado un avance del 22,5% (97 VOC/PIC). El seguimiento del % de avance respecto a la priorización de VOC/PIC por cada AP y la entrega de evidencias a la fecha referidas a las actas de reunión de plan de trabajo entre DTs y APs se registra en la hoja metodológica del indicador página "Cálculo2022".
Actividades: 1. Respecto a los portafolios de proyectos de investigación, se cuenta con 40 aprobados. Durante el año se han aprobado 3 portafolios (Amacayacu, Río Puré, Galeras) y se revisaron 9 (La Paya, Orito, Macuira, Cinaruco, El Cocuy, Yurupari-Malpelo, Galeras, Portete y Katíos). 2. Se realizaron jornadas de orientación y definición de plan de trabajo con las 6 DTs y sus áreas protegidas. Se apoyó con orientaciones temáticas para la formulación e implementación de programas y portafolios a 6 áreas protegidas (Chiribiquete, Cocuy, Amacayacu, Cahunarí, Cabo Manglares y Estoraques), 3 DTs con sus áreas (DTOR, DTAN, DTCA), la DTAO y DTOR. Se realizó el seguimiento a implementación de planes de manejo en 3 APs (VIPIS, Nevados y Colorados). 3. En el marco del seguimiento se realizó la revisión y retroalimentación de los informes de investigación de 6 APs (Cocuy, Pisba, Yariguíes, Tamá, Guanentá, Iguaque) y fichas de línea base de 1 APs (Alto Fragua). 4. Para la elaboración del informe nacional anual de investigación y monitoreo 2021 se avanzó en la consolidación de información referida a las fichas de línea base de VOC/PIC e investigaciones realizadas en PNN. 
5. Durante el año en el marco de la gestión de los portafolios se han otorgado 33 avales de investigación y se realizó seguimiento al cumplimiento mediante requerimiento de compromisos pendientes a las áreas protegidas que cuentan con avales de investigación en curso o finalizados de la DTAM, DTAN, DTAO, DTPA. 6. Se apoyo en la gestión y seguimiento de 7 convenios relacionados con temas de investigación y monitoreo. 7. Se avanza en la construcción de estudios previos para el convenio de frailejones. 8. En cumplimiento de los productos requeridos en la actividad 3.19 del CONPES SINAP, se avanzó en la construcción de los documentos requeridos para el Hito 1 e Hito 2 en un 70% y 60% respectivamente. 9. Se realizó la convocatoria y se avanza en la revisión de los 8 artículos a publicar en la 6ta Edición de la Revista In Situ de PNN.
10. Para la divulgación de resultados se avanzó en la consolidación de información (siguiendo los lineamientos para cargue de datos en la GDB) y la construcción de experiencias en ArcGis para las temáticas de investigación y monitoreo. En agosto se generó un plan de trabajo para la construcción de los modelos de datos y catálogos de objeto que soportarán la experiencia.
https://experience.arcgis.com/experience/a344b1f0e5624e7483e389c34ae17bca/?draft=true
11. Se elaboró y remitió mediante memorando el documento “GUÍA PARA ELABORAR INFORMES DE INVESTIGACIÓN Y MONITOREO EN PARQUES NACIONALES NATURALES DE COLOMBIA”, el cual presenta las pautas generales y propuesta de contenido para elaborar los informes de implementación de los programas de monitoreo y portafolios de proyectos de investigación. Así mismo, orienta sobre la forma de recopilar la información de línea base para los elementos estratégicos de manejo (VOC/PIC). 10. Se elaboró y remitió mediante memorando el documento “GUÍA PARA REPORTAR INDICADORES ASOCIADOS A LA IMPLEMENTACIÓN DE ACCIONES DE INVESTIGACIÓN Y MONITOREO PARA EL PLAN DE ACCIÓN ANUAL 2022”, el cual detalla los pasos y tipos de evidencias descritos en las hojas metodológicas e igualmente expuestos en las jornadas de plan de trabajo realizadas con todas las Direcciones Territoriales y sus Áreas Protegidas durante el primer semestre. 
</t>
  </si>
  <si>
    <t xml:space="preserve">Se cuenta con una línea base de 111 investigaciones (2020+2021) y meta programada de 41 investigaciones para el 2022. Se registra la entrega de 14 investigaciones (3 Chingaza, 1 Tuparro, 1 Orito/WCS; 1 Corales Profundidad, 1 Río Puré, 1 Munchique, 1 Tayrona, 1 Pisba, 1 Yariguíes, 1 Tamá, 1 Nevados, 1 Sumapaz). El seguimiento del avance se registra en la hoja metodológica del indicador página "Cálculo2022"", columna P donde se menciona la cita bibliográfica y en la columna Q se encuentra el archivo en el drive. 
En relación con la gestión se tiene que: Respecto a los programas de monitoreo, a la fecha se cuenta con 35 documentos aprobados. Durante el año se han revisado un diseño de monitoreo (Picachos) y 6 programas de monitoreo (Paya, Corales del Rosario, Cinaruco, Galeras, Yurupari-Malpelo y Paramillo). Por otro lado, se cuenta con 40 portafolios de investigación aprobados. En el año se han aprobado 3 portafolios (Amacayacu, Río Puré, Galeras) y se revisaron 9 (La Paya, Orito, Macuira, Cinaruco, Cocuy, Yuruparí-Malpelo, Galeras, Portete y Katíos).
En el marco del seguimiento se realizó la revisión y retroalimentación de los informes de monitoreo de 2 APs (Alto Fragua, Cahuinarí,), informes de investigación de 6 APs (Cocuy, Pisba, Yariguies, Tamá, Guanentá, Iguaque) y fichas de línea base de 1 APs (Alto Fragua). En el marco del seguimiento y apoyo a la implementación anual de programas de monitoreo y portafolios de investigación, se tiene el siguiente avance: Jornadas de orientación y definición de plan de trabajo con las 6 DTs y sus áreas protegidas: 1. Se apoyó con orientaciones temáticas para la formulación e implementación de programas y portafolios a 12 áreas protegidas (Chiribiquete, Corota, Cocuy, Guanentá, Orquídeas, Tatamá, Amacayacu, Flamencos, Cahunarí, Nevados, Cabo Manglares, Estoraques), 3 DTs con sus áreas (DTOR, DTAN, DTCA) y 3 DTs (DTAO, DTCA, DTOR). 2. Se apoyo en las actividades de seguimiento a planes de manejo, mediante la elaboración de informes de seguimiento al monitoreo y la investigación articulados al plan estratégico, así como en los espacios de discusión, para 3 APs (VIPIS, Nevados y Colorados). 3. Con el objeto de gestionar apoyo y recursos con WWF y WCS para el SFF Corota se apoyó en la elaboración y gestión del documento "PLAN DE TRABAJO Y PRESUPUESTO. FORMULACIÓN DEL PROGRAMA DE MONITOREO DEL SF ISLA DE LA COROTA". 4. Se elaboró y remitió mediante memorando el documento “GUÍA PARA ELABORAR INFORMES DE INVESTIGACIÓN Y MONITOREO EN PARQUES NACIONALES NATURALES DE COLOMBIA”, el cual presenta las pautas generales y propuesta de contenido para elaborar los informes de implementación de los programas de monitoreo y portafolios de proyectos de investigación. Así mismo, orienta sobre la forma de recopilar la información de línea base para los elementos estratégicos de manejo (VOC/PIC). 5. Se elaboró y remitió mediante memorando el documento “GUÍA PARA REPORTAR INDICADORES ASOCIADOS A LA IMPLEMENTACIÓN DE ACCIONES DE INVESTIGACIÓN Y MONITOREO PARA EL PLAN DE ACCIÓN ANUAL 2022”, el cual detalla los pasos y tipos de evidencias descritos en las hojas metodológicas e igualmente expuestos en las jornadas de plan de trabajo realizadas con todas las Direcciones Territoriales y sus Áreas Protegidas durante el primer semestre. 
Otras actividades asociadas: 1. Se apoyó la implementación de los siguientes proyectos 3 en PNN (Territorios &amp; Paz (Chirbiquete, Alto Fragua, Picachos y Macarena), Riqueza Natural (Flamencos, Colorados y Sierra Nevada de Santa Marta), Proyecto GEF -AZE (Farallones, Munchique, Chingaza y Las Orquídeas) y 1 nacional (Monitoreo de ecosistemas de alta montaña-IDEAM) y GEF SINAP en el tema del Sistema de información SIM SINAP y KFW. 2. Para la divulgación de resultados se avanzó en la consolidación de información (siguiendo los lineamientos para cargue de datos en la GDB) y la construcción de experiencias en ArcGis para las temáticas de investigación y monitoreo. En agosto se generó un plan de trabajo para la construcción de los modelos de datos y catálogos de objeto que soportarán la experiencia.
https://experience.arcgis.com/experience/a344b1f0e5624e7483e389c34ae17bca/?draft=true
3. Para la elaboración del informe nacional anual de investigación y monitoreo 2021 se avanzó en la consolidación de información referida a las fichas de línea base de VOC/PIC e investigaciones realizadas en PNN.
En cumplimiento de los productos requeridos para dar cumplimiento a la actividad 3.19 del CONPES 4050 de 2021 se realizó la entrega de los documentos requeridos en los Hitos 1 y 2. El documento del Hito 1 con avance del 70% refiere a ”Documento base con revisión de los diversos procesos y marcos normativos que orientan la investigación dentro de las áreas protegidas administradas por Parques Nacionales Naturales de Colombia, según categorías de manejo e identificando cuellos de botella” y el documento del hito 2 con un avance del 60% refiere a “Documento explicativo de la hoja de ruta ajustada para facilitar y estimular el desarrollo de investigaciones en las áreas protegidas administradas por Parques Nacionales Naturales, con el detalle de los procedimientos
Sistema de información de monitoreo e investigación: a. Capacitaciones: Con apoyo del aliado WCS para el manejo de la herramienta SMART módulo de registros ecológicos (monitoreo e investigación) se implementaron las siguientes: 08/02/2022 - 11/02/2022 capacitación presencial a 9 áreas de la territorial Pacífico con participación de 16 personas; 10/03/2022, 25/03/2022 y 27/04/2022 se realizaron tres sesiones una presencial y dos virtuales, para los temáticos validadores de la información del nivel territorial y nacional con participación entre 32-17 personas; 21/04/2022- 22/04/2022 y 25/04/20228 dos sesiones presencial y virtual a 8 áreas protegidas de la territorial Caribe, en modelo de datos de restauración a Tayrona, Corchal, Macuira, Colorados, Sierra Nevada, Ciénaga, Providencia, Salamanca, con la participación de 32 personas; 28/04/2022 - 29/04/2022 a 4 áreas protegidas de la territorial Orinoquía,  modelo restauración a Macarena, Picachos, Sumapaz, Chingaza; 21/06/2022 - 24/06/2022 presencial a 9 areas de la territorial Andes Occidentales en modelos de datos de restauración y recurso hídrico a Orquideas, Galeras, Guacharos, Puracé, Doña Juana, Nevados, Otun, Nevado del Huila, Tatama, con la participación de 27 personas. Modelo de datos manglar 2 junio virtual con 6 áreas protegidas de las territoriales Pacífico y Caribe. Pacifico: Utría, Sanquianga, Cabo manglares. Caribe: Salamanca, Providencia, Corchal. Total participantes: 18.  b. Proyectos: Riqueza natural elaboración de plantilla piloto de informe de monitoreo directamente desde SMART y diseños de estudio de las 3 áreas Flamencos, Colorados y Sierra Nevada de Santa Marta; SIM SINAP, dos reuniones de entrega del sistema y de indicadores. c. Actualización consolidado de datos enviados por las áreas protegias a final del 2021 y primer semestre del 2022. d. SIB Colombia: Se dispone información de restauración y frailejones y ajustes de conjuntos de datos anteriores https://ipt.biodiversidad.co/parquesnacionales/. 8 áreas de la territorial Andes Nororientales: Pisba, Cocuy, Iguaque, Yariguies, Estoraques, Catatumbo, Tama, Guanentá (5 al 9 de septiembre presencial en PNNN Cocuy. 13 áreas de la territorial Caribe: Tayrona, Acandi, Salamanca, Corchal, Ciénaga, Macuira, Flamencos, Colorados, Sierra Nevada, Corales del Rosario, Corales de Profundidad, Paramillo, Providence (12 al 16 de septiembre presencial en PNN Tayrona)
</t>
  </si>
  <si>
    <t xml:space="preserve">Se detalla el avance en la orientación y apoyo de los espacios de formulación, actualización y construcción de instrumentos de planeación para las siguientes DT y AP: 
DTOR: 
DNMI Cinaruco: se remite plan de manejo a OAJ Memorando No. 202270300027839.
PNN Chingaza: Se realiza un espacio de trabajo conjunto (AP-DT-NC) para revisar el avance del componente diagnóstico y el proceso de participación con actores estratégicos.
DTPA: 
PNN Utría: se avanza en ejercicio de precisión y consolidación del componente de ordenamiento del plan de manejo del área protegida
DNMI Cabo Manglares: se avanza en ajuste de componente estratégico, con énfasis en la definición de actividades del componente estratégico con la participación del AP-DT-GPM. Se apoya la revisión de metodología para los espacios a desarrollar con la comunidad para ordenación pesquera en el DNMI.
SFF Malpelo: se avanza con la revisión del componente diagnóstico y ordenamiento mediante espacios de trabajo con profesionales del GPM y se generan observaciones al documento. 
PNN Sanquianga: se realizan espacios de trabajo como aprestamiento y revisión del contexto desde el GPM para la aplicación del taller de seguimiento a la implementación del plan de manejo del área en el mes de octubre.
DTCA: 
SF Acandí: Se brinda apoyo técnico al equipo la DTCA, en espacios  de construcción del componente de ordenamiento con los consejos comunitarios COCOMASECO,COCOMANORTE Y COCOMASUR 
PNN Corales de profundidad: Se realiza un espacio de trabajo con el jefe del AP donde se revisa el presupuesto estimado para abordar el proceso de actualización del plan de manejo del área y se programa la primera reunión donde se dan las orientaciones por parte del GPM para octubre de 2022.
DTAO
PNN Tatamá: plan de manejo y anexos (programa de monitoreo y portafolio) en revisión por parte del equipo del GPM.
PNN Hermosas: plan de manejo en revisión por parte del equipo del GPM. Anexos (programa de monitoreo y portafolio) solicitados al AP.
SF Isla Corota: se realiza un espacio de trabajo con el jefe del AP y se plantea el abordaje de la ruta de trabajo con el resguardo indígena Quillasinga
DTAM
PNN Yaigoje: se avanza en el espacio de trabajo con la dundación GAIA para abordar el ejercicio de seguimiento a los acuerdos de consulta previa.
SFPM OIA: apoyada la gestión con Ministerio del Interior- DNACP para avanzar en el proceso de consulta previa de PM
PNN Churumbelos: Definido abordaje sobre el PM dada la formalización de procesos de ampliación de resguardos sobre el ap realizada por la AN.
DTAN
ANU Estoraques: Se realiza un espacio de trabajo para revisar la zonificación y medidas de manejo establecidas por el equipo del AP, se retroalimenta para ajuste. Se dan las orientaciones desde el GPM para abordar los espacios de participación con actores estratégicos en el marco del proceso de actualización del plan de manejo del AP.
</t>
  </si>
  <si>
    <t>Con corte a 31 de septiembre no se presenta avance cuantativo se viene adelantando la siguiente gestión: 
El avance se da por las acciones adelantadas en 9 de las 11 AP de la DTCA comprometidas, y en 5 de las 7 AP comprometidas de la DTPA, correspondiendo para esta última el reporte del DNMI CMBMyNF. La gestión conjunta de los tres niveles y a escala interinstitucional, requiere del fortalecimiento del trabajo articulado entre los tematicos del NC y de las DT, el equipo técnico de cada APs.
DTPA.  Con el acompañamiento de la DTPA se viene adelando monitoreo con SIPEIN en 3 de las AP, para reactivar en otras se requiere gestión de convenio con UniValle y fortalecer el componente social con CC del PNN Uramba. Se adelantan revisión y seguimiento de acuerdos, y con EEM se realiza el diagnóstico de usos en el marco de proyectos (aporte CONPES 4050, Hito, actividad 1.10). Se vienen trabajando propuesta ajuste metodológico al protocolo de monitoreo, para un piloto prueba en territorio.  Se apoya la gestión para avances en formulación planes de manejo de los DNMI marinos (alianzas en convenios, contratos, y gestión recursos)
DTCA. Las AP vienen adelantando grandes esfuerzos en las acciones de este indicador, suscribiendo y haciendo seguimiento de acuerdos de suo, desarrollo de alternativas productivas y Buenas practicas de pesca (BPP) fuera de las AP para reducir presión al interior. Aunque la mayoria de AP realizan el monitoreo con SIPEIN, es importante darle mayor apoyo, cobertura y continuidad. Se deben reactivar apoyos con EEM para el relacionamiento y avances en cumplimiento de compromisos (acueros, sentencias, proyectos). Preocupa la no definición del profesional que apoye el desarrollo de las acciones y compromisos que esta temática tiene en la gran mayoría de las APs de la DTCA.
Se retire la importancia de lograr gestionar la reactivación del trabajo tecnico con la AUNAP para los procesos de las areas de la DTPA y DTCA, sai como lograr adelantar el tramite pendiente del convenio de PNN e INVEMAR para fortalecer la toma de información del estado de los RHBP con SIPEIN (online).</t>
  </si>
  <si>
    <t>Con corte a septiembre se tiene un avance de 708 acuerdos de los cuales 672 corresponden a la linea base y 36 firmados en la presente vigencia asi:  
DTAO: 2 Acuerdos de PNN Selva de Florencia y 5 acuerdos de SFF Galeras 
DTAM: 2 acuerdos de PNN Serrania de Chiribiquete y 7 acuerdos de RNN Nukak 
DTAN: 20 Acuerdos de PNN Cocuy
Total: 36 acuerdos suscritos 
A continuación se presentan los avances cualitativos: 
DTOR: para este mes no se suscribieron acuerdos en ningun área protegida. Es importante resaltar la solicitud por parte de la Territorial sobre el ajuste a la meta, la cual estableció 1 acuerdo para el PNN Chingaza y 10 acuerdos para el PNN Picachos, solicitud que fue aprobada por NC. Dentro de los avances en el proceso de suscripción de acuerdos se viene adelantando los ajustes a la minuta de acuerdo y anexos del acuerdo del PNN Chingaza. Para el PNN Picachos se tiene el levantamiento de la ficha de caracterización campesina para las diez familias y se ha realizado una reunión con el AP , la territorial y NC para revisar la información colectada.  
DTAM: de los acuerdos rezagados para esta territorial en el mes de septiembre se logró la firma de 8 acuerdos en la RNN Nukak, con las familias del sector Bacatí, estos acuerdos están amparados en el marco del proyecto GEF 7 Corazón de la Amazonía.</t>
  </si>
  <si>
    <t>TOTAL ACUMULADO 2022: 36.665,35
TOTAL VIGENCIA: 5.481,71</t>
  </si>
  <si>
    <t xml:space="preserve">Con corte a septiembre se cuenta con 37.854,59 ha de las cuales 31.183,64 ha corresponden a la línea base y 6.670,95 ha al avance 2022
Las hectáreas de la presente vigencia se distribuyen a continuación:
DTCA: 297,90 ha distribuidas en: VIPIS (176,25 ha), Tayrona (32,86 ha), Macuira (11,18 ha), Providencia (16,38 ha), Flamencos (7,92 ha), SNSM (9,59 ha) y Corchal (43,72 ha). 
DTPA: 122,67 ha distribuidas en: Farallones (52,44 ha), Cabo Manglares (10,92 ha) y Sanquianga (59,31 ha)
DTAO: 2.281,28 ha distribuidas en: Galeras (7,01 ha), Selva de Florencia (97,88 ha) y Nevados (2.176,39 ha)
DTAN: 3.807,76 ha distribuidas en: Cocuy (536,54 ha), Yariguies (551,67 ha), Guanentá (9,09 ha), Iguaque (111,28 ha) y Tamá (2.599,18 ha). Respecto a esta DT, es importante mencionar que la misma solicitó la actualización de la meta de Tamá y Yariguies debido al incremento de la meta inicialmente programada por la inclusión de ha vinculadas a acuerdos de KFW y la intervención de hectáreas adicionales con siembras, respectivamente.
DTOR: 100,64 ha distribuidas en: Cinaruco (15 ha), Picachos (42,91 ha), Tinigua (16,10 ha) y Chingaza (26,63 ha)
DTAM: 60,70 ha en Chiribiquete 
Respecto a las demás AP se evidencia la gestión y avance en actividades para el logro de la meta establecida, tal como se relaciona a continuación:
DTCA: En el SFF Los Colorados se identificó y priorizó el predio que será objeto de restauración durante 2022, hasta la fecha no se presentan avances, estos se reportarán durante octubre y noviembre conforme al período de las lluvias.
DTAN: En el PNN Iguaque se identificaron las 5 ha donde se llevarán a cabo las plantaciones y se avanzó en el proceso contractual de unos de los procesos asociados a la meta del AP
DTAM: El proceso para la suscripción del convenio de asociación para la implementación de las acciones de restauración fue publicado en el SECOP el 21 de septiembre, a la fecha se está realizando la evaluación del oferente, se espera que el proceso sea adjudicado la segunda semana de octubre.
DTAO: En el PNN NHU se cuenta con el predio ubicado en el municipio de Planadas Tolima, corregimiento de Gitania, vereda Altamira resguardo Indigena Nasaw´sx para realizar las intervenciones. En el PNN Orquídeas el cumplimiento de la meta de 100 ha en proceso de restauración, está supeditada a la compra de predios por compensación del Túnel del Toyo, se estima un tiempo aproximado de 6 meses para empezar a reportar meta para este indicador. 
DTOR: en el PNN Chingaza se realizó la interpretación de coberturas de uso del suelo del predio el Chochal mediante sistemas de información remota, se espera la verificación de las mismas en el mes de junio a fin de conocer el estado del predio a intervenir.  
DTPA: En el PN Sanquianga se avanza en las labores de enriquecimiento de las áreas intervenidas en los meses anteriores. 
</t>
  </si>
  <si>
    <t>Con corte a 30 de septiembre de 2022 se cuenta con un total de 3157.9 km precisados
En el mes de Abril se oficializó el CT  No. 20222400000296 del 8 de abril de 2022 de precisión de limites del PNN Río Puré, mediante el cual se precisan 131.96 kilómetros, ver evidencia CT aprobado y firmado por los tres niveles. 
En el mes de junio se preciso 39.94 km de DNMI Cinaruco, CT No.20222400000316, Ver evidencia CT aprobado y firmado por los tres niveles.
En el mes de julio se preciso 16.2 km de PNNC Sierra de la Macarena, CT No.20222400000356, Ver evidencia CT aprobado y firmado por los tres niveles.
Total : 188.1 km precisados en 2022</t>
  </si>
  <si>
    <t>Con corte a 30 de septiembre de 2022: Se presentan avances en gestion, continua el avance de 2,5% en DTAN y 2,5% en DTAO con el documento de diseño de monitoreo (el cua se sumara al indicador una vez se cuente con la versión final). Reuniones internas para cumplimiento del CONPES 4050.</t>
  </si>
  <si>
    <t xml:space="preserve">Con corte a septiembre se cuenta con el 2% que corresponde a 6.331,71 ha de la línea base y 11,18 ha de la vigencia 2022.
En el PNN Macuira se avanzó en 11,18 ha a través de la implementación de estrategias de restauración ecológica – rehabilitación mediante la plantación de árboles frutales y forrajeros priorizados para el enriquecimiento de las huertas familiares de la de etnia Wayuu"
</t>
  </si>
  <si>
    <t>TOTAL ACUMULADO: 2.402.487
TOTAL VIGENCIA INCLUYENDO REZAGOS: 978.718</t>
  </si>
  <si>
    <t xml:space="preserve">Con corte a septiembre se cuenta con 1.965.422 individuos sembrados de los cuales 1.423.769 corresponden a la línea base y 541.653 al avance del 2022
Respecto al avance de la presente vigencia la distribución de individuos sembrados se relaciona a continuación:
DTCA: 215.218 individuos distribuidos en: VIPIS (159.472), Tayrona (6.510), Macuira (7.866), Providencia (2.428), Flamencos (1.520), Colorados (2.038), SNSM (3.338), Corchal (20.094) y CGSM (11.952).
DTPA: 21.725 individuos distribuidos en: Farallones (8.894), Cabo Manglares (10.351) y Sanquianga (2.480).
DTAO: 108.081 individuos distribuidos en: Galeras (3.036), Selva de Florencia (17.173), Orquídeas (16.057), Nevado del Huila (30.000), Nevados (15.871), Puracé (4.860), Hermosas (17.382), Tatama (3.121), y Otún Quimbaya (581).
DTAN: 104.954 individuos distribuidos en: Cocuy (10.560), Yariguies (65.233), Guanentá (9.245), Estoraques (1.588), Iguaque (6.436), Pisba (6.001) y Tamá (5.891).
DTOR: 50.814 individuos distribuidos en: Cinaruco (21.252), Picachos (9.562), Macarena (10.000) y Tinigua (10.000).
DTAM: 40.861 en Chiribiquete.
Dentro de las actividades de gestión requeridas en torno a los procesos de siembra de individuos nativos en las áreas protegidas se avanzan en la elaboración de estudios previos requeridos para la consecución de insumos y materiales necesarios para el fin, así mismo se desarrolla la planeación para efectuar la siembra de individuos en la mejor época con el fin de garantizar la junior cantidad de supervivencia.
</t>
  </si>
  <si>
    <t xml:space="preserve">Jorge Duarte NC- GGCI (14/10/2022): el valor total de zonas presionadas cubiertas con jornadas de vigilancia para el tercer trimestre de 2022 es 194.982,86 ha que equivales al 53,7% del total de presiones del SPNN (363.163,229 ha); este valor es la suma de los datos validados para cada DT que son Amazonia 26.207,69 ha; Andes Nororientales 19.144,96 ha; Andes Occidentales 8.065,40 ha; Caribe 29.350,15 ha; Orinoquia 101.699,19 ha y Pacifico 10.515,46 ha.
en cuanto al avance anual, se tiene una meta en proyecta en 64,5% de los cuales se ha ejecutado el 53,7%, esto quiere decir que se tiene un porcentaje de ejecución al segundo trimestre de 83,24% del total de la meta planeada. 
como evidencia se entrega el archivo de Excel con los valores consolidados y validados por Cada AP y los correos de validación PAA generados a cada  DT, drive:  https://drive.google.com/drive/folders/1Cn7e9gNLhq8BuCTzx0tC_VtD2kMwZhGo </t>
  </si>
  <si>
    <t>80%
DTCA: 5,7% (6/6 instrumentos)
GTEA: 74,3% (78/99 instrumentos)</t>
  </si>
  <si>
    <t>SGM-GTEA Jose Lopez 12/10/2022: El numero total de instrumentos para regular el uso y aprovechamiento de los recursos naturales otorgados a 31 de diciembre del año 2021, son los siguientes: 
10 concesiones de agua
12 permisos de vertimientos
8 permisos de ocupación de cauce
34 permisos de filmación y fotografia
6 permisos individuales de recolección
6 permisos de ingreso
16 autorizaciones de recolección
7 autorizaciones de investigacion 
Total: 99 instrumentos para regular el uso y aprovechamiento de los recursos naturales otorgados a 31 de diciembre del año 2021. 
No. de instrumentos para regular el uso y aprovechamiento de los recursos naturales con seguimiento a corte 30 de septiembre de 2022:
25 permisos de filmación y fotografía
4 Permiso Individual de Recolección
4 Permiso de ingreso
4 Autorización de recolección
3 Autorización de investigación
7 Concesión de aguas superficial
12 Permiso de vertimiento
Nota: Cabe señalar que a los siguientes permisos, se les hará seguimiento adminstrativo hasta el mes de octubre, noviembre y diciembre de 2022, y 4 expedientes tendran el seguimiento hasta el año 2023, debido a los tiempos otorgados y plazos de entrega de obligaciones, teniendo en cuentas las codiciones bajos las cuales se otorgaron estos permisos:
4 permisos individuales de recolección
2 permisos de ingreso
13 autorizaciones de recolección
3 autorización de investigación 
Total: 59 Instrumentos para regular el uso y aprovechamiento de los recursos naturales con seguimiento a corte 30 de septiembre de 2022. Avance a corte 30 de septiembre de 2022: Para este periodo de tiempo se ejecutaron:
(59 instrumentos x 0,8) / 79 instrumento año 2021= 59,74%
Se realizó el seguimiento a 59 instrumentos que corresponden al 59,74 % a corte 30 de septiembre del 2022
En cuanto al trámite de ubicar, mantener, reubicar, reponer estructuras de comunicación de largo alcance, antenas, se tiene que para el 2021 no se realizaron solicitudes al respecto. La DTCA informó lo siguiente:
A 31 de diciembre de 2021, se cerró la vigencia con seis (6) solicitudes de trámite de adecuación, reposición o mejora de estructura existentes al interior del área protegida del PNN Corales del Rosario y San Bernardo. Todas cuentan con decisión que resuelve la solicitud. En el mes de MARZO del año 2022, hubo una (1) solicitud nueva la cual se encuentra en trámite e impulsada mediante el auto de inicio de trámite que se adjunta.
De lo anterior, se puede evidenciar que de las seis (6) solicitudes que cursaron en la DTCA en el año 2021, se resolvieron seis (6) solicitudes mediante resolución y se encuentran en curso una solicitud en curso de la vigencia 2022.</t>
  </si>
  <si>
    <t>52,94%
1. NC: 1/1 sanciones en firme ejecutadas (Cobro coactivo).
2. DTAO: 6/17 sanciones en firme ejecutadas.
3. DTAM: 2/2 sanciones en firme ejecutadas.
4. DTPA: 9/13 sanciones en firme ejecutadas
5. DTOR: 1/2 sanciones en firme ejecutadas</t>
  </si>
  <si>
    <t>11-10-2022. SGM-GTEA. Héctor Ramos: Para el presente periodo la SGM-GTEA no adelantó actividades tendientes al cumplimiento de este indicador, pues no se encontraban actividades pendientes sobre el cumplimiento del mismo.
DTAM: Se programa una meta del 100% correspondiente a la ejecución de 2 sanciones. Para el periodo de septiembre de 2022 no se encuentra avance en el cumplimiento de la meta. Se espera que para el proximo corte se allegue avance cumplimiento.
DTOR: Para el presente indicador la DTOR programa un total de 2sanciones correspondientes al 100%, para el periodo de septiembre de 2022 se verifica el cumplimiento de sancion de trabajo comunitario que aporta al cumplimiento de la meta de este indicador.
DTPA: Se programó una meta correspondiente al 69%, lo cual equivale a 9 sanciones por ejecutar de 13 posibles, para el periodo de septiembre de 2022 se verifica la carpeta de evidencias y no se encuentra avance del indicador. Se espera para el proximo corte, que se alleguen las respectivas evidencias de cumplimiento.
DTAO: Se programó una meta para este indicador del 35%, correspondiente a 6 de 17 sanciones por ejecutar, para el periodo de septiembre de 2022 no se evidencia avance en el cumplimiento del indicador</t>
  </si>
  <si>
    <t>PARCIALMENTE 
CUMPLIDO</t>
  </si>
  <si>
    <t>14,3% 
(45513,1/318322,33)
DTAN: 0,5/35119,79 hectáreas
DTAO: 1510,93/13373 hectáreas
DTAM: 14100/40033 hectáreas
DTOR: 25102/105408 hectáreas
DTCA: 1056,07/105670,46 hectáreas
DTPA: 3743,6/18718</t>
  </si>
  <si>
    <t>SGM-GTEA Fernando Vega 18/10/2022: 1. DTAM: 0%: Reporte no validado, el avance descriptivo es acorde a la información esperada en el indicador, pero las evidencias no corresponden a actos administrativos de inicio de procesos sancionatorios. No se hace retroalimentación por la DT. Avance (0%).
 2. DTPA: 0%: Reporte no validado, el avance descriptivo es acorde a la información esperada en el indicador, pero las evidencias no corresponden a actos administrativos de inicio de procesos sancionatorios. No se hace retroalimentación. Avance (0%).
 3. DTCA: 0%. Reporte no validado, Aunque se reporta un avance de 0,059%, no se acreditan los polígonos, actos administrativos de inicio de proceso que soporten la intervención mediante los procesos referidos. No se hace retroalimentación. Avance (0%).
 4. DTOR: 0%: Reporte validado, el avance descriptivo corresponde a lo señalado en la hoja metodológica y aunque para el periodo no se registran nuevos procesos, se tiene una Meta 10% superada en 8,28%.Avance (0%).
 5. DTAN: 0% Reporte no validado, el avance de meta reportado aunque relaciona algunas actuaciones, no determina el área intervenida vs línea base de la vigencia. Las evidencias documentales incorporadas no corresponden a los autos de inicio de los procesos sancionatorios. No se hace retroalimentación. Avance (0%).
 6. DTAO: 0%: Reporte validado, el avance descriptivo corresponde a lo señalado en la hoja metodológica pese a que para el periodo no se registran nuevos procesos. Avance (0%).</t>
  </si>
  <si>
    <t>100%
DTPA: (32/32 informes) 100%
DTCA: (56/56 informes) 100%
DTOR: (24/24 informes) 100%
DTAO: (48/48 informes) 100%
DTAN: (32/32 informes) 100%
DTAM: (40/40 informes) 100%</t>
  </si>
  <si>
    <t xml:space="preserve">SGM-Margarita 14/10/2022 Se recibieron informes de seguimiento de PVC para el tercer trimestre del año correspondientes a 58 áreas protegidas que programaron el indicador, para el siguiente avance acumulado: DTAM 30/40 informes, DTOR 18/24 informes, DTCA 42/56, DTPA 24/32. DTAO 35/48  Doña Juana reporta limitaciones técnicas en su personal para presentar los medios de verificación respectivos, DTOR 18/24. </t>
  </si>
  <si>
    <t>52%
DTAO: 78/78 impulsos
DTOR: 33/59 impulsos
DTPA: 207/319 impulsos
DTCA: 136/454 impulsos
DTAN: 12/12 impulsos
DTAM: 30/34 impulsos
Total: 496/956 impulsos = 51,88% O 52%</t>
  </si>
  <si>
    <t>11-10-2022. SGM-GTEA. Héctor Ramos: Para el presente indicador la SGM-GTEA no estableció meta alguna. 
DTAM: Para este indicador se programa una meta del 88% correspondiente a 30 impulsos procesales de 34 posibles, para el periodo de septiembre de 2022 se evidencia el avance en 2 actos admnistrativos que le aportan al cumplimiento de la meta.
DTAN: Se programó una meta del 100% que corresponde a 12 impulsos sobre 12 posibles. Para el periodo de septiembre de 2022 se logra evidenciar un avance en 8 actos admnistrativos que aportan al cumplimiento de la meta.
DTCA: Se programó una meta del 30% correspondiente a 136 impulsos de 454. Para el periodo de septiembre de 2022 se verifica la carpeta de evidencias el avance en 24 actos admnistrativos, empero para futuros cortes se recomienda clasificar los actos en periodos de elaboración, con ello se puede establecer en que momento se elaboró que acto.
DTOR: Para el presente indicador la DTOR establece una meta anual del 56%, para el periodo de septiembre 2022, revisada la carpeta de evidencias se encuentran actiaciones relacionadas con 2 expedientes DTOR-026-2022 y, DTOR-015-2017, que aportan al cumplimiento de la meta planeada para este indicador. 
DTPA: Se programó una meta correspondiente al 65%,  correspondiente a 216 impulsos sobre 319 expedientes, para el periodo de septiembre de 2022 en la carpeta de evidencias no se encuentra avance de cumplimiento, se espera que para el proximo corte se alleguen los respectivos soportes de cumplimiento.
DTAO: Se programó para este indicador una meta del 100% correspondiente a 79 impulsos de 78 posibles. Para el periodo de septiembre de 2022 se evidencia el avance en 2 actuaciones admnistrativas que aportan al cumplimiento de la meta.</t>
  </si>
  <si>
    <t>12,1%
DTOR: 5/5
DTAM: 3/3
DTAO: 11/18 
DTCA: 20/375 
DTPA: 47/319
GTEA: 2/2 
Total: 88/722 impulsos = 12,1%</t>
  </si>
  <si>
    <t>11-10-2022: éctor Ramos: GTEA estableció una meta del 100% correspondiente a 3 decisiones de fondo de 3 posibles, para el presente periodo de septiembre de 2022 se expidieron 2 decisiones de fondo y con ello se dió cumplimiento a la meta establecida.
DTAM: Establece una meta del 100% correspondiente a 3 decisiones de fondo de 3 posibles. Para septiembre de 2022 se logra determinar  que no hay avance en el cumplimiento de la meta establecida, se espera que para el proximo corte se alleguen evidencias de cumplimiento
DTCA: Se programó para este indicador unam eta de 5.33% correspondiente a 20 decisiones de fondo sobre una base de 375. Para el periodo de septiembre de 2022 se verifica el avance en 3 actos administrativos. Empero, para futuros cortes se recomienda clasificar los actos en periodos de elaboración, con ello se puede establecer en que momento se elaboró que acto.
DTOR: Para el presente indicador, la DTOR establece una meta del 100%, correspondiente a 5 procesos sancionatorios resueltos de fondo, para el periodo de septiembre 2022, en la carpeta de evidencias se logra establecer la decisión de fondo adoptada en exp. DTOR-034-2022 que contribuye al cumplimiento de la meta.
DTPA: Se programó para este indicador una meta del 14, 73%, lo cual corresponde a 47 decisiones de fondo de 319 posibles, para el periodo de septiembre de 2022 se observa que no hay avance en el cumplimiento de la meta establecida,
DTAO: Se programó  para este indicador, una meta del 61% correspondientes a 11 deciones de fondo sobre 18. Para el periodo de septiembre de 2022 se evidencia el avance en 1 acto admnistrativo que le aporta al cumplimiento de la meta de este indicador.
GTEA: Se establece una meta de 100% de decisiones de fondo atendidas, correspondientes a 3 decisiones de fondo, para el periodo de septiembre se cumple con la meta establecida según se establece en la carpeta de evidencias.</t>
  </si>
  <si>
    <t xml:space="preserve">SGM-GTEA Maria Fernanda Losada 11/10/2022: Con corte al 30 de septiembre de 2022,  se recibieron 51 solicitudes de permisos, discriminados de la siguiente manera:
26 solicitudes  de permisos de filmación y fotografía
2 solicitudes de permiso individual de recolección
7 solicitudes de permisos de ingreso
12 solicitudes de autorización de recolección
3 solicitudes de autorización de investigación 
1 Permiso de recolección para elaboración de estudios ambientales 
(51 solicitudes evaluadas con corte al 30 de septiembre de 2022/ 51 solicitudes radicadas con corte al 30 de septiembre de 2022)*100 = 100%. </t>
  </si>
  <si>
    <t xml:space="preserve">SGM-GTEA Jose Lopez 12/10/2022: En este indicador se realiza seguimiento de los expedientes en reparto por periodo. El avance a 31 de septiembre del 2022 se tiene la siguiente información:
Numero de Expedientes con seguimiento en el periodo evaluado: 
Expedientes de permisos de filmación y fotografía: 53
Expedientes de permisos de investigación: 49
Expedientes de autorización para ubicar, mantener, reubicar, reponer estructuras de comunicación de largo alcance, antenas: 8
Total: 110
Número de expedientes en reparto a 30 de agosto del 2022: 104
(110 Expedientes con seguimiento en el periodo / 110 Expedientes en reparto para el periodo) * 100 = 100%.
Teniendo en cuenta el procedimiento de concesiones de agua y permisos de vertimientos, se establece que el primer seguimiento se realiza desde nivel central y los demás se realizan directamente desde las Áreas Protegidas, lo anterior, teniendo en cuenta la vigencia de los permisos y las condiciones logísticas que los Parques lo incluyen en sus recorridos. Por tal razón, no se presenta seguimiento administrativo o de campo desde el Grupo de Trámites y Evaluación ambiental para estos trámites. </t>
  </si>
  <si>
    <t>OGR Andrea Páez 12/10/2022: Se coordinaron y atendieron efectivamente con las instancias pertinentes una (2) situaciones de orden público que afectan las áreas protegidas  (Anexo - Situaciones de riesgo público atendidas)</t>
  </si>
  <si>
    <t>85%
DTAM:7/11
DTOR:7/7
DTCA:14/14
DTAN:8/8
DTPA:3/8
DTAO:12/12
Total: 51/60</t>
  </si>
  <si>
    <r>
      <t xml:space="preserve">OGR Andrea Páez 12/10/2022: El indicador de cumplimento está asociado a la implementación del PECDNS por lo reportado en las  DT, conforme lo establecido en el Instructivo </t>
    </r>
    <r>
      <rPr>
        <i/>
        <sz val="8"/>
        <color theme="1"/>
        <rFont val="Arial"/>
        <family val="2"/>
      </rPr>
      <t>ELABORACIÓN DEL INFORME DE IMPLEMENTACIÓN DEL PLAN DE EMERGENCIAS Y CONTINGENCIAS POR DESASTRES NATURALES Y SOCIONATURALES EN LAS ÁREAS PROTEGIDAS DEL SISTEMA DE PARQUES NACIONALES NATURALES DE COLOMBIA Y LAS QUE SE ENCUENTRAN BAJO SU ADMINISTRACIÓN</t>
    </r>
    <r>
      <rPr>
        <sz val="8"/>
        <color theme="1"/>
        <rFont val="Arial"/>
        <family val="2"/>
      </rPr>
      <t xml:space="preserve">. Al finalizar la vigencia 2022 las Direcciones Territoriales remitirán a la OGR el consolidado de los informes de implementación para realizar un único reporte en el último trimestre del año. </t>
    </r>
    <r>
      <rPr>
        <u/>
        <sz val="8"/>
        <color theme="1"/>
        <rFont val="Arial"/>
        <family val="2"/>
      </rPr>
      <t xml:space="preserve">Sin embargo las DTs cuentan con sus informes de implementacion de las AP lo que se esperar contar con los reportes para el ultimo trimestre al entregar memorando a la OGR.  </t>
    </r>
    <r>
      <rPr>
        <sz val="8"/>
        <color theme="1"/>
        <rFont val="Arial"/>
        <family val="2"/>
      </rPr>
      <t>desde la OGR se envio memorandos para solicitar en el ultimo trimestre el consolidado de informes de implementacion.</t>
    </r>
  </si>
  <si>
    <t xml:space="preserve">OGR Andrea Páez 12/10/2022: Descripción avance cualitativo: Sobre el universo de 27 planes de contingencia de Riesgo Publico, que corresponden a una meta reportada por DT, se realizo la validación de 16 informes reportados de los PCRP en actualización. </t>
  </si>
  <si>
    <t xml:space="preserve">Con el propósito de incrementar el número de áreas protegidas que analizan su efectividad del manejo, con corte a 30 de septiembre, se recibió información de cinco (5) nuevas áreas, entre las que se encuentra: 4 de CORPOGUAVIO y 1 de CORANTIOQUIA. En total, a la fecha se cuenta con información de efectividad del manejo de 55 áreas protegidas pertenecientes a 20 autoridades ambientales (CAR, CARSUCRE, CAS, CDA, CODECHOCÓ, CORALINA, CORANTIOQUIA, CORPOURABÁ, CORPAMAG, CORNARE, CORPOCESAR, CORPOCHIVOR, CORPOGUAJIRA, CORPOGUAVIO, CORPORINOQUIA, CRA, CRC, CRQ, CVC y CORTOLIMA), de las cuáles, para el mes de septiembre, 4 áreas se encuentran revisados técnicamente para un total de 50 áreas protegidas. En la presente vigencia, se ha establecido tener información de 60 nuevas áreas protegidas de carácter público, lo anterior, representa un avance del 91,67%, con lo que, al cierre del año, se espera contar con información de 304 áreas protegidas, incluidas las 244 reportadas a diciembre 31 de 2021.
Respecto a las áreas de línea de seguimiento, se tiene un total de 244 áreas con resultados en su versión final. De las 294 áreas con información de línea base y de seguimiento de efectividad del manejo, actualmente se adelanta la consolidación de resultados con el fin de generar los reportes correspondientes como parte de los compromisos del Plan Nacional de Desarrollo y de la Política del SINAP adoptada mediante CONPES 4050, para lo que han sido revisadas y consolidadas 146 resultados a la fecha.
De otra parte, en el mes de septiembre se continua en la preparación de la propuesta metodológica para el análisis de efectividad del Sistema Nacional de Áreas Protegidas -SINAP-. Como parte de esta propuesta, se avanza en la identificación de requerimientos de información, identificación de participantes, entre otros.
</t>
  </si>
  <si>
    <t>Se desarrollaron espacios con las DTs (DTOR, DTPA, DTAN, DTAO) en el marco de la estrategia de socialización y planeación para la implementación del CONPES 4050.</t>
  </si>
  <si>
    <t>Se finaliza el proceso de verificación de los indicadores del SIMSINAP por parte del equipo técnico de PNNC. Se está a la espera de un espacio de reunión con los institutos de investigación con el fin de generar una ruta formal de flujo de información para asegurar los insumos para el cálculo de los diferentes indicadores.</t>
  </si>
  <si>
    <t xml:space="preserve">Participación instancias técnicas interinstitucionales de ordenamiento territorial:  a.) Comité Especial Interinstitucional de la Comisión de Ordenamiento Territorial liderado por DNP: se retroalimento el acuerdo COT sobre esquemas asociativos territoriales, Política General de Ordenamiento Territorial y proyecto decreto sobre Distritos Especiales. b) Comité de gestión integral de territorio marino costero liderado por CCO, se revisó y retroalimento la propuesta de armonización PEM y MIZC,   c) Equipo Función Pública-DNP-Parques Nacionales en el marco del Sistema de Administración del Territorio CONPES SAT 4007 se continuo realizando las reuniones de conceptualización y caracterización de los objetos territoriales,
Elaboración o retroalimentación documentos ordenamiento territorial: se aprobó el acuerdo COT No.34 sobre esquemas asociativos territoriales y No.33 Política General de Ordenamiento Territorial y Decreto 1576 de 2022 sobre Distritos Especiales, retraolimentación documento POD, SAT 4007
Fortalecimiento de capacidades: Se concerto agnda  taller para precisar plan conjunto Sierra-Tayrona en ordenamiento territorial, y del taller diseño de MOOC curso masivo de Tadó gestionó ante el Centro de Metodos Espaciales Urbanas -SMUS- de la Universidad Tecnológicas de Berlín, se sigue gestionando el desarrollo del diplomado  "ORDENAMIENTO Y DESARROLLO TERRITORIAL INTERCULTURAL Y AMBIENTAL EN EL CARIBE COLOMBIANO" el cual se realizara con la Universidad del Magdalena y apoyo financiero de GIZ. Nivel central esta trabajando con FAO el diplomado de diversidad cultural y ambiental para el pacífico colombiano. </t>
  </si>
  <si>
    <t>Los diferentes subsIstemas regionales de áreas protegidas y el temáticos avanzan en la implementacion de sus planes anuales,  de acción y/o  operativos con base en las agendas definidas, aportando a la implementación de los compromisos nacionales establecidos en el documento de politica CONPES 4050; las implementaciones en  algunos subsistemas se ha enfocado a avanzar en el desarrollo de la etapa de costeo de los planes de acción y la estrategia de sostenibilidad financiera, algunos temas de RNSC, y proyectos que se desarrollan en región como el GEF pacífico, Gef SINAP, Paisajes sostenibles; proyectos que aportan a la implemetación de acciones de conservación y aporte a los planes de acción de los subsistemas y el SINAP de manera general.</t>
  </si>
  <si>
    <t>Según el calendario de difusión de la OE "Áreas protegidas integrantes del SINAP inscritas en el RUNAP". Se tiene programado dos difusiones para este año Junio y Diciembre. Programada la proxima difusión para el 30 de diciembre.
 Se avanza con la implementación de la NTC1000PE del DANE.</t>
  </si>
  <si>
    <t xml:space="preserve">Según el reporte oficial sobre las áreas protegidas que se encuentran inscritas en el RUNAP, con corte a 30 de septiembre del 2022, el Sistema Nacional de Áreas Protegidas – SINAP está conformado por 1.501 áreas protegidas que ocupan una superficie de 49'387,970.14 hectáreas, equivalentes al 23,85 % del Territorio Nacional, los cuales están distribuidos en: 
-  19’120,557.45 hectáreas terrestres, equivalentes al 16.75 % de la superficie terrestre del País 
-  30’267,412.68 hectáreas marinas, equivalentes al 32.59 % de la superficie marina de la Nación. </t>
  </si>
  <si>
    <t>Teniendo en cuenta que esta es una meta a nivel SINAP, a la fecha de corte, se continúa con el proceso de acompañamiento y seguimiento a las diferentes Autoridades ambientales para el cargue de la información en el aplicativo RUNAP, dando el apoyo requerido. Adicionalmente, la entidad continúa surtiendo la ruta de declaratoria de los procesos de nuevas áreas y/o ampliaciones priorizados en el ámbito de gestión nacional.
INDICADOR SEMESTRAL</t>
  </si>
  <si>
    <t>Se remitieron las invitaciones a las 34 autoridades ambientales para su participación en las 7 sesiones en las fechas concertadas en coordinación con las autoridades ambientales realizada a través de los SIRAP's.</t>
  </si>
  <si>
    <t xml:space="preserve">De un universo de 347 solicitudes por resolver, en enero y febrero de 2022 se resolvieron 57 solicitudes así: 17 con resolución de registro,1 resolución de no registro y 39 autos de archivos.  En Marzo se resolvieron 6 solicitudes así, 6 con resolución de registro. En abril se resolvieron 12 solicitudes: 3 resoluciones de registro, 9 autos de archivo. En mayo se resolvieron 17 trámites así: 6 resolciones de registro y 11 autos de archivo.  En junio se resolvieron 9 trámites así: 7 resoluciones de registro y 2 autos de archivo. En Julio se resolvieron 13 trámites así: 4 resoluciones de registro y 9 autos de archivo.  En agosto se resolvieron 17 trámites así: 10 resoluciones de registro y 7 autos de archivo. En septiembre se resolvieron 28 trámites así: 10 resoluciones de registro y 7 autos de archivo
Con corte al 30 de septiembre de 2022  se resolvieron 159 expedientes, lo que corresponde a un avance del 80.30%  de la meta propuesta ((159*100)/198).
</t>
  </si>
  <si>
    <t>De un universo de 347 solicitudes por resolver, en enero y febrero de 2022 se cargaron 24 RNSC registradas con cargue alfanumérico y cartográfico en RUNAP. 
En marzo de subieron 10.
 En abril no se cargó información alfanumérica y cartográfica en RUNAP dado que las resoluciones de registro estaban pendientes de adquirir firmeza. 
En mayo se cargaron 15 RNSC registradas con cargue alfanumérico y cartográfico.
En junio se cargaron 4RNSC registradas con cargue alfanumérico y cartográfico.
En julio se cargaron 7 RNSC registradas con cargue alfanumérico y cartográfico.
En agosto se cargaron 10 RNSC registradas con cargue alfanumérico y cartográfico.
En septiembre se cargaron 12 RNSC registradas con cargue alfanumérico y cartográfico.
A la fecha se tienen 82 RNSC registradas con cargue alfanumérico y cartográfico en RUNAP, lo que corresponde a un avance del 91.1%.</t>
  </si>
  <si>
    <r>
      <t xml:space="preserve">Durante el año 2022 se propuso impulsar el 95% de las solicitudes abiertas a partir del 1 de enero. Con corte al 30 de septiembre se radicaron 176 nuevas solicitudes de registro de Reservas Naturales de la Sociedad Civil entre las que se incluyen </t>
    </r>
    <r>
      <rPr>
        <b/>
        <sz val="8"/>
        <color theme="1"/>
        <rFont val="Calibri"/>
        <family val="2"/>
      </rPr>
      <t>23 allegadas a finales de 2021 y 153 radicadas en 2022 cuya meta correspondió a impulsar el 95%, es decir 167 solicitudes de registro.</t>
    </r>
    <r>
      <rPr>
        <sz val="8"/>
        <color theme="1"/>
        <rFont val="Calibri"/>
        <family val="2"/>
      </rPr>
      <t xml:space="preserve">
Con corte al 31 de septiembre, se impulsaron 160 solicitudes de la siguiente forma: 148 con autos de inicio, 7 con oficios de no inicio de trámite, 2 solicitudes a la OAJ para verificar la titularidad del predio por presentar traslape con AP del SPNN, 1 con oficio de solicitud de información adicional y 1 con oficio a la ANT para verificar propiedad por presentar traslape con resguardo indígena, 1 con solicitud a la URT, las demás se encuentran en revisión jurídica, lo que corresponde al 91% de avance de la meta propuesta.
Adicionalmente y con corte al 30 de septiembre se han resuelto 21 trámites allegados en la actual vigencIa.</t>
    </r>
  </si>
  <si>
    <t>Durante el año 2022 se propuso impulsar el 100% de las solicitudes allegadas. Pese a que no se han presentado solictudes relacionadas con el registro de nuevas organizaciones articuladoras de RNSC concorte al 30 de SEPTIEMBRE  de 2022, PNNC ha adelantado todas las acciones administrativas y técnicas que se requieren para divulgar y socializar la importancia de estas organizaciones en el marco del SINAP y fomentado espacios de participación para que los interesados conozcan el trámite para realizar este tipo de registros.</t>
  </si>
  <si>
    <t>REPORTE SEGUIMIENTO A PROYECTOS DE INVERSIÓN PAA
INDICADORES TEXTO
Variable No.1: Auditorías Internas
Las evidencias de los Informes Finales se encuentran publicados en el siguiente enlace: https://www.parquesnacionales.gov.co/portal/es/transparencia-participacion-y-servicio-al-ciudadano/informes-de-evaluacion-y-gestion/vigencia-2022/
• Oficina Asesora Jurídica -Informe EKOGUI (Gestión Jurídica)  - Finalizada
• Proceso Recursos Humanos y Proceso de Recursos Físicos PNN Amacayacu - PNN Cahuinari - PNN Río Puré - PNN Yaigojé Apaporis – Finalizada
• Proceso Autoridad Ambiental y Proceso de Administración y Manejo del SPNN PNN Amacayacu - PNN Cahuinari - PNN Río Puré - PNN Yaigojé Apaporis – Finalizada
• Proceso Estadístico del RUNAP NTCPE 1000:2020 –
• Oficina Asesora Jurídica -Informe de Seguimiento EKOGUI (Gestión Jurídica) - Finalizada.
• Proceso de Control Disciplinario – Finalizada
• Proceso de Gestión de Recursos Financieros Nivel Central - DTAO-DTAM-DTOR-DTCA-DTPA-DTAN - En ejecución.
• Proceso de Gestión de Recursos Financieros y Proceso de Recursos Físicos (Aplicativo NEON vs. Saldos Financieros) - En Ejecución 
• Proceso Gestión del Talento Humano - Seguimiento a los Temas de Talento Humano y Seguridad y Salud en el Trabajo – En ejecución
• Aplicativo de Trámites - Liquidaciones GTEA-GGF – finalizada pendiente informe. 
• Auditoría interna al proceso de gestión contractual - Grupo de Gestión Contractual –Direcciones Territoriales de Parques Nacionales Naturales de Colombia- En ejecución
Variable No.2 Seguimiento a Acciones Correctivas y de Mejora
Se presentó el seguimiento a las acciones correctivas y de mejora con corte al 31-08-2022 y 30-09-2022, los cuales se encuentran publicados en el siguiente enlace:
https://intranet.parquesnacionales.gov.co/cultura-del-autocontrol/metale-la-ficha-al-autocontrol/plan-de-mejoramiento-por-procesos/
Variable No.3: Seguimiento al Monitoreo de Mapa de Riesgos
Se realizó el Primer y Segundo Seguimiento al Monitoreo del Mapa de Riesgos y Matriz de Oportunidades 2022, los cual se encuentran publicados en el siguiente enlace: 
https://www.parquesnacionales.gov.co/portal/es/transparencia-participacion-y-servicio-al-ciudadano/informes-de-evaluacion-y-gestion/vigencia-2022/</t>
  </si>
  <si>
    <t>Se cuenta con la actualización del Plan de Seguridad y Privacidad de la Información para la vigencia 2022
Se realiza la actualización del mapa de riesgos y oportunidades para la vigencia 2022</t>
  </si>
  <si>
    <t xml:space="preserve">Se recibe respuesta en el memorando  20221200005273 donde se comunica que se realizara en la programación del plan de auditorias para la vigencia 2023, con el cual se da cumplimiento al indicado de Seguridad y Privacidad de la Información. </t>
  </si>
  <si>
    <t xml:space="preserve">Se realiza la caracterización de usuarios en la entidad, el cual esta contenido en el documento maestro de Estrategia de Uso.
Se aprobó el plan de sensibilizacion y comunicaciones de Seguridad de la Informacion, el cual se ejecutará desde el mes de Septiembre por e GTIC.
Se ejejcuto estrategia de divulgacion en articulacion con la Ofician de Comunicaciones.
Continua pendiente la ejecución del componente de Información por que no se cuenta con el recurso humano para ejecutar esta actividad. </t>
  </si>
  <si>
    <t xml:space="preserve">100%
DTCA: 1 informe semestral 
DTAO: 1 informe semestral </t>
  </si>
  <si>
    <t>Para el mes de septiembre la DTCA continúa con el espacio de articulación de conectividad PNN SNSM y PNN Tayrona, para lo cual en el marco del espacio de implementación del PM, especialmente del protocolo de gestión del conocimiento, fue llevado a cabo encuentro con los 4 pueblos indígenas de la SNSM, donde se explicó el proceso de conectividad y la ¡s necesidades de articulación frente al abordaje biocultural, así mismo se generó un plan de trabajo con los pueblos con el fin de generar cosecha de información y la validación de los puntos de espacios sagrados, para la conectividad entre las áreas protegidas.</t>
  </si>
  <si>
    <r>
      <t>De enero a septiembre se han realizado 4 acciones de acompañamiento psicosocial así:
1. Divulgación por medio de correo electrónoc de capsula Cuida tu Salud Mental:</t>
    </r>
    <r>
      <rPr>
        <b/>
        <sz val="8"/>
        <color theme="1"/>
        <rFont val="Arial Narrow"/>
        <family val="2"/>
      </rPr>
      <t xml:space="preserve"> “La importancia de la Salud mental”</t>
    </r>
    <r>
      <rPr>
        <sz val="8"/>
        <color theme="1"/>
        <rFont val="Arial Narrow"/>
        <family val="2"/>
      </rPr>
      <t xml:space="preserve"> como estrategia de gestión de los factores de riesgo psicosocial desde el contexto del Sistema de Vigilancia Epidemiológica en la entidad.
2. Divulgación por medio de correo electrónoc de capsula Cuida tu Salud Mental: “</t>
    </r>
    <r>
      <rPr>
        <b/>
        <sz val="8"/>
        <color theme="1"/>
        <rFont val="Arial Narrow"/>
        <family val="2"/>
      </rPr>
      <t>8 Claves para cuidar de tu salud mental</t>
    </r>
    <r>
      <rPr>
        <sz val="8"/>
        <color theme="1"/>
        <rFont val="Arial Narrow"/>
        <family val="2"/>
      </rPr>
      <t xml:space="preserve">” como estrategia de gestión de los factores de riesgo psicosocial desde el contexto del Sistema de Vigilancia Epidemiológica en la entidad.
3. Divulgación por medio de correo electrónico de capsula Cuida tu Salud Mental: </t>
    </r>
    <r>
      <rPr>
        <b/>
        <sz val="8"/>
        <color theme="1"/>
        <rFont val="Arial Narrow"/>
        <family val="2"/>
      </rPr>
      <t>““¿Cómo ser
responsables afectivamente?</t>
    </r>
    <r>
      <rPr>
        <sz val="8"/>
        <color theme="1"/>
        <rFont val="Arial Narrow"/>
        <family val="2"/>
      </rPr>
      <t>” como estrategia de gestión de los factores de riesgo psicosocial desde el contexto del Sistema de Vigilancia Epidemiológica en la entidad.
4. Se realiza la</t>
    </r>
    <r>
      <rPr>
        <b/>
        <sz val="8"/>
        <color theme="1"/>
        <rFont val="Arial Narrow"/>
        <family val="2"/>
      </rPr>
      <t xml:space="preserve"> semana de la Salud y Bienestar a nivel central,</t>
    </r>
    <r>
      <rPr>
        <sz val="8"/>
        <color theme="1"/>
        <rFont val="Arial Narrow"/>
        <family val="2"/>
      </rPr>
      <t xml:space="preserve"> dentro de la cual se desarrolla el Día de la Felicidad, como estrategia de gestión de los factores de riesgo psicosocial desde el contexto del Sistema de Vigilancia Epidemiológica en la entidad.</t>
    </r>
  </si>
  <si>
    <t>De enero a septiembre se realizaron 35 acciones de bienestar que se relacionan a continuación:
(11) de Enero a marzo:
1. Socialización de actividades de unidos a distancia, cartelera cafam y Lanzamiento Zona Petfriendly
2. Presentación Programación IDARTES
3. Reconocimiento Día de la Mujer
4. Socializaciones de feria presencia y virtual CAFAM
5. Webinar: "Hablemos del Cancer" y "Salud Animal" Equilibrio para Mascotas" Farmaceutica Quanta
6. Diseño Mensaje de Condolencias
7. Elaboración circular Turnos Compensatorios para Semana Santa
8. Entrega de Tiquetes aéreos de Bienestar
9. Implementación Programa Desvinculación Asistida
10. Videos, Infografias e Invitaciones Programa Entorno Laboral Saludable
11. Capacitación y empalme al Nuevo Comité Convivencia Laboral
(10) de Abril:
1. Continuación Jornadas Estrategia Entorno Laboral Saludable 6 carpetas publicadas. 
2. Consolidado a Nivel Nacional Otorgamiento Turnos Compensatorios Semana Santa. 
3. Envío a Comunicaciones parrilla de Eventos Talento Humano con su actualización. 
4. Seguimiento y otorgamiento de tres (03) TKT de Bienestar para la DTPA - DTAM. 
5. Actualización carpetas Comité Convivencia Laboral funcionarios y casos pendientes. 
6. Invitación a una (01) Feria de Servicios Cafam.  
7. Reconocimiento y detalle Día de La Secretaria. 
8. Análisis Profesiones Jefes de Área en Manual de Funciones.  
9. Consolidados del mes DTs Turnos de Trabajo y Compensatorios. 
10. Presentación Matriz para asociaciones sindicales Cargas de Trabajo.
(06) de Mayo:
1. Actualización carpetas Comité Convivencia Laboral funcionarios y casos pendientes
2. Reconocimiento Día de La Madre.
3. Jornada de Capacitación con el Comité de Convivencia Laboral. 
4. Informacion beneficios por votación.
5. Inicio trámites Juegos Funcion Pública consecucion de cupos. 
6. Proyectos Resolución Incentivos Mejores Equipos y Mejores Funcionarios
(05) de Junio
1. Reconocimiento Día del Padre. 
2. Reconocimiento Día del Servidor Público. 
3. Desarrollo 2 Jornadas Prepensionables y 1 Historia Laboral Colpensiones.  
4. Socialización beneficios electorales. 
5. Consolidado semestral de Retirados.
(1) Agosto
1. Continuidad del Programa de Bilingüismo Sena Sofía Plus de acuerdo con el cronograma de Bienestar II semestre, socializada con todo PNNs por medio de las psicólogas.
(2) Septiembre
1. Encuentros Territoriales (Diagnóstico Necesidades de Bienestar para 2023 y Medición de Clima Organizacional)
2. Feria de Servicios del Nivel Central</t>
  </si>
  <si>
    <r>
      <t xml:space="preserve">Se realizó medición de evaluación de impacto de los siguientes núcleos temáticos:
</t>
    </r>
    <r>
      <rPr>
        <b/>
        <sz val="8"/>
        <color theme="1"/>
        <rFont val="Arial Narrow"/>
        <family val="2"/>
      </rPr>
      <t>NIVEL CENTRAL:</t>
    </r>
    <r>
      <rPr>
        <sz val="8"/>
        <color theme="1"/>
        <rFont val="Arial Narrow"/>
        <family val="2"/>
      </rPr>
      <t xml:space="preserve">  1. Sistema Integrado de Gestión -SIG, 2.  Programa inducción y 3. Probidad y etica de lo publico
</t>
    </r>
    <r>
      <rPr>
        <b/>
        <sz val="8"/>
        <color theme="1"/>
        <rFont val="Arial Narrow"/>
        <family val="2"/>
      </rPr>
      <t xml:space="preserve">DTOR: </t>
    </r>
    <r>
      <rPr>
        <sz val="8"/>
        <color theme="1"/>
        <rFont val="Arial Narrow"/>
        <family val="2"/>
      </rPr>
      <t xml:space="preserve"> 1. Planificación, Desarrollo y Ordenamiento Territorial y 2. Servicio al ciudadano 
</t>
    </r>
    <r>
      <rPr>
        <b/>
        <sz val="8"/>
        <color theme="1"/>
        <rFont val="Arial Narrow"/>
        <family val="2"/>
      </rPr>
      <t xml:space="preserve">DTAN: </t>
    </r>
    <r>
      <rPr>
        <sz val="8"/>
        <color theme="1"/>
        <rFont val="Arial Narrow"/>
        <family val="2"/>
      </rPr>
      <t xml:space="preserve">1. Gestión Humana
</t>
    </r>
    <r>
      <rPr>
        <b/>
        <sz val="8"/>
        <color theme="1"/>
        <rFont val="Arial Narrow"/>
        <family val="2"/>
      </rPr>
      <t>DTPA:</t>
    </r>
    <r>
      <rPr>
        <sz val="8"/>
        <color theme="1"/>
        <rFont val="Arial Narrow"/>
        <family val="2"/>
      </rPr>
      <t xml:space="preserve"> 1. Prevención, Vigilancia y Control y el uso del aplicativo SMART
</t>
    </r>
    <r>
      <rPr>
        <b/>
        <sz val="8"/>
        <color theme="1"/>
        <rFont val="Arial Narrow"/>
        <family val="2"/>
      </rPr>
      <t>DTAM</t>
    </r>
    <r>
      <rPr>
        <sz val="8"/>
        <color theme="1"/>
        <rFont val="Arial Narrow"/>
        <family val="2"/>
      </rPr>
      <t>: 1. Gestión del Riesgo y 2. Seguridad y Salud en el trabajo</t>
    </r>
  </si>
  <si>
    <t>El seguimiento de la ejecución del PETH se visualiza en el Informe de Gestión del Tercer Trimestre 2022</t>
  </si>
  <si>
    <t xml:space="preserve">Del periodo enero-septiembre se realizaron 172 acciones  de acompañamiento psicosocial en  DT y AP asi: 
(47) Psicoeducaciones DTOR 
(18) Psicoeducaciones DTCA 
(27) Psicoeducaciones DTAN 
(30) Psicoeducaciones DTAO 
(20) Psicoeducaciones DTPA 
(30) Psicoeducaciones DTAM </t>
  </si>
  <si>
    <t>De enero a septiembre se elaboraron 23 informes de supervisión asi: 
1. Contrato de obra DTAN
2. Contrato de interventoría Estoraques
3. Contrato de obra PNN Cocuy
4. Orden de Servicio SFF Los Flamencos
5. Orden de Servicio Old Providence Cayo Cangrejo
6. Orden de Servicio PNN Sierra Nevada de Santa Martha San Lorenzo
7. Orden de Servicio VIPIS - Cocos
8. Orden de Servicio VIPIS - El Torno
9. Contrato de obra SFF Iguaque
10.Contrato de obra PNN Pisba
11. Orden de Servicios PNN Old Providence
12. Orden de Servicios SFF Los Flamencos
13. Orden de Servicios PNN Sierra Nevada de Santa Marta
14. Contrato de Consultoria DTAN
15. Orden de Servicios VIPIS - Cocos (Informe 2)
16. Orden de Servicio VIPIS - El Torno (Informe 2)
17. Contrato de obra PNN Macuira
18.Contrato de obra PNN Pisba (Informe 2)
19. Contrato de obra ecotienda muelle la bodeguita
20. Contrato de obra SFF Iguaque (Informe 2)
21. Contrato de interventoría Estoraques (Informe 2)
22. Contrato de obra ecotienda muelle la bodeguita (Informe 2)
23  Contrato Fontur PNN Sierra la Macarena</t>
  </si>
  <si>
    <t xml:space="preserve">En el mes de Septiembre, se recaudó el pago por Tasas de Uso de Agua correspondiente al mes de Julio; actualmente, se da continuidad a la gestión de cobro del mes de Agosto de 2022, el cual corresponde al recaudo por concepto de Tasas de Agua sin incluir los rubros de la recuperación de cartera de vigencias anteriores, frente al proyectado. </t>
  </si>
  <si>
    <t xml:space="preserve">
Con corte a Septiembre 2022, se realizó la evaluación de la información contable de DTS y NC a Agosto 31 de 2022, toda vez que se encuentra en proceso cierre el mes de Septiembre, acorde a los plazos dados por la Contaduría General de la Nación. El Objetivo a agosto22 es de 74,99% y lo ejecutado fue : NC 69,38% , DTAN 63,94% , DTAO 67,27% , DTPA 69,02% , DTCA 60,91% , DTAM 63,18%, DTOR 69,25% para un total del 66,13%.</t>
  </si>
  <si>
    <t>Con corte al 30 de septiembre de 2022 y de acuerdo la información reportada por las subunidades ejecutores (nivel central y direcciones territoriales), el porcentaje de cumplimiento alcanzado de este indicador en la entidad fue del 95,60%.</t>
  </si>
  <si>
    <t>Con corte al 30 de septiembre de 2022, el porcentaje consolidado de ejecución presupuestal a nivel obligaciones de la entidad (siete subunidades ejecutoras), fue del 42,26%. Este resultado, corresponde a la sumatoria de los recursos obligados ($74.934.480.220,63 menos el valor de convenios y contratos interadministrativos pendientes por legalizar $1.759.000.000) sobre la sumatoria de la apropiación vigente asignada ($173.166.866.393,73). Frente a la meta anual del indicador, se presenta un porcentaje de cumplimiento del 52,82%.</t>
  </si>
  <si>
    <t>Con corte al 30 de septiembre de 2022, el porcentaje consolidado de ejecución presupuestal a nivel compromisos de la entidad (siete subunidades ejecutoras), fue del 64,74%. Este resultado, corresponde a la sumatoria de los recursos comprometidos ($112.099.759.975,21) sobre la sumatoria de la apropiación vigente asignada ($$173.166.866.393,73). Frente a la meta anual del indicador, se presenta un porcentaje de cumplimiento del 68,14%</t>
  </si>
  <si>
    <t>Se realiza cálculo porcentual de recaudo de ingresos corrientes del proyecto de administración, tomando como referencia en el numerador el informe de ejecución presupuestal de ingresos (recaudo efectivo de administración) con corte al 30 de Sept de 2022 que corresponde a 18.411.847.576 y en el denominador el anteproyecto de ingresos para la vigencia 2022 de administración corresponde a 19.018.433.532 (aforo programado), dando como resultado un avance del 96,81% de recaudo de ingresos corrientes para el proyecto administración.</t>
  </si>
  <si>
    <t xml:space="preserve">Para el periodo de enero a septiembre de la vigencia 2022, se tiene un avance en el indicador de trescientos cuarenta y tres (343) instrumentos normativos y/o documentos jurídicos los cuales se reportaron así:
a. Durante los meses de enero y febrero, se registran: un (1) instrumento normativo (concepto, resoluciones y circulares proyectados); ocho (8) actuaciones para la gestión de cobro coactivo; treinta (30) solicitudes de información predial, un (1) estudio de título y diecisiete (17) afectaciones ante el MADS. Lo anterior suma cincuenta y siete (57) instrumentos normativos y documentos jurídicos generados. b.Para el mes de marzo, se registran: cuatro (4) instrumentos normativos (concepto, resoluciones y circulares proyectados); 3 elaboraciones de estudios de títulos, 26 validación de estudios de títulos, 1 afectación ante el MADS y 27 solicitudes de información predial. c. Para el mes de abril, se registran:  2 elaboraciones de estudios de títulos, 4 solicitudes de información predial y 6 actuaciones para la gestión de cobro coactivo.Lo anterior suma doce (12) instrumentos normativos y documentos jurídicos   d. Para el mes de mayo, se registran: 28 actualizaciones de estudios de títulos, 4 diagnósticos registral y 8 solicitudes de información predial Lo anterior suma cuarenta (40) instrumentos normativos y documentos jurídicos. e. Para el mes de junio, se registran: 1 elaboración de estudios de títulos y 17 solicitudes de información predial, 1 Resolución No. 204 de 2022, y 4 actuaciones para la gestión de cobro coactivo. f. Para el mes de julio, se registran: 18 solicitudes de información predial,  32 actuaciones prediales, 1 concepto de aclaración inversión en PNN Sumapaz de entes Territoriales, 1 concepto jurídico y financiero respecto a la pertinencia de realizar traslados de cuenta a transferencias corrientes, en el marco de la suscripción de acuerdos entre PNN y comunidades campesinas, 1 Concepto sobre artículos 7 y 8 de la Ley 1955 de 2019, 1 Resolución 256 de 2022 , 1 Concepto Alcance artículo 26 de la Resolución 172 del 23 de junio /2021 PNNC, 1 Resolución 143 de 2022 , 1 Resolución 142 de 2022 , y 2 actuaciones para la gestión de cobro coactivo.  Lo anterior suma cincuenta y nueve (59) instrumentos normativos y documentos jurídicos g. f. Para el mes de agosto, se registran: 4 validaciones de estudios de títulos, 6 elaboraciones de estudios de títulos, 6 solicitudes de información predial, 20 actuaciones prediales, 4 actuaciones para la gestión de cobro coactivo. Lo anterior suma cuarenta (40) instrumentos normativos y documentos jurídicos. Para el mes de septiembre, se registran: 13 validaciones de estudios de títulos, 21 actualizaciones de estudios de títulos, 1 elaboración de estudio de título, 13 solicitudes de información predial, 3 actuaciones para la gestión de cobro coactivo. Lo anterior suma cincuenta y uno (51) instrumentos normativos y documentos jurídicos       </t>
  </si>
  <si>
    <t>Para este periodo en relación a la valoración de servicios ecosistémicos VSE tenemos:
VSE Oportunidades recreativas y turísmo PNN Amacayacu: Se define encuesta final para envio a los operadores identificados por el equipo de turismo,  esta pendiente la definición de la base de datos por parte del  AP para su envio, se realiza un sondeo con algunos operadores que ofrecen paquetes turísticos y actividades en el área de estudio, se estima de manera preliminar el gasto total por usuario, se avanza en la consolidación del informe de VSE en al PNN Amacayacu. 
VSE Oportunidades recreativas y turísmo PNN Chingaza: En el presente periodo se realiza un sondeo con operadores y agencias de viajes, para la identificación de actividades y paquetes turisticos ofrecidos, se encuentra pendiente el envio de información solicitada a los operadores por parte del equipo de ecoturismo del AP, se avanza en la consolidación del informe de VSE en al PNN Chingaza.
Gestión mesas de trabajo en VSE en otras Áreas protegidas: En el marco de la Valoracion integral de servicios ecosistemicos se coordina con la empresa ESRI la realización en el mes de octubre, de un taller de fortalecimiento técnico para funcionarios de las AP de la DTCA, y el diseño y posterior publicación de Storymaps, asi mismo con la DTCA se realiza una jornada de planficación de actividades y la instalación de mesas de trabajo con la AP de DTCA en relación al incio de la  Valoración interal de servicios ecosistemicos en diferentes AP.</t>
  </si>
  <si>
    <r>
      <rPr>
        <b/>
        <sz val="8"/>
        <color theme="1"/>
        <rFont val="Arial Narrow"/>
        <family val="2"/>
      </rPr>
      <t>2 Compensaciones:</t>
    </r>
    <r>
      <rPr>
        <sz val="8"/>
        <color theme="1"/>
        <rFont val="Arial Narrow"/>
        <family val="2"/>
      </rPr>
      <t xml:space="preserve">
</t>
    </r>
    <r>
      <rPr>
        <u/>
        <sz val="8"/>
        <color theme="1"/>
        <rFont val="Arial Narrow"/>
        <family val="2"/>
      </rPr>
      <t>Compensación con empresa Frontera Energy:</t>
    </r>
    <r>
      <rPr>
        <sz val="8"/>
        <color theme="1"/>
        <rFont val="Arial Narrow"/>
        <family val="2"/>
      </rPr>
      <t xml:space="preserve"> Se logró el acercamiento con el director del igac para los procesos de legalidad de los predios y demás, en donde se está mirando la iniciativa de registrar el área protegida, con ficha catastral para los procesos prediales de los municipios en los que se quiere adelantar el proceso de saneamiento, en donde ya con ese insumo y solicitud se pueden frenar inscripciones de mejoras, procesos de titulación y escrituración de baldíos de la nacían. 
</t>
    </r>
    <r>
      <rPr>
        <u/>
        <sz val="8"/>
        <color theme="1"/>
        <rFont val="Arial Narrow"/>
        <family val="2"/>
      </rPr>
      <t>Líneas de transmisión asociadas a la conexión Antioquia - Cerromatoso a 500 Kv - PNN Paramillo</t>
    </r>
    <r>
      <rPr>
        <sz val="8"/>
        <color theme="1"/>
        <rFont val="Arial Narrow"/>
        <family val="2"/>
      </rPr>
      <t xml:space="preserve">: se realizó una reunión virtual donde se acordó el plan de trabajo para empezar a trabajar con el plan piloto. Zona 1: en la vereda William, 21 predios con 1359 ha. Concertadamente se priorizan 14 predios, ya cuentan con el Concepto de ubicación y tienen una caracterización inicial. El concepto jurídico está a la espera de un pronunciamiento por parte del IGAC. No tienen registro de folio de matrícula. Todos los a Nombre de la nación (baldío). Por el lado de PNNC, una vez tener el aval jurídico, se procederá a realizar un análisis en el tiempo para ver si los ocupantes son dueños de las mejoras; de igual forma, una vez recibido los predios se gestionará y abrirá con Restitución de tierras los FMI a nombre de PNN.
</t>
    </r>
    <r>
      <rPr>
        <b/>
        <sz val="8"/>
        <color theme="1"/>
        <rFont val="Arial Narrow"/>
        <family val="2"/>
      </rPr>
      <t>Instrumento Economico:</t>
    </r>
    <r>
      <rPr>
        <sz val="8"/>
        <color theme="1"/>
        <rFont val="Arial Narrow"/>
        <family val="2"/>
      </rPr>
      <t xml:space="preserve"> Se viene avanzado en la formulación del procedimiento para la gestión de las Transferencias del Sector Electrico. Se tuvo reunion con el IGAC se informó que se avanza en las certificaciones solicitadas en febrero y agosto, asi mismo que se estan haciendo los ejercicios para hidroituango, y algunos proyectos de ENEL. Se informó que el cálculo del porcentaje para establecer el valor de las ventas correspondiente a Parques, no será certificado por el IGAC quien solo certificara el numero de hectareas traslapadas, situación que obligó a revisar el procedimiento y los formatos propuestos como apoyo al procedimiento. Se esta en el proceso de ajuste del procedimiento. Se diseñó el formato para el cálculo de cartera que deben devolver las autoridades ambientales a Parques, de acuerdo con los requerimiento legales y  tecnicos definidos en el decreto 644 de 2021.
Se reliazó reunion de conciliacion de saldos con el GGF-SAF  el pasado 23 de septiembre, y se identificaron los valores pagados por las empresas/proyectos hidroelectrico, los cuales ascienden a  $8.687.744.535 y las liquidaciones a $10.137.202.910.
</t>
    </r>
    <r>
      <rPr>
        <b/>
        <sz val="8"/>
        <color theme="1"/>
        <rFont val="Arial Narrow"/>
        <family val="2"/>
      </rPr>
      <t>PSA:</t>
    </r>
    <r>
      <rPr>
        <sz val="8"/>
        <color theme="1"/>
        <rFont val="Arial Narrow"/>
        <family val="2"/>
      </rPr>
      <t xml:space="preserve"> PSA PNN COCUY Cuenca Rio Tame: De acuerdo a información de la entidad implementadora, se encuentra  en espera de la aprobación del tablero de control correspondiente a las actividades a desarrollar, una vez el fondo Colombia Sostenible apruebe el tablero de control, se iniciarian las actividades de implementacion del PSA diseñado.                                                                                                                          PSA PNN MACARENA Caño Cuenca Río Yarumales : En revisión de las entidades cooperantes la minuta del convenio para la implementación del PSA, se programará mesa de trabajo con las entidades .  </t>
    </r>
  </si>
  <si>
    <t>Teniendo en cuenta que durante el mes de Agosto se presentó el cambio de gobierno y por ende, de administración de la Entidad, se está a la espera de los lineamientos que la nueva Dirección establezca con relación al tema. 
Sin embargo, la Subdirección de Sostenibilidad y Negocios Ambientales inició las actividades conducentes para la estructuración de un nuevo proceso contractual para concesionar los servicios ecoturísticos en el Parque Nacional Natural Gorgona, para lo cual, se adjuntan como evidencia los listados de asistencia a las reuniones preliminares realizadas durante el mes de Septiembre.</t>
  </si>
  <si>
    <t>Con corte del II Semestre, la OAP logró el 83% de la Meta de Asuntos Internacionales del PAA, a saber, la entrega de documentos de impacto en 10 de los 12 asuntos internacionales e instancias de cooperación. 
1. CDB
2. CMAR
3. IPBES
4. ODS
5. OTCA
6. RedParques
7. Relaciones Bilaterales
8. UN - Pesca Marina en Aguas Profundas: 
9. UNEP WCMC
10. UNESCO</t>
  </si>
  <si>
    <t>9,15% (72/787)
DTAN: 2/48 eventos de presión intervenidos
DTOR: 2/49 eventos de presión intervenidos
DTAO: 15/78 eventos de presión intervenidos
DTPA: 14/45 eventos de presión intervenidos
DTCA: 30/538 eventos de presión intervenidos
DTAM: 9/29 eventos de presión intervenidos</t>
  </si>
  <si>
    <t>SGM-GTEA Fernando Vega 18/10/2022: 1. DTAM: 0%: Reporte no validado, el avance descriptivo no hace referencia al número de eventos de presión intervenidos vs línea base, las evidencias no corresponden tampoco a la apertura de procesos sancionatorios. No se observó retroalimentación de la DT. Avance (0%).
 2. DTPA: 79%: Reporte Validado, Se reporta un avance de 79%, correspondiente a la apertura de 11 procesos para una línea base de 14 procesos. Las evidencias corresponden a lo señalado en la hoja metodológica. Avance (79%).
 3. DTCA: 0%. Reporte Validado, Se informa que no se aperturan nuevos procesos sin área de afectación. Se requiere revisión de los porcentajes programados y ejecutados. No se observó retroalimentación de la DT. Avance (0%).
 4. DTOR: 0%: Reporte Validado, el avance descriptivo corresponde a unas actividades de activación de procesos de ganadería que hay que revisar si aplican como presiones "sin área de afectación". Avance (0%).
 5. DTAN: 0% Reporte no validado, el avance de meta reportado aunque relaciona algunas actuaciones, no determina los eventos de presión sin afectación intervenidos vs línea base de la vigencia. Las evidencias documentales incorporadas no corresponden a los autos de inicio de los procesos sancionatorios. No se hace retroalimentación. Avance (0%).
 6. DTAO: 0%: Reporte Validado, el avance es acorde con la hoja metodológica del indicador (% Porcentaje de presiones derivadas de infracciones ambientales, sin área de afectación asociada, intervenidas mediante la función policiva sancionatoria). . Avance (26,66%).</t>
  </si>
  <si>
    <t xml:space="preserve">GCM: Durante el periodo comprendido de enero a julio, se realizó la producción de 5652 productos comunicativos que aportan al posicionamiento de la Entidad.
En el marco de la implementación de la estrategia de comunicaciones, se realizaron las siguientes actividades: Comunicación Interna: Se realizó la publicación de 1.758 contenidos temáticos en las diferentes herramientas de comunicación interna (pantallas, intranet,  correo electrónico, etc)
En Comunicación Externa se realizó la socialización de 3.894 contenidos, los cuales fueron divulgados a través de los canales externos. (redes sociales, imapcto medios, página web, etc)
 Todas las acciones de comunicación estuvieron focalizadas en producir información sobre temas estrategicos  que permitieron informar de manera oportuna a los ciudadanos y públicos objetivo en general, sobre la gestión realizada por PNNC en el marco de su función como autoridad ambiental en sus tres niveles de gestión, así como la publicación de campañas ambientales y temas de ecoturismo. </t>
  </si>
  <si>
    <t>Con corte al mes de septiembre, aunque las áreas presentan avances descriptivos, t odavía no hay un área que pueda sumar la unidad a la meta de este indicador. 
Se está a espera de la actualización de la meta para muchas áreas que vienen desarrolando acciones de educación y/o interpretación.</t>
  </si>
  <si>
    <t>A corte del mes de septiembre, se tiene un avance de 32 Talleres realizados discriminados así: 
DTOR 32 talleres: (en el mes de agosto se realizaron 5 talleres nuevos) 
PNN Sierra de la Macarena: 14
PNN Tinigua: 3
PNN Sumapaz: 15
Total acumulado: 32 talleres realizados.</t>
  </si>
  <si>
    <t xml:space="preserve">Al mes de septiembre, se tiene un acumulado de 1975 PERSONAS CAPACITADAS, discriminadas de la siguiente manera:
•        DTAO: Acumulado 951: que corresponden a los PNN Orquídeas 787+ PNN Nevado Huila 40+ SFF Galeras 27+ PNN selva de Florencia 45 y   SFF Otun Quimbaya 52
•        DTAN: Acumulado 873: Yariguies 213+ PNN Tamá 176 + Catatumbo 207 + Pisba 277
•        DTCA: Acumulado 38 Personas distribuidas asi: PNN Old Providence 38
•        DTOR: Acumulado 90 Personas distribuidas asi: PNN Cordillera de los Picachos 90
•        DTPA: Acumulado 23 personas distribuidas asi: PNN Farallones 23 
</t>
  </si>
  <si>
    <t xml:space="preserve">Como acción preventiva de la falta disciplinaria, la Oficina de Control Disciplinario Interno adelantó las siguientes  Campañas de sensibilización: 
*Enero y Febrero de 2022, dos (02):
1. Que hacer para no concurrir en conflicto de intereses
2. La obligación de los servidores públicos de vigilar y salvaguardar los bienes y valores encomendados, y cumplir con sus deberes y obligaciones sin ... 
*En Marzo de 2022, dos (02): 
3. Código de Ética – El valor de la honestidad. 
4. Deberes – Cumplir con la actualización de bienes y rentas SIGEP. 
Prohibiciones – No ejecutar actos de violencias contra superior o compañeros. 
 *Abril,  una (01): 
5. Se público en la Intranet la prohibición de los servidors públicos relacionada con la intervención de los servidores públicos en politica. 
* Mayo,  tres (03): 
6. Conflicto de intereses - Artículo 44 No. 5 - Articulo 56 Códido General Disciplinario
7. Prohibiciones - Falta Gravisima para faltas cometidas por servidores públicos que utilicen el cargo o función para participar en actividades politicas, movimientos politocos y otros. 
8.  Deberes Nuemral 15 Artículo 38 y Prohibiciones - nuemral 15 Artículo 39 - Código General Disciplinario  
*Junio, dos (02): 
9. Deber del servidor público responder por la conservación de los útiles, equipos y muebles Prohibición, artículo 39 Código General Disciplinario
10. Conflicto de Intereses – Reportar Conflicto de Intereses de acuerdo con el procedimiento. 
*Julio
* Agosto  (04) Campañas:  de sensibilización: 
11. Deberes establecido e el numeral 10 del artículo 38 y Pribibición numeral 9 artoculo 39 del Código General Disciplinario.
12. Conflicto de Intereses, obligación de declararse impedido y cumplir el procedimiento dipuesto por la entidad para ello, GTH_PR_30. 
13. Deberes y Prohibiciones Numeral 7 Articulo 38 y numeral 19 del articulo 39 - Código General Disciplinario.
14. Caracteristicas de los Conflictos de interese. 
* Septiembre de 2022,  (01) Campaña:
15.  El Deber contenido en el numeral 6 del artículo 38  y prohibición establecida en el numeral 8 del articulo 39 del Código General Disciplinario . </t>
  </si>
  <si>
    <t xml:space="preserve">100% = 204 actos administrativos priorizados + el 100% de las quejas radicadas. </t>
  </si>
  <si>
    <t xml:space="preserve">1. Evaluación de 10  Quejas e informes radicadas en el periodo enero y febrero. 
2. Evaluación de 11 procesos activos de vigencias 2015 al 2021, priorizados. 
La Oficina de control Disciplinario Interno en el mes de Marzo de 2022, profirió 20 actos administrativos, que evaluan quejas y procesos disciplinarios activos: 
1. Evaluación de 6  Quejas e informes radicadas en el periodo Marzo
2. Evaluación de 16 procesos activos de vigencias 2015 al 2021, priorizados
La Oficina de control Disciplinario Interno en el mes de Abril de 2022, profirió 21 actos administrativos, que evaluan quejas y procesos disciplinarios activos: 
1. Evaluación de 2  Quejas e informes radicadas en el periodo Abril, quedando pendientes por evaluar 3. 
2. Evaluación de 16 procesos activos de vigencias 2015 al 2021, priorizados 
La Oficina de control Disciplinario Interno en el mes de Mayo de 2022, profirió 33 actos administrativos, que evaluan quejas y procesos disciplinarios activos: 
1. Evaluación de 3  Quejas e informes pendientes por evaluar en el mes de Abril, y 5 quejas e informes radicados en el mes de Mayo de 2022
2. Evaluación de 25 procesos activos de vigencias 2016 al 2021, priorizados 
La Oficina de control Disciplinario Interno en el mes de Junio de 2022, profirió 27 actos administrativos, que evaluan quejas y procesos disciplinarios activos: 
1. Evaluación de 9  Quejas e informes radicados en el mes de Junio de 2022
2. Evaluación de 16 procesos activos de vigencias 2019 al 2021, priorizados
La Oficina de control Disciplinario Interno en el mes de Julio de 2022, profirió 27 actos administrativos, que evaluan quejas y procesos disciplinarios activos: 
1. Evaluación de 6  Quejas e informes radicados en el mes de Julio de 2022. Quedando pendientes dos (02) por evaluar, en razón a la fecha de radicación de las mismas, las cuales se reportaran en el mes de Agosto 2022
2. Evaluación de 17 procesos activos de vigencias 2019 al 2022, priorizados
La Oficina de control Disciplinario Interno en el mes de Agosto de 2022, profirió 27 actos administrativos, que evaluan quejas y procesos disciplinarios activos: 
1. Evaluación de 9  Quejas e informes radicados en el mes de Agosto de 2022
2. Evaluación de 16 procesos activos de vigencias 2019 al 2021, priorizados
La Oficina de control Disciplinario Interno en el mes de Septiembre de 2022, profirió 27 actos administrativos, que evaluan quejas y procesos disciplinarios activos: 
1. Evaluación de 14  Quejas e informes radicados en el mes de Septiembre de 2022
2. Evaluación de 13 procesos activos de vigencias 2019 al 2021, priorizados
</t>
  </si>
  <si>
    <t>De acuerdo con el reporte de la Matriz del Sistema de Gestión Documental, a septiembre de 2022,  se encuentran un total de 59.454 documentos tramitados.</t>
  </si>
  <si>
    <t>El plan Institucional Nacional de Archivos se actualizó y publicó en el Índice de Transparencia y Acceso a la Información el 2022, así mismo se realiza el seguimiento a su implementación para la vigencia de septiembre de 2022 se lleva un 70% de ejecución.</t>
  </si>
  <si>
    <t>En atención al seguimiento de las actividades plasmadas en el Plan de Trabajo al mes de Septiembre se ejecuto el 70% del porcentaje actualizado.</t>
  </si>
  <si>
    <t xml:space="preserve">Se programó una meta del 100%, lo que corresponde a 57 acciones implementadas, el avance anual es del 63%. Se ejecutaron 36 acciones distribuídas así: DTCA 14, DTAO 2, DTAM 21, DTAN 8                                                                </t>
  </si>
  <si>
    <t xml:space="preserve">OAP: Se programó una meta del 100%, lo que corresponde a 142 acciones implementadas, el avance fue del 56%. Se ejecutaron 79 acciones distribuídas así: DTPA 20, DTCA 7, DTAO 9, DTAM 41, DTOR 1.9.                        				</t>
  </si>
  <si>
    <t xml:space="preserve">Se programó una meta del 100%, lo que corresponde a 74 acciones implementadas, el avance fue del 65 %. Se ejecutaron 48 acciones distribuídas así: DTPA 6, DTCA 5, DTAO 5, DTAM 27, DTAN 5                              				</t>
  </si>
  <si>
    <t xml:space="preserve"> Se programó una meta del 100%, lo que corresponde a 25 acciones implementadas, el avance fue del 48%.  Se ejecutaron 12 acciones distribuídas así: DTAM 10, DTAO 2 
                                "                                </t>
  </si>
  <si>
    <t>Con corte a 30 de septiembre de 2022, se reportaron 1.000.271 visitantes de las áreas protegidas (ANU Estoraques, PNN Corales del Rosario, PNN Cueva de los Guacharos, PNN Cocuy, PNN Gorgona, PNN Macuira, PNN Nevados, PNN Tatama, PNN Tayrona, PNN Utria, SFF Flamencos, PNN Sierra Nevada de Santa Marta, SFF Colorados, SFF Galeras, SFF Malpelo, SFF Otun Quimbaya y Via Parque Isla Salamanca).</t>
  </si>
  <si>
    <t xml:space="preserve">El % de las acciones ejecutadas en el marco de la gestión de recursos fisicos que garanticen el mantenimiento y operación en PNNC de julio a septiembre corresponde al 100% asi:
DTOR: 100%, DTAM: 100 %, DTCA: 100%,  DTAN:100%, DTPA: 100%, DTAO: 100% y NC: 100%
</t>
  </si>
  <si>
    <t>Se implementó el plan de trabajo de conflicto de intereses en un 75% asi: 
1. Publicar la Politica de conflictos de Intereses: 10%
2. Socialización  politica de conflictos de intereses: 5%
3. Socializar campañas sensibilización importancia de declarar conflicto de intereses: 5%
4. Identificación de riesgos y controles: 10%
5. Publicar y socializar el manual de contratación: 10%
6. Seguimiento declaración de conflictos de intereses para los directivos de la entidad: 5%
7. Socializar el procedimiento para manejar y declarar conflicto de intereses: 5%
8. Estrategias sensibilización temas de código de Integridad y conflicto de intereses: 5%
9. Implementar acciones de capacitación sobre la gestión de conflicto de intereses: 10%
10. Seguimiento implementación de la estrategia de gestión de conflicto de intereses: 0%
11. Elaborar y socializar Circular curso virtual de Integridad, Transparencia y Lucha contra la Corrupción:5%
12. Seguimiento y verificación al diligenciamiento de los formatos de Declaración de Intereses: 5%</t>
  </si>
  <si>
    <t>61 VIVEROS 
POR REACTIVAR  -- 8
ACTIVOS - 53</t>
  </si>
  <si>
    <t xml:space="preserve">Con corte a septiembre se tienen 56 viveros en funcionamiento, los cuales se distribuyen de la siguiente manera:
DTCA: 14 viveros distribuidos en: VIPIS (1), Tayrona (1), Macuira (3), Providencia (2), Flamencos (1), Colorados (1), SNSM (3), Corchal (1) y CNSM (1).
DTOR: 13 viveros distribuidos en: Cinaruco (2), Picachos (3), Macarena (4), Tinigua (3) y Chingaza (1).
DTAO: 11 viveros distribuidos en: Selva de Florencia (5), Orquídeas (2), Nevado del Huila (1), Nevados (2), Puracé (1). 
DTPA: 2 viveros distribuidos en: Farallones (1) y Sanquianga (1).
DTAN: 16 viveros distribuidos en: Cocuy (3), Yariguies (2), Guanentá (4), Estoraques (2), Iguaque (2), Pisba (1) y Tama (2).
Se resalta para el mes de agosto la puesta en operación de 2 viveros en Orquídeas y 1 vivero en Purace. 
</t>
  </si>
  <si>
    <t>Con corte al mes de septiembre se han realizado actividades de mantenimiento a 267.223 individuos, de los cuales 84.854 corresponden a la linea base y 182.369 a lo realizado en la vigencia 2022. Para el mes de septiembre se reportan 6.901 individuos con mantenimiento en las Direcciones Territoriales Caribe, Andes Occidentales y Pacifico. De tal manera que, en la DTCA: Se reportan 6.516 individuos con mantenimiento reportados de la siguiente manera: Old providence (471), Cienaga (3824), Macuira (260), Sierra Nevada (524) y Colorados (11437). En cuanto a la DTPA y DTAM no se registra avance para este mes . Finalmente la DTAO reporta un avance de 385 individuos asi: en el PNN Nevados (325) y SFF Otún Quimbaya (60).</t>
  </si>
  <si>
    <r>
      <t xml:space="preserve">A partir del mes de septiembre se realiza el seguimiento a los controles definidos en la Declaración de Aplicabilidad de acuerdo a la Norma ISO 27001. </t>
    </r>
    <r>
      <rPr>
        <b/>
        <sz val="8"/>
        <color theme="1"/>
        <rFont val="Arial Narrow"/>
        <family val="2"/>
      </rPr>
      <t xml:space="preserve">
Seguridad de los recursos humanos
</t>
    </r>
    <r>
      <rPr>
        <sz val="8"/>
        <color theme="1"/>
        <rFont val="Arial Narrow"/>
        <family val="2"/>
      </rPr>
      <t xml:space="preserve">Se cuenta para cada proyecto con matriz de riesgos la cual se encuentra asociada en el estudio previo.
Se cuenta con politica para dispositivos móviles 
Inscripciones de boletines de seguridad 
Se define un procedimiento registro ante autoridades
Se cuenta con politica de Teletrabajo Diseñada, denominada Politica de Acceso Remoto 
</t>
    </r>
    <r>
      <rPr>
        <b/>
        <sz val="8"/>
        <color theme="1"/>
        <rFont val="Arial Narrow"/>
        <family val="2"/>
      </rPr>
      <t>Gestión de activos</t>
    </r>
    <r>
      <rPr>
        <sz val="8"/>
        <color theme="1"/>
        <rFont val="Arial Narrow"/>
        <family val="2"/>
      </rPr>
      <t xml:space="preserve">
Se elaboro  Procedimiento de Gestion de Usuarios y se envio a la OAP para su aprobacion y publicación en el SGI. 
</t>
    </r>
    <r>
      <rPr>
        <b/>
        <sz val="8"/>
        <color theme="1"/>
        <rFont val="Arial Narrow"/>
        <family val="2"/>
      </rPr>
      <t xml:space="preserve">Control de acceso </t>
    </r>
    <r>
      <rPr>
        <sz val="8"/>
        <color theme="1"/>
        <rFont val="Arial Narrow"/>
        <family val="2"/>
      </rPr>
      <t xml:space="preserve">
Se realizan las actividades de control sobre los permisos y utilitarios, pero no se cuenta aun ,con un procedimeinto valido. 
Se realizan las actividades de control sobre los permisos y utilitarios, pero no se cuenta aun ,con un procedimeinto valido.
</t>
    </r>
    <r>
      <rPr>
        <b/>
        <sz val="8"/>
        <color theme="1"/>
        <rFont val="Arial Narrow"/>
        <family val="2"/>
      </rPr>
      <t>Criptografia</t>
    </r>
    <r>
      <rPr>
        <sz val="8"/>
        <color theme="1"/>
        <rFont val="Arial Narrow"/>
        <family val="2"/>
      </rPr>
      <t xml:space="preserve">
Los desarrollos tecnológicos que se tiene sobre Gitlab , se asocian de forma independiente a cada desarrollador y por el tiempo definido en el periodo del contrato. Adicionalmente cualquier cambios realizado debe pasar por un proceso de PR para poder realizar el despliegue sobre los ambientes de producción. Finalmente sobre todos los desarrrollos desplegados en nube se tiene un esquema de replica sobre el esquem de BitBucket con el fin de contar con un respaldo sobre los códigos de la entidad.
</t>
    </r>
    <r>
      <rPr>
        <b/>
        <sz val="8"/>
        <color theme="1"/>
        <rFont val="Arial Narrow"/>
        <family val="2"/>
      </rPr>
      <t>Seguridad fisica y del entorno</t>
    </r>
    <r>
      <rPr>
        <sz val="8"/>
        <color theme="1"/>
        <rFont val="Arial Narrow"/>
        <family val="2"/>
      </rPr>
      <t xml:space="preserve">
 Se elbora un procedimiento de áreas seguras.
</t>
    </r>
    <r>
      <rPr>
        <b/>
        <sz val="8"/>
        <color theme="1"/>
        <rFont val="Arial Narrow"/>
        <family val="2"/>
      </rPr>
      <t>Seguridad fisica en las comunicaciones</t>
    </r>
    <r>
      <rPr>
        <sz val="8"/>
        <color theme="1"/>
        <rFont val="Arial Narrow"/>
        <family val="2"/>
      </rPr>
      <t xml:space="preserve"> 
Se cuenta con un procedimiento de monitoreo. </t>
    </r>
    <r>
      <rPr>
        <b/>
        <sz val="8"/>
        <color theme="1"/>
        <rFont val="Arial Narrow"/>
        <family val="2"/>
      </rPr>
      <t xml:space="preserve">
Relación con los proveedores
</t>
    </r>
    <r>
      <rPr>
        <sz val="8"/>
        <color theme="1"/>
        <rFont val="Arial Narrow"/>
        <family val="2"/>
      </rPr>
      <t xml:space="preserve">Se cuenta con un procedimiento de requisitos de seguridad de los sistemas de información.
</t>
    </r>
    <r>
      <rPr>
        <b/>
        <sz val="8"/>
        <color theme="1"/>
        <rFont val="Arial Narrow"/>
        <family val="2"/>
      </rPr>
      <t xml:space="preserve">Aspectos de seguridad de la información
</t>
    </r>
    <r>
      <rPr>
        <sz val="8"/>
        <color theme="1"/>
        <rFont val="Arial Narrow"/>
        <family val="2"/>
      </rPr>
      <t xml:space="preserve">Se cuenta con un procedimiento y sus formato para incidentes de seguridad. </t>
    </r>
  </si>
  <si>
    <t xml:space="preserve">
REPORTE PAA OCTUBRE 2022
Variable No.1: Auditorías Internas
• Proceso de Gestión Humana y Proceso de Recursos Físicos PNN Amacayacu - PNN Cahuinarí - PNN Río Puré - PNN Yaigojé Apaporis – Finalizada
• Proceso Autoridad Ambiental y Proceso de Administración y Manejo del SPNN PNN Amacayacu - PNN Cahuinarí - PNN Río Puré - PNN Yaigojé Apaporis – Finalizada
• Oficina Asesora Jurídica - Seguimientos EKOGUI (Gestión Jurídica) - Dos Informes (en marzo y en septiembre) - Finalizados.
• Proceso Estadístico del RUNAP NTCPE 1000:2020 – Finalizada
• Proceso de Control Disciplinario – Finalizada
• Proceso Gestión del Talento Humano - Seguimiento a los Temas de Talento Humano y Seguridad y Salud en el Trabajo – Finalizada
• Aplicativo de Trámites - Liquidaciones GTEA-GGF – finalizada
• Proceso de Gestión de Recurso Financieros Cadena Presupuestal DTOR – Finalizada
• Proceso de Autoridad Ambiental y Proceso de Administración y Manejo DTOR – Finalizada
• Proceso de Gestión de Recursos Financieros Nivel Central - DTAO-DTAM-DTOR-DTCA-DTPA-DTAN - Finalizada.
• Proceso de Direccionamiento Estratégico - Proceso de Atención Ciudadano - Participación Ciudadana y Control Social – Finalizada
• Proceso de Gestión de Recursos Financieros - Cadena Presupuestal – DTAN – Finalizada
• Proceso Autoridad Ambiental y Proceso de Administración y Manejo del SPNN – DTAN – Finalizada
• Proceso de Gestión Contractual Nivel Central - DTAO-DTAM-DTOR-DTCA-DTPA-DTAN - En ejecución
• Proceso de Gestión de Recursos Financieros - Arqueo de Caja Menor - En ejecución
• Proceso de Gestión de Recursos Financieros y Proceso de Recursos Físicos (Aplicativo NEON vs. Saldos Financieros) - En ejecución
Las evidencias de los Informes Finales se encuentran publicados en el siguiente enlace: https://www.parquesnacionales.gov.co/portal/es/transparencia-participacion-y-servicio-al-ciudadano/informes-de-evaluacion-y-gestion/vigencia-2022/
Variable No.2 Seguimiento a Acciones Correctivas y de Mejora
Se presentó el seguimiento a las acciones correctivas y de mejora con corte a 30-09-2022, el cual se encuentra publicado en el siguiente enlace:
https://intranet.parquesnacionales.gov.co/cultura-del-autocontrol/metale-la-ficha-al-autocontrol/plan-de-mejoramiento-por-procesos/vigencia-2022/
Se encuentra en conformación el consolidado del seguimiento a las Acciones Correctivas y de Mejora con corte a 31 de octubre de 2022.
Variable No.3: Seguimiento al Monitoreo de Mapa de Riesgos
Se cuenta con el SEGUNDO Seguimiento al Monitoreo del Mapa de Riesgos y Matriz de Oportunidades 2022, el cual se encuentra publicado en el siguiente enlace: 
https://www.parquesnacionales.gov.co/portal/es/transparencia-participacion-y-servicio-al-ciudadano/informes-de-evaluacion-y-gestion/vigencia-2022/</t>
  </si>
  <si>
    <t>AVANCE ANUAL -OCTUBRE</t>
  </si>
  <si>
    <t>PROGRAMADO OCTUBRE</t>
  </si>
  <si>
    <t>EJECUTADO CORTE 31 OCTUBRE</t>
  </si>
  <si>
    <t>% AVANCE OCTUBRE</t>
  </si>
  <si>
    <t xml:space="preserve">Como acción preventiva de la falta disciplinaria, la Oficina de Control Disciplinario Interno adelantó las siguientes  Campañas de sensibilización: 
*Enero y Febrero de 2022, dos (02):
1. Que hacer para no concurrir en conflicto de intereses
2. La obligación de los servidores públicos de vigilar y salvaguardar los bienes y valores encomendados, y cumplir con sus deberes y obligaciones sin ... 
*En Marzo de 2022, dos (02): 
3. Código de Ética – El valor de la honestidad. 
4. Deberes – Cumplir con la actualización de bienes y rentas SIGEP. 
Prohibiciones – No ejecutar actos de violencias contra superior o compañeros. 
 *Abril,  una (01): 
5. Se público en la Intranet la prohibición de los servidors públicos relacionada con la intervención de los servidores públicos en politica. 
* Mayo,  tres (03): 
6. Conflicto de intereses - Artículo 44 No. 5 - Articulo 56 Códido General Disciplinario
7. Prohibiciones - Falta Gravisima para faltas cometidas por servidores públicos que utilicen el cargo o función para participar en actividades politicas, movimientos politocos y otros. 
8.  Deberes Nuemral 15 Artículo 38 y Prohibiciones - nuemral 15 Artículo 39 - Código General Disciplinario  
*Junio, dos (02): 
9. Deber del servidor público responder por la conservación de los útiles, equipos y muebles Prohibición, artículo 39 Código General Disciplinario
10. Conflicto de Intereses – Reportar Conflicto de Intereses de acuerdo con el procedimiento. 
*Julio
* Agosto  (04) Campañas:  de sensibilización: 
11. Deberes establecido e el numeral 10 del artículo 38 y Pribibición numeral 9 artoculo 39 del Código General Disciplinario.
12. Conflicto de Intereses, obligación de declararse impedido y cumplir el procedimiento dipuesto por la entidad para ello, GTH_PR_30. 
13. Deberes y Prohibiciones Numeral 7 Articulo 38 y numeral 19 del articulo 39 - Código General Disciplinario.
14. Caracteristicas de los Conflictos de interese. 
* Septiembre de 2022,  (01) Campaña:
15.  El Deber contenido en el numeral 6 del artículo 38  y prohibición establecida en el numeral 8 del articulo 39 del Código General Disciplinario . 
16. Octubre (01) Campaña de sensibilización
* el día 31 de octubre de 2022,  relacionada con el código de integridad - el valor de la justicia. </t>
  </si>
  <si>
    <t xml:space="preserve">1. Evaluación de 10  Quejas e informes radicadas en el periodo enero y febrero. 
2. Evaluación de 11 procesos activos de vigencias 2015 al 2021, priorizados. 
La Oficina de control Disciplinario Interno en el mes de Marzo de 2022, profirió 20 actos administrativos, que evaluan quejas y procesos disciplinarios activos: 
1. Evaluación de 6  Quejas e informes radicadas en el periodo Marzo
2. Evaluación de 16 procesos activos de vigencias 2015 al 2021, priorizados
La Oficina de control Disciplinario Interno en el mes de Abril de 2022, profirió 21 actos administrativos, que evaluan quejas y procesos disciplinarios activos: 
1. Evaluación de 2  Quejas e informes radicadas en el periodo Abril, quedando pendientes por evaluar 3. 
2. Evaluación de 16 procesos activos de vigencias 2015 al 2021, priorizados 
La Oficina de control Disciplinario Interno en el mes de Mayo de 2022, profirió 33 actos administrativos, que evaluan quejas y procesos disciplinarios activos: 
1. Evaluación de 3  Quejas e informes pendientes por evaluar en el mes de Abril, y 5 quejas e informes radicados en el mes de Mayo de 2022
2. Evaluación de 25 procesos activos de vigencias 2016 al 2021, priorizados 
La Oficina de control Disciplinario Interno en el mes de Junio de 2022, profirió 27 actos administrativos, que evaluan quejas y procesos disciplinarios activos: 
1. Evaluación de 9  Quejas e informes radicados en el mes de Junio de 2022
2. Evaluación de 16 procesos activos de vigencias 2019 al 2021, priorizados
La Oficina de control Disciplinario Interno en el mes de Julio de 2022, profirió 27 actos administrativos, que evaluan quejas y procesos disciplinarios activos: 
1. Evaluación de 6  Quejas e informes radicados en el mes de Julio de 2022. Quedando pendientes dos (02) por evaluar, en razón a la fecha de radicación de las mismas, las cuales se reportaran en el mes de Agosto 2022
2. Evaluación de 17 procesos activos de vigencias 2019 al 2022, priorizados
La Oficina de control Disciplinario Interno en el mes de Agosto de 2022, profirió 27 actos administrativos, que evaluan quejas y procesos disciplinarios activos: 
1. Evaluación de 9  Quejas e informes radicados en el mes de Agosto de 2022
2. Evaluación de 16 procesos activos de vigencias 2019 al 2021, priorizados
La Oficina de control Disciplinario Interno en el mes de Septiembre de 2022, profirió 27 actos administrativos, que evaluan quejas y procesos disciplinarios activos: 
1. Evaluación de 14  Quejas e informes radicados en el mes de Septiembre de 2022
2. Evaluación de 13 procesos activos de vigencias 2019 al 2021, priorizados
La Oficina de Control Disciplinario Interno en el mes de Octubre de 2022, profirio 15 actos administrtaivos que evluaron quejas y procesos disciplinario activos: 
1. Evaluación de 07  Quejas e informes radicados en el mes de Octubre de 2022
2. Evaluación de 08 procesos activos de vigencias 2020 al 2022, priorizados </t>
  </si>
  <si>
    <t>GCM: Durante el periodo comprendido de enero a octubre, se realizó la producción de 6318 productos comunicativos que aportan al posicionamiento de la Entidad.
En el marco de la implementación de la estrategia de comunicaciones, se realizaron las siguientes actividades: Comunicación Interna: Se realizó la publicación de 1.891 contenidos temáticos en las diferentes herramientas de comunicación interna (pantallas, intranet,  correo electrónico, etc)
En Comunicación Externa se realizó la socialización de 4427 contenidos, los cuales fueron divulgados a través de los canales externos. (redes sociales, imapcto medios, página web, etc)
 Todas las acciones de comunicación estuvieron focalizadas en producir información sobre temas estrategicos  que permitieron informar de manera oportuna a los ciudadanos y públicos objetivo en general, sobre la gestión realizada por PNNC en el marco de su función como autoridad ambiental en sus tres niveles de gestión, así como la publicación de campañas ambientales ,temas de ecoturismo, territorio y generalidades de las areas protegidas. 
LINK EVIDENCIAS:https://drive.google.com/drive/u/3/folders/1O_XLWguDdd0joG4TV0Hta-vLZSjuiq91</t>
  </si>
  <si>
    <t>Se inicia la planeación del lanzamiento y puesta en operación del SIM SINAP, se realiza backup de la información de conceptualización y diseño del Sistema y se busca gestionar espacio en el servidor institucional.</t>
  </si>
  <si>
    <t xml:space="preserve">Algunos de los subsIstemas regionales de áreas protegidas y el temáticos avanzan en la implementacion de sus planes anuales,  de acción y/o  operativos con base en sus programaciones , avanzando en los ejercicios internos para la implementación de los compromisos nacionales establecidos en sus agendas y por ende de la politica CONPES 4050. </t>
  </si>
  <si>
    <t>Según el calendario de difusión de la OE "Áreas protegidas integrantes del SINAP inscritas en el RUNAP". Se tiene programado dos difusiones para este año Junio y Diciembre. Programada la proxima difusión para el 30 de diciembre. Se avanza con la implementación de la NTC1000PE del DANE.</t>
  </si>
  <si>
    <t xml:space="preserve">Según el reporte oficial sobre las áreas protegidas que se encuentran inscritas en el RUNAP, con corte a 31 de octubre del 2022, el Sistema Nacional de Áreas Protegidas – SINAP está conformado por 1.511 áreas protegidas que ocupan una superficie de 49'388,630.03 hectáreas, equivalentes al 23,85 % del Territorio Nacional, los cuales están distribuidos en: 
-  19’121,217.35 hectáreas terrestres, equivalentes al 16.75 % de la superficie terrestre del País 
-  30’267,412.68 hectáreas marinas, equivalentes al 32.59 % de la superficie marina de la Nación. </t>
  </si>
  <si>
    <t>Teniendo en cuenta que esta es una meta a nivel SINAP, a la fecha de corte, se continúa con el proceso de acompañamiento y seguimiento a las diferentes Autoridades ambientales para el cargue de la información en el aplicativo RUNAP, dando el apoyo requerido. Adicionalmente, la entidad continúa surtiendo la ruta de declaratoria de los procesos de nuevas áreas y/o ampliaciones priorizados en el ámbito de gestión nacional.</t>
  </si>
  <si>
    <t>Durante el presente mes se llevaron a cabo siete (7) jornadas generales de capacitación del RUNAP a las autoridades ambientales en las fechas 5, 6, 7, 18, 19, 20 y 21 de octubre. Se contó con la participación de los profesionales delegados de 33 autoridades ambientales, la única excepción fue CSB puesto que informaron que no asistirian porque no tienen áreas protegidas y ademas tienen limitaciones de personal.</t>
  </si>
  <si>
    <t xml:space="preserve">De un universo de 347 solicitudes por resolver, en enero y febrero de 2022 se resolvieron 57 solicitudes así: 17 con resolución de registro,1 resolución de no registro y 39 autos de archivos.  En Marzo se resolvieron 6 solicitudes así, 6 con resolución de registro. En abril se resolvieron 12 solicitudes: 3 resoluciones de registro, 9 autos de archivo. En mayo se resolvieron 17 trámites así: 6 resolciones de registro y 11 autos de archivo.  En junio se resolvieron 9 trámites así: 7 resoluciones de registro y 2 autos de archivo. En Julio se resolvieron 13 trámites así: 4 resoluciones de registro y 9 autos de archivo.  En agosto se resolvieron 17 trámites así: 10 resoluciones de registro y 7 autos de archivo. En septiembre se resolvieron 28 trámites así: 10 resoluciones de registro y 7 autos de archivo. En octubre se resolvieron 39 trámites así: 12 resoluciones de registro y 27 autos de archivo.
Con corte al 30 de octubre de 2022  se resolvieron 198 expedientes, lo que corresponde a un avance del 100%  de la meta propuesta ((198*100)/198).
</t>
  </si>
  <si>
    <t>De un universo de 347 solicitudes por resolver, en enero y febrero de 2022 se cargaron 24 RNSC registradas con cargue alfanumérico y cartográfico en RUNAP. 
En marzo de subieron 10.
 En abril no se cargó información alfanumérica y cartográfica en RUNAP dado que las resoluciones de registro estaban pendientes de adquirir firmeza. 
En mayo se cargaron 15 RNSC registradas con cargue alfanumérico y cartográfico.
En junio se cargaron 4RNSC registradas con cargue alfanumérico y cartográfico.
En julio se cargaron 7 RNSC registradas con cargue alfanumérico y cartográfico.
En agosto se cargaron 10 RNSC registradas con cargue alfanumérico y cartográfico.
En septiembre se cargaron 12 RNSC registradas con cargue alfanumérico y cartográfico.
En octubre se cargaron 2 RNSC  registradas con cargue alfanumérico y cartográfico.
A la fecha se tienen 84 RNSC registradas con cargue alfanumérico y cartográfico en RUNAP, lo que corresponde a un avance del 93.3%.</t>
  </si>
  <si>
    <t>Durante el año 2022 se propuso impulsar el 95% de las solicitudes abiertas a partir del 1 de enero. Con corte al 30 de octubre se radicaron 204 nuevas solicitudes de registro de Reservas Naturales de la Sociedad Civil entre las que se incluyen 23 allegadas a finales de 2021 y 181 radicadas en 2022 cuya meta correspondió a impulsar el 95%, es decir 194 solicitudes de registro.
Con corte al 3o de octubre, se impulsaron 189 solicitudes de la siguiente forma: 177 con autos de inicio, 7 con oficios de no inicio de trámite, 2 solicitudes a la OAJ para verificar la titularidad del predio por presentar traslape con AP del SPNN, 1 con oficio de solicitud de información adicional y 1 con oficio a la ANT para verificar propiedad por presentar traslape con resguardo indígena, 1 con solicitud a la URT, las demás se encuentran en revisión jurídica, lo que corresponde al 92,65% de avance de la meta propuesta.
Adicionalmente y con corte al 30 de octubre se han resuelto 30 trámites allegados en la actual vigencIa así: 2 resoluciones de registro, 27 autos de archivo y  1 negación del registro.</t>
  </si>
  <si>
    <t>Durante el año 2022 se propuso impulsar el 100% de las solicitudes allegadas. Pese a que no se han presentado solictudes relacionadas con el registro de nuevas organizaciones articuladoras de RNSC concorte al 30 de octubre  de 2022, PNNC ha adelantado todas las acciones administrativas y técnicas que se requieren para divulgar y socializar la importancia de estas organizaciones en el marco del SINAP y fomentado espacios de participación para que los interesados conozcan el trámite para realizar este tipo de registros.</t>
  </si>
  <si>
    <r>
      <rPr>
        <b/>
        <sz val="8"/>
        <color theme="1"/>
        <rFont val="Arial Narrow"/>
        <family val="2"/>
      </rPr>
      <t xml:space="preserve">DTAO: </t>
    </r>
    <r>
      <rPr>
        <sz val="8"/>
        <color theme="1"/>
        <rFont val="Arial Narrow"/>
        <family val="2"/>
      </rPr>
      <t xml:space="preserve">Durante el mes de octubre se realizaron espacios de encuentro de los procesos Reserva de Biosfera, SIRAP Eje Cafetero, avances en el proceso de una posible nueva área en Tochecito (Tolima) y ampliación del PNN Tatamá. Se avanzó en el plan de trabajo del Corredor Cordillera Central, en concertación con los PNN Hermosas y Nevado del Huila. Se participó en tres reuniones de coordinación interinstitucional para la postulación del Geoparque Volcánico del Ruiz, que involucra al PNN Los Nevados.
</t>
    </r>
    <r>
      <rPr>
        <b/>
        <sz val="8"/>
        <color theme="1"/>
        <rFont val="Arial Narrow"/>
        <family val="2"/>
      </rPr>
      <t>DTCA:</t>
    </r>
    <r>
      <rPr>
        <sz val="8"/>
        <color theme="1"/>
        <rFont val="Arial Narrow"/>
        <family val="2"/>
      </rPr>
      <t xml:space="preserve"> Para el periodo de reporte la DTCA continua con el desarrollo de un espacio de articulación: PNN SNSM y PNN Tayrona, en donde derivado del encuentro con los enlaces de territorio de los 4 pueblos indígenas de la SNSM, se revisan insumos cartográficos, como lugares, espacios sagrados, cartografia social, lugares de importancia arqueológica entre otros para alimentar modelos de conectividades, que serán retroalimentasos en el marco de los ejercicios del protocolo de gestiòn del conocimiento de la instancia del PM Conjunto.</t>
    </r>
  </si>
  <si>
    <t>SEMESTRAL</t>
  </si>
  <si>
    <t>Con el propósito de incrementar el número de áreas protegidas que analizan su efectividad del manejo, con corte a 31 de octubre, se recibió información de dos (2) nuevas áreas, entre las que se encuentra: 1 de CAR y 1 de CVS. En total, a la fecha se cuenta con información de efectividad del manejo de 57 áreas protegidas pertenecientes a 21 autoridades ambientales (CAR, CARSUCRE, CAS, CDA, CODECHOCÓ, CORALINA, CORANTIOQUIA, CORPOURABÁ, CORPAMAG, CORNARE, CORPOCESAR, CORPOCHIVOR, CORPOGUAJIRA, CORPOGUAVIO, CORPORINOQUIA, CRA, CRC, CRQ, CVC, CORTOLIMA y CVS), de las cuáles, para el mes de octubre, 6 áreas se encuentran revisados técnicamente para un total de 56 áreas protegidas. En la presente vigencia, se ha establecido tener información de 60 nuevas áreas protegidas de carácter público, lo anterior, representa un avance del 95,00%, con lo que, al cierre del año, se espera contar con información de 304 áreas protegidas, incluidas las 244 reportadas a diciembre 31 de 2021.
Respecto a las áreas de línea de seguimiento, se tiene un total de 244 áreas con resultados en su versión final. De las 300 áreas con información de línea base y de seguimiento de efectividad del manejo, actualmente se adelanta la consolidación de resultados con el fin de generar los reportes correspondientes como parte de los compromisos del Plan Nacional de Desarrollo, para lo que han sido revisadas y consolidadas 196 resultados.
En el levantamiento de información de efectividad del manejo, en lo corrido del año se generaron 22 espacios de aprestamiento, 19 ejercicios de efectividad y 14 capacitaciones a 26 autoridades ambientales en el uso de la herramienta. En los espacios de aprestamiento, orientación técnica y capacitación en la vigencia 2022 han participado cerca de 548 personas distribuidos en 246 hombres y 302 mujeres.</t>
  </si>
  <si>
    <t xml:space="preserve">Con corte al mes de octubre, se tiene el avance cuantitativo de 1 AP. Aunque las áreas presentan avances descriptivos, todavía la mayoría no puede sumar la unidad a la meta de este indicador. Está pendiente contar con las respectivas evidencias para validar las áreas que vienen desarrollando acciones de educación y/o interpretación.
DTPA: No se valida reporte
DTCA: No se valida reporte
DTOR: No tiene reporte de los indicadores 84, 100 y 101 en el PAA
DTAO: Se reporta el cumplimiento de 1 AP  (PNN Los Nevados) de las 6 proyectadas para la DT.
DTAM: Se valida el reporte cualitativo, pero el cuantitativo debe actualizarse a las 9 AP que reportan en este indicador, según la aprobación de la nueva meta que tiene la DTAM.
</t>
  </si>
  <si>
    <t xml:space="preserve">Con corte al 31 de octubre se cuenta con un avance acumulado de 80 talleres realizados distribuidos así: 
•        DTOR: 45 talleres acumulados, correspondientes a las siguientes áreas protegidas:
PNN Sierra de la Macarena: 18
PNN Tinigua: 8
PNN Sumapaz: 19
•        DTPA: 22 Talleres acumulados, correspondientes a las siguientes áreas:
PNN Gorgona: 17
PNN Uramba Bahía Málaga: 5
•        DTAN: 13 Talleres acumulados, correspondientes a las siguientes áreas:
ANULE: 9
PNN Cucuy: 4
•        DTAO: Presenta avance cualitativo pero el cuantitativo se sumará al acumulado, en cuanto esté la respectiva actualización.
</t>
  </si>
  <si>
    <t>Al mes de octubre, se tiene un acumulado de 2.202 PERSONAS CAPACITADAS, discriminadas de la siguiente manera:
•        DTAO: Acumulado 1085 (951+134): que corresponden a los PNN Orquídeas 914+ PNN Nevado Huila 47+ SFF Galeras 27+ PNN selva de Florencia 45 y   SFF Otun Quimbaya 52
•        DTAN: Acumulado 923 (873+50): Yariguies 213+ PNN Tamá 185+ Catatumbo 231 + Pisba 294
•        DTCA: Acumulado 38 Personas distribuidas asi: PNN Old Providence 38
•        DTOR: Acumulado 106 (90+16) Personas distribuidas asi: PNN Cordillera de los Picachos 106
•        DTPA: Acumulado 50 (23+27) personas distribuidas asi: PNN Farallones 50
•        DTAM: Aún no reporta el avance cuantitativo de este indicador.</t>
  </si>
  <si>
    <t xml:space="preserve">Con corte a octubre se cuenta con 11.013,07 ha de las cuales 10.034 ha corresponden a la línea base y 979,07 ha al avance 2022. 
Las hectáreas de la presente vigencia se distribuyen a continuación:
DTCA: 311,36 ha distribuidas en: VIPIS (176,25 ha), Tayrona (47,38 ha), Providencia (16,38 ha), Flamencos (7,92 ha), Colorados (10,12 ha), SNSM (9,59 ha) y Corchal (43,72 ha).
DTPA: 38,94 ha en el PNN Farallones
DTAO: 22,88 ha distribuidas en: Galeras (7,01 ha), Selva de Florencia (9,13 ha) y Nevados (6,74 ha).
DTAN: 555,9 ha distribuidas en: Cocuy (17,8 ha), Yariguies (518,92 ha) y Guanentá (19,18 ha)
DTOR: 49,99 ha en el PNN Chingaza
Respecto a las demás Áreas Protegidas, se evidencia la gestión y avance en las actividades para el logro de la meta establecida, se cuenta con los insumos y material vegetal para realizar la intervención de las áreas a través de acciones de restauración activa.
</t>
  </si>
  <si>
    <t>Para el mes de octubre no se presentan avances cuantitativos pero se avanzó en la gestión así: 
Oso Andino: Se avanzo con la Alianza para la Conservacion del Oso Andino ABCA en el proyecto de apoyos a procesos de restauracion, se inició con el PNN Tatama, donde se realizó una visita de reconocimiento de los predios y seleccion de los puntos para ubicar las camaras trampas que se usaran para el monitoreo. Se participó en el comite del Programa Conservamos la vida, donde se reviso el borrador del memorando de entendimiento entre las partes.
Frailejones: Se realizó la revisión de la meta de cambio climatico del programa de conservacion de frailejones con el profesional de Cambio climático Hansel Oyola. Se revisaó con andrea Barrero la meta de educacion ambiental.
Tortuga Charapa: Continúa ajuste del programa de conservación. 
Danta de montaña: Documento del Programa de Coservacion finalizado, se esta divulgando interna y externamnete. Continúa el proceso de actualización de la experiencia del Programa en el visor de ArcGis online. Se realizó la presentacion del programa de conservacion en el marco del VII Festival del Oso y la Danta, en Pitalito, Huila.
Bosque Seco: Continúa la revisión y ajuste del programa de conservación.</t>
  </si>
  <si>
    <t xml:space="preserve">En 2021 el indicador cerró con un acumulado 2020+2021 del 32,50% (143 VOC/PIC). En 2022 se tiene programado un avance del 40,0% (176 VOC/PIC), que refleja el acumulado 2020+2021+2022. Con corte a 30 de octubre Río Puré cumple con la entrega completa de evidencias (1 VOC de los 135 priorizados para el 2022); ahora bien, el % de avance del indicador no cambia dado que dicho VOC ya se había reportado en años anteriores. El seguimiento del % de avance respecto a la priorización de VOC/PIC por cada AP y la entrega de evidencias a la fecha referidas a las actas de reunión de plan de trabajo entre DTs y APs, fichas de línea base, conjuntos de datos e informes de monitoreo se registra en la hoja metodológica del indicador página "Cálculo2022".
Respecto a los programas de monitoreo, se cuenta con 35 aprobados. A la fecha se han revisado un diseño de monitoreo (Picachos) y 6 programas de monitoreo (Paya, Corales del Rosario, Cinaruco, Galeras, Yurupari-Malpelo, Paramillo). Otras actividades: 1. Se apoyó con orientaciones temáticas para la formulación e implementación de programas y portafolios a 12 áreas protegidas (Chiribiquete, Corota, Cocuy, Guanentá, Orquídeas, Tatamá, Amacayacu, Flamencos, Cahunarí, Nevados, Cabo Manglares, Estoraques), 3 DTs con sus áreas (DTOR, DTAN, DTCA) y 3 DTs (DTAO, DTCA, DTOR).  
2. Se apoyo en las actividades de seguimiento a planes de manejo, mediante la elaboración de informes de seguimiento al monitoreo y la investigación articulados al plan estratégico, así como en los espacios de discusión, para 4 APs (VIPIS, Nevados, Colorados y Sanquianga). 
3. Con el objeto de gestionar apoyo y recursos con WWF y WCS para el SFF Corota se apoyó en la elaboración y gestión del documento "PLAN DE TRABAJO Y PRESUPUESTO. FORMULACIÓN DEL PROGRAMA DE MONITOREO DEL SF ISLA DE LA COROTA". 
4. Se elaboró y remitió mediante memorando el documento “GUÍA PARA ELABORAR INFORMES DE INVESTIGACIÓN Y MONITOREO EN PARQUES NACIONALES NATURALES DE COLOMBIA”, el cual presenta las pautas generales y propuesta de contenido para elaborar los informes de implementación de los programas de monitoreo y portafolios de proyectos de investigación. Así mismo, orienta sobre la forma de recopilar la información de línea base para los elementos estratégicos de manejo (VOC/PIC). 
5. Se elaboró y remitió mediante memorando el documento “GUÍA PARA REPORTAR INDICADORES ASOCIADOS A LA IMPLEMENTACIÓN DE ACCIONES DE INVESTIGACIÓN Y MONITOREO PARA EL PLAN DE ACCIÓN ANUAL 2022”, el cual detalla los pasos y tipos de evidencias descritos en las hojas metodológicas e igualmente expuestos en las jornadas de plan de trabajo realizadas con todas las Direcciones Territoriales y sus Áreas Protegidas durante el primer semestre. 
6. Se apoyó la implementación de los siguientes proyectos 3 en PNN (Territorios &amp; Paz (Chirbiquete, Alto Fragua, Picachos y Macarena), Riqueza Natural (Flamencos, Colorados y Sierra Nevada de Santa Marta), Proyecto GEF -AZE (Farallones, Munchique, Chingaza y Las Orquídeas) y 1 nacional (Monitoreo de ecosistemas de alta montaña-IDEAM) y GEF SINAP en el tema del Sistema de información SIM SINAP y KFW. 
7. Para la divulgación de resultados se avanzó en la consolidación de información (siguiendo los lineamientos para cargue de datos en la GDB) y la construcción de experiencias en ArcGis para las temáticas de investigación y monitoreo. En agosto se generó un plan de trabajo para la construcción de los modelos de datos y catálogos de objeto que soportarán la experiencia. Con base en lo anterior, en el último trimestre se ha trabajado sobre las primeras dos capas que se incluirán en la GDB institucional de monitoreo e investigación. En este sentido, se generó la primera capa tipo punto, donde se estructuraron uno a uno cada indicador validado por cada dirección territorial y una segunda capa que contiene la información relacional de cuantos de los VOC a nivel nacional cuentan con programa de monitoreo, dichas capas se construyeron con sus respectivos catálogos de objetos y se pueden encontrar en el drive tanto la GDB como los respectivos catálogos. https://experience.arcgis.com/experience/a344b1f0e5624e7483e389c34ae17bca/?draft=true
8. Para la elaboración del informe nacional anual de investigación y monitoreo 2021 se avanzó en la consolidación de información referida a las fichas de línea base de VOC/PIC y actualización de base datos de que monitoreando dadas las orientaciones para cargue de daos en GDB. 
9. Se apoyó a Guanentá en la revisión y análisis de datos generados para E. cachaluensis. 
Análisis de integridad ecológica de las APS: De Julio a septiembre se realizaron los análisis para a escala gruesa para 52 APs; de otra parte, se avanza con 5 APs en análisis de integridad con base en datos de VOC filtro fino y filtro grueso y talleres conjuntos con las AP y actores asociados, producto de esto se obtiene el análisis final del DNMI Cabo Manglares y el PNN Utría, mientras que el ANU Los Estoraques y el SFPPA están en fase final de elaboración.
Sistema de información de monitoreo e investigación: 1. Capacitaciones: Con apoyo del aliado WCS para el manejo de la herramienta SMART módulo de registros ecológicos (monitoreo e investigación) se implementaron las siguientes: 08/02/2022 - 11/02/2022 capacitación presencial a 9 áreas de la territorial Pacífico con participación de 16 personas; 10/03/2022, 25/03/2022 y 27/04/2022 se realizaron tres sesiones una presencial y dos virtuales, para los temáticos validadores de la información del nivel territorial y nacional con participación entre 32-17 personas; 21/04/2022- 22/04/2022 y 25/04/20228 dos sesiones presencial y virtual a 8 áreas protegidas de la territorial Caribe, en modelo de datos de restauración a Tayrona, Corchal, Macuira, Colorados, Sierra Nevada, Ciénaga, Providencia, Salamanca, con la participación de 32 personas; 28/04/2022 - 29/04/2022 a 4 áreas protegidas de la territorial Orinoquía, modelo restauración a Macarena, Picachos, Sumapaz, Chingaza; 21/06/2022 - 24/06/2022 presencial a 9 áreas de la territorial Andes Occidentales en modelos de datos de restauración y recurso hídrico a Orquídeas, Galeras, Guacharos, Puracé, Doña Juana, Nevados, Otún, Nevado del Huila, Tatamá, con la participación de 27 personas. Modelo de datos manglar 2 junio virtual con 6 áreas protegidas de las territoriales Pacífico y Caribe. Pacifico: Utría, Sanquianga, Cabo manglares. Caribe: Salamanca, Providencia, Corchal. Total participantes: 18. 8 áreas de la territorial Andes Nororientales: Pisba, Cocuy, Iguaque, Yariguíes, Estoraques, Catatumbo, Tama, Guanentá (Sesión 1 presencial: 5 al 9 de septiembre presencial en PNNN Cocuy. Sesión 2 virtual: 10 octubre). 13 áreas de la territorial Caribe: Tayrona, Acandí, Salamanca, Corchal, Ciénaga, Macuira, Flamencos, Colorados, Sierra Nevada, Corales del Rosario, Corales de Profundidad, Paramillo, Providence (12 al 16 de septiembre presencial en PNN Tayrona). Taller presencial temático NC y DTs (3 octubre). 2. Construcción en SMART: En septiembre y octubre se brindó apoyo para la estructuración de los diseños de monitoreo en SMART para las áreas protegidas: PNN Catatumbo, Tatamá, Selva de Florencia, Tayrona, SFF Galeras, Guanentá, Otún Quimbaya, Los colorados y a la DTAM. 3. Proyectos: Riqueza natural elaboración de plantilla piloto de informe de monitoreo directamente desde SMART y diseños de estudio de las 3 áreas Flamencos, Colorados y Sierra Nevada de Santa Marta; SIM SINAP, dos reuniones de entrega del sistema y de indicadores. 4. Actualización consolidado de datos enviados por las áreas protegidas a final del 2021 y primer semestre del 2022. 5. SIB Colombia: Se dispone información de restauración y frailejones y ajustes de conjuntos de datos anteriores https://ipt.biodiversidad.co/parquesnacionales/. 
</t>
  </si>
  <si>
    <t xml:space="preserve">En 2021 el indicador cerró con un acumulado 2020+2021 del 17,27% (76 VOC/PIC). En 2022 se tiene programado un avance del 21,82% (96 VOC/PIC), que refleja el acumulado 2020+2021+2022. Con corte a 30 de octubre Río Puré cumple con la entrega completa de evidencias (1 VOC de los 49 priorizados para el 2022); ahora bien, el % de avance del indicador no cambia dado que dicho VOC ya se había reportado en años anteriores. El seguimiento del % de avance respecto a la priorización de VOC/PIC por cada AP y la entrega de evidencias a la fecha referidas a las actas de reunión de plan de trabajo entre DTs y APs se registra en la hoja metodológica del indicador página "Cálculo2022".
Actividades: 1. Respecto a los portafolios de proyectos de investigación, se cuenta con 40 aprobados. Durante el año se han aprobado 3 portafolios (Amacayacu, Río Puré, Galeras) y se revisaron 9 (La Paya, Orito, Macuira, Cinaruco, El Cocuy, Yurupari-Malpelo, Galeras, Portete y Katíos). 
2. Se apoyó con orientaciones temáticas para la formulación e implementación de programas y portafolios a 12 áreas protegidas (Chiribiquete, Corota, Cocuy, Guanentá, Orquídeas, Tatamá, Amacayacu, Flamencos, Cahunarí, Nevados, Cabo Manglares, Estoraques), 3 DTs con sus áreas (DTOR, DTAN, DTCA) y 3 DTs (DTAO, DTCA, DTOR. 
3. Se apoyo en las actividades de seguimiento a planes de manejo, mediante la elaboración de informes de seguimiento al monitoreo y la investigación articulados al plan estratégico, así como en los espacios de discusión, para 4 APs (VIPIS, Nevados, Colorados y Sanquianga). 
4. Para la elaboración del informe nacional anual de investigación y monitoreo 2021 se avanzó en la consolidación de información referida a las fichas de línea base de VOC/PIC e investigaciones realizadas en PNN. Así mismo se avanzó en la consolidación de una sola base de datos con las investigaciones históricas, las presentadas en informes de investigación y las reportadas en el marco de los indicadores del PAA para el periodo 2019-2020.
5. Durante este año, en el marco de la gestión de los portafolios se han otorgado 38 avales de investigación y se realizó seguimiento al cumplimiento mediante requerimiento de compromisos pendientes a las áreas protegidas que cuentan con avales de investigación en curso o finalizados de la DTAM, DTAN, DTAO, DTPA.
6. Se apoyo en la gestión y seguimiento de 7 convenios relacionados con temas de investigación y monitoreo. 
7. Se avanza en la construcción de estudios previos para el convenio de frailejones, a la fecha se encuentran en revisión jurídica por parte de los aliados. 
8. En cumplimiento de los productos requeridos en la actividad 3.19 del CONPES SINAP, se avanzó en la construcción de los documentos requeridos para el Hito 1 e Hito 2 en un 70% y 60% respectivamente. 
9. Revista In Situ:  Se realizó la convocatoria para la séptima edición, donde se seleccionaron 8 artículos, se revisaron y editaron por parte del comité editorial interno y se encuentra en proceso de diagramación. Se espera finalizar la revista y publicarla en los próximos días.
10. Para la divulgación de resultados se avanzó en la consolidación de información (siguiendo los lineamientos para cargue de datos en la GDB) y la construcción de experiencias en ArcGis para las temáticas de investigación y monitoreo. En agosto se generó un plan de trabajo para la construcción de los modelos de datos y catálogos de objeto que soportarán la experiencia. Con base en lo anterior, en el último trimestre se ha trabajado sobre las primeras dos capas que se incluirán en la GDB institucional de monitoreo e investigación. En este sentido, se elaboraron los catálogos de objetos para la capa de investigación y se pueden encontrar en el drive tanto la GDB como los respectivos catálogos. https://experience.arcgis.com/experience/a344b1f0e5624e7483e389c34ae17bca/?draft=true
11. Se elaboró y remitió mediante memorando el documento “GUÍA PARA ELABORAR INFORMES DE INVESTIGACIÓN Y MONITOREO EN PARQUES NACIONALES NATURALES DE COLOMBIA”, el cual presenta las pautas generales y propuesta de contenido para elaborar los informes de implementación de los programas de monitoreo y portafolios de proyectos de investigación. Así mismo, orienta sobre la forma de recopilar la información de línea base para los elementos estratégicos de manejo (VOC/PIC). 10. Se elaboró y remitió mediante memorando el documento “GUÍA PARA REPORTAR INDICADORES ASOCIADOS A LA IMPLEMENTACIÓN DE ACCIONES DE INVESTIGACIÓN Y MONITOREO PARA EL PLAN DE ACCIÓN ANUAL 2022”, el cual detalla los pasos y tipos de evidencias descritos en las hojas metodológicas e igualmente expuestos en las jornadas de plan de trabajo realizadas con todas las Direcciones Territoriales y sus Áreas Protegidas durante el primer semestre. 
</t>
  </si>
  <si>
    <t xml:space="preserve">Se cuenta con una línea base de 111 investigaciones (2020+2021) y meta programada de 41 investigaciones para el 2022. Se registra la entrega de 15 investigaciones (DTAN: 1 Pisba, 1 Yariguíes, 1 Tamá; DTAM: 1 Río Puré, 1 Orito; DTAO: 1 Nevados; DTCA: 1 Corales Profundidad, 1 Tayrona; DTOR: 3 Chingaza, 1 Sumapaz, 1 Tuparro; DTPA: 1 Munchique,). El seguimiento del avance se registra en la hoja metodológica del indicador página "Cálculo2022"", columna P donde se menciona la cita bibliográfica y en la columna Q se encuentra el archivo en el drive. 
En relación con la gestión se tiene que: Respecto a los programas de monitoreo, a la fecha se cuenta con 35 documentos aprobados. Durante el año se han revisado un diseño de monitoreo (Picachos) y 6 programas de monitoreo (Paya, Corales del Rosario, Cinaruco, Galeras, Yurupari-Malpelo y Paramillo). Por otro lado, se cuenta con 40 portafolios de investigación aprobados. En el año se han aprobado 3 portafolios (Amacayacu, Río Puré, Galeras) y se revisaron 9 (La Paya, Orito, Macuira, Cinaruco, Cocuy, Yuruparí-Malpelo, Galeras, Portete y Katíos).
En el marco del seguimiento y apoyo a la implementación anual de programas de monitoreo y portafolios de investigación, se tiene el siguiente avance: 
1. Jornadas de orientación y definición de plan de trabajo con las 6 DTs y sus áreas protegidas. 
2. Se apoyó con orientaciones temáticas para la formulación e implementación de programas y portafolios a 12 áreas protegidas (Chiribiquete, Corota, Cocuy, Guanentá, Orquídeas, Tatamá, Amacayacu, Flamencos, Cahunarí, Nevados, Cabo Manglares, Estoraques), 3 DTs con sus áreas (DTOR, DTAN, DTCA) y 3 DTs (DTAO, DTCA, DTOR). 
3. Se apoyo en las actividades de seguimiento a planes de manejo, mediante la elaboración de informes de seguimiento al monitoreo y la investigación articulados al plan estratégico, así como en los espacios de discusión, para 4 APs (VIPIS, Nevados, Colorados y Sanquianga). 
4. Con el objeto de gestionar apoyo y recursos con WWF y WCS para el SFF Corota se apoyó en la elaboración y gestión del documento "PLAN DE TRABAJO Y PRESUPUESTO. FORMULACIÓN DEL PROGRAMA DE MONITOREO DEL SF ISLA DE LA COROTA". 
5. Se elaboró y remitió mediante memorando el documento “GUÍA PARA ELABORAR INFORMES DE INVESTIGACIÓN Y MONITOREO EN PARQUES NACIONALES NATURALES DE COLOMBIA”, el cual presenta las pautas generales y propuesta de contenido para elaborar los informes de implementación de los programas de monitoreo y portafolios de proyectos de investigación. Así mismo, orienta sobre la forma de recopilar la información de línea base para los elementos estratégicos de manejo (VOC/PIC). 
6. Se elaboró y remitió mediante memorando el documento “GUÍA PARA REPORTAR INDICADORES ASOCIADOS A LA IMPLEMENTACIÓN DE ACCIONES DE INVESTIGACIÓN Y MONITOREO PARA EL PLAN DE ACCIÓN ANUAL 2022”, el cual detalla los pasos y tipos de evidencias descritos en las hojas metodológicas e igualmente expuestos en las jornadas de plan de trabajo realizadas con todas las Direcciones Territoriales y sus Áreas Protegidas durante el primer semestre. 
7. Se apoyó la implementación de los siguientes proyectos 3 en PNN (Territorios &amp; Paz (Chirbiquete, Alto Fragua, Picachos y Macarena), Riqueza Natural (Flamencos, Colorados y Sierra Nevada de Santa Marta), Proyecto GEF -AZE (Farallones, Munchique, Chingaza y Las Orquídeas) y 1 nacional (Monitoreo de ecosistemas de alta montaña-IDEAM) y GEF SINAP en el tema del Sistema de información SIM SINAP y KFW. 
8. Para la divulgación de resultados se avanzó en la consolidación de información (siguiendo los lineamientos para cargue de datos en la GDB) y la construcción de experiencias en ArcGis para las temáticas de investigación y monitoreo. En agosto se generó un plan de trabajo para la construcción de los modelos de datos y catálogos de objeto que soportarán la experiencia. Con base en lo anterior, en el último trimestre se ha trabajado sobre las primeras dos capas que se incluirán en la GDB institucional de monitoreo e investigación. En este sentido, se elaboraron los catálogos de objetos para la capa de investigación y se pueden encontrar en el drive tanto la GDB como los respectivos catálogos. https://experience.arcgis.com/experience/a344b1f0e5624e7483e389c34ae17bca/?draft=true
9. Para la elaboración del informe nacional anual de investigación y monitoreo 2021 se avanzó en la consolidación de información referida a las fichas de línea base de VOC/PIC e investigaciones realizadas en PNN. Así mismo se avanzó en la consolidación de una sola base de datos con las investigaciones históricas, las presentadas en informes de investigación y las reportadas en el marco de los indicadores del PAA para el periodo 2019-2020. 
10. Se apoyó a Guanentá en el análisis de datos generados para E. cachaluensis. 
11. En cumplimiento de los productos requeridos para dar cumplimiento a la actividad 3.19 del CONPES 4050 de 2021 se realizó la entrega de los documentos requeridos en los Hitos 1 y 2. El documento del Hito 1 con avance del 70% refiere a ”Documento base con revisión de los diversos procesos y marcos normativos que orientan la investigación dentro de las áreas protegidas administradas por Parques Nacionales Naturales de Colombia, según categorías de manejo e identificando cuellos de botella” y el documento del hito 2 con un avance del 60% refiere a “Documento explicativo de la hoja de ruta ajustada para facilitar y estimular el desarrollo de investigaciones en las áreas protegidas administradas por Parques Nacionales Naturales, con el detalle de los procedimientos
12. Análisis de integridad ecológica de las APS: De Julio a septiembre se realizaron los análisis para a escala gruesa para 52 APs; de otra parte, se avanza con 5 APs en análisis de integridad con base en datos de VOC filtro fino y filtro grueso y talleres conjuntos con las AP y actores asociados, producto de esto se obtiene el análisis final del DNMI Cabo Manglares y el PNN Utría, mientras que el ANU Los Estoraques y el SFPPA están en fase final de elaboración.
13. Sistema de información de monitoreo e investigación: 1. Capacitaciones: Con apoyo del aliado WCS para el manejo de la herramienta SMART módulo de registros ecológicos (monitoreo e investigación) se implementaron las siguientes: 08/02/2022 - 11/02/2022 capacitación presencial a 9 áreas de la territorial Pacífico con participación de 16 personas; 10/03/2022, 25/03/2022 y 27/04/2022 se realizaron tres sesiones una presencial y dos virtuales, para los temáticos validadores de la información del nivel territorial y nacional con participación entre 32-17 personas; 21/04/2022- 22/04/2022 y 25/04/20228 dos sesiones presencial y virtual a 8 áreas protegidas de la territorial Caribe, en modelo de datos de restauración a Tayrona, Corchal, Macuira, Colorados, Sierra Nevada, Ciénaga, Providencia, Salamanca, con la participación de 32 personas; 28/04/2022 - 29/04/2022 a 4 áreas protegidas de la territorial Orinoquía, modelo restauración a Macarena, Picachos, Sumapaz, Chingaza; 21/06/2022 - 24/06/2022 presencial a 9 áreas de la territorial Andes Occidentales en modelos de datos de restauración y recurso hídrico a Orquídeas, Galeras, Guacharos, Puracé, Doña Juana, Nevados, Otún, Nevado del Huila, Tatamá, con la participación de 27 personas. Modelo de datos manglar 2 junio virtual con 6 áreas protegidas de las territoriales Pacífico y Caribe. Pacifico: Utría, Sanquianga, Cabo manglares. Caribe: Salamanca, Providencia, Corchal. Total participantes: 18. 8 áreas de la territorial Andes Nororientales: Pisba, Cocuy, Iguaque, Yariguíes, Estoraques, Catatumbo, Tama, Guanentá (Sesión 1 presencial: 5 al 9 de septiembre presencial en PNNN Cocuy. Sesión 2 virtual: 10 octubre). 13 áreas de la territorial Caribe: Tayrona, Acandí, Salamanca, Corchal, Ciénaga, Macuira, Flamencos, Colorados, Sierra Nevada, Corales del Rosario, Corales de Profundidad, Paramillo, Providence (12 al 16 de septiembre presencial en PNN Tayrona). Taller presencial temático NC y DTs (3 octubre). 2. Construcción en SMART: En septiembre y octubre se brindó apoyo para la estructuración de los diseños de monitoreo en SMART para las áreas protegidas: PNN Catatumbo, Tatamá, Selva de Florencia, Tayrona, SFF Galeras, Guanentá, Otún Quimbaya, Los colorados y a la DTAM. 3. Proyectos: Riqueza natural elaboración de plantilla piloto de informe de monitoreo directamente desde SMART y diseños de estudio de las 3 áreas Flamencos, Colorados y Sierra Nevada de Santa Marta; SIM SINAP, dos reuniones de entrega del sistema y de indicadores. 4. Actualización consolidado de datos enviados por las áreas protegidas a final del 2021 y primer semestre del 2022. 5. SIB Colombia: Se dispone información de restauración y frailejones y ajustes de conjuntos de datos anteriores https://ipt.biodiversidad.co/parquesnacionales/. 
</t>
  </si>
  <si>
    <t xml:space="preserve">Con corte a octubre se presentan los siguientes avances cualitativos: 
ANU Los Estoraques
Se realiza un espacio de trabajo conjunto AP-GPM para revisar la propuesta del AP para plan estratégico y se realizan observaciones desde el GPM. Por otro lado el equipo del AP avanzó en espacios de participación y retroalimentación del plan de manejo con actores estratégicos del AP.
SFF Malpelo
Se realiza un espacio de trabajo conjunto AP-DT-NC para revisar las observaciones generadas desde el GPM al documento de plan de manejo, haciendo énfasis en el ordenamiento. Se envía mediante memorando a la DT y se acuerda con el equipo del AP realizar los ajustes e incluir lo asociado a la ampliación.
DNMI Yuruparí y Malpelo
Se realizan dos espacios de trabajo con Luisa Maldonado, profesional de recurso hidrobiológico-GPM, Betsy Rodríguez profesional monitoreo y Marta Díaz para la revisión y retroalimentación del documento, en sus tres componentes.
DTAM: Se apoya la revisión y compilación de ajustes sobre el REM del PNN Cahuinari - componente diagnpostico - en coordinación con la DTAM. En el narco de lso proceso de consulta previa se acompaña la orientación de los proceso de cosulta previa de los planes de manejo del PNN S. CHAW Y SFPMO IA. 
DTPA. Se avanza en sesiones de retroalimentación y ajuste de los instrumentos de planeación y manejo de los PNN Utría y Cabo Manglares, en coordinación con AP Y DT
DTCA: Se remiten observaciones desde la SGM al documento de plan de manejo entregado por el consultor 
 </t>
  </si>
  <si>
    <t xml:space="preserve">Se relacionan a continuación las acciones adelantadas desde el equipo de ecoturismo en el mes de octubre de manera conjunta con las áreas protegidas y las Direcciones Territoriales con respecto al proceso de formulación y/o actualización de los POE:
DTAO: 
SF Isla Corota: se acompañó al área en la revisión de la Hoja de Seguimiento a la Implementación del POE, esto con el fin de ajustar la información que se había incorporado de manera errónea y determinar la meta de cumplimiento del POE para el año 2022. Además, se realizó una reunión entre el área protegida y nivel central para revisar el tema de zonificación. Esto como necesidad en la actualización del Plan de Manejo y después de la comisión de ecoturismo en dónde se determinó que la capilla religiosa no es una atractivo de acuerdo a los criterios de evaluación que se han generado en PNNC. 
PNN Tatamá: Se remitió de manera oficial a través de orfeo el documento POE para aprobación. Se generó el memorando de aprobación y la subdirectora solicitó una aclaración con respecto a al manera como se incluyó el ecoturismo en el plan de manejo que se encuentra en proceso de actualización, dicho requerimiento ya fue tramitado y se está a la espera de que el memorando sea firmado para concluir con el cumplimiento de la meta proyectada para 2023 en el marco del presente indicador. En 2023 el AP pasaría al indicador de implementación.
PNN Puracé: El área protegida avanza en la consolicacion del plan estratégico del POE, que ya cuenta con retroalimentación y aportes por parte de la SGM, en la actualidad, se está haciendo el acompañamiento para la elaboraci´n del presupuesto por parte de la DTAO. Se espera que una vez terminado éste sea revisado y aprobado por la DTAN y posteriormente remitido para iniciar el procedimiento de aprobación
PNN Nevados: Se avanza en los espacios de trabajo para determinar la capacidad de carga ecoturística (CCE) entre  CARDER, la Alcaldía de Santa Rosa de Cabal y el Parque Nacional Natural Los Nevados en el marco del Acuerdo de conservación firmado con las familias Sierra-Sierra y Sierra-Posada. Se realizó socialización del Plan de Ordenamiento Ecoturístico en el municipio de Salento - Quindío, dirigido a la cadena de valor de turismo del Valle de Cocora (guías, intérpretes y caballistas) y con actores de las instituciones involucrados en la sentencia que declara al PNN Los Nevados sujeto de derechos. El 6 de octubre se realizó la jornada de Sensibilización y Conversatorio sobre los Prestadores de Servicios Ecoturísticos de Alta Montaña del Parque Nacional Natural Los Nevados, con la participación de operadores y guías avalados. 
SFF Otún Quimbaya: OTÚN: Se recibe por parte de la Fundación Semillas del Futuro el programa de mantenimiento preventivo y correctivo de las infraestructuras ecoturisticas el cual se encuentra en proceso de revisión y con la versión final quedaria cumplida una de las actividades pendientes del POE (90%). Se inicio el contrato de obra No. 002 de 2022, con el cual se construirá una torre de avistamiento en la zona verde del SFFOQ. Se avanzó en el componente diagnóstico del nuevo POE y su revisión en reunión con la SGM y la DTAO.
DTPA:
PNN Uramba Bahía Málaga: se cuenta con un equipo consultor que está elaborando el POE. Sin embargo, las actividades en campo para la elaboración del POE se encuentran paradas porque los consejos comunitario consideran que no se la consultado y requieren de una reunión con el director de PNNC. Mientras se resuelve la situación, se ha hecho acompañamiento desde los tres niveles de gestión para revisar el estado actual del documento y el desarrollo de las herramientas metodológicas. 
PNN Gorgona: se realizó un comisión para trabajar con el equipo del área sobre las necesidades en la actualización del POE que se proyecta para el 2023. Además, se hizo un reconocimiento de las necesidades para el cumplimento del POE de este año, se orientó técnicamente y se evidenció el estado actual de los atractivos turísticos y la prestación de los servicios turísticos. La actualización del POE requiere recursos para realizar unos completos estudios de capacidad de carga y una proyección de la Isla Ciencia en el Turismo. Para lo anterior, se ha hecho la gestión con KfW y ellos manifestaron que es necesario enviar un documento con la argumentación. Después de la comisión se han realizado varias reuniones con el área protegida para lograr este documento que se estima esté listo a finales de octubre. 
PNN Utría: se realizó una reunión de seguimiento a la implementación del POE y se orientó como podían avanzar para cumplir con la meta de este año
PNN Katios: ya se cuenta con el equipo consultor para la elaboración del POE y se realizaron las primeras reuniones entre los tres niveles de gestión para iniciar con la consultoría. Esto se realiza con recursos de KfW.
PNN Sanquianga: se participó en el proceso de evaluación de los proponentes que se presentaron para ser seleccionado como el equipo consultor que realizará el POE. Esto se realiza con recursos de KfW.
General DTPA: desde el GPM coordinamos la Mesa de Turismo del CMAR. En el mes de septiembre realizamos el I Encuentro Virtual de Avistamiento de Cetáceos. Este evento se realizó en el día mundial del turismo y se contó con el apoyo de MinAmbiente, Comisión Colombiana del Océano (CCO) y la Escuela de Turismo de la Universidad Autónoma de Occidente. Durante todo un día, 14 conferencistas de 6 países presentaron la normatividad de cada país y casos de estudio sobre avistamiento de cetáceos con los retos de cada nación. El público fueron los equipos de las áreas protegidas, en total asistieron  90 personas. La transmisión se realizó en las redes de PNNC y la CCO y puede ser material de consulta en cualquier momento. Los insumos de este evento apoyarán las buenas prácticas en el avistamiento de cetáceos en las áreas protegidas del CMAR.
PNN Farallones de Cali: se aprobó el POE el 6 de septiembre de 2022 con lo cual se dá cumplimiento a la meta asociada al indicador de formulación, el área protegida pasará a reportar en el indicador de implementación en el año 2023
DTCA
SFF Los Colorados: se apoyó técnicamente al área protegida en la elaboración de una guía de ecoturismo para los prestadores de servicios turísticos que se ubican en el área de influencia.
PNN Tayrona: Se trabajó en la revisión del concepto técnico para otorgar cupos a embarcaciones en Bahía Concha, se adelantó minga con prestadores de servicios para mejorar estado de senderos, seefectuó seguimiento a iniciativas turísticas en el marco del plan maestro.
PNN Corales: Se aprobó recursos por KFW para iniciativas turísticas en los Rosario, Playa Blanca y San Bernardo, se generó reunión con los tres niveles de gestión de parques para abordar el manejo operativo del embarcadero en Playa Blanca y otra reunión para apoyar al área en el cumplimiento de las estrategias del POE relacioadas con fortalecimiento comunitario.
DTAM:
PNN Amacayacu: el área protegida se encuentra incorporando las últimas observaciones al documento, en el mes de septiembre remitió lel POE consolidado por medio de orfeo para la generación del respectivo memorando de aprobación
DTAN:
PNN Serranía de Los Yariguíes: El área protegida obtuvo la aprobación de su plan de ordenamiento ecoturístico el 6 de septiembre del presente año, con lo cual concluyó con el cumplimiento de su meta para el periodo 2022, el próximo año, pasará a reportar en el indicador de implementación.
ANU Los Estoraques: El área protegida avanza en el proceso de actualizacion de su intrumento de planificación ecoturística, en el prsente trimestre se acompañó un ejercicio de campo para orientar tecnicamente la construcción del Diseño de Experiencia de Visita y la consolidación del plan de acción del POE
</t>
  </si>
  <si>
    <t>Con corte a 31 de octubre no se presenta avance cuantativo se viene adelantando la siguiente gestión: 
El avance se da por las acciones adelantadas en 9 de las 11 AP de la DTCA comprometidas, y en 5 de las 7 AP comprometidas de la DTPA, correspondiendo para esta última el reporte del DNMI CMBMyNF. La gestión conjunta de los tres niveles y a escala interinstitucional, requiere del fortalecimiento del trabajo articulado entre los tematicos del NC y de las DT, el equipo técnico de cada APs.
DTPA.  Con el acompañamiento de la DTPA se viene adelando monitoreo con SIPEIN en 3 de las AP, para reactivar en otras se requiere gestión de convenio con UniValle y fortalecer el componente social con CC del PNN Uramba. Se adelantan revisión y seguimiento de acuerdos, y con EEM se realiza el diagnóstico de usos en el marco de proyectos (aporte CONPES 4050, Hito, actividad 1.10). Se vienen trabajando propuesta ajuste metodológico al protocolo de monitoreo, para un piloto prueba en territorio.  Se apoya la gestión para avances en formulación planes de manejo de los DNMI marinos (alianzas en convenios, contratos, y gestión recursos)
DTCA. Las AP vienen adelantando grandes esfuerzos en las acciones de este indicador, suscribiendo y haciendo seguimiento de acuerdos de suo, desarrollo de alternativas productivas y Buenas practicas de pesca (BPP) fuera de las AP para reducir presión al interior. Aunque la mayoria de AP realizan el monitoreo con SIPEIN, es importante darle mayor apoyo, cobertura y continuidad. Se deben reactivar apoyos con EEM para el relacionamiento y avances en cumplimiento de compromisos (acueros, sentencias, proyectos). Preocupa la no definición del profesional que apoye el desarrollo de las acciones y compromisos que esta temática tiene en la gran mayoría de las APs de la DTCA.
Se retire la importancia de lograr gestionar la reactivación del trabajo tecnico con la AUNAP para los procesos de las areas de la DTPA y DTCA, sai como lograr adelantar el tramite pendiente del convenio de PNN e INVEMAR para fortalecer la toma de información del estado de los RHBP con SIPEIN (online).</t>
  </si>
  <si>
    <t xml:space="preserve">Con corte a octubre se tiene un avance de 709 acuerdos de los cuales 672 corresponden a la linea base y 37 firmados en la presente vigencia asi:  
DTAO: 2 Acuerdos de PNN Selva de Florencia y 5 acuerdos de SFF Galeras 
DTAM: 2 acuerdos de PNN Serrania de Chiribiquete y 8 acuerdos de RNN Nukak 
DTAN: 20 Acuerdos de PNN Cocuy
Total: 36 acuerdos suscritos 
DTOR: para este mes no se cuenta con acuerdos suscritos, pero se viene avanzando en la elaboración de anexos tecnicos para los 10 acuerdos proyectados por el PNN Picachos. Se espera que para finales del cuarto trimestre se haga la suscricpión de los 10 acuerdos. 
Para el PNN Chingaza: el AP envío radicado de solicitud para concepto técncio del acuerdo de conservación del sapito Arlequín y se espera respuesta por parte de SGM. 
DTAM: Se subsana en las evidencias el acuerdo faltante concretando un total de 8 acuerdos de acuerdo a la descripción del avance registrado el mes anterior en la RNN Nukak. 
DTAN: 91 acuerdos suscritos año 2022, segregados así: 
• El PNN Cocuy tenía una meta inicial de 20 ACUERDOS Y  90 has en conservación para el  primer trimestre del  2022, mediante Orfeo 20225680003583 se ha solicitado la ampliación de la meta a 65 acuerdos (incluidos los 20 ya visibilizados en el primer trimestre del año y 45 de vigencia 2020 y 2021 que no habían sido reportados) y de 522,58 Ha en conservación (incluidos las 91.83 has ya visibilizadas en el primer trimestre del año, las has adicionales corresponden a las áreas en conservación aportadas por los 45 acuerdos 2021 y 2020 reportados en 2022). Los acuerdo suscritos se han cargado en la carpeta de evidencias para corroborar el cumplimiento de la meta prevista para el 2022.
• EL PNN Tama SOLICITÓ a la Dirección Territorial Mediante memorando 20225710001813 de FECHA:  19-07-2022  el AJUSTE DE META, el AP tenía una meta inicial de 26 acuerdos y  800 has para el  segundo trimestre del  2022,  los 26 acuerdos que se tenían de meta previa fueron reportados en el informe del SEGUNDO trimestre del año y 800 has en conservación, todo los soportes requeridos se entregaron en el reporte del mes de junio de 2022 y las evidencias se han cargado en la carpeta  para corroborar el cumplimiento del AP en la meta establecida en el 2022.  
• El PNN Yariguies es el AP con mayor cantidad de acuerdos a su cargo, (120) y se han logrado avances en proyección del plan Operativo, APLICACIÓN de los criterios de selección de familias y sectorización para la asignación de cupos. El plan operativo se encuentra actualmente en firmas.
DTCA: tenemos un avance en la meta de 10 acuerdos de AP Corchal.
Teniendo en cuenta que actualmente respecto a AP Paramillo, mediante ORFEO No. 20226520000783 de 15 nov se está solicitando el cambio de meta año 2022 a cero y dejar los 34 acuerdos para el siguiente año, con las siguiente justificación: "Actualmente el AP, se encuentra en las siguientes actividades previas a la firma de los acuerdos que corresponden a: i) la visita a las fincas, para identificar los compromisos con las familias y cómo podrían ser los acuerdos; ii) teniendo en cuenta que la mayoría de las fincas se encuentran en la zona con función amortiguadora se está revisando la estrategia, para lograr que la Corporación Autónoma Regional se involucre en todo el proceso y termine firmando el acuerdo como testigo. Estas actividades son necesarias y exigen un mayor tiempo para su desarrollo, por lo anterior el AP no alcanzaría la meta programada de acuerdos firmados para el 2022¨. </t>
  </si>
  <si>
    <t xml:space="preserve">Con corte a octubre se cuenta con 37.978,3 ha de las cuales 31.183,64 ha corresponden a la línea base y 6.794,66 ha al avance 2022
Las hectáreas de la presente vigencia se distribuyen a continuación:
DTCA: 332,46 ha distribuidas en: VIPIS (176,25 ha), Tayrona (47,38 ha), Macuira (21,10 ha), Providencia (16,38 ha), Flamencos (7,92 ha), Colorados (10,12 ha), SNSM (9,59 ha) y Corchal (43,72 ha). 
DTPA: 122,67 ha distribuidas en: Farallones (52,44 ha), Cabo Manglares (10,92 ha) y Sanquianga (59,31 ha)
DTAO: 2.281,28 ha distribuidas en: Galeras (7,01 ha), Selva de Florencia (97,88 ha) y Nevados (2.176,39 ha)
DTAN: 3.821,69 ha distribuidas en: Cocuy (540,38 ha), Yariguies (551,67 ha), Guanentá (19,18 ha), Iguaque (111,28 ha) y Tamá (2.599,18 ha). Respecto a esta DT, es importante mencionar que la misma solicitó la actualización de la meta de Tamá y Yariguies debido al incremento de la meta inicialmente programada por la inclusión de ha vinculadas a acuerdos de KFW y la intervención de hectáreas adicionales con siembras, respectivamente.
DTOR: 175,86 ha distribuidas en: Cinaruco (15 ha), Picachos (50,88 ha), Tinigua (59,99 ha) y Chingaza (49,99 ha)
DTAM: 60,70 ha en Chiribiquete 
Respecto a las demás Áreas Protegidas, se evidencia la gestión y avance en las actividades para el logro de la meta establecida, se cuenta con los insumos y material vegetal para realizar la intervención de las áreas a través de acciones de restauración activa.
</t>
  </si>
  <si>
    <t>Con corte a 30 de octubre de 2022 se cuenta con un total de 3157.9 km precisados
En el mes de Abril se oficializó el CT  No. 20222400000296 del 8 de abril de 2022 de precisión de limites del PNN Río Puré, mediante el cual se precisan 131.96 kilómetros, ver evidencia CT aprobado y firmado por los tres niveles. 
En el mes de junio se preciso 39.94 km de DNMI Cinaruco, CT No.20222400000316, Ver evidencia CT aprobado y firmado por los tres niveles.
En el mes de julio se preciso 16.2 km de PNNC Sierra de la Macarena, CT No.20222400000356, Ver evidencia CT aprobado y firmado por los tres niveles.
Total : 188.1 km precisados en 2022</t>
  </si>
  <si>
    <t>Con corte a 30 de octubre de 2022: Se presentan avances en gestion, continua el avance de 2,5% en DTAN y 2,5% en DTAO con el documento de diseño de monitoreo (el cua se sumara al indicador una vez se cuente con la versión final). Reuniones internas para cumplimiento del CONPES 4050.</t>
  </si>
  <si>
    <t xml:space="preserve">Con corte a octubre se cuenta con el 2% que corresponde a 6.331,71 ha de la línea base y 21,10 ha de la vigencia 2022.
En el PNN Macuira se avanzó en 21,10 ha a través de la implementación de estrategias de restauración ecológica – rehabilitación mediante la plantación de árboles frutales y forrajeros priorizados para el enriquecimiento de las huertas familiares de la de etnia Wayuu
</t>
  </si>
  <si>
    <t xml:space="preserve">Con corte a octubre se cuenta con 2.015.536 individuos sembrados de los cuales 1.423.769 corresponden a la línea base y 591.767 al avance del 2022
Respecto al avance de la presente vigencia la distribución de individuos sembrados se relaciona a continuación:
DTCA: 233.953 individuos distribuidos en: VIPIS (159.472), Tayrona (8.778), Macuira (16.307), Providencia (3.076), Flamencos (2.070), Colorados (4.056), SNSM (3.338), Corchal (20.094) y CGSM (16.762).
DTPA: 22.652 individuos distribuidos en: Farallones (9.551), Cabo Manglares (10.351) y Sanquianga (2.750).
DTAO: 116.873 individuos distribuidos en: Galeras (6.500), Selva de Florencia (18.489), Orquídeas (16.057), Tatama (5.672), Puracé (4.860), Nevado del Huila (30.000), Otún Quimbaya (781), Nevados (17.132), Hermosas (17.382). 
DTAN: 122.209 individuos distribuidos en: Cocuy (12.546), Yariguies (66.613), Guanentá (22.636), Estoraques (1.588), Iguaque (6.657), Pisba (6.001) y Tamá (6.168).
DTOR: 55.219 individuos distribuidos en: Cinaruco (25.215), Picachos (10.004), Macarena (10.000) y Tinigua (10.000).
DTAM: 40.861 en Chiribiquete.
Dentro de las actividades de gestión requeridas en torno a los procesos de siembra de individuos nativos en las áreas protegidas se avanzan en la elaboración de estudios previos requeridos para la consecución de insumos y materiales necesarios para el fin, así mismo se desarrolla la planeación para efectuar la siembra de individuos en la mejor época con el fin de garantizar la junior cantidad de supervivencia
</t>
  </si>
  <si>
    <t xml:space="preserve">61 VIVEROS 
POR REACTIVAR  -- 8
ACTIVOS - 53
</t>
  </si>
  <si>
    <t xml:space="preserve">Con corte a octubre se tienen 57 viveros en funcionamiento, los cuales se distribuyen de la siguiente manera:
DTCA: 14 viveros distribuidos en: VIPIS (1), Tayrona (1), Macuira (3), Providencia (2), Flamencos (1), Colorados (1), SNSM (3), Corchal (1) y CNSM (1).
DTOR: 13 viveros distribuidos en: Cinaruco (2), Picachos (3), Macarena (4), Tinigua (3) y Chingaza (1).
DTAO: 11 viveros distribuidos en: Selva de Florencia (5), Orquídeas (2), Nevado del Huila (1), Nevados (2), Puracé (1). 
DTPA: 3 viveros distribuidos en: Farallones (2) y Sanquianga (1).
DTAN: 16 viveros distribuidos en: Cocuy (3), Yariguies (2), Guanentá (4), Estoraques (2), Iguaque (2), Pisba (1) y Tama (2).
</t>
  </si>
  <si>
    <t>Con corte al mes de octubre se han realizado actividades de mantenimiento a 289.529 individuos, de los cuales 84.854 corresponden a la linea base y 204.675 a lo realizado en la vigencia 2022. Para el mes de octubre se reportan 22.306 individuos con mantenimiento en las Direcciones Territoriales Caribe, Andes Occidentales y Pacifico. De tal manera que, en la DTCA: Se reportan 6.571 individuos con mantenimiento reportados de la siguiente manera: Old providence (287), Cienaga (5064), Macuira (800), Tayrona (300) y Corchal (120). En cuanto a la DTPA avanza en 12.657 individuos con mantenimiento, el PNN Farallones de cali (11.555), DNMI CABO MANGLARES (1.102). DTAM no se registra avance para este mes . Finalmente la DTAO reporta un avance de 3.078 individuos asi: en el SFF Otún Quimbaya (135), Galeras (500), Selva de Florencia (1.283) y Orquideas (1160) .</t>
  </si>
  <si>
    <t>Se relacionan a continuación las acciones adelantadas desde el equipo de ecoturismo en el mes de octubre de manera conjunta con las áreas protegidas y las Direcciones Territoriales con respecto al proceso de implementación de los POE: 
DTCA: 
PNN Tayrona: adelantaron documento para el monitoreo de impactos, plan nde necesidades póliza de seguros e iniciativas turísticas con APESA.
PNN Corales: Apoyaron licitacón señalización Cholón y monitoreo de residuos en Playa Libre y Rosario
VIPIS: Apoyo a la comunidad de Tasajera para impulsar iniciativas turísticas
DTOR:
PNN La Macarena:
PNN Tuparro:
PNN Tinigua: Durante el presente trimestre el área protegida avanzó en temas de relacionamiento y fortalecimmiento de los actores estratégicos vinculados con la prestación de servicios en el AP
DTAO:
SFF Otún Quimbaya: reportan avance importante del diagnóstico y adelantan monitoreo de ancho el sendero y capacidad de carga turística 
PNN Nevados: adelantan las hojas metodológicas para el montoreo de impactos del ecoturismo y efectúan seguimiento al acuerdo : La Sierra – La Libertad (Municipio de Santa Rosa de Cabal Departamento de Risaralda)
PNN Cueva de Los Guácharos: El área protegida avanza en el aprestamiento para el cumplimient de la meta de implementación, despues de que se quedara casi sin personal para ejecutar acciones, en la actualidad ya cuenta con jefe de área protegida y en el último trimestre se programará el acompañamiento por parte de la SGM para apalancar dicho objetivo
DTAN:
PNN El Cocuy: Se realizaron el tercer y cuarto encuentro de la mesa de Ecoturismo del PNN El Cocuy las cuales facilitan la comprensión de la reglamentación turística. 
PNN Pisba: El área protegida avanza en el desarrollo de acciones encaminadas al cumplimiento de la meta de implementación del POE, así mismo se resalta el buen manejo que hacen de la herramienta de seguimiento y la importante articulación que se dá en torno a este tema en los tres niveles de gestión.
SFF Iguaque. Durante el tercer trimestre del presente año se han realizado varios acompañamientos al área protegida en la realización de reuniones encaminadas a escalar a niveles directivos la problemática social generada a partir de la instalación de infraestructura ecoturística, lo anterior con el fin de que se defina una posición institucional al respecto</t>
  </si>
  <si>
    <t xml:space="preserve">Estrategias de acuerdo con las prioridades, programas, proyectos, acuerdos de consulta previa, acuerdos con comunidades locales, reglamentación, documentos técnicos </t>
  </si>
  <si>
    <t>Estrategias de acuerdo con las prioridades, programas, proyectos, acuerdos de consulta previa, acuerdos con comunidades locales, reglamentación, documentos técnicos</t>
  </si>
  <si>
    <t>El indicador tiene un avance del 75%, de un 100% programado en la vigencia 2022. El 20%, corresponde al cumplimiento del componente 2 (Grupos adscritos a la Subdirección de Gestión y Manejo de Áreas Protegidas de Parques Nacional Naturales de Colombia con  los cuales se desarrollan espacio para la socialización y aprestamientos de compromisos derivados de la política CONPES 4050/21) y el cumplimiento parcial del componente 1 (Subsistemas regionales en los cuales se desarrollan espacios para hacer la alineación de los instrumentos de planificación de los SIRAP con el Plan de Acción y Seguimiento - PAS del CONPES 4050/21 y en los cuales acompaña el grupo GGIS)
Se acompañaron  espacios de socializacion y aclaracion de las lineas estrategicas y acciones estrategicas con algunos actores responsables de la im'leentación del PAS Conpes 4050 y en el marco de los siraps en el marco de la  planeación para los subsistemas para la implementación del CONPES 4050.</t>
  </si>
  <si>
    <t>TABLERO
INCUMPLIDO: &lt;69,9%
PARCIALMENTE CUMPLIDO: 70%-74,9%
CUMPLIDO: 75%-85%</t>
  </si>
  <si>
    <t>Se inicio el proceso de migración de los servicios alfanumericos de RUNAP para la nueva página bajo estándares GOV.CO.
Se inicia el proceso de migración de los servicios de registro para el RUNAP y la actualización de los servicios del SINAP.
Se corrigieron errores presentados en la herramienta y reportados por el usuario final, la herramienta VU se encuentra productiva y funcional.
Proyectos asociados a  Servicios tecnológicos
Se realizo el proceso de contratación durante el mes de enero CTo 001-2022 para Humano Web, se enviaron los respectivos infomes de actividades y estado de aplicación por parte del proveedor, asi mismo se dio tramite al segundo pago.
Se realiza ajuste al Instructivo copias de seguridad. 
Se han generado backups diarios de las bases de datos y archivos de las aplicaciones alojadas en la nube.
Proceso publicado por el area de contratos Suite de Adobe, adquisión de impresora .
Se inicio el proceso de migración y consolidación del GIT
Se inicio el proceso para la contratación de nube.
Se realizo presentación ante el comite, el cual aprobo la contratación, se publico en la TVCE el proceso el dia 28 de octubre , cierra el 15 de noviembre 
Proceso adjudicado  proveedor SOLUCIONES TECNOLÓGICAS R.G. S.A.S.,  correctivos  para mantenimiento de equipos tecnologicos. 
MinTic emite resolucion donde autoriza el uso del ERE.
Se realiza la vista en el mes de julio a la direccion DTAN, donde se realizó el diagnostico e informe para los equipos de radiocomunicaciones de las areas asociadas a la dirección. se anexa informe de equipos de baja e informe .
Proyectos Asocados al Uso y Aprobación TI
Se encuentra en implementacion la estrategia de Uso y Apropiacion, con la ejecucion del "PLAN DE SENSIBILIZACION Y COMUNICACIONES EN SEGURIDAD DE LA INFORMACIÓN", de la cual se realiza la  primera sesion en cumplimiento del cronograma planeado, sobre el tena  "Conocimiento general del Subsistema de Gestión de Seguridad de la Información"</t>
  </si>
  <si>
    <t xml:space="preserve">Escritorio Limpio, Politica de Copias de Respaldo, Politica de Intercambio de Información, Politica de Desarrollo Seguro, Politica de Relacion con los Proveedores y queda pendiente la sensibilización. 
Seguridad de los recursos humanos
Se cuenta para cada proyecto con matriz de riesgos la cual se encuentra asociada en el estudio previo.
Coltcert - Dipol y agregar otras mas en una tabla bien especificado.
Se cuenta con politica para dispositivos móviles 
Se cuenta con politica de Teletrabajo Diseñada, denominada Politica de Acceso Remoto 
La entidad aplica validación de antecedentes. 
Se cuenta con formato para la terminación o cambio de responsabilidades de empleo  
Gestión de activos
Se publica en el SGI el  Procedimiento de Gestion de Usuarios 
Se cuenta con Procedimiento  de Gestion de Medios Removibles 
Control de acceso 
Se define politica de control de acceso
Se realizan las actividades de control sobre los permisos y utilitarios, pero no se cuenta aun ,con un procedimeinto valido
Se define en procedimiento la asignación de servicios tecnológicos así como el acceso a la información requerida mediante solicitudes hechas por medio de la Mesa de Ayuda.
Criptografia
Se define politica de controles criptograficos
Seguridad de las operaciones
Actualmente para aquellos ambientes sobre los cuales se ha solicitado se cuenta con un ambiente de pruebas. En este momento se tiene para restauración, politica del sinap, Orfeo, Inventarios y trámites
Se cuenta con procedimiento de control de software operacional.
Seguridad fisica y del entorno
 Se elbora un procedimiento de áreas seguras.
Seguridad fisica en las comunicaciones 
Se cuenta con un procedimiento de monitoreo. 
Adquisición, desarrollo y mantenimiento de los sistemas
Se cuenta con un procedimiento  requisitos de seguridad de los sistemas de información
Aspectos de seguridad de la información de la gestión de continuidad de negocio
Se cuenta con un plan de continuidad. </t>
  </si>
  <si>
    <t>De enero a octubre se realizaron 35 acciones de bienestar que se relacionan a continuación:
(11) de Enero a marzo:
1. Socialización de actividades de unidos a distancia, cartelera cafam y Lanzamiento Zona Petfriendly
2. Presentación Programación IDARTES
3. Reconocimiento Día de la Mujer
4. Socializaciones de feria presencia y virtual CAFAM
5. Webinar: "Hablemos del Cancer" y "Salud Animal" Equilibrio para Mascotas" Farmaceutica Quanta
6. Diseño Mensaje de Condolencias
7. Elaboración circular Turnos Compensatorios para Semana Santa
8. Entrega de Tiquetes aéreos de Bienestar
9. Implementación Programa Desvinculación Asistida
10. Videos, Infografias e Invitaciones Programa Entorno Laboral Saludable
11. Capacitación y empalme al Nuevo Comité Convivencia Laboral
(10) de Abril:
1. Continuación Jornadas Estrategia Entorno Laboral Saludable 6 carpetas publicadas. 
2. Consolidado a Nivel Nacional Otorgamiento Turnos Compensatorios Semana Santa. 
3. Envío a Comunicaciones parrilla de Eventos Talento Humano con su actualización. 
4. Seguimiento y otorgamiento de tres (03) TKT de Bienestar para la DTPA - DTAM. 
5. Actualización carpetas Comité Convivencia Laboral funcionarios y casos pendientes. 
6. Invitación a una (01) Feria de Servicios Cafam.  
7. Reconocimiento y detalle Día de La Secretaria. 
8. Análisis Profesiones Jefes de Área en Manual de Funciones.  
9. Consolidados del mes DTs Turnos de Trabajo y Compensatorios. 
10. Presentación Matriz para asociaciones sindicales Cargas de Trabajo.
(06) de Mayo:
1. Actualización carpetas Comité Convivencia Laboral funcionarios y casos pendientes
2. Reconocimiento Día de La Madre.
3. Jornada de Capacitación con el Comité de Convivencia Laboral. 
4. Informacion beneficios por votación.
5. Inicio trámites Juegos Funcion Pública consecucion de cupos. 
6. Proyectos Resolución Incentivos Mejores Equipos y Mejores Funcionarios
(05) de Junio
1. Reconocimiento Día del Padre. 
2. Reconocimiento Día del Servidor Público. 
3. Desarrollo 2 Jornadas Prepensionables y 1 Historia Laboral Colpensiones.  
4. Socialización beneficios electorales. 
5. Consolidado semestral de Retirados.
(1) Agosto
1. Continuidad del Programa de Bilingüismo Sena Sofía Plus de acuerdo con el cronograma de Bienestar II semestre, socializada con todo PNNs por medio de las psicólogas.
(2) Septiembre
1. Encuentros Territoriales (Diagnóstico Necesidades de Bienestar para 2023 y Medición de Clima Organizacional)
2. Feria de Servicios del Nivel Central</t>
  </si>
  <si>
    <t xml:space="preserve">Del periodo enero-septiembre se implementó el plan de capacitación con la ejecución de 33 nucleos tematicos asi:  
(18) de enero a marzo:
(6) NC:  1.Sistema Integrado de Gestión, 2. Entrenamiento en SST, 3. programa inducción, 4. Programa de Reinducción, 5. Probidad y Etica de lo publico y 6. Gestion del Conocimiento.
(1) DTOR: Prevencion vigilancia y Control 
(1) DTCA: Gestión Documental
(2) DTAN: Gestión del Talento Humano y Entrenamiento en SST
(1) DTAO: Gestión de la Conservación y Biodiversidad e Investigación y monitoreo
(2) DTPA:  1. Gestión de la conservación y biodiversidad e investigación y monitoreo y 2. SIstema de Integrado de Gestión SIG
(5) DTAM: 1. Sistema de Gestion en Seguridad y Salud,  2. Gestión Documental, 3. Educación Ambiental y comunicaciones, 4. Prevención Vigilancia y control y 5. Gestión del Riesgo
(5) Abril: 
(1) DTAM: Entrenamiento en Seguridad y Salud en el Trabajo,  Prevención, Vigilancia Y Control,Gestión Riesgo,1 Programa de Inducción
(1) DTOR: Servicio al Ciudadano
DTAN: Gestión del Talento Humano y Entrenamiento en SST
(1) DTCA: Gestión Administrativa y Contratación estatal
(1) NIVEL CENTRAL: Entrenamiento Sistema de Gestión de Seguridad y Salud en el Trabajo, Programa Inducción, Programa de Reinducciòn; Probidad y Etica de lo Publico; Gestiòn del riesgo 
(1) DTPA Gestión Administrativa y Contratación Pública
(2) Mayo: 
(1) NC:  .Sistema Integrado de Gestión, Entrenamiento en SST, programa inducción, Programa de Reinducción, Probidad y Etica de lo publico,. Gestion del Conocimiento, Gsetión del Riesgo y 1. Gestión y Administración del Talento Humano.
DTAN: Seguridad y Salud en el Trabajo
(1) DTAO: Ejercicio de la Autoridad Ambiental
DTPA: Gestión Administrativa y Contratación Pública
(4) Junio
(1) NC: Transformación Digital, Gestión y Administración del Talento Humano,Sistema Integrado de Gestión -SIG, Entrenamiento Sistema de Gestión de Seguridad y Salud en el Trabajo, Gestión del Riesgo,programa inducción,Programa de Reinducción y Probidad y Etica de lo publico.
(1) DTOR:  Planificación, Desarrollo y Ordenamiento Territorial y Servicio al ciudadano
DTCA: Gestión Administrativa y Contratación estatal
DTAN: Seguridad y Salud en el Trabajo
DTAO: Gestión de la Conservación y Biodiversidad e Investigación y monitoreo
(2) DTPA: Conservación y Biodiversidad e Investigación y monitoreo, transformación digital, gestión administrativa y contratación pública, Gestión y Administración del Talento Humano
(4)Julio a septiembre 
(1) NC: Gestión Administrativa y Contratación Publica, Sistema Integrado de Gestión -SIG , programa inducción, Programa Reinducciòn: Inducción y reinducción, Probidad y Etica de lo publico, 
(1) DTOR: Gestión Administrativa y contratación Pública
(2) DTCA: Sistema Integrado de Gestión y Probidad y ética de lo público
DTAN: Entrenamiento en SST
DTAM:  Comunicaciones y Educación ambiental, Entrenamiento en Seguridad y Salud en el Trabajo,  Prevención, Vigilancia Y Control, Gestión Riesgo y Programa de Inducción. 
NOTA. (en rojo aquellos nucleos cubiertos en periodos anteriores y por lo tanto no se tienen en cuenta en el conteo)
Por otra parte, en el mes de octubre se gestionaron las siguientes capacitaciones:
DTAO: Educación ambiental
NIVEL CENTRAL: NT Transformación Digital (Curso de Drones -Fotogrametria (16 horas) 8 participantes; Taller seguridad de la información (1 hora) 68 participantes); NT gestión y Administración del Talento Humano- Curso virtual proceso Estadistico -(40 horas) 1 participante; NT Prpgrama de Inducción al jefe de areas protegida del PNN CRSB (11 horas temas de octubre) 1 participante.
</t>
  </si>
  <si>
    <t>En el periodo enero - octubre se implementaron acciones de bienestar en 49 DT y AP de 55 DT y AP priorizadas asi: 
1. PNN Tuparro, 2. DNMI Cinaruco:, 3. PNN Chingaza, 4. PNN Cordillera de Los Picachos, 5. PNN Sierra de La Macarena, 6. DTOR
7. PNN Old Providence, 8. SFF Flamencos, 9.Sierra Nevada, 10. Tayrona, 11. DTCA,  12. PNN Paramillo, 13. PNN Tayrona y 14. PNN Sierra Nevada. 
15. DTAN, 16. Pisba, 17. Cocuy. 18. Serranía de los Yariguies, 19. Estoraques, 20. Tama, 21. Catatumbo, 22. Iguaque y 23. Guanenta
24. SFF OTÚN QUIMBAYA, 25. PNN HERMOSAS, 26.PNN SELVA DE FLORENCIA, 27. PNN TATAMÁ, 28. PNN GUÁCHAROS, 29. SFF GALERAS, 30. PNN NEVADOS, 31. SFF ISLA LA COROTA, 32. PNN NEVADO DEL HUILA, 33. PNN ORQUÍDEAS, 34. PNN DOÑA JUANA y 35. PNN PURACÉ
36. DTPA, 37. Farallones, 38. PNN Utria, 39. PNN Uramba Bahía Málaga, 40. PNN Sanquianga, 41. PNN Munchique, 42. DNM Cabo manglares, 43. SFF Malpelo y 44. PNN Gorgona
45. DTAM, 46 PNN Chiribiquete, 47. PNN ALTO FRAGUA INDI WASI, 48. SFF Orito Indi Ande, 49. La paya</t>
  </si>
  <si>
    <t>De enero a Octubre se han realizado 4 acciones de acompañamiento psicosocial así:
1. Divulgación por medio de correo electrónoc de capsula Cuida tu Salud Mental: “La importancia de la Salud mental” como estrategia de gestión de los factores de riesgo psicosocial desde el contexto del Sistema de Vigilancia Epidemiológica en la entidad.
2. Divulgación por medio de correo electrónoc de capsula Cuida tu Salud Mental: “8 Claves para cuidar de tu salud mental” como estrategia de gestión de los factores de riesgo psicosocial desde el contexto del Sistema de Vigilancia Epidemiológica en la entidad.
3. Divulgación por medio de correo electrónico de capsula Cuida tu Salud Mental: ““¿Cómo ser
responsables afectivamente?” como estrategia de gestión de los factores de riesgo psicosocial desde el contexto del Sistema de Vigilancia Epidemiológica en la entidad.
4. Se realiza la semana de la Salud y Bienestar a nivel central, dentro de la cual se desarrolla el Día de la Felicidad, como estrategia de gestión de los factores de riesgo psicosocial desde el contexto del Sistema de Vigilancia Epidemiológica en la entidad.</t>
  </si>
  <si>
    <t xml:space="preserve">Se realizó medición de evaluación de impacto de los siguientes núcleos temáticos:
NIVEL CENTRAL: 1. Sistema de gestión integrado y 2. Probidad y Ética de lo Público
DTOR: 1.Gestión Administrativa y contratación Pública </t>
  </si>
  <si>
    <t>Del periodo enero-septiembre se realizaron 172 acciones  de acompañamiento psicosocial en  DT y AP asi: 
(47) Psicoeducaciones DTOR 
(18) Psicoeducaciones DTCA 
(27) Psicoeducaciones DTAN 
(30) Psicoeducaciones DTAO 
(20) Psicoeducaciones DTPA 
(30) Psicoeducaciones DTAM 
Por otra parte en el mes de octubre se adelantaron los siguientes avances:
 (2) acciones de acompañamiento psicosocial DTOR
 (1) Psicoeducación DTAN 
 (3) Psicoeducaciones DTAM</t>
  </si>
  <si>
    <t>No aplica reporte cuantitativo porque la evaluación del indicador es trimestral. 
Como reporte cualitativo se informa que se está gestionado la respuesta de las Peticiones, quejas y reclamos y sugerencias tanto en Direcciones Territoriales como en Nivel Central en los tiempos establecidos en el artículo 14 de la ley 1755 de 2015,  ley 05 de 1992 y la Ley 1581 de 2012</t>
  </si>
  <si>
    <t>De enero a septiembre se elaboraron 14 conceptos técnicos asi: 
1. 20224500000016 PNN Gorgona
2. 20224500000036 SFF Iguaque
3. 20224500000046 SFF LOS FLAMENCOS
4. 20224500000056_ANU Los Estoraques
5 . 20224500000066_La Bodeguita Corales del Rosario
6 . 20224500000076_DTCA
7 . 20224500000086_Tuparro
8. 20224500000803 PNN SERRANÍA DE LOS YARIGÛIES
9 . 20224500000096_MUELLE LA BODEGUITA, PNN CORALES DEL ROSARIO Y DE SAN BERNARDO
10 . 20224500000106_Diagnostico estructural Iglesia SF Isla de La Corota
11 . 20224500000126_Diagnostico Infraestructrua El Cocuy 
12 . 20224500000116_ SFF OTÚN QUIMBAYA Y MANTENIMIENTOS CORRECTIVOS A ACTUAR
13 . 20224500001543_PNN TINIGUA
14 . 20224500001573_YARIGUIES</t>
  </si>
  <si>
    <t>No aplica reporte cuantitativo porque la evaluación del indicador es trimestral. 
Como reporte cualitativo se informa que a Nivel Nacional se está gestionando el  ingreso de elementos al inventario de activos de la entidad.</t>
  </si>
  <si>
    <t xml:space="preserve">De enero a octubre se elaboraron 35 conceptos técnicos asi: 
1. 20224500000016 PNN Gorgona
2. 20224500000036 SFF Iguaque
3. 20224500000046 SFF LOS FLAMENCOS
4. 20224500000056_ANU Los Estoraques
5 . 20224500000066_La Bodeguita Corales del Rosario
6 . 20224500000076_DTCA
7 . 20224500000086_Tuparro
8. 20224500000803 PNN SERRANÍA DE LOS YARIGÛIES
9 . 20224500000096_MUELLE LA BODEGUITA, PNN CORALES DEL ROSARIO Y DE SAN BERNARDO
10 . 20224500000106_Diagnostico estructural Iglesia SF Isla de La Corota
11 . 20224500000126_Diagnostico Infraestructrua El Cocuy 
12 . 20224500000116_ SFF OTÚN QUIMBAYA Y MANTENIMIENTOS CORRECTIVOS A ACTUAR
13 . 20224500001543_PNN TINIGUA
14 . 20224500001573_YARIGUIES
15 . 20224500000206_PNN Chingaza_Mantenimiento 2023
16 . 20224500000236_PNN Los Katios_Mantenimiento 2023
17 . 20224500000176_PNN Las Orquideas_Mantenimiento 2023
18 . 20224500000256_SFF El Corchal_Mantenimiento 2023
19 . 20224500000246_PNN Serrania de los Yariguies_Mantenimiento 2023
20 . 20224500000883_PNN Las Hermosas_Mantenimiento 2023
21 . 20224500000216_PNN Nevado del Huila_Mantenimiento 2023
22 . 20224500000266_VIPIS_Mantenimiento 2023
23 . 20224500000136_SFF Los Colorados_GARRA DEL JAGUAR
24 . 20224500001703_Farallones de Cali_Mantenimiento 2023
25 . 20224500000286_PNN Bahia Portete_Mantenimeinto 2023
26 . 20224500000276_PNN Pisba_Mantenimiento 2023
27 . 20224500000226_SFF Isla de La Corota_Mantenimientos 2023
28 . 20224500000166_PNN Gorgona_Mantenimiento 2023
29 . 20224500000186_PNN Serrania de los Churumbelos_Mantenimiento 2023
30 .  20224500000256_El Corchal_Manteniento 2023
31 . 20224500000156_PNN Cordillere de los Picachos_Mantenimiento 2023
32 . 20224500001573_PNN Serrania de los Yariguies_Diagnostico para adecuacion de sede administrativa_san vicente de chucuri
33 . 20224500000296_PNN Old Providence_Mantenimiento 2023
34 . 20224500001683_PNN Doña Juana Cascabel_Mantenimiento 2023
35 . 20224500001713_PNN Cordillera de los Picachos_Diagnostico Adecuacion Sede Administrativa_Neiva
</t>
  </si>
  <si>
    <t>De enero a octubre se elaboraron 28 informes de supervisión asi: 
1. Contrato de obra DTAN
2. Contrato de interventoría Estoraques
3. Contrato de obra PNN Cocuy
4. Orden de Servicio SFF Los Flamencos
5. Orden de Servicio Old Providence Cayo Cangrejo
6. Orden de Servicio PNN Sierra Nevada de Santa Martha San Lorenzo
7. Orden de Servicio VIPIS - Cocos
8. Orden de Servicio VIPIS - El Torno
9. Contrato de obra SFF Iguaque
10.Contrato de obra PNN Pisba
11. Orden de Servicios PNN Old Providence
12. Orden de Servicios SFF Los Flamencos
13. Orden de Servicios PNN Sierra Nevada de Santa Marta
14. Contrato de Consultoria DTAN
15. Orden de Servicios VIPIS - Cocos (Informe 2)
16. Orden de Servicio VIPIS - El Torno (Informe 2)
17. Contrato de obra PNN Macuira
18.Contrato de obra PNN Pisba (Informe 2)
19. Contrato de obra ecotienda muelle la bodeguita
20. Contrato de obra SFF Iguaque (Informe 2)
21. Contrato de interventoría Estoraques (Informe 2)
22. Contrato de obra ecotienda muelle la bodeguita (Informe 2)
23  Contrato Fontur PNN Sierra la Macarena
24 . INFORME SUPERVISIÖN 3T-2022_Macarena, Cerrillo
25 . INFORME SUPERVISIÖN 3T-2022_Piritama
26 . INFORME SUPERVISIÖN 3T-2022_El Torno
27 . INFORME SUPERVISIÖN 3T-2022_Edif Bucaramanga
28 . INFORME SUPERVISIÓN 3T-2022_Cocos
29.  INFORME SUPERVISION 3T-2022_Cayo Cangrejo
30.  INFORME SUPERVISION 3T-2022_San Lorenzo</t>
  </si>
  <si>
    <t xml:space="preserve">No aplica porque la evaluación del indicador es trimestral. Sin embargo a continuación se presentan los avances realizados:
Solicitudes de los cdps para el pago de facturas de servicios publicos y control de planillas de consumo mensual de los mismos. Registro de los mantenimientos de los vehículos, seguimiento a la reposición vehícular y control del consumo de combustible.
</t>
  </si>
  <si>
    <t>En el mes de Octubre, no se recaudó el pago por Tasas de Uso de Agua, se da continuidad a la gestión de cobro del mes de Septiembre y Octubre de 2022.</t>
  </si>
  <si>
    <t>Con corte a Octubre 2022, se realizó la evaluación de la información contable de DTS y NC a Septiembre 30 de 2022, toda vez que se encuentra en proceso cierre el mes de Octubre22, acorde a los plazos dados por la Contaduría General de la Nación. El Objetivo a Septiembre22 es de 83,32% y lo ejecutado fue : NC 77,31% , DTAN 71,31% , DTAO 74,77% , DTPA 76,83% , DTCA 68,29% , DTAM 69,92%, DTOR 77,04% para un total del 73,64%.</t>
  </si>
  <si>
    <t>Para este periodo de avance (octubre/2022) se conserva el nivel de cumplimiento del trimestre III de 2022. Esto, teniendo en cuenta que el informe técnico administrativo y financiero se elabora de forma trimestral. El porcentaje de avance con corte a septiembre fue 95,60%.</t>
  </si>
  <si>
    <t>Con corte al 31 de octubre de 2022, el porcentaje consolidado de ejecución presupuestal a nivel obligaciones de la entidad (siete subunidades ejecutoras), fue del 46,88%. Este resultado, corresponde a la sumatoria de los recursos obligados ($85.464.390.600,60 sobre la sumatoria de la apropiación vigente asignada ($182.313.118.194,24). Frente a la meta anual del indicador, se presenta un porcentaje de cumplimiento del 58,60%.</t>
  </si>
  <si>
    <t>Con corte al 31 de octubre de 2022, el porcentaje consolidado de ejecución presupuestal a nivel compromisos de la entidad (siete subunidades ejecutoras), fue del 68,63%. Este resultado, corresponde a la sumatoria de los recursos comprometidos ($125.114.795.636,09) sobre la sumatoria de la apropiación vigente asignada ($182.313.118.194,24). Frente a la meta anual del indicador, se presenta un porcentaje de cumplimiento del 72,24%</t>
  </si>
  <si>
    <t>Se realiza cálculo porcentual de recaudo de ingresos corrientes del proyecto de administración, tomando como referencia en el numerador el informe de ejecución presupuestal de ingresos (recaudo efectivo de administración) con corte al 31 de oct de 2022 que corresponde a 18.668.157.384 y en el denominador el anteproyecto de ingresos para la vigencia 2022 de administración corresponde a 19.018.433.532 (aforo programado), dando como resultado un avance del 104,89% de recaudo de ingresos corrientes para el proyecto administración.</t>
  </si>
  <si>
    <t xml:space="preserve">Para el periodo de enero a octubre de la vigencia 2022, se tiene un avance en el indicador de trescientos ochenta y cinco (385) instrumentos normativos y/o documentos jurídicos los cuales se reportaron así:
a. Durante los meses de enero y febrero, se registran: un (1) instrumento normativo (concepto, resoluciones y circulares proyectados); ocho (8) actuaciones para la gestión de cobro coactivo; treinta (30) solicitudes de información predial, un (1) estudio de título y diecisiete (17) afectaciones ante el MADS. Lo anterior suma cincuenta y siete (57) instrumentos normativos y documentos jurídicos generados. b.Para el mes de marzo, se registran: cuatro (4) instrumentos normativos (concepto, resoluciones y circulares proyectados); 3 elaboraciones de estudios de títulos, 26 validación de estudios de títulos, 1 afectación ante el MADS y 27 solicitudes de información predial. c. Para el mes de abril, se registran:  2 elaboraciones de estudios de títulos, 4 solicitudes de información predial y 6 actuaciones para la gestión de cobro coactivo.Lo anterior suma doce (12) instrumentos normativos y documentos jurídicos   d. Para el mes de mayo, se registran: 28 actualizaciones de estudios de títulos, 4 diagnósticos registral y 8 solicitudes de información predial Lo anterior suma cuarenta (40) instrumentos normativos y documentos jurídicos. e. Para el mes de junio, se registran: 1 elaboración de estudios de títulos y 17 solicitudes de información predial, 1 Resolución No. 204 de 2022, y 4 actuaciones para la gestión de cobro coactivo. f. Para el mes de julio, se registran: 18 solicitudes de información predial,  32 actuaciones prediales, 1 concepto de aclaración inversión en PNN Sumapaz de entes Territoriales, 1 concepto jurídico y financiero respecto a la pertinencia de realizar traslados de cuenta a transferencias corrientes, en el marco de la suscripción de acuerdos entre PNN y comunidades campesinas, 1 Concepto sobre artículos 7 y 8 de la Ley 1955 de 2019, 1 Resolución 256 de 2022 , 1 Concepto Alcance artículo 26 de la Resolución 172 del 23 de junio /2021 PNNC, 1 Resolución 143 de 2022 , 1 Resolución 142 de 2022 , y 2 actuaciones para la gestión de cobro coactivo.  Lo anterior suma cincuenta y nueve (59) instrumentos normativos y documentos jurídicos g. f. Para el mes de agosto, se registran: 4 validaciones de estudios de títulos, 6 elaboraciones de estudios de títulos, 6 solicitudes de información predial, 20 actuaciones prediales, 4 actuaciones para la gestión de cobro coactivo. Lo anterior suma cuarenta (40) instrumentos normativos y documentos jurídicos. Para el mes de septiembre, se registran: 13 validaciones de estudios de títulos, 21 actualizaciones de estudios de títulos, 1 elaboración de estudio de título, 13 solicitudes de información predial, 3 actuaciones para la gestión de cobro coactivo. Lo anterior suma cincuenta y uno (51) instrumentos normativos y documentos jurídicos. Para el mes de octubre, se registran:1 elaboración de estudio de título, 29 solicitudes de información predial, 3 adquisiciones, 2 resoluciones, 3 proyectos de resolución, 1 reglamento, 1 memoria justificativa y  2 actualizaciones de documentos normativos. Lo anterior suma cuarenta y dos (42) instrumentos normativos y documentos jurídicos.      </t>
  </si>
  <si>
    <t>Para el periodo de octubre de 2022, se atendieron: siete (7) contestaciones de acciones de tutela, cuatro (4) actuaciones en procesos judiciales y una (1) apertura de incidente de desacato; para un total de doce (12)</t>
  </si>
  <si>
    <t xml:space="preserve">VSE Oportunidades recreativas y turísmo PNN Chingaza: en el presente periodo se realizaron aportes tecnicos al diseño e  implementación de un esquema o instrumento financiero de PSA aplicables al AP, se avanza en la consolidación del informe de VSE en el PNN Chingaza con el avance del mes de octubre. VSE Oportunidades recreativas y turísmo PNN Amacayacu: Se realiza el envio de la encuesta de recolección de información a operador turisticos de la región,  base de datos suminstrada por el equipo de ecoturismo del AP, los resultados permitiran acercarnos más a la identificación del beneficio económico de la actividad turistica en las comunidades traslapadas. Se avanza en la consolidación del informe de VSE con los avances del mes de Octubre. Gestión mesas de trabajo en VSE en otras Áreas protegidas: Se realiza con acompañamiento tecnico de la profesional de cuentas Gobierno Nacional de ESRI el taller de fortalecimiento técnico para funcionarios de las AP de la DTCA, y el diseño y posterior publicación de Storymaps, asi mismo se instala la mesa de trabajo para la valoración de servicios ecosistémicos en las areas protegidas de la Dirección Territorial Caribe DTCA con una actividad inicial de apropiacion y reconocimiento de los servicios ecosistemicos. </t>
  </si>
  <si>
    <t xml:space="preserve">2 Compensaciones: Compensación con empresa Frontera Energy: Se realizó una reunión entre el parque y la empresa, donde se realizo un analisis general y con base a esto, se revisa la viabilidad que desde el apoyo de Frontera Energy se puede hacer el avance topográfico y revisar jurídicamente si se puede hacer esto para que se pueda llevar a cabo la obligación. Por otro lado, no infroman que por políticas de compañía, no se inicia procesos de compra en predios con situaciones legales en cuanto a restitución de tierras por aseguramientos futuros de adjudicar el predio a futuro para PNN; por el lado del tema de la hipoteca, no se ve problema ya que la entidad puede pagar la deuda con el monto acordado de venta; es por esto que se propone arrancar y avanzar con los predios El Espejo y Las Brisas. Líneas de transmisión asociadas a la conexión Antioquia - Cerromatoso a 500 Kv - PNN Paramillo: Dentro del mes no se generaron actividades, se programó reunion en Monteria para el 16 de Noviembre, donde se socializaran los compromisos de la reunion del mes de septiembre. 
Instrumento Economico: Se esta en el proceso de ajuste del procedimiento. Se diseñó el formato para el cálculo de cartera que deben devolver las autoridades ambientales a Parques, de acuerdo con los requerimiento legales y tecnicos definidos en el decreto 644 de 2021. Se hizo reunión con el IGAC y se mostraron avances en los procesos de certificación, con ENEL,Cedenar, Aes Chivor, Celsia, todos pendientes de pago anticipado de la certificación, para que el IGAC emita formalmente el documento correspondiente. Se tuvo reunion con la SGMAP con miras a avanzar en la construcción conjunta de la lista referente de proyectos hidroelctricos de PNNC; se hizo propuesta de oficio que enviaría la SGMAP a la autoridades ambientales.
PSA: El Fondo Colombia Sostenible aprobó finalmente el tablero de control que contiene las actividades de implementación del esquema de PSA, para lo cual se hizo una reunión de coordinación y organización para el inicio de las actividades por parte de la entidad implementadora “La Palmita” y llevar a cabo la ejecución proyectada del esquema. Para tal fin se realizó reunión preparatoria en la cual se definieron las actividades a ejecutar y las primeras fechas y programación de socialización en especial con la comunidad beneficiaria del proyecto.   </t>
  </si>
  <si>
    <t>Durante el mes de Octubre, la Subdirección de Sostenibilidad y Negocios Ambientales continuó con las actividades conduicentes a la estructuración de un nuevo proceso contractual para concesionar los servicios ecoturísticos en el Parque Nacional Natural Gorgona, para lo cual, se adjunta el listado de asistencia y documentos soporte correspondientes.</t>
  </si>
  <si>
    <t>Con corte a 31 de octubre de 2022, se reportaron 1.086.438 visitantes de las áreas protegidas (ANU Estoraques, PNN Corales del Rosario, PNN Cueva de los Guacharos, PNN Cocuy, PNN Gorgona, PNN Macuira, PNN Nevados, PNN Tatama, PNN Tayrona, PNN Utria, SFF Flamencos, PNN Sierra Nevada de Santa Marta, SFF Colorados, SFF Galeras, SFF Malpelo, SFF Otun Quimbaya y Via Parque Isla Salamanca).</t>
  </si>
  <si>
    <t xml:space="preserve">1. Calidad. 1. Se realizaron acompañamientos a los procesos que lo requirieron para actualización de documentación. 2. Se proyectaron las actividades del PAAC 2023 para el componente Riesgos de Corrupción, 3. Se consolidó los ajustes del mapa de riesgos y se llevó a cabo las etapas de consulta pública conforme la ley 1474 de 2011; 4. se generó reunión de asesoría del DAFP, generado ajustes en la presentación de riesgos. 4. Se llevó a cabo reunión de seguimiento para la OE RUNAP, 5. se participó en la socialización a las corporaciones autónomas en el tema del proceso OE AP integrantes del SINAP registradas en el RUNAP y 6. se participó en las actividades programación 2023 de la Entidad para los proyectos de inversión; generando un avance del 83,3% 
2. Gestión Documental y archivo. octubre se realizó seguimiento a los indicadores reportados en los Planes de Acción y Plan de Riesgos, así mismo como el seguimiento al PGD con la siguiente información: Para la gestión de documentos tramitados en octubre de 2022 se finalizaron los trámites de 66.505 Documentos del SGD, así mismo la ejecución del plan de GD se encuentra en un 75% de ejecución, además se han adelantado campañas a través de flashes informativos sobre el manejo del SGD y la importancia de los archivos, por otra parte también se han venido adelantando las capacitaciones y sensibilizaciones en temas de archivos y GD, además se logró realizar el acompañamiento con el Archivo General de la Nación para ir revisando temas, en esta ocasión archivos electrónicos. También se han realizado ajustes al SGD ORFEO, para mejorar el seguimiento y registro de las PQRS. Se ha venido realizando la consolidación de los cuestionarios, del diagnóstico de archivos de las DT y sus AP, con el fin promover la autoevaluación, a través de la verificación, identificación de fortalezas, debilidades, oportunidades y amenazas, en busca del mejoramiento continuo en el proceso de GD.
3. Calidad Estadística. Con el fin de avanzar en la implementación de la norma NTC PE 1000 para la OE denominada "AP Integrantes del SINAP Inscritas en el RUNAP”, se han venido desarrollando en octubre para un avance de 84.19%: 1) Reunión quincenal con la OAP, el GGIS y el GGCI para dar seguimiento y evaluación a la actividades necesarias que den cumplimiento a los diferentes debes de la NTC PE 1000, 2) se avanza en el cargue de información de la OE en los estándares estadísticos DDI y DUBLIN CORE, 3) se inicia en coordinación con el DANE mesas de trabajo para estandarizar la tabla de equivalencias entre las categorías del SINAP y los lineamientos del UICN, 4) se mantiene comunicación y seguimiento permanente con las Autoridades Ambientales Competentes que solicitan apoyo para adelantar su gestión en la plataforma RUNAP, y se realizaron 7 jornadas de sensibilizaciones a las diferentes Autoridades Ambientales Competentes (corporaciones autónomas regionales, corporaciones de desarrollo sostenible, y Ministerio de Ambiente y Desarrollo Sostenible) acerca del RUNAP, su funcionamiento, actualizaciones recientes, y la solución de dudas o inconvenientes en los procesos que ellas adelantan para la correcta y completa inscripción y registro de AP del SINAP en el RUNAP, 5) se continúa con las actualización del manual metodológico de la OE teniendo en cuenta las observaciones generadas por la auditoría interna realizada a la implementación de la NTC - PE 1000: 2020 y por último, 6) se continua con la difusión de la información estadística a través del sitio web del RUNAP de las 1511 áreas protegidas que ocupan una superficie de 49'388,630.03 hectáreas (de acuerdo con información geográfica), equivalentes al 23,85% del Territorio Nacional, los cuales están distribuidos en 19'121.217,35 hectáreas terrestres, equivalentes al 16,75% de la superficie terrestre del País y 30'267.412,68 hectáreas marinas, equivalentes al 32,59% de la superficie marina de la Nación.
4. Control interno. El GCI como líder del proceso de EI y en cumplimiento de la meta programada para la variable Auditorías Internas: al mes de oct. de 2022 se han realizado catorce (14) Auditorías Internas, para la variable de Seguimiento a las Acciones Correctivas y de Mejora:  al Plan de Mejoramiento por Procesos-Gestión se le han realizado un seguimiento a 31 de diciembre de 2021 y diez (10) seguimientos mensuales de la vigencia 2022, adicionalmente, para la variable Seguimiento al Monitoreo del Mapa de Riesgos 2022, se han generado dos (2) Informes los cuales fueron publicados en los tiempos de ley, con corte a 30 de abril y 31 de agosto de 2022, respectivamente. De acuerdo con lo establecido en el Plan Anual de Auditorías 2022, para dar cumplimiento al indicador "Porcentaje de Avance en la Implementación del MECI" se tiene a 31 de octubre de 2022 un avance del 83,3%.
5. Seguridad de la Información. Durante el mes de Octubre, se continúa mitigando las vulnerabilidades encontradas en la infraestructura de TI on-premise, se trabaja sobre el nuevo indicador (Porcentaje de implementación de la Declaración de Aplicabilidad para el componente de Seguridad de la Información), que tiene como objetivo implementar la Declaración de Aplicabilidad del componente de Seguridad de la Información del SGSI, así mismo se actualiza el plan de comunicaciones y se da inicio al proceso de sensibilización en la entidad (27/10/2022), se comparte el manual de políticas con las direcciones territoriales para retroalimentación y se da trámite a las amenazas detectadas en la solución de antivirus". El % de avance 54% pero para el indicador corresponde al 83,3%.
6. Seguridad y Salud en el trabajo en octubre las actividades ejecutadas fueron: Se dictó capacitación de estilos de vida y hábitos saludables en tres sesiones de 2 horas los días 25 y 26 de octubre. Citación a la brigada y personal de toda la entidad para capacitación sobre la estructura del sistema comando de incidentes. Coordinación de capacitaciones de seguridad vial y resiliencia para el encuentro territorial de la DTOR. Socialización de los resultados parciales del SG-SST en el marco de los encuentros territoriales de la DTAN y la DTOR. Envío a revisión los documentos propuestos para contratistas y para la comunicación y reporte de los desfibriladores de la entidad. Remisión de 10 personas a examen médico de egreso y 1 persona para examen de ingreso. Actualización de la accidentalidad de la entidad a octubre de 2022. Aún está pendiente de la asignación de los representantes al COPASST por parte de la dirección de la entidad, por lo que se envió ORFEO de solicitud. La ejecución del plan anual de SST de la entidad es de 57%.
Evidencias. https://drive.google.com/drive/folders/1TpiwzNSQuSxNS2-XcuxRAvuQjB3r_iWX?usp=sharing </t>
  </si>
  <si>
    <t>Plan Estratégico Institucional (PEI) - 2019-2023: Con corte a 30 de septiembre de la vigencia 2022, el PEI se encuentra publicado en su Versión No. 3 y en proceso de implementación y seguimiento por medio del PAA-2022. 
Plan de Acción Anual 2022: Se realizaron los seguimientos y reportes de enero, febrero y marzo, abril, mayo, junio, julio , agosto, septiembre del PAA-2022. El seguimiento se realizó a los 19 Procesos institucionales y a su batería de indicadores definidos en la vigencia 2022. Se adelantaron acciones de coordinación con la DTs y los Líderes de Proceso. El reporte con corte a 30 de junio, el cual es oficial, se publicó en página web y se le generó informe de Alertas. 
PLAN ANTICORRUPCIÓN Y DE ATENCIÓN AL CIUDADANO: Con corte al tercer trimestre 2022 los porcentajes de avance en cada una de las acciones contempladas por componente del Plan Anticorrupción y de Atención al Ciudadano vigencia 2022, fueron los siguientes: Riesgos de corrupción 91%; Racionalización de trámites 30%; Servicio al ciudadano 72%; Rendición de cuentas 72%; Transparencia 72%; Iniciativas adicionales 90%; Avance Plan de participación ciudadana y rendición de cuentas 95%
Anteproyecto de Gastos de Funcionamiento e Inversión Vigencia 2023: PNNC justificó el anteproyecto de presupuesto 2023 y lo remitió al Ministerio de Ambiente y Desarrollo Sostenible, señalando los recursos necesarios de inversión para dar cumplimiento a las metas institucionales, dentro del marco del próximo Plan Nacional de Desarrollo. Para esto se han priorizado aquellas metas y compromisos que por su impacto y relevancia en la última vigencia del PND permitirán a la entidad implementar cambios institucionales a nivel nacional, impulsando procesos y proyectos nuevos que permitirán a la misma desempeñar un papel clave en la reactivación económica del país en el marco del ecoturismo, la conservación y la adecuada administración de las áreas protegidas, a través de la ejecución de sus proyectos de inversión y la consecución de sus productos.
La solicitud de recursos de inversión, se disgregan en los tres proyectos de inversión, que financian la gestión de PNNC
Portafolio de Cooperación Internacional: En el Tercer trimestre de 2022, fueron entregados 83 productos y atendidas 78 reuniones, avanzando en 5 asuntos internacionales (CDB, ODS, UNESCO, UNEP WCMC y RedParques), 2 escenarios internacionales (visita de Yadegar Asisi y visita presidencial a Turquía-Reino Unido) y 9 procesos de cooperación (Global Conservation, Bezos Earth Fund, ICCF, UNESCO, UNDOC, Re:Wild-GivePower, Legacy Landscape Fund, GEF Enhancing Political Will for Sustainable Protected Areas Financing y GEF de revisión de las NBSAP). Portafolio de Cooperación Internacional:Para el Portafolio, PNNC actualizó el borrador 1 con información técnica recogida de nuevas áreas en pro de la Meta 30x30 y la contribución de las AP a los acuerdos internacionales. En proyectos de cooperación, PNNC avanzó con: la suscripción de la segunda donación de 2021 de PNNC con Global Conservation para el PNN Los Katíos (publicada en SECOP II); el envío del Portafolio de Nuevas Áreas traducido al inglés al cooperante Wyss Foundation en pro de recursos financieros para la Meta 30x30; la atención de la visita de International Conservation Caucus Foundation con retirados del Servicio de Parques Nacionales de EE.UU. con miras a cooperación técnica y financiera; y en el marco del Proyecto con el Fondo Holandés para la nominación de los PNN SNSM y Tayrona, elaboró el cronograma y presupuesto en inglés para la prórroga a junio de 2022, así como la carta de solicitud de prórroga y el informe de ejecución de 2021 en inglés. En la actualidad se encuentra en revisión con las nuevas líneas de la Dirección General, en la actualidad se encuentra consolidandoel cual resumirá las necesidades de Deforestación, AEMAPPS, Restauración, entre otros. para presentarlo posteriormente a la Dirección General.</t>
  </si>
  <si>
    <t>De acuerdo con el reporte de la Matriz del Sistema de Gestión Documental, a septiembre de 2022,  se encuentran un total de 66.505 documentos tramitados.</t>
  </si>
  <si>
    <t>El plan Institucional Nacional de Archivos se actualizó y publicó en el Índice de Transparencia y Acceso a la Información el 2022, así mismo se realiza el seguimiento a su implementación para la vigencia de octubre de 2022 se lleva un 75% de ejecución.</t>
  </si>
  <si>
    <t>En atención al seguimiento de las actividades plasmadas en el Plan de Trabajo al mes de Septiembre se ejecuto el 75% del porcentaje actualizado.</t>
  </si>
  <si>
    <t>INDICADOR NUEVO, TENDRÁ SU PRIMER REPORTE CON CORTE A 30 DE NOVIEMBRE</t>
  </si>
  <si>
    <t xml:space="preserve">Jorge Duarte NC- GGCI 11/11/2022 se mantiene el reporte anterior por ser de avance trimestral (14/10/2022): el valor total de zonas presionadas cubiertas con jornadas de vigilancia para el tercer trimestre de 2022 es 194.982,86 ha que equivales al 53,7% del total de presiones del SPNN (363.163,229 ha); este valor es la suma de los datos validados para cada DT que son Amazonia 26.207,69 ha; Andes Nororientales 19.144,96 ha; Andes Occidentales 8.065,40 ha; Caribe 29.350,15 ha; Orinoquia 101.699,19 ha y Pacifico 10.515,46 ha.
en cuanto al avance anual, se tiene una meta en proyecta en 64,5% de los cuales se ha ejecutado el 53,7%, esto quiere decir que se tiene un porcentaje de ejecución al segundo trimestre de 83,24% del total de la meta planeada. 
como evidencia se entrega el archivo de Excel con los valores consolidados y validados por Cada AP y los correos de validación PAA generados a cada  DT, drive:  https://drive.google.com/drive/folders/1Cn7e9gNLhq8BuCTzx0tC_VtD2kMwZhGo </t>
  </si>
  <si>
    <t>El numero total de instrumentos para regular el uso y aprovechamiento de los recursos naturales otorgados a 31 de diciembre del año 2021, son los siguientes: 
10 concesiones de agua
12 permisos de vertimientos
8 permisos de ocupación de cauce
34 permisos de filmación y fotografia
6 permisos individuales de recolección
6 permisos de ingreso
16 autorizaciones de recolección
7 autorizaciones de investigacion 
Total: 99 instrumentos para regular el uso y aprovechamiento de los recursos naturales otorgados a 31 de diciembre del año 2021. 
No. de instrumentos para regular el uso y aprovechamiento de los recursos naturales con seguimiento a corte 30 de agosto de 2022:
25 permisos de filmación y fotografía
4 Permiso Individual de Recolección
4 Permiso de ingreso
3 Autorización de recolección
3 Autorización de investigación
3 Concesión de aguas superficial
12 Permiso de vertimiento
Nota: Cabe señalar que a los siguientes permisos, se les hará seguimiento adminstrativo hasta el mes de octubre, noviembre y diciembre de 2022, y 4 expedientes tendran el seguimiento hasta el año 2023, debido a los tiempos otorgados y plazos de entrega de obligaciones, teniendo en cuentas las codiciones bajos las cuales se otorgaron estos permisos:
4 permisos individuales de recolección
2 permisos de ingreso
13 autorizaciones de recolección
3 autorización de investigación 
Total: 54 Instrumentos para regular el uso y aprovechamiento de los recursos naturales con seguimiento a corte 31 de julio de 2022. Avance a corte 31 de julio de 2022: Para este periodo de tiempo se ejecutaron:
(54 instrumentos x 0,8) / 79 instrumento año 2021= 54,68%
Se realizó el seguimiento a 54 instrumentos que corresponden al 54,68  % a corte 30 de agosto del 2022
En cuanto al trámite de ubicar, mantener, reubicar, reponer estructuras de comunicación de largo alcance, antenas, se tiene que para el 2021 no se realizaron solicitudes al respecto. La DTCA informó lo siguiente:
A 31 de diciembre de 2021, se cerró la vigencia con seis (6) solicitudes de trámite de adecuación, reposición o mejora de estructura existentes al interior del área protegida del PNN Corales del Rosario y San Bernardo. Todas cuentan con decisión que resuelve la solicitud. En el mes de MARZO del año 2022, hubo una (1) solicitud nueva la cual se encuentra en trámite e impulsada mediante el auto de inicio de trámite que se adjunta.
De lo anterior, se puede evidenciar que de las seis (6) solicitudes que cursaron en la DTCA en el año 2021, se resolvieron seis (6) solicitudes mediante resolución y se encuentran en curso una solicitud en curso de la vigencia 2022.</t>
  </si>
  <si>
    <t>55,88% (19/34)
GTEA: quita indicador
DTAO: 6/17 sanciones en firme ejecutadas.
DTAM: 2/2 sanciones en firme ejecutadas.
DTPA: 9/13 sanciones en firme ejecutadas
DTOR: 2/2 sanciones en firme ejecutadas</t>
  </si>
  <si>
    <t>11-11-2022. SGM-GTEA. Héctor Ramos: Para el presente periodo la SGM-GTEA no adelantó actividades tendientes al cumplimiento de este indicador, pues no se encontraban actividades pendientes sobre el cumplimiento del mismo.
DTAM: programa para este indicador una meta del 100% correspondiente a 2 sanciones por ejecutar de 2 posibles. Verificada la carpeta de evidencias no se encuentra aún avance alguna en la ejecución de sanciones, se espera que para el proximo corte se alleguen las evidencias respectivas, atendiendo a las aclaraciones hechasen reunion de ajustes de metas realizada el 01-11-2022.
DTAO: programó una meta para este indicador del 35%, correspondiente a 6 de 17 sanciones por ejecutar, acorde a la reunion de ajuste de metas, se va a ajustar este indicador a una meta de 0%.
DTOR: programa un total de 2 sanciones correspondientes al 100%, para el presente periodo se valida el avance en el indicador previa verificación de las evidencias allegadas.
DTPA: programó una meta correspondiente al 69%, lo cual equivale a 9 sanciones por ejecutar de 13 posibles, para el presente perido se evidencia que se suben sanciones de 2021 y ejecuciones de mayo de 2022, lo cual debe ser aclarado pues la carpeta de evidencias es del 4 trimestre de 2022.</t>
  </si>
  <si>
    <t>Fernando Vega - GTEA (11/11/22):
1. DTAM: Reporte no validado, el avance descriptivo no determina el grado de avance respecto de la meta y línea base. Las evidencias documentales no son de inicio de proceso sancionatorio. No se hace retroalimentación por la DT. Avance (0%).
2. DTPA: Reporte no validado, el avance descriptivo no determina el grado de avance respecto de la meta y línea base. Las evidencias documentales no son de inicio de proceso sancionatorio. No se hace retroalimentación por la DT. Avance (0%).
3. DTCA: Reporte no validado, No se deja habilitada la celda de validación del NC, se manifiesta que no se aperturan procesos nuevos. No se hace retroalimentación. Avance (0%).
4. DTOR: Reporte validado, el avance descriptivo corresponde a lo señalado en la hoja metodológica y se reporta el mismo avance en la meta sin registrar avance en cuanto a la apertura de nuevos procesos. Meta 10% superada en 8,28%. Avance (18,28%).
5. DTAN: Reporte validado, el avance descriptivo corresponde a lo señalado en la hoja metodológica. Sin embargo no se registra avance en cuanto a la apertura de nuevos procesos. Avance (0%).
6. DTAO: Reporte validado, el avance descriptivo corresponde a lo señalado en la hoja metodológica. Sin embargo no se registra avance en cuanto a la apertura de nuevos procesos. Avance (0%).</t>
  </si>
  <si>
    <t xml:space="preserve">SGM-Margarita 11/11/2022 se mantiene el reporte anterior por ser de avance trimestral: 14/10/2022 Se recibieron informes de seguimiento de PVC para el tercer trimestre del año correspondientes a 58 áreas protegidas que programaron el indicador, para el siguiente avance acumulado: DTAM 30/40 informes, DTOR 18/24 informes, DTCA 42/56, DTPA 24/32. DTAO 35/48  Doña Juana reporta limitaciones técnicas en su personal para presentar los medios de verificación respectivos, DTOR 18/24. </t>
  </si>
  <si>
    <t xml:space="preserve">11-11-2022. GTEA. Héctor Ramos: 
DTAM: programa para este indicador una meta del 88% correspondiente a 30 de 34 impulsos de procesos sancionatorios, para el presente corte se revisa la carpeta de evidencias y se observa un avance en la meta con 3 actos de impulso, porlo cual se valida el indicador.
DTAN:  programó una meta del 100% correspondiente a 12 impulsos sobre 12 posibles, para el presente perido se evidencia un cumplimiento de la meta en su totalidad, empero, acorde a lo conversado en la reunion de ajuste de metas del mes de noviembre, se va ajustar la meta atendiendo a que se aumente el numero de impulsos procesales. Para el proximo corte se espera se alleguen las evidencias de todo lo actuado.
DTAO: programó una meta para este indicador del 100% correspondiente a 79 impulsos de 78 posibles. Acorde a reunion de ajuste de metas se establece la necesidad de la DT de ajustar la meta de este indicador. Para el presente periodo se observa un avance de 6 impulsos procesales, por lo cual se valida el indicador y, se queda atento al correspondiente ajuste de la meta.
DTCA: programó una meta del 30% correspondiente a 136 impulsos de 454. Para el presente perido se revisa la carpeta de evidencias y se encuentra avance de 16 Actos administrativos. Se recomienda ajustar las celdas de este indicador, pues contrario a lo manifestado por la DTCA, si se encuentra avance.
DTOR: establece una meta anual del 56%, para el presente periodo se observa un avance en 8 actos admnistrativos
DTPA: programó una meta correspondiente al 65%,  correspondiente a 216 impulsos sobre 319 expedientes, para el presente periodo se evidencia avance en el indicador, pero se recomienda que se clasifiquen los actos por mes, a fin de facilitar el conteo de verificación.
</t>
  </si>
  <si>
    <t>11-11-2022. GTEA. Héctor Ramos: 
DTAM: programa para este indicador, una meta del 100%, correspondientes a 3 sanciones a resolver de fondo, para el presente periodo se verifica la carpeta de evidencias y aún no se observa avance, por lo cual se espera avance del mismo en el proximo corte. 
DTAO: programó una meta para este indicador del 61% correspondientes a 11 decisiones de fondo sobre 18. Acorde a la reunion de ajuste de metas, se establece una necesidad de la DT de ajustar la meta de este indicador. Para el presente periodo se evidencia un avance de 3 actos admnistrativos. Se queda atento al ajuste de la meta para el proximo corte.
DTCA: programó una meta del 5.33% correspondiente a 20 decisiones de fondo sobre una base de 375. Para el presente perido se observa un avance e 3 Actos admnistrativos, por lo cual se recmienda a la DTCA ajustar los datos reportados en la matriz para el presente periodo.
DTOR: establece una meta anual del 100%, correspondiente a 5 procesos sancionatorios resueltos de fondo, para el presente periodo se evidencia el avance establecido por la DT para este indicador.
DTPA: programó una meta correspondiente al14, 73%, lo cual corresponde a 47 decisiones de fondo de 319 posibles, pasra el presente periodo se evidencia avance en 1 acto admnistrativo.</t>
  </si>
  <si>
    <t xml:space="preserve">María Fernanada Losada GTEA 9/11/2022: Con corte al 31 de octubre de 2022,  se recibieron 57 solicitudes de permisos, discriminados de la siguiente manera:
27 solicitudes  de permisos de filmación y fotografía
3 solicitudes de permiso individual de recolección
7 solicitudes de permisos de ingreso
14  solicitudes de autorización de recolección
4 solicitudes de autorización de investigación 
1 Permiso de recolección para elaboración de estudios ambientales  
1 concesión de aguas superficiales 
(57 solicitudes evaluadas con corte al 31 de octubre de 2022/ 57 solicitudes radicadas con corte al 31 de octubre de 2022)*100 = 100%. </t>
  </si>
  <si>
    <t>Jose López GTEA 15/11/2022: En este indicador se realiza seguimiento de los expedientes en reparto por periodo. El avance a 31 de septiembre del 2022 se tiene la siguiente información:
Numero de Expedientes con seguimiento en el periodo evaluado: 
Expedientes de permisos de filmación y fotografía: 53
Expedientes de permisos de investigación: 51
Expedientes de autorización para ubicar, mantener, reubicar, reponer estructuras de comunicación de largo alcance, antenas: 8
Total: 112
Número de expedientes en reparto a 31 de octubre del 2022: 112
(112 Expedientes con seguimiento en el periodo / 112 Expedientes en reparto para el periodo) * 100 = 100%.
Teniendo en cuenta el procedimiento de concesiones de agua y permisos de vertimientos, se establece que el primer seguimiento se realiza desde nivel central y los demás se realizan directamente desde las Áreas Protegidas, lo anterior, teniendo en cuenta la vigencia de los permisos y las condiciones logísticas que los Parques lo incluyen en sus recorridos. Por tal razón, no se presenta seguimiento administrativo o de campo desde el Grupo de Trámites y Evaluación ambiental para estos trámites.</t>
  </si>
  <si>
    <t>OGR Andrea Páez 11/11/2022: No se  coordinaron ni atendieron  con las instancias pertinentes  situaciones de orden público que afectaran las áreas protegidas  desde la OGR</t>
  </si>
  <si>
    <t xml:space="preserve">
DTAM:3/11
DTOR:3/7
DTCA:5/14
DTAN:4/8
DTPA:1/8
DTAO:6/12
Total: 22/60</t>
  </si>
  <si>
    <t>OGR Andrea Páez 11/11/2022: El indicador de cumplimento está asociado a la implementación del PECDNS por lo reportado en las  DT, conforme lo establecido en el Instructivo ELABORACIÓN DEL INFORME DE IMPLEMENTACIÓN DEL PLAN DE EMERGENCIAS Y CONTINGENCIAS POR DESASTRES NATURALES Y SOCIONATURALES EN LAS ÁREAS PROTEGIDAS DEL SISTEMA DE PARQUES NACIONALES NATURALES DE COLOMBIA Y LAS QUE SE ENCUENTRAN BAJO SU ADMINISTRACIÓN. Al finalizar la vigencia 2022 las Direcciones Territoriales remitirán a la OGR el consolidado de los informes de implementación para realizar un único reporte en el último trimestre del año. Sin embargo las DTs cuentan con sus informes de implementacion de las AP lo que se esperar contar con los reportes para el ultimo trimestre al entregar memorando a la OGR.  desde la OGR se envio memorandos para solicitar en el ultimo trimestre el consolidado de informes de implementacion.</t>
  </si>
  <si>
    <t xml:space="preserve">OGR Andrea Páez 11/11/2022: Descripción avance cualitativo: Sobre el universo de 27 planes de contingencia de Riesgo Publico, que corresponden a una meta reportada por DT, se realizo la validación de 18 informes reportados de los PCRP en actualización. </t>
  </si>
  <si>
    <t>Fernando Vega - GTEA (11/11/22):
1. DTAM: Reporte validado, Aunque el avance descriptivo no hace referencia al número de eventos de presión intervenidos vs línea base, las evidencias sí corresponden a la apertura de procesos sancionatorios. Avance (100%).
2. DTPA: Reporte Validado, Se reporta un avance de 93%, correspondiente a la apertura de 13 procesos para una línea base de 14 procesos. Las evidencias corresponden a lo señalado en la hoja metodológica, aunque se espera el aporte posterior de los polígonos. Avance (93%).
3. DTCA: Reporte no validado, No se deja habilitada la celda de validación del NC, se manifiesta que no se aperturan procesos nuevos. No se hace retroalimentación. Avance (0%).
4. DTOR: Reporte validado, Aunque el avance descriptivo no hace referencia al número de eventos de presión intervenidos vs línea base, las evidencias sí corresponden a la apertura de procesos sancionatorios. Avance (50%).
5. DTAN: Reporte no validado, el avance de meta reportado relaciona algunas actuaciones pero no determina los eventos de presión sin afectación intervenidos vs línea base de la vigencia. Las evidencias documentales incorporadas no corresponden a los autos de inicio de los procesos sancionatorios. No se hace retroalimentación. Avance (0%).
6. DTAO: Reporte validado, Aunque el avance descriptivo no hace referencia al número de eventos de presión intervenidos vs línea base, las evidencias sí corresponden a la apertura de procesos sancionatorios. Avance (0%).</t>
  </si>
  <si>
    <t>Total: 100% 73 acciones</t>
  </si>
  <si>
    <t xml:space="preserve">(100%) 40 Universo DTAM - AP:
(DTAM: 2 / PNN La Paya: 6 /  PNN S. Chiribiquete: 3 / PNN Yaigojé A.: 17 / PNN Cahuinarí: 3 / PNN Amacayacu: 3 /  PNN Rio Puré: 5 
</t>
  </si>
  <si>
    <t xml:space="preserve">
(100%) 19 Universo DTAM - AP:
(PNN La Paya: 6 / PNN Rio Puré: 1 / PNN Cahuinarí: 7 /  PNN Amacayacu: 3 /  PNN AFIW: 2 )
</t>
  </si>
  <si>
    <t xml:space="preserve">100% 
5 acciones 
(NHU 3, Orq 2) </t>
  </si>
  <si>
    <t xml:space="preserve">(100%) 65 Universo DTAM - AP:
DTAM: 23 / PNN AFIW: 9 / PNN SCHAW: 2 / PNN La Paya: 6 / PNN S. Chiribiquete: 6 / PNN Yaigojé A.: 7 / PNN Cahuinarí: 6 / PNN Amacayacu: 3 / SFPM Orito IA: 3)
</t>
  </si>
  <si>
    <t>Total: 100% 138 acciones</t>
  </si>
  <si>
    <t>100% 
13 acciones 
(NHU 4, Orq 1, Tat 5, Pur 1, Cor 2)</t>
  </si>
  <si>
    <t>3,56%
Total acumulado: 11.342,16 hectáreas
Total Vigencia 2022:
 1308,04 ha + Línea base de 10034,12 
Denomina-dor a nivel Nacional: 317.856 Hectáreas</t>
  </si>
  <si>
    <t>PROGRAMADO DICIEMBRE</t>
  </si>
  <si>
    <t>EJECUTADO CORTE 31 DICIEMBRE</t>
  </si>
  <si>
    <t>% AVANCE DICIEMBRE</t>
  </si>
  <si>
    <t>AVANCE ANUAL -DICIEMBRE</t>
  </si>
  <si>
    <t>El indicador reportó un avance del 100%, con corte a 30 de septiembre, equivalente al 75% del avance anual. Pero para el último trimestre el indicador pasó a ser un indicador de reporte trimestral; para este trimestre el Porcentaje de atencines fue del 74%, lo que equivale a un avance del 18,5% del trimestre con respecto al 25%. En este sentido el indicador cierra con un % de avance del 93,5%= 75%+18,5%
Durante el periodo del 1 de octubre al 15 de diciembre se recibieron un total de 954 peticiones, de las cuales 536 fueron atendidas oportunamente, las cuales se detallan por Dirección Territorial y nivel central asi: DTOR 62:, DTAM: 13, DTCA: 48 ,  DTAN: 41, DTPA: 27 , DTAO:29   y NC: 316 .
Nota: 406 peticiones que se encuentran en trámite están dentro de los términos legales asi: DTAM: 2, NC: 379, DTCA 6:, DTAN:4 , DTPA: 7 y DTAO 8.
12 Peticiones se encuentran sin respuesta fuera de los términos asi:
DTCA: 4, GGF: 1, DTAO:2, DTPA: 4 y DTAN: 1</t>
  </si>
  <si>
    <t>En diciembre  se gestionaron 340 procesos de contratación del Total de solicitudes de contratación recibidas. A continuación se detalla por cada DT y NC: 
DTOR: 75 DTAM: 32, DTCA: 87,  DTAN: 20, DTAO: 53,  DTPA: 32 y NC: 41</t>
  </si>
  <si>
    <t>100%
DTCA: 100%
DTOR: 100%
DTAM:100%
DTPA:100%
DTAN: 100%
DTAO: 100%</t>
  </si>
  <si>
    <t xml:space="preserve">
Del periodo enero a diciembre se liquidaron 1916  contratos  a nivel nacional, del total de contratos suceptibles de liquidación (1936)  asi:                                                               
DTOR: 368, DTAM: 171, DTCA: 405, DTAN: 305, DTAO: 144, DTPA: 200, NC: 323</t>
  </si>
  <si>
    <r>
      <t>De enero a Diciembre se han realizado 4 acciones de acompañamiento psicosocial así:
1. Divulgación por medio de correo electrónoc de capsula Cuida tu Salud Mental:</t>
    </r>
    <r>
      <rPr>
        <b/>
        <sz val="9"/>
        <color theme="1"/>
        <rFont val="Arial Narrow"/>
        <family val="2"/>
      </rPr>
      <t xml:space="preserve"> “La importancia de la Salud mental”</t>
    </r>
    <r>
      <rPr>
        <sz val="9"/>
        <color theme="1"/>
        <rFont val="Arial Narrow"/>
        <family val="2"/>
      </rPr>
      <t xml:space="preserve"> como estrategia de gestión de los factores de riesgo psicosocial desde el contexto del Sistema de Vigilancia Epidemiológica en la entidad.
2. Divulgación por medio de correo electrónoc de capsula Cuida tu Salud Mental: “</t>
    </r>
    <r>
      <rPr>
        <b/>
        <sz val="9"/>
        <color theme="1"/>
        <rFont val="Arial Narrow"/>
        <family val="2"/>
      </rPr>
      <t>8 Claves para cuidar de tu salud mental</t>
    </r>
    <r>
      <rPr>
        <sz val="9"/>
        <color theme="1"/>
        <rFont val="Arial Narrow"/>
        <family val="2"/>
      </rPr>
      <t xml:space="preserve">” como estrategia de gestión de los factores de riesgo psicosocial desde el contexto del Sistema de Vigilancia Epidemiológica en la entidad.
3. Divulgación por medio de correo electrónico de capsula Cuida tu Salud Mental: </t>
    </r>
    <r>
      <rPr>
        <b/>
        <sz val="9"/>
        <color theme="1"/>
        <rFont val="Arial Narrow"/>
        <family val="2"/>
      </rPr>
      <t>““¿Cómo ser
responsables afectivamente?</t>
    </r>
    <r>
      <rPr>
        <sz val="9"/>
        <color theme="1"/>
        <rFont val="Arial Narrow"/>
        <family val="2"/>
      </rPr>
      <t>” como estrategia de gestión de los factores de riesgo psicosocial desde el contexto del Sistema de Vigilancia Epidemiológica en la entidad.
4. Se realiza la</t>
    </r>
    <r>
      <rPr>
        <b/>
        <sz val="9"/>
        <color theme="1"/>
        <rFont val="Arial Narrow"/>
        <family val="2"/>
      </rPr>
      <t xml:space="preserve"> semana de la Salud y Bienestar a nivel central,</t>
    </r>
    <r>
      <rPr>
        <sz val="9"/>
        <color theme="1"/>
        <rFont val="Arial Narrow"/>
        <family val="2"/>
      </rPr>
      <t xml:space="preserve"> dentro de la cual se desarrolla el Día de la Felicidad, como estrategia de gestión de los factores de riesgo psicosocial desde el contexto del Sistema de Vigilancia Epidemiológica en la entidad.</t>
    </r>
  </si>
  <si>
    <t>De enero a diciembre se realizaron 35 acciones de bienestar que se relacionan a continuación:
(11) de Enero a marzo:
1. Socialización de actividades de unidos a distancia, cartelera cafam y Lanzamiento Zona Petfriendly
2. Presentación Programación IDARTES
3. Reconocimiento Día de la Mujer
4. Socializaciones de feria presencia y virtual CAFAM
5. Webinar: "Hablemos del Cancer" y "Salud Animal" Equilibrio para Mascotas" Farmaceutica Quanta
6. Diseño Mensaje de Condolencias
7. Elaboración circular Turnos Compensatorios para Semana Santa
8. Entrega de Tiquetes aéreos de Bienestar
9. Implementación Programa Desvinculación Asistida
10. Videos, Infografias e Invitaciones Programa Entorno Laboral Saludable
11. Capacitación y empalme al Nuevo Comité Convivencia Laboral
(10) de Abril:
1. Continuación Jornadas Estrategia Entorno Laboral Saludable 6 carpetas publicadas. 
2. Consolidado a Nivel Nacional Otorgamiento Turnos Compensatorios Semana Santa. 
3. Envío a Comunicaciones parrilla de Eventos Talento Humano con su actualización. 
4. Seguimiento y otorgamiento de tres (03) TKT de Bienestar para la DTPA - DTAM. 
5. Actualización carpetas Comité Convivencia Laboral funcionarios y casos pendientes. 
6. Invitación a una (01) Feria de Servicios Cafam.  
7. Reconocimiento y detalle Día de La Secretaria. 
8. Análisis Profesiones Jefes de Área en Manual de Funciones.  
9. Consolidados del mes DTs Turnos de Trabajo y Compensatorios. 
10. Presentación Matriz para asociaciones sindicales Cargas de Trabajo.
(06) de Mayo:
1. Actualización carpetas Comité Convivencia Laboral funcionarios y casos pendientes
2. Reconocimiento Día de La Madre.
3. Jornada de Capacitación con el Comité de Convivencia Laboral. 
4. Informacion beneficios por votación.
5. Inicio trámites Juegos Funcion Pública consecucion de cupos. 
6. Proyectos Resolución Incentivos Mejores Equipos y Mejores Funcionarios
(05) de Junio
1. Reconocimiento Día del Padre. 
2. Reconocimiento Día del Servidor Público. 
3. Desarrollo 2 Jornadas Prepensionables y 1 Historia Laboral Colpensiones.  
4. Socialización beneficios electorales. 
5. Consolidado semestral de Retirados.
(1) Agosto
1. Continuidad del Programa de Bilingüismo Sena Sofía Plus de acuerdo con el cronograma de Bienestar II semestre, socializada con todo PNNs por medio de las psicólogas.
(2) Septiembre
1. Encuentros Territoriales (Diagnóstico Necesidades de Bienestar para 2023 y Medición de Clima Organizacional)
2. Feria de Servicios del Nivel Central</t>
  </si>
  <si>
    <t>El seguimiento de la ejecución del PETH se visualiza en el Informe de Gestión del Cuarto Trimestre 2022</t>
  </si>
  <si>
    <t xml:space="preserve">Del periodo enero-diciembre se realizaron 190 acciones  de acompañamiento psicosocial en  DT y AP asi: 
(50) Psicoeducaciones DTOR 
(30) Psicoeducaciones DTCA 
(30) Psicoeducaciones DTAN 
(30) Psicoeducaciones DTAO 
(20) Psicoeducaciones DTPA 
(30) Psicoeducaciones DTAM 
</t>
  </si>
  <si>
    <t>Se implementó el plan de trabajo de conflicto de intereses en un 96% asi: 
1. Publicar la Politica de conflictos de Intereses: 10%
2. Socialización  politica de conflictos de intereses: 10%
3. Socializar campañas sensibilización importancia de declarar conflicto de intereses: 5%
4. Identificación de riesgos y controles: 10%
5. Publicar y socializar el manual de contratación: 10%
6. Seguimiento declaración de conflictos de intereses para los directivos de la entidad: 5%
7. Socializar el procedimiento para manejar y declarar conflicto de intereses: 10%
8. Estrategias sensibilización temas de código de Integridad y conflicto de intereses: 10%
9. Implementar acciones de capacitación sobre la gestión de conflicto de intereses: 10%
10. Seguimiento implementación de la estrategia de gestión de conflicto de intereses: 1%
11. Elaborar y socializar Circular curso virtual de Integridad, Transparencia y Lucha contra la Corrupción:5%
12. Seguimiento y verificación al diligenciamiento de los formatos de Declaración de Intereses: 10%</t>
  </si>
  <si>
    <r>
      <t xml:space="preserve">Se realizó medición de evaluación de impacto de los siguientes núcleos temáticos:
</t>
    </r>
    <r>
      <rPr>
        <b/>
        <sz val="8"/>
        <color theme="1"/>
        <rFont val="Arial Narrow"/>
        <family val="2"/>
      </rPr>
      <t xml:space="preserve">NIVEL CENTRAL: </t>
    </r>
    <r>
      <rPr>
        <sz val="8"/>
        <color theme="1"/>
        <rFont val="Arial Narrow"/>
        <family val="2"/>
      </rPr>
      <t xml:space="preserve">1.Gestión administrativa y contratación pública, 2. Curso Virtual Integridad, 3. Transparencia y lucha contra la Corrupción -ITLC, 4. Fundamentos Generales del Curso Virtual del Modelo Integrado de Planeacion y Gestión -MIPG y 5. Probidad y Ética de lo Público
</t>
    </r>
    <r>
      <rPr>
        <b/>
        <sz val="8"/>
        <color theme="1"/>
        <rFont val="Arial Narrow"/>
        <family val="2"/>
      </rPr>
      <t>DTAN:</t>
    </r>
    <r>
      <rPr>
        <sz val="8"/>
        <color theme="1"/>
        <rFont val="Arial Narrow"/>
        <family val="2"/>
      </rPr>
      <t xml:space="preserve"> 1. Gestion del Talento Humano
</t>
    </r>
    <r>
      <rPr>
        <b/>
        <sz val="8"/>
        <color theme="1"/>
        <rFont val="Arial Narrow"/>
        <family val="2"/>
      </rPr>
      <t>DTAO</t>
    </r>
    <r>
      <rPr>
        <sz val="8"/>
        <color theme="1"/>
        <rFont val="Arial Narrow"/>
        <family val="2"/>
      </rPr>
      <t xml:space="preserve">: 1.Educación Ambiental y comunicaciones y 2. Transformación Digital:
</t>
    </r>
    <r>
      <rPr>
        <b/>
        <sz val="8"/>
        <color theme="1"/>
        <rFont val="Arial Narrow"/>
        <family val="2"/>
      </rPr>
      <t>DTPA</t>
    </r>
    <r>
      <rPr>
        <sz val="8"/>
        <color theme="1"/>
        <rFont val="Arial Narrow"/>
        <family val="2"/>
      </rPr>
      <t>:   1. Gestión y Administración del Talento Humano, 2. Gestión Administrativa y Contratación Pública y 3. Sistema Integrado de Gestión SIG</t>
    </r>
  </si>
  <si>
    <t>General de la Nación para ir revisando temas, en esta ocasión archivos electrónicos, por otra parte, también se ha venido trabajando conjuntamente con el MADS, en el comité sectorial GD, y en el cual se han realizados diagnósticos para generar estrategias de apoyo en la parte de GD. También se han realizado ajustes al SGD ORFEO, para mejorar el seguimiento y registro de las PQRS de parques. Se ha venido realizando la consolidación de los cuestionarios, del diagnóstico de archivos de las DT y sus APs, con el fin promover la autoevaluación, a través de la verificación, identificación de fortalezas, debilidades, oportunidades y amenazas, en busca del mejoramiento continuo en el proceso de GD con un total del 90% de diagnósticos recibidos.
3. Calidad Estadística. Con el fin de avanzar en la implementación de la norma NTC PE 1000 para la OE denominada "AP Integrantes del SINAP Inscritas en el RUNAP”, se han venido desarrollando las siguientes actividades en diciembre para un avance de 100%: 1) Reunión quincenal con la OAP, el GGIS y el GGCI para dar seguimiento y evaluación a la actividades necesarias que den cumplimiento a los diferentes debes de la norma técnica NTC PE 1000,  2) se oficializó y publicó el manual metodológico de la OE actualizado, 3) se oficializó y publicó la ficha metodológica de la OE actualizada, 4) se remitió para publicación el documento ”caracterización de usuarios de la OE” actualizado al 30 de junio del 2022, 4) se proyecta difusión de la OE para el 30 de diciembre del 2022, y por último, 5) se continua con la difusión de la información estadística a través del sitio web del RUNAP de las 1552 AP que ocupan una superficie de 49'358,639.15 hectáreas (de acuerdo con información geográfica), los cuales están distribuidos en 19'090.818,63 hectáreas terrestres y 30'267.820,52 hectáreas marinas.
4. Control interno. El GCI como líder del proceso de EI y en cumplimiento de la meta programada para la variable Auditorías Internas: a diciembre de 2022 se realizaron las veinticuatro (24) Auditorías Internas programadas para la vigencia; para la variable de Seguimiento a las Acciones Correctivas y de Mejora:  al Plan de Mejoramiento por Procesos-Gestión se le realizó un seguimiento a 31 de diciembre de 2021 y doce (12) seguimientos mensuales de la vigencia 2022, adicionalmente, para la variable Seguimiento al Monitoreo del Mapa de Riesgos 2022, se generaron los tres (3) Informes cuatrimestrales de la vigencia, los cuales se encuentran publicados. De acuerdo con lo establecido en el Plan Anual de Auditorías 2022, para dar cumplimiento al indicador "Porcentaje de Avance en la Implementación del Modelo Estándar de Control Interno" se tiene a diciembre de 2022 un avance del 100%
5. Seguridad de la Información. Para el mes de diciembre claramente se indica que se trabajó sobre el documento de aplicabilidad cumpliendo con la meta proyectada, para el caso del afinamiento se da por el cambio de toda la tecnología de seguridad perimetral. El % de avance 90% pero para el indicador corresponde al 100%.
6. Seguridad y Salud en el trabajo diciembre: se realizaron las siguientes actividades en el marco del SG-SST: se inició con la actualización del plan de emergencias del nivel central, se actualizó la accidentalidad de la entidad, se recibió auditoría al SG-SST por parte de consultor externo en los días 15 y 16 de diciembre, se realizó acompañamiento al encuentro territorial de la DTCA y fueron socializados los resultados parciales del sistema el personal de esa territorial.
El plan anual cerró con 69% de cumplimiento.</t>
  </si>
  <si>
    <t>Plan Estratégico Institucional (PEI) - 2019-2023: Con corte a 31 de Diciembre de la vigencia 2022, el PEI se encuentra publicado en su Versión No. 3 y en proceso de implementación y seguimiento por medio del PAA-2022. 
Plan de Acción Anual 2022: Se realizaron los seguimientos y reportes de enero, febrero y marzo, abril, mayo, junio, julio , agosto, septiembre, octubre y diciembre del PAA-2022. El seguimiento se realizó a los 19 Procesos institucionales y a su batería de indicadores definidos en la vigencia 2022. Se adelantaron acciones de coordinación con la DTs y los Líderes de Proceso. El reporte con corte a 30 de marzo, 30 de junio, 30 de septiembre y 31 de diciembre , los cuales son oficiales, se publicaron en página web. Se generaron los respectivos informe de Alertas. 
PLAN ANTICORRUPCIÓN Y DE ATENCIÓN AL CIUDADANO: Para el  cierre del 2022 estos dos planes reportan un porcentaje de avande satifactorio, en cada una de las acciones contempladas por componente del Plan Anticorrupción y de Atención al Ciudadano vigencia 2022,  en los siguientes temas: Riesgos de corrupción, Racionalización de trámites; Servicio al ciudadano; Rendición de cuentas; Transparencia; Iniciativas adicionales; Avance Plan de participación ciudadana y rendición de cuentas. 
Anteproyecto de Gastos de Funcionamiento e Inversión Vigencia 2023: PNNC justificó el anteproyecto de presupuesto 2023 y lo remitió al Ministerio de Ambiente y Desarrollo Sostenible, señalando los recursos necesarios de inversión para dar cumplimiento a las metas institucionales, dentro del marco del próximo Plan Nacional de Desarrollo. Para esto se han priorizado aquellas metas y compromisos que por su impacto y relevancia en la última vigencia del PND permitirán a la entidad implementar cambios institucionales a nivel nacional, impulsando procesos y proyectos nuevos que permitirán a la misma desempeñar un papel clave en la reactivación económica del país en el marco del ecoturismo, la conservación y la adecuada administración de las áreas protegidas, a través de la ejecución de sus proyectos de inversión y la consecución de sus productos.
La solicitud de recursos de inversión, se disgregan en los tres proyectos de inversión, que financian la gestión de PNNC
Portafolio de Cooperación Internacional: Fueron entregados 83 productos y atendidas 78 reuniones, avanzando en 5 asuntos internacionales (CDB, ODS, UNESCO, UNEP WCMC y RedParques), 2 escenarios internacionales (visita de Yadegar Asisi y visita presidencial a Turquía-Reino Unido) y 9 procesos de cooperación (Global Conservation, Bezos Earth Fund, ICCF, UNESCO, UNDOC, Re:Wild-GivePower, Legacy Landscape Fund, GEF Enhancing Political Will for Sustainable Protected Areas Financing y GEF de revisión de las NBSAP). Portafolio de Cooperación Internacional:Para el Portafolio, PNNC actualizó el borrador 1 con información técnica recogida de nuevas áreas en pro de la Meta 30x30 y la contribución de las AP a los acuerdos internacionales. En proyectos de cooperación, PNNC avanzó con: la suscripción de la segunda donación de 2021 de PNNC con Global Conservation para el PNN Los Katíos (publicada en SECOP II); el envío del Portafolio de Nuevas Áreas traducido al inglés al cooperante Wyss Foundation en pro de recursos financieros para la Meta 30x30; la atención de la visita de International Conservation Caucus Foundation con retirados del Servicio de Parques Nacionales de EE.UU. con miras a cooperación técnica y financiera; y en el marco del Proyecto con el Fondo Holandés para la nominación de los PNN SNSM y Tayrona, elaboró el cronograma y presupuesto en inglés para la prórroga a junio de 2022, así como la carta de solicitud de prórroga y el informe de ejecución de 2021 en inglés. En la actualidad se encuentra en revisión con las nuevas líneas de la Dirección General, en la actualidad se encuentra consolidandoel cual resumirá las necesidades de Deforestación, AEMAPPS, Restauración, entre otros. para presentarlo posteriormente a la Dirección General.</t>
  </si>
  <si>
    <t xml:space="preserve">Del 1 al 15 de diciembre, se registraron un total de 88 bienes recibidos en PNNC los cuales fueron ingresados en el software de inventarios. A continuación se detalla por Dts y nivel central  la cantidad de bienes ingresados:
NC: 2, DTOR: 23, DTAM: 36, DTCA 0: , DTAN: 12 , DTPA: 13  y DTAO: 2 </t>
  </si>
  <si>
    <t>El % de las acciones ejecutadas en el marco de la gestión de recursos fisicos que garanticen el mantenimiento y operación en PNNC de octubre al 15 de diciembre corresponde al 97% asi:
DTOR: 100%, DTAM:100%, DTCA:80%,  DTAN:100%, DTPA:100%, DTAO:100% y NC: 100%</t>
  </si>
  <si>
    <t xml:space="preserve">GPC: De acuerdo con el reporte de la Matriz del Sistema de Gestión Documental, a diciembre de 2022,  se encuentran un total de  77.416 documentos tramitados.
</t>
  </si>
  <si>
    <t xml:space="preserve"> El plan Institucional Nacional de Archivos se actualizó y publicó en el Índice de Transparencia y Acceso a la Información el 2022, así mismo se realiza el seguimiento a su implementación para la vigencia de diciembre de 2022 se lleva un 85% de ejecución.</t>
  </si>
  <si>
    <t>En atención al seguimiento de las actividades plasmadas en el Plan de Trabajo de archivo al mes de diciembre se ejecuto el 85% del porcentaje actualizado.</t>
  </si>
  <si>
    <t>De enero a noviembre se elaboraron 38 informes de supervisión asi: 
1. Contrato de obra DTAN
2. Contrato de interventoría Estoraques
3. Contrato de obra PNN Cocuy
4. Orden de Servicio SFF Los Flamencos
5. Orden de Servicio Old Providence Cayo Cangrejo
6. Orden de Servicio PNN Sierra Nevada de Santa Martha San Lorenzo
7. Orden de Servicio VIPIS - Cocos
8. Orden de Servicio VIPIS - El Torno
9. Contrato de obra SFF Iguaque
10.Contrato de obra PNN Pisba
11. Orden de Servicios PNN Old Providence
12. Orden de Servicios SFF Los Flamencos
13. Orden de Servicios PNN Sierra Nevada de Santa Marta
14. Contrato de Consultoria DTAN
15. Orden de Servicios VIPIS - Cocos (Informe 2)
16. Orden de Servicio VIPIS - El Torno (Informe 2)
17. Contrato de obra PNN Macuira
18.Contrato de obra PNN Pisba (Informe 2)
19. Contrato de obra ecotienda muelle la bodeguita
20. Contrato de obra SFF Iguaque (Informe 2)
21. Contrato de interventoría Estoraques (Informe 2)
22. Contrato de obra ecotienda muelle la bodeguita (Informe 2)
23  Contrato Fontur PNN Sierra la Macarena
24 . INFORME SUPERVISIÖN 3T-2022_Macarena, Cerrillo
25 . INFORME SUPERVISIÖN 3T-2022_Piritama
26 . INFORME SUPERVISIÖN 3T-2022_El Torno
27 . INFORME SUPERVISIÖN 3T-2022_Edif Bucaramanga
28 . INFORME SUPERVISIÓN 3T-2022_Cocos
29.  INFORME SUPERVISION 3T-2022_Cayo Cangrejo
30.  INFORME SUPERVISION 3T-2022_San Lorenzo
31 . INFORME 3-2022 SUPERVISION_formato_v1_Iguaque
32 . INFORME 3-2022 SUPERVISION_formato_v2_Pisba
33 . INFORME SUPERVISION 4T-2022_Flamencos
34 . INFORME SUPERVISION OCT-DIC_Cerramiento Malla
35 . INFORME SUPERVISION CERRILLO MACARENA 4T _compressed
36 . INFORME 4-2022 SUPERVISION_Iguaque
37 . INFORME SUPERVISION 4-2022_San Lorenzo
38 . INFORME SUPERVISION 4-2022_Flamencos</t>
  </si>
  <si>
    <t xml:space="preserve">Se cuenta con la actualización del Plan de Seguridad y Privacidad de la Información para la vigencia 2022
Se realiza la actualización del mapa de riesgos y oportunidades para la vigencia 2022
Se realizo la revisión de los temas del PETI y su hoja de ruta. </t>
  </si>
  <si>
    <r>
      <t xml:space="preserve">Para el mes de diciembre  se continuan con los avances en los siguientes aspectos a medir. 
Durante el periodo se lleva a cabo la revisión e integración de las iniciativas de Arquitectura Empresarial trabajadas durante las jornadas de Transformación Digital y se hará la proyección para la contratación de la vigencia 2023. 
</t>
    </r>
    <r>
      <rPr>
        <b/>
        <sz val="8"/>
        <color theme="1"/>
        <rFont val="Arial Narrow"/>
        <family val="2"/>
      </rPr>
      <t>Proyectos asociados a la información</t>
    </r>
    <r>
      <rPr>
        <sz val="8"/>
        <color theme="1"/>
        <rFont val="Arial Narrow"/>
        <family val="2"/>
      </rPr>
      <t xml:space="preserve">: 
Por parte de GTIC se garantiza la actualización de la información con indexación a recursos naturales para que se refleje en el portal de datos de abiertos HUB, y SIAC. Se verifica que aparezca la última publicación de servicios que fue referente a coberturas en su componente histórico y multitemporal.
Se realizó el Documento de diagnostico del Dominio de Información de Parques Nacionales Naturales.
</t>
    </r>
    <r>
      <rPr>
        <b/>
        <sz val="8"/>
        <color theme="1"/>
        <rFont val="Arial Narrow"/>
        <family val="2"/>
      </rPr>
      <t xml:space="preserve">Proyectos asociados a los sistemas de información: </t>
    </r>
    <r>
      <rPr>
        <sz val="8"/>
        <color theme="1"/>
        <rFont val="Arial Narrow"/>
        <family val="2"/>
      </rPr>
      <t xml:space="preserve">
Se da reporte del las certificaciones validadas desde el mes de febrero hasta la fecha al actual administrador de la herramienta de certificaciones con la información adicional de  los dominios de la base de datos que se encuentran en dicha base de datos. Se adjunta correo, con respuesta.
Durante el mes se realizó la publicación del información en el servidores 5433 de capas públicas. Se trabajo la integración de viveros y el manejo de capas para el procesamiento automático el cual quedó publicado en la aplicación
En el Sistema PEI se realiza la integración del modulo de auditoria sin embargo, aun se esta en pruebas para la integración de la informacion financiera.
Se inicia el proceso de recepción de la herramienta entre WWF y PNN.
Se realiza el proceso de publicación de las capas del Sinap.
Politica SInap se realizó la actualización de los indicadores con su respectiva visualización geográfica publicando la información para los atributos 1,2 y 3.
Mantemiento herramienta UOT, se realiza la actualización de los campos enviados por el administrador a traves del GLPI y quedan integrados a la herramienta faltando la sincronización del servicio que deja las encuestas publicadas.
Mantenimiento de la Ventanilla única, se realizaron los cambios solicitados en la Ventanilla.
</t>
    </r>
    <r>
      <rPr>
        <b/>
        <sz val="8"/>
        <color theme="1"/>
        <rFont val="Arial Narrow"/>
        <family val="2"/>
      </rPr>
      <t>Proyectos asociados a  Servicios tecnológicos</t>
    </r>
    <r>
      <rPr>
        <sz val="8"/>
        <color theme="1"/>
        <rFont val="Arial Narrow"/>
        <family val="2"/>
      </rPr>
      <t xml:space="preserve">
Se realizo el proceso de contratación durante el mes de enero CTo 001-2022, Se enviaron los respectivos infomes de actividades y estado de aplicación por parte del proveedor, asi mismo se dio tramite al segundo pago.
Se lanza evento 140506 en colombia compra para adjucidacion el 10 de diciembre.
Se está adelantando proceso para la renovación de soporte de los Switch de nivel central. Se publicó el proceso, se evaluará con las presentación de propuestas para proceder a la subasta inversa.
Se mantienen habilitadas las unidades de red y se actualiza instructivo de copias de seguridad por ajustes de actualización de documentos y dependencias. 
Se han generado backups diarios de las bases de datos y archivos de las aplicaciones alojadas en la nube.
Adquisición de la licencia autocad para el área de infraestructura, proceso publicado por el area de contratos, se realizo evaluación tecnica la cual fue publicada por el area de contratos, se adjudico contrato.
Se mantiene el esquema de funcionamiento y actualización sobre GCP.
El licenciamiento ELA se encuentra vigente desde el 19 de diciembre de 2021, y hasta el 19 de diciembre de 2024.
Internet -  seguimiento mensual al contrato con UT Azteca-Centurylink-
Mantenimiento equipos tecnológicos, Proceso adjudicado  proveedor SOLUCIONES TECNOLÓGICAS R.G. S.A.S.,  correctivos.
</t>
    </r>
    <r>
      <rPr>
        <b/>
        <sz val="8"/>
        <color theme="1"/>
        <rFont val="Arial Narrow"/>
        <family val="2"/>
      </rPr>
      <t>Proyectos Asocados al Uso y Aprobación TI</t>
    </r>
    <r>
      <rPr>
        <sz val="8"/>
        <color theme="1"/>
        <rFont val="Arial Narrow"/>
        <family val="2"/>
      </rPr>
      <t xml:space="preserve">
Se realizó y aprobó el documento "Estrategia Uso  y Apropiación".
</t>
    </r>
    <r>
      <rPr>
        <b/>
        <sz val="8"/>
        <color theme="1"/>
        <rFont val="Arial Narrow"/>
        <family val="2"/>
      </rPr>
      <t xml:space="preserve">Proyectos Asociados Seguridad y Privacidad de la Información
</t>
    </r>
    <r>
      <rPr>
        <sz val="8"/>
        <color theme="1"/>
        <rFont val="Arial Narrow"/>
        <family val="2"/>
      </rPr>
      <t>Sistema análisis de vulnerabilidades, proceso adjudicado mediante CEE.
Se lleva a cabo las charlas de sensibilizacion.
Modelo de seguridad de la información, se reporta los avances a la matriz de % declaración de aplicabilidad</t>
    </r>
  </si>
  <si>
    <t>El documento Procedimiento de estrategia y proyectos fue aprobado y se encuentra publicado en el portal de PNNC. Con este, se estándariza el primer paso para la implementación de una Arquitectura Empresarial desde la visión de GTIC.
Se lleva a cabo la solicitud de perfiles de contratistas nuevos, que ingresen durante la vigencia 2023 a soportar los dominios de AE. Se mantienen los perfiles actuales que aportan a los dominios de Servicios Tecnológicos, Uso y Apropiación y Sistemas de información.
Se realiza el proceso de actualizacion del documento de arquitectura del sistema de información de la Entidad.
Se lleva a cabo la propuesta de esquema de gobierno de componentes de información, dentro del documento de Dominio de Información. Esta debe ser fortalecida e implementada durante la siguiente vigencia.
Se finalizó el ajuste del documento de Estrategia y proyectos que contiene la estrategia de Desarrollo.
Se presenta plan para el desarrollo del BCP.
Se inicio la ejecucion de la estratégia mediante el desarrollo del PLAN DE SENSIBILIZACION Y COMUNICACIONES EN SEGURIDAD DE LA INFORMACIÓN.
Se realizó caracterizacion de usuarios a la entidad, la cual se encuentra incluida en el documento maestro de Uso y Apropiación</t>
  </si>
  <si>
    <r>
      <t xml:space="preserve">Para el mes de Octubre e se realiza el seguimiento a los controles definidos en la Declaración de Aplicabilidad de acuerdo a la Norma ISO 27001. </t>
    </r>
    <r>
      <rPr>
        <b/>
        <sz val="8"/>
        <color theme="1"/>
        <rFont val="Arial Narrow"/>
        <family val="2"/>
      </rPr>
      <t xml:space="preserve">
Organización de la seguridad de la información</t>
    </r>
    <r>
      <rPr>
        <sz val="8"/>
        <color theme="1"/>
        <rFont val="Arial Narrow"/>
        <family val="2"/>
      </rPr>
      <t xml:space="preserve">
Se cuenta con Politica de Seguridad General, hay que desarrollar Politicas de Dispositivos moviles, Politica de Teletrabajo, Politica de Control de Acceso, Politica de Controles Criptografico, Politica de Escritorio Limpio, Politica de Copias de Respaldo, Politica de Intercambio de Información, Politica de Desarrollo Seguro, Politica de Relacion con los Proveedores y queda pendiente la sensibilización. </t>
    </r>
    <r>
      <rPr>
        <b/>
        <sz val="8"/>
        <color theme="1"/>
        <rFont val="Arial Narrow"/>
        <family val="2"/>
      </rPr>
      <t xml:space="preserve">
Seguridad de los recursos humanos
</t>
    </r>
    <r>
      <rPr>
        <sz val="8"/>
        <color theme="1"/>
        <rFont val="Arial Narrow"/>
        <family val="2"/>
      </rPr>
      <t xml:space="preserve">Se cuenta para cada proyecto con matriz de riesgos la cual se encuentra asociada en el estudio previo.
Coltcert - Dipol y agregar otras mas en una tabla bien especificado.
Se cuenta con politica para dispositivos móviles 
Se cuenta con politica de Teletrabajo Diseñada, denominada Politica de Acceso Remoto 
La entidad aplica validación de antecedentes. 
Se cuenta con formato para la terminación o cambio de responsabilidades de empleo  
</t>
    </r>
    <r>
      <rPr>
        <b/>
        <sz val="8"/>
        <color theme="1"/>
        <rFont val="Arial Narrow"/>
        <family val="2"/>
      </rPr>
      <t>Gestión de activos</t>
    </r>
    <r>
      <rPr>
        <sz val="8"/>
        <color theme="1"/>
        <rFont val="Arial Narrow"/>
        <family val="2"/>
      </rPr>
      <t xml:space="preserve">
Se publica en el SGI el  Procedimiento de Gestion de Usuarios 
Se cuenta con Procedimiento  de Gestion de Medios Removibles 
</t>
    </r>
    <r>
      <rPr>
        <b/>
        <sz val="8"/>
        <color theme="1"/>
        <rFont val="Arial Narrow"/>
        <family val="2"/>
      </rPr>
      <t xml:space="preserve">Control de acceso </t>
    </r>
    <r>
      <rPr>
        <sz val="8"/>
        <color theme="1"/>
        <rFont val="Arial Narrow"/>
        <family val="2"/>
      </rPr>
      <t xml:space="preserve">
Se define politica de control de acceso
Se realizan las actividades de control sobre los permisos y utilitarios, pero no se cuenta aun ,con un procedimeinto valido
Se define en procedimiento la asignación de servicios tecnológicos así como el acceso a la información requerida mediante solicitudes hechas por medio de la Mesa de Ayuda.
</t>
    </r>
    <r>
      <rPr>
        <b/>
        <sz val="8"/>
        <color theme="1"/>
        <rFont val="Arial Narrow"/>
        <family val="2"/>
      </rPr>
      <t>Criptografia</t>
    </r>
    <r>
      <rPr>
        <sz val="8"/>
        <color theme="1"/>
        <rFont val="Arial Narrow"/>
        <family val="2"/>
      </rPr>
      <t xml:space="preserve">
Se define politica de controles criptograficos
</t>
    </r>
    <r>
      <rPr>
        <b/>
        <sz val="8"/>
        <color theme="1"/>
        <rFont val="Arial Narrow"/>
        <family val="2"/>
      </rPr>
      <t>Seguridad de las operaciones</t>
    </r>
    <r>
      <rPr>
        <sz val="8"/>
        <color theme="1"/>
        <rFont val="Arial Narrow"/>
        <family val="2"/>
      </rPr>
      <t xml:space="preserve">
Actualmente para aquellos ambientes sobre los cuales se ha solicitado se cuenta con un ambiente de pruebas. En este momento se tiene para restauración, politica del sinap, Orfeo, Inventarios y trámites
Se cuenta con procedimiento de control de software operacional.
</t>
    </r>
    <r>
      <rPr>
        <b/>
        <sz val="8"/>
        <color theme="1"/>
        <rFont val="Arial Narrow"/>
        <family val="2"/>
      </rPr>
      <t>Seguridad fisica y del entorno</t>
    </r>
    <r>
      <rPr>
        <sz val="8"/>
        <color theme="1"/>
        <rFont val="Arial Narrow"/>
        <family val="2"/>
      </rPr>
      <t xml:space="preserve">
 Se elbora un procedimiento de áreas seguras.
</t>
    </r>
    <r>
      <rPr>
        <b/>
        <sz val="8"/>
        <color theme="1"/>
        <rFont val="Arial Narrow"/>
        <family val="2"/>
      </rPr>
      <t>Seguridad fisica en las comunicaciones</t>
    </r>
    <r>
      <rPr>
        <sz val="8"/>
        <color theme="1"/>
        <rFont val="Arial Narrow"/>
        <family val="2"/>
      </rPr>
      <t xml:space="preserve"> 
Se cuenta con un procedimiento de monitoreo. </t>
    </r>
    <r>
      <rPr>
        <b/>
        <sz val="8"/>
        <color theme="1"/>
        <rFont val="Arial Narrow"/>
        <family val="2"/>
      </rPr>
      <t xml:space="preserve">
Adquisición, desarrollo y mantenimiento de los sistemas
</t>
    </r>
    <r>
      <rPr>
        <sz val="8"/>
        <color theme="1"/>
        <rFont val="Arial Narrow"/>
        <family val="2"/>
      </rPr>
      <t>Se cuenta con un procedimiento  requisitos de seguridad de los sistemas de información</t>
    </r>
    <r>
      <rPr>
        <b/>
        <sz val="8"/>
        <color theme="1"/>
        <rFont val="Arial Narrow"/>
        <family val="2"/>
      </rPr>
      <t xml:space="preserve">
Aspectos de seguridad de la información de la gestión de continuidad de negocio
</t>
    </r>
    <r>
      <rPr>
        <sz val="8"/>
        <color theme="1"/>
        <rFont val="Arial Narrow"/>
        <family val="2"/>
      </rPr>
      <t xml:space="preserve">Se cuenta con un plan de continuidad. </t>
    </r>
  </si>
  <si>
    <t>Se programó una meta del 100%, lo que corresponde a 57 acciones implementadas, el avance anual es del 100 %. Se ejecutaron 36 acciones distribuídas así: DTCA 20, DTAO 8, DTAM 21, DTAN 8</t>
  </si>
  <si>
    <t>Se programó una meta del 100%, lo que corresponde a 138 acciones implementadas, el avance fue del 100 %. Se ejecutaron 138 acciones distribuídas así: DTPA 46, DTCA 10, DTAO 13, DTAM 65, DTOR 4</t>
  </si>
  <si>
    <t xml:space="preserve">Se programó una meta del 100%, lo que corresponde a 72 acciones implementadas, el avance fue del 100 %. Se ejecutaron 48 acciones distribuídas así: DTPA 12, DTCA 7, DTAO 7, DTAM 39, DTAN 7.  </t>
  </si>
  <si>
    <t xml:space="preserve"> Se programó una meta del 100%, lo que corresponde a 24 acciones implementadas, el avance fue del 100 %.  Se ejecutaron 24 acciones distribuídas así: DTAM 19, DTAO 5 
                                "                                </t>
  </si>
  <si>
    <t xml:space="preserve">GCM: Durante el periodo comprendido de enero a diciembre, se realizó la producción de 7297 productos comunicativos que aportan al posicionamiento de la Entidad.
En el marco de la implementación de la estrategia de comunicaciones, se realizaron las siguientes actividades: Comunicación Interna: Se realizó la publicación de 2,246 contenidos temáticos en las diferentes herramientas de comunicación interna (pantallas, intranet,  correo electrónico, etc)
En Comunicación Externa se realizó la socialización de 5051 contenidos, los cuales fueron divulgados a través de los canales externos. (redes sociales, imapcto medios, página web, etc)
 Todas las acciones de comunicación estuvieron focalizadas en producir información sobre temas estrategicos  que permitieron informar de manera oportuna a los ciudadanos y públicos objetivo en general, sobre la gestión realizada por PNNC en el marco de su función como autoridad ambiental en sus tres niveles de gestión, así como la publicación de campañas ambientales ,temas de ecoturismo, territorio y generalidades de las areas protegidas. </t>
  </si>
  <si>
    <t xml:space="preserve">Jorge Duarte NC- GGCI (21/12/2022): A partir del ajuste de meta memorando 2022140001382, el valor total de zonas presionadas cubiertas con jornadas de vigilancia para el cuarto trimestre de 2022 es 250.667,81 ha que equivales al 69,0% del total de presiones del SPNN (363.163,229 ha); este valor es la suma de los datos validados para cada DT que son Amazonia 32.084,16 ha; Andes Nororientales 32.360,67 ha; Andes Occidentales 8.654,17 ha; Caribe 32.612,35 ha; Orinoquia 134.240,40 ha y Pacifico 10.716,06 ha.
En cuanto al avance anual, se tiene una meta en proyecta en 68,6% de los cuales se ha ejecutado el 69%, esto quiere decir que se tiene un porcentaje de ejecución final para el 2022 de 100,6% del total de la meta planeada. Como evidencia se entrega el archivo de Excel con los valores consolidados y validados por Cada AP y los correos de validación PAA generados a cada  DT, drive:  https://drive.google.com/drive/folders/1OUUDeZ3JB8J5TRy3WLiSG46wsuOjXp1x </t>
  </si>
  <si>
    <t>Héctor Ramos. SGM-GTEA. 21-12-2022: A partir del ajuste de meta memorando 2022140001382, a nivel nacional se validaron 11 sanciones, correspondiendo a un avance anual de la meta del 73%.
GTEA: Se estableció una meta de 2 sanciones por ejecutar de 2 posibles. En periodos anteriores se dio cumplimiento esta meta por lo cual el el presente periodo no se hace reporte alguno no se allega novedad por comunicar.
DTOR: Para el presente indicador se estableció una meta de 100%, correspondiente a 2 sanciones ejecutadas de 2 posibles. Verificada la carpeta de evidencias, se valida el cumplimiento del indicador.
DTPA: Programó una meta correspondiente al 69%, lo cual equivale a 9 sanciones por ejecutar de 13 posibles, revisada la carpeta de evidencias se observa que se han adelantado 7 ejecuciones de sanciones de 13 posibles, por lo cual estan pendientes por cumplirse 2. Se aclara que las decisiones de fondo que se ubican en la carpeta de evidencias no aportan al cumplimiento de la meta, por lo cual no se valida el reporte de la meta para el presente periodo.
DTAM: Se programa una meta de 2 sanciones por ejecutar de 2 posibles. Para el presente periodo se verifica la carpeta de evidencias y no se observa avance alguno, por lo anterior no se valida el indicador.
DTAO: No reporto ya que en el ultimo ajuste de metas solicitó ajustes de meta a 0.</t>
  </si>
  <si>
    <t>Margarita Rozo SGM-GTEA 26-12-2022: Se logra un avance anual del 100% de la meta propuesta con un total de 231 informes a nivel nacional (DTPA 32/32, DTCA 56/56, DTOR 24/24, DTAO 47/48, DTAN 32/32, DTAM 40/40).</t>
  </si>
  <si>
    <t>Héctor Ramos. SGM-GTEA. 21-12-2022: A partir del ajuste de meta memorando 2022140001382, se logra un avance de meta anual del 93% (468/501)  
DTOR: Para el presente indicador se estableció una meta de 56% correspondiente a 33 impulsos procesales sobre 59 posibles. Para el presente periodo se observa que, se cumplió con la meta establecida, por lo cual se valida el cumplimiento del indicador.
DTPA: Se programó una meta correspondiente al 60%,  correspondiente a 191 impulsos sobre 319 expedientes. Para el presente periodo se observan 152 actos de impulso de 319 posibles. Por  lo cual no se valida el indicador y, se solicita ajuste aclaración sobre la descripción cualitativa y los porcentajes de avance descritos.
DTAN: Se programa una meta de 18 impulsos sobre 18 posibles. Para el presente periodo se verifica pleno cumplimiento de la meta trazada con 27 impulsos procesales de los 18 planeados. Por lo anterior se valida el indicador.
DTAM: Se programa una meta de 30 impulsos procesales sobre 34 posibles. Para el presente periodo verificada la carpeta de evidencias se determina el cumplimiento de la meta trazada, por lo cual se valida el indicador.
DTAO: Se programa una meta de 56 impulsos procesales de 78 posibles, para el presente periodo se verifica la carpeta de evidencias y se determina que se allegan 53 impulsos procesales de los 56 programados, por lo anterior, se valida el indicador.
DTCA: Se programa una meta de 173 impulsos sobre 454 procesos. Para el presente periodo se revisa la carpeta de evidencias y se determina que, se cumple con la meta, por lo cual se valida el indicador.</t>
  </si>
  <si>
    <t>Héctor Ramos. SGM-GTEA. 21-12-2022: A partir del ajuste de meta memorando 2022140001382, a nivel nacional se logró un 74% de avance (64/86)
GTEA: Se estableció una meta de 2 decisiones de fondo sobre 2 posibles. En la presnete vigencia se cumplió la meta trazada y adicionalmente se resolvieron 2 sancionatorios de fondo esto es, un total de 4 decisiones de fondo sobre 4 posibles, con lo cual se valida el indicador.
DTOR: Para el presente indicador la DTOR establece una meta anual del 100%, correspondiente a 5 procesos sancionatorios resueltos de fondo, revisada la carpeta de evidencias se observa el cumplimiento de la meta establecida, por lo cual se valida el indicador.
DTPA: Se programó una meta correspondiente a 38 decisiones de fondo de 319 posibles. Para el presente periodo se observa en la carpeta de evidencias 14 decisiones de fondo de las 38 establecidas como meta. Por lo anterior no se valida el indicador.
DTAM: Se estableció una meta de 3 sancionatorios con decision de fondo, de 3 posibles. Verificada la carpeta de evidencias se observa el cumplimiento de la meta trazada, por lo cual se valida el indicador.
DTAO: Se establece una meta de 8 procesos sancionatorios de fondo de 18 posibles. Verificadas las carpetas de evidencias se observa el cumplimiento del indicador, por lo cual se valida el mismo.
DTCA: Se programa una meta de 30 decisiones de fondo con axcto administrativo de 375 posibles. Para el presente periodo se verifica la carpeta de evidencias y se verifica el cumplimiento de la meta establecida, por lo cual se valida el indicador</t>
  </si>
  <si>
    <t xml:space="preserve">Durante el 2022,  se recibieron 81 solicitudes de permisos, discriminados de la siguiente manera:
36 solicitudes  de permisos de filmación y fotografía
4 solicitudes de permiso individual de recolección
7 solicitudes de permisos de ingreso
19  solicitudes de autorización de recolección
5 solicitudes de autorización de investigación 
1 Permiso de recolección para elaboración de estudios ambientales  
4 concesión de aguas superficiales 
5 Permisos de ocupación de cauce
(81 solicitudes evaluadas durante el año 2022/ 81 solicitudes radicadas durante el año 2022)*100 = 100%. </t>
  </si>
  <si>
    <t xml:space="preserve">En este indicador se realiza seguimiento de los expedientes en reparto por periodo. El avance a 31 de diciembre del 2022 se tiene la siguiente información: 
Numero de Expedientes con seguimiento en el periodo evaluado: 112 (permisos de filmación y fotografía: 53, permisos de investigación: 51, autorización para ubicar, mantener, reubicar, reponer estructuras de comunicación de largo alcance, antenas: 8).
Número de expedientes en reparto a 31 de diciembre del 2022: 112
(112 Expedientes con seguimiento en el periodo / 112 Expedientes en reparto para el periodo) * 100 = 100%.
Teniendo en cuenta el procedimiento de concesiones de agua y permisos de vertimientos, se establece que el primer seguimiento se realiza desde nivel central y los demás se realizan directamente desde las Áreas Protegidas, lo anterior, teniendo en cuenta la vigencia de los permisos y las condiciones logísticas que los Parques lo incluyen en sus recorridos. Por tal razón, no se presenta seguimiento administrativo o de campo desde el Grupo de Trámites y Evaluación ambiental para estos trámites. </t>
  </si>
  <si>
    <t xml:space="preserve">OGR Andrea Páez 22/12/2022: Se coordino y atendio efectivamente con las instancias pertinentes una (1) situacion de orden público que afectan las áreas protegidas  (Anexo - Situaciones de riesgo público atendidas). Se da cumplimiento del 100% de los reportes durante la vigencia. </t>
  </si>
  <si>
    <t xml:space="preserve">OGR Andrea Páez 22/12/2022: El indicador, da cuenta de los avances cualitativos y cuantitativos corresponden a la gestión de las DTs, en la implementación de los PECDNS. Da cumplimiento de 51 AP con planes de emergencias y contingencias aprobados por desastres naturales con informe de implementación consolidados y validados por la DTs fueron reportados dando cumplimiemto al indicador.  </t>
  </si>
  <si>
    <t xml:space="preserve">OGR Andrea Páez 22/12/2022: A partir de memorandos de ajuste de meta 20221400012103 y 20221400013823 se presenta descripción avance cualitativo: Sobre el universo de 27 planes de contingencia de Riesgo Publico, que corresponden a una meta reportada por DT, se realizo la validación  dando cumplimiento en lo programado con el 100%. </t>
  </si>
  <si>
    <t>Fernando Vega - GTEA (26-12-22): A partir de memorando de ajuste de meta 20221400013823, a nivel nacional se valida un avance anual del 103% (66/64) y del Plan Estratégico Institucional de 8% (66/787).
1. DTAM: Reporte validado, El avance descriptivo está conforme a la HM y las evidencias corresponden a la apertura de procesos sancionatorios, aunque se espera el aporte posterior de los polígonos. Avance (100%).
2. DTPA: Reporte validado, Se reporta un avance de 100%, correspondiente a la apertura de 14 procesos para una línea base de 14 procesos. Las evidencias corresponden a lo señalado en la hoja metodológica, aunque se espera el aporte posterior de los polígonos. Avance (100%).
3. DTCA: Reporte validado, El avance descriptivo está conforme a la HM y las evidencias corresponden a la apertura de procesos sancionatorios; se determina a partir de las evidencias, que hay un avance en el cumplimiento de esta meta correspondiente a 29 procesos. Avance (18%).
4. DTOR: Reporte validado, El avance descriptivo está conforme a la HM y las evidencias corresponden a la apertura de procesos sancionatorios; se determina a partir de las evidencias, que hay un avance en el cumplimiento de esta meta correspondiente a 02 procesos. Avance (12%).
5. DTAN: Reporte validado, Aunque se reporta de la apertura de cinco (05) procesos sancionatorios, no se determina el cumplimiento de la meta respecto de la línea base del indicador. Se menciona la programación de dos (02) eventos a intervenir; sin embargo no se contrasta con la meta acumulada a los 4 años de gestión 30%. No se hace retroalimentación. Avance (0%).
6. DTAO: Reporte validado: Se determina el cumplimiento de la meta programada (07 eventos, mediante 07 procesos) respecto de la línea base del indicador y se contrasta con la meta acumulada a los 4 años de gestión (115 eventos).</t>
  </si>
  <si>
    <t>8,13% (64/787)
DTAN: 2/48
DTOR: 2/49
DTAO: 7/78
DTPA: 14/45
DTCA: 30/538
DTAM: 9/29</t>
  </si>
  <si>
    <t>68,59%
Área en presión meta: 249.087,12 ha
Área total en presión: 363.163,2287 ha</t>
  </si>
  <si>
    <t>41,7% (15/36)
1. GTEA: 2/2
2. DTAO: 0/17
3. DTAM: 2/2
4. DTPA: 9/13
5. DTOR: 2/2</t>
  </si>
  <si>
    <t>11,99% 
(38.152,42/318.322,3)
DTAN: 24,77/35.119,79
DTAO: 1.510,93/13.373
DTAM: 10.136,25/40.033
DTOR: 25.102/105.408
DTCA: 67,74/105.670,46
DTPA: 1.335/18.718</t>
  </si>
  <si>
    <t>52% (501/962)
DTAO: 56/78
DTOR: 33/59
DTPA: 191/319
DTCA: 173/454
DTAN: 18/18
DTAM: 30/34</t>
  </si>
  <si>
    <t>11,91% (86/722)
DTOR: 5/5
DTAM: 3/3
DTAO: 8/18 
DTCA: 30/375 
DTPA: 38/319
GTEA: 2/2</t>
  </si>
  <si>
    <t>El componente 2 del indicador se completó al 100% en el reporte del mes de agosto. El componente 2 tiene un avance del 100% con el segundo informe de orientación y acompañamiento a SIRAP que se actualizará partir de los informes de gestión de los subsistemas. Esto último se programa para la última actualización PAA de 2022.</t>
  </si>
  <si>
    <t>Se realizó la planeación del lanzamiento y puesta en operación del SIM SINAP, se realizó backup de la información de conceptualización y diseño del Sistema y se busca gestionar espacio en el servidor institucional.</t>
  </si>
  <si>
    <t>Los seis (6) subsistemas regionales de áreas protegidas han avanzado de acuerdo a sus planes operativos o de trabajo anuales, en temas de armonización de los planes de acción con el PAS del CONPES 4050, en la estrategia de sostenibilidad financiera, participación en espacios de la mesa nacional de prioridades de conservación, en comité tecnico de cierre del Proyecto Gef para la consolidación del SINAP . Las DTs entregan sus respectivos informes de gestión en el marco de los Subsistemas Regionales correspondientes y, con base en estos, GGIS consolida y entrega informe de acompañamiento a la gestión de los SIRAP. Se realizará actualización de dicho informe para la ultima actualización PAA 2022.</t>
  </si>
  <si>
    <t>Se planea realizar la difusión  de la OE "Áreas protegidas integrantes del SINAP inscritas en el RUNAP" el 30 de diciembre, y se continua avanzando con la implementación de la NTC1000 PE del DANE.</t>
  </si>
  <si>
    <t>Según el reporte oficial sobre las áreas protegidas que se encuentran inscritas en el RUNAP, con corte a 22 de diciembre del 2022, el Sistema Nacional de Áreas Protegidas – SINAP está conformado por 1.552 áreas protegidas que ocupan una superficie de 49'359,639.15 hectáreas, equivalentes al 23,84 % del Territorio Nacional, los cuales están distribuidos en: 
-  19’090,818.63 hectáreas terrestres, equivalentes al 16.72 % de la superficie terrestre del País 
-  30’267,820.52 hectáreas marinas, equivalentes al 32.59 % de la superficie marina de la Nación. 
Este indicador se actualizará en enero de 2023 para dar cifras finales con corte al 31 de diciembre de 2022.</t>
  </si>
  <si>
    <t>Durante el 2022  se destaca la inscripción y/o registro en el Registro Único Nacional de Áreas Protegidas (RUNAP) de 6’233.696,90 nuevas hectáreas protegidas (públicas y privadas/cálculo geográfico), de las cuales el 99,76% corresponden a áreas públicas (9 áreas regionales y 2 áreas nacionales) y 0,24% a áreas protegidas de carácter privado (101 eservas naturales de la sociedad civil - RNSC). Se aclara que se realizó corte de información para el periodo comprendido entre el 14 de diciembre de 2021 y el 12 de diciembre de 2022 puesto que las áreas inscritas o registradas a partir del 14 de diciembre de 2021 no fueron contabilizadas en el anterior reporte de representatividad del SINAP.   Por su parte las autoridades ambientales continúan avanzando en la implementación de la ruta para la declaratoria de áreas protegidas del Sistema Nacional de Áreas Protegidas SINAP, en procesos de declaratoria del ámbito de gestión nacional y regional, igualmente Parques Nacionales Naturales avanza de manera paralela en el proceso de registro de reservas naturales de la sociedad civil, todo lo cual aportará a aumentar la representatividad en el SINAP. 
Se destaca la gestión realizada con relación a consolidación de información de avance en los procesos y de identificación de nuevas prioridades de conservación a nivel regional, en el marco de la mesa nacional de prioridades. Durante el gobierno actual (agosto 2018 a junio 2022) 15 unidades bióticas no cumplían con la meta de conservación y gracias al aporte de nuevas áreas protegidas del SINAP inscritas en el RUNAP cambiaron su categoría de representatividad ecosistémica hacia categorías por encima de la meta del 17%. De manera complementaria, 24 unidades bióticas adicionales, aunque no alcanzaron a superar la meta del 17%, si lograron importantes mejoras en su porcentaje de representatividad, cambiando de categoría “sin representatividad” a categorías subrepresentadas (con insignificante o con baja). Por otra parte, durante el segundo semestre de 2022, una unidad biótica adicional mejoró su representatividad gracias a la declaratoria y registro de nuevas áreas protegidas en el SINAP.</t>
  </si>
  <si>
    <t>El indicador se da como cumplido en el reporte anterior.</t>
  </si>
  <si>
    <t>De un universo de 347 solicitudes por resolver, en enero y febrero de 2022 se cargaron 24 RNSC registradas con cargue alfanumérico y cartográfico en RUNAP. 
En marzo de subieron 10.
 En abril no se cargó información alfanumérica y cartográfica en RUNAP dado que las resoluciones de registro estaban pendientes de adquirir firmeza. 
En mayo se cargaron 15 RNSC registradas con cargue alfanumérico y cartográfico.
En junio se cargaron 4RNSC registradas con cargue alfanumérico y cartográfico.
En julio se cargaron 7 RNSC registradas con cargue alfanumérico y cartográfico.
En agosto se cargaron 10 RNSC registradas con cargue alfanumérico y cartográfico.
En septiembre se cargaron 12 RNSC registradas con cargue alfanumérico y cartográfico.
En octubre se cargaron 2 RNSC  registradas con cargue alfanumérico y cartográfico.
En noviembre se cargaron 10 RNSC  registradas con cargue alfanumérico y cartográfico.
En diciembre se cargaron 45 RNSC  registradas con cargue alfanumérico y cartográfico.
La meta se modificó en noviembre y corresponde al cargue del  40%, es decir 139 reservas registradas con información alfanumérica y cartográfica en RUNAP.
Para diciembre se reportan 139 RNSC registradas con cargue alfanumérico y cartográfico en RUNAP, lo que corresponde a un avance del 100% de la meta actualizada</t>
  </si>
  <si>
    <t>Durante el año 2022 se propuso impulsar el 95% de las solicitudes abiertas a partir del 1 de enero. Con corte al 13 de diciembre se radicaron 234 nuevas solicitudes de registro de Reservas Naturales de la Sociedad Civil entre las que se incluyen 23 allegadas a finales de 2021 y 211 radicadas en 2022 cuya meta correspondió a impulsar el 95%, es decir 222 solicitudes de registro.
Con corte al 22 de diciembre, se impulsaron 222 solicitudes de la siguiente forma: 209 con autos de inicio, 8 con oficios de no inicio de trámite, 2 solicitudes a la OAJ para verificar la titularidad del predio por presentar traslape con AP del SPNN, 1 con oficio de solicitud de información adicional y 1 con oficio a la ANT para verificar propiedad por presentar traslape con resguardo indígena, 1 con solicitud a la URT, las demás se encuentran en revisión jurídica, lo que corresponde al cumplimiento del 100% de  de la meta propuesta.
Adicionalmente y con corte al 23 de diciembre se han resuelto 20 trámites allegados en la actual vigencIa así: 13 resoluciones de registro y  7 autos de archivo.</t>
  </si>
  <si>
    <t>Durante el año 2022 se propuso impulsar el 100% de las solicitudes allegadas. Pese a que no se han presentado solictudes relacionadas con el registro de nuevas organizaciones articuladoras de RNSC concorte al 30 de noviembre de 2022, PNNC ha adelantado todas las acciones administrativas y técnicas que se requieren para divulgar y socializar la importancia de estas organizaciones en el marco del SINAP y fomentado espacios de participación para que los interesados conozcan el trámite para realizar este tipo de registros.</t>
  </si>
  <si>
    <t>DTAO: En sesiones de Comité Técnico y Comité Directivo del Subsistema Andes Occidentales, realizadas respectivamente el 15 y 16 de diciembre de 2022, se analizaron los mecenismos y estrategias para avanzar en el logro de metas de las cinco líneas estratégicas: Gestión de Conocimiento, Gobernanza, Incidencia política, Sostenibilidad financiera y Conservación. En esta última se analizaron las acciones necesarias para fortalecer procesos de articulación y conectividad intersirap, apoyadas en la gestión de las áreas protegidas de carácter público, las reservas naturales de la sociedad civil y las OMEC.
DTCA: Para el mes de diciembre se cuenta con el informe del indicador, en el cual se presenta el desarrollo de las acciones enmarcadas a lo largo del año, incluyendo la primera aproximación a la modelación de las conectividades bioculturales para el espacio priorizado del PNN SNSM y PNN Tayrona.  Adicionalmente, la Presidencia del SIRAP aporta  el informe de gestión 2020- 2022 que incluye las actividades realizadas en la presente vigencia, e la cual se construye el Plan de Acción alineado a la Política para la consolidación del SINAP.</t>
  </si>
  <si>
    <t>PNN Chingaza: Se consolida el informe técnico de Valoración de servicio ecosistemico Oportunidades recreativas y Ecoturismo para los sectores con actividades de ecoturismo (Siecha, Palacio, Monterredondo y La Paila.) 
PNN Amacayacu: Se consolida el informe técnico de Valoración de servicio ecosistemico Oportunidades recreativas y Ecoturismo comunitario en el PNN Amacayacu y sus zonas de traslape con las comunidades indigenas de Mocagua y San Martín de Amacayacu.</t>
  </si>
  <si>
    <r>
      <rPr>
        <b/>
        <sz val="10"/>
        <color theme="1"/>
        <rFont val="Arial Narrow"/>
        <family val="2"/>
      </rPr>
      <t>Compensaciones:</t>
    </r>
    <r>
      <rPr>
        <sz val="10"/>
        <color theme="1"/>
        <rFont val="Arial Narrow"/>
        <family val="2"/>
      </rPr>
      <t xml:space="preserve"> Se realiza un cambio de los dos proyectos reportados durante el trascurso del año; ya que para el cierre de la vigencia su estado de avance no fue el esperado debido a situaciones externas y ajenas a la gestión realizada por Parques. Los dos proyectos de compensación son los siguientes: </t>
    </r>
    <r>
      <rPr>
        <u/>
        <sz val="10"/>
        <color theme="1"/>
        <rFont val="Arial Narrow"/>
        <family val="2"/>
      </rPr>
      <t>APE Porton - PNN Pisba: Expediente en ANLA</t>
    </r>
    <r>
      <rPr>
        <sz val="10"/>
        <color theme="1"/>
        <rFont val="Arial Narrow"/>
        <family val="2"/>
      </rPr>
      <t xml:space="preserve">: LAM 4277 Monto: $905.000.000 Hectáreas: 77 La empresa ya tiene los recursos disponibles para la vigencia 2022, y si no se ejecuta el dinero en este año, se pierde. Entonces para que este dinero no se pierda y poder cambiar la vigencia se necesita hacer un convenio. Patrimonio estara en el convenio, la empresa entrega los recursos y PNNC se entiende con patrimonio para avalúos, pagos, gastos notariales, compras. Por parte del aliado, patrimonio y parques, ya se generó un borrador del convenio; por parte del PNN Pisba se está realizando el ajuste de valor en especie para que poder realizar la firma del documento y por Patrimonio Natural está pendiente confirmar el aporte en especie de Patrimonio, se está esperando que desde el área financiera envíen la información para así poder modificar quién va a suscribir el convenio por parte de Patrimonio Natural, ya que el Director Ejecutivo está en periodo de vacaciones, por lo que lo firmaría la Representante legal suplente, la Dra. Inés Cavelier. Se espera en la última semana de diciembre 2022 realizar la firma y así contar con los recursos para oficializar la compra en las primeras semanas del año 2023. </t>
    </r>
    <r>
      <rPr>
        <u/>
        <sz val="10"/>
        <color theme="1"/>
        <rFont val="Arial Narrow"/>
        <family val="2"/>
      </rPr>
      <t xml:space="preserve">Construcción del túnel del Toyo y sus vías de acceso - Tramo 1 - PNN Las Orquídeas: </t>
    </r>
    <r>
      <rPr>
        <sz val="10"/>
        <color theme="1"/>
        <rFont val="Arial Narrow"/>
        <family val="2"/>
      </rPr>
      <t xml:space="preserve">Expediente en ANLA: LAV0019-00-2017. Monto: $368.5160.000. </t>
    </r>
    <r>
      <rPr>
        <u/>
        <sz val="10"/>
        <color theme="1"/>
        <rFont val="Arial Narrow"/>
        <family val="2"/>
      </rPr>
      <t xml:space="preserve">Hectáreas: 722. </t>
    </r>
    <r>
      <rPr>
        <sz val="10"/>
        <color theme="1"/>
        <rFont val="Arial Narrow"/>
        <family val="2"/>
      </rPr>
      <t xml:space="preserve">En cuanto a la destinación de los recursos, el Consorcio mantiene la línea aprobada mediante la Resolución 2480 del 28 de diciembre de 2018, desarrollando a fondo el programa, el cual consiste en la adquisición de predios en áreas o ecosistemas de interés estratégico para la conservación de los recursos naturales. En cuanto a los avances en la compensación, iniciando el mes de octubre se recibió pronunciamiento de la ANLA indicando aval para proceder con la compra de los trece (13) predios. Fueron citados 8 propietarios del grupo de 13 (Bellavista, Cascajosa, Santa Rosa, El Hospital, Liboriana, La Tostada, Buenos Aires, El Vagón) y todos aceptaron vender.
El consorcio envío un oficio al ANLA para que les apruebe la minuta de la compra de mejoras dentro de las obligaciones de compensación del 1%, por otro lado, convocó a una reunión para revisar unos Shapefile de mejoras que el AP le pasó. Así mismo, el CAM envió las minutas para compra de 5 predios a la notaría de Urrao, se espera la recepción de otros paz y salvos para que desde la notaría asignen fecha de firma de escrituras, posiblemente a mediados de diciembre de 2022.
</t>
    </r>
    <r>
      <rPr>
        <b/>
        <sz val="10"/>
        <color theme="1"/>
        <rFont val="Arial Narrow"/>
        <family val="2"/>
      </rPr>
      <t>Instrumento Economico</t>
    </r>
    <r>
      <rPr>
        <sz val="10"/>
        <color theme="1"/>
        <rFont val="Arial Narrow"/>
        <family val="2"/>
      </rPr>
      <t xml:space="preserve">: En la vigencia 2022, en una construcción conjunta y socializada con todas las dependencias de la Entidad, se avanzó en la formulación del Procedimiento Interno que regula la gestión, seguimiento y cobro de las Transferencias del Sector Eléctrico en PNNC, y permitirá a todas las áreas de la Entidad tener claridad respecto de las actividades a desarrollar en el marco de este instrumento económico. Como parte del desarrollo de este instrumento económico, también se diseñó dos formatos para el seguimiento y control del cobro de estas transferencias; un formato para el seguimiento a las liquidaciones y otro formato para el cálculo de cartera que deben devolver las Autoridades Ambientales a Parques, siguiendo los requerimientos legales y técnicos definidos en el decreto 644 de 2021. Los anteriores documentos actualmente se encuentran en la fase final de publicación en el Sistema de Gestión Integrado, mencionando que se recibieron comentarios y solicitud de ajuste finales por parte de la Oficina Asesora de Planeación, los cuales ya fueron involucrados en los documentos y remitidos nuevamente en el mes de noviembre a la OAP. Debido al ajustado cronograma de trabajo de esa Oficina para el cierre de esta vigencia, el proceso de publicación no se surtió en el 2022 por lo tanto la SSNA se encuentra a la espera de la respuesta final de aprobación de la OAP para su publicación y oficialización iniciando el 2023. Adicionalmente se realizó el documento “Guía técnica para el seguimiento y cobro de los recursos que las empresas deben liquidar a Parques Nacionales por concepto de Transferencias del Sector Eléctrico (TSE)”. El cual es una guía para contextualizar las TSE y aplicar su procedimiento de gestión con sus respectivos formatos de control y seguimiento. 
</t>
    </r>
    <r>
      <rPr>
        <b/>
        <sz val="10"/>
        <color theme="1"/>
        <rFont val="Arial Narrow"/>
        <family val="2"/>
      </rPr>
      <t xml:space="preserve">PSA: </t>
    </r>
    <r>
      <rPr>
        <sz val="10"/>
        <color theme="1"/>
        <rFont val="Arial Narrow"/>
        <family val="2"/>
      </rPr>
      <t>PSA PNN el Cocuy, Cuenca del Río Tame: De acuerdo a los avances que se han obtenido del trabajo conjunto entre La entidad implementadora, el AP, La DT y la SSNA se tiene lo siguiente: Se realizó primer comité de seguimiento y control a la implementación del proyecto “Alianza para la conservación de los servicios ecosistémicos en la cuenta alta del rio Tame en el PNN El Cocuy”, en el cual se hace la presentación del proyecto en su versión final y aprobada por el Fondo Colombia Sostenible.Se presenta en versión final el tablero de control aprobado por el Fondo Colombia Sostenible, el cual fue trabajado en conjunto con PNN y la Palmita como entidad implementadora. Este tablero de control contiene las principales actividades de implementación del esquema de PSA; respecto a la ejecución financiera del proyecto, plan de adquisiciones, matriz de resultados, plan financiero y matriz de riesgos.</t>
    </r>
  </si>
  <si>
    <t xml:space="preserve">Durante el mes de Diciembre, la Subdireccion de Sostenibilidad y Negocios Ambientales continuó con la estructuracion del proceso contractual para concesionar los servicios ecoturisticos en el Parque Nacional Natural Gorgona. Para el efecto, se elaboro el analisis del sector, se realizo la construccion del anexo tecnico y el estudio previo correspondiente.
Con referencia al cumplimiento de la meta, se logró las siguientes tres estructuraciones: PNN Tayrona - Tequedama, PNN Otun Quimbaya - Fundacion Semillas, Estructuracion PNN Gorgona y adicional PNN Iguaque. </t>
  </si>
  <si>
    <t>Con corte a 13 de Diciembre de 2022, se reportaron 1.247.364 visitantes de las áreas protegidas (ANU Estoraques, PNN Corales del Rosario, PNN Cueva de los Guacharos, PNN Cocuy, PNN Gorgona, PNN Macuira, PNN Nevados, PNN Tatama, PNN Tayrona, PNN Utria, SFF Flamencos, PNN Sierra Nevada de Santa Marta, SFF Colorados, SFF Galeras, SFF Malpelo, SFF Otun Quimbaya y Via Parque Isla Salamanca).</t>
  </si>
  <si>
    <t>GCI - REPORTE SEGUIMIENTO A PROYECTOS DE INVERSIÓN 
Variable No.1: Auditorías Internas
1. Proceso de Gestión Humana y Proceso de Recursos Físicos PNN Amacayacu - PNN Cahuinari - PNN Río Puré - PNN Yaigojé Apaporis – Finalizada
2. Proceso Autoridad Ambiental y Proceso de Administración y Manejo del SPNN PNN Amacayacu - PNN Cahuinari - PNN Río Puré - PNN Yaigojé Apaporis – Finalizada
3. Oficina Asesora Jurídica - Seguimientos EKOGUI (Gestión Jurídica) – Un Informe en marzo de 2022 - Finalizado.
4. Oficina Asesora Jurídica - Seguimientos EKOGUI (Gestión Jurídica) - Un Informe en septiembre de 2022 - Finalizado.
5. Proceso Estadístico del RUNAP NTCPE 1000:2020 – Finalizada
6. Proceso de Control Disciplinario – Finalizada
7. Proceso Gestión del Talento Humano - Seguimiento a los Temas de Talento Humano y Seguridad y Salud en el Trabajo – Finalizada
8. Aplicativo de Trámites - Liquidaciones GTEA-GGF – finalizada
9. Proceso de Gestión de Recurso Financieros Cadena Presupuestal DTOR – Finalizada
10. Proceso de Autoridad Ambiental y Proceso de Administración y Manejo DTOR – Finalizada
11. Proceso de Gestión de Recursos Financieros Nivel Central - DTAO-DTAM-DTOR-DTCA-DTPA-DTAN - Finalizada.
12. Proceso de Direccionamiento Estratégico - Proceso de Atención Ciudadano - Participación Ciudadana y Control Social – Finalizada
13. Proceso de Gestión de Recursos Financieros - Cadena Presupuestal – DTAN – Finalizada
14. Proceso Autoridad Ambiental y Proceso de Administración y Manejo del SPNN – DTAN – Finalizada
15. Proceso de Gestión de Recursos Financieros - Arqueo de Caja Menor – Finalizada
16. Accesibilidad página Web – Seguimiento ITA – Finalizada
17. Proceso de Gestión Contractual Nivel Central - DTAO-DTAM-DTOR-DTCA-DTPA-DTAN – Finalizada
18. Proceso de Gestión de Recursos Financieros y Proceso de Recursos Físicos (Aplicativo NEON vs. Saldos Financieros) – Finalizada
19. Seguimiento a la Auditoría Interna de Implementación de la Norma Técnica de Colombiana NTC 6047 – Infraestructura – Finalizada
20. Proceso Autoridad Ambiental y Proceso Administración y Manejo del SPNN - PNN Bahía Portete Kaurrele – Finalizada
21. Proceso Talento Humano, Proceso de Gestión Contractual y Proceso de Recursos Físicos - PNN Bahía Portete Kaurrele – Finalizada
22. Proceso Autoridad Ambiental y Proceso Administración y Manejo del SPNN - PNN Tayrona – Finalizada
23. Contrato de Concesión, Proceso de Gestión Contractual y Proceso de Recursos Físicos - PNN Tayrona – Finalizada
24. Proceso de Gestión Documental (Archivo) – Finalizada
Las evidencias de los Informes Finales se encuentran publicados en el siguiente enlace: https://www.parquesnacionales.gov.co/portal/es/transparencia-participacion-y-servicio-al-ciudadano/informes-de-evaluacion-y-gestion/vigencia-2022/
Variable No.2 Seguimiento a Acciones Correctivas y de Mejora
Se presentó el seguimiento a las acciones correctivas y de mejora mediante el seguimiento al Plan de Mejoramiento por Procesos-Gestión con corte a 30-11-2022, el cual se encuentra publicado en el siguiente enlace:
https://intranet.parquesnacionales.gov.co/cultura-del-autocontrol/metale-la-ficha-al-autocontrol/plan-de-mejoramiento-por-procesos/vigencia-2022/
Se encuentra en conformación el consolidado del seguimiento a las Acciones Correctivas y de Mejora con corte a diciembre de 2022.
Variable No.3: Seguimiento al Monitoreo de Mapa de Riesgos
Se cuenta con el tercer Seguimiento al Monitoreo del Mapa de Riesgos y Matriz de Oportunidades 2022, el cual se encuentra publicado en el siguiente enlace: 
https://www.parquesnacionales.gov.co/portal/es/transparencia-participacion-y-servicio-al-ciudadano/informes-de-evaluacion-y-gestion/vigencia-2022/</t>
  </si>
  <si>
    <t xml:space="preserve">INCUMPLIDO </t>
  </si>
  <si>
    <t xml:space="preserve">CUMPLIDO </t>
  </si>
  <si>
    <t>TABLERO
INCUMPLIDO: &lt;89,9%
CUMPLIDO: 90%-100%</t>
  </si>
  <si>
    <t>El pasado 13 de mayo de 2022, el DAFP socializó los resultados de la evaluación FURAG con corte a 31 de diciembre de 2021, resaltando a nivel nacional el cumplimiento de la meta definida en el PND de mejorar 10 puntos en las entidades nacionales durante la gestión del presente cuatrienio, con relación a la línea base. Sin embargo, la Entidad No logro el cumplimiento de la meta o un avance significativo, el avance presenta un incremento tan solo de 1,7 puntos con respecto a la línea base y 0.9 con respecto a la evaluación de la vigencia 2020, pasando de 74.5 a 74.5 en 2021</t>
  </si>
  <si>
    <t xml:space="preserve">La OAP a Diciembre de 2022 participó en diferentes escenarios de asuntos internacionales como: Negociación del CDB, temas UNESCO como nominaciones a Patrimonio mixto y Programas Voluntarios de la UNESCO Reservas de Biósfera y Geoparques, insumos para Convención Marco de Cambio Climático (UNFCCC) , participación virtual en Convención Relativa a los Humedales de Importancia Internacional Especialmente como Hábitat de Aves Acuáticas de 1971 - RAMSAR, se participó en la revisión del Tratado de conservación de la biodiversidad en áreas más allá de la jurisdicción nacional (BBNJ), asi mismo se participa activamente en los comités de la plataforma Intergubernamental de Biodiversidad y Servicios Ecosistémicos (IPBES). Por otra parte y en lo marino Colombia participa en el Corredor Marino del Pacífico Este Tropical – CMAR, y en la Alianza de Agencias Administradoras de Áreas Marinas Protegidas (MPAAP) . Particpamos en la RedParques, la Organización del TRATADO de Cooperación Amazónica - OTCA, La Comunidad Andina de Naciones, CAN, y Mecanismos bilaterales diversos tanto en frontera como en paises de no frontera. </t>
  </si>
  <si>
    <t>De un universo de 347 solicitudes por resolver, en enero y febrero de 2022 se resolvieron 57 solicitudes así: 17 con resolución de registro,1 resolución de no registro y 39 autos de archivos.  En Marzo se resolvieron 6 solicitudes así, 6 con resolución de registro. En abril se resolvieron 12 solicitudes: 3 resoluciones de registro, 9 autos de archivo. En mayo se resolvieron 17 trámites así: 6 resolciones de registro y 11 autos de archivo.  En junio se resolvieron 9 trámites así: 7 resoluciones de registro y 2 autos de archivo. En Julio se resolvieron 13 trámites así: 4 resoluciones de registro y 9 autos de archivo.  En agosto se resolvieron 17 trámites así: 10 resoluciones de registro y 7 autos de archivo. En septiembre se resolvieron 28 trámites así: 10 resoluciones de registro y 7 autos de archivo. En octubre se resolvieron 50 trámites así: 12 resoluciones de registro y 38 autos de archivo ( 11 de los cuales no fueron reportados en el periodo respectivo). En noviembre de 2022  se resolvieron 19 trámites así: 13 resoluciones de registro, 1 negación del registro y 5 autos de archivo. En diciembre con corte al 22/12/2022 se resolvieron 10 trámites que corresponden a 10 resoluciones de registro.
La meta se modificó en noviembre y corresponde a resolver el 75%, es decir 250 expedientes.
Con corte al 30 de diciembre se reportan 251 expedientes resueltos, lo que corresponde a un avance del 100%  de la meta propuesta ((250*100)/250).</t>
  </si>
  <si>
    <t>Con corte a diciembre se cuenta con 11.327,97 ha de las cuales 10.034 ha corresponden a la línea base y 1.293,97 ha al avance 2022, cumpliendo en un 98,92% la meta programada para la presente vigencia
Las hectáreas de la presente vigencia se distribuyen a continuación:
DTCA: 451,53 ha distribuidas en: VIPIS (193,82 ha), Tayrona (53,21 ha), Providencia (16,38 ha), Flamencos (8,05 ha), Colorados (10,12 ha), SNSM (43,99 ha) y Corchal (125,96 ha). Cumpliendo en un 97,08% la meta programada para la presente vigencia.
DTPA: 50,20 ha en el PNN Farallones, cumpliendo en un 100,40% la meta programada para la presente vigencia.
DTAO: 131,22 ha distribuidas en: Galeras (13,02 ha), Selva de Florencia (10,00 ha), Orquídeas (49,96 ha), Nevado del Huila (7,99 ha) y Nevados (50,25 ha). Cumpliendo en un 100,17% la meta programada para la presente vigencia.
DTAN: 580,62 ha distribuidas en: Cocuy (24,30 ha), Yariguies (518,92 ha), Guanentá (23,55 ha) e Iguaque (13,85 ha). Cumpliendo en un 99,78%% la meta programada para la presente vigencia.
DTOR: 49,99 ha en el PNN Chingaza. Cumpliendo en un 99,98% la meta programada para la presente vigencia.
DTAM: 30,41 ha en la RNN Nukak, cumpliendo en un 101,37% la meta programada para la presente vigencia. 
Es importante anotar que la única ÁP que quedó con pendiente para alcanzar la meta corresponde a VIPIS quien solicitó prórroga al convenio mediante el cual se implementaran las acciones de restauración, quedando un pendiente de 20,82 ha. Para aquellas AP que no alcanzaron el 100% de la meta esta situación se presenta debido a que en la validación de los shapes aportados, los polígonos no dieron el área programada, pero la diferencia se representa en decimales. Por su parte, también se presentan algunas áreas con sobre ejecución porque una vez validadas las áreas de los polígonos, se logró la intervención de un área mayor a la programada.</t>
  </si>
  <si>
    <t xml:space="preserve">Con corte al 30 de diciembre de 2022, cuantitativamente se formularon y/o estan implementando seis Programas de Conservación (Oso, Danta, Frailejon, Charapa (Tortugas de rio), Bosque seco y recurso hidrico). 
Cualitativamente, se genero el documento publico con ISBN del Programa de Danta de Montaña, se finalizo el documento tecnico de Tortugas de rio (Charapa), Bosque Seco Tropical y Frailejones. Se gestiono el apoyo de aliados estrategicos como ProCAT, ABCA y WCS, asi como instituciones como Universidades y el IAvH para la formulación o implementacion de dichos programas de conservación. 
Una de las principales dificultades con los programas de conservación es su umplementación dado que se requieren recursos especificos y este tipo de presupuesto se encuentra limitado, por tanto se espera para la proxima vigencia adelantar acciones para gestionar recursos con cooperantes tanto nacionales como internacionales.  </t>
  </si>
  <si>
    <t xml:space="preserve">TOTAL ACUMULADO: 40% QUE EQUIVALE A 176/440 VOC 
EL 2021 CERRO CON 143 VOC </t>
  </si>
  <si>
    <t xml:space="preserve">En 2021 el indicador cerró con un acumulado 2020+2021 del 32,50% (143 VOC/PIC). En 2022 se tiene programado un avance del 40,0% (176 VOC/PIC), que refleja el acumulado 2020+2021+2022. Respecto a lo programado en 2022 con corte a 23 diciembre se registra cierre con 38,4% (169 VOC/PIC), dado que algunas áreas protegidas de la DTAO y DTPA no entregaron las evidencias requeridas para validar los VOC/PIC. El seguimiento del % de avance respecto a la priorización de VOC/PIC por cada AP o DT y la entrega de evidencias referidas a las actas de reunión de plan de trabajo entre DTs y APs, fichas de línea base, conjuntos de datos e informes de monitoreo se registra en la hoja metodológica del indicador página "Cálculo2022".
Respecto a los programas de monitoreo, se cuenta con 35 aprobados. A la fecha se han revisado 4 diseños de monitoreo (Picachos, Tamá y Colorados (2)) y 10 programas de monitoreo (Corales del Rosario, La Paya, Cinaruco, Galeras, Yuruparí-Malpelo, Paramillo, Utría, Malpelo, Farallones de Cali y Catatumbo). Otras actividades: 1. Un total de 22 apoyos directos con orientaciones temáticas para la formulación e implementación de programas y portafolios a 13 áreas protegidas (Chiribiquete, Corota, Cocuy, Guanentá, Picachos, Orquídeas, Tatamá, Amacayacu, Flamencos, Cahunarí, Nevados, Cabo Manglares y Estoraques), 3 DTs con sus áreas (DTOR, DTAN, DTCA) y 6 DTs (DTAO, DTCA, DTOR, DTAN, DTAM, DTPA).   
2. Se apoyo en las actividades de seguimiento a planes de manejo, mediante la elaboración de informes de seguimiento al monitoreo y la investigación articulados al plan estratégico, así como en los espacios de discusión, para 4 APs (VIPIS, Nevados, Colorados y Sanquianga). 
3. Con el objeto de gestionar apoyo y recursos con WWF y WCS para el SFF Corota se apoyó en la elaboración y gestión del documento "PLAN DE TRABAJO Y PRESUPUESTO. FORMULACIÓN DEL PROGRAMA DE MONITOREO DEL SF ISLA DE LA COROTA". 
4. Se elaboró y remitió mediante memorando el documento “GUÍA PARA ELABORAR INFORMES DE INVESTIGACIÓN Y MONITOREO EN PARQUES NACIONALES NATURALES DE COLOMBIA”, el cual presenta las pautas generales y propuesta de contenido para elaborar los informes de implementación de los programas de monitoreo y portafolios de proyectos de investigación. Así mismo, orienta sobre la forma de recopilar la información de línea base para los elementos estratégicos de manejo (VOC/PIC). 
5. Se elaboró y remitió mediante memorando el documento “GUÍA PARA REPORTAR INDICADORES ASOCIADOS A LA IMPLEMENTACIÓN DE ACCIONES DE INVESTIGACIÓN Y MONITOREO PARA EL PLAN DE ACCIÓN ANUAL 2022”, el cual detalla los pasos y tipos de evidencias descritos en las hojas metodológicas e igualmente expuestos en las jornadas de plan de trabajo realizadas con todas las Direcciones Territoriales y sus Áreas Protegidas durante el primer semestre. 
6. Se apoyó la implementación de los siguientes proyectos 3 en PNN (Territorios &amp; Paz (Chirbiquete, Alto Fragua, Picachos y Macarena), Riqueza Natural (Flamencos, Colorados y Sierra Nevada de Santa Marta), Proyecto GEF -AZE (Farallones, Munchique, Chingaza y Las Orquídeas) y 1 nacional (Monitoreo de ecosistemas de alta montaña-IDEAM) y GEF SINAP en el tema del Sistema de información SIM SINAP y KFW. 
7. Para la divulgación de resultados se avanzó en la consolidación de información (siguiendo los lineamientos para cargue de datos en la GDB) y la construcción de experiencias en ArcGis para las temáticas de investigación y monitoreo. En agosto se generó un plan de trabajo para la construcción de los modelos de datos y catálogos de objeto que soportarán la experiencia. Con base en lo anterior, en el último trimestre se ha trabajado sobre las primeras dos capas que se incluirán en la GDB institucional de monitoreo e investigación. En este sentido, se generó la primera capa tipo punto, donde se estructuraron uno a uno cada indicador validado por cada dirección territorial y una segunda capa que contiene la información relacional de cuantos de los VOC a nivel nacional cuentan con programa de monitoreo, dichas capas se construyeron con sus respectivos catálogos de objetos y se pueden encontrar en el drive tanto la GDB como los respectivos catálogos. https://experience.arcgis.com/experience/a344b1f0e5624e7483e389c34ae17bca/?draft=true
8. Se elaboró el informe anual de investigación y monitoreo 2021, el cual tiene como propósito presentar información gráfica relacionada con temas de investigación y monitoreo, así como la biodiversidad de PNN. Dicho informe está soportado en bases de datos actualizadas a 2021, que presenta contenidos organizados para realizar búsquedas sencillas y rápidas sobre el estado actual en la implementación de los diseños de monitoreo en cada área protegida y el histórico 1972-2021 de investigaciones realizadas en PNN con un total de 690 investigaciones. Así mismo se actualizó la base de datos que relaciona la generación de fichas de línea base para el periodo 2018-2021. 
Análisis de integridad ecológica de las APS: Para este periodo se culminó los análisis y respectivo documento técnico de soporte de IE a escala fina para cinco áreas protegidas en el marco de la formulación y actualización de sus planes de manejo: PNN Utría, ANU Los Estoraques, por otra parte se generaron DTS de análisis de IE a escala de paisaje para PNN Las Hermosas, DNM Cabo Manglares y SFFPP. También se destaca que se actualizó la metodología para la implementación de análisis de IE en AP administradas por PNN la cual incluye análisis secuencial del estado y tendencia de VOC de filtro fino a través de indicadores de estado vinculados a los atributos de composición, estructura y función. Esta metodología fue aplicada para cuantificar la integridad ecológica en la totalidad de las AP con información de coberturas de la tierra, 43 Parques Naturales Nacionales, 9 Santuarios de Fauna y Flora, 2 Santuarios de Flora, 1 Santuario de Fauna, 2 Reservas Naturales, 1 Área Especial Única y 1 vía Parque.
Sistema de información de monitoreo e investigación: 1. Capacitaciones: Con apoyo del aliado WCS para el manejo de la herramienta SMART módulo de registros ecológicos (monitoreo e investigación) se implementaron las siguientes: 08/02/2022 - 11/02/2022 capacitación presencial a 9 áreas de la territorial Pacífico con participación de 16 personas; 10/03/2022, 25/03/2022 y 27/04/2022 se realizaron tres sesiones una presencial y dos virtuales, para los temáticos validadores de la información del nivel territorial y nacional con participación entre 32-17 personas; 21/04/2022- 22/04/2022 y 25/04/20228 dos sesiones presencial y virtual a 8 áreas protegidas de la territorial Caribe, en modelo de datos de restauración a Tayrona, Corchal, Macuira, Colorados, Sierra Nevada, Ciénaga, Providencia, Salamanca, con la participación de 32 personas; 28/04/2022 - 29/04/2022 a 4 áreas protegidas de la territorial Orinoquía, modelo restauración a Macarena, Picachos, Sumapaz, Chingaza; 21/06/2022 - 24/06/2022 presencial a 9 áreas de la territorial Andes Occidentales en modelos de datos de restauración y recurso hídrico a Orquídeas, Galeras, Guacharos, Puracé, Doña Juana, Nevados, Otún, Nevado del Huila, Tatamá, con la participación de 27 personas. Modelo de datos manglar 2 junio virtual con 6 áreas protegidas de las territoriales Pacífico y Caribe. Pacifico: Utría, Sanquianga, Cabo manglares. Caribe: Salamanca, Providencia, Corchal. Total participantes: 18. 8 áreas de la territorial Andes Nororientales: Pisba, Cocuy, Iguaque, Yariguíes, Estoraques, Catatumbo, Tama, Guanentá (Sesión 1 presencial: 5 al 9 de septiembre presencial en PNNN Cocuy. Sesión 2 virtual: 10 octubre). 13 áreas de la territorial Caribe: Tayrona, Acandí, Salamanca, Corchal, Ciénaga, Macuira, Flamencos, Colorados, Sierra Nevada, Corales del Rosario, Corales de Profundidad, Paramillo, Providence (12 al 16 de septiembre presencial en PNN Tayrona). Taller presencial temático NC y DTs (3 octubre). 2. Construcción en SMART: En septiembre y octubre se brindó apoyo para la estructuración de los diseños de monitoreo en SMART para las áreas protegidas: PNN Catatumbo, Tatamá, Selva de Florencia, Tayrona, SFF Galeras, Guanentá, Otún Quimbaya, Los colorados y a la DTAM. Por otra parte, se cuenta con 13 modelos de datos generales temáticos que se han construido para toma de información desde campo y que se encuentran disponibles en el drive de la librería para ser personalizados hasta los diseños de estudio (formato de campo) de cada área protegida y como punto de partida de los procesos de toma de datos directamente en campo. 3. Proyectos: Riqueza natural elaboración de plantilla piloto de informe de monitoreo directamente desde SMART y diseños de estudio de las 3 áreas Flamencos, Colorados y Sierra Nevada de Santa Marta; SIM SINAP, dos reuniones de entrega del sistema y de indicadores. 4. Actualización consolidado de datos enviados por las áreas protegidas a final del 2021 y primer semestre del 2022. 5. SIB Colombia: Durante el proceso de migración y modelación de la información en SMART, se ha logrado consolidar una librería de atributos estandarizada a nivel nacional (diccionario de variables), que permite articular la información en base al estándar mundial en biodiversidad Darwin Core. Los datos de biodiversidad se integran como datos abiertos en el Sistema de información sobre Biodiversidad de Colombia (SIB Colombia) a través del siguiente enlace https://ipt.biodiversidad.co/parquesnacionales/,este año se avanza en la integración de datos de la temática de restauración y frailejones con apoyo de practicante por estado joven https://ipt.biodiversidad.co/parquesnacionales/.  
</t>
  </si>
  <si>
    <t xml:space="preserve">TOTAL ACUMULADO: 21.82% QUE EQUIVALE A 96/440 VOC 
EL 2021 CERRO CON 76 VOC </t>
  </si>
  <si>
    <t xml:space="preserve">En 2021 el indicador cerró con un acumulado 2020+2021 del 17,27% (76 VOC/PIC). En 2022 se tiene programado un avance del 21,82% (96 VOC/PIC), que refleja el acumulado 2020+2021+2022. Respecto a lo programado en 2022 con corte a 23 diciembre se registra cierre con 20,68% (91 VOC/PIC), dado que algunas áreas protegidas de la DTAO y DTPA no entregaron las evidencias requeridas para validar los VOC/PIC. El seguimiento del % de avance respecto a la priorización de VOC/PIC por cada AP y la entrega de evidencias a la fecha referidas a las actas de reunión de plan de trabajo entre DTs y APs se registra en la hoja metodológica del indicador página "Cálculo2022".
Actividades: 1. Respecto a los portafolios de proyectos de investigación, se cuenta con 40 aprobados. Durante el año se han aprobado 4 portafolios (Amacayacu, Río Puré, Galeras, Cinaruco) y se revisaron 11 (La Paya, Orito, Macuira, Cinaruco, El Cocuy, Yuruparí-Malpelo, Galeras, Portete, Katíos, Malpelo, Farallones y Bahía Portete). 
2. Se realizaron un total de 22 apoyos directos con orientaciones temáticas para la formulación e implementación de programas y portafolios a 13 áreas protegidas (Chiribiquete, Corota, Cocuy, Guanentá, Picachos, Orquídeas, Tatamá, Amacayacu, Flamencos, Cahunarí, Nevados, Cabo Manglares y Estoraques), 3 DTs con sus áreas (DTOR, DTAN, DTCA) y 6 DTs (DTAO, DTCA, DTOR, DTAN, DTAM, DTPA).   
3. Se apoyo en las actividades de seguimiento a planes de manejo, mediante la elaboración de informes de seguimiento al monitoreo y la investigación articulados al plan estratégico, así como en los espacios de discusión, para 4 APs (VIPIS, Nevados, Colorados y Sanquianga). 
4. Se elaboró el informe anual de investigación y monitoreo 2021, el cual tiene como propósito presentar información gráfica relacionada con temas de investigación y monitoreo, así como la biodiversidad de PNN. Dicho informe está soportado en bases de datos actualizadas a 2021, que presenta contenidos organizados para realizar búsquedas sencillas y rápidas sobre el estado actual en la implementación de los diseños de monitoreo en cada área protegida y el histórico 1972-2021 de investigaciones realizadas en PNN con un total de 690 investigaciones. Así mismo se actualizó la base de datos que relaciona la generación de fichas de línea base para el periodo 2018-2021. 
5. Durante el año en el marco de la gestión de los portafolios se otorgaron 43 avales de investigación. Se realizó seguimiento al cumplimiento mediante requerimiento de compromisos pendientes a las áreas protegidas que cuentan con avales de investigación en curso o finalizados en el primer y segundo semestre.
6. Se apoyo en la gestión y seguimiento de 7 convenios relacionados con temas de investigación y monitoreo. 
7. Se avanza en la construcción de estudios previos para el convenio de frailejones, a la fecha se encuentran en revisión jurídica por parte de los aliados. 
8. En cumplimiento de los productos requeridos para dar cumplimiento a la actividad 3.19 del CONPES 4050 de 2021 se elaboraron y realizó la entrega de los documentos requeridos en los Hitos 1 y 2, correspondientes a Hito 1: ”Documento base con revisión de los diversos procesos y marcos normativos que orientan la investigación dentro de las áreas protegidas administradas por Parques Nacionales Naturales de Colombia, según categorías de manejo e identificando cuellos de botella” e hito 2 “Documento explicativo de la hoja de ruta ajustada para facilitar y estimular el desarrollo de investigaciones en las áreas protegidas administradas por Parques Nacionales Naturales, con el detalle de los procedimientos”. Dichos documentos, consolidan los aspectos requeridos para las áreas protegidas administradas por PNN, siendo por tanto el insumo base para consolidar los documentos establecidos en el marco del CONPES a nivel del SINAP durante el 2023.
9. Revista In Situ:  Se realizó la convocatoria para publicación de artículos en la séptima edición. Posterior a recibir los artículos, se realizó en conjunto con el comité editorial de la revista, la revisión interna y externa de los artículos, y a la fecha se encuentra en proceso de diagramación por parte del equipo de comunicaciones.
10. Para la divulgación de resultados se avanzó en la consolidación de información (siguiendo los lineamientos para cargue de datos en la GDB) y la construcción de experiencias en ArcGis para las temáticas de investigación y monitoreo. En agosto se generó un plan de trabajo para la construcción de los modelos de datos y catálogos de objeto que soportarán la experiencia. Con base en lo anterior, en el último trimestre se ha trabajado sobre las primeras dos capas que se incluirán en la GDB institucional de monitoreo e investigación. En este sentido, se generó la primera capa tipo punto, donde se estructuraron uno a uno cada indicador validado por cada dirección territorial y una segunda capa que contiene la información relacional de cuantos de los VOC a nivel nacional cuentan con programa de monitoreo, dichas capas se construyeron con sus respectivos catálogos de objetos y se pueden encontrar en el drive tanto la GDB como los respectivos catálogos. https://experience.arcgis.com/experience/a344b1f0e5624e7483e389c34ae17bca/?draft=true
11. Se elaboró y remitió mediante memorando el documento “GUÍA PARA ELABORAR INFORMES DE INVESTIGACIÓN Y MONITOREO EN PARQUES NACIONALES NATURALES DE COLOMBIA”, el cual presenta las pautas generales y propuesta de contenido para elaborar los informes de implementación de los programas de monitoreo y portafolios de proyectos de investigación. Así mismo, orienta sobre la forma de recopilar la información de línea base para los elementos estratégicos de manejo (VOC/PIC). 10. Se elaboró y remitió mediante memorando el documento “GUÍA PARA REPORTAR INDICADORES ASOCIADOS A LA IMPLEMENTACIÓN DE ACCIONES DE INVESTIGACIÓN Y MONITOREO PARA EL PLAN DE ACCIÓN ANUAL 2022”, el cual detalla los pasos y tipos de evidencias descritos en las hojas metodológicas e igualmente expuestos en las jornadas de plan de trabajo realizadas con todas las Direcciones Territoriales y sus Áreas Protegidas durante el primer semestre. 
</t>
  </si>
  <si>
    <t>TOTAL ACUMULADO: 151
TOTAL VIGENCIA 2022: 40
DTAN: 9 investigaciones
DTPA: 9 investigaciones 
DTCA: 5 investigaciones
DTOR: 9 investigaciones 
DTAO: 3 investigaciones 
DTAM: 5 investigaciones 
Cierre de la vigencia 2021:111</t>
  </si>
  <si>
    <t xml:space="preserve">Se cuenta con una línea base de 111 investigaciones (2020+2021) y meta programada de 41 investigaciones para el 2022. Respecto a lo programado en 2022 con corte a 30 diciembre se registra cierre con 40 investigaciones (la investigacion faltante corresponde a DTPA). El seguimiento del avance se registra en la hoja metodológica del indicador página "Cálculo2022"", columna P donde se menciona la cita bibliográfica y en la columna Q se encuentra el archivo en el drive. 
Respecto a los programas de monitoreo, a la fecha se han aprobado 35 documentos, así: Caribe (6): Corales de Profundidad, Acandí, Corchal, Colorados, Salamanca y Old Providence; Pacífico (4): Gorgona, Munchique, Sanquianga y Malpelo; Andes Occidentales (8): Nevado del Huila, Doña Juana, Guacharos, Nevados, Puracé, Selva de Florencia, Galeras y Otún; Andes Nororientales (6): Estoraques, Pisba, Yariguíes, Tama, Guanentá e Iguaque; Orinoquia (6): Chingaza, Picachos, Tuparro, Macarena, Sumapaz y Tinigua; Amazonia (5): Amacayacu, Río Puré, Churumbelos, Nukak y Orito. Durante el año se han revisado 4 diseños de monitoreo (Picachos, Tamá y Colorados (2)) y 10 programas de monitoreo (Corales del Rosario, La Paya, Cinaruco, Galeras, Yuruparí-Malpelo, Paramillo, Utría, Malpelo, Farallones de Cali y Catatumbo). Se aprobaron dos programas de monitoreo (Galeras, Uramba).
Por otro lado, a la fecha se han aprobado 40 documentos del portafolio de investigación los cuales se enuncian a continuación: Caribe (8): Paramillo, VIPIS, Old Providence, Flamencos, Corchal, Corales de  Profundidad, Colorados, Corales del Rosario y San Bernardo; Andes Occidentales (9): Selva de Florencia, Otún Quimbaya, Nevados, Galeras, Doña Juana, Cueva de los Guacharos, Puracé, Corota y Galeras; Andes Nororientales (6): Yariguíes, Tama, Pisba, Iguaque, Guanentá y Estoraques; Orinoquía (6): Tinigua, Sumapaz, Picachos, Macarena, Chingaza y Tuparro; Amazonía (6): Alto Fragua, Nukak, Chiribiquete, Churumbelos, Río Puré y Amacayacu; Pacífico (5): Sanquianga, Munchique, Malpelo, Gorgona y Utría. De lo anteriores, en el 2022 se aprobaron 4 portafolios (Amacayacu, Río Puré, Galeras y Cinaruco) y se revisaron 11 (La Paya, Orito, Macuira, Cinaruco, El Cocuy, Yuruparí-Malpelo, Galeras, Portete, Katíos, Malpelo, Farallones y Bahía Portete).
En el marco del seguimiento y apoyo a la implementación anual de programas de monitoreo y portafolios de investigación, se tiene el siguiente avance: 
1. Jornadas de orientación y definición de plan de trabajo con las 6 DTs y sus áreas protegidas. 
2. Se realizaron un total de 22 apoyos directos con orientaciones temáticas para la formulación e implementación de programas y portafolios a 13 áreas protegidas (Chiribiquete, Corota, Cocuy, Guanentá, Picachos, Orquídeas, Tatamá, Amacayacu, Flamencos, Cahunarí, Nevados, Cabo Manglares y Estoraques), 3 DTs con sus áreas (DTOR, DTAN, DTCA) y 6 DTs (DTAO, DTCA, DTOR, DTAN, DTAM, DTPA). 
3. Se apoyo en las actividades de seguimiento a planes de manejo, mediante la elaboración de informes de seguimiento al monitoreo y la investigación articulados al plan estratégico, así como en los espacios de discusión, para 4 APs (VIPIS, Nevados, Colorados y Sanquianga). 
4. Con el objeto de gestionar apoyo y recursos con WWF y WCS para el SFF Corota se apoyó en la elaboración y gestión del documento "PLAN DE TRABAJO Y PRESUPUESTO. FORMULACIÓN DEL PROGRAMA DE MONITOREO DEL SF ISLA DE LA COROTA". 
5. Se elaboró y remitió mediante memorando el documento “GUÍA PARA ELABORAR INFORMES DE INVESTIGACIÓN Y MONITOREO EN PARQUES NACIONALES NATURALES DE COLOMBIA”, el cual presenta las pautas generales y propuesta de contenido para elaborar los informes de implementación de los programas de monitoreo y portafolios de proyectos de investigación. Así mismo, orienta sobre la forma de recopilar la información de línea base para los elementos estratégicos de manejo (VOC/PIC). 
6. Se elaboró y remitió mediante memorando el documento “GUÍA PARA REPORTAR INDICADORES ASOCIADOS A LA IMPLEMENTACIÓN DE ACCIONES DE INVESTIGACIÓN Y MONITOREO PARA EL PLAN DE ACCIÓN ANUAL 2022”, el cual detalla los pasos y tipos de evidencias descritos en las hojas metodológicas e igualmente expuestos en las jornadas de plan de trabajo realizadas con todas las Direcciones Territoriales y sus Áreas Protegidas durante el primer semestre. 
7. Se apoyó la implementación de los siguientes proyectos 3 en PNN (Territorios &amp; Paz (Chirbiquete, Alto Fragua, Picachos y Macarena), Riqueza Natural (Flamencos, Colorados y Sierra Nevada de Santa Marta), Proyecto GEF -AZE (Farallones, Munchique, Chingaza y Las Orquídeas) y 1 nacional (Monitoreo de ecosistemas de alta montaña-IDEAM) y GEF SINAP en el tema del Sistema de información SIM SINAP y KFW. 
8. Para la divulgación de resultados se avanzó en la consolidación de información (siguiendo los lineamientos para cargue de datos en la GDB) y la construcción de experiencias en ArcGis para las temáticas de investigación y monitoreo. En agosto se generó un plan de trabajo para la construcción de los modelos de datos y catálogos de objeto que soportarán la experiencia. Con base en lo anterior, en el último trimestre se ha trabajado sobre las primeras dos capas que se incluirán en la GDB institucional de monitoreo e investigación. En este sentido, se generó la primera capa tipo punto, donde se estructuraron uno a uno cada indicador validado por cada dirección territorial y una segunda capa que contiene la información relacional de cuantos de los VOC a nivel nacional cuentan con programa de monitoreo, dichas capas se construyeron con sus respectivos catálogos de objetos y se pueden encontrar en el drive tanto la GDB como los respectivos catálogos. https://experience.arcgis.com/experience/a344b1f0e5624e7483e389c34ae17bca/?draft=true
9. Se elaboró el informe anual de investigación y monitoreo 2021, el cual tiene como propósito presentar información gráfica relacionada con temas de investigación y monitoreo, así como la biodiversidad de PNN. Dicho informe está soportado en bases de datos actualizadas a 2021, que presenta contenidos organizados para realizar búsquedas sencillas y rápidas sobre el estado actual en la implementación de los diseños de monitoreo en cada área protegida y el histórico 1972-2021 de investigaciones realizadas en PNN con un total de 690 investigaciones. Así mismo se actualizó la base de datos que relaciona la generación de fichas de línea base para el periodo 2018-2021.
10. Se apoyó a Guanentá en la validación y análisis de datos generados para 3 especies de frailejones.
11. En cumplimiento de los productos requeridos para dar cumplimiento a la actividad 3.19 del CONPES 4050 de 2021 se elaboraron y realizó la entrega de los documentos requeridos en los Hitos 1 y 2, correspondientes a Hito 1: ”Documento base con revisión de los diversos procesos y marcos normativos que orientan la investigación dentro de las áreas protegidas administradas por Parques Nacionales Naturales de Colombia, según categorías de manejo e identificando cuellos de botella” e hito 2 “Documento explicativo de la hoja de ruta ajustada para facilitar y estimular el desarrollo de investigaciones en las áreas protegidas administradas por Parques Nacionales Naturales, con el detalle de los procedimientos”. Dichos documentos, consolidan los aspectos requeridos para las áreas protegidas administradas por PNN, siendo por tanto el insumo base para consolidar los documentos establecidos en el marco del CONPES a nivel del SINAP durante el 2023.
12. Análisis de integridad ecológica de las APS: Para este periodo se culminó los análisis y respectivo documento técnico de soporte de IE a escala fina para cinco áreas protegidas en el marco de la formulación y actualización de sus planes de manejo: PNN Utría, ANU Los Estoraques, por otra parte se generaron DTS de análisis de IE a escala de paisaje para PNN Las Hermosas, DNM Cabo Manglares y SFFPP. También se destaca que se actualizó la metodología para la implementación de análisis de IE en AP administradas por PNN la cual incluye análisis secuencial del estado y tendencia de VOC de filtro fino a través de indicadores de estado vinculados a los atributos de composición, estructura y función. Esta metodología fue aplicada para cuantificar la integridad ecológica en la totalidad de las AP con información de coberturas de la tierra, 43 Parques Naturales Nacionales, 9 Santuarios de Fauna y Flora, 2 Santuarios de Flora, 1 Santuario de Fauna, 2 Reservas Naturales, 1 Área Especial Única y 1 vía Parque.
.
13. Sistema de información de monitoreo e investigación: 1. Capacitaciones: Con apoyo del aliado WCS para el manejo de la herramienta SMART módulo de registros ecológicos (monitoreo e investigación) se implementaron las siguientes: 08/02/2022 - 11/02/2022 capacitación presencial a 9 áreas de la territorial Pacífico con participación de 16 personas; 10/03/2022, 25/03/2022 y 27/04/2022 se realizaron tres sesiones una presencial y dos virtuales, para los temáticos validadores de la información del nivel territorial y nacional con participación entre 32-17 personas; 21/04/2022- 22/04/2022 y 25/04/20228 dos sesiones presencial y virtual a 8 áreas protegidas de la territorial Caribe, en modelo de datos de restauración a Tayrona, Corchal, Macuira, Colorados, Sierra Nevada, Ciénaga, Providencia, Salamanca, con la participación de 32 personas; 28/04/2022 - 29/04/2022 a 4 áreas protegidas de la territorial Orinoquía, modelo restauración a Macarena, Picachos, Sumapaz, Chingaza; 21/06/2022 - 24/06/2022 presencial a 9 áreas de la territorial Andes Occidentales en modelos de datos de restauración y recurso hídrico a Orquídeas, Galeras, Guacharos, Puracé, Doña Juana, Nevados, Otún, Nevado del Huila, Tatamá, con la participación de 27 personas. Modelo de datos manglar 2 junio virtual con 6 áreas protegidas de las territoriales Pacífico y Caribe. Pacifico: Utría, Sanquianga, Cabo manglares. Caribe: Salamanca, Providencia, Corchal. Total participantes: 18. 8 áreas de la territorial Andes Nororientales: Pisba, Cocuy, Iguaque, Yariguíes, Estoraques, Catatumbo, Tama, Guanentá (Sesión 1 presencial: 5 al 9 de septiembre presencial en PNNN Cocuy. Sesión 2 virtual: 10 octubre). 13 áreas de la territorial Caribe: Tayrona, Acandí, Salamanca, Corchal, Ciénaga, Macuira, Flamencos, Colorados, Sierra Nevada, Corales del Rosario, Corales de Profundidad, Paramillo, Providence (12 al 16 de septiembre presencial en PNN Tayrona). Taller presencial temático NC y DTs (3 octubre). 2. Construcción en SMART: En septiembre y octubre se brindó apoyo para la estructuración de los diseños de monitoreo en SMART para las áreas protegidas: PNN Catatumbo, Tatamá, Selva de Florencia, Tayrona, SFF Galeras, Guanentá, Otún Quimbaya, Los colorados y a la DTAM. Por otra parte, se cuenta con 13 modelos de datos generales temáticos que se han construido para toma de información desde campo y que se encuentran disponibles en el drive de la librería para ser personalizados hasta los diseños de estudio (formato de campo) de cada área protegida y como punto de partida de los procesos de toma de datos directamente en campo. 3. Proyectos: Riqueza natural elaboración de plantilla piloto de informe de monitoreo directamente desde SMART y diseños de estudio de las 3 áreas Flamencos, Colorados y Sierra Nevada de Santa Marta; SIM SINAP, dos reuniones de entrega del sistema y de indicadores. 4. Actualización consolidado de datos enviados por las áreas protegidas a final del 2021 y primer semestre del 2022. 5. SIB Colombia: Durante el proceso de migración y modelación de la información en SMART, se ha logrado consolidar una librería de atributos estandarizada a nivel nacional (diccionario de variables), que permite articular la información en base al estándar mundial en biodiversidad Darwin Core. Los datos de biodiversidad se integran como datos abiertos en el Sistema de información sobre Biodiversidad de Colombia (SIB Colombia) a través del siguiente enlace https://ipt.biodiversidad.co/parquesnacionales/,este año se avanza en la integración de datos de la temática de restauración y frailejones con apoyo de practicante por estado joven https://ipt.biodiversidad.co/parquesnacionales/.  
</t>
  </si>
  <si>
    <t xml:space="preserve">Programado 2022: 52
Cierre vigencia 2021: 46 </t>
  </si>
  <si>
    <t xml:space="preserve">Para la vigencia 2022 se cuenta con un avance de 50 Documentos de verficación técnica de los instrumentos de planeación de las areas protegidas administradas por PNNC de los cuales 46 corresponden a la linea base y 4 los firmados en 2022 los cuales son: 
1. PNN Las Hermosas
2. DNMI Cabo Mangles 
3. SFF Malpelo 
4. ANU Los Estoraques </t>
  </si>
  <si>
    <t xml:space="preserve">En el proceso de de formulación durante el periodo 2022 un total de 18 áreas protegidas reportaron avances, la mayoría de las cuales cumplieron al 100% con la meta comprometida, excepto por el PNN Uramba Bahía Málaga que no avanzaron de acuerdo a lo proyectado en el proceso de elaboración del POE, debido a que los Consejos Comunitarios del Esquema de Manejo Conjunto solicitaron no avanzar en la elaboración del POE ya que estaban en desacuerdo en la toma de decisiones de Parques, esto no permitio el ingrso del equipo consultor y por eso la meta de tener el diagnotico no se cumple totalmente porque no esta validada por parte de las comunidades locales. 
 Entre los principales logros se resalta que fueron aprobados 7 POE de las áreas que se listan a continuación: PNN Amacayacu, PNN Yariguíes, PNN Chingaza, PNN Tatamá, PNN Farallones de Cali, SFF Malpelo y SFF Galeras. Además, 4 áreas tienen muy avanzado el proceso de formulación, que se mencionan a continuación: ANU Los Estoraques, PNN Selva de Florencia, PNN Puracé, PNN Cordillera de Los Picachos  </t>
  </si>
  <si>
    <t xml:space="preserve">A 30 de diciembre de 2022, se presenta un avance acumulado del 65% (linea base de 62% y avance en la vigencia del 3%) que corresponden a los avances realizados desde la DTCA y DTPA.
A continuación se presentan avances: 
DNMI Yurupari Malpelo y DNMI Colinas y Lomas
Espacios de socialización del diagnóstico del area ampliada, retroalimentación,  y revisión de criterios que aporten a los componentes de ordenación y zonificación  con el sector pesquero y la OGCI de la AUNAP. Frente a la nueva situación de manejo, varias de las medidas propuestas no seran viables de implementar, por las implicaciones de operación acceso que traerían al sector pesquero.  Como parte de las prioridades del manejo es continuar de forma participativa generando conocimientos sobre el área, para las medidas a ordenar, se desarrollo la expedición para concoer portencial recusos con apoyo de armadores de pesca de Buenaventura.  Para continuar aportanto en las acciones del Conpes 4050, se debe fortalecer el diagnóstico de los usos y emprendimientos existentes, incluyendo los avances en restauración y ecosturismo disponibles desde PNN.  Queda pendiente socializar el avance con SIRAPs desde las Direcciones Territoriales.
Se capacitó al personal en uso de Skylight  dando como resultado  criterios mínimos de información para el reporte oficial interinstitucional sobre los incidentes de pesca ilegal, que permitan documentar alertas de eventos sospechosos y gestionar la activación de la Circular Externa Conjunta -CEC- de la MNPII.
Procesos de ordenación de la pesca de subsistencia en el PNN Tayrona - Sentencia T 606 - Auto Tribunal No. 73: La expectativa del tribunal es que PNNC presente la propuesta provisional de la zonificación piloto para la pesca de subsistencia, lo cual hace parte del ejercicio de planeación del manejo a partir de criterios técnicos, por lo que no se debe confundir con el alcance del plan de compensación que tiene un carácter social y económico. Se solicitó al tribunal aclarar el alcance del fallo en no permitir la pesca al interior del PNN Tayrona. Se estableció mesa de trabajo para revisar la información disponible en el plan de manejo, especialmente en: zonificar la zona recuperación natural, caracterizar los pescadores mayores de 70 años (ubicación, sectores de uso - ancones-, artes y métodos empleados, UEP y especies UICN), incluir en las salidas graficas las zona en procesos de restauración coral/manglar, ecoturismo (senderismo), habitantes (Tagangueros), como elementos ambientales, sociales y económicos a tener en cuenta en la definición de los criterios técnicos a incluir en la propuesta al tribunal
Adicionalmente se requiere contar con un equipo tecnico en las DT y en las AP que acompañen esta tematica para dinamizar desde los tres niveles de gestión los compromisos y necesidades para avanzar de forma aproiada en la planificación del manejo de ecosoistemas acuático y de estos recursos RHBP, en los componentes de ordenamiento, y zonificación. Para la presente vigencia no se conto con personal en la DTCA lo que ha dificultado los procesos tecnicos y de reportes de las metas. 
</t>
  </si>
  <si>
    <t xml:space="preserve">A diciembre de 2022 se cuenta con 946 acuerdos firmados en la vigencia 2022 de los cuales 274 corresponden a la presente vigencia y linea base de 672: 
El cumplimiento por territorial es el siguiente: 
DTCA: 10 Acuerdo (SFF Cochal : 10) 
DTOR: 11 Acuerdos ( PNN Chingaza: 1 ; PNN Cordillera de los Picachos 10 )
DTAM: 10 Acuerdos ( PNN S. Chiribiquete 2 ; RNN Nukak 8 ) 
DTAN:  211 Acuerdos ( PNN Tama 26 ; PNN Cocuy 65 ; PNN Serrania de los Yariguies 120)
DTPA: No programo meta de acuerdos para la vigencia. 
DTAO: 32 acuerdos (Nevado del huila 6; Los Nevados 4; Galeras 5; Las Hermosas 15; Selva de Florencia 2)
</t>
  </si>
  <si>
    <t>Con corte a diciembre se cuenta con 38.943,61 ha de las cuales 31.183,64 ha corresponden a la línea base y 7.759,97 ha al avance 2022, cumpliendo en un 102,03% la meta programada para la presente vigencia
Las hectáreas de la presente vigencia se distribuyen a continuación:
DTCA: 472,63 ha distribuidas en: VIPIS (193,82 ha), Tayrona (53,21 ha), Macuira (21,10 ha), Providencia (16,38 ha), Flamencos (8,05 ha), Colorados (10,12 ha), SNSM (43,99 ha) y Corchal (125,96 ha); cumpliendo en un 97,43% la meta programada para la presente vigencia
DTPA: 194,54 ha distribuidas en: Farallones (63,70 ha), Cabo Manglares (50,07 ha) y Sanquianga (80,77 ha); cumpliendo en un 100,54% la meta programada para la presente vigencia
DTAO: 2.514,81 ha distribuidas en: Galeras (13,02 ha), Selva de Florencia (98,75 ha), Orquídeas (49,96 ha), Nevado del Huila (7,99 ha), Nevados (2.176,39 ha) y Hermosas (168,70 ha); cumpliendo en un 100,75% % la meta programada para la presente vigencia
DTAN: 4.269,54 ha distribuidas en: Cocuy (546,88 ha), Yariguies (974,80 ha), Guanentá (23,55 ha), Iguaque (125,13 ha) y Tamá (2.599,18 ha); cumpliendo en un 103,21% la meta programada para la presente vigencia
DTOR: 217,34 ha distribuidas en: Cinaruco (15 ha), Picachos (92,36 ha), Tinigua (59,99 ha) y Chingaza (49,99 ha); cumpliendo en un 106,02% la meta programada para la presente vigencia
DTAM: 91,11 ha distribuidas en Nukak (30,41 ha) y Chiribiquete (60,70 ha); cumpliendo en un 102,03% la meta programada para la presente vigencia
Es importante anotar que la única ÁP que quedó con pendiente para alcanzar la meta corresponde a VIPIS quien solicitó prórroga al convenio mediante el cual se implementaran las acciones de restauración, quedando un pendiente de 20,82 ha. Para aquellas AP que no alcanzaron el 100% de la meta esta situación se presenta debido a que en la validación de los shapes aportados, los polígonos no dieron el área programada, pero la diferencia se representa en decimales. Por su parte, también se presentan algunas áreas con sobre ejecución porque una vez validadas las áreas de los polígonos, se logró la intervención de un área mayor a la programada.</t>
  </si>
  <si>
    <t>TOTAL ACUMULADO 2022: 3932,927
TOTAL VIGENCIA 2022: 963,07 km 
La meta.2022 se distribuye asi: 
DTAN: 385km (Cocuy).
DTOR: 184km (Tuparro 98, Cinaruco 38, Chingaza 32, Macarena
16).
DTAO: 47.77km (Puracé 13.7, Nevados 34.07)
DTPA: 152km (Gorgona 99, Katios 53)
DTCA: 75.3km (Corchal 61.8, Flamencos 13.5)
DTAM: 119km (Puré 119)</t>
  </si>
  <si>
    <t xml:space="preserve">Con corte a la fecha se cuenta con un total de 3904,28 km precisados, de los cuales 934,42km fueron precisados en 2022 , así:
1.        CT No. 20222400000296 precisión de límites del PNN Río Puré, precisando 131.96 km, ver CT firmado. 
2.        CT No.20222400000316 precisión de límites del DNMI Cinaruco, precisando 39.94 km, ver CT firmado.
3.        CT No.20222400000356 precisión de límites del PNNC Sierra de la Macarena, precisando 16.2 km, ver CT firmado.
4.        CT No.20222400000536 precisión de límites del PNNC El Cocuy, precisando 394.04 km, ver CT firmado.
5.        CT No.20222400000456 precisión de límites del PNNC Los Nevados, precisando 34.07 km, ver CT firmado.
6.        CT No.20222400000516 precisión de límites del PNNC Puracé, precisando 14.57 km, ver CT firmado.
7.        CT No.20222400000526 precisión de límites del SFF Los Flamencos, precisando 13,5 km, ver CT firmado.
8.        CT No.20222400000436 precisión de límites del PNNC Chingaza, precisando 33,45 km, ver CT firmado. 
9.        CT No.20222400000446 precisión de límites del PNNC El Tuparro, precisando 98,59 km, ver CT firmado.
10.        CT No.20222400000606 precisión de límites del PNNC Gorgona, precisando 99,4 km, ver CT firmado. 
11.        CT No.20222400000706 precisión de límites del SFF Corchal Mono Hernández, precisando 58,7 km, ver CT firmado.
12.        CT No.20222400000526 precisión de límites del SFF Flamencos, precisando 13,5 km, ver CT firmado. 
A diciembre quedo pendiente el CT de verificacion del PNN Katios el cual se encontraba en proceso de firmas. 
</t>
  </si>
  <si>
    <t>Con corte a 30 de diciembre de 2022: Cuantitativamente se dio avance de 2,5% en PNN Chingaza de la DTOR, con el documento de diseño de monitoreo. Si bien las Areas y las Dt continuaron ejecutando acciones de control, no se generaron otros avances en las fases por falta de personal. De forma general sube el indicdor a 82,27%.
Cualitativamente, se generaron reuniones internas para cumplimiento del CONPES 4050 y avance en el documento de la Actividad 1.8. Se genero el documento tecnico "Guia de especies exoticas en PNN y sus alrededores".</t>
  </si>
  <si>
    <t>Con corte a diciembre se cuenta con el 2% que corresponde a 6.331,71 ha de la línea base y 21,10 ha de la vigencia 2022; cumpliendo en un 105,50% la meta programada para la presente vigencia. 
En el PNN Macuira se avanzó en 21,10 ha a través de la implementación de estrategias de restauración ecológica – rehabilitación mediante la plantación de árboles frutales y forrajeros priorizados para el enriquecimiento de las huertas familiares de la de etnia Wayuu
Es importante anotar que se presenta sobre ejecución porque una vez validadas las áreas de los polígonos, se logró la intervención de un área mayor a la programada.</t>
  </si>
  <si>
    <t>Con corte a diciembre se cuenta con 2.277.729 individuos sembrados de los cuales 1.423.769 corresponden a la línea base y 853.960 de 2022, cumpliendo en un 97.10 % la meta programada para la presente vigencia. 
Respecto al avance de la presente vigencia la distribución de individuos sembrados se relaciona a continuación:
DTCA: 304.258 individuos distribuidos en: VIPIS (159.472), Tayrona (14.573), Macuira (34.289), Providencia (3.800), Flamencos (7.809), Colorados (5.060), SNSM (24.327), Corchal (35.094) y CGSM (19.834), alcanzando un 89.96 % la meta programada para la presente vigencia.
DTPA: 48.684 individuos distribuidos en: Farallones (19.975), Cabo Manglares (25.201) y Sanquianga (3.508), cumpliendo en un 111.92 % la meta programada para la presente vigencia.
DTAO: 168.913 individuos distribuidos en: Galeras (11.500), Selva de Florencia (20.000), Orquídeas (20.523), Tatama (12.846), Puracé (7.010), Nevado del Huila (39.000), Otún Quimbaya (1.000), Nevados (22.328), Hermosas (34.706), , cumpliendo en un 100.57 % la meta programada para la presente vigencia.
DTAN: 218.025 individuos distribuidos en: Cocuy (55.078), Yariguies (95.848), Guanentá (24.683), Estoraques (14.590), Iguaque (15.657), Pisba (6.001) y Tamá (6.168), cumpliendo en un 101.08 % la meta programada para la presente vigencia.
DTOR: 55.219 individuos distribuidos en: Cinaruco (25.215), Picachos (10.004), Macarena (10.000) y Tinigua (10.000), cumpliendo en un 100 % la meta programada para la presente vigencia.
DTAM: 58.861 individuos distribuidos en: Chiribiquete (40.861), Nukak (18.000), cumpliendo en un 100 % la meta programada para la presente vigencia.</t>
  </si>
  <si>
    <t>Con corte a diciembre se tienen 61 viveros en funcionamiento cumpliendo en un 100% la meta programada, los cuales se distribuyen de la siguiente manera:
DTCA: 14 viveros distribuidos en: VIPIS (1), Tayrona (1), Macuira (3), Providencia (2), Flamencos (1), Colorados (1), SNSM (3), Corchal (1) y CNSM (1).
DTPA: 3 viveros distribuidos en: Farallones (2) y Sanquianga (1).
DTAO: 13 viveros distribuidos en: Selva de Florencia (5), Orquídeas (2), Nevado del Huila (1), Nevados (3), Puracé (2). 
DTAN: 16 viveros distribuidos en: Cocuy (3), Yariguies (2), Guanentá (4), Estoraques (2), Iguaque (2), Pisba (1) y Tama (2).
DTOR: 13 viveros distribuidos en: Cinaruco (2), Picachos (3), Macarena (4), Tinigua (3) y Chingaza (1).
DTAM: 2 viveros distribuidos en: Nukak (2).</t>
  </si>
  <si>
    <t xml:space="preserve">TOTAL ACUMULADO: 845.734
LINEA BASE: 84,854
TOTAL VIGENCIA 2022:  760.880
</t>
  </si>
  <si>
    <t xml:space="preserve">Con corte a diciembre se han realizado actividades de mantenimiento a 617.370 individuos, de los cuales 84.854 corresponden a la línea base y 532.516 a lo realizado en la vigencia 2022, lo que corresponde a un 69,99 % del cumplimiento de la meta.
La distribución del avance reportado para el 2022 se relaciona a continuación.
DTCA:139.332 individuos con mantenimiento, distribuidos en VIPIS (18.147), Tayrona (14.901), Macuira (5.235), Providencia (3.600), Flamencos (8.500), Colorados (10.469), Sierra Nevada de Santa Marta (31.000), Corchal (22.973) y Ciénaga grande de Santa Marta (24.507); con un porcentaje de avance del 38,48% respecto a la meta programada para la presente vigencia
DTPA: 40.232 individuos con mantenimiento, distribuidos en Farallones (36,462), Cabo Manglares (2.910) y Sanquianga (860), cumpliendo en un 101,41% la meta programada para la presente vigencia. 
DTAO: 94.968 individuos con mantenimiento, distribuidos en Galeras (25.808), Selva de Florencia (56.000), Orquídeas (11.160), Nevados (1.000), Otún Quimbaya (1.000), cumpliendo en un 101,24% la meta programada para la presente vigencia
DTAM: 257.984 individuos con mantenimiento, distribuidos en Alto Fragua (37.284), Nukak (124.000), Orito (13.700), La Paya (12.000), Amacayacu (6.000) y Chiribiquete (65.000), cumpliendo en un 97,24% la meta programada para la presente vigencia
Es importante anotar que el indicador presenta un avance del 69,99% respeto a la meta programada para la presente vigencia debido a que las AP de la DTCA: VIPIS (9,81% de avance), Macuira (11,14% de avance),  Corchal (51,05% de avance) y Alto Fragua Indi Wasi (81,05%); por otra parte para el cumplimiento de esta meta se presentaron dificultades principalmente de tipo administrativo ya que para la DTCA y la DTAM los recursos asignados correspondían a recursos de FONAM 20.  
En el caso de Macuira, VIPIS y Corchal se suscribieron los convenios para las acciones de mantenimiento (Convenio No.CA 002-2022 del PNN Macuira; Convenio No. 003-2022 del SFF Corchal “El Mono Hernández y Convenio No. CA 006-2022 de Vía Parque Isla de Salamanca), sin embargo, en la segunda semana de diciembre estas áreas solicitaron la prórroga en tiempo de los citados convenios siendo la nueva fecha de terminación el 30/04/2023 para Macuira, 20/03/2023 para VIPIS y 15/03/2023 para Corchal. Dentro de las justificaciones que motivaron dichas solicitudes se encuentra principalmente la relacionada con las afectaciones por la fuerte temporada de lluvias, dificultades que retrasaron el cronograma de actividades reduciendo considerablemente la operatividad en campo. 
En Macuira la temporada invernal ocasionó daños en las vías terciarias por deslizamientos de tierra, anegamientos y crecientes súbitas de arroyos temporales, que impidieron los desplazamientos y el transporte de insumos, elementos y herramientas para llevar a cabo las jornadas de mantenimiento. Sumado a lo anterior, y considerando el calendario agroclimático de la Macuira, conforme al cual se prevé una temporada seca durante el primer trimestre de 2023, el equipo del área protegida consideró, técnicamente, que el plazo de ejecución del convenio debía prorrogarse por el término de 4 meses, de tal forma que las actividades de mantenimiento pendientes deben adelantarse en el primer trimestre de 2023. 
Para el caso de VIPIS, de igual forma, las fuertes lluvias, generaron inundaciones y taponamiento de caños que dejaron como saldo el incremento del nivel del agua; por ello, el equipo del área protegida consideró, técnicamente, que el plazo de ejecución del convenio debía prorrogarse por 3 meses, de tal forma que se disminuyeran los niveles del agua y de esta manera realizar el mantenimiento a las áreas priorizadas. 
Para Corchal, de igual forma debido a la alta pluviosidad, la cual ha generado altos niveles en los caños dificultando considerablemente las actividades de mantenimiento en sitios priorizados
En consecuencia, es necesario realizar por parte de las áreas protegidas el plan de mejoramiento correspondiente y programar las metas relacionadas a dichos convenios en el rezago de 2022. </t>
  </si>
  <si>
    <t>50.92%</t>
  </si>
  <si>
    <t>A diciembre se presenta un avance acumulado en la implementacion de los POE del 53,17%
Se reporta que, de las 19 áreas protegidas que a diciembre de 2022 reportan avances en el indicador 108 de implementación del POE, 14 áreas presentan un cumplimiento por encima del 90% y 3 reportan el cumplimiento por encima del 80%. Con las dos áreas restantes se presentan las siguientes novedades. El SFF Otun Quimbaya, presenta la matriz diligenciada de manera cualitativa, pero no se evidencian avances cualitativos, manteniendo el reporte porcentual de 2021. En el caso del SFF La Corota se presenta una sobreejecución de la meta proyectada evidenciando un 137%. En conclusión las áreas protegidas cumplieron la meta proyectada para el periodo 2022, con mínimas diferencias de décimas en la mayoría de los casos o de un dígito máximo 2, tal como se puede evidenciar en el reporte final incluido en la hoja metodológica adjunta.
Se resalta el compromiso de los equipos de las áreas y el acompañamiento de la mayoría de las DT a la áreas protegidas para que se diera cumplimiento al presente reporte. Es importante además resaltar el buen manejo que la mayoría de las áreas estan dando a la herramienta de seguimiento a la imlementación del POE y reconocer el enorme esfuerzo asumido por la DTCA para actualizar dichos instrumentos y dar cumplimiento al requerimiento hecho para el periodo 2022. 
Se avanzó de manera significativa en la apropiación de la herramienta de seguimiento por parte de las AP y las DT y en el entendimiento de los indicadores diseñadas para el ecoturismo.</t>
  </si>
  <si>
    <t>En el mes de diciembre se tiene el avance de 45 AP acumaladas que aportan al indicador 84, con el cumplimienito de mínimo el 90% de las acciones proyectadas en la matriz de planeación, con sus respectivas evidencias. Las AP nuevas que cumplen con la meta en el 2022 son las siguientes:
  PNN Tamá,PNN Macuira, ANU Estoraques, PNN S. Yariguies, PNNTayrona, PNN Cocuy,SFF Otún Quimbaya, PNN Los Nevados, PNN Las Hermosas, SFF Galeras, PNN S.Churumbelos, RNN Nukak, PNN Utría, PNN Sanquianga, PNN Munchique, PNN Gorgona, PNN Old providence, SFF Flamencos, PNN Sierra de la Macarena, PNN Tuparro, PNN Picachos, PNN Sumapaz
Las áreas protegidas que desarrollaron acciones de educación 2021 y que se suman a 2022 son 3 las cuales son: SFF Guanentá, PNN Tuparro, SFF El Corchal</t>
  </si>
  <si>
    <t xml:space="preserve">Al mes de diciembre, se tiene un acumulado de 185 talleres realizados, correspondiente a las siguientes cifras por cada DT:
DTAM: 4 (PNN Serranía de los Churumbelos:4)
DTAO: 71 (PNN Los Nevados:71)
DTAN: 20 (ANULE: 13 + PNN Cocuy 7)
DTOR:48 (PNN Sumapaz 20 + PNN Sierra de la Macarena 20 + PNN Tinigua 8)
DTPA:22 (PNN Gorgona 17 +  PNN Uramba Bahía Málaga 5)
DTCA: 20 (PNN Tayrona 20)
</t>
  </si>
  <si>
    <t>A diciembre se tiene un acumulado 2673 personas capacitadas, discriminadas por cada Dirección Territorial, de la sigueinte manera:  
DTAM: 164 (DTAM 164)
DTAO: 1198 (PNN Orquídeas 1000 + PNN Nevado Huila 64 + SFF Galeras 27 + PNN Selva de Florencia 45 + SFF Otun Quimbaya 52 + DTAO 10)
DTAN:1065 (Yariguies 254 + PNN Tamá 250 + Catatumbo 261 + Pisba 300)
DTPA: 50 (PNN Farallones 50)
DTCA: 76 (PNN Old Providence 37 + DTCA 39)
DTOR: 120 (PNN Cordillera de los Picachos 120)</t>
  </si>
  <si>
    <t>INCUPLIDO</t>
  </si>
  <si>
    <t xml:space="preserve">Para la vigencia 2022 se realizó el levantamiento de información de efectividad del manejo de 305 áreas protegidas públicas, donde 250 corresponden a la línea de seguimiento, y las 55 restantes, a línea base, pertenecientes a 31 autoridades ambientales. De las 305 áreas con información de efectividad del manejo, se tiene que 302 se encuentran registradas en el RUNAP, las cuáles representan el 70,56% de las áreas de carácter público y en términos de superficie el 59,77%.
Las áreas protegidas que cuentan con información de línea de seguimiento, corresponden a 250 áreas protegidas, entre las que se encuentran CAM (10 AP), CAR (2 AP), CARDER (17 AP), CARSUCRE (2 AP), CAS (1 AP), CDA (1 AP), CDMB (1 AP), CODECHOCÓ (2 AP), CORANTIOQUIA (1 AP), CORMACARENA (15 AP), CORNARE (5 AP), CORPOAMAZONIA (2 AP), CORPOBOYACÁ (2 AP), CORPOCALDAS (16 AP), CORPOCESAR (4 AP), CORPOCHIVOR (1 AP), CORPOGUAJIRA (4 AP), CORPOGUAVIO (10 AP), CORPONARIÑO (9 AP), CORPONOR (4 AP), CORPORINOQUIA (8 AP), CORPOURABÁ (5 AP), CORTOLIMA (29 AP), CVC (30 AP), CVS (7 AP) y PNN (62 AP). 
Las 55 áreas protegidas que cuentan con información de línea base de efectividad de manejo corresponden a: CAR (2 AP), CARSUCRE (2 AP), CAS (2 AP), CDA (1 AP), CODECHOCÓ (1 AP), CORALINA (4 AP), CORANTIOQUIA (4 AP), CORNARE (7 AP), CORPAMAG (2 AP), CORPOCESAR (1 AP), CORPOCHIVOR (1 AP), CORPOGUAJIRA (4 AP), CORPOGUAVIO (6 AP), CORPORINOQUIA (1 AP), CORPOURABA (2 AP), CORTOLIMA (2 AP), CRA (2 AP), CRC (2 AP), CRQ (4 AP), CVC (4 AP) y CVS (1 AP).
El cálculo de mejora del índice de efectividad se realizó con las áreas protegidas que cuentan con información de línea de seguimiento para la vigencia 2022, correspondientes a 250 áreas protegidas, donde la mediana de la variación del índice de efectividad del manejo para estas áreas protegidas es del 1%, pese a que la meta planteada fue del 20%. Es importante mencionar que esta meta se planteó en un escenario incierto donde por un lado sólo se contaba con información de efectividad del manejo del 8% de las áreas protegidas de carácter público y por otro lado, las únicas áreas que tenían información periódica por cerca de 10 años eran las de SPNN. Bajo este contexto, la gestión en el marco del Plan Nacional de Desarrollo se orientó en levantar información de línea base y tener mediciones periódicas. Si bien, para el 100% de las áreas protegidas públicas la mediana en la variación es del 1%, en las 62 áreas administradas por PNNC, dicha mejora es de 15,54%.
De las 250 áreas, 127 tienen una variación en el índice de efectividad del manejo superior al 0%, entre éstas se encuentran 58 de PNNC, 11 de CORMACARENA, 11 de CVC, 8 de CORPOGUAVIO, 6 de CARDER, 5 de CAM, 5 de CORNARE, 4 de CORPOUARÁ, 4 de CORPOGUAJIRA, 3 de CORPORINOQUIA, 2 de CVS, 1 de CORANTIOQUIA, 1 de CORPOCALDAS, 1 de CORPONARIÑO, 1 de CAR, 1 de CDMB, 1 de CORPOCHIVOR, 1 de CORPONOR, 1 de CARSUCRE, 1 de CODECHOCO y 1 de CORPOCESAR. 
Por otra parte, 80 áreas protegidas no reportan variación en el índice de efectividad del manejo, correspondientes a 27 de CORTOLIMA, 13 de CORPOCALDAS, 13 de CVC, 5 de CVS, 3 de CAM, 3 de CORPONOR, 3 de CORPORINOQUIA, 3 de CORPOCESAR, 2 de CARDER, 2 de CORPOBOYACA, 2 de CORPOAMAZONIA, 1 de CAS, 1 de CORPOGUAVIO, 1 de CORMACARENA y 1 de CODECHOCO, esto se explica debido a que no se presentaron cambios sustanciales en la asignación de los recursos financieros que impactan en la contratación del recurso humano, dotación y mantenimiento de los equipos e infraestructura, así como en la implementación de las líneas de gestión.
La variación en el índice de efectividad del manejo registra un comportamiento desfavorable en 43 áreas protegidas, donde 39 están bajo la administración de las CAR y CDS y 4 de PNNC. Uno de los factores que ha incidido en este resultado, esta asociado al eje temático de recursos, donde, de manera general, las áreas protegidas no cuentan con el presupuesto requerido para la implementación efectiva de sus estrategias de manejo. Respecto al talento humano, la no continuidad del personal con el que contaban las diferentes autoridades ambientales, ha afectado la implementación de las estrategias de manejo, más aún cuando el personal cumple con diversas funciones al interior de las áreas protegidas. 
De las áreas de Parques en esta condición, en dos (2) de ellas se identifica afectación en el manejo por las condiciones de riesgo público, lo que no han permitido la intervención en territorio de los equipos de las áreas protegidas.
Por último, es muy importante resaltar que, de las 31 autoridades ambientales, 14 de éstas cuentan con el 100% de sus áreas protegidas con información de efectividad de manejo, correspondientes a CAM, CARDER, CARSUCRE, CDA, CORALINA, CORMACARENA, CORPAMAG, CORPOAMAZONIA, CORPOCALDAS, CORPOCESAR, CORPONARIÑO, CORPORINOQUIA, CRQ y CVC, lo que representa un logro en los resultados de efectividad del manejo para el Sistema Nacional de Áreas Protegidas. Seguido de aquellas que tienen un rango de avance entre el 80% y el 97% de áreas protegidas bajo su jurisdicción con resultados de efectividad, entre las que se encuentran PNN (97%), CORTOLIMA (91%), CVS (89%), CORPOURABÁ (88%) y CORPOGUAJIRA (80%). Respecto a las áreas protegidas a 2018 identificadas con información de efectividad del manejo (90 AP), las 305 representan un crecimiento del 238,88%.
</t>
  </si>
  <si>
    <r>
      <rPr>
        <b/>
        <sz val="8"/>
        <color theme="1"/>
        <rFont val="Arial Narrow"/>
        <family val="2"/>
      </rPr>
      <t>Participación instancias técnicas interinstitucionales de ordenamiento territorial</t>
    </r>
    <r>
      <rPr>
        <sz val="8"/>
        <color theme="1"/>
        <rFont val="Arial Narrow"/>
        <family val="2"/>
      </rPr>
      <t xml:space="preserve">:  a.) Comité Especial Interinstitucional de la Comisión de Ordenamiento Territorial liderado por DNP: participacióin en la concertación del plan de acción de la Comisión de Ordenamiento Territorial  fundamentado en las bases del Plan Nacional de Desarrollo 2022-2026. b) Comité de gestión integral de territorio marino costero liderado por CCO, se participo en el evento Latin America and Caribbean Regional Forum on Marine Spatial Planning, citado por la UNESCO al grupo de planificación espacial marina.   c) Equipo Función Pública-DNP-Parques Nacionales en el marco del Sistema de Administración del Territorio CONPES SAT 4007 se acompaño el diseño e implementacion de talleres de validación de avances de conceptualización y caracterización de los objetos territoriales, se hicieron los talleres en Tumaco, Santa Marta y Leticia.
</t>
    </r>
    <r>
      <rPr>
        <b/>
        <sz val="8"/>
        <color theme="1"/>
        <rFont val="Arial Narrow"/>
        <family val="2"/>
      </rPr>
      <t>Elaboración o retroalimentación documentos ordenamiento territoria</t>
    </r>
    <r>
      <rPr>
        <sz val="8"/>
        <color theme="1"/>
        <rFont val="Arial Narrow"/>
        <family val="2"/>
      </rPr>
      <t xml:space="preserve">l: Se hizo concepto técnico de retroalimentación del POD Amazonas, se particip en equipo interinstitucional y de paises OTCA elaboracion informe IPBES. Se elaboro el texto sobre OT para la IPBES Amazonia
</t>
    </r>
    <r>
      <rPr>
        <b/>
        <sz val="8"/>
        <color theme="1"/>
        <rFont val="Arial Narrow"/>
        <family val="2"/>
      </rPr>
      <t>Fortalecimiento de capacidade</t>
    </r>
    <r>
      <rPr>
        <sz val="8"/>
        <color theme="1"/>
        <rFont val="Arial Narrow"/>
        <family val="2"/>
      </rPr>
      <t xml:space="preserve">s: Participación en la moderación del lanzamiento de SIGOT Colombia. Se participo como docentes en importancia de ecosistemas fluviales en el desarrollo y ordenamiento territorial  en el seminario de fluviologia de la Escuela Naval en Barrnanquiilla, Se realizo los talleres interno de OT con áreas protegidas del SPNN en el departamento del Amazonas. Se realizó el taller de retroalimentación del POD Amazonas con las áreas protegidas de la AmaozniaSe organizo y desarrollo de forma conjunta  OT/SGM-PNN Nevado del Huila y PNN las Hermosas del taller de ordenamiento territorial para 7 municipios del Macizo Colombiano. se hicieron los talleres, entrevistas y elaboracion contenidos del MOOC PNN Tatamá y ASOCASAN que se gestionó ante el Centro de Metodos Espaciales Urbanas -SMUS- de la Universidad Tecnológicas de Berlín y que se lanzara en febrero de 2023, se desarrollo el diplomado  "ORDENAMIENTO Y DESARROLLO TERRITORIAL INTERCULTURAL Y AMBIENTAL EN EL CARIBE COLOMBIANO", producto de la alianza de la Universidad del Magdalena Parques Nacionales Naturales y apoyo financiero de GIZ. Nivel central esta trabajando con FAO el diplomado de diversidad cultural y ambiental para el pacífico colombiano. </t>
    </r>
  </si>
  <si>
    <t>En los meses de noviembre y diciembre,  se recaudó el pago por Tasas de Uso de Agua  correspondiente a liquidación de sep22 y  se da continuidad a la gestión de cobro correspondiente a liquidaciones de los meses de octubre y noviembre de 2022.</t>
  </si>
  <si>
    <t>Con corte a Diciembre 2022, se realizó la evaluación de la información contable de DTS y NC a octubre 31 de 2022, toda vez que se encuentra en proceso cierre el mes de noviembre 2022 acorde a los plazos dados por la Contaduría General de la Nación. El Objetivo a diciembre es de 100% y lo ejecutado consolidado es de 95,04% y por cada Dirección Territorial es de: NC 95,80% , DTAN 93,12% , DTAO 96,73% , DTPA 99,04% , DTCA 90,07% , DTAM 91,26%, DTOR 99,26%.</t>
  </si>
  <si>
    <t>Con corte al 15 de diciembre de 2022 y de acuerdo la información reportada por las subunidades ejecutores (nivel central y direcciones territoriales), el porcentaje de cumplimiento alcanzado de este indicador en la entidad fue del 95,60%.</t>
  </si>
  <si>
    <t>Con corte al 15 de diciembre de 2022, el porcentaje consolidado de ejecución presupuestal a nivel obligaciones de la entidad (siete subunidades ejecutoras), fue del 54,88%. Este resultado, corresponde a la sumatoria de los recursos obligados ($113.775.456,988,42) sobre la sumatoria de la apropiación vigente asignada ($207.304.241.918,86). Frente a la meta anual del indicador, se presenta un porcentaje de cumplimiento del 68,60%.</t>
  </si>
  <si>
    <t>Con corte al 15 de diciembre de 2022, el porcentaje consolidado de ejecución presupuestal a nivel compromisos de la entidad (siete subunidades ejecutoras), fue del 73,91%. Este resultado, corresponde a la sumatoria de los recursos comprometidos ($153.216.087.460,74) sobre la sumatoria de la apropiación vigente asignada ($207.304.241.918,86). Frente a la meta anual del indicador, se presenta un porcentaje de cumplimiento del 77,80%</t>
  </si>
  <si>
    <t>Se realiza cálculo porcentual de recaudo de ingresos corrientes del proyecto de administración, tomando como referencia en el numerador el informe de ejecución presupuestal de ingresos (recaudo efectivo de administración) con corte al 30 nov de 2022 que corresponde a 21.612.271.949 y en el denominador el anteproyecto de ingresos para la vigencia 2022 de administración corresponde a 19.018.433.532 (aforo programado), dando como resultado un avance del 113,64% de recaudo de ingresos corrientes para el proyecto administración.</t>
  </si>
  <si>
    <t>Etiquetas de fila</t>
  </si>
  <si>
    <t>Total general</t>
  </si>
  <si>
    <t>Promedio de AVANCE ANUAL -DICIEMBRE</t>
  </si>
  <si>
    <t>PROCESO</t>
  </si>
  <si>
    <t>A la fecha se han avalado los proyectos que han sido presentados a la OAP; por medio de la herramienta Matriz de Reporte Dashboard con corte a Diciembre de 2022. Los proyectos presentados y avalados son: Pago por Servicios ambientales en PNN Tinigua en Cooperación con Global Green Growth; el siguiente es el apoyo a estrategia de conservacion de bosques de elevaciones medias en cetroamerica en ccoperación con fondo Neotropical Migratory Bird Conservation Act - y el Canada Nature Fund; desarrollar estrategias de restauración de bosques en cooperación con UICN - WWF-WRI-Gobierno Alemán; Ampliación de PNN Acandí en cooperación con RAINFOREST TRUST.</t>
  </si>
  <si>
    <t>A1 – Diagnóstico: las evidencias que sustentan el avance de las actividades son adecuadfas y conformes a lo establecido para cada actividad: Recomendaciones FURAG, Diseño formato, Socialización, Consolidación, Análisis y documentación.
A2 – Identificación conocimiento relevante: las evidencias que sustentan el avance de las actividades son adecuadfas y conformes a lo establecido para cada actividad: Lineamientos de conocimiento relevante (ya se revisó por OAP), Instructivo para recopilación, Socialización, Aplicación de la recopilación, Análisis y documentación.
A3 – Inventario conocimiento explícito: las evidencias que sustentan el avance de las actividades son adecuadfas y conformes a lo establecido para cada actividad: Instructivo para recopilación, Socialización, Aplicación de la recopilación, Análisis y documentación
A4 – Inventario conocimiento tácito: las evidencias que sustentan el avance de las actividades son adecuadfas y conformes a lo establecido para cada actividad:Instructivo para recopilación, Socialización, Aplicación de la recopilación, Análisis y documentación.
A5 – Acciones para evitar fuga de capital intelectual: las evidencias que sustentan el avance de las actividades son adecuadfas y conformes a lo establecido para cada actividad: Identificación de la problemática, Articulación con partes interesadas, Análisis de contexto, Definición de controles previos, Evidencias de control preventivo, Ejecución y reporte.</t>
  </si>
  <si>
    <t>CIERRE- 2022</t>
  </si>
  <si>
    <t>BALANCE PNNC-2022</t>
  </si>
  <si>
    <t xml:space="preserve">Administración del conocimiento Institucional </t>
  </si>
  <si>
    <t xml:space="preserve">Porcentaje de avance en:
- Generación de diagnóstico
- Identificación del conocimiento relevante
- Inventario del conocimiento tácito
- Inventario del conocimiento explícito
- Acciones para evitar la fuga de capital intelectual
</t>
  </si>
  <si>
    <t>S = [(A1r*PA1) + (A2r*PA2) + (A3r*PA3) + (A4r*PA4) + (A5r*PA5)] / A1 +A2 + A3 A4 +A5
Número de acciones ejecutadas/Numero de acciones propuestas  * 100  
r= realizado</t>
  </si>
  <si>
    <t xml:space="preserve">Como acción preventiva de la falta disciplinaria, la Oficina de Control Disciplinario Interno adelantó las siguientes  Campañas de sensibilización: 
*Enero y Febrero de 2022, dos (02):
1. Que hacer para no concurrir en conflicto de intereses
2. La obligación de los servidores públicos de vigilar y salvaguardar los bienes y valores encomendados, y cumplir con sus deberes y obligaciones sin ... 
*En Marzo de 2022, dos (02): 
3. Código de Ética – El valor de la honestidad. 
4. Deberes – Cumplir con la actualización de bienes y rentas SIGEP. 
Prohibiciones – No ejecutar actos de violencias contra superior o compañeros. 
 *Abril,  una (01): 
5. Se público en la Intranet la prohibición de los servidors públicos relacionada con la intervención de los servidores públicos en politica. 
* Mayo,  tres (03): 
6. Conflicto de intereses - Artículo 44 No. 5 - Articulo 56 Códido General Disciplinario
7. Prohibiciones - Falta Gravisima para faltas cometidas por servidores públicos que utilicen el cargo o función para participar en actividades politicas, movimientos politocos y otros. 
8.  Deberes Nuemral 15 Artículo 38 y Prohibiciones - nuemral 15 Artículo 39 - Código General Disciplinario  5
*Junio, dos (02): 
9. Deber del servidor público responder por la conservación de los útiles, equipos y muebles Prohibición, artículo 39 Código General Disciplinario
10. Conflicto de Intereses – Reportar Conflicto de Intereses de acuerdo con el procedimiento. 
*Julio
* Agosto  (04) Campañas:  de sensibilización: 
11. Deberes establecido e el numeral 10 del artículo 38 y Pribibición numeral 9 artoculo 39 del Código General Disciplinario.
12. Conflicto de Intereses, obligación de declararse impedido y cumplir el procedimiento dipuesto por la entidad para ello, GTH_PR_30. 
13. Deberes y Prohibiciones Numeral 7 Articulo 38 y numeral 19 del articulo 39 - Código General Disciplinario.
14. Caracteristicas de los Conflictos de interese. 
* Septiembre de 2022,  (01) Campaña:
15.  El Deber contenido en el numeral 6 del artículo 38  y prohibición establecida en el numeral 8 del articulo 39 del Código General Disciplinario . 
16. Octubre (01) Campaña de sensibilización
* el día 31 de octubre de 2022,  relacionada con el código de integridad - el valor de la justicia. 
17. Noviembre de 2022 (01)  Campaña de sensibilización: 
17. Deber contenido en el artículo 38 del Código General Disciplinario - No. 15, registro de dirección en gestión humana frente a cualquier cambio - y prohibición artículo 39 Código General Disciplinario No. 27. tener a su servicios personas ajenas a la entidas para labores propias 18.    23 de diciembre del 2022: Valor diligencia lo que hago/uso responsable de loa servicios publicos, etc.- lo que no hago: no mal gasto ningún recurso público, etc. </t>
  </si>
  <si>
    <t>1. Evaluación de 10  Quejas e informes radicadas en el periodo enero y febrero. 
2. Evaluación de 11 procesos activos de vigencias 2015 al 2021, priorizados. 
La Oficina de control Disciplinario Interno en el mes de Marzo de 2022, profirió 20 actos administrativos, que evaluan quejas y procesos disciplinarios activos: 
1. Evaluación de 6  Quejas e informes radicadas en el periodo Marzo
2. Evaluación de 16 procesos activos de vigencias 2015 al 2021, priorizados
La Oficina de control Disciplinario Interno en el mes de Abril de 2022, profirió 21 actos administrativos, que evaluan quejas y procesos disciplinarios activos: 
1. Evaluación de 2  Quejas e informes radicadas en el periodo Abril, quedando pendientes por evaluar 3. 
2. Evaluación de 16 procesos activos de vigencias 2015 al 2021, priorizados 
La Oficina de control Disciplinario Interno en el mes de Mayo de 2022, profirió 33 actos administrativos, que evaluan quejas y procesos disciplinarios activos: 
1. Evaluación de 3  Quejas e informes pendientes por evaluar en el mes de Abril, y 5 quejas e informes radicados en el mes de Mayo de 2022
2. Evaluación de 25 procesos activos de vigencias 2016 al 2021, priorizados 
La Oficina de control Disciplinario Interno en el mes de Junio de 2022, profirió 27 actos administrativos, que evaluan quejas y procesos disciplinarios activos: 
1. Evaluación de 9  Quejas e informes radicados en el mes de Junio de 2022
2. Evaluación de 16 procesos activos de vigencias 2019 al 2021, priorizados
La Oficina de control Disciplinario Interno en el mes de Julio de 2022, profirió 27 actos administrativos, que evaluan quejas y procesos disciplinarios activos: 
1. Evaluación de 6  Quejas e informes radicados en el mes de Julio de 2022. Quedando pendientes dos (02) por evaluar, en razón a la fecha de radicación de las mismas, las cuales se reportaran en el mes de Agosto 2022
2. Evaluación de 17 procesos activos de vigencias 2019 al 2022, priorizados
La Oficina de control Disciplinario Interno en el mes de Agosto de 2022, profirió 27 actos administrativos, que evaluan quejas y procesos disciplinarios activos: 
1. Evaluación de 9  Quejas e informes radicados en el mes de Agosto de 2022
2. Evaluación de 16 procesos activos de vigencias 2019 al 2021, priorizados
La Oficina de control Disciplinario Interno en el mes de Septiembre de 2022, profirió 27 actos administrativos, que evaluan quejas y procesos disciplinarios activos: 
1. Evaluación de 14  Quejas e informes radicados en el mes de Septiembre de 2022
2. Evaluación de 13 procesos activos de vigencias 2019 al 2021, priorizados
La Oficina de Control Disciplinario Interno en el mes de Octubre de 2022, profirio 15 actos administrtaivos que evluaron quejas y procesos disciplinario activos: 
1. Evaluación de 07  Quejas e informes radicados en el mes de Octubre de 2022
2. Evaluación de 08 procesos activos de vigencias 2020 al 2022, priorizados 
La Oficina de control Disciplinario Interno en el mes de Noviembre de 2022, profirió 42 actos administrativos, que evaluan quejas y procesos disciplinarios activos: 
1. Evaluación de 14  Quejas e informes radicados en el mes de Noviembre de 2022
2. Evaluación de 28 procesos activos de vigencias 2020 a 2022, priorizados
La Oficina de control Disciplinario Interno en el mes de Diciembre  de 2022, profirió 19 actos administrativos, que evaluan quejas y procesos disciplinarios activos: 
1. Evaluación de  06 Quejas e informes radicados en el mes de Diciembre de 2022
2. Evaluación de 13  procesos activos de vigencias 2020 a 2022, priorizados</t>
  </si>
  <si>
    <t xml:space="preserve">Para el periodo de enero a diciembre de la vigencia 2022, se tiene un avance en el indicador de cuatrocientos setenta y seis (476) instrumentos normativos y/o documentos jurídicos los cuales se reportaron así:
a. Durante los meses de enero y febrero, se registran: un (1) instrumento normativo (concepto, resoluciones y circulares proyectados); ocho (8) actuaciones para la gestión de cobro coactivo; treinta (30) solicitudes de información predial, un (1) estudio de título y diecisiete (17) afectaciones ante el MADS. Lo anterior suma cincuenta y siete (57) instrumentos normativos y documentos jurídicos generados. 
b. Para el mes de marzo, se registran: cuatro (4) instrumentos normativos (concepto, resoluciones y circulares proyectados); 3 elaboraciones de estudios de títulos, 26 validación de estudios de títulos, 1 afectación ante el MADS y 27 solicitudes de información predial. Lo anterior suma sesenta y un (61) instrumentos normativos y documentos jurídicos generados
c. Para el mes de abril, se registran:  2 elaboraciones de estudios de títulos, 4 solicitudes de información predial y 6 actuaciones para la gestión de cobro coactivo. Lo anterior suma doce (12) instrumentos normativos y documentos jurídicos   
d. Para el mes de mayo, se registran: 28 actualizaciones de estudios de títulos, 4 diagnósticos registral y 8 solicitudes de información predial. Lo anterior suma cuarenta (40) instrumentos normativos y documentos jurídicos. 
e. Para el mes de junio, se registran: 1 elaboración de estudios de títulos y 17 solicitudes de información predial, 1 Resolución No. 204 de 2022, y 4 actuaciones para la gestión de cobro coactivo. Lo anterior suma veintitrés (23) instrumentos normativos y documentos jurídicos. 
f. Para el mes de julio, se registran: 18 solicitudes de información predial,  32 actuaciones prediales, 1 concepto de aclaración inversión en PNN Sumapaz de entes Territoriales, 1 concepto jurídico y financiero respecto a la pertinencia de realizar traslados de cuenta a transferencias corrientes, en el marco de la suscripción de acuerdos entre PNN y comunidades campesinas, 1 Concepto sobre artículos 7 y 8 de la Ley 1955 de 2019, 1 Resolución 256 de 2022 , 1 Concepto Alcance artículo 26 de la Resolución 172 del 23 de junio /2021 PNNC, 1 Resolución 143 de 2022 , 1 Resolución 142 de 2022 , y 2 actuaciones para la gestión de cobro coactivo.  Lo anterior suma cincuenta y nueve (59) instrumentos normativos y documentos jurídicos 
g. Para el mes de agosto, se registran: 4 validaciones de estudios de títulos, 6 elaboraciones de estudios de títulos, 6 solicitudes de información predial, 20 actuaciones prediales, 4 actuaciones para la gestión de cobro coactivo. Lo anterior suma cuarenta (40) instrumentos normativos y documentos jurídicos. 
h. Para el mes de septiembre, se registran: 13 validaciones de estudios de títulos, 21 actualizaciones de estudios de títulos, 1 elaboración de estudio de título, 13 solicitudes de información predial, 3 actuaciones para la gestión de cobro coactivo. Lo anterior suma cincuenta y uno (51) instrumentos normativos y documentos jurídicos. 
i. Para el mes de octubre, se registran:1 elaboración de estudio de título, 29 solicitudes de información predial, 3 adquisiciones, 2 resoluciones, 3 proyectos de resolución, 1 reglamento, 1 memoria justificativa y  2 actualizaciones de documentos normativos. Lo anterior suma cuarenta y dos (42) instrumentos normativos y documentos jurídicos. 
j. Para el mes de noviembre, se registran: 2 actualizaciones de estudio de título, 13 solicitudes de información predial, 2 adquisiciones, 5 proyectos de resolución, 2 memorias justificativas, 1 Plan de trabajo de Diagnóstico, 1 Diagnóstico Normativo, 1 Reglamento, 2 Formulaciones, 1 Documento de contexto, 20 actuaciones para la gestión coactiva. Lo anterior suma cincuenta (50) instrumentos normativos y documentos jurídicos. 
k. Para el mes de diciembre, se registran:  revisión a 9 proyectos de resolución, proyección de 7 fichas técnicas legislativas, proyección de 2 conceptos y revisión 1 concepto técnico; revisión de 4 acuerdos, proyecto de 2 respuestas a peticiones, proyecto de 3 memorandos correspondientes a siniestro cabaña Tuparro – claridades jurídicas distritos nacionales de manejo integrado – ajustes plan de manejo RNN Nukak, revisión 1 lineamiento acuerdos de ecoturismo, 2 estudios de títulos y 10 respuestas y solicitudes prediales. Lo anterior suma cuarenta y un (41) instrumentos normativos y documentos jurídicos. </t>
  </si>
  <si>
    <t>Para el periodo de diciembre de 2022, se atendieron: diez (10) contestaciones de acciones de tutela, dos (2) actualizaciones EKOGUI, cuatro (4) audiencias penales, seis (6) intervenciones y respuesta requerimientos en procesos judiciales; para un total de veintidos (22)</t>
  </si>
  <si>
    <t>PARQUES NACIONALES NATURALES DE COLOMBIA</t>
  </si>
  <si>
    <t>PLAN DE ACCIÓN ANUAL 2022 - DICIEMBRE CIERRE VIGENCIA</t>
  </si>
  <si>
    <t>SEGUIMIENTOS</t>
  </si>
  <si>
    <t>TOTAL DTPA 5,5%
PNN Farallones 5,5% = (50/913 ha)</t>
  </si>
  <si>
    <t>TOTAL DTAM 
Nukak 30 ha</t>
  </si>
  <si>
    <t>3,56%
TOTAL, ACUMULADO: 11.342,16 hectáreas
TOTAL VIGENCIA 2023: 1.308,04 hectáreas</t>
  </si>
  <si>
    <t xml:space="preserve">TOTAL DTPA:  OSO
La DTPA aporta el correspondiente a las DT </t>
  </si>
  <si>
    <t>TOTAL DTAM:  (16/57)
57 VOC-PIC equivale al 100% de la DTAM DE LOS CUALES SE AVANZARA 
14 VOC - PIC 24%
ORITO:1
ALTO FRAGUA: 3
CHIRIBIQUETE: 1
CAHUINARI: 1 - DIFERENCIA 
RÍO PURÉ: 1
YAIGOJE: 1
NUKAK: 2
PAYA: 2
AMACAYACU: 2</t>
  </si>
  <si>
    <t xml:space="preserve">TOTAL DTOR: 15/33
PNN Chingaza 3 (Se mantiene el monitoreo de Oso andino (Tremarctos ornatus) y se incluye un nuevo VOC Paramo y no se actualizará información para Periquito aliamarillo(Pyrrhura calliptera). 
PNN Sumapaz 2 (se mantiene los 2 VOC del año 2021).
PNN Sierra de La Macarena (No se programa, actualmente no se tiene información de resultados de investigaciones)
PNN El Tuparro 0 (No tiene profesional) 
PNN Cordillera de Los Picachos (No se ha realizado el ejercicio de planificación con la jefe de AP)
PNN Tinigua (No tiene profesional de monitoreo)
</t>
  </si>
  <si>
    <t xml:space="preserve">TOTAL DTAM: 11/57
TOTAL DTAM: 9 
ORITO: 2 
CHIRIBIQUETE: 2
FRAGUA: 2
RÍO PURÉ: 1
LA PAYA: 1
AMACAYACU: 1
</t>
  </si>
  <si>
    <r>
      <t xml:space="preserve">
Ajuste de Metas DTAN 2022
</t>
    </r>
    <r>
      <rPr>
        <b/>
        <sz val="8"/>
        <color theme="1"/>
        <rFont val="Arial Narrow"/>
        <family val="2"/>
      </rPr>
      <t>66,67%</t>
    </r>
    <r>
      <rPr>
        <sz val="8"/>
        <color theme="1"/>
        <rFont val="Arial Narrow"/>
        <family val="2"/>
      </rPr>
      <t xml:space="preserve">
PNN Serranía de Los Yariguíes (45%) </t>
    </r>
    <r>
      <rPr>
        <b/>
        <sz val="8"/>
        <color theme="1"/>
        <rFont val="Arial Narrow"/>
        <family val="2"/>
      </rPr>
      <t>100%</t>
    </r>
    <r>
      <rPr>
        <sz val="8"/>
        <color theme="1"/>
        <rFont val="Arial Narrow"/>
        <family val="2"/>
      </rPr>
      <t xml:space="preserve">
SFF Guanentá Alto Río Fonce (10%) </t>
    </r>
    <r>
      <rPr>
        <b/>
        <sz val="8"/>
        <color theme="1"/>
        <rFont val="Arial Narrow"/>
        <family val="2"/>
      </rPr>
      <t>20%</t>
    </r>
    <r>
      <rPr>
        <sz val="8"/>
        <color theme="1"/>
        <rFont val="Arial Narrow"/>
        <family val="2"/>
      </rPr>
      <t xml:space="preserve">
ANU Los Estoraques (40%) 
</t>
    </r>
    <r>
      <rPr>
        <b/>
        <sz val="8"/>
        <color theme="1"/>
        <rFont val="Arial Narrow"/>
        <family val="2"/>
      </rPr>
      <t>80%</t>
    </r>
    <r>
      <rPr>
        <sz val="8"/>
        <color theme="1"/>
        <rFont val="Arial Narrow"/>
        <family val="2"/>
      </rPr>
      <t xml:space="preserve">
</t>
    </r>
  </si>
  <si>
    <r>
      <t xml:space="preserve">
Ajuste de Metas DTOR 2022
</t>
    </r>
    <r>
      <rPr>
        <b/>
        <sz val="8"/>
        <color theme="1"/>
        <rFont val="Arial Narrow"/>
        <family val="2"/>
      </rPr>
      <t xml:space="preserve">65,00%
</t>
    </r>
    <r>
      <rPr>
        <sz val="8"/>
        <color theme="1"/>
        <rFont val="Arial Narrow"/>
        <family val="2"/>
      </rPr>
      <t xml:space="preserve">
PNN Chingaza (sin meta)
PNN Cordillera de Los Picachos (25%)
</t>
    </r>
    <r>
      <rPr>
        <b/>
        <sz val="8"/>
        <color theme="1"/>
        <rFont val="Arial Narrow"/>
        <family val="2"/>
      </rPr>
      <t>35%</t>
    </r>
  </si>
  <si>
    <r>
      <t xml:space="preserve">
Ajuste de Metas DTAO 2022
</t>
    </r>
    <r>
      <rPr>
        <b/>
        <sz val="8"/>
        <color theme="1"/>
        <rFont val="Arial Narrow"/>
        <family val="2"/>
      </rPr>
      <t>91,25%</t>
    </r>
    <r>
      <rPr>
        <sz val="8"/>
        <color theme="1"/>
        <rFont val="Arial Narrow"/>
        <family val="2"/>
      </rPr>
      <t xml:space="preserve">
PNN Selva de Florencia  (5%) 
</t>
    </r>
    <r>
      <rPr>
        <b/>
        <sz val="8"/>
        <color theme="1"/>
        <rFont val="Arial Narrow"/>
        <family val="2"/>
      </rPr>
      <t>90%</t>
    </r>
    <r>
      <rPr>
        <sz val="8"/>
        <color theme="1"/>
        <rFont val="Arial Narrow"/>
        <family val="2"/>
      </rPr>
      <t xml:space="preserve">
PNN Purace(15%)
</t>
    </r>
    <r>
      <rPr>
        <b/>
        <sz val="8"/>
        <color theme="1"/>
        <rFont val="Arial Narrow"/>
        <family val="2"/>
      </rPr>
      <t xml:space="preserve"> 90% </t>
    </r>
    <r>
      <rPr>
        <sz val="8"/>
        <color theme="1"/>
        <rFont val="Arial Narrow"/>
        <family val="2"/>
      </rPr>
      <t xml:space="preserve">
SFF Galeras(85%) 
 </t>
    </r>
    <r>
      <rPr>
        <b/>
        <sz val="8"/>
        <color theme="1"/>
        <rFont val="Arial Narrow"/>
        <family val="2"/>
      </rPr>
      <t>85%</t>
    </r>
    <r>
      <rPr>
        <sz val="8"/>
        <color theme="1"/>
        <rFont val="Arial Narrow"/>
        <family val="2"/>
      </rPr>
      <t xml:space="preserve"> 
PNN Tatamá (10%) 
</t>
    </r>
    <r>
      <rPr>
        <b/>
        <sz val="8"/>
        <color theme="1"/>
        <rFont val="Arial Narrow"/>
        <family val="2"/>
      </rPr>
      <t xml:space="preserve"> 100% </t>
    </r>
  </si>
  <si>
    <r>
      <t xml:space="preserve">
Ajuste de Metas DTPA 2022
</t>
    </r>
    <r>
      <rPr>
        <b/>
        <sz val="8"/>
        <color theme="1"/>
        <rFont val="Arial Narrow"/>
        <family val="2"/>
      </rPr>
      <t xml:space="preserve">55,00%
</t>
    </r>
    <r>
      <rPr>
        <sz val="8"/>
        <color theme="1"/>
        <rFont val="Arial Narrow"/>
        <family val="2"/>
      </rPr>
      <t xml:space="preserve">PNN Farallones  de Cali (7%)
</t>
    </r>
    <r>
      <rPr>
        <b/>
        <sz val="8"/>
        <color theme="1"/>
        <rFont val="Arial Narrow"/>
        <family val="2"/>
      </rPr>
      <t>100%</t>
    </r>
    <r>
      <rPr>
        <sz val="8"/>
        <color theme="1"/>
        <rFont val="Arial Narrow"/>
        <family val="2"/>
      </rPr>
      <t xml:space="preserve">
PNN Uramba Bahía Málaga: (90%)
</t>
    </r>
    <r>
      <rPr>
        <b/>
        <sz val="8"/>
        <color theme="1"/>
        <rFont val="Arial Narrow"/>
        <family val="2"/>
      </rPr>
      <t>100%</t>
    </r>
    <r>
      <rPr>
        <sz val="8"/>
        <color theme="1"/>
        <rFont val="Arial Narrow"/>
        <family val="2"/>
      </rPr>
      <t xml:space="preserve">
SFF Malpelo: (7%)
</t>
    </r>
    <r>
      <rPr>
        <b/>
        <sz val="8"/>
        <color theme="1"/>
        <rFont val="Arial Narrow"/>
        <family val="2"/>
      </rPr>
      <t>100%</t>
    </r>
    <r>
      <rPr>
        <sz val="8"/>
        <color theme="1"/>
        <rFont val="Arial Narrow"/>
        <family val="2"/>
      </rPr>
      <t xml:space="preserve">
PNN Los Katios: (Sin meta)
PNN Munchique: (Sin meta)
PNN Sanquianga: (Sin meta)</t>
    </r>
  </si>
  <si>
    <r>
      <t xml:space="preserve">
Ajuste de Metas DTCA 2022
</t>
    </r>
    <r>
      <rPr>
        <b/>
        <sz val="8"/>
        <color theme="1"/>
        <rFont val="Arial Narrow"/>
        <family val="2"/>
      </rPr>
      <t xml:space="preserve">90,00%
</t>
    </r>
    <r>
      <rPr>
        <sz val="8"/>
        <color theme="1"/>
        <rFont val="Arial Narrow"/>
        <family val="2"/>
      </rPr>
      <t xml:space="preserve">SF Acandi Playón y Playona: (10%)
</t>
    </r>
    <r>
      <rPr>
        <b/>
        <sz val="8"/>
        <color theme="1"/>
        <rFont val="Arial Narrow"/>
        <family val="2"/>
      </rPr>
      <t>95%</t>
    </r>
    <r>
      <rPr>
        <sz val="8"/>
        <color theme="1"/>
        <rFont val="Arial Narrow"/>
        <family val="2"/>
      </rPr>
      <t xml:space="preserve">
PNN Old Providence Mac Bean Lagoon: (85%)
</t>
    </r>
    <r>
      <rPr>
        <b/>
        <sz val="8"/>
        <color theme="1"/>
        <rFont val="Arial Narrow"/>
        <family val="2"/>
      </rPr>
      <t>85%</t>
    </r>
  </si>
  <si>
    <t xml:space="preserve">
Ajuste de Metas DTCA 2022
100,00%
PNN Amacayacu (15%)
100%
</t>
  </si>
  <si>
    <r>
      <t xml:space="preserve">Se relacionan a continuación las acciones adelantadas desde el equipo de ecoturismo en el mes de septiembre de manera conjunta con las áreas protegidas y las Direcciones Territoriales con respecto al proceso de formulación y/o actualización de los POE:
</t>
    </r>
    <r>
      <rPr>
        <b/>
        <sz val="8"/>
        <color theme="1"/>
        <rFont val="Arial Narrow"/>
        <family val="2"/>
      </rPr>
      <t xml:space="preserve">DTAO: </t>
    </r>
    <r>
      <rPr>
        <sz val="8"/>
        <color theme="1"/>
        <rFont val="Arial Narrow"/>
        <family val="2"/>
      </rPr>
      <t xml:space="preserve">
</t>
    </r>
    <r>
      <rPr>
        <b/>
        <sz val="8"/>
        <color theme="1"/>
        <rFont val="Arial Narrow"/>
        <family val="2"/>
      </rPr>
      <t>SF Isla Corota</t>
    </r>
    <r>
      <rPr>
        <sz val="8"/>
        <color theme="1"/>
        <rFont val="Arial Narrow"/>
        <family val="2"/>
      </rPr>
      <t xml:space="preserve">: se acompañó al área en la revisión de la Hoja de Seguimiento a la Implementación del POE, esto con el fin de ajustar la información que se había incorporado de manera errónea y determinar la meta de cumplimiento del POE para el año 2022. Además, se realizó una reunión entre el área protegida y nivel central para revisar el tema de zonificación. Esto como necesidad en la actualización del Plan de Manejo y después de la comisión de ecoturismo en dónde se determinó que la capilla religiosa no es una atractivo de acuerdo a los criterios de evaluación que se han generado en PNNC. 
</t>
    </r>
    <r>
      <rPr>
        <b/>
        <sz val="8"/>
        <color theme="1"/>
        <rFont val="Arial Narrow"/>
        <family val="2"/>
      </rPr>
      <t xml:space="preserve">PNN Tatamá: </t>
    </r>
    <r>
      <rPr>
        <sz val="8"/>
        <color theme="1"/>
        <rFont val="Arial Narrow"/>
        <family val="2"/>
      </rPr>
      <t xml:space="preserve">Se remitió de manera oficial a través de orfeo el documento POE para aprobación. Se generó el memorando de aprobación y la subdirectora solicitó una aclaración con respecto a al manera como se incluyó el ecoturismo en el plan de manejo que se encuentra en proceso de actualización, dicho requerimiento ya fue tramitado y se está a la espera de que el memorando sea firmado para concluir con el cumplimiento de la meta proyectada para 2023 en el marco del presente indicador. En 2023 el AP pasaría al indicador de implementación.
</t>
    </r>
    <r>
      <rPr>
        <b/>
        <sz val="8"/>
        <color theme="1"/>
        <rFont val="Arial Narrow"/>
        <family val="2"/>
      </rPr>
      <t xml:space="preserve">PNN Puracé: </t>
    </r>
    <r>
      <rPr>
        <sz val="8"/>
        <color theme="1"/>
        <rFont val="Arial Narrow"/>
        <family val="2"/>
      </rPr>
      <t xml:space="preserve">El área protegida avanza en la consolicacion del plan estratégico del POE, que ya cuenta con retroalimentación y aportes por parte de la SGM, en la actualidad, se está haciendo el acompañamiento para la elaboraci´n del presupuesto por parte de la DTAO. Se espera que una vez terminado éste sea revisado y aprobado por la DTAN y posteriormente remitido para iniciar el procedimiento de aprobación
</t>
    </r>
    <r>
      <rPr>
        <b/>
        <sz val="8"/>
        <color theme="1"/>
        <rFont val="Arial Narrow"/>
        <family val="2"/>
      </rPr>
      <t>DTPA:</t>
    </r>
    <r>
      <rPr>
        <sz val="8"/>
        <color theme="1"/>
        <rFont val="Arial Narrow"/>
        <family val="2"/>
      </rPr>
      <t xml:space="preserve">
</t>
    </r>
    <r>
      <rPr>
        <b/>
        <sz val="8"/>
        <color theme="1"/>
        <rFont val="Arial Narrow"/>
        <family val="2"/>
      </rPr>
      <t>PNN Uramba Bahía Málaga</t>
    </r>
    <r>
      <rPr>
        <sz val="8"/>
        <color theme="1"/>
        <rFont val="Arial Narrow"/>
        <family val="2"/>
      </rPr>
      <t xml:space="preserve">: se cuenta con un equipo consultor que está elaborando el POE. Sin embargo, las actividades en campo para la elaboración del POE se encuentran paradas porque los consejos comunitario consideran que no se la consultado y requieren de una reunión con el director de PNNC. Mientras se resuelve la situación, se ha hecho acompañamiento desde los tres niveles de gestión para revisar el estado actual del documento y el desarrollo de las herramientas metodológicas. 
</t>
    </r>
    <r>
      <rPr>
        <b/>
        <sz val="8"/>
        <color theme="1"/>
        <rFont val="Arial Narrow"/>
        <family val="2"/>
      </rPr>
      <t>PNN Gorgona</t>
    </r>
    <r>
      <rPr>
        <sz val="8"/>
        <color theme="1"/>
        <rFont val="Arial Narrow"/>
        <family val="2"/>
      </rPr>
      <t xml:space="preserve">: se realizó un comisión para trabajar con el equipo del área sobre las necesidades en la actualización del POE que se proyecta para el 2023. Además, se hizo un reconocimiento de las necesidades para el cumplimento del POE de este año, se orientó técnicamente y se evidenció el estado actual de los atractivos turísticos y la prestación de los servicios turísticos. La actualización del POE requiere recursos para realizar unos completos estudios de capacidad de carga y una proyección de la Isla Ciencia en el Turismo. Para lo anterior, se ha hecho la gestión con KfW y ellos manifestaron que es necesario enviar un documento con la argumentación. Después de la comisión se han realizado varias reuniones con el área protegida para lograr este documento que se estima esté listo a finales de octubre. 
</t>
    </r>
    <r>
      <rPr>
        <b/>
        <sz val="8"/>
        <color theme="1"/>
        <rFont val="Arial Narrow"/>
        <family val="2"/>
      </rPr>
      <t>PNN Utría</t>
    </r>
    <r>
      <rPr>
        <sz val="8"/>
        <color theme="1"/>
        <rFont val="Arial Narrow"/>
        <family val="2"/>
      </rPr>
      <t xml:space="preserve">: se realizó una reunión de seguimiento a la implementación del POE y se orientó como podían avanzar para cumplir con la meta de este año
</t>
    </r>
    <r>
      <rPr>
        <b/>
        <sz val="8"/>
        <color theme="1"/>
        <rFont val="Arial Narrow"/>
        <family val="2"/>
      </rPr>
      <t>PNN Katios</t>
    </r>
    <r>
      <rPr>
        <sz val="8"/>
        <color theme="1"/>
        <rFont val="Arial Narrow"/>
        <family val="2"/>
      </rPr>
      <t xml:space="preserve">: ya se cuenta con el equipo consultor para la elaboración del POE y se realizaron las primeras reuniones entre los tres niveles de gestión para iniciar con la consultoría. Esto se realiza con recursos de KfW.
</t>
    </r>
    <r>
      <rPr>
        <b/>
        <sz val="8"/>
        <color theme="1"/>
        <rFont val="Arial Narrow"/>
        <family val="2"/>
      </rPr>
      <t>PNN Sanquianga</t>
    </r>
    <r>
      <rPr>
        <sz val="8"/>
        <color theme="1"/>
        <rFont val="Arial Narrow"/>
        <family val="2"/>
      </rPr>
      <t xml:space="preserve">: se participó en el proceso de evaluación de los proponentes que se presentaron para ser seleccionado como el equipo consultor que realizará el POE. Esto se realiza con recursos de KfW.
</t>
    </r>
    <r>
      <rPr>
        <b/>
        <sz val="8"/>
        <color theme="1"/>
        <rFont val="Arial Narrow"/>
        <family val="2"/>
      </rPr>
      <t>General DTPA</t>
    </r>
    <r>
      <rPr>
        <sz val="8"/>
        <color theme="1"/>
        <rFont val="Arial Narrow"/>
        <family val="2"/>
      </rPr>
      <t xml:space="preserve">: desde el GPM coordinamos la Mesa de Turismo del CMAR. En el mes de septiembre realizamos el I Encuentro Virtual de Avistamiento de Cetáceos. Este evento se realizó en el día mundial del turismo y se contó con el apoyo de MinAmbiente, Comisión Colombiana del Océano (CCO) y la Escuela de Turismo de la Universidad Autónoma de Occidente. Durante todo un día, 14 conferencistas de 6 países presentaron la normatividad de cada país y casos de estudio sobre avistamiento de cetáceos con los retos de cada nación. El público fueron los equipos de las áreas protegidas, en total asistieron  90 personas. La transmisión se realizó en las redes de PNNC y la CCO y puede ser material de consulta en cualquier momento. Los insumos de este evento apoyarán las buenas prácticas en el avistamiento de cetáceos en las áreas protegidas del CMAR.
</t>
    </r>
    <r>
      <rPr>
        <b/>
        <sz val="8"/>
        <color theme="1"/>
        <rFont val="Arial Narrow"/>
        <family val="2"/>
      </rPr>
      <t>PNN Farallones de Cali</t>
    </r>
    <r>
      <rPr>
        <sz val="8"/>
        <color theme="1"/>
        <rFont val="Arial Narrow"/>
        <family val="2"/>
      </rPr>
      <t xml:space="preserve">: se aprobó el POE el 6 de septiembre de 2022 con lo cual se dá cumplimiento a la meta asociada al indicador de formulación, el área protegida pasará a reportar en el indicador de implementación en el año 2023
</t>
    </r>
    <r>
      <rPr>
        <b/>
        <sz val="8"/>
        <color theme="1"/>
        <rFont val="Arial Narrow"/>
        <family val="2"/>
      </rPr>
      <t>DTCA
SFF Los Colorados</t>
    </r>
    <r>
      <rPr>
        <sz val="8"/>
        <color theme="1"/>
        <rFont val="Arial Narrow"/>
        <family val="2"/>
      </rPr>
      <t xml:space="preserve">: se apoyó técnicamente al área protegida en la elaboración de una guía de ecoturismo para los prestadores de servicios turísticos que se ubican en el área de influencia.
</t>
    </r>
    <r>
      <rPr>
        <b/>
        <sz val="8"/>
        <color theme="1"/>
        <rFont val="Arial Narrow"/>
        <family val="2"/>
      </rPr>
      <t>DTAM:
PNN Amacayacu:</t>
    </r>
    <r>
      <rPr>
        <sz val="8"/>
        <color theme="1"/>
        <rFont val="Arial Narrow"/>
        <family val="2"/>
      </rPr>
      <t xml:space="preserve"> el área protegida se encuentra incorporando las últimas observaciones al documento, en el mes de septiembre remitió lel POE consolidado por medio de orfeo para la generación del respectivo memorando de aprobación
</t>
    </r>
    <r>
      <rPr>
        <b/>
        <sz val="8"/>
        <color theme="1"/>
        <rFont val="Arial Narrow"/>
        <family val="2"/>
      </rPr>
      <t xml:space="preserve">DTAN:
PNN Serranía de Los Yariguíes: </t>
    </r>
    <r>
      <rPr>
        <sz val="8"/>
        <color theme="1"/>
        <rFont val="Arial Narrow"/>
        <family val="2"/>
      </rPr>
      <t xml:space="preserve">El área protegida obtuvo la aprobación de su plan de ordenamiento ecoturístico el 6 de septiembre del presente año, con lo cual concluyó con el cumplimiento de su meta para el periodo 2022, el próximo año, pasará a reportar en el indicador de implementación.
</t>
    </r>
    <r>
      <rPr>
        <b/>
        <sz val="8"/>
        <color theme="1"/>
        <rFont val="Arial Narrow"/>
        <family val="2"/>
      </rPr>
      <t xml:space="preserve">ANU Los Estoraques: </t>
    </r>
    <r>
      <rPr>
        <sz val="8"/>
        <color theme="1"/>
        <rFont val="Arial Narrow"/>
        <family val="2"/>
      </rPr>
      <t xml:space="preserve">El área protegida avanza en el proceso de actualizacion de su intrumento de planificación ecoturística, en el prsente trimestre se acompañó un ejercicio de campo para orientar tecnicamente la construcción del Diseño de Experiencia de Visita y la consolidación del plan de acción del POE
</t>
    </r>
  </si>
  <si>
    <t>Total DTCA = 32,72%, 
DTCA= 12.5%, 
SFF Flamencos: 30%, 
PNN CRSB: 10%, 
PNN Tayrona: 50%, 
PNN Paramillo: 30%, 
SFF CGSM: 20%, 
VIPIS: 40%, 
PNN CPRO: 20%, 
SFF Corchal: 40%, 
SF Acandi: 40%, 
PNN B.Portete 20%, 
PNN OPML 30%</t>
  </si>
  <si>
    <t>TOTAL DTPA: 0
No se programa para este año</t>
  </si>
  <si>
    <t>TOTAL DTAN 1.770,75 ha
Cocuy 25 ha (RE)
Pisba 5 ha (RE)
Guanentá 20 ha (RE)
Yariguies 100 ha (RE)
KFW
Cocuy 520,75 ha (SSC)
Tamá 800 ha (SSC)
Yariguies 300 ha (SSC)</t>
  </si>
  <si>
    <t>TOTAL DTAO 2.412 ha
Galeras 13 ha (Rec 11) 
Selva de Florencia 12 ha (Rec 11) + 90 ha rezago 2021 = 102 ha
Orquideas 100  (Rec 11) + 23 ha rezago 2021 = 123 ha
NHU 8 ha (Rec 11)
Nevados 100 ha  (Rec 11) + 2.066 ha rezago 2021 = 2.166 ha</t>
  </si>
  <si>
    <t>TOTAL DTPA 193,5 ha
Farallones: 50 ha + (rezago 13,5) = 63,50 ha
Sanquianga 80 ha
Cabo Manglares: 50 ha</t>
  </si>
  <si>
    <t xml:space="preserve">TOTAL DTCA: 541,74 ha
VIPIS 75 ha + 194,64 ha (rezago 2021) = 269,64 ha
Tayrona 47,38 ha (rezago 2021)
Macuira 20 ha (Rehabilitación)
Providencia 12 ha
Flamencos 8 ha 
Colorados 10 ha
SNSM 40 ha + 9,72 ha (rezago 2021) = 49,72 ha
Corchal 25 ha
KFW
Corchal 100 ha
</t>
  </si>
  <si>
    <t xml:space="preserve">TOTAL ACUMULADO 2022: 38.788,99
TOTAL VIGENCIA: 7.605,35
</t>
  </si>
  <si>
    <r>
      <t xml:space="preserve">TOTAL DTAM: 125  KM 
PNN Rio Pure 119  - </t>
    </r>
    <r>
      <rPr>
        <b/>
        <sz val="8"/>
        <color theme="1"/>
        <rFont val="Arial Narrow"/>
        <family val="2"/>
      </rPr>
      <t xml:space="preserve">SE ACTUALIZARA EN SEPT </t>
    </r>
    <r>
      <rPr>
        <sz val="8"/>
        <color theme="1"/>
        <rFont val="Arial Narrow"/>
        <family val="2"/>
      </rPr>
      <t xml:space="preserve">
PNN Chiribiquete 16</t>
    </r>
  </si>
  <si>
    <t>TOTAL DTAN: 247.168
Cocuy 55.000
Iguaque 7.000
Pisba 5.000
Estoraques 21.700
Tamá 4.400
Guanentá 21.000
Yariguies 133.068 (70.500+ 62.568 de rezago 2021)</t>
  </si>
  <si>
    <t>TOTAL DTAO: 171.949
CONSOLIDADO DE 2022 74.500 + 97.449 REZAGO 2021 INDIVIDUOS
Galeras 11.500 (Rec 20)
Selva de Florencia 20.000 (Rec 13)
Orquideas 20.000 (Rec 20)
NHU 9.000 (Rec 20) + 30.000 (Rezago 2021) = 39.000 
Nevados 9.000 (Rec 13) +12.943 (rezago 2021) = 21.943 
Otun Quimabaya 2.000 (Rec 21)
Puracé 7.000 (rezago 2021)
Hermosas 34.670 (rezago 2021)
Tatamá 15.836 (3000 +12.836 (rezago 2021)</t>
  </si>
  <si>
    <t xml:space="preserve">TOTAL DTCA: 402.026
VIPIS 75.000 + 156.292 (rezago 2021) = 231.292
Tayrona 5.000 + 14.573 (rezago 2021) = 19.573
Macuira 30.000 + 22.355 (rezago 2021) = 52.355
Providencia 3.600
Flamencos 7.800
Colorados 3.000 + 1832 (rezago 2021) = 4.832
SNSM 25.000 + 3120 (rezago 2021) = 28.120
Corchal 15.000 + 19.883 (rezago 2021) = 34.883
Cienaga 19.571 (rezago 2021)
</t>
  </si>
  <si>
    <t xml:space="preserve">TOTAL ACUMULADO: 2.303.198
TOTAL VIGENCIA INCLUYENDO REZAGOS: 879.429
</t>
  </si>
  <si>
    <r>
      <t xml:space="preserve">José López GTEA 23-12-2022: Avance a corte 31 de diciembre de 2022 se ejecutaron los seguimientos de un total de 98,81% (83/105) de instrumentos entre GTEA quien realizó el seguimiento a 77 instrumentos a corte 31 de diciembre del 2022 de 99 de la vigencia de 2021 correspondiendo al 92,86% y DTCA de las seis (6) solicitudes que cursaron en la DTCA en el año 2021, resolvieron 6 en 2022 corespondiente al 7,14%.
</t>
    </r>
    <r>
      <rPr>
        <u/>
        <sz val="8"/>
        <color theme="1"/>
        <rFont val="Arial Narrow"/>
        <family val="2"/>
      </rPr>
      <t>GTEA:</t>
    </r>
    <r>
      <rPr>
        <sz val="8"/>
        <color theme="1"/>
        <rFont val="Arial Narrow"/>
        <family val="2"/>
      </rPr>
      <t xml:space="preserve"> 99 instrumentos para regular el uso y aprovechamiento de los recursos naturales otorgados a 31 de diciembre del año 2021, siendo los siguientes: 10 concesiones de agua, 12 permisos de vertimientos, 8 permisos de ocupación de cauce, 34 permisos de filmación y fotografia, 6 permisos individuales de recolección, 6 permisos de ingreso, 16 autorizaciones de recolección, 7 autorizaciones de investigacion.
77 Instrumentos para regular el uso y aprovechamiento de los recursos naturales con seguimiento a corte 31 de diciembre de 2022: 34 permisos de filmación y fotografía, 4, Permiso Individual de Recolección, 4 Permiso de ingreso, 4 Autorización de recolección, 3 Autorización de investigación, 8 Concesión de aguas superficial, 8 Permiso Ocupación de Cauce, 12 Permisos de vertimiento.
De los 99 expedientes otorgados en 2021 se les hara seguimiento administrativo hasta el 2023 a los siguientes 22 permisos: 4 permisos individuales de recolección, 2 permisos de ingreso, 13 autorizaciones de recolección, 3 autorización de investigación.
En cuanto al trámite de ubicar, mantener, reubicar, reponer estructuras de comunicación de largo alcance, antenas, se tiene que para el 2021 no se realizaron solicitudes al respecto. 
La </t>
    </r>
    <r>
      <rPr>
        <u/>
        <sz val="8"/>
        <color theme="1"/>
        <rFont val="Arial Narrow"/>
        <family val="2"/>
      </rPr>
      <t>DTCA</t>
    </r>
    <r>
      <rPr>
        <sz val="8"/>
        <color theme="1"/>
        <rFont val="Arial Narrow"/>
        <family val="2"/>
      </rPr>
      <t xml:space="preserve"> informó lo siguiente: A 31 de diciembre de 2021, se cerró la vigencia con seis (6) solicitudes de trámite de adecuación, reposición o mejora de estructura existentes al interior del área protegida del PNN Corales del Rosario y San Bernardo. Todas cuentan con decisión que resuelve la solicitud. En el mes de MARZO del año 2022, hubo una (1) solicitud nueva la cual se encuentra en trámite e impulsada mediante el auto de inicio de trámite que se adjunta.</t>
    </r>
  </si>
  <si>
    <t>Fernando Vega - GTEA (26-12-22): A partir del ajuste de meta memorandos 20221400012103 y 20221400013823, a nivel nacional se valida un avance anual del 69% (26.322/38.177 ha) correspondiente a la DTOR, DTPA y DTAN, y un avance acumulado de Plan Estrategico Institucional de 8,26% (26.298/318.177 ha), las otras DT no aportaron las evidencias de inicio de proceso sancionatorio ambiental.
1. DTAM: El avance descriptivo no determina el grado de avance respecto de la meta y línea base. Las evidencias documentales no son de inicio de proceso sancionatorio. No se hace retroalimentación por la DT. Avance (0%).
2. DTPA: Reporte validado, el avance descriptivo presentado indica un cumplimiento del 90%  de la meta ajustada (memo 20221400013823); las evidencias documentales en algunos casos no corresponden al inicio de procesos sancionatorios.  Avance anual 90% (1.195,8/1.335 ha) y acumulado del Plan Estrategico Institucional de 0,06% (1.1195,8/18.718 ha).
3. DTCA: Reporte no validado, No se reportan avances en cuanto a la intervención con nuevos procesos sancionatorios. Se reporta sin embargo un cumplimiento del 100% de una meta anual programada del 0,06%, pero no se acreditan evidencias. Avance (0%).
4. DTOR: Reporte validado de la meta anual de un 100%, se acreditan actos de indagación preliminar e imposición de medidas preventivas. Avance anual 100% (25.102/25.102)  y del Plan Estrategico Institucional del 24% (25.102/105.408 ha).
5. DTAN: Reporte validado, el avance descriptivo presentado indica un cumplimiento del 100% (24,77 hectáreas) de la meta ajustada (memo 20221400013823); avance Plan Estratégico institucional del 0,07% (24,77/35.120).
6. DTAO: Reporte no validado, No se acreditan las evidencias documentales y geográfias suficientes que respalden el cumplimiento de intervención de 1.510,93 hectáreas. Avance (0%).</t>
  </si>
  <si>
    <r>
      <t xml:space="preserve">Para el mes de septiembre se continuan con los avances en los siguientes aspectos a medir. 
</t>
    </r>
    <r>
      <rPr>
        <b/>
        <sz val="8"/>
        <color theme="1"/>
        <rFont val="Arial Narrow"/>
        <family val="2"/>
      </rPr>
      <t>Proyectos asociados a la información</t>
    </r>
    <r>
      <rPr>
        <sz val="8"/>
        <color theme="1"/>
        <rFont val="Arial Narrow"/>
        <family val="2"/>
      </rPr>
      <t xml:space="preserve">: 
Los servicios se encuentran disponibles pero no están expuestos al público por recomendaciones legales y por frecuencia de publicación de los datos.
Se encuentra en estructuracion y desarrollo documento sobre el diagnostico del componente de Informacion pendiente de revisión por el  Coordinador del GTIC.
</t>
    </r>
    <r>
      <rPr>
        <b/>
        <sz val="8"/>
        <color theme="1"/>
        <rFont val="Arial Narrow"/>
        <family val="2"/>
      </rPr>
      <t xml:space="preserve">Proyectos asociados a los sistemas de información: </t>
    </r>
    <r>
      <rPr>
        <sz val="8"/>
        <color theme="1"/>
        <rFont val="Arial Narrow"/>
        <family val="2"/>
      </rPr>
      <t xml:space="preserve">
Se ajusta la base de datos, se crean los campos userExternoId para usuarios externos que no tienen correo y que necesitan crear certificaciones, modelos, controladores, mappers y formularios para poder agregar en los tres tipos de certificaciones: por municipio, por predial o por forma geografico: linea, área, punto, la información del usuario interesado: "cedula externo" ,"nombre solicitante"  y "apellido solicitante"en certificaciones que no posee correo y es diligenciado unicamente por una persona del grupo de atención de usuarios, colores del frontend de certificaciones, reemplazando el color verde por el azul. 
Sistema de restauración se gestionó la publicación de información para los geoservicios de integración para la herramienta.
Visor nueva versión se actualiza para el soporte de leyendas para las diferentes herramientas de la entidad.
Se realiza la publiación de los servicios del SINAP:
Aplicación web inventarios se inicia con el proceso de actualización de dockerizacion para la integración con SIIF nación.
Se realizan ajustes a los modulos del SGD-Orfeo segun los lineamientos de la entidad.
</t>
    </r>
    <r>
      <rPr>
        <b/>
        <sz val="8"/>
        <color theme="1"/>
        <rFont val="Arial Narrow"/>
        <family val="2"/>
      </rPr>
      <t>Proyectos asociados a  Servicios tecnológicos</t>
    </r>
    <r>
      <rPr>
        <sz val="8"/>
        <color theme="1"/>
        <rFont val="Arial Narrow"/>
        <family val="2"/>
      </rPr>
      <t xml:space="preserve">
Suite de adobe se adjudico contrato, en proceso de acta de inicio de inicio.
Se continua con el proceso de migración de herramientas a nube dando inicio a la herramienta de NEON y a la construcción de la herramienta e GIT
Se monitorea el estado del servidor Linux 192.168.50.13 y el estado de las aplicaciones alojadas y se comieza la sincronización con el nuevo mecanismo de backups.
Administración de la granja de servidores Se monitorea sobre el esquema de salubridad los activo on premise.
El licenciamiento ELA se encuentra vigente desde el 19 de diciembre de 2021, y hasta el 19 de diciembre de 2024.
Se construyen estusdios previos para la renovacion de la solucion wifi.
Se realiza seguimiento mensual al contrato con UT Azteca-Centurylink.
Renovación del espectro electromagnético se envia memorando a las areas protegidas con el fin de obtener informacion requerida para dar cumplimiento a la resolución. </t>
    </r>
    <r>
      <rPr>
        <b/>
        <sz val="8"/>
        <color theme="1"/>
        <rFont val="Arial Narrow"/>
        <family val="2"/>
      </rPr>
      <t xml:space="preserve">
Proyectos Asocados al Uso y Aprobación TI</t>
    </r>
    <r>
      <rPr>
        <sz val="8"/>
        <color theme="1"/>
        <rFont val="Arial Narrow"/>
        <family val="2"/>
      </rPr>
      <t xml:space="preserve">
Se esta actualizando el plan de comuicaciones se encuentra revisión para ajustes. 
Se inicia con el reporte de matriz de % de declaración de aplicabilidad.</t>
    </r>
  </si>
  <si>
    <r>
      <rPr>
        <b/>
        <sz val="8"/>
        <color theme="1"/>
        <rFont val="Arial Narrow"/>
        <family val="2"/>
      </rPr>
      <t xml:space="preserve">En el periodo enero - septiembre se implementaron acciones de bienestar en 49 DT y AP de 55 DT y AP priorizadas asi: </t>
    </r>
    <r>
      <rPr>
        <sz val="8"/>
        <color theme="1"/>
        <rFont val="Arial Narrow"/>
        <family val="2"/>
      </rPr>
      <t xml:space="preserve">
1. PNN Tuparro, 2. DNMI Cinaruco:, 3. PNN Chingaza, 4. PNN Cordillera de Los Picachos, 5. PNN Sierra de La Macarena, 6. DTOR
7. PNN Old Providence, 8. SFF Flamencos, 9.Sierra Nevada, 10. Tayrona, 11. DTCA,  12. PNN Paramillo, 13. PNN Tayrona y 14. PNN Sierra Nevada. 
15. DTAN, 16. Pisba, 17. Cocuy. 18. Serranía de los Yariguies, 19. Estoraques, 20. Tama, 21. Catatumbo, 22. Iguaque y 23. Guanenta
24. SFF OTÚN QUIMBAYA, 25. PNN HERMOSAS, 26.PNN SELVA DE FLORENCIA, 27. PNN TATAMÁ, 28. PNN GUÁCHAROS, 29. SFF GALERAS, 30. PNN NEVADOS, 31. SFF ISLA LA COROTA, 32. PNN NEVADO DEL HUILA, 33. PNN ORQUÍDEAS, 34. PNN DOÑA JUANA y 35. PNN PURACÉ
36. DTPA, 37. Farallones, 38. PNN Utria, 39. PNN Uramba Bahía Málaga, 40. PNN Sanquianga, 41. PNN Munchique, 42. DNM Cabo manglares, 43. SFF Malpelo y 44. PNN Gorgona
45. DTAM, 46 PNN Chiribiquete, 47. PNN ALTO FRAGUA INDI WASI, 48. SFF Orito Indi Ande, 49. La paya</t>
    </r>
  </si>
  <si>
    <r>
      <rPr>
        <b/>
        <sz val="8"/>
        <color theme="1"/>
        <rFont val="Arial Narrow"/>
        <family val="2"/>
      </rPr>
      <t xml:space="preserve">En el periodo enero - diciembre se implementaron acciones de bienestar en 55 DT y AP de 55 DT y AP priorizadas asi: </t>
    </r>
    <r>
      <rPr>
        <sz val="8"/>
        <color theme="1"/>
        <rFont val="Arial Narrow"/>
        <family val="2"/>
      </rPr>
      <t xml:space="preserve">
1. PNN Tuparro, 2. DNMI Cinaruco:, 3. PNN Chingaza, 4. PNN Cordillera de Los Picachos, 5. PNN Sierra de La Macarena, 6. DTOR
7. PNN Old Providence, 8. SFF Flamencos, 9.Sierra Nevada, 10. Tayrona, 11. DTCA,  12. PNN Paramillo, 13. PNN Tayrona y 14. PNN Sierra Nevada. 
15. DTAN, 16. Pisba, 17. Cocuy. 18. Serranía de los Yariguies, 19. Estoraques, 20. Tama, 21. Catatumbo, 22. Iguaque y 23. Guanenta
24. SFF OTÚN QUIMBAYA, 25. PNN HERMOSAS, 26.PNN SELVA DE FLORENCIA, 27. PNN TATAMÁ, 28. PNN GUÁCHAROS, 29. SFF GALERAS, 30. PNN NEVADOS, 31. SFF ISLA LA COROTA, 32. PNN NEVADO DEL HUILA, 33. PNN ORQUÍDEAS, 34. PNN DOÑA JUANA y 35. PNN PURACÉ
36. DTPA, 37. Farallones, 38. PNN Utria, 39. PNN Uramba Bahía Málaga, 40. PNN Sanquianga, 41. PNN Munchique, 42. DNM Cabo manglares, 43. SFF Malpelo y 44. PNN Gorgona
45. DTAM, 46 PNN Chiribiquete, 47. PNN ALTO FRAGUA INDI WASI, 48. SFF Orito Indi Ande, 49. La paya, 50. Rnn Nukak, 51. Yaigogé Apaporis, 52. PNN Serranía de los Churumbelos, 53. PNN Rio Puré, 54. PNN La Paya, 55. PNN Cahuinari</t>
    </r>
  </si>
  <si>
    <r>
      <t xml:space="preserve">Del periodo enero-septiembre se implementó el plan de capacitación con la ejecución de 33 nucleos tematicos asi:  
</t>
    </r>
    <r>
      <rPr>
        <b/>
        <sz val="8"/>
        <color theme="1"/>
        <rFont val="Arial Narrow"/>
        <family val="2"/>
      </rPr>
      <t>(18) de enero a marzo:</t>
    </r>
    <r>
      <rPr>
        <sz val="8"/>
        <color theme="1"/>
        <rFont val="Arial Narrow"/>
        <family val="2"/>
      </rPr>
      <t xml:space="preserve">
</t>
    </r>
    <r>
      <rPr>
        <b/>
        <sz val="8"/>
        <color theme="1"/>
        <rFont val="Arial Narrow"/>
        <family val="2"/>
      </rPr>
      <t xml:space="preserve">(6) NC: </t>
    </r>
    <r>
      <rPr>
        <sz val="8"/>
        <color theme="1"/>
        <rFont val="Arial Narrow"/>
        <family val="2"/>
      </rPr>
      <t xml:space="preserve"> 1.Sistema Integrado de Gestión, 2. Entrenamiento en SST, 3. programa inducción, 4. Programa de Reinducción, 5. Probidad y Etica de lo publico y 6. Gestion del Conocimiento.
</t>
    </r>
    <r>
      <rPr>
        <b/>
        <sz val="8"/>
        <color theme="1"/>
        <rFont val="Arial Narrow"/>
        <family val="2"/>
      </rPr>
      <t>(1) DTOR:</t>
    </r>
    <r>
      <rPr>
        <sz val="8"/>
        <color theme="1"/>
        <rFont val="Arial Narrow"/>
        <family val="2"/>
      </rPr>
      <t xml:space="preserve"> Prevencion vigilancia y Control 
</t>
    </r>
    <r>
      <rPr>
        <b/>
        <sz val="8"/>
        <color theme="1"/>
        <rFont val="Arial Narrow"/>
        <family val="2"/>
      </rPr>
      <t xml:space="preserve">(1) DTCA: </t>
    </r>
    <r>
      <rPr>
        <sz val="8"/>
        <color theme="1"/>
        <rFont val="Arial Narrow"/>
        <family val="2"/>
      </rPr>
      <t xml:space="preserve">Gestión Documental
</t>
    </r>
    <r>
      <rPr>
        <b/>
        <sz val="8"/>
        <color theme="1"/>
        <rFont val="Arial Narrow"/>
        <family val="2"/>
      </rPr>
      <t>(2) DTAN</t>
    </r>
    <r>
      <rPr>
        <sz val="8"/>
        <color theme="1"/>
        <rFont val="Arial Narrow"/>
        <family val="2"/>
      </rPr>
      <t xml:space="preserve">: Gestión del Talento Humano y Entrenamiento en SST
</t>
    </r>
    <r>
      <rPr>
        <b/>
        <sz val="8"/>
        <color theme="1"/>
        <rFont val="Arial Narrow"/>
        <family val="2"/>
      </rPr>
      <t>(1) DTAO</t>
    </r>
    <r>
      <rPr>
        <sz val="8"/>
        <color theme="1"/>
        <rFont val="Arial Narrow"/>
        <family val="2"/>
      </rPr>
      <t xml:space="preserve">: Gestión de la Conservación y Biodiversidad e Investigación y monitoreo
</t>
    </r>
    <r>
      <rPr>
        <b/>
        <sz val="8"/>
        <color theme="1"/>
        <rFont val="Arial Narrow"/>
        <family val="2"/>
      </rPr>
      <t>(2) DTPA:</t>
    </r>
    <r>
      <rPr>
        <sz val="8"/>
        <color theme="1"/>
        <rFont val="Arial Narrow"/>
        <family val="2"/>
      </rPr>
      <t xml:space="preserve">  1. Gestión de la conservación y biodiversidad e investigación y monitoreo y 2. SIstema de Integrado de Gestión SIG
</t>
    </r>
    <r>
      <rPr>
        <b/>
        <sz val="8"/>
        <color theme="1"/>
        <rFont val="Arial Narrow"/>
        <family val="2"/>
      </rPr>
      <t>(5) DTAM:</t>
    </r>
    <r>
      <rPr>
        <sz val="8"/>
        <color theme="1"/>
        <rFont val="Arial Narrow"/>
        <family val="2"/>
      </rPr>
      <t xml:space="preserve"> 1. Sistema de Gestion en Seguridad y Salud,  2. Gestión Documental, 3. Educación Ambiental y comunicaciones, 4. Prevención Vigilancia y control y 5. Gestión del Riesgo
</t>
    </r>
    <r>
      <rPr>
        <b/>
        <sz val="8"/>
        <color theme="1"/>
        <rFont val="Arial Narrow"/>
        <family val="2"/>
      </rPr>
      <t xml:space="preserve">
(5) Abril: 
(1) DTAM: </t>
    </r>
    <r>
      <rPr>
        <sz val="8"/>
        <color theme="1"/>
        <rFont val="Arial Narrow"/>
        <family val="2"/>
      </rPr>
      <t>Entrenamiento en Seguridad y Salud en el Trabajo,  Prevención, Vigilancia Y Control,Gestión Riesgo,</t>
    </r>
    <r>
      <rPr>
        <b/>
        <sz val="8"/>
        <color theme="1"/>
        <rFont val="Arial Narrow"/>
        <family val="2"/>
      </rPr>
      <t xml:space="preserve">1 Programa de Inducción
(1) DTOR: Servicio al Ciudadano
DTAN: </t>
    </r>
    <r>
      <rPr>
        <sz val="8"/>
        <color theme="1"/>
        <rFont val="Arial Narrow"/>
        <family val="2"/>
      </rPr>
      <t xml:space="preserve">Gestión del Talento Humano y Entrenamiento en SST
</t>
    </r>
    <r>
      <rPr>
        <b/>
        <sz val="8"/>
        <color theme="1"/>
        <rFont val="Arial Narrow"/>
        <family val="2"/>
      </rPr>
      <t xml:space="preserve">(1) DTCA: Gestión Administrativa y Contratación estatal
(1) NIVEL CENTRAL: </t>
    </r>
    <r>
      <rPr>
        <sz val="8"/>
        <color theme="1"/>
        <rFont val="Arial Narrow"/>
        <family val="2"/>
      </rPr>
      <t xml:space="preserve">Entrenamiento Sistema de Gestión de Seguridad y Salud en el Trabajo, Programa Inducción, Programa de Reinducciòn; Probidad y Etica de lo Publico; </t>
    </r>
    <r>
      <rPr>
        <b/>
        <sz val="8"/>
        <color theme="1"/>
        <rFont val="Arial Narrow"/>
        <family val="2"/>
      </rPr>
      <t xml:space="preserve">Gestiòn del riesgo </t>
    </r>
    <r>
      <rPr>
        <sz val="8"/>
        <color theme="1"/>
        <rFont val="Arial Narrow"/>
        <family val="2"/>
      </rPr>
      <t xml:space="preserve">
</t>
    </r>
    <r>
      <rPr>
        <b/>
        <sz val="8"/>
        <color theme="1"/>
        <rFont val="Arial Narrow"/>
        <family val="2"/>
      </rPr>
      <t>(1) DTPA</t>
    </r>
    <r>
      <rPr>
        <sz val="8"/>
        <color theme="1"/>
        <rFont val="Arial Narrow"/>
        <family val="2"/>
      </rPr>
      <t xml:space="preserve"> Gestión Administrativa y Contratación Pública
</t>
    </r>
    <r>
      <rPr>
        <b/>
        <sz val="8"/>
        <color theme="1"/>
        <rFont val="Arial Narrow"/>
        <family val="2"/>
      </rPr>
      <t xml:space="preserve">(2) Mayo: </t>
    </r>
    <r>
      <rPr>
        <sz val="8"/>
        <color theme="1"/>
        <rFont val="Arial Narrow"/>
        <family val="2"/>
      </rPr>
      <t xml:space="preserve">
</t>
    </r>
    <r>
      <rPr>
        <b/>
        <sz val="8"/>
        <color theme="1"/>
        <rFont val="Arial Narrow"/>
        <family val="2"/>
      </rPr>
      <t xml:space="preserve">(1) NC:  </t>
    </r>
    <r>
      <rPr>
        <sz val="8"/>
        <color theme="1"/>
        <rFont val="Arial Narrow"/>
        <family val="2"/>
      </rPr>
      <t xml:space="preserve">.Sistema Integrado de Gestión, Entrenamiento en SST, programa inducción, Programa de Reinducción, Probidad y Etica de lo publico,. Gestion del Conocimiento, Gsetión del Riesgo y 1. Gestión y Administración del Talento Humano.
</t>
    </r>
    <r>
      <rPr>
        <b/>
        <sz val="8"/>
        <color theme="1"/>
        <rFont val="Arial Narrow"/>
        <family val="2"/>
      </rPr>
      <t xml:space="preserve">DTAN: </t>
    </r>
    <r>
      <rPr>
        <sz val="8"/>
        <color theme="1"/>
        <rFont val="Arial Narrow"/>
        <family val="2"/>
      </rPr>
      <t xml:space="preserve">Seguridad y Salud en el Trabajo
</t>
    </r>
    <r>
      <rPr>
        <b/>
        <sz val="8"/>
        <color theme="1"/>
        <rFont val="Arial Narrow"/>
        <family val="2"/>
      </rPr>
      <t>(1) DTAO</t>
    </r>
    <r>
      <rPr>
        <sz val="8"/>
        <color theme="1"/>
        <rFont val="Arial Narrow"/>
        <family val="2"/>
      </rPr>
      <t xml:space="preserve">: Ejercicio de la Autoridad Ambiental
</t>
    </r>
    <r>
      <rPr>
        <b/>
        <sz val="8"/>
        <color theme="1"/>
        <rFont val="Arial Narrow"/>
        <family val="2"/>
      </rPr>
      <t>DTPA:</t>
    </r>
    <r>
      <rPr>
        <sz val="8"/>
        <color theme="1"/>
        <rFont val="Arial Narrow"/>
        <family val="2"/>
      </rPr>
      <t xml:space="preserve"> Gestión Administrativa y Contratación Pública
</t>
    </r>
    <r>
      <rPr>
        <b/>
        <sz val="8"/>
        <color theme="1"/>
        <rFont val="Arial Narrow"/>
        <family val="2"/>
      </rPr>
      <t>(4)</t>
    </r>
    <r>
      <rPr>
        <sz val="8"/>
        <color theme="1"/>
        <rFont val="Arial Narrow"/>
        <family val="2"/>
      </rPr>
      <t xml:space="preserve"> </t>
    </r>
    <r>
      <rPr>
        <b/>
        <sz val="8"/>
        <color theme="1"/>
        <rFont val="Arial Narrow"/>
        <family val="2"/>
      </rPr>
      <t xml:space="preserve">Junio
(1) NC: </t>
    </r>
    <r>
      <rPr>
        <sz val="8"/>
        <color theme="1"/>
        <rFont val="Arial Narrow"/>
        <family val="2"/>
      </rPr>
      <t xml:space="preserve">Transformación Digital, Gestión y Administración del Talento Humano,Sistema Integrado de Gestión -SIG, Entrenamiento Sistema de Gestión de Seguridad y Salud en el Trabajo, Gestión del Riesgo,programa inducción,Programa de Reinducción y Probidad y Etica de lo publico.
</t>
    </r>
    <r>
      <rPr>
        <b/>
        <sz val="8"/>
        <color theme="1"/>
        <rFont val="Arial Narrow"/>
        <family val="2"/>
      </rPr>
      <t>(1) DTOR</t>
    </r>
    <r>
      <rPr>
        <sz val="8"/>
        <color theme="1"/>
        <rFont val="Arial Narrow"/>
        <family val="2"/>
      </rPr>
      <t xml:space="preserve">:  Planificación, Desarrollo y Ordenamiento Territorial y Servicio al ciudadano
</t>
    </r>
    <r>
      <rPr>
        <b/>
        <sz val="8"/>
        <color theme="1"/>
        <rFont val="Arial Narrow"/>
        <family val="2"/>
      </rPr>
      <t xml:space="preserve">DTCA: </t>
    </r>
    <r>
      <rPr>
        <sz val="8"/>
        <color theme="1"/>
        <rFont val="Arial Narrow"/>
        <family val="2"/>
      </rPr>
      <t xml:space="preserve">Gestión Administrativa y Contratación estatal
</t>
    </r>
    <r>
      <rPr>
        <b/>
        <sz val="8"/>
        <color theme="1"/>
        <rFont val="Arial Narrow"/>
        <family val="2"/>
      </rPr>
      <t xml:space="preserve">DTAN: </t>
    </r>
    <r>
      <rPr>
        <sz val="8"/>
        <color theme="1"/>
        <rFont val="Arial Narrow"/>
        <family val="2"/>
      </rPr>
      <t xml:space="preserve">Seguridad y Salud en el Trabajo
</t>
    </r>
    <r>
      <rPr>
        <b/>
        <sz val="8"/>
        <color theme="1"/>
        <rFont val="Arial Narrow"/>
        <family val="2"/>
      </rPr>
      <t xml:space="preserve">DTAO: </t>
    </r>
    <r>
      <rPr>
        <sz val="8"/>
        <color theme="1"/>
        <rFont val="Arial Narrow"/>
        <family val="2"/>
      </rPr>
      <t xml:space="preserve">Gestión de la Conservación y Biodiversidad e Investigación y monitoreo
</t>
    </r>
    <r>
      <rPr>
        <b/>
        <sz val="8"/>
        <color theme="1"/>
        <rFont val="Arial Narrow"/>
        <family val="2"/>
      </rPr>
      <t>(2)</t>
    </r>
    <r>
      <rPr>
        <sz val="8"/>
        <color theme="1"/>
        <rFont val="Arial Narrow"/>
        <family val="2"/>
      </rPr>
      <t xml:space="preserve"> </t>
    </r>
    <r>
      <rPr>
        <b/>
        <sz val="8"/>
        <color theme="1"/>
        <rFont val="Arial Narrow"/>
        <family val="2"/>
      </rPr>
      <t>DTPA:</t>
    </r>
    <r>
      <rPr>
        <sz val="8"/>
        <color theme="1"/>
        <rFont val="Arial Narrow"/>
        <family val="2"/>
      </rPr>
      <t xml:space="preserve"> Conservación y Biodiversidad e Investigación y monitoreo, transformación digital, gestión administrativa y contratación pública, Gestión y Administración del Talento Humano
</t>
    </r>
    <r>
      <rPr>
        <b/>
        <sz val="8"/>
        <color theme="1"/>
        <rFont val="Arial Narrow"/>
        <family val="2"/>
      </rPr>
      <t xml:space="preserve">
(4)Julio a septiembre 
(1) NC: </t>
    </r>
    <r>
      <rPr>
        <sz val="8"/>
        <color theme="1"/>
        <rFont val="Arial Narrow"/>
        <family val="2"/>
      </rPr>
      <t xml:space="preserve">Gestión Administrativa y Contratación Publica, Sistema Integrado de Gestión -SIG , programa inducción, Programa Reinducciòn: Inducción y reinducción, Probidad y Etica de lo publico, </t>
    </r>
    <r>
      <rPr>
        <b/>
        <sz val="8"/>
        <color theme="1"/>
        <rFont val="Arial Narrow"/>
        <family val="2"/>
      </rPr>
      <t xml:space="preserve">
(1) DTOR: </t>
    </r>
    <r>
      <rPr>
        <sz val="8"/>
        <color theme="1"/>
        <rFont val="Arial Narrow"/>
        <family val="2"/>
      </rPr>
      <t xml:space="preserve">Gestión Administrativa y contratación Pública
</t>
    </r>
    <r>
      <rPr>
        <b/>
        <sz val="8"/>
        <color theme="1"/>
        <rFont val="Arial Narrow"/>
        <family val="2"/>
      </rPr>
      <t>(2) DTCA:</t>
    </r>
    <r>
      <rPr>
        <sz val="8"/>
        <color theme="1"/>
        <rFont val="Arial Narrow"/>
        <family val="2"/>
      </rPr>
      <t xml:space="preserve"> Sistema Integrado de Gestión y Probidad y ética de lo público
</t>
    </r>
    <r>
      <rPr>
        <b/>
        <sz val="8"/>
        <color theme="1"/>
        <rFont val="Arial Narrow"/>
        <family val="2"/>
      </rPr>
      <t>DTAN:</t>
    </r>
    <r>
      <rPr>
        <sz val="8"/>
        <color theme="1"/>
        <rFont val="Arial Narrow"/>
        <family val="2"/>
      </rPr>
      <t xml:space="preserve"> Entrenamiento en SST
</t>
    </r>
    <r>
      <rPr>
        <b/>
        <sz val="8"/>
        <color theme="1"/>
        <rFont val="Arial Narrow"/>
        <family val="2"/>
      </rPr>
      <t xml:space="preserve">DTAM:  </t>
    </r>
    <r>
      <rPr>
        <sz val="8"/>
        <color theme="1"/>
        <rFont val="Arial Narrow"/>
        <family val="2"/>
      </rPr>
      <t xml:space="preserve">Comunicaciones y Educación ambiental, Entrenamiento en Seguridad y Salud en el Trabajo,  Prevención, Vigilancia Y Control, Gestión Riesgo y Programa de Inducción. 
</t>
    </r>
    <r>
      <rPr>
        <b/>
        <sz val="8"/>
        <color theme="1"/>
        <rFont val="Arial Narrow"/>
        <family val="2"/>
      </rPr>
      <t xml:space="preserve">
NOTA. (en rojo aquellos nucleos cubiertos en periodos anteriores y por lo tanto no se tienen en cuenta en el conteo)
</t>
    </r>
  </si>
  <si>
    <r>
      <t xml:space="preserve">Del periodo enero-diciembre se implementó el plan de capacitación con la ejecución de 37 nucleos tematicos asi:  
</t>
    </r>
    <r>
      <rPr>
        <b/>
        <sz val="8"/>
        <color theme="1"/>
        <rFont val="Arial Narrow"/>
        <family val="2"/>
      </rPr>
      <t>(18) de enero a marzo:</t>
    </r>
    <r>
      <rPr>
        <sz val="8"/>
        <color theme="1"/>
        <rFont val="Arial Narrow"/>
        <family val="2"/>
      </rPr>
      <t xml:space="preserve">
</t>
    </r>
    <r>
      <rPr>
        <b/>
        <sz val="8"/>
        <color theme="1"/>
        <rFont val="Arial Narrow"/>
        <family val="2"/>
      </rPr>
      <t xml:space="preserve">(6) NC: </t>
    </r>
    <r>
      <rPr>
        <sz val="8"/>
        <color theme="1"/>
        <rFont val="Arial Narrow"/>
        <family val="2"/>
      </rPr>
      <t xml:space="preserve"> 1.Sistema Integrado de Gestión, 2. Entrenamiento en SST, 3. programa inducción, 4. Programa de Reinducción, 5. Probidad y Etica de lo publico y 6. Gestion del Conocimiento.
</t>
    </r>
    <r>
      <rPr>
        <b/>
        <sz val="8"/>
        <color theme="1"/>
        <rFont val="Arial Narrow"/>
        <family val="2"/>
      </rPr>
      <t>(1) DTOR:</t>
    </r>
    <r>
      <rPr>
        <sz val="8"/>
        <color theme="1"/>
        <rFont val="Arial Narrow"/>
        <family val="2"/>
      </rPr>
      <t xml:space="preserve"> Prevencion vigilancia y Control 
</t>
    </r>
    <r>
      <rPr>
        <b/>
        <sz val="8"/>
        <color theme="1"/>
        <rFont val="Arial Narrow"/>
        <family val="2"/>
      </rPr>
      <t xml:space="preserve">(1) DTCA: </t>
    </r>
    <r>
      <rPr>
        <sz val="8"/>
        <color theme="1"/>
        <rFont val="Arial Narrow"/>
        <family val="2"/>
      </rPr>
      <t xml:space="preserve">Gestión Documental
</t>
    </r>
    <r>
      <rPr>
        <b/>
        <sz val="8"/>
        <color theme="1"/>
        <rFont val="Arial Narrow"/>
        <family val="2"/>
      </rPr>
      <t>(2) DTAN</t>
    </r>
    <r>
      <rPr>
        <sz val="8"/>
        <color theme="1"/>
        <rFont val="Arial Narrow"/>
        <family val="2"/>
      </rPr>
      <t xml:space="preserve">: Gestión del Talento Humano y Entrenamiento en SST
</t>
    </r>
    <r>
      <rPr>
        <b/>
        <sz val="8"/>
        <color theme="1"/>
        <rFont val="Arial Narrow"/>
        <family val="2"/>
      </rPr>
      <t>(1) DTAO</t>
    </r>
    <r>
      <rPr>
        <sz val="8"/>
        <color theme="1"/>
        <rFont val="Arial Narrow"/>
        <family val="2"/>
      </rPr>
      <t xml:space="preserve">: Gestión de la Conservación y Biodiversidad e Investigación y monitoreo
</t>
    </r>
    <r>
      <rPr>
        <b/>
        <sz val="8"/>
        <color theme="1"/>
        <rFont val="Arial Narrow"/>
        <family val="2"/>
      </rPr>
      <t>(2) DTPA:</t>
    </r>
    <r>
      <rPr>
        <sz val="8"/>
        <color theme="1"/>
        <rFont val="Arial Narrow"/>
        <family val="2"/>
      </rPr>
      <t xml:space="preserve">  1. Gestión de la conservación y biodiversidad e investigación y monitoreo y 2. SIstema de Integrado de Gestión SIG
</t>
    </r>
    <r>
      <rPr>
        <b/>
        <sz val="8"/>
        <color theme="1"/>
        <rFont val="Arial Narrow"/>
        <family val="2"/>
      </rPr>
      <t>(5) DTAM:</t>
    </r>
    <r>
      <rPr>
        <sz val="8"/>
        <color theme="1"/>
        <rFont val="Arial Narrow"/>
        <family val="2"/>
      </rPr>
      <t xml:space="preserve"> 1. Sistema de Gestion en Seguridad y Salud,  2. Gestión Documental, 3. Educación Ambiental y comunicaciones, 4. Prevención Vigilancia y control y 5. Gestión del Riesgo
</t>
    </r>
    <r>
      <rPr>
        <b/>
        <sz val="8"/>
        <color theme="1"/>
        <rFont val="Arial Narrow"/>
        <family val="2"/>
      </rPr>
      <t xml:space="preserve">
(5) Abril: 
(1) DTAM: </t>
    </r>
    <r>
      <rPr>
        <sz val="8"/>
        <color theme="1"/>
        <rFont val="Arial Narrow"/>
        <family val="2"/>
      </rPr>
      <t>Entrenamiento en Seguridad y Salud en el Trabajo,  Prevención, Vigilancia Y Control,Gestión Riesgo,</t>
    </r>
    <r>
      <rPr>
        <b/>
        <sz val="8"/>
        <color theme="1"/>
        <rFont val="Arial Narrow"/>
        <family val="2"/>
      </rPr>
      <t xml:space="preserve">1 Programa de Inducción
(1) DTOR: Servicio al Ciudadano
DTAN: </t>
    </r>
    <r>
      <rPr>
        <sz val="8"/>
        <color theme="1"/>
        <rFont val="Arial Narrow"/>
        <family val="2"/>
      </rPr>
      <t xml:space="preserve">Gestión del Talento Humano y Entrenamiento en SST
</t>
    </r>
    <r>
      <rPr>
        <b/>
        <sz val="8"/>
        <color theme="1"/>
        <rFont val="Arial Narrow"/>
        <family val="2"/>
      </rPr>
      <t xml:space="preserve">(1) DTCA: Gestión Administrativa y Contratación estatal
(1) NIVEL CENTRAL: </t>
    </r>
    <r>
      <rPr>
        <sz val="8"/>
        <color theme="1"/>
        <rFont val="Arial Narrow"/>
        <family val="2"/>
      </rPr>
      <t xml:space="preserve">Entrenamiento Sistema de Gestión de Seguridad y Salud en el Trabajo, Programa Inducción, Programa de Reinducciòn; Probidad y Etica de lo Publico; </t>
    </r>
    <r>
      <rPr>
        <b/>
        <sz val="8"/>
        <color theme="1"/>
        <rFont val="Arial Narrow"/>
        <family val="2"/>
      </rPr>
      <t xml:space="preserve">Gestiòn del riesgo </t>
    </r>
    <r>
      <rPr>
        <sz val="8"/>
        <color theme="1"/>
        <rFont val="Arial Narrow"/>
        <family val="2"/>
      </rPr>
      <t xml:space="preserve">
</t>
    </r>
    <r>
      <rPr>
        <b/>
        <sz val="8"/>
        <color theme="1"/>
        <rFont val="Arial Narrow"/>
        <family val="2"/>
      </rPr>
      <t>(1) DTPA</t>
    </r>
    <r>
      <rPr>
        <sz val="8"/>
        <color theme="1"/>
        <rFont val="Arial Narrow"/>
        <family val="2"/>
      </rPr>
      <t xml:space="preserve"> Gestión Administrativa y Contratación Pública
</t>
    </r>
    <r>
      <rPr>
        <b/>
        <sz val="8"/>
        <color theme="1"/>
        <rFont val="Arial Narrow"/>
        <family val="2"/>
      </rPr>
      <t xml:space="preserve">(2) Mayo: </t>
    </r>
    <r>
      <rPr>
        <sz val="8"/>
        <color theme="1"/>
        <rFont val="Arial Narrow"/>
        <family val="2"/>
      </rPr>
      <t xml:space="preserve">
</t>
    </r>
    <r>
      <rPr>
        <b/>
        <sz val="8"/>
        <color theme="1"/>
        <rFont val="Arial Narrow"/>
        <family val="2"/>
      </rPr>
      <t xml:space="preserve">(1) NC:  </t>
    </r>
    <r>
      <rPr>
        <sz val="8"/>
        <color theme="1"/>
        <rFont val="Arial Narrow"/>
        <family val="2"/>
      </rPr>
      <t xml:space="preserve">.Sistema Integrado de Gestión, Entrenamiento en SST, programa inducción, Programa de Reinducción, Probidad y Etica de lo publico,. Gestion del Conocimiento, Gsetión del Riesgo y 1. Gestión y Administración del Talento Humano.
</t>
    </r>
    <r>
      <rPr>
        <b/>
        <sz val="8"/>
        <color theme="1"/>
        <rFont val="Arial Narrow"/>
        <family val="2"/>
      </rPr>
      <t xml:space="preserve">DTAN: </t>
    </r>
    <r>
      <rPr>
        <sz val="8"/>
        <color theme="1"/>
        <rFont val="Arial Narrow"/>
        <family val="2"/>
      </rPr>
      <t xml:space="preserve">Seguridad y Salud en el Trabajo
</t>
    </r>
    <r>
      <rPr>
        <b/>
        <sz val="8"/>
        <color theme="1"/>
        <rFont val="Arial Narrow"/>
        <family val="2"/>
      </rPr>
      <t>(1) DTAO</t>
    </r>
    <r>
      <rPr>
        <sz val="8"/>
        <color theme="1"/>
        <rFont val="Arial Narrow"/>
        <family val="2"/>
      </rPr>
      <t xml:space="preserve">: Ejercicio de la Autoridad Ambiental
</t>
    </r>
    <r>
      <rPr>
        <b/>
        <sz val="8"/>
        <color theme="1"/>
        <rFont val="Arial Narrow"/>
        <family val="2"/>
      </rPr>
      <t>DTPA:</t>
    </r>
    <r>
      <rPr>
        <sz val="8"/>
        <color theme="1"/>
        <rFont val="Arial Narrow"/>
        <family val="2"/>
      </rPr>
      <t xml:space="preserve"> Gestión Administrativa y Contratación Pública
</t>
    </r>
    <r>
      <rPr>
        <b/>
        <sz val="8"/>
        <color theme="1"/>
        <rFont val="Arial Narrow"/>
        <family val="2"/>
      </rPr>
      <t>(4)</t>
    </r>
    <r>
      <rPr>
        <sz val="8"/>
        <color theme="1"/>
        <rFont val="Arial Narrow"/>
        <family val="2"/>
      </rPr>
      <t xml:space="preserve"> </t>
    </r>
    <r>
      <rPr>
        <b/>
        <sz val="8"/>
        <color theme="1"/>
        <rFont val="Arial Narrow"/>
        <family val="2"/>
      </rPr>
      <t xml:space="preserve">Junio
(1) NC: </t>
    </r>
    <r>
      <rPr>
        <sz val="8"/>
        <color theme="1"/>
        <rFont val="Arial Narrow"/>
        <family val="2"/>
      </rPr>
      <t xml:space="preserve">Transformación Digital, Gestión y Administración del Talento Humano,Sistema Integrado de Gestión -SIG, Entrenamiento Sistema de Gestión de Seguridad y Salud en el Trabajo, Gestión del Riesgo,programa inducción,Programa de Reinducción y Probidad y Etica de lo publico.
</t>
    </r>
    <r>
      <rPr>
        <b/>
        <sz val="8"/>
        <color theme="1"/>
        <rFont val="Arial Narrow"/>
        <family val="2"/>
      </rPr>
      <t>(1) DTOR</t>
    </r>
    <r>
      <rPr>
        <sz val="8"/>
        <color theme="1"/>
        <rFont val="Arial Narrow"/>
        <family val="2"/>
      </rPr>
      <t xml:space="preserve">:  Planificación, Desarrollo y Ordenamiento Territorial y Servicio al ciudadano
</t>
    </r>
    <r>
      <rPr>
        <b/>
        <sz val="8"/>
        <color theme="1"/>
        <rFont val="Arial Narrow"/>
        <family val="2"/>
      </rPr>
      <t xml:space="preserve">DTCA: </t>
    </r>
    <r>
      <rPr>
        <sz val="8"/>
        <color theme="1"/>
        <rFont val="Arial Narrow"/>
        <family val="2"/>
      </rPr>
      <t xml:space="preserve">Gestión Administrativa y Contratación estatal
</t>
    </r>
    <r>
      <rPr>
        <b/>
        <sz val="8"/>
        <color theme="1"/>
        <rFont val="Arial Narrow"/>
        <family val="2"/>
      </rPr>
      <t xml:space="preserve">DTAN: </t>
    </r>
    <r>
      <rPr>
        <sz val="8"/>
        <color theme="1"/>
        <rFont val="Arial Narrow"/>
        <family val="2"/>
      </rPr>
      <t xml:space="preserve">Seguridad y Salud en el Trabajo
</t>
    </r>
    <r>
      <rPr>
        <b/>
        <sz val="8"/>
        <color theme="1"/>
        <rFont val="Arial Narrow"/>
        <family val="2"/>
      </rPr>
      <t xml:space="preserve">DTAO: </t>
    </r>
    <r>
      <rPr>
        <sz val="8"/>
        <color theme="1"/>
        <rFont val="Arial Narrow"/>
        <family val="2"/>
      </rPr>
      <t xml:space="preserve">Gestión de la Conservación y Biodiversidad e Investigación y monitoreo
</t>
    </r>
    <r>
      <rPr>
        <b/>
        <sz val="8"/>
        <color theme="1"/>
        <rFont val="Arial Narrow"/>
        <family val="2"/>
      </rPr>
      <t>(2)</t>
    </r>
    <r>
      <rPr>
        <sz val="8"/>
        <color theme="1"/>
        <rFont val="Arial Narrow"/>
        <family val="2"/>
      </rPr>
      <t xml:space="preserve"> </t>
    </r>
    <r>
      <rPr>
        <b/>
        <sz val="8"/>
        <color theme="1"/>
        <rFont val="Arial Narrow"/>
        <family val="2"/>
      </rPr>
      <t>DTPA:</t>
    </r>
    <r>
      <rPr>
        <sz val="8"/>
        <color theme="1"/>
        <rFont val="Arial Narrow"/>
        <family val="2"/>
      </rPr>
      <t xml:space="preserve"> Conservación y Biodiversidad e Investigación y monitoreo, transformación digital, gestión administrativa y contratación pública, Gestión y Administración del Talento Humano
</t>
    </r>
    <r>
      <rPr>
        <b/>
        <sz val="8"/>
        <color theme="1"/>
        <rFont val="Arial Narrow"/>
        <family val="2"/>
      </rPr>
      <t xml:space="preserve">
(4)Julio a septiembre 
(1) NC: </t>
    </r>
    <r>
      <rPr>
        <sz val="8"/>
        <color theme="1"/>
        <rFont val="Arial Narrow"/>
        <family val="2"/>
      </rPr>
      <t xml:space="preserve">Gestión Administrativa y Contratación Publica, Sistema Integrado de Gestión -SIG , programa inducción, Programa Reinducciòn: Inducción y reinducción, Probidad y Etica de lo publico, </t>
    </r>
    <r>
      <rPr>
        <b/>
        <sz val="8"/>
        <color theme="1"/>
        <rFont val="Arial Narrow"/>
        <family val="2"/>
      </rPr>
      <t xml:space="preserve">
(1) DTOR: </t>
    </r>
    <r>
      <rPr>
        <sz val="8"/>
        <color theme="1"/>
        <rFont val="Arial Narrow"/>
        <family val="2"/>
      </rPr>
      <t xml:space="preserve">Gestión Administrativa y contratación Pública
</t>
    </r>
    <r>
      <rPr>
        <b/>
        <sz val="8"/>
        <color theme="1"/>
        <rFont val="Arial Narrow"/>
        <family val="2"/>
      </rPr>
      <t>(2) DTCA:</t>
    </r>
    <r>
      <rPr>
        <sz val="8"/>
        <color theme="1"/>
        <rFont val="Arial Narrow"/>
        <family val="2"/>
      </rPr>
      <t xml:space="preserve"> Sistema Integrado de Gestión y Probidad y ética de lo público
</t>
    </r>
    <r>
      <rPr>
        <b/>
        <sz val="8"/>
        <color theme="1"/>
        <rFont val="Arial Narrow"/>
        <family val="2"/>
      </rPr>
      <t>DTAN:</t>
    </r>
    <r>
      <rPr>
        <sz val="8"/>
        <color theme="1"/>
        <rFont val="Arial Narrow"/>
        <family val="2"/>
      </rPr>
      <t xml:space="preserve"> Entrenamiento en SST
</t>
    </r>
    <r>
      <rPr>
        <b/>
        <sz val="8"/>
        <color theme="1"/>
        <rFont val="Arial Narrow"/>
        <family val="2"/>
      </rPr>
      <t xml:space="preserve">DTAM:  </t>
    </r>
    <r>
      <rPr>
        <sz val="8"/>
        <color theme="1"/>
        <rFont val="Arial Narrow"/>
        <family val="2"/>
      </rPr>
      <t xml:space="preserve">Comunicaciones y Educación ambiental, Entrenamiento en Seguridad y Salud en el Trabajo,  Prevención, Vigilancia Y Control, Gestión Riesgo y Programa de Inducción. 
</t>
    </r>
    <r>
      <rPr>
        <b/>
        <sz val="8"/>
        <color theme="1"/>
        <rFont val="Arial Narrow"/>
        <family val="2"/>
      </rPr>
      <t>(4) Diciembre</t>
    </r>
    <r>
      <rPr>
        <sz val="8"/>
        <color theme="1"/>
        <rFont val="Arial Narrow"/>
        <family val="2"/>
      </rPr>
      <t xml:space="preserve">
</t>
    </r>
    <r>
      <rPr>
        <b/>
        <sz val="8"/>
        <color theme="1"/>
        <rFont val="Arial Narrow"/>
        <family val="2"/>
      </rPr>
      <t xml:space="preserve">NC: </t>
    </r>
    <r>
      <rPr>
        <sz val="8"/>
        <color theme="1"/>
        <rFont val="Arial Narrow"/>
        <family val="2"/>
      </rPr>
      <t xml:space="preserve">Transformación Digital, gestión y Administración del Talento Humano, Programa de Inducción, 
</t>
    </r>
    <r>
      <rPr>
        <b/>
        <sz val="8"/>
        <color theme="1"/>
        <rFont val="Arial Narrow"/>
        <family val="2"/>
      </rPr>
      <t xml:space="preserve">(2) DTAN: </t>
    </r>
    <r>
      <rPr>
        <sz val="8"/>
        <color theme="1"/>
        <rFont val="Arial Narrow"/>
        <family val="2"/>
      </rPr>
      <t xml:space="preserve">Transformación digital y Gestión Administrativa y contratación pública.
</t>
    </r>
    <r>
      <rPr>
        <b/>
        <sz val="8"/>
        <color theme="1"/>
        <rFont val="Arial Narrow"/>
        <family val="2"/>
      </rPr>
      <t>(2) DTAO:</t>
    </r>
    <r>
      <rPr>
        <sz val="8"/>
        <color theme="1"/>
        <rFont val="Arial Narrow"/>
        <family val="2"/>
      </rPr>
      <t xml:space="preserve"> Educación Ambiental y comunicaciones y Transformación Digital 
</t>
    </r>
    <r>
      <rPr>
        <b/>
        <sz val="8"/>
        <color theme="1"/>
        <rFont val="Arial Narrow"/>
        <family val="2"/>
      </rPr>
      <t xml:space="preserve">(En rojo aquellos nucleos cubiertos en periodos anteriores y por lo tanto no se tienen en cuenta en el conteo)
</t>
    </r>
  </si>
  <si>
    <r>
      <t xml:space="preserve">Durante el periodo julio-septiembre se recibieron un total de </t>
    </r>
    <r>
      <rPr>
        <b/>
        <sz val="8"/>
        <color theme="1"/>
        <rFont val="Arial Narrow"/>
        <family val="2"/>
      </rPr>
      <t xml:space="preserve">316 </t>
    </r>
    <r>
      <rPr>
        <sz val="8"/>
        <color theme="1"/>
        <rFont val="Arial Narrow"/>
        <family val="2"/>
      </rPr>
      <t xml:space="preserve">peticiones, de las cuales </t>
    </r>
    <r>
      <rPr>
        <b/>
        <sz val="8"/>
        <color theme="1"/>
        <rFont val="Arial Narrow"/>
        <family val="2"/>
      </rPr>
      <t xml:space="preserve">282 </t>
    </r>
    <r>
      <rPr>
        <sz val="8"/>
        <color theme="1"/>
        <rFont val="Arial Narrow"/>
        <family val="2"/>
      </rPr>
      <t>fueron atendidas oportunamente,a continuación se detallan por Dirección Territorial y Nivel Central asi: DTOR: 42, DTAM: 4 , DTCA: 40,  DTAN: 40, DTPA: 25, DTAO: 7  y NC: 124.
Nota: 33 peticiones que se encuentran en trámite están dentro de los términos legales asi: NC: 20, DTCA: 2, DTOR: 1, DTAN: 5, DTPA: 5
1 petición de NC  se encuentra sin respuesta fuera de los términos.</t>
    </r>
  </si>
  <si>
    <r>
      <t xml:space="preserve">En septiembre se gestionaron </t>
    </r>
    <r>
      <rPr>
        <b/>
        <sz val="8"/>
        <color theme="1"/>
        <rFont val="Arial Narrow"/>
        <family val="2"/>
      </rPr>
      <t>115</t>
    </r>
    <r>
      <rPr>
        <sz val="8"/>
        <color theme="1"/>
        <rFont val="Arial Narrow"/>
        <family val="2"/>
      </rPr>
      <t xml:space="preserve"> procesos de contratación del Total de solicitudes de contratación recibidas. A continuación se detalla por cada DT y NC: 
</t>
    </r>
    <r>
      <rPr>
        <b/>
        <sz val="8"/>
        <color theme="1"/>
        <rFont val="Arial Narrow"/>
        <family val="2"/>
      </rPr>
      <t>DTOR:</t>
    </r>
    <r>
      <rPr>
        <sz val="8"/>
        <color theme="1"/>
        <rFont val="Arial Narrow"/>
        <family val="2"/>
      </rPr>
      <t xml:space="preserve"> 12 </t>
    </r>
    <r>
      <rPr>
        <b/>
        <sz val="8"/>
        <color theme="1"/>
        <rFont val="Arial Narrow"/>
        <family val="2"/>
      </rPr>
      <t xml:space="preserve">DTAM: </t>
    </r>
    <r>
      <rPr>
        <sz val="8"/>
        <color theme="1"/>
        <rFont val="Arial Narrow"/>
        <family val="2"/>
      </rPr>
      <t>7</t>
    </r>
    <r>
      <rPr>
        <b/>
        <sz val="8"/>
        <color theme="1"/>
        <rFont val="Arial Narrow"/>
        <family val="2"/>
      </rPr>
      <t xml:space="preserve"> </t>
    </r>
    <r>
      <rPr>
        <sz val="8"/>
        <color theme="1"/>
        <rFont val="Arial Narrow"/>
        <family val="2"/>
      </rPr>
      <t xml:space="preserve">, </t>
    </r>
    <r>
      <rPr>
        <b/>
        <sz val="8"/>
        <color theme="1"/>
        <rFont val="Arial Narrow"/>
        <family val="2"/>
      </rPr>
      <t>DTCA:</t>
    </r>
    <r>
      <rPr>
        <sz val="8"/>
        <color theme="1"/>
        <rFont val="Arial Narrow"/>
        <family val="2"/>
      </rPr>
      <t xml:space="preserve"> 49,  </t>
    </r>
    <r>
      <rPr>
        <b/>
        <sz val="8"/>
        <color theme="1"/>
        <rFont val="Arial Narrow"/>
        <family val="2"/>
      </rPr>
      <t>DTAN</t>
    </r>
    <r>
      <rPr>
        <sz val="8"/>
        <color theme="1"/>
        <rFont val="Arial Narrow"/>
        <family val="2"/>
      </rPr>
      <t xml:space="preserve">: 17, </t>
    </r>
    <r>
      <rPr>
        <b/>
        <sz val="8"/>
        <color theme="1"/>
        <rFont val="Arial Narrow"/>
        <family val="2"/>
      </rPr>
      <t xml:space="preserve">DTAO: </t>
    </r>
    <r>
      <rPr>
        <sz val="8"/>
        <color theme="1"/>
        <rFont val="Arial Narrow"/>
        <family val="2"/>
      </rPr>
      <t xml:space="preserve">8,  </t>
    </r>
    <r>
      <rPr>
        <b/>
        <sz val="8"/>
        <color theme="1"/>
        <rFont val="Arial Narrow"/>
        <family val="2"/>
      </rPr>
      <t>DTPA:</t>
    </r>
    <r>
      <rPr>
        <sz val="8"/>
        <color theme="1"/>
        <rFont val="Arial Narrow"/>
        <family val="2"/>
      </rPr>
      <t xml:space="preserve"> 15  y</t>
    </r>
    <r>
      <rPr>
        <b/>
        <sz val="8"/>
        <color theme="1"/>
        <rFont val="Arial Narrow"/>
        <family val="2"/>
      </rPr>
      <t xml:space="preserve"> NC</t>
    </r>
    <r>
      <rPr>
        <sz val="8"/>
        <color theme="1"/>
        <rFont val="Arial Narrow"/>
        <family val="2"/>
      </rPr>
      <t>:7</t>
    </r>
  </si>
  <si>
    <r>
      <t xml:space="preserve">En Octubre se gestionaron </t>
    </r>
    <r>
      <rPr>
        <b/>
        <sz val="8"/>
        <color theme="1"/>
        <rFont val="Arial Narrow"/>
        <family val="2"/>
      </rPr>
      <t xml:space="preserve">157 </t>
    </r>
    <r>
      <rPr>
        <sz val="8"/>
        <color theme="1"/>
        <rFont val="Arial Narrow"/>
        <family val="2"/>
      </rPr>
      <t xml:space="preserve">procesos de contratación del Total de solicitudes de contratación recibidas. A continuación se detalla por cada DT y NC: 
</t>
    </r>
    <r>
      <rPr>
        <b/>
        <sz val="8"/>
        <color theme="1"/>
        <rFont val="Arial Narrow"/>
        <family val="2"/>
      </rPr>
      <t xml:space="preserve">DTOR: </t>
    </r>
    <r>
      <rPr>
        <sz val="8"/>
        <color theme="1"/>
        <rFont val="Arial Narrow"/>
        <family val="2"/>
      </rPr>
      <t>50</t>
    </r>
    <r>
      <rPr>
        <b/>
        <sz val="8"/>
        <color theme="1"/>
        <rFont val="Arial Narrow"/>
        <family val="2"/>
      </rPr>
      <t xml:space="preserve"> DTAM: </t>
    </r>
    <r>
      <rPr>
        <sz val="8"/>
        <color theme="1"/>
        <rFont val="Arial Narrow"/>
        <family val="2"/>
      </rPr>
      <t>12</t>
    </r>
    <r>
      <rPr>
        <b/>
        <sz val="8"/>
        <color theme="1"/>
        <rFont val="Arial Narrow"/>
        <family val="2"/>
      </rPr>
      <t xml:space="preserve"> , DTCA: </t>
    </r>
    <r>
      <rPr>
        <sz val="8"/>
        <color theme="1"/>
        <rFont val="Arial Narrow"/>
        <family val="2"/>
      </rPr>
      <t>40,</t>
    </r>
    <r>
      <rPr>
        <b/>
        <sz val="8"/>
        <color theme="1"/>
        <rFont val="Arial Narrow"/>
        <family val="2"/>
      </rPr>
      <t xml:space="preserve">  DTAN: </t>
    </r>
    <r>
      <rPr>
        <sz val="8"/>
        <color theme="1"/>
        <rFont val="Arial Narrow"/>
        <family val="2"/>
      </rPr>
      <t>15</t>
    </r>
    <r>
      <rPr>
        <b/>
        <sz val="8"/>
        <color theme="1"/>
        <rFont val="Arial Narrow"/>
        <family val="2"/>
      </rPr>
      <t xml:space="preserve">, DTAO: </t>
    </r>
    <r>
      <rPr>
        <sz val="8"/>
        <color theme="1"/>
        <rFont val="Arial Narrow"/>
        <family val="2"/>
      </rPr>
      <t>20</t>
    </r>
    <r>
      <rPr>
        <b/>
        <sz val="8"/>
        <color theme="1"/>
        <rFont val="Arial Narrow"/>
        <family val="2"/>
      </rPr>
      <t xml:space="preserve">,  DTPA: </t>
    </r>
    <r>
      <rPr>
        <sz val="8"/>
        <color theme="1"/>
        <rFont val="Arial Narrow"/>
        <family val="2"/>
      </rPr>
      <t>11</t>
    </r>
    <r>
      <rPr>
        <b/>
        <sz val="8"/>
        <color theme="1"/>
        <rFont val="Arial Narrow"/>
        <family val="2"/>
      </rPr>
      <t xml:space="preserve">  y NC:</t>
    </r>
    <r>
      <rPr>
        <sz val="8"/>
        <color theme="1"/>
        <rFont val="Arial Narrow"/>
        <family val="2"/>
      </rPr>
      <t>9</t>
    </r>
  </si>
  <si>
    <r>
      <t xml:space="preserve">Del periodo enero a septiembre  se liquidaron </t>
    </r>
    <r>
      <rPr>
        <b/>
        <sz val="8"/>
        <color theme="1"/>
        <rFont val="Arial Narrow"/>
        <family val="2"/>
      </rPr>
      <t>1453</t>
    </r>
    <r>
      <rPr>
        <sz val="8"/>
        <color theme="1"/>
        <rFont val="Arial Narrow"/>
        <family val="2"/>
      </rPr>
      <t xml:space="preserve"> contratos  a nivel nacional, del total de contratos suceptibles de liquidación (1936)  asi:                                                               
</t>
    </r>
    <r>
      <rPr>
        <b/>
        <sz val="8"/>
        <color theme="1"/>
        <rFont val="Arial Narrow"/>
        <family val="2"/>
      </rPr>
      <t>DTOR:</t>
    </r>
    <r>
      <rPr>
        <sz val="8"/>
        <color theme="1"/>
        <rFont val="Arial Narrow"/>
        <family val="2"/>
      </rPr>
      <t xml:space="preserve"> 207, </t>
    </r>
    <r>
      <rPr>
        <b/>
        <sz val="8"/>
        <color theme="1"/>
        <rFont val="Arial Narrow"/>
        <family val="2"/>
      </rPr>
      <t xml:space="preserve">DTAM: </t>
    </r>
    <r>
      <rPr>
        <sz val="8"/>
        <color theme="1"/>
        <rFont val="Arial Narrow"/>
        <family val="2"/>
      </rPr>
      <t>170,</t>
    </r>
    <r>
      <rPr>
        <b/>
        <sz val="8"/>
        <color theme="1"/>
        <rFont val="Arial Narrow"/>
        <family val="2"/>
      </rPr>
      <t xml:space="preserve"> DTCA:</t>
    </r>
    <r>
      <rPr>
        <sz val="8"/>
        <color theme="1"/>
        <rFont val="Arial Narrow"/>
        <family val="2"/>
      </rPr>
      <t xml:space="preserve"> 365, </t>
    </r>
    <r>
      <rPr>
        <b/>
        <sz val="8"/>
        <color theme="1"/>
        <rFont val="Arial Narrow"/>
        <family val="2"/>
      </rPr>
      <t>DTAN</t>
    </r>
    <r>
      <rPr>
        <sz val="8"/>
        <color theme="1"/>
        <rFont val="Arial Narrow"/>
        <family val="2"/>
      </rPr>
      <t xml:space="preserve">: 249, </t>
    </r>
    <r>
      <rPr>
        <b/>
        <sz val="8"/>
        <color theme="1"/>
        <rFont val="Arial Narrow"/>
        <family val="2"/>
      </rPr>
      <t>DTAO</t>
    </r>
    <r>
      <rPr>
        <sz val="8"/>
        <color theme="1"/>
        <rFont val="Arial Narrow"/>
        <family val="2"/>
      </rPr>
      <t xml:space="preserve">: 68, </t>
    </r>
    <r>
      <rPr>
        <b/>
        <sz val="8"/>
        <color theme="1"/>
        <rFont val="Arial Narrow"/>
        <family val="2"/>
      </rPr>
      <t>DTPA:</t>
    </r>
    <r>
      <rPr>
        <sz val="8"/>
        <color theme="1"/>
        <rFont val="Arial Narrow"/>
        <family val="2"/>
      </rPr>
      <t xml:space="preserve"> 157, </t>
    </r>
    <r>
      <rPr>
        <b/>
        <sz val="8"/>
        <color theme="1"/>
        <rFont val="Arial Narrow"/>
        <family val="2"/>
      </rPr>
      <t>NC</t>
    </r>
    <r>
      <rPr>
        <sz val="8"/>
        <color theme="1"/>
        <rFont val="Arial Narrow"/>
        <family val="2"/>
      </rPr>
      <t>: 237</t>
    </r>
  </si>
  <si>
    <r>
      <t xml:space="preserve">Del periodo enero a septiembre  se liquidaron </t>
    </r>
    <r>
      <rPr>
        <b/>
        <sz val="8"/>
        <color theme="1"/>
        <rFont val="Arial Narrow"/>
        <family val="2"/>
      </rPr>
      <t xml:space="preserve">1453 </t>
    </r>
    <r>
      <rPr>
        <sz val="8"/>
        <color theme="1"/>
        <rFont val="Arial Narrow"/>
        <family val="2"/>
      </rPr>
      <t xml:space="preserve"> contratos  a nivel nacional, del total de contratos suceptibles de liquidación (1936)  asi:                                                               
</t>
    </r>
    <r>
      <rPr>
        <b/>
        <sz val="8"/>
        <color theme="1"/>
        <rFont val="Arial Narrow"/>
        <family val="2"/>
      </rPr>
      <t>DTOR:</t>
    </r>
    <r>
      <rPr>
        <sz val="8"/>
        <color theme="1"/>
        <rFont val="Arial Narrow"/>
        <family val="2"/>
      </rPr>
      <t xml:space="preserve"> 207, </t>
    </r>
    <r>
      <rPr>
        <b/>
        <sz val="8"/>
        <color theme="1"/>
        <rFont val="Arial Narrow"/>
        <family val="2"/>
      </rPr>
      <t xml:space="preserve">DTAM: </t>
    </r>
    <r>
      <rPr>
        <sz val="8"/>
        <color theme="1"/>
        <rFont val="Arial Narrow"/>
        <family val="2"/>
      </rPr>
      <t>170,</t>
    </r>
    <r>
      <rPr>
        <b/>
        <sz val="8"/>
        <color theme="1"/>
        <rFont val="Arial Narrow"/>
        <family val="2"/>
      </rPr>
      <t xml:space="preserve"> DTCA:</t>
    </r>
    <r>
      <rPr>
        <sz val="8"/>
        <color theme="1"/>
        <rFont val="Arial Narrow"/>
        <family val="2"/>
      </rPr>
      <t xml:space="preserve"> 365, </t>
    </r>
    <r>
      <rPr>
        <b/>
        <sz val="8"/>
        <color theme="1"/>
        <rFont val="Arial Narrow"/>
        <family val="2"/>
      </rPr>
      <t>DTAN</t>
    </r>
    <r>
      <rPr>
        <sz val="8"/>
        <color theme="1"/>
        <rFont val="Arial Narrow"/>
        <family val="2"/>
      </rPr>
      <t xml:space="preserve">: 249, </t>
    </r>
    <r>
      <rPr>
        <b/>
        <sz val="8"/>
        <color theme="1"/>
        <rFont val="Arial Narrow"/>
        <family val="2"/>
      </rPr>
      <t>DTAO</t>
    </r>
    <r>
      <rPr>
        <sz val="8"/>
        <color theme="1"/>
        <rFont val="Arial Narrow"/>
        <family val="2"/>
      </rPr>
      <t xml:space="preserve">: 68, </t>
    </r>
    <r>
      <rPr>
        <b/>
        <sz val="8"/>
        <color theme="1"/>
        <rFont val="Arial Narrow"/>
        <family val="2"/>
      </rPr>
      <t>DTPA:</t>
    </r>
    <r>
      <rPr>
        <sz val="8"/>
        <color theme="1"/>
        <rFont val="Arial Narrow"/>
        <family val="2"/>
      </rPr>
      <t xml:space="preserve"> 157, </t>
    </r>
    <r>
      <rPr>
        <b/>
        <sz val="8"/>
        <color theme="1"/>
        <rFont val="Arial Narrow"/>
        <family val="2"/>
      </rPr>
      <t>NC</t>
    </r>
    <r>
      <rPr>
        <sz val="8"/>
        <color theme="1"/>
        <rFont val="Arial Narrow"/>
        <family val="2"/>
      </rPr>
      <t xml:space="preserve">: 237
</t>
    </r>
    <r>
      <rPr>
        <i/>
        <sz val="8"/>
        <color theme="1"/>
        <rFont val="Arial Narrow"/>
        <family val="2"/>
      </rPr>
      <t xml:space="preserve">Adicionalmente en el mes de </t>
    </r>
    <r>
      <rPr>
        <b/>
        <i/>
        <sz val="8"/>
        <color theme="1"/>
        <rFont val="Arial Narrow"/>
        <family val="2"/>
      </rPr>
      <t>Octubre</t>
    </r>
    <r>
      <rPr>
        <i/>
        <sz val="8"/>
        <color theme="1"/>
        <rFont val="Arial Narrow"/>
        <family val="2"/>
      </rPr>
      <t xml:space="preserve"> se gestionaron las siguientes liquidaciones:
</t>
    </r>
    <r>
      <rPr>
        <b/>
        <sz val="8"/>
        <color theme="1"/>
        <rFont val="Arial Narrow"/>
        <family val="2"/>
      </rPr>
      <t xml:space="preserve">DTOR: </t>
    </r>
    <r>
      <rPr>
        <sz val="8"/>
        <color theme="1"/>
        <rFont val="Arial Narrow"/>
        <family val="2"/>
      </rPr>
      <t>0</t>
    </r>
    <r>
      <rPr>
        <b/>
        <sz val="8"/>
        <color theme="1"/>
        <rFont val="Arial Narrow"/>
        <family val="2"/>
      </rPr>
      <t xml:space="preserve"> DTAM: </t>
    </r>
    <r>
      <rPr>
        <sz val="8"/>
        <color theme="1"/>
        <rFont val="Arial Narrow"/>
        <family val="2"/>
      </rPr>
      <t>En proceso de publicación</t>
    </r>
    <r>
      <rPr>
        <b/>
        <sz val="8"/>
        <color theme="1"/>
        <rFont val="Arial Narrow"/>
        <family val="2"/>
      </rPr>
      <t xml:space="preserve">, DTCA: </t>
    </r>
    <r>
      <rPr>
        <sz val="8"/>
        <color theme="1"/>
        <rFont val="Arial Narrow"/>
        <family val="2"/>
      </rPr>
      <t>20</t>
    </r>
    <r>
      <rPr>
        <b/>
        <sz val="8"/>
        <color theme="1"/>
        <rFont val="Arial Narrow"/>
        <family val="2"/>
      </rPr>
      <t xml:space="preserve">,  DTAN: </t>
    </r>
    <r>
      <rPr>
        <sz val="8"/>
        <color theme="1"/>
        <rFont val="Arial Narrow"/>
        <family val="2"/>
      </rPr>
      <t>En proceso de publicación</t>
    </r>
    <r>
      <rPr>
        <b/>
        <sz val="8"/>
        <color theme="1"/>
        <rFont val="Arial Narrow"/>
        <family val="2"/>
      </rPr>
      <t>, DTAO:</t>
    </r>
    <r>
      <rPr>
        <sz val="8"/>
        <color theme="1"/>
        <rFont val="Arial Narrow"/>
        <family val="2"/>
      </rPr>
      <t xml:space="preserve"> 5</t>
    </r>
    <r>
      <rPr>
        <b/>
        <sz val="8"/>
        <color theme="1"/>
        <rFont val="Arial Narrow"/>
        <family val="2"/>
      </rPr>
      <t xml:space="preserve">,  DTPA: </t>
    </r>
    <r>
      <rPr>
        <sz val="8"/>
        <color theme="1"/>
        <rFont val="Arial Narrow"/>
        <family val="2"/>
      </rPr>
      <t xml:space="preserve">16  </t>
    </r>
    <r>
      <rPr>
        <b/>
        <sz val="8"/>
        <color theme="1"/>
        <rFont val="Arial Narrow"/>
        <family val="2"/>
      </rPr>
      <t xml:space="preserve">y NC: </t>
    </r>
    <r>
      <rPr>
        <sz val="8"/>
        <color theme="1"/>
        <rFont val="Arial Narrow"/>
        <family val="2"/>
      </rPr>
      <t>34</t>
    </r>
  </si>
  <si>
    <r>
      <t xml:space="preserve">En el periodo julio-septiembre los 208 bienes recibidos en PNNC fueron  ingresados al sistema. A continuación se detalla por DTs y nivel central  la cantidad de bienes ingresados:
NC: </t>
    </r>
    <r>
      <rPr>
        <b/>
        <sz val="8"/>
        <color theme="1"/>
        <rFont val="Arial Narrow"/>
        <family val="2"/>
      </rPr>
      <t>0</t>
    </r>
    <r>
      <rPr>
        <sz val="8"/>
        <color theme="1"/>
        <rFont val="Arial Narrow"/>
        <family val="2"/>
      </rPr>
      <t xml:space="preserve">, DTOR: </t>
    </r>
    <r>
      <rPr>
        <b/>
        <sz val="8"/>
        <color theme="1"/>
        <rFont val="Arial Narrow"/>
        <family val="2"/>
      </rPr>
      <t>39</t>
    </r>
    <r>
      <rPr>
        <sz val="8"/>
        <color theme="1"/>
        <rFont val="Arial Narrow"/>
        <family val="2"/>
      </rPr>
      <t xml:space="preserve">, DTAM: </t>
    </r>
    <r>
      <rPr>
        <b/>
        <sz val="8"/>
        <color theme="1"/>
        <rFont val="Arial Narrow"/>
        <family val="2"/>
      </rPr>
      <t>29</t>
    </r>
    <r>
      <rPr>
        <sz val="8"/>
        <color theme="1"/>
        <rFont val="Arial Narrow"/>
        <family val="2"/>
      </rPr>
      <t>, DTCA</t>
    </r>
    <r>
      <rPr>
        <b/>
        <sz val="8"/>
        <color theme="1"/>
        <rFont val="Arial Narrow"/>
        <family val="2"/>
      </rPr>
      <t>: 20</t>
    </r>
    <r>
      <rPr>
        <sz val="8"/>
        <color theme="1"/>
        <rFont val="Arial Narrow"/>
        <family val="2"/>
      </rPr>
      <t xml:space="preserve">, DTAN: </t>
    </r>
    <r>
      <rPr>
        <b/>
        <sz val="8"/>
        <color theme="1"/>
        <rFont val="Arial Narrow"/>
        <family val="2"/>
      </rPr>
      <t>59</t>
    </r>
    <r>
      <rPr>
        <sz val="8"/>
        <color theme="1"/>
        <rFont val="Arial Narrow"/>
        <family val="2"/>
      </rPr>
      <t xml:space="preserve"> , DTPA: </t>
    </r>
    <r>
      <rPr>
        <b/>
        <sz val="8"/>
        <color theme="1"/>
        <rFont val="Arial Narrow"/>
        <family val="2"/>
      </rPr>
      <t>49</t>
    </r>
    <r>
      <rPr>
        <sz val="8"/>
        <color theme="1"/>
        <rFont val="Arial Narrow"/>
        <family val="2"/>
      </rPr>
      <t xml:space="preserve"> y DTAO: </t>
    </r>
    <r>
      <rPr>
        <b/>
        <sz val="8"/>
        <color theme="1"/>
        <rFont val="Arial Narrow"/>
        <family val="2"/>
      </rPr>
      <t>12</t>
    </r>
  </si>
  <si>
    <r>
      <t xml:space="preserve">De enero a diciembre se elaboraron 60 conceptos técnicos asi: 
1. 20224500000016 PNN Gorgona
2. 20224500000036 SFF Iguaque
3. 20224500000046 SFF LOS FLAMENCOS
4. 20224500000056_ANU Los Estoraques
5 . 20224500000066_La Bodeguita Corales del Rosario
6 . 20224500000076_DTCA
7 . 20224500000086_Tuparro
8. 20224500000803 PNN SERRANÍA DE LOS YARIGÛIES
9 . 20224500000096_MUELLE LA BODEGUITA, PNN CORALES DEL ROSARIO Y DE SAN BERNARDO
10 . 20224500000106_Diagnostico estructural Iglesia SF Isla de La Corota
11 . 20224500000126_Diagnostico Infraestructrua El Cocuy 
12 . 20224500000116_ SFF OTÚN QUIMBAYA Y MANTENIMIENTOS CORRECTIVOS A ACTUAR
13 . 20224500001543_PNN TINIGUA
14 . 20224500001573_YARIGUIES
15 . 20224500000206_PNN Chingaza_Mantenimiento 2023
16 . 20224500000236_PNN Los Katios_Mantenimiento 2023
17 . 20224500000176_PNN Las Orquideas_Mantenimiento 2023
18 . 20224500000256_SFF El Corchal_Mantenimiento 2023
19 . 20224500000246_PNN Serrania de los Yariguies_Mantenimiento 2023
20 . 20224500000883_PNN Las Hermosas_Mantenimiento 2023
21 . 20224500000216_PNN Nevado del Huila_Mantenimiento 2023
22 . 20224500000266_VIPIS_Mantenimiento 2023
23 . 20224500000136_SFF Los Colorados_GARRA DEL JAGUAR
24 . 20224500001703_Farallones de Cali_Mantenimiento 2023
25 . 20224500000286_PNN Bahia Portete_Mantenimeinto 2023
26 . 20224500000276_PNN Pisba_Mantenimiento 2023
27 . 20224500000226_SFF Isla de La Corota_Mantenimientos 2023
28 . 20224500000166_PNN Gorgona_Mantenimiento 2023
29 . 20224500000186_PNN Serrania de los Churumbelos_Mantenimiento 2023
30 .  20224500000256_El Corchal_Manteniento 2023
31 . 20224500000156_PNN Cordillere de los Picachos_Mantenimiento 2023
32 . 20224500001573_PNN Serrania de los Yariguies_Diagnostico para adecuacion de sede administrativa_san vicente de chucuri
</t>
    </r>
    <r>
      <rPr>
        <i/>
        <sz val="10"/>
        <color theme="1"/>
        <rFont val="Arial Narrow"/>
        <family val="2"/>
      </rPr>
      <t>33 . 20224500000296_PNN Old Providence_Mantenimiento 2023
34 . 20224500001683_PNN Doña Juana Cascabel_Mantenimiento 2023
35 . 20224500001713_PNN Cordillera de los Picachos_Diagnostico Adecuacion Sede Administrativa_Neiva
36 . 20224500000316_PNN Cueva de Los Guacharos_Mantenimiento 2023
37 . 20224500000336_PNN Sanquianga_Mantenimiento 2023
38 . 20224500000326_PNN Paramillo_Mantenimiento 2023
39 . 20224500000306_PNN Sierra de la Macarena_Mantenimiento 2023
40 . 20224500000346_PNN Los Nevados_Mantenimiento 2023
41 . 20224500001733_PNN Utria_Mantenimiento 2023
42 . 20224500000356_PNN Tuparro_Mantenimeinto 2023
43 . 20224500000366_PNN Sumapaz_Mantenimiento 2023
44 . 20224500000376_SFF Galeras_Mantenimiento 2023
45 . 20224500000386_SFF Otun Quimbaya_Mantenimiento 2023
46 . 20224500000396_PNN El Cocuy_Mantenimiento 2023
47 . 20224500000406_PNN Amacayacu_Mantenimiento 2023
48 . 20224500000146_PNN Purace_Mantenimiento 2023
49 . 20224500000426_RNN Puinawai_Mantenimiento 2023
50 . 20224500000456_SFF Cienaga Grande_Mantenimiento 2023
51 . 20224500000446_PNN Tinigua_Mantenimiento 2023
52 . 20224500000436_SFF Iguaque_Mantenimiento 2023
53 . 20224500000466_SFF Los Colorados_Mantenimiento 2023
54 . 20224500000486_SFF Los Flamencos_Mantenimiento 2023
55 . 20224500000476_PNN La Paya_Mantenimiento 2023
56 . 20224500000506_PNN Tama_Mantenimiento 2023
57 . 20224500000516_PNN Alto Fragua_Mantenimiento 2023
58 . 20224500001773_PNN La Macuira_Mantenimiento 2023
59 . 20224500000526_PNN Tayrona_Manteniento 2023
60 . 20224500001793_PNN Tatama_Mantenimiento 2023</t>
    </r>
  </si>
  <si>
    <r>
      <t>Se ha ejecutado un avance del 20% de los mantenimientos preventivos correspondientes a 10,6 mantenimientos de un total de 53 programados para el 2022. Los cuales se encuentran en las siguientes DTS</t>
    </r>
    <r>
      <rPr>
        <b/>
        <sz val="8"/>
        <color theme="1"/>
        <rFont val="Arial Narrow"/>
        <family val="2"/>
      </rPr>
      <t xml:space="preserve">:
DTOR: 
PNN Sierra de La Macarena. </t>
    </r>
    <r>
      <rPr>
        <sz val="8"/>
        <color theme="1"/>
        <rFont val="Arial Narrow"/>
        <family val="2"/>
      </rPr>
      <t xml:space="preserve">(2) en Etapa precontractual.
</t>
    </r>
    <r>
      <rPr>
        <b/>
        <sz val="8"/>
        <color theme="1"/>
        <rFont val="Arial Narrow"/>
        <family val="2"/>
      </rPr>
      <t>PNN El Tuparro: (</t>
    </r>
    <r>
      <rPr>
        <sz val="8"/>
        <color theme="1"/>
        <rFont val="Arial Narrow"/>
        <family val="2"/>
      </rPr>
      <t xml:space="preserve">1) sendero etapa precontractual
</t>
    </r>
    <r>
      <rPr>
        <b/>
        <sz val="8"/>
        <color theme="1"/>
        <rFont val="Arial Narrow"/>
        <family val="2"/>
      </rPr>
      <t xml:space="preserve">PNN Chingaza: </t>
    </r>
    <r>
      <rPr>
        <sz val="8"/>
        <color theme="1"/>
        <rFont val="Arial Narrow"/>
        <family val="2"/>
      </rPr>
      <t xml:space="preserve">En ejecución
</t>
    </r>
    <r>
      <rPr>
        <b/>
        <sz val="8"/>
        <color theme="1"/>
        <rFont val="Arial Narrow"/>
        <family val="2"/>
      </rPr>
      <t xml:space="preserve">DTCA: </t>
    </r>
    <r>
      <rPr>
        <sz val="8"/>
        <color theme="1"/>
        <rFont val="Arial Narrow"/>
        <family val="2"/>
      </rPr>
      <t xml:space="preserve">
</t>
    </r>
    <r>
      <rPr>
        <b/>
        <sz val="8"/>
        <color theme="1"/>
        <rFont val="Arial Narrow"/>
        <family val="2"/>
      </rPr>
      <t>DTCA: 1</t>
    </r>
    <r>
      <rPr>
        <sz val="8"/>
        <color theme="1"/>
        <rFont val="Arial Narrow"/>
        <family val="2"/>
      </rPr>
      <t xml:space="preserve"> Proceso. Finalizado (Mantenimiento Sede): 
</t>
    </r>
    <r>
      <rPr>
        <b/>
        <sz val="8"/>
        <color theme="1"/>
        <rFont val="Arial Narrow"/>
        <family val="2"/>
      </rPr>
      <t xml:space="preserve">PNN Tayrona: </t>
    </r>
    <r>
      <rPr>
        <sz val="8"/>
        <color theme="1"/>
        <rFont val="Arial Narrow"/>
        <family val="2"/>
      </rPr>
      <t xml:space="preserve">5 Procesos en etapa Precontractual  (Bahía Concha: Aduana, Quiosco, Baterías de Baño, Centro de Interpretación </t>
    </r>
    <r>
      <rPr>
        <b/>
        <sz val="8"/>
        <color theme="1"/>
        <rFont val="Arial Narrow"/>
        <family val="2"/>
      </rPr>
      <t xml:space="preserve">y </t>
    </r>
    <r>
      <rPr>
        <sz val="8"/>
        <color theme="1"/>
        <rFont val="Arial Narrow"/>
        <family val="2"/>
      </rPr>
      <t xml:space="preserve">Eco-tienda)
2 Contratos finalizados(Garitas, Dotación Zaino)
</t>
    </r>
    <r>
      <rPr>
        <b/>
        <sz val="8"/>
        <color theme="1"/>
        <rFont val="Arial Narrow"/>
        <family val="2"/>
      </rPr>
      <t xml:space="preserve">PNN Corales, </t>
    </r>
    <r>
      <rPr>
        <sz val="8"/>
        <color theme="1"/>
        <rFont val="Arial Narrow"/>
        <family val="2"/>
      </rPr>
      <t xml:space="preserve">Finalizado 1 (Bodeguita).
</t>
    </r>
    <r>
      <rPr>
        <b/>
        <sz val="8"/>
        <color theme="1"/>
        <rFont val="Arial Narrow"/>
        <family val="2"/>
      </rPr>
      <t>SFF El Corchal,</t>
    </r>
    <r>
      <rPr>
        <sz val="8"/>
        <color theme="1"/>
        <rFont val="Arial Narrow"/>
        <family val="2"/>
      </rPr>
      <t xml:space="preserve"> Contrato suscritol 1 (Obres Labarce) 
</t>
    </r>
    <r>
      <rPr>
        <b/>
        <sz val="8"/>
        <color theme="1"/>
        <rFont val="Arial Narrow"/>
        <family val="2"/>
      </rPr>
      <t xml:space="preserve">DTAN: </t>
    </r>
    <r>
      <rPr>
        <sz val="8"/>
        <color theme="1"/>
        <rFont val="Arial Narrow"/>
        <family val="2"/>
      </rPr>
      <t xml:space="preserve">Contrato en ejecución
</t>
    </r>
    <r>
      <rPr>
        <b/>
        <sz val="8"/>
        <color theme="1"/>
        <rFont val="Arial Narrow"/>
        <family val="2"/>
      </rPr>
      <t>DTAO: 
Otún Quimbaya:</t>
    </r>
    <r>
      <rPr>
        <sz val="8"/>
        <color theme="1"/>
        <rFont val="Arial Narrow"/>
        <family val="2"/>
      </rPr>
      <t xml:space="preserve"> Torre de avistamiento: En ejecución
</t>
    </r>
    <r>
      <rPr>
        <b/>
        <sz val="8"/>
        <color theme="1"/>
        <rFont val="Arial Narrow"/>
        <family val="2"/>
      </rPr>
      <t>Tatamá:</t>
    </r>
    <r>
      <rPr>
        <sz val="8"/>
        <color theme="1"/>
        <rFont val="Arial Narrow"/>
        <family val="2"/>
      </rPr>
      <t xml:space="preserve"> En ejecución
</t>
    </r>
    <r>
      <rPr>
        <b/>
        <sz val="8"/>
        <color theme="1"/>
        <rFont val="Arial Narrow"/>
        <family val="2"/>
      </rPr>
      <t>Puracé:</t>
    </r>
    <r>
      <rPr>
        <sz val="8"/>
        <color theme="1"/>
        <rFont val="Arial Narrow"/>
        <family val="2"/>
      </rPr>
      <t xml:space="preserve"> Etapa precontractual
</t>
    </r>
    <r>
      <rPr>
        <b/>
        <sz val="8"/>
        <color theme="1"/>
        <rFont val="Arial Narrow"/>
        <family val="2"/>
      </rPr>
      <t xml:space="preserve">DTPA: 
PNN Gorgona: </t>
    </r>
    <r>
      <rPr>
        <sz val="8"/>
        <color theme="1"/>
        <rFont val="Arial Narrow"/>
        <family val="2"/>
      </rPr>
      <t xml:space="preserve">3 procesos en etapa precontractual
</t>
    </r>
    <r>
      <rPr>
        <b/>
        <sz val="8"/>
        <color theme="1"/>
        <rFont val="Arial Narrow"/>
        <family val="2"/>
      </rPr>
      <t>DTAM</t>
    </r>
    <r>
      <rPr>
        <sz val="8"/>
        <color theme="1"/>
        <rFont val="Arial Narrow"/>
        <family val="2"/>
      </rPr>
      <t xml:space="preserve">
</t>
    </r>
    <r>
      <rPr>
        <b/>
        <sz val="8"/>
        <color theme="1"/>
        <rFont val="Arial Narrow"/>
        <family val="2"/>
      </rPr>
      <t xml:space="preserve">Sede Leticia: </t>
    </r>
    <r>
      <rPr>
        <sz val="8"/>
        <color theme="1"/>
        <rFont val="Arial Narrow"/>
        <family val="2"/>
      </rPr>
      <t>Etapa precontractual</t>
    </r>
  </si>
  <si>
    <t xml:space="preserve">Para el periodo de septiembre de 2022, se atendieron: veintiocho (28) contestaciones de accciones de tutela, dos (2) contestacioens de procesos judiciales, cinco (5) intervenciones de acciones de tutela, once (11) intervenciones de procesos judiciales, cuatro (4) actuaciones en Comité de Conciliación, tres (3) notificaciones; para un total de cincuenta y tres (53) </t>
  </si>
  <si>
    <r>
      <rPr>
        <b/>
        <sz val="8"/>
        <color theme="1"/>
        <rFont val="Arial Narrow"/>
        <family val="2"/>
      </rPr>
      <t xml:space="preserve">1. Calidad. </t>
    </r>
    <r>
      <rPr>
        <sz val="8"/>
        <color theme="1"/>
        <rFont val="Arial Narrow"/>
        <family val="2"/>
      </rPr>
      <t xml:space="preserve">1. Socializaciones, acompañamiento y revisión a la documentación del SGI para estar alineada con el SGI y los requerimientos legales. 2. Se generó acompañamiento para los ajustes a los Riesgos de PNNC. 3. Se acompaño las actividades de la Revisión Territorial 4. Se participó en los seguimiento de Calidad Estadística a la OE RUNAP. 5. Se envío comunicado oficial para auditoria externa del DANE a la OE de RUNAP; generando un avance del 75% 
</t>
    </r>
    <r>
      <rPr>
        <b/>
        <sz val="8"/>
        <color theme="1"/>
        <rFont val="Arial Narrow"/>
        <family val="2"/>
      </rPr>
      <t xml:space="preserve">2. Gestión Documental y archivo. </t>
    </r>
    <r>
      <rPr>
        <sz val="8"/>
        <color theme="1"/>
        <rFont val="Arial Narrow"/>
        <family val="2"/>
      </rPr>
      <t xml:space="preserve">al mes de septiembre de 2022 se finalizaron los trámites de 59.454 Documentos del Sistema de Gestión Documental, así mismo la ejecución del plan de Gestión Documental se encuentra en un 70% de ejecución, además se han adelantado campañas a través de flashes informativos sobre el manejo del Sistema de Gestión Documental y la importancia de los archivos, por otra parte también se han venido adelantando las capacitaciones y sensibilizaciones en temas de archivos y Gestión Documental. Se ha venido realizando la consolidación de los cuestionarios, del diagnóstico de archivos de las DT y sus AP, con el fin promover la autoevaluación, a través de la verificación, identificación de fortalezas, debilidades, oportunidades y amenazas, en busca del mejoramiento continuo en el proceso de Gestión Documental.
</t>
    </r>
    <r>
      <rPr>
        <b/>
        <sz val="8"/>
        <color theme="1"/>
        <rFont val="Arial Narrow"/>
        <family val="2"/>
      </rPr>
      <t>3. Calidad Estadística.</t>
    </r>
    <r>
      <rPr>
        <sz val="8"/>
        <color theme="1"/>
        <rFont val="Arial Narrow"/>
        <family val="2"/>
      </rPr>
      <t xml:space="preserve"> Con el fin de avanzar en la implementación de la norma NTC PE 1000 para la OE denominada "AP Integrantes del SINAP Inscritas en el RUNAP”, en el mes de septiembre para un avance del 75,08%: 1) Reunión quincenal con la OAP, GGIS y GGCI para dar seguimiento y evaluación a la actividades necesarias que den cumplimiento a los diferentes debes de la NTC PE 1000, 2) se pública el informe “Análisis de necesidades de la OE I Semestre del 2022” visualizado en https://www.parquesnacionales.gov.co/portal/es/sistema-nacional-de-areas-protegidas-sinap/registro-unico-nacional-de-areas-protegidas/, 3) Se remite el borrador del informe caracterización de usuarios, 4) se confirma alistamiento para recibir la auditoría del DANE para el año 2023 y por último, 5) se continua con la difusión de la información estadística a través del micrositio RUNAP de las 1501 áreas protegidas que ocupan una superficie de 49'387.970,14 hectáreas (de acuerdo con información geográfica), equivalentes al 23,85% del Territorio Nacional, los cuales están distribuidos en 19'120.557,45 hectáreas terrestres, equivalentes al 16,75% de la superficie terrestre del País y 30'267.412,68 hectáreas marinas, equivalentes al 32,59% de la superficie marina de la Nación.
</t>
    </r>
    <r>
      <rPr>
        <b/>
        <sz val="8"/>
        <color theme="1"/>
        <rFont val="Arial Narrow"/>
        <family val="2"/>
      </rPr>
      <t>4. Control interno</t>
    </r>
    <r>
      <rPr>
        <sz val="8"/>
        <color theme="1"/>
        <rFont val="Arial Narrow"/>
        <family val="2"/>
      </rPr>
      <t xml:space="preserve">. El GCI como líder del proceso de EI y en cumplimiento de la meta programada para la variable Auditorías Internas: al mes de septiembre de 2022 se han realizado diez (10) Auditorías Internas, para la variable de Seguimiento a las Acciones Correctivas y de Mejora: se han realizado nueve (9) seguimientos del Plan de Mejoramiento por Procesos-Gestión y adicionalmente, para la variable Seguimiento al Monitoreo del Mapa de Riesgos 2022, se han generado dos (2) Informes los cuales fueron publicados en los tiempos de ley, con corte a 30 de abril y 31 de agosto de 2022, respectivamente. De acuerdo con lo establecido en el Plan Anual de Auditorías 2022, para dar cumplimiento al indicador "Porcentaje de Avance en la Implementación del Modelo Estándar de Control Interno" se tiene un avance del 75,0% a 30 de septiembre de 2022.
</t>
    </r>
    <r>
      <rPr>
        <b/>
        <sz val="8"/>
        <color theme="1"/>
        <rFont val="Arial Narrow"/>
        <family val="2"/>
      </rPr>
      <t>5. Seguridad de la Información</t>
    </r>
    <r>
      <rPr>
        <sz val="8"/>
        <color theme="1"/>
        <rFont val="Arial Narrow"/>
        <family val="2"/>
      </rPr>
      <t xml:space="preserve">. En septiembre, se continúa mitigando las vulnerabilidades encontradas en la infraestructura de TI on-premise, se trabaja sobre el nuevo indicador (Porcentaje de implementación de la Declaración de Aplicabilidad para el componente de Seguridad de la Información), que tiene como objetivo implementar la Declaración de Aplicabilidad del componente de Seguridad de la Información del SGSI, así mismo se actualiza el plan de comunicaciones para dar inicio al proceso de sensibilización en la entidad y se actualiza ,manual de políticas de seguridad. El % de avance 36% pero para el indicador corresponde al 72,6%.
</t>
    </r>
    <r>
      <rPr>
        <b/>
        <sz val="8"/>
        <color theme="1"/>
        <rFont val="Arial Narrow"/>
        <family val="2"/>
      </rPr>
      <t xml:space="preserve">6. Seguridad y Salud en el trabajo </t>
    </r>
    <r>
      <rPr>
        <sz val="8"/>
        <color theme="1"/>
        <rFont val="Arial Narrow"/>
        <family val="2"/>
      </rPr>
      <t xml:space="preserve">En el mes de septiembre se realizó: capacitación de estrés y sus consecuencias en tres sesiones de 2 horas los días 27 y 28 de septiembre, citación a la brigada y personal de toda la entidad para la planeación del simulacro nacional el día 4 de octubre de 2022.preparación de la presentación de los resultados parciales del SG-SST de la entidad para los encuentros territoriales de los meses de octubre y noviembre. Actualización de la matriz legal del SG-SST y el normograma de la entidad. Elaboración de la propuesta del guion para el simulacro del 4 octubre de 2022 para todas las unidades de decisión de la entidad. Se realizó mesa laboral con la ARL para seguimiento de casos de AT y EL, activos en la entidad en la presente vigencia. Se remitieron tres personas a exámenes médicos. Se actualizó la accidentalidad de la entidad a septiembre de 2022 y se implementó estadística de enfermedad común en la entidad. El plan de trabajo está en el 48% de ejecución.
Evidencias. https://drive.google.com/drive/folders/1TpiwzNSQuSxNS2-XcuxRAvuQjB3r_iWX?usp=sharing </t>
    </r>
  </si>
  <si>
    <t xml:space="preserve">Plan Estratégico Institucional (PEI) - 2019-2023: Con corte a 30 de junio de la vigencia 2022, el PEI se encuentra publicado en su Versión No. 3 y en proceso de implementación y seguimiento por medio del PAA-2022. 
Plan de Acción Anual 2022: Se realizaron los seguimientos y reportes de enero, febrero y marzo, abril, mayo, junio, julio , agosto, septiembre del PAA-2022. El seguimiento se realizó a los 19 Procesos institucionales y a su batería de indicadores definidos en la vigencia 2022. Se adelantaron acciones de coordinación con la DTs y los Líderes de Proceso. El reporte con corte a 30 de junio, el cual es oficial, se publicó en página web y se le generó informe de Alertas. 
PLAN ANTICORRUPCIÓN Y DE ATENCIÓN AL CIUDADANO: Con corte al sugundo cuatrimestre 2022 los porcentajes de avance en cada una de las acciones contempladas por componente del Plan Anticorrupción y de Atención al Ciudadano vigencia 2022, fueron los siguientes: Riesgos de corrupción 91%; Racionalización de trámites 8%; Servicio al ciudadano 72%; Rendición de cuentas 78%; Transparencia 72%; Iniciativas adicionales 90%.  
Dados los porcentajes anteriores, el avance promedio registrado para el Plan Anticorrupción y de Atención al Ciudadano ascendió aproximadamente al 18,7/100. 
PLAN DE PARTICIPACIÓN CIUDADANA: El avance establecido para las actividades incluidas en este Plan fue del orden del 58%, cuyo equivalente proporcional a nivel de anualidad corresponde al 19,33 / 100%.  
Anteproyecto de Gastos de Funcionamiento e Inversión Vigencia 2023: PNNC justificó el anteproyecto de presupuesto 2023 y lo remitió al Ministerio de Ambiente y Desarrollo Sostenible, señalando los recursos necesarios de inversión para dar cumplimiento a las metas institucionales, dentro del marco del próximo Plan Nacional de Desarrollo. 
Portafolio de Cooperación Internacional: En el Tercer trimestre de 2022, fueron entregados 83 productos y atendidas 78 reuniones, avanzando en 5 asuntos internacionales (CDB, ODS, UNESCO, UNEP WCMC y RedParques), 2 escenarios internacionales (visita de Yadegar Asisi y visita presidencial a Turquía-Reino Unido) y 9 procesos de cooperación (Global Conservation, Bezos Earth Fund, ICCF, UNESCO, UNDOC, Re:Wild-GivePower, Legacy Landscape Fund, GEF Enhancing Political Will for Sustainable Protected Areas Financing y GEF de revisión de las NBSAP). </t>
  </si>
  <si>
    <t>TOTAL DTAN 15
Cocuy 3
Yariguies 2
Guanentá 4
Estoraques 2
Iguaque 2
Pisba 1
Tamá 1</t>
  </si>
  <si>
    <t xml:space="preserve">TOTAL DTAO 13 (Rec 11) 
8 activos: 
Selva de Florencia 5
Nevados 2
NHU 1
Por reactivar
Nevados 1
Orquideas 2 
Puracé 2
</t>
  </si>
  <si>
    <t>TOTAL DTCA 15
 VIPIS 1
 Tayrona 1
Macuira 3
 Providencia 2
 Flamencos 1
 Colorados 1
 SNSM 3 
 Corchal 1
 Cienaga 1</t>
  </si>
  <si>
    <t xml:space="preserve">61 VIVEROS 
POR REACTIVAR  -- 4
ACTIVOS - 57
</t>
  </si>
  <si>
    <t>TOTAL DTCA 362.100
VIPIS 185.000
Tayrona 15.000
Macuira 47.000
Providencia 3.600
Flamencos 8.500
Colorados 7.000
SNSM 31.000
Corchal 45.000
Cienaga 20.000</t>
  </si>
  <si>
    <r>
      <t xml:space="preserve">Se relacionan a continuación las acciones adelantadas desde el equipo de ecoturismo en el mes de septiembre de manera conjunta con las áreas protegidas y las Direcciones Territoriales con respecto al proceso de implementación de los POE: 
</t>
    </r>
    <r>
      <rPr>
        <b/>
        <sz val="8"/>
        <color theme="1"/>
        <rFont val="Arial Narrow"/>
        <family val="2"/>
      </rPr>
      <t>DTCA: 
PNN Tayrona:</t>
    </r>
    <r>
      <rPr>
        <sz val="8"/>
        <color theme="1"/>
        <rFont val="Arial Narrow"/>
        <family val="2"/>
      </rPr>
      <t xml:space="preserve"> adelantaron documento para el monitoreo de impactos, plan nde necesidades póliza de seguros e iniciativas turísticas con APESA.
</t>
    </r>
    <r>
      <rPr>
        <b/>
        <sz val="8"/>
        <color theme="1"/>
        <rFont val="Arial Narrow"/>
        <family val="2"/>
      </rPr>
      <t>PNN Corales:</t>
    </r>
    <r>
      <rPr>
        <sz val="8"/>
        <color theme="1"/>
        <rFont val="Arial Narrow"/>
        <family val="2"/>
      </rPr>
      <t xml:space="preserve"> Apoyaron licitacón señalización Cholón y monitoreo de residuos en Playa Libre y Rosario
</t>
    </r>
    <r>
      <rPr>
        <b/>
        <sz val="8"/>
        <color theme="1"/>
        <rFont val="Arial Narrow"/>
        <family val="2"/>
      </rPr>
      <t>VIPIS:</t>
    </r>
    <r>
      <rPr>
        <sz val="8"/>
        <color theme="1"/>
        <rFont val="Arial Narrow"/>
        <family val="2"/>
      </rPr>
      <t xml:space="preserve"> Apoyo a la comunidad de Tasajera para impulsar iniciativas turísticas
</t>
    </r>
    <r>
      <rPr>
        <b/>
        <sz val="8"/>
        <color theme="1"/>
        <rFont val="Arial Narrow"/>
        <family val="2"/>
      </rPr>
      <t>DTOR:</t>
    </r>
    <r>
      <rPr>
        <sz val="8"/>
        <color theme="1"/>
        <rFont val="Arial Narrow"/>
        <family val="2"/>
      </rPr>
      <t xml:space="preserve">
PNN La Macarena:
PNN Tuparro:
</t>
    </r>
    <r>
      <rPr>
        <b/>
        <sz val="8"/>
        <color theme="1"/>
        <rFont val="Arial Narrow"/>
        <family val="2"/>
      </rPr>
      <t xml:space="preserve">PNN Tinigua: </t>
    </r>
    <r>
      <rPr>
        <sz val="8"/>
        <color theme="1"/>
        <rFont val="Arial Narrow"/>
        <family val="2"/>
      </rPr>
      <t xml:space="preserve">Durante el presente trimestre el área protegida avanzó en temas de relacionamiento y fortalecimmiento de los actores estratégicos vinculados con la prestación de servicios en el AP
</t>
    </r>
    <r>
      <rPr>
        <b/>
        <sz val="8"/>
        <color theme="1"/>
        <rFont val="Arial Narrow"/>
        <family val="2"/>
      </rPr>
      <t>DTAO:</t>
    </r>
    <r>
      <rPr>
        <sz val="8"/>
        <color theme="1"/>
        <rFont val="Arial Narrow"/>
        <family val="2"/>
      </rPr>
      <t xml:space="preserve">
</t>
    </r>
    <r>
      <rPr>
        <b/>
        <sz val="8"/>
        <color theme="1"/>
        <rFont val="Arial Narrow"/>
        <family val="2"/>
      </rPr>
      <t>SFF Otún Quimbaya:</t>
    </r>
    <r>
      <rPr>
        <sz val="8"/>
        <color theme="1"/>
        <rFont val="Arial Narrow"/>
        <family val="2"/>
      </rPr>
      <t xml:space="preserve"> reportan avance importante del diagnóstico y adelantan monitoreo de ancho el sendero y capacidad de carga turística 
</t>
    </r>
    <r>
      <rPr>
        <b/>
        <sz val="8"/>
        <color theme="1"/>
        <rFont val="Arial Narrow"/>
        <family val="2"/>
      </rPr>
      <t>PNN Nevados:</t>
    </r>
    <r>
      <rPr>
        <sz val="8"/>
        <color theme="1"/>
        <rFont val="Arial Narrow"/>
        <family val="2"/>
      </rPr>
      <t xml:space="preserve"> adelantan las hojas metodológicas para el montoreo de impactos del ecoturismo y efectúan seguimiento al acuerdo : La Sierra – La Libertad (Municipio de Santa Rosa de Cabal Departamento de Risaralda)
</t>
    </r>
    <r>
      <rPr>
        <b/>
        <sz val="8"/>
        <color theme="1"/>
        <rFont val="Arial Narrow"/>
        <family val="2"/>
      </rPr>
      <t xml:space="preserve">PNN Cueva de Los Guácharos: </t>
    </r>
    <r>
      <rPr>
        <sz val="8"/>
        <color theme="1"/>
        <rFont val="Arial Narrow"/>
        <family val="2"/>
      </rPr>
      <t xml:space="preserve">El área protegida avanza en el aprestamiento para el cumplimient de la meta de implementación, despues de que se quedara casi sin personal para ejecutar acciones, en la actualidad ya cuenta con jefe de área protegida y en el último trimestre se programará el acompañamiento por parte de la SGM para apalancar dicho objetivo
</t>
    </r>
    <r>
      <rPr>
        <b/>
        <sz val="8"/>
        <color theme="1"/>
        <rFont val="Arial Narrow"/>
        <family val="2"/>
      </rPr>
      <t xml:space="preserve">DTAN:
PNN El Cocuy: </t>
    </r>
    <r>
      <rPr>
        <sz val="8"/>
        <color theme="1"/>
        <rFont val="Arial Narrow"/>
        <family val="2"/>
      </rPr>
      <t xml:space="preserve">Se realizaron el tercer y cuarto encuentro de la mesa de Ecoturismo del PNN El Cocuy las cuales facilitan la comprensión de la reglamentación turística. 
</t>
    </r>
    <r>
      <rPr>
        <b/>
        <sz val="8"/>
        <color theme="1"/>
        <rFont val="Arial Narrow"/>
        <family val="2"/>
      </rPr>
      <t xml:space="preserve">PNN Pisba: </t>
    </r>
    <r>
      <rPr>
        <sz val="8"/>
        <color theme="1"/>
        <rFont val="Arial Narrow"/>
        <family val="2"/>
      </rPr>
      <t xml:space="preserve">El área protegida avanza en el desarrollo de acciones encaminadas al cumplimiento de la meta de implementación del POE, así mismo se resalta el buen manejo que hacen de la herramienta de seguimiento y la importante articulación que se dá en torno a este tema en los tres niveles de gestión.
</t>
    </r>
    <r>
      <rPr>
        <b/>
        <sz val="8"/>
        <color theme="1"/>
        <rFont val="Arial Narrow"/>
        <family val="2"/>
      </rPr>
      <t>SFF Iguaque.</t>
    </r>
    <r>
      <rPr>
        <sz val="8"/>
        <color theme="1"/>
        <rFont val="Arial Narrow"/>
        <family val="2"/>
      </rPr>
      <t xml:space="preserve"> Durante el tercer trimestre del presente año se han realizado varios acompañamientos al área protegida en la realización de reuniones encaminadas a escalar a niveles directivos la problemática social generada a partir de la instalación de infraestructura ecoturística, lo anterior con el fin de que se defina una posición institucional al respecto</t>
    </r>
  </si>
  <si>
    <t>SECCIÓN 2 - INFORMACIÓN PRESUPUESTAL</t>
  </si>
  <si>
    <t xml:space="preserve">SECCIÓN 1 - INFORMACIÓN DE LOS RESPONSABLES </t>
  </si>
  <si>
    <t>SECCIÓN 3 - INFORMACIÓN COMPLEMENTARIA</t>
  </si>
  <si>
    <t>NIVEL DE GESTIÓN</t>
  </si>
  <si>
    <t>DEPENDENCIA</t>
  </si>
  <si>
    <t>SUB DEPENDENCIA</t>
  </si>
  <si>
    <t>SIGLA/REFERENCIA</t>
  </si>
  <si>
    <t>RECURSO</t>
  </si>
  <si>
    <t>ENTIDAD</t>
  </si>
  <si>
    <t>GRUPO PARTICULAR</t>
  </si>
  <si>
    <t>CUENTA</t>
  </si>
  <si>
    <t>VALOR FINAL</t>
  </si>
  <si>
    <t>VALOR CONTRAPARTIDA</t>
  </si>
  <si>
    <t>PROYECTO AL QUE CORRESPONDE LA CONTRAPARTIDA</t>
  </si>
  <si>
    <t>VALOR VIGENCIA FUTURA 2022</t>
  </si>
  <si>
    <t>NÚMERO DE LA VIGENCIA FUTURA 2022</t>
  </si>
  <si>
    <t>TEMAS TRANSVERSALES</t>
  </si>
  <si>
    <t>DESCRIPCIÓN TEMA TRANSVERSAL</t>
  </si>
  <si>
    <t>SENTENCIAS</t>
  </si>
  <si>
    <t>DESCRIPCIÓN DE LAS SETENCIAS Y/O ACCIONES PROGRAMADAS</t>
  </si>
  <si>
    <t>TRAZADORES PRESUPUESTALES</t>
  </si>
  <si>
    <t>DESCRIPCIÓN TRAZADOR PRESUPUESTAL</t>
  </si>
  <si>
    <t>CONPES</t>
  </si>
  <si>
    <t>DESCRIPCIÓN CONPES</t>
  </si>
  <si>
    <t>PROGRAMA</t>
  </si>
  <si>
    <t>SUBPROGRAMA</t>
  </si>
  <si>
    <t>PROYECTO DE INVERSIÓN</t>
  </si>
  <si>
    <t>CÓDIGO BPIN</t>
  </si>
  <si>
    <t>OBJETIVO GENERAL</t>
  </si>
  <si>
    <t>OBJETIVO ESPECIFICO DEL PROYECTO</t>
  </si>
  <si>
    <t>PRODUCTO</t>
  </si>
  <si>
    <t>CÓDIGO PRODUCTO SIIF</t>
  </si>
  <si>
    <t>INDICADOR DE PRODUCTO</t>
  </si>
  <si>
    <t>ACTIVIDAD</t>
  </si>
  <si>
    <t>INSUMO MGA</t>
  </si>
  <si>
    <t>CENTRAL</t>
  </si>
  <si>
    <t>1. DIRECCION GENERAL - DG</t>
  </si>
  <si>
    <t>DIRECCION GENERAL</t>
  </si>
  <si>
    <t>REC 11</t>
  </si>
  <si>
    <t>GENERAL</t>
  </si>
  <si>
    <t>02 ADQUISICIÓN DE BIENES  Y SERVICIOS</t>
  </si>
  <si>
    <t>3299 FORTALECIMIENTO DE LA GESTIÓN Y DIRECCIÓN DEL SECTOR AMBIENTE Y DESARROLLO SOSTENIBLE</t>
  </si>
  <si>
    <t>1 - FORTALECER LAS HERRAMIENTAS DE PLANEACIÓN, SEGUIMIENTO Y GESTIÓN INSTITUCIONAL</t>
  </si>
  <si>
    <t>1 - DOCUMENTOS DE PLANEACIÓN</t>
  </si>
  <si>
    <t>DOCUMENTOS DE PLANEACIÓN REALIZADOS</t>
  </si>
  <si>
    <t>5. GESTIONAR PROCESOS DE COOPERACIÓN INTERNACIONAL.</t>
  </si>
  <si>
    <t>11.SERVICIOS DE ALOJAMIENTO COMIDAS Y BEBIDAS</t>
  </si>
  <si>
    <t>4. REALIZAR EL SEGUIMIENTO A PLANES INSTITUCIONALES.</t>
  </si>
  <si>
    <t>9.TRANSPORTE</t>
  </si>
  <si>
    <t>3. SOCIALIZAR PLANES A NIVEL NACIONAL.</t>
  </si>
  <si>
    <t>1. MANO DE OBRA CALIFICADA</t>
  </si>
  <si>
    <t>3 - DOCUMENTOS NORMATIVOS</t>
  </si>
  <si>
    <t>DOCUMENTOS NORMATIVOS REALIZADOS</t>
  </si>
  <si>
    <t>13. REVISAR EL CUMPLIMIENTO EN LA CONSTRUCCIÓN Y DISEÑO DE LOS PRODUCTOS NORMATIVOS PLANEADOS.</t>
  </si>
  <si>
    <t>GRUPO DE COMUNICACIONES Y EDUCACIÓN AMBIENTAL</t>
  </si>
  <si>
    <t>1. META PND</t>
  </si>
  <si>
    <t>Pacto por una Gestión Pública y Efectiva para el fortalecimiento institucional</t>
  </si>
  <si>
    <t>SISTEMA DE GESTIÓN IMPLEMENTADO</t>
  </si>
  <si>
    <t>9. IMPLEMENTAR ESTRATEGIAS DE COMUNICACIÓN INSTITUCIONAL DEFINIDA.</t>
  </si>
  <si>
    <t>15.SERVICIOS PRESTADOS A LAS EMPRESAS Y SERVICIOS DE PRODUCCIÓN</t>
  </si>
  <si>
    <t>GRUPO DE CONTROL INTERNO</t>
  </si>
  <si>
    <t>Mejorar la Evaluación del FURAG</t>
  </si>
  <si>
    <t>10. EJECUTAR EL PLAN DE AUDITORIA.</t>
  </si>
  <si>
    <t>GRUPO DE TECNOLOGÍAS DE LA INFORMACIÓN Y LAS COMUNICACIONES</t>
  </si>
  <si>
    <t>2-2021-064136</t>
  </si>
  <si>
    <t>3 - AUMENTAR LA DISPONIBILIDAD Y COBERTURA DE LOS SERVICIOS DE TIC Y DE RADIOCOMUNICACIONES EN PNN</t>
  </si>
  <si>
    <t>1 - SERVICIOS TECNOLÓGICOS</t>
  </si>
  <si>
    <t>ÍNDICE DE CAPACIDAD EN  LA PRESTACIÓN DE SERVICIOS DE TECNOLOGÍA</t>
  </si>
  <si>
    <t>20. ADQUIRIR LA INFRAESTRUCTURA DE HARDWARE Y SOFTWARE DE LA ENTIDAD.</t>
  </si>
  <si>
    <t>7.MAQUINARIA Y EQUIPO</t>
  </si>
  <si>
    <t>2-2021-043102</t>
  </si>
  <si>
    <t>19. MANTENER Y SOPORTAR LA INFRAESTRUCTURA DE HARDWARE Y SOFTWARE DE PNN.</t>
  </si>
  <si>
    <t>8.MANTENIMIENTO MAQUINARIA Y EQUIPO</t>
  </si>
  <si>
    <t>2.MANO DE OBRA NO CALIFICADA</t>
  </si>
  <si>
    <t>REC 13</t>
  </si>
  <si>
    <t>2 - SERVICIOS DE INFORMACIÓN IMPLEMENTADOS</t>
  </si>
  <si>
    <t>SISTEMAS DE INFORMACIÓN IMPLEMENTADOS</t>
  </si>
  <si>
    <t>22. IMPLEMENTAR LA(S) SOLUCIÓN(ES) DE TIC DEFINIDAS.</t>
  </si>
  <si>
    <t>17.IMPUESTOS, PAGOS DE DERECHOS, CONTRIBUCIONES, MULTAS Y SANCIONES</t>
  </si>
  <si>
    <t>GTIC</t>
  </si>
  <si>
    <t>PNNC</t>
  </si>
  <si>
    <t/>
  </si>
  <si>
    <t>900 INTERSUBSECTORIAL AMBIENTE</t>
  </si>
  <si>
    <t>FORTALECER LA IMPLEMENTACIÓN DEL MODELO DE GESTIÓN PÚBLICA NACIONAL EN PNN</t>
  </si>
  <si>
    <t>08 GASTOS POR TRIBUTOS, MULTAS, SANCIONES E INTERESES DE MORA</t>
  </si>
  <si>
    <t>OFICINA ASESORA JURÍDICA</t>
  </si>
  <si>
    <t>CONTRATACION EN FUNCION DEL SANEAMIENTO DE LAS AREAS DEL SISTEMA NACIONAL DE AREAS PROTEGIDAS</t>
  </si>
  <si>
    <t>3202 CONSERVACIÓN DE LA BIODIVERSIDAD Y SUS SERVICIOS ECOSISTÉMICOS</t>
  </si>
  <si>
    <t xml:space="preserve">1 - DISMINUIR LAS PRESIONES POR USO, OCUPACIÓN Y TENENCIA EN LAS ÁREAS PROTEGIDAS QUE AFECTAN SU CONSERVACIÓN </t>
  </si>
  <si>
    <t xml:space="preserve">1 - SERVICIO DE PREVENCIÓN, VIGILANCIA Y CONTROL DE LAS ÁREAS PROTEGIDAS </t>
  </si>
  <si>
    <t>PREDIOS SANEADOS</t>
  </si>
  <si>
    <t xml:space="preserve">3. REALIZAR ESTUDIOS JURÍDICOS Y TÉCNICOS PARA EL SANEAMIENTO PREDIAL DE LAS ÁREAS PROTEGIDAS Y ADELANTAR SU ADQUISICIÓN. </t>
  </si>
  <si>
    <t>CONTRATACION PARA APOYAR LAS SITUACIONES UOT Y ELABORACION DE ACUERDOS CON COMUNIDADES CAMPESINAS</t>
  </si>
  <si>
    <t>1. SENTENCIA STC-4360 DE 2018 AMAZONÍA SUJETA DE DERECHOS</t>
  </si>
  <si>
    <t>ACCIONES UOT</t>
  </si>
  <si>
    <t xml:space="preserve">2 - DOCUMENTOS DE LINEAMIENTOS TÉCNICOS CON ACUERDOS DE USO, OCUPACIÓN Y TENENCIA EN LAS ÁREAS PROTEGIDAS </t>
  </si>
  <si>
    <t>DOCUMENTOS DE ACUERDOS DE USO SUSCRITOS CON CAMPESINOS QUE OCUPAN LAS ÁREAS PROTEGIDAS</t>
  </si>
  <si>
    <t>4. SUSCRIBIR E IMPLEMENTAR LOS ACUERDOS DE CONSERVACIÓN Y EL BUEN VIVIR CON FAMILIAS CAMPESINAS QUE USAN O HABITAN LAS ÁREAS PROTEGIDAS.</t>
  </si>
  <si>
    <t>CONTRATO PARA APOYAR LA AGENDA NORMATIVA</t>
  </si>
  <si>
    <t>11. OTRA</t>
  </si>
  <si>
    <t>SEGUIMIENTO A SETENCIAS CUANDO SE REQUIERA</t>
  </si>
  <si>
    <t>4 - FORTALECER EL MANEJO EFECTIVO DE LAS ÁREAS PROTEGIDAS Y LA CAPACIDAD PARA MEJORAR LA CONECTIVIDAD ENTRE LAS ÁREAS DEL SISTEMA NACIONAL DE ÁREAS PROTEGIDAS, SINAP</t>
  </si>
  <si>
    <t xml:space="preserve">6 - SERVICIO DE ADMINISTRACIÓN Y MANEJO DE ÁREAS PROTEGIDAS </t>
  </si>
  <si>
    <t>ÁREAS ADMINISTRADAS</t>
  </si>
  <si>
    <t>52. CONTAR CON UN MARCO DE POLÍTICA Y NORMATIVO ADECUADO QUE DINAMICE EL CUMPLIMIENTO DE LA MISIÓN INSTITUCIONAL.</t>
  </si>
  <si>
    <t>8. PARTICIPACIÓN SOCIAL</t>
  </si>
  <si>
    <t>CONTRATACION PARA APOYAR EL RELACIONAMIENTO CON COMUNIDADES ETNICAS</t>
  </si>
  <si>
    <t xml:space="preserve">SEGUIMIENTO T/052 - T/021  </t>
  </si>
  <si>
    <t>54. CONCERTAR ESTRATEGIAS ESPECIALES DE MANEJO CON GRUPOS ÉTNICOS QUE PERMITAN ARTICULAR DISTINTAS VISIONES DEL TERRITORIO.</t>
  </si>
  <si>
    <t>CONTRATACION PARA EJERCER LA DEFENSA JUDICIAL DE LA ENTIDAD</t>
  </si>
  <si>
    <t>88001233100020160006600 ISLA PROVIDENCIA ACCION POPULAR</t>
  </si>
  <si>
    <t>CONTRATACION PARA APOYAR ASUNTOS MISIONALES EN ESPECIAL LO REFERENTE AL SISTEMA DE AREAS PROTEGIDAS</t>
  </si>
  <si>
    <t>CONTRATACION PARA APOYAR LOS ASUNTOS PENALES DEL SISTEMA NACIONAL DE AREAS PROTEGIDAS</t>
  </si>
  <si>
    <t>SEGUIMIENTO PENAL Y POLICIVO</t>
  </si>
  <si>
    <t>3.MATERIALES</t>
  </si>
  <si>
    <t>11. ELABORAR DIAGNÓSTICO DE NECESIDADES NORMATIVAS.</t>
  </si>
  <si>
    <t>EROGACIONES NECESARIAS EN VIRTUD A LOS REQUISITOS PARA LA EXPEDICION DE LOS ACTOS ADMINISTRATIVOS</t>
  </si>
  <si>
    <t>12. DISEÑAR INICIATIVAS NORMATIVAS E INSTRUMENTOS NORMATIVOS.</t>
  </si>
  <si>
    <t>DIAGNOSTICO NORMATIVO</t>
  </si>
  <si>
    <t>CONTRATACION PARA APOYAR ASUNTOS MISIONALES EN ESPECIAL LO REFERENTE AL ECOTURISMO</t>
  </si>
  <si>
    <t>SEGUIMIENTO</t>
  </si>
  <si>
    <t>7. ODS</t>
  </si>
  <si>
    <t>OFICINA ASESORA PLANEACIÓN</t>
  </si>
  <si>
    <t>APOYA LA ARTICULACIÓN DE LOS ODS EN LA ENTIDAD</t>
  </si>
  <si>
    <t>PROGRAMA ÁREAS PROTEGIDAS Y DIVERSIDAD BIOLÓGICA – KFW</t>
  </si>
  <si>
    <t>1. FORMULAR LOS PLANES INSTITUCIONALES.</t>
  </si>
  <si>
    <t>2. ADELANTAR EJERCICIOS DE PLANEACIÓN FINANCIERA PARA PRESENTAR EL ANTEPROYECTO DE INGRESOS Y GASTOS DE LA ENTIDAD.</t>
  </si>
  <si>
    <t>9. RENDICIÓN DE CUENTAS</t>
  </si>
  <si>
    <t>RENDICIÓN DE CUENTAS 2022</t>
  </si>
  <si>
    <t>8. REALIZAR ACCIONES DE DIÁLOGO Y PARTICIPACIÓN CIUDADANA.</t>
  </si>
  <si>
    <t>16.SERVICIOS PARA LA COMUNIDAD, SOCIALES Y PERSONALES</t>
  </si>
  <si>
    <t>10. CERTIFICACIÓN - NTC - DANE</t>
  </si>
  <si>
    <t>AUDITORIA NTC</t>
  </si>
  <si>
    <t>OFICINA DE CONTROL DISCIPLINARIO INTERNO</t>
  </si>
  <si>
    <t>OFICINA DE GESTION DEL RIESGO</t>
  </si>
  <si>
    <t>13 - 14 -15</t>
  </si>
  <si>
    <t>Se participará en actividades tendientes al cumplimiento de cada una de las sentencias que tengan que ver con las actividades pertinentes en el marco de los compromisos de la Oficina de Gestión del Riesgo. (1. SENTENCIA STC-4360 DE 2018 AMAZONÍA SUJETA DE DERECHOS, 2. SENTENCIA STL 10716-2020 PNN LOS NEVADOS, 3. SENTENCIA T-606 DE 2015 PNN TAYRONA, 4.SENTENCIA T-806-14 PNN TINIGUA, 5. SENTENCIA T-052 DE 2017 PNN CATATUMBO BARÍ, 6. SENTENCIA T-021 DE 2019 PNN CORALES DEL ROSARIO Y SAN BERNARDO, 7. SENTENCIA STC-3872 DE 2020 VÍA PARQUE ISLA SALAMANCA, 8. SENTENCIA T-019 DE 2018 PNN KATÍOS, 9. SENTENCIA ACCIÓN POPULAR 19 DE DICIEMBRE DE 2018 PNN PISBA, 10. SENTENCIA 2003-91193-01 PNN CORALES DEL ROSARIO Y SAN BERNARDO)</t>
  </si>
  <si>
    <t>6. CONPES - POLÍTICA SINAP</t>
  </si>
  <si>
    <t>Reducir al 2030 el riesgo de pérdida de naturaleza en el Sistema Nacional de Áreas Protegidas (Sinap), de tal manera que se garantice la protección de la biodiversidad y los servicios ecosistémicos que soportan el bienestar y el desarrollo social, económico y cultural presente y futuro de la nación</t>
  </si>
  <si>
    <t>ÁREAS CUBIERTAS CON JORNADAS DE VIGILANCIA</t>
  </si>
  <si>
    <t xml:space="preserve">1. PREVENIR Y MITIGAR RIESGOS Y ATENDER EVENTOS GENERADOS POR FENÓMENOS NATURALES E INCENDIOS FORESTALES U OTRAS SITUACIONES DE RIESGO QUE AFECTEN LA GOBERNABILIDAD DE LAS ÁREAS PROTEGIDAS. </t>
  </si>
  <si>
    <t>2. SUBDIRECCION ADMINISTRATIVA Y FINANCIERA - SAF</t>
  </si>
  <si>
    <t>SUBDIRECCIÓN ADMINISTRATIVA Y FINANCIERA</t>
  </si>
  <si>
    <t>GRUPO DE CONTRATOS</t>
  </si>
  <si>
    <t>GRUPO DE GESTIÓN FINANCIERA</t>
  </si>
  <si>
    <t>REC 20</t>
  </si>
  <si>
    <t>3 - INCREMENTAR EL RECONOCIMIENTO DE LA SOCIEDAD COLOMBIANA RESPECTO A LA IMPORTANCIA DE LA CONSERVACIÓN IN SITU DE LA BIODIVERSIDAD</t>
  </si>
  <si>
    <t>1 - SERVICIO DE  ECOTURISMO EN LAS ÁREAS PROTEGIDAS</t>
  </si>
  <si>
    <t xml:space="preserve">VISITANTES QUE INGRESAN A LAS ÁREAS PROTEGIDAS NACIONALES </t>
  </si>
  <si>
    <t xml:space="preserve">15. REALIZAR SEGUIMIENTO Y MONITOREO A LA IMPLEMENTACIÓN DE LOS PLANES DE ORDENAMIENTO ECOTURÍSTICO (POE) PARA LA TOMA DE DECISIONES. </t>
  </si>
  <si>
    <t>12.SERVICIOS FINANCIEROS Y CONEXOS</t>
  </si>
  <si>
    <t>GRUPO DE GESTIÓN HUMANA</t>
  </si>
  <si>
    <t>1-FORTALECER LAS HERRAMIENTAS DE PLANECION, SEGUIMIENTO Y GESTION INSTITUCIONAL</t>
  </si>
  <si>
    <t>GRUPO DE INFRAESTRUCTURA</t>
  </si>
  <si>
    <t>3 - INFRAESTRUCTURA CONSTRUIDA PARA LA ADMINISTRACIÓN, LA VIGILANCIA Y EL CONTROL DE LAS ÁREAS PROTEGIDAS</t>
  </si>
  <si>
    <t>INFRAESTRUCTURA DE CONTROL Y VIGILANCIA CONSTRUIDA PARA EL ÁREA PROTEGIDA</t>
  </si>
  <si>
    <t>44. CONSTRUIR LA INFRAESTRUCTURA PARA SEDES DE CONTROL Y VIGILANCIA DE LAS ÁREAS PROTEGIDAS.</t>
  </si>
  <si>
    <t>5 - INFRAESTRUCTURA MEJORADA PARA LA ADMINISTRACIÓN, LA VIGILANCIA Y EL CONTROL DE LAS ÁREAS PROTEGIDAS</t>
  </si>
  <si>
    <t>INFRAESTRUCTURA DE CONTROL Y VIGILANCIA MEJORADA PARA EL ÁREA PROTEGIDA</t>
  </si>
  <si>
    <t xml:space="preserve">50. REALIZAR LOS MANTENIMIENTOS PREVENTIVOS Y CORRECTIVOS DE ACUERDO A LO CONSIGNADO EN EL PLAN DE MANTENIMIENTO DE LA ENTIDAD PARA SEDES DE CONTROL Y VIGILANCIA DE LAS ÁREAS PROTEGIDAS. </t>
  </si>
  <si>
    <t xml:space="preserve">CONTRIBUIR A LA CONSERVACIÓN IN SITU DE LA DIVERSIDAD BIOLÓGICA Y ECOSISTÉMICA REPRESENTATIVA DEL PAÍS </t>
  </si>
  <si>
    <t>GRUPO DE PROCESOS CORPORATIVOS</t>
  </si>
  <si>
    <t>56. IMPLEMENTAR EL PLAN DE ACCIÓN DEL SINAP EN LOS SIRAPS Y DEMÁS INSTANCIAS DE PARTICIPACIÓN DEL SINAP.</t>
  </si>
  <si>
    <t>1206/2021/SITPRES</t>
  </si>
  <si>
    <t>3. SUBDIRECCION DE GESTION Y MANEJO DE AREAS PROTEGIDAS - SGM</t>
  </si>
  <si>
    <t>SUBDIRECCIÓN DE GESTION Y MANEJO DE AREAS PROTEGIDAS</t>
  </si>
  <si>
    <t>1 - DOCUMENTOS DE PLANEACIÓN PARA LA CONSERVACIÓN DE LA BIODIVERSIDAD Y SUS SERVICIOS ECOSISTÉMICOS</t>
  </si>
  <si>
    <t xml:space="preserve">38. FORMULAR LOS INSTRUMENTOS DE PLANEACIÓN DE LAS ÁREAS PROTEGIDAS DEL SPNN. </t>
  </si>
  <si>
    <t xml:space="preserve">37. OPTIMIZAR LOS INSTRUMENTOS DE PLANEACIÓN PARA LA CONSERVACIÓN DE LAS ÁREAS PROTEGIDAS NACIONALES. </t>
  </si>
  <si>
    <t>2. CAMPESINOS</t>
  </si>
  <si>
    <t xml:space="preserve">Profesional apoyo temas de acuerdos </t>
  </si>
  <si>
    <t>5. REALIZAR SEGUIMIENTO A LOS ACUERDOS DE CONSERVACIÓN Y EL BUEN VIVIR CON FAMILIAS CAMPESINAS QUE USAN O HABITAN LAS ÁREAS PROTEGIDAS.</t>
  </si>
  <si>
    <t xml:space="preserve">60. LEVANTAR INFORMACIÓN DE LINEA DE SEGUIMIENTO DE EFECTIVIDAD DEL MANEJO PARA LAS ÁREAS ADMINISTRADAS POR PNNC. </t>
  </si>
  <si>
    <t>GRUPO DE GESTIÓN E INTEGRACIÓN DEL SINAP</t>
  </si>
  <si>
    <t>CONPES 4050 para la consolidación del SINAP. Busca reducir al 2030 el riesgo de pérdida de naturaleza en el SINAP de tal manera que se garantice la protección de la biodiversidad y los servicios ecosistémicos que soportan el desarrollo social, económico y cultural de la nación.</t>
  </si>
  <si>
    <t>2 - AUMENTAR LA REPRESENTATIVIDAD DE LA CONSERVACIÓN DE LA BIODIVERSIDAD IN SITU EN LAS ÁREAS PROTEGIDAS</t>
  </si>
  <si>
    <t>1 - SERVICIO DECLARACIÓN DE ÁREAS PROTEGIDAS</t>
  </si>
  <si>
    <t xml:space="preserve">NUEVAS ÁREAS DECLARADAS PROTEGIDAS </t>
  </si>
  <si>
    <t>11. IMPLEMENTAR LAS TRES FASES DE LA RUTA DE DECLARATORIA PARA NUEVAS ÁREAS DE ACUERDO A LA RESOLUCIÓN 1125 DE 2015.</t>
  </si>
  <si>
    <t>ÁREAS PROTEGIDAS AMPLIADAS</t>
  </si>
  <si>
    <t>12. IMPLEMENTAR LAS TRES FASES DE LA RUTA DE DECLARATORIA PARA AMPLIACIÓN DE ÁREAS PROTEGIDAS EXISTENTES DE ACUERDO A LA RESOLUCIÓN 1125 DE 2015.</t>
  </si>
  <si>
    <t>58. CONTAR CON UN RUNAP ACTUALIZADO, OPERANDO Y CON AUTORIDADES FORTALECIDAS EN SU UTILIZACIÓN.</t>
  </si>
  <si>
    <t>GRUPO DE PLANEACIÓN Y MANEJO DE AREAS PROTEGIDAS</t>
  </si>
  <si>
    <t>4. CONPES - BIO-OCEÁNICA</t>
  </si>
  <si>
    <t xml:space="preserve">ACTIVIDAD 4.13 ELABORAR AJUSTAR E IMPLEMENTAR PARTICIPATIVAMENTE LOS PLANES DE MANEJO DE LOS DNMI ADMINISTRADOS POR PNNC A PARTIR DE LOS OBJETIVOS DE CONSERVACION </t>
  </si>
  <si>
    <t xml:space="preserve">13. FORMULAR LOS PLANES DE ORDENAMIENTO ECOTURÍSTICO DE LAS ÁREAS PROTEGIDAS CON VOCACIÓN DE ECOTURISMO. </t>
  </si>
  <si>
    <t>14. IMPLEMENTAR LOS PLANES DE ORDENAMIENTO ECOTURÍSTICO DE ÁREAS PROTEGIDAS CON VOCACIÓN DE ECOTURISMO.</t>
  </si>
  <si>
    <t xml:space="preserve">Profesional encargado de temas relacionados con la participacion social en PNNC. </t>
  </si>
  <si>
    <t>2 - DOCUMENTOS DE LINEAMIENTOS TÉCNICOS PARA LA CONSERVACIÓN DE LA BIODIVERSIDAD Y SUS SERVICIOS ECOSISTÉMICOS</t>
  </si>
  <si>
    <t>DOCUMENTOS DE LINEAMIENTOS TÉCNICOS REALIZADOS</t>
  </si>
  <si>
    <t>19. DESARROLLAR EL LINEAMIENTO DE SERVICIOS ECOSISTEMICOS.</t>
  </si>
  <si>
    <t>3 - SERVICIO DE RESTAURACIÓN DE ECOSISTEMAS </t>
  </si>
  <si>
    <t xml:space="preserve">ÁREAS EN PROCESO DE RESTAURACIÓN </t>
  </si>
  <si>
    <t>7. REALIZAR EL MONITOREO Y SEGUIMIENTO A LOS PROCESOS DE RESTAURACIÓN EN LAS ÁREAS PROTEGIDAS NACIONALES.</t>
  </si>
  <si>
    <t>6. IMPLEMENTAR EL PROCESO DE RESTAURACIÓN EN LAS ÁREAS DEGRADADAS Y/O ALTERADAS DE LAS ÁREAS PROTEGIDAS NACIONALES.</t>
  </si>
  <si>
    <t>ÁRBOLES NATIVOS SEMBRADOS</t>
  </si>
  <si>
    <t>8. REALIZAR LA PLANTACIÓN DE MATERIAL VEGETAL.</t>
  </si>
  <si>
    <t>4 - SERVICIO DE EDUCACIÓN INFORMAL EN EL MARCO DE LA CONSERVACIÓN DE LA BIODIVERSIDAD Y LOS SERVICIO ECOSTÉMICOS</t>
  </si>
  <si>
    <t xml:space="preserve">PERSONAS CAPACITADAS  </t>
  </si>
  <si>
    <t>26. FORTALECER LA IMPLEMENTACIÓN DE LA ESTRATEGIA DE EDUCACION AMBIENTAL E INTERPRETACIÓN DEL PATRIMONIO NATURAL Y CULTURAL EN LAS AREAS ADMINISTRADAS POR PNNC.</t>
  </si>
  <si>
    <t>TALLERES REALIZADOS</t>
  </si>
  <si>
    <t xml:space="preserve">27. REALIZAR "TALLERES CERO" PARA LA PLANEACIÓN DE LA IMPLEMENTACIÓN DE LA ESTRATEGIA DE COMUNICACIÓN Y EDUCACIÓN PARA LA CONSERVACIÓN DE LA BIODIVERSIDAD Y LA DIVERSIDAD CULTURAL </t>
  </si>
  <si>
    <t>5 - DOCUMENTOS DE INVESTIGACIÓN PARA LA CONSERVACIÓN DE LA BIODIVERSIDAD Y SUS SERVICIOS ECO SISTÉMICOS</t>
  </si>
  <si>
    <t>DOCUMENTOS DE INVESTIGACIÓN REALIZADOS</t>
  </si>
  <si>
    <t xml:space="preserve">31. IMPLEMENTAR LOS PROGRAMAS DE MONITOREO Y PORTAFOLIOS DE INVESTIGACIÓN DE LAS ÁREAS PROTEGIDAS DEL SPNN. </t>
  </si>
  <si>
    <t xml:space="preserve">28. DESARROLLAR LOS PROGRAMAS DE MONITOREO E INVESTIGACIÓN PARA CONOCER EL ESTADO DE CONSERVACIÓN DE LOS VALORES NATURALES, CULTURALES Y BENEFICIOS AMBIENTALES DE LAS ÁREAS PROTEGIDAS NACIONALES. </t>
  </si>
  <si>
    <t xml:space="preserve">30. FORMULAR LOS PROGRAMAS DE MONITOREO Y PORTAFOLIOS DE INVESTIGACIÓN PARA CONOCER EL ESTADO DE CONSERVACIÓN DE LOS VALORES NATURALES, CULTURALES Y BENEFICIOS AMBIENTALES DE LAS ÁREAS DEL SPNN. </t>
  </si>
  <si>
    <t xml:space="preserve">G28- Concertar conjuntamente modelos de coordinación entre la autoridad de los pueblos indígenas y Parques Nacionales Naturales de Colombia para la planeación, el manejo y la gestión de las áreas del sistema de Parques Nacionales Naturales de Colombia, relacionadas con territorios colectivos de pueblos indígenas. </t>
  </si>
  <si>
    <t>55. IMPLEMENTAR LOS PLANES DE ACCIÓN DE LOS REGÍMENES ESPECIALES DE MANEJO (INDÍGENAS) Y A LOS ACUERDOS DE USO Y MANEJO SUSCRITOS (AFRODESCENDIENTE Y RAIZAL).</t>
  </si>
  <si>
    <t>GPMAP</t>
  </si>
  <si>
    <t>GRUPO DE TRÁMITES Y EVALUACIÓN AMBIENTAL</t>
  </si>
  <si>
    <t xml:space="preserve">2. CONTROLAR EL USO Y APROVECHAMIENTO DE LOS RECURSOS NATURALES EN LAS ÁREAS PROTEGIDAS. </t>
  </si>
  <si>
    <t>57. PROMOVER LA CONSERVACIÓN PRIVADA PARA CONTRIBUIR AL ATRIBUTO COMPLETO DEL SINAP A TRAVÉS DE ESPACIOS DE TRABAJO Y FORTALECIMIENTO DE CAPACIDADES.</t>
  </si>
  <si>
    <t>GRUPO DE GESTIÓN DEL CONOCIMIENTO E INNOVACIÓN</t>
  </si>
  <si>
    <t xml:space="preserve">36. DESARROLLAR UN SISTEMA DE INFORMACIÓN QUE FACILITE LA TOMA DE DECISIONES EN LA PLANEACIÓN DE LA CONSERVACIÓN. </t>
  </si>
  <si>
    <t xml:space="preserve">Profesional encargado de sistematizacion de acuerdos. </t>
  </si>
  <si>
    <t>GGCI</t>
  </si>
  <si>
    <t>6. ACTUALIZAR AUTODIAGNÓSTICO, PLANES DE TRABAJO Y/O MEJORAMIENTO ANUAL.</t>
  </si>
  <si>
    <t>4. SUBDIRECCION DE SOSTENIBILIDAD Y NEGOCIOS AMBIENTALES - SSNA</t>
  </si>
  <si>
    <t>SUBDIRECCIÓN DE SOSTENIBILIDAD Y NEGOCIOS AMBIENTALES</t>
  </si>
  <si>
    <t>N/A</t>
  </si>
  <si>
    <t>16. DESARROLLAR ACCIONES QUE CONTRIBUYEN A LA IMPLEMENTACIÓN DE ESTRATEGIAS DE NEGOCIOS AMBIENTALES CON BASE EN EL ECOTURISMO, PARA EL RECONOCIMIENTO DE LA IMPORTANCIA DE LA CONSERVACIÓN DE LAS ÁREAS DEL SPNN.</t>
  </si>
  <si>
    <t>DOCUMENTOS DE LINEAMIENTOS TÉCNICOS PARA COMPENSACIONES POR PERDIDA DE BIODIVERSIDAD REALIZADOS</t>
  </si>
  <si>
    <t>23. REALIZAR SEGUIMIENTO A LA IMPLEMENTACIÓN DE LOS LINEAMIENTOS.</t>
  </si>
  <si>
    <t>22. DISEÑAR Y/O IMPLEMENTAR INSTRUMENTOS PARA LA VALORACIÓN NEGOCIACIÓN Y RECONOCIMIENTO DE LOS BENEFICIOS ECOSISTEMICOS Y CULTURALES DE LAS ÁREAS PROTEGIDAS.</t>
  </si>
  <si>
    <t>DOCUMENTOS DE LINEAMIENTOS TÉCNICOS CON INSTRUMENTOS ECONÓMICOS Y FINANCIEROS REALIZADOS</t>
  </si>
  <si>
    <t>20. DISEÑAR E IMPLEMENTAR ESTRATEGIAS DE SOSTENIBILIDAD FINANCIERA PARA LA GENERACIÓN DE RECURSOS TENDIENTES AL CUMPLIMIENTO DE LOS OBJETIVOS INSTITUCIONALES.</t>
  </si>
  <si>
    <t>3 - SERVICIO APOYO FINANCIERO PARA LA IMPLEMENTACIÓN DE ESQUEMAS DE PAGO POR SERVICIOS AMBIENTALES </t>
  </si>
  <si>
    <t xml:space="preserve">ESQUEMAS DE PAGO POR SERVICIO AMBIENTALES IMPLEMENTADOS </t>
  </si>
  <si>
    <t>24. DISEÑAR LOS INSTRUMENTOS DE PAGO POR SERVICIOS AMBIENTALES PARA LA CONSERVACIÓN DE LAS ÁREAS PROTEGIDAS NACIONALES.</t>
  </si>
  <si>
    <t>2 - INFRAESTRUCTURA ECOTURÍSTICA CONSTRUIDA</t>
  </si>
  <si>
    <t xml:space="preserve">INFRAESTRUCTURA CONSTRUIDA PARA EL DESARROLLO DE EXPERIENCIAS DE LOS VISITANTES EN LAS ÁREAS PROTEGIDAS </t>
  </si>
  <si>
    <t>41. CONSTRUIR LA INFRAESTRUCTURA PARA EL DESARROLLO DE EXPERIENCIAS EN LOS VISITANTES DENTRO DE LAS ÁREAS PROTEGIDAS.</t>
  </si>
  <si>
    <t>6.EDIFICIOS</t>
  </si>
  <si>
    <t>FONAM</t>
  </si>
  <si>
    <t xml:space="preserve">MATERIALES </t>
  </si>
  <si>
    <t>TERRITORIAL</t>
  </si>
  <si>
    <t>DIRECCIÓN TERRITORIAL AMAZONÍA - DTAM</t>
  </si>
  <si>
    <t xml:space="preserve">39. REALIZAR SEGUIMIENTO A LA IMPLEMENTACIÓN DE LOS INSTRUMENTOS DE PLANEACIÓN DE LAS ÁREAS DEL SPNN  </t>
  </si>
  <si>
    <t>Ejecución plan de accion sentencia Amazonia</t>
  </si>
  <si>
    <t xml:space="preserve">32. REALIZAR SEGUIMIENTO A LOS PROGRAMAS DE MONITOREO Y PORTAFOLIOS DE INVESTIGACIÓN QUE SE IMPLEMENTAN EN LAS ÁREAS PROTEGIDAS DEL SPNN.  </t>
  </si>
  <si>
    <t xml:space="preserve">53. PROMOVER LA PARTICIPACIÓN DE ACTORES ESTRATÉGICOS EN LA CONSOLIDACIÓN DEL SISTEMA NACIONAL DE ÁREAS PROTEGIDAS, SINAP. </t>
  </si>
  <si>
    <t>ADICIÓN 20M</t>
  </si>
  <si>
    <t>SEDE ADMINISTRATIVA MEJORADA PARA EL ÁREA PROTEGIDA</t>
  </si>
  <si>
    <t xml:space="preserve">49. REALIZAR LOS MANTENIMIENTOS PREVENTIVOS Y CORRECTIVOS DE ACUERDO A LO CONSIGNADO EN EL PLAN DE MANTENIMIENTO DE LA ENTIDAD PARA SEDES ADMINISTRATIVAS DE LAS ÁREAS PROTEGIDAS. </t>
  </si>
  <si>
    <t>EQUIPOS</t>
  </si>
  <si>
    <t>REC 10</t>
  </si>
  <si>
    <t>PNN SEGUIMIENTO FONAM</t>
  </si>
  <si>
    <t>IMPLEMENTACIÓN ACCIONES - MANACACÍAS</t>
  </si>
  <si>
    <t>El Pacto por la Sostenibilidad ; "producir conservando y conservar produciendo", busca un equilibrio entre el desarrollo productivo y la conservación del ambiente que potencie nuevas economías y asegure los recursos naturales para nuestras futuras generaciones.</t>
  </si>
  <si>
    <t>4. IMPLEMENTACIÓN DE ACCIONES PARA LA CONSERVACIÓN DE LA BIODIVERSIDAD Y SERVICIOS ECOSISTÉMICOS EN ÁREAS PROTEGIDAS Y SUS ZONAS DE INFLUENCIA NACIONAL.</t>
  </si>
  <si>
    <t>CONTRIBUIR A LA CONSERVACIÓN DE LOS ECOSISTEMAS NATURALES EN LAS ÁREAS PROTEGIDAS Y SUS ZONA DE INFLUENCIA</t>
  </si>
  <si>
    <t>2 - REDUCIR LA DEGRADACIÓN DE LOS ECOSISTEMAS PRESENTES EN LAS ÁREAS PROTEGIDAS NACIONALES Y SUS ÁREA DE INFLUENCIA.</t>
  </si>
  <si>
    <t>ÁREAS EN PROCESO DE RESTAURACIÓN</t>
  </si>
  <si>
    <t>6. ASISTIR TÉCNICAMENTE LOS PROCESOS DE RESTAURACIÓN ECOLÓGICA.</t>
  </si>
  <si>
    <t>PNN ALTO FRAGUA INDI WASI</t>
  </si>
  <si>
    <t>La sentencia busca reducir la deforestación neta a cero y, de esa manera, reducir las emisiones de gases de efecto invernadero, respondiendo a las estadísticas que muestran que la deforestación creció un 44% de 2015 a 2016</t>
  </si>
  <si>
    <t>7. IMPLEMENTAR EL MONITOREO A LOS PROCESOS DE RESTAURACION POR MEDIO DEL APLICATIVO SICO SMART.</t>
  </si>
  <si>
    <t>7. MAQUINARIA Y EQUIPOS</t>
  </si>
  <si>
    <t>PNN AMACAYACU</t>
  </si>
  <si>
    <t>4 - INFRAESTRUCTURA ECOTURÍSTICA MEJORADA</t>
  </si>
  <si>
    <t>INFRAESTRUCTURA ECOTURÍSTICA MEJORADA</t>
  </si>
  <si>
    <t>48. REALIZAR LOS MANTENIMIENTOS PREVENTIVOS Y CORRECTIVOS DE ACUERDO A LO CONSIGNADO EN EL PLAN DE MANTENIMIENTO DE LA ENTIDAD PARA LOS SERVICIOS DE AGUA, ENERGÍA Y TRATAMIENTO DE RESIDUOS EN LAS ÁREAS PROTEGIDAS.</t>
  </si>
  <si>
    <t xml:space="preserve">INFRAESTRUCTURA CONSTRUIDA PARA LA ATENCIÓN DE VISITANTES DE LAS ÁREAS PROTEGIDAS </t>
  </si>
  <si>
    <t>40. CONSTRUIR LA INFRAESTRUCTURA PARA LA ATENCIÓN DE VISITANTES DENTRO DE LAS ÁREAS PROTEGIDAS.</t>
  </si>
  <si>
    <t>INFRAESTRUCTURA ECOTURÍSTICA CONSTRUIDA</t>
  </si>
  <si>
    <t>42. CONSTRUIR LA INFRAESTRUCTURA DE SERVICIOS DE AGUA, ENERGÍA Y DE TRATAMIENTO DE RESIDUOS SOLIDOS PARA ATENCIÓN A VISITANTES DENTRO DE LAS ÁREAS PROTEGIDAS.</t>
  </si>
  <si>
    <t>INFRAESTRUCTURA MEJORADA PARA EL DESARROLLO DE EXPERIENCIAS DE LOS VISITANTES.</t>
  </si>
  <si>
    <t>47. REALIZAR LOS MANTENIMIENTOS PREVENTIVOS Y CORRECTIVOS DE ACUERDO A LO CONSIGNADO EN EL PLAN DE MANTENIMIENTO DE LA ENTIDAD PARA EL DESARROLLO DE EXPERIENCIAS DE LOS VISITANTES DE LAS ÁREAS PROTEGIDAS.</t>
  </si>
  <si>
    <t>INFRAESTRUCTURA MEJORADA PARA LA ADMINISTRACIÓN, LA VIGILANCIA Y EL CONTROL DE LAS ÁREAS PROTEGIDA</t>
  </si>
  <si>
    <t xml:space="preserve">51. REALIZAR LOS MANTENIMIENTOS PREVENTIVOS Y CORRECTIVOS DE ACUERDO A LO CONSIGNADO EN EL PLAN DE MANTENIMIENTO DE LA ENTIDAD PARA LOS SERVICIOS DE AGUA, ENERGÍA Y DE TRATAMIENTO DE RESIDUOS EN LAS ÁREAS PROTEGIDAS. </t>
  </si>
  <si>
    <t>5. INICIAR PROCESOS DE RESTAURACIÓN, REHABILITACIÓN, RECUPERACION Y SISTEMAS SOSTENIBLES DE CONSERVACIÓN.</t>
  </si>
  <si>
    <t>3. MATERIALES</t>
  </si>
  <si>
    <t>PNN CAHUINARÍ</t>
  </si>
  <si>
    <t>Implementacion de los Regimenes Especiales de Manejo suscritos</t>
  </si>
  <si>
    <t>PNN LA PAYA</t>
  </si>
  <si>
    <t>PNN RIO PURÉ</t>
  </si>
  <si>
    <t>PNN SERRANÍA DE CHIRIBIQUETE</t>
  </si>
  <si>
    <t>PNN SERRANÍA DE LOS CHURUMBELOS AUKA WASI</t>
  </si>
  <si>
    <t>3 ADQUISICIÓN DE BIENES  Y SERVICIOS</t>
  </si>
  <si>
    <t>3203 CONSERVACIÓN DE LA BIODIVERSIDAD Y SUS SERVICIOS ECOSISTÉMICOS</t>
  </si>
  <si>
    <t>901 INTERSUBSECTORIAL AMBIENTE</t>
  </si>
  <si>
    <t>PNN YAIGOJÉ APAPORIS</t>
  </si>
  <si>
    <t>RNN NUKAK</t>
  </si>
  <si>
    <t>RNN PUINAWAI</t>
  </si>
  <si>
    <t>SFF ORITO INGI ANDE</t>
  </si>
  <si>
    <t>DIRECCIÓN TERRITORIAL ORINOQUÍA - DTOR</t>
  </si>
  <si>
    <t>DNMI CINARUCO</t>
  </si>
  <si>
    <t>No aplica</t>
  </si>
  <si>
    <t>pacto por la sostenibilidad</t>
  </si>
  <si>
    <t>Aportes al cumplimiento de los 5 atributos definidos en la política</t>
  </si>
  <si>
    <t>DIRECCIÓN TERRITORIAL ANDES NORORIENTALES - DTAN</t>
  </si>
  <si>
    <t>CAMPO ABIERTO PARA SU LIBRE DILIGENCIAMIENTO</t>
  </si>
  <si>
    <t>ODS 15 VIDA DE ECOSISTEMA TERRESTRE</t>
  </si>
  <si>
    <t xml:space="preserve">29. EFECTUAR MONITOREO Y SEGUIMIENTO DE LOS VALORES OBJETO DE CONSERVACIÓN. </t>
  </si>
  <si>
    <t>ANU LOS ESTORAQUES</t>
  </si>
  <si>
    <t>PNN CATATUMBO BARÍ</t>
  </si>
  <si>
    <t>PNN EL COCUY</t>
  </si>
  <si>
    <t>2. ADMINISTRACIÓN DE LOS RECURSOS PROVENIENTES DE LA TASA POR USO DE AGUA PARA LA PROTECCIÓN Y RECUPERACIÓN DEL RECURSO HÍDRICO EN ÁREAS DEL SISTEMA DE PARQUES NACIONALES NATURALES DE COLOMBIA</t>
  </si>
  <si>
    <t>1 - INCREMENTAR LA EFICIENCIA EN LAS ESTRATEGIAS DE MANEJO PARA LA ADMINISTRACIÓN DE LAS ÁREAS PROTEGIDAS</t>
  </si>
  <si>
    <t xml:space="preserve">1 - SERVICIO DE PREVENCIÓN, VIGILANCIA Y CONTROL DE LAS ÁREAS PROTEGIDAS. </t>
  </si>
  <si>
    <t>ÁREAS CUBIERTAS CON JORNADAS DE VIGILANCIA.</t>
  </si>
  <si>
    <t xml:space="preserve">1. PREVENIR Y MITIGAR RIESGOS U OTRAS SITUACIONES DERIVADAS QUE AFECTEN LA GOBERNABILIDAD DE LAS ÁREAS PROTEGIDAS. </t>
  </si>
  <si>
    <t>5.TERRENOS</t>
  </si>
  <si>
    <t>PNN PISBA</t>
  </si>
  <si>
    <t>PNN SERRANÍA DE LOS YARIGUÍES</t>
  </si>
  <si>
    <t>PNN TAMA</t>
  </si>
  <si>
    <t>SFF GUANENTA ALTO RIO FONCE</t>
  </si>
  <si>
    <t>SFF IGUAQUE</t>
  </si>
  <si>
    <t>14.SERVICIOS INMOBILIARIOS</t>
  </si>
  <si>
    <t>DIRECCIÓN TERRITORIAL ANDES OCCIDENTALES - DTAO</t>
  </si>
  <si>
    <t>2. CONPES - 3886 - PAGOS POR SERVICIOS AMBIENTALES</t>
  </si>
  <si>
    <t>implementación de los planes de manejo de las AP</t>
  </si>
  <si>
    <t>PNN COMPLEJO VOLCÁNICO DOÑA JUANA CASCABEL</t>
  </si>
  <si>
    <t>3. CONPES - 3915 - MACIZO COLOMBIANO</t>
  </si>
  <si>
    <t>REC 21</t>
  </si>
  <si>
    <t>PNN CUEVA DE LOS GUÁCHAROS</t>
  </si>
  <si>
    <t>10.SERVICIOS DE VENTA Y DE DISTRIBUCIÓN</t>
  </si>
  <si>
    <t>PNN LAS HERMOSAS GLORIA VALENCIA DE CASTAÑO</t>
  </si>
  <si>
    <t>PNN LOS NEVADOS</t>
  </si>
  <si>
    <t xml:space="preserve">34. REALIZAR EL ANÁLISIS DE INTEGRIDAD ECOLÓGICA DE LAS ÁREAS PROTEGIDAS ADMINISTRADAS POR PNNC. </t>
  </si>
  <si>
    <t>PNN NEVADO DEL HUILA</t>
  </si>
  <si>
    <t>5. INCLUYENTE - ACCESIBILIDAD</t>
  </si>
  <si>
    <t xml:space="preserve">1.1. Ordenamiento social de la propiedad rural y uso del suelo </t>
  </si>
  <si>
    <t>PNN ORQUÍDEAS</t>
  </si>
  <si>
    <t>PNN PURACÉ</t>
  </si>
  <si>
    <t>Superposición por territorio y uso con territorios indigenas, acciones van dirigidas a todos los grupos y miembros de las comunidad sin distinción de su genero, religión o etnia</t>
  </si>
  <si>
    <t>PNN SELVA DE FLORENCIA</t>
  </si>
  <si>
    <t>PNN TATAMÁ</t>
  </si>
  <si>
    <t>17. IMPLEMENTAR INSTRUMENTOS PARA LA VALORACIÓN, NEGOCIACIÓN Y RECONOCIMIENTO DE LOS BENEFICIOS ECOSISTÉMICOS Y CULTURALES DE LAS ÁREAS PROTEGIDAS.</t>
  </si>
  <si>
    <t>SFF GALERAS</t>
  </si>
  <si>
    <t>SFF ISLA DE LA COROTA</t>
  </si>
  <si>
    <t>Lineamientos de política y estrategias para el desarrollo regional sostenible del Macizo Colombiano, el cual define las estrategias para la conservación de la biodiversidad, la promoción de alternativas productivas sostenibles y el fortalecimiento de la g</t>
  </si>
  <si>
    <t>46. REALIZAR LOS MANTENIMIENTOS PREVENTIVOS Y CORRECTIVOS DE ACUERDO A LO CONSIGNADO EN EL PLAN DE MANTENIMIENTO DE LA ENTIDAD PARA ATENCIÓN A VISITANTES EN LAS ÁREAS PROTEGIDAS.</t>
  </si>
  <si>
    <t>INFRAESTRUCTURA MEJORADA PARA LA ATENCIÓN DE VISITANTES DE LAS ÁREAS PROTEGIDAS</t>
  </si>
  <si>
    <t>SFF OTÚN QUIMBAYA</t>
  </si>
  <si>
    <t>DIRECCIÓN TERRITORIAL CARIBE - DTCA</t>
  </si>
  <si>
    <t>El Plan Nacional de Desarrollo (PND) 2018-2022 Pacto por Colombia “Pacto por la Equidad” plantea dentro sus bases transversales, un pacto por la sostenibilidad, denominado “Producir conservando y conservar produciendo”. Esta apuesta que contiene las acciones, metas e indicadores estratégicos para la gestión ambiental para el periodo 2018 – 2022, define cuatro líneas estratégicas, dentro de las cuales se encuentra la denominada “Biodiversidad y riqueza natural, activos estratégicos de la Nación”, la cual apunta a prevenir el deterioro de la biodiversidad, consolidar su conservación y en este marco, generar las condiciones que permitan avanzar en su uso sostenible, aportando beneficios a las comunidades locales.</t>
  </si>
  <si>
    <t>Manejo efectivo, en la prevención y solución diferencial de los conflictos derivados del uso, ocupación, y tenencia; establezca los lineamientos para racionalizar la creación de nuevas áreas; avance en el reconocimiento de estrategias complementarias de conservación y permita alienar los instrumentos de planificación del Sistema.</t>
  </si>
  <si>
    <t>5. CONPES - POLÍTICA GENERAL DE ORDENAMIENTO TERRITORIAL</t>
  </si>
  <si>
    <t>Mejoramiento de las condiciones de vida
mediante la reducción de los desequilibrios territoriales y el cierre de las brechas
socioeconómicas en un marco de uso sostenible del territorio que responda a criterios de
funcionalidad territorial.</t>
  </si>
  <si>
    <t>Para dar cumplimiento a lo establecido en los artículos 219 de la Ley 1955 de 2019, en lo referente al informe que deben presentar las entidades del estado a las
instancias de concertación y consulta de nivel nacional de cada uno los pueblos indígenas, comunidades negras, afros, raizales, palenqueros y Rrom, tanto de los recursos y los
resultados obtenidos en desarrollo de estos pueblos de los recursos apropiados para la vigencia.</t>
  </si>
  <si>
    <t xml:space="preserve">TERRITORIAL </t>
  </si>
  <si>
    <t>Aportar al pacto de PNN y PND  por una gestion publica efectiva, mejorando la eficiencia y prodcutividad en la gestion.</t>
  </si>
  <si>
    <t xml:space="preserve">3, MATERIALES </t>
  </si>
  <si>
    <t>PNN BAHÍA PORTETE KAURRELE</t>
  </si>
  <si>
    <t xml:space="preserve">La conservación de la biodiversidad es estratégica para el bienestar de la nación y el planeta, al tiempo
que es un factor de competitividad económica y social del país. Las contribuciones de la naturaleza
soportan su desarrollo social, económico y cultural. El PNN de Macuira representa una área ámbiental estratpegica para el país y en particular para el departamento de La Guajira, toda vez que constituye la reserva de vida, cultura y tradición del pueblo wayuu. </t>
  </si>
  <si>
    <t>PNN CORALES DE PROFUNDIDAD</t>
  </si>
  <si>
    <t>En el marco del objetivo especifico 2 “Soberanía, defensa, y seguridad integral marítima” busca contribuir en el cumplimiento de las obligaciones internacionales para el control y gestión del tráfico marítimo internacional, para lo cual se plantea que la Unidad Administrativa Especial Parques Nacionales Naturales de Colombia implemente herramientas tecnológicas para mejorar los sistemas de control y vigilancia en las áreas protegidas marinas y marino-costeras e insulares del Sistema Nacional de Áreas Protegidas, en el marco de sus competencias y en coordinación con las demás entidades competentes</t>
  </si>
  <si>
    <t>En el marco de las acción estratégica "Hacia un sistema efecivemente gestionado"  del CONPES 3680- Politica del SINAP, se establece la necesidad de estructurar un sistema de información y monitoreo que ayude a determinar la eficacia y eficiencia en el corto, mediano y largo plazo, basada en un modelo que contemple datos de presión sobre los objetos de conservación. En ese orden, el desarrollo de procesos de investigación y monitoreo en las áreas protegidas son la base del análisis de integridad ecológica de los VOC.</t>
  </si>
  <si>
    <t>PNN CORALES DEL ROSARIO Y SAN BERNARDO</t>
  </si>
  <si>
    <t>Se aporta al ejercicio de la autoridad ambiental, a través de la implementación del  ecoturismo como estratégia de conservación del AP</t>
  </si>
  <si>
    <t>A28- Acordar modelos de coordinación entre las comunidades negras, afrocolombianas, raizales y palenqueras y Parques Nacionales Naturales de Colombia para la planeación, el manejo y la gestión de las áreas protegidas administradas por PNNC, relacionadas con territorios de uso de estas comunidades.</t>
  </si>
  <si>
    <t>En el marco del cumplimiento de los acuerdos de consulta previa incluidos en el plan de manejo y acuerdos suscritos en sentencia T-021 de 2019 con las comunidaes afrodescendientes que se encuentran en la zona de influencia del PNNCRSB</t>
  </si>
  <si>
    <t xml:space="preserve">Manejo efectivo, en la prevención y solución diferencial de los conflictos derivados del uso, ocupación y tenencia; establezca los lineamientos para racionalizar la creación de nuevas áreas; avance en el reconocimiento de estrategias complementarias de conservación y permita alinear los instrumentos de planificación del sistema.
Conservar la base natural como fundamento para mantener la capacidad productiva del país y asegurar su desarrollo social y económico, así como la dinámica cultural, implica la adopción de estrategias de conservación específicas. </t>
  </si>
  <si>
    <t>Se aporta a el ejecicio de la autoridad ambiental mediante recorridos de PVC</t>
  </si>
  <si>
    <t>Aporta al ODS 14 vida submarina</t>
  </si>
  <si>
    <t>Se aporta al cuidado y menteminiento de los bienes inmuebles asignados para el funcionamiento del AP</t>
  </si>
  <si>
    <t>Dentro de los objetivos de desarrollo sostenible,  se considera el objetivo 15 y 16, relacionados con   vida  de los ecosistemas terrestres  y su biodiversidad   y  acciones para enfrentar el cambio climatico</t>
  </si>
  <si>
    <t>Politica enmarcada en la linea estrategica del Plan Nacional de Desarrollo 2018-2022 Pacto por Colombia, Pacto por la Equidad, denominada "Biodiversidad y Riqueza Natural, activos estrategicos de la Nacion", necesaria para la consolidación del Sistema Nacional de Areas Protegidas (SINAP), que contribuira a la conservación de la  biodiversidad como base natural para el desarrollo del pais</t>
  </si>
  <si>
    <t>Aporta a la implementación de los acuerdos través de la instancia de comanejo como espacio de coordinación conjunta</t>
  </si>
  <si>
    <t>6. SENTENCIA T-021 DE 2019 PNN CORALES DEL ROSARIO Y SAN BERNARDO</t>
  </si>
  <si>
    <t xml:space="preserve">implementación y seguimiento de acuerdos firmados mediante la sentencia con la comunidad de Playa Blanca </t>
  </si>
  <si>
    <t>Aporta a la gestión administrativa para el manejo del AP</t>
  </si>
  <si>
    <t>PNN MACUIRA</t>
  </si>
  <si>
    <t>***PUEBLOS INDÍGENAS***</t>
  </si>
  <si>
    <t>La meta del PND conservar produciendo y producir conservando permite la reactivación económica en contextos de pueblos indígenas, en nuestro caso permite el trabajo con la Población wayuu</t>
  </si>
  <si>
    <t xml:space="preserve">Participación social entendida como el ejercicio de la coordinación de la función pública en la conservación, entre PNN de Colombia y las Autoridades tradicionales del Resguardo wayuu de la Alta Guajira en traslape con el Parque. </t>
  </si>
  <si>
    <t>E51- Concertar conjuntamente modelos de coordinación entre la autoridad de los pueblos indígenas y parques nacionales de Colombia para la planeación, el manejo y la gestión de las áreas del sistema de parques nacionales naturales de Colombia relacionadas con territorios colectivos de pueblos indígenas.</t>
  </si>
  <si>
    <t xml:space="preserve">El Régimen Especial de Manejo del PNN de Macuira es un referente claro de la apuesta que pretende el trazador presupuestal, en términos de avanzar en el desarrollo de modelos de gobernanza ambiental que contribuyan al cumpolimiento de los objetivos de conservación de esta área protegida del SPNN </t>
  </si>
  <si>
    <t>El Régimen Especial de Manejo del PNN de Macuira es un referente claro de la apuesta que pretende el trazador presupuestal, en términos de avanzar en el desarrollo de modelos de gobernanza ambiental que contribuyan al cumpolimiento de los objetivos de con</t>
  </si>
  <si>
    <t xml:space="preserve">PNN MACUIRA </t>
  </si>
  <si>
    <t>PNN OLD PROVIDENCE MC BEAN LAGOON</t>
  </si>
  <si>
    <t>Acordar modelos de coordinación con el pueblo raizal</t>
  </si>
  <si>
    <t>Restauracion de ecosistemas</t>
  </si>
  <si>
    <t>PNN PARAMILLO</t>
  </si>
  <si>
    <t>Atención a todos los usuarios del AP</t>
  </si>
  <si>
    <t>Articular la gestión y manejo del AP a los procesos de ordenamiento del territorio</t>
  </si>
  <si>
    <t>Contribuir en la construcción de estrategias para articular la gestión de las AP a los proceso de ordenación del territorio</t>
  </si>
  <si>
    <t>Reducir conflictos socio-ecosistémicos relacionado con tema de uso, ocupación tenencia de tierras por campesinos al interior del PNN Paramillo</t>
  </si>
  <si>
    <t>Aporte al proceso de formulación del CONPES en lo referente al proceso de construcción de propuesta para reducir conflictos por uso, ocupación tenencia de tierras por campesinos al interior</t>
  </si>
  <si>
    <t>Articulación de la agenda del PNN Paramillo con los planes de vida de las autoridades indígenas de los resguardos traslapados</t>
  </si>
  <si>
    <t>Para dar cumplimiento a lo establecido en los artículos 219 de la Ley 1955 de 2019, en lo referente al informe que deben presentar las entidades del estado a las</t>
  </si>
  <si>
    <t xml:space="preserve">A partir de las experiencias del AP en la agenda de trabajo con grupos étnicos se aporta al proceso de formulación del CONPES en el subcomponente  del proceso de participación social para la conservación </t>
  </si>
  <si>
    <t xml:space="preserve">PNN PARAMILLO </t>
  </si>
  <si>
    <t>PNN SIERRA NEVADA DE SANTA MARTA</t>
  </si>
  <si>
    <t xml:space="preserve">G29- Parques Nacionales Naturales con un representante de cada uno de los comités de seguimiento establecidos en las consultas previas, presentará en el marco de la MPC y la CNTI un informe anual sobre el estado de cumplimiento de los acuerdos protocolizados en las consultas previas para la declaratoria de las áreas de parques nacionales y el estado de implementación de los Regímenes Especiales de Manejo-REM. </t>
  </si>
  <si>
    <t>PNN TAYRONA</t>
  </si>
  <si>
    <t>3. SENTENCIA T-606 DE 2015 PNN TAYRONA</t>
  </si>
  <si>
    <t>1430/2021/SITPRES</t>
  </si>
  <si>
    <t xml:space="preserve">PNN TAYRONA </t>
  </si>
  <si>
    <t>3201 CONSERVACIÓN DE LA BIODIVERSIDAD Y SUS SERVICIOS ECOSISTÉMICOS</t>
  </si>
  <si>
    <t>899 INTERSUBSECTORIAL AMBIENTE</t>
  </si>
  <si>
    <t>INICIATIVA PESCADORES</t>
  </si>
  <si>
    <t>SF ACANDÍ, PLAYÓN Y PLAYONA</t>
  </si>
  <si>
    <t xml:space="preserve">La política de participación social en la conservación tiene entre sus objetivos, generar estrategias de educación, comunicación y divulgación, orientadas a la puesta en marcha de procesos participativos en instancias locales, regionales, nacionales e internacionales, así mismo como contribuir con la solución de conflictos por uso y ocupación de las áreas protegidas y sus zonas de influencia, a través de la búsqueda
de alternativas sostenibles, de igual manera busca el fortalecimiento de la entidad, a través de la consolidación de un equipo humano y de una infraestructura física, capaces de brindar soporte funcional al cumplimiento de la Misión. Uno de sus principios hace referencia al trabajo conjunto entre sociedad e institución, esto teniendo en cuenta que la conservación es un ejercicio de interacción social dentro de un proceso de concertación de intereses y forma de ver el territorio.
</t>
  </si>
  <si>
    <t>En el marco del cumplimiento de los acuerdos de consulta previa con las comunidaes afrodescendientes que se encuentran en la zona de influencia del SF APP</t>
  </si>
  <si>
    <t xml:space="preserve">Manejo efectivo, en la prevención y solución diferencial de los conflictos derivados del uso, ocupación y tenencia; establezca los lineamientos para racionalizar la creación de nuevas áreas; avance en el reconocimiento de estrategias complementarias de conservación y permita alinear los instrumentos de planificación del sistema. </t>
  </si>
  <si>
    <t>En el marco del cumplimiento de los acuerdos de consulta previa con las comunidades afrodescendientes que se encuentran en la zona de influencia del SF APP</t>
  </si>
  <si>
    <t>SEDES ADMINISTRATIVAS CONSTRUIDAS DENTRO DEL ÁREA PROTEGIDA</t>
  </si>
  <si>
    <t>43. CONSTRUIR LA INFRAESTRUCTURA PARA SEDES ADMINISTRATIVAS DE LAS ÁREAS PROTEGIDAS.</t>
  </si>
  <si>
    <t>SFF CIENAGA GRANDE DE SANTA MARTA</t>
  </si>
  <si>
    <t>Aportar en el pacto de la entidad con el PND ."pacto por la sostenibilidad - producir conservando, conservar produciendo"</t>
  </si>
  <si>
    <t>SFF EL CORCHAL "EL MONO HERNÁNDEZ"</t>
  </si>
  <si>
    <t>El Plan de Desarrollo del Gobierno Duque, contiene en sus articulos 7 y 8  el enfoque denominado Producir conservación y conservar produciendo</t>
  </si>
  <si>
    <t>SFF LOS COLORADOS</t>
  </si>
  <si>
    <t>El Pacto por la Sostenibilidad ; "producir conservando y conservar produciendo", busca un equilibrio entre el desarrollo productivo y la conservación del ambiente que potencie nuevas economías y asegure los recursos naturales para nuestras futuras generaciones. meta 8, un mundo de posibilidades. Estado simple. Campo con Progreso. Turismo.</t>
  </si>
  <si>
    <t>Direccionar acciones hacia el cumplimiento deL Plan de Ordenamiento Ecoturistico POE 2018-2023 aprobado para el área protegida, que promueve el ecoturismo como una estratedia de conservacion  de las áreas protegidas.</t>
  </si>
  <si>
    <t>Manejo efectivo, en la prevención y solución diferencial de los conflictos derivados del uso, ocupación, y tenencia; establezca los lineamientos para racionalizar la creación de nuevas áreas; avance en el reconocimiento de estrategias complementarias de conservación y permita alinear los instrumentos de planificación del sistema.</t>
  </si>
  <si>
    <t>Mejorar la efectividad de los espacios de participación ciudadana y  los espacios de diálogo con las autoridades municipales y la  comunidad.</t>
  </si>
  <si>
    <t>Garantizar la participación ciudadana en términos de los procesos de decisión, acciones de gestión y participación en proyectos en función de la conservación ambiental y la protección de la biodiversidad.</t>
  </si>
  <si>
    <t>Direccionar acciones hacia el cumplimiento del protocolo de Prevencion, Vigilancia y Control-PVC. aprobado para el área protegida, para el efectivo desarrollo del ejercicio de la autoridad ambiental.</t>
  </si>
  <si>
    <t>Lograr vinculacion de los campesinos a los procesos de conservacion ye implementacion de sistemas sostenibles en el marco del posconflicto, contribuyendo al cierre de brechas sociales y económicas y disminución de desigualdad entre las regiones del país.</t>
  </si>
  <si>
    <t>Direccionar acciones hacia el saneamiento predial, el cumplimiento del protocolo de Prevencion, Vigilancia y Control-PVC del área protegida, teniendo como eje transversal la Educación ambiental  para el efectivo desarrollo del ejercicio de la autoridad ambiental.</t>
  </si>
  <si>
    <t>Direccionar acciones en torno a la restauración de las areas recuperadas por saneamiento predial, acorde a las acciones definidas en el Plan de Manejo 2018-2023.</t>
  </si>
  <si>
    <t>Insumos agricolas para el mantenimiento de 7000 árboles y la siembra de 3000 nuevos en 10 hectáreas.</t>
  </si>
  <si>
    <t>SFF LOS FLAMENCOS</t>
  </si>
  <si>
    <t>En contextos de diversidad étnica y cultural, como el nacional colombiano, la consulta y la concertación social son instrumentos privilegiados de la participación social. De modo general, este instrumento es considerado ante todo como un espacio especial de construcción de consensos públicos, en ejercicio del derecho de las comunidades indígenas y negras a forjar su</t>
  </si>
  <si>
    <t>Instancias de concertación y consulta de nivel nacional de cada uno los pueblos indígenas, comunidades negras, afros, raizales, palenqueros y Rrom,</t>
  </si>
  <si>
    <t xml:space="preserve">SFF LOS FLAMENCOS </t>
  </si>
  <si>
    <t xml:space="preserve">Aporte al cumplimiento de las metas programadas en la conservación de las áreas protegidas en sus cinco atributos. </t>
  </si>
  <si>
    <t>VIA PARQUE ISLA DE SALAMANCA</t>
  </si>
  <si>
    <t>De acuerdo a  las lineas que se encuentran en el PND, el Área Protegida le apunta a la sosteniblididad</t>
  </si>
  <si>
    <t>Pacto por la Gestión Pública- Indíce de Desempeño Institucional</t>
  </si>
  <si>
    <t>Proyecto Fase II KfW</t>
  </si>
  <si>
    <t xml:space="preserve">Pacto por la sostenibilidad </t>
  </si>
  <si>
    <t>SENTENCIA STC-4360 DE 2018 AMAZONÍA SUJETA DE DERECHOS</t>
  </si>
  <si>
    <t xml:space="preserve">Sentencia 4360 de 2018. Acciones de control orientadas como aporte a la sentencia </t>
  </si>
  <si>
    <t xml:space="preserve">A cumplir el logro del alcance de los 5 atributos priorizados (Gestión Equitativa y Efectiva, completo, bien conectado y ecológicamente representativo) que están siendo concertados en el ejercicio de formulación del Conpes SINAP. </t>
  </si>
  <si>
    <t>1. DESARROLLAR ACCIONES PARA LA SOLUCIÓN DE CONFLICTOS SOCIOAMBIENTALES POR USO, OCUPACIÓN Y TENENCIA DEL TERRITORIO EN EL ÁREA A DECLARAR COMO PARQUE NACIONAL NATURAL SERRANÍA DE MANACACÍAS.</t>
  </si>
  <si>
    <t>1. ADQUIRIR PREDIOS PARA EL MANTENIMIENTO Y MEJORAMIENTO DEL ESTADO DE CONSERVACIÓN DE LAS ÁREAS PROTEGIDAS PRIORIZADAS.</t>
  </si>
  <si>
    <t>5. TERRENOS</t>
  </si>
  <si>
    <t>2. ESCRITURAR A NOMBRE DE PARQUES NACIONALES NATURALES DE COLOMBIA DE LOS PREDIOS ADQUIRIDOS PARA MEJORAR EL ESTADO DE CONSERVACIÓN DE LAS ÁREAS PROTEGIDAS PRIORIZADAS.</t>
  </si>
  <si>
    <t>3. REALIZAR VISITAS DE PREVENCIÓN, VIGILANCIA Y CONTROL.</t>
  </si>
  <si>
    <t>4. REALIZAR MONITOREO A IMPACTOS Y PRESIONES.</t>
  </si>
  <si>
    <t>Pacto por la sostenibilidad</t>
  </si>
  <si>
    <t>1. CONPES - 3797 - ORINOQUIA</t>
  </si>
  <si>
    <t>03 TRANSFERENCIAS CORRIENTES</t>
  </si>
  <si>
    <t>PNN CHINGAZA</t>
  </si>
  <si>
    <t>Pacto por la sostenibilidad indice de efectividad</t>
  </si>
  <si>
    <t>Fortalecer la integración de las estrategias de conservación in situ a los diferentes procesos de planeación y ordenamiento que se adelantan a nivel regional, departamental, municipal, en territorios de grupos étnicos y local, de acuerdo a los contextos biofísicos, sociales, económicos, culturales y politico-administrativos particulares.</t>
  </si>
  <si>
    <t>2 - AMPLIAR EL CONOCIMIENTO DEL ESTADO DE CONSERVACIÓN DE LAS ÁREAS PROTEGIDAS Y SUS BIENES Y SERVICIOS AMBIENTALES</t>
  </si>
  <si>
    <t>1 - DOCUMENTOS DE INVESTIGACIÓN PARA LA CONSERVACIÓN DE LA BIODIVERSIDAD Y SUS SERVICIOS ECOSISTÉMICOS.</t>
  </si>
  <si>
    <t>DOCUMENTOS DE INVESTIGACIÓN REALIZADOS.</t>
  </si>
  <si>
    <t>15. DISEÑAR PROTOCOLOS Y METODOLOGÍAS PARA LA ELABORACIÓN DE LA LINEA BASE DE BIODIVERSIDAD Y SUS SERVICIOS ECO SISTÉMICOS.</t>
  </si>
  <si>
    <t>16. IMPLEMENTAR Y HACER SEGUIMIENTO AL PROGRAMA DE MONITOREO Y LOS PROYECTOS DEL PORTAFOLIO INVESTIGACIÓN.</t>
  </si>
  <si>
    <t>3. REALIZAR SEGUIMIENTO AL PROCESO DE PLANIFICACIÓN Y EJECUCIÓN DE LOS RECURSOS ASIGNADOS PARA LA IMPLEMENTACIÓN DE LAS ESTRATEGIAS DE MANEJO.</t>
  </si>
  <si>
    <t>PREDIOS SANEADOS.</t>
  </si>
  <si>
    <t xml:space="preserve">4. REALIZAR ESTUDIOS TÉCNICOS Y JURÍDICOS PARA EL SANEAMIENTO PREDIAL DE LAS ÁREAS PROTEGIDAS Y ADELANTAR SU ADQUISICIÓN. </t>
  </si>
  <si>
    <t>2. EVALUAR EL ESTADO Y CONOCIMIENTO DE LAS PRESIONES SOBRE EL ÁREA PROTEGIDA, MEDIANTE EL EJERCICIO DE LA AUTORIDAD AMBIENTAL.</t>
  </si>
  <si>
    <t xml:space="preserve">2 - DOCUMENTOS DE LINEAMIENTOS TÉCNICOS CON ACUERDOS DE USO, OCUPACIÓN Y TENENCIA EN LAS ÁREAS PROTEGIDAS. </t>
  </si>
  <si>
    <t>DOCUMENTOS DE ACUERDOS DE USO SUSCRITOS CON CAMPESINOS QUE OCUPAN LAS ÁREAS PROTEGIDAS.</t>
  </si>
  <si>
    <t>5. EFECTUAR LA CARACTERIZACIÓN DE USO, OCUPACIÓN Y TENENCIA PARA LA IDENTIFICACIÓN DEL ESTADO ACTUAL DE LOS PREDIOS CON ALGÚN TIPO DE PRESIÓN.</t>
  </si>
  <si>
    <t>2 - SERVICIO DE EDUCACIÓN INFORMAL EN EL MARCO DE LA CONSERVACIÓN DE LA BIODIVERSIDAD Y LOS SERVICIO ECOSISTÉMICOS.</t>
  </si>
  <si>
    <t>PERSONAS CAPACITADAS.</t>
  </si>
  <si>
    <t>18. IMPLEMENTAR LA ESTRATEGIA DE EDUCACIÓN Y COMUNICACIÓN COMUNITARIA EN LAS ÁREAS PROTEGIDAS.</t>
  </si>
  <si>
    <t>3 - SERVICIO DE RESTAURACIÓN DE ECOSISTEMAS.</t>
  </si>
  <si>
    <t>ÁREAS EN PROCESO DE RESTAURACIÓN.</t>
  </si>
  <si>
    <t>8. REALIZAR EL MONITOREO Y SEGUIMIENTO A LOS PROCESOS DE RESTAURACIÓN EN LAS ÁREAS PROTEGIDAS NACIONALES.</t>
  </si>
  <si>
    <t xml:space="preserve">7. IMPLEMENTAR ACCIONES DE RESTAURACIÓN EN LAS ÁREAS DEGRADADAS Y/O ALTERADAS DE LAS ÁREAS PROTEGIDAS NACIONALES. </t>
  </si>
  <si>
    <t>4 - SERVICIO DE ECOTURISMO EN LAS ÁREAS PROTEGIDAS.</t>
  </si>
  <si>
    <t>VISITANTES QUE INGRESAN A LAS ÁREAS PROTEGIDAS NACIONALES.</t>
  </si>
  <si>
    <t>11. IMPLEMENTAR EL PLAN DE ACCIÓN DEL PLAN O PROGRAMA DE ORDENAMIENTO DE ECOTURISMO.</t>
  </si>
  <si>
    <t>5 - DOCUMENTOS DE LINEAMIENTOS TÉCNICOS PARA LA CONSERVACIÓN DE LA BIODIVERSIDAD Y SUS SERVICIOS ECOSISTÉMICOS.</t>
  </si>
  <si>
    <t>DOCUMENTO DE LINEAMIENTOS TÉCNICOS PARA LA ADMINISTRACIÓN DEL RECURSO HÍDRICO.</t>
  </si>
  <si>
    <t>12. MONITOREAR EL COMPORTAMIENTO DE LA OFERTA Y DEMANDA DEL RECURSO HÍDRICO.</t>
  </si>
  <si>
    <t xml:space="preserve">AUMENTAR EL GRADO DE CONSERVACIÓN IN SITU DE LAS ÁREAS PROTEGIDAS PARA GARANTIZAR LA SOSTENIBILIDAD DEL RECURSO HÍDRICO </t>
  </si>
  <si>
    <t>3202031</t>
  </si>
  <si>
    <t>3202032</t>
  </si>
  <si>
    <t>3202001</t>
  </si>
  <si>
    <t>PNN CORDILLERA DE LOS PICACHOS</t>
  </si>
  <si>
    <t>Las áreas protegidas conforman el sistema, entendidas como el conjunto de áreas protegidas, actores sociales e institucionales y las estrategias e instrumentos de gestión que las articulan, para contribuir como un todo al cumplimiento de los objetivos de conservación del país. Para el logro de este alcance se avanza en la definición de 5 atributos (Gestión Equitativa y Efectiva, completo, bien conectado y ecológicamente representativo) que están siendo concertados en el ejercicio de formulación del Conpes SINAP.</t>
  </si>
  <si>
    <t>Aporte al Artículo 7 del PND. 
Pacto Por la Sostenibilidad - Indíce de Aumento en la efectividad.</t>
  </si>
  <si>
    <t>Pacto por la Sostenibilidad</t>
  </si>
  <si>
    <t>Sentencia 4360 de 2018. Articulacion con entidades ambientales e institucionales y sociales para la ejecución de  acciones que controlen la deforestación en la amazónia</t>
  </si>
  <si>
    <t>02 ADQUISICIÓN DE BIENES Y SERVICIOS</t>
  </si>
  <si>
    <t>1, META PND</t>
  </si>
  <si>
    <t>7, MAQUINARIA Y EQUIPO</t>
  </si>
  <si>
    <t>PNN SIERRA DE LA MACARENA</t>
  </si>
  <si>
    <t xml:space="preserve">Las áreas protegidas conforman el sistema, entendidas como el conjunto de áreas protegidas, actores sociales e institucionales y las estrategias e instrumentos de gestión que las articulan, para contribuir como un todo al cumplimiento de los objetivos de conservación del país. Para el logro de este alcance se avanza en la definición de 5 atributos (Gestión Equitativa y Efectiva, completo, bien conectado y ecológicamente representativo) que están siendo concertados en el ejercicio de formulación del Conpes SINAP. </t>
  </si>
  <si>
    <t xml:space="preserve">Pacto por la Gestión Pública - Indíce de Desempeño institucional </t>
  </si>
  <si>
    <t xml:space="preserve">Las áreas protegidas conforman el sistema, entendidas como el conjunto de áreas protegidas, actores sociales e institucionales y las estrategias e instrumentos de gestión que las articulan, para contribuir como un todo al cumplimiento de los objetivos de </t>
  </si>
  <si>
    <t>PNN SUMAPAZ</t>
  </si>
  <si>
    <t xml:space="preserve">Aportes al cumplimiento de los 5 atributos (Gestión Equitativa y Efectiva, completo, bien conectado y ecológicamente representativo) concertados en el ejercicio de formulación del Conpes SINAP. </t>
  </si>
  <si>
    <t>KFW</t>
  </si>
  <si>
    <t>PNN TINIGUA</t>
  </si>
  <si>
    <t>PACTO DE SOSTENIBILIDAD</t>
  </si>
  <si>
    <t>CONSIDERACION 2
RELACIONADA CON EL CONTROL Y PREVENCION</t>
  </si>
  <si>
    <t>El ordenamiento social de la propiedad rural permite tomar decisiones sobre uso del suelo y el impacto del mismo a los habitantes que lo ocupan, generando conexión entre derechos de uso y propiedad sobre la tierra con la administración y regulación del territorio.</t>
  </si>
  <si>
    <t xml:space="preserve">Apoyo al cumplimiento de los 5 atributos (Gestión Equitativa y Efectiva, completo, bien conectado y ecológicamente representativo) que están siendo concertados en el ejercicio de formulación del Conpes SINAP. </t>
  </si>
  <si>
    <t>PACTO DE SOSTENIBILIDAD
No DE VISITANTES ECOTURISMO</t>
  </si>
  <si>
    <t>1. SENTENCI+AB54:AC66A STC-4360 DE 2018 AMAZONÍA SUJETA DE DERECHOS</t>
  </si>
  <si>
    <t>PNN TUPARRO</t>
  </si>
  <si>
    <t>PACTO POR LA SOSTENIBILIDAD INDICE DE EFECTIVIDAD</t>
  </si>
  <si>
    <t xml:space="preserve">Pacto por la Gestión Pública
Índice del Desempeño Institucional Nacional
</t>
  </si>
  <si>
    <t xml:space="preserve">Pacto por la Sostenibilidad
Indíce de Efectividad </t>
  </si>
  <si>
    <t>Concertación de modelos de coordinación de con los resguardos indígenas AWIA Tuparro y Nacuanedoro</t>
  </si>
  <si>
    <t>Pacto por Equidad de Oportunidades para Grupos
Acuerdo: Porcentaje de modelos de coordinación concertados en implementación.</t>
  </si>
  <si>
    <t>PACTO POR EQUIDAD DE OPORTUNIDADES PARA GRUPOS 
ACUERDO: PORCENTAJE DE MODELOS DE COORDINACIÓN CONCERTADOS EN IMPLEMENTACIÓN</t>
  </si>
  <si>
    <t>INFRAESTRUCTURA CONSTRUIDA PARA LA ADMINISTRACIÓN, LA VIGILANCIA Y EL CONTROL DE LAS ÁREAS PROTEGIDAS</t>
  </si>
  <si>
    <t xml:space="preserve">45. CONSTRUIR LA INFRAESTRUCTURA DE SERVICIOS DE AGUA, ENERGÍA Y TRATAMIENTO DE RESIDUOS EN LAS ÁREAS PROTEGIDAS. </t>
  </si>
  <si>
    <t xml:space="preserve">Pacto por la Sostenibilidad
</t>
  </si>
  <si>
    <t xml:space="preserve">FONAM </t>
  </si>
  <si>
    <t xml:space="preserve">CONTRIBUIR A LA CONSERVACIÓN IN SITU DE LA DIVERSIDAD BIOLÓGICA Y ECOSISTÉMICA REPRESENTATIVA DEL PAÍS  </t>
  </si>
  <si>
    <t xml:space="preserve">DOCUMENTOS DE INVESTIGACIÓN REALIZADOS </t>
  </si>
  <si>
    <t>DIRECCIÓN TERRITORIAL PACÍFICO - DTPA</t>
  </si>
  <si>
    <t>SECTOR ELÉCTRICO</t>
  </si>
  <si>
    <t xml:space="preserve">N.A. </t>
  </si>
  <si>
    <t>Proceso de relacionamiento con comunidades negras para el manejo del AP</t>
  </si>
  <si>
    <t>Implementar acciones en el marco del acuerdo con la comunidad de Bazan</t>
  </si>
  <si>
    <t>Objetivo 4 Armonizar instrumentos de ordenamiento territorial. Actividad Efectividad de manejo</t>
  </si>
  <si>
    <t>Eje estratègico Equitativo y efectivamente gestionado</t>
  </si>
  <si>
    <t>Conservar y utilizar sosteniblemente los oceanos, los mares, y los recursos marino para el desarrollo sostenible</t>
  </si>
  <si>
    <t>AUTORIZACIÓN SIIF 58221</t>
  </si>
  <si>
    <t>EQUITAATIVA Y EFICIENTEMENTE GESTIONADO</t>
  </si>
  <si>
    <t>DNMI CABO MANGLARES</t>
  </si>
  <si>
    <t>Compromiso Consulta previa</t>
  </si>
  <si>
    <t>4.13 Elaborar, ajustar e implementar participativamente los planes de manejo de los Distritos Nacionales de Manejo Integrado, administrados por PNN, a partir de los objetivos de conservación.Ela</t>
  </si>
  <si>
    <t>DNMI YURUPARI - MALPELO</t>
  </si>
  <si>
    <t>PNN FARALLONES DE CALI</t>
  </si>
  <si>
    <t>Manejo efectivo de las areas</t>
  </si>
  <si>
    <t>El PNN tiene compromisos en tres (3) sentencias. La primera relacionada con el cierre de ls minas de oro, la segunda con el ordenamiento del turismo en Pance y la tercera en rlelaciòn con el saneamiento predial</t>
  </si>
  <si>
    <t>Fortalecer la gobernanza para la gestiòn incluyente</t>
  </si>
  <si>
    <t>AUTORIZACIÓN SIIF 65821</t>
  </si>
  <si>
    <t>Equitativa y efectivamente gestionado</t>
  </si>
  <si>
    <t>Fortalecimiento Institucional</t>
  </si>
  <si>
    <t>18. GENERAR OPCIONES DE COMPENSACIÓN PARA LA CONSERVACIÓN DE LAS ÁREAS PROTEGIDAS.</t>
  </si>
  <si>
    <t>Acuerdos de uso con grupos ètnicos</t>
  </si>
  <si>
    <t>Implementar acciones de los acuerdos suscritos con consejos comunitarios</t>
  </si>
  <si>
    <t>Mejorar la eficiencia en la gestiòn de las entidades publicas</t>
  </si>
  <si>
    <t xml:space="preserve">PNN FARALLONES DE CALI </t>
  </si>
  <si>
    <t>PNN GORGONA</t>
  </si>
  <si>
    <t xml:space="preserve">PARQUE NACIONAL NATURAL GORGONA </t>
  </si>
  <si>
    <t xml:space="preserve">PNN GORGONA </t>
  </si>
  <si>
    <t>PNN KATÍOS</t>
  </si>
  <si>
    <t>Objetivo de Desarrollo 15 - Gestionar sosteniblemente los Bosques, detener la perdidad de la diversidad biologica.</t>
  </si>
  <si>
    <t>N.A</t>
  </si>
  <si>
    <t>Eje estrategico ecologicamente representativo</t>
  </si>
  <si>
    <t>Dar continuidad a la implementación del REM de la comunidad de Juin Phubuur para dar alcane al Plan de Acción como parte de la meta del Plan Nacional de Desarrollo</t>
  </si>
  <si>
    <t>Eje estrategico Bien conectado</t>
  </si>
  <si>
    <t>Para dar continuidad a los monitoreos de RH y panes de acción de los acuerdos suscritos con las comunidades negras de la zona de influencia</t>
  </si>
  <si>
    <t>Dar continuidad al monitoreo de los Recursos Hidribiologicos y al Plan de Acción de los acuerdos de uso</t>
  </si>
  <si>
    <t>Eje estrategico Fortalecimiento Institucional</t>
  </si>
  <si>
    <t>PNN MUNCHIQUE</t>
  </si>
  <si>
    <t>Reduccion de la deforestacion</t>
  </si>
  <si>
    <t>Apoyo operativo en actividades de PVC</t>
  </si>
  <si>
    <t xml:space="preserve">Mantener la representatividad Ecologica </t>
  </si>
  <si>
    <t>Apoyo logistivo actividades PVC</t>
  </si>
  <si>
    <t xml:space="preserve">Apoyo logistivo actividades PVC y  Prevencion de Desastres Naturales </t>
  </si>
  <si>
    <t>Prevención del Riesgo por desastres naturales</t>
  </si>
  <si>
    <t xml:space="preserve">Apoyo logistico en actividades de PVC y Gestion del Riesgo Desastres Naturales </t>
  </si>
  <si>
    <t>Apoyo logistico en actividades de PVC</t>
  </si>
  <si>
    <t xml:space="preserve">Apoyo logistico actividades PVC y Gestión del Riesgo Desastres Naturales </t>
  </si>
  <si>
    <t>Sensibilización ambiental comunidades relacionadas con el AP</t>
  </si>
  <si>
    <t>Apoyo logistico en actividades de EA</t>
  </si>
  <si>
    <t>Inversión en ciencia y tecnologia (Monitoreo de los VOC)</t>
  </si>
  <si>
    <t>Apoyo tecnico para la realización del monitoreo de los VOC del AP</t>
  </si>
  <si>
    <t>Lineas de trabajo con comunidades Afro (CC Playón del Sigui)</t>
  </si>
  <si>
    <t>Apoyo técnico en el relacionamiento con comunidades Afro e implemntación de lineas de trabajo  (CC Playón del Sigui)</t>
  </si>
  <si>
    <t>Mejorar la efectividad de manejo</t>
  </si>
  <si>
    <t>Apoyo en los procesos de gestión del PNN Munchique desde el componente Administrativo</t>
  </si>
  <si>
    <t>PNN SANQUIANGA</t>
  </si>
  <si>
    <t xml:space="preserve">COMUNIDADES NEGRAS </t>
  </si>
  <si>
    <t xml:space="preserve">PLAN DE MANEJO CONJUNTO </t>
  </si>
  <si>
    <t>Eje estrategico Bien Conectado</t>
  </si>
  <si>
    <t>PNN URAMBA BAHÍA MÁLAGA</t>
  </si>
  <si>
    <t>14. VIDA SUBMARINA</t>
  </si>
  <si>
    <t>14, VIDA SUBMARINA</t>
  </si>
  <si>
    <t>PNN UTRÍA</t>
  </si>
  <si>
    <t>MANEJO EFECTIVO</t>
  </si>
  <si>
    <t>ODS 14 VIDA SUBMARINA</t>
  </si>
  <si>
    <t>IMPLEMENTACION DE ACUERDOS CON GRUPOS ETNICOS</t>
  </si>
  <si>
    <t xml:space="preserve">
BIEN CONECTADO</t>
  </si>
  <si>
    <t>SFF MALPELO</t>
  </si>
  <si>
    <t>DG</t>
  </si>
  <si>
    <t>GCEA</t>
  </si>
  <si>
    <t>SAF</t>
  </si>
  <si>
    <t>3202005</t>
  </si>
  <si>
    <t>3202010</t>
  </si>
  <si>
    <t>SECCIÓN 4 - INFORMACIÓN - CADENA DE VALOR PROYECTOS DE INVERSIÓN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</si>
</sst>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1" formatCode="_-* #,##0_-;\-* #,##0_-;_-* &quot;-&quot;_-;_-@_-"/>
    <numFmt numFmtId="43" formatCode="_-* #,##0.00_-;\-* #,##0.00_-;_-* &quot;-&quot;??_-;_-@_-"/>
    <numFmt numFmtId="164" formatCode="0.0%"/>
    <numFmt numFmtId="165" formatCode="#,##0_ ;\-#,##0\ "/>
    <numFmt numFmtId="166" formatCode="0.0"/>
    <numFmt numFmtId="167" formatCode="&quot;$&quot;\ #,##0"/>
    <numFmt numFmtId="168" formatCode="&quot;$&quot;\ #,##0.00"/>
    <numFmt numFmtId="169" formatCode="#,###"/>
  </numFmts>
  <fonts count="34" x14ac:knownFonts="1">
    <font>
      <sz val="11"/>
      <color theme="1"/>
      <name val="Calibri"/>
      <family val="2"/>
      <scheme val="minor"/>
    </font>
    <font>
      <sz val="11"/>
      <color theme="1"/>
      <name val="Calibri"/>
      <family val="2"/>
      <scheme val="minor"/>
    </font>
    <font>
      <b/>
      <sz val="8"/>
      <color theme="0"/>
      <name val="Arial"/>
      <family val="2"/>
    </font>
    <font>
      <sz val="8"/>
      <color theme="1"/>
      <name val="Arial Narrow"/>
      <family val="2"/>
    </font>
    <font>
      <b/>
      <sz val="8"/>
      <color theme="1"/>
      <name val="Arial Narrow"/>
      <family val="2"/>
    </font>
    <font>
      <sz val="8"/>
      <color theme="1"/>
      <name val="Calibri"/>
      <family val="2"/>
      <scheme val="minor"/>
    </font>
    <font>
      <sz val="8"/>
      <color theme="1"/>
      <name val="Arial"/>
      <family val="2"/>
    </font>
    <font>
      <i/>
      <sz val="8"/>
      <color theme="1"/>
      <name val="Arial"/>
      <family val="2"/>
    </font>
    <font>
      <u/>
      <sz val="8"/>
      <color theme="1"/>
      <name val="Arial"/>
      <family val="2"/>
    </font>
    <font>
      <sz val="8"/>
      <color theme="1"/>
      <name val="Calibri"/>
      <family val="2"/>
    </font>
    <font>
      <b/>
      <sz val="8"/>
      <color theme="1"/>
      <name val="Calibri"/>
      <family val="2"/>
    </font>
    <font>
      <u/>
      <sz val="8"/>
      <color theme="1"/>
      <name val="Arial Narrow"/>
      <family val="2"/>
    </font>
    <font>
      <sz val="9"/>
      <color theme="1"/>
      <name val="Arial Narrow"/>
      <family val="2"/>
    </font>
    <font>
      <b/>
      <sz val="9"/>
      <color theme="1"/>
      <name val="Arial Narrow"/>
      <family val="2"/>
    </font>
    <font>
      <sz val="10"/>
      <color theme="1"/>
      <name val="Arial Narrow"/>
      <family val="2"/>
    </font>
    <font>
      <b/>
      <sz val="10"/>
      <color theme="1"/>
      <name val="Arial Narrow"/>
      <family val="2"/>
    </font>
    <font>
      <i/>
      <sz val="10"/>
      <color theme="1"/>
      <name val="Arial Narrow"/>
      <family val="2"/>
    </font>
    <font>
      <b/>
      <sz val="9"/>
      <color indexed="81"/>
      <name val="Tahoma"/>
      <family val="2"/>
    </font>
    <font>
      <sz val="9"/>
      <color indexed="81"/>
      <name val="Tahoma"/>
      <family val="2"/>
    </font>
    <font>
      <u/>
      <sz val="10"/>
      <color theme="1"/>
      <name val="Arial Narrow"/>
      <family val="2"/>
    </font>
    <font>
      <b/>
      <sz val="11"/>
      <color rgb="FF000000"/>
      <name val="Arial Narrow"/>
      <family val="2"/>
    </font>
    <font>
      <b/>
      <sz val="11"/>
      <color theme="0"/>
      <name val="Calibri"/>
      <family val="2"/>
      <scheme val="minor"/>
    </font>
    <font>
      <b/>
      <sz val="14"/>
      <color theme="1"/>
      <name val="Arial Narrow"/>
      <family val="2"/>
    </font>
    <font>
      <b/>
      <sz val="14"/>
      <color theme="0"/>
      <name val="Arial Narrow"/>
      <family val="2"/>
    </font>
    <font>
      <b/>
      <sz val="8"/>
      <color theme="0"/>
      <name val="Arial Narrow"/>
      <family val="2"/>
    </font>
    <font>
      <i/>
      <sz val="8"/>
      <color theme="1"/>
      <name val="Arial Narrow"/>
      <family val="2"/>
    </font>
    <font>
      <b/>
      <i/>
      <sz val="8"/>
      <color theme="1"/>
      <name val="Arial Narrow"/>
      <family val="2"/>
    </font>
    <font>
      <b/>
      <sz val="12"/>
      <color theme="1"/>
      <name val="Arial Narrow"/>
      <family val="2"/>
    </font>
    <font>
      <sz val="11"/>
      <color theme="1"/>
      <name val="Arial"/>
      <family val="2"/>
    </font>
    <font>
      <sz val="11"/>
      <color theme="1"/>
      <name val="Calibri"/>
      <family val="2"/>
    </font>
    <font>
      <b/>
      <sz val="20"/>
      <color theme="1"/>
      <name val="Arial Narrow"/>
      <family val="2"/>
    </font>
    <font>
      <b/>
      <sz val="20"/>
      <name val="Arial Narrow"/>
      <family val="2"/>
    </font>
    <font>
      <b/>
      <sz val="10"/>
      <color theme="0"/>
      <name val="Arial Narrow"/>
      <family val="2"/>
    </font>
    <font>
      <sz val="11"/>
      <color theme="1" tint="4.9989318521683403E-2"/>
      <name val="Calibri"/>
      <family val="2"/>
    </font>
  </fonts>
  <fills count="20">
    <fill>
      <patternFill patternType="none"/>
    </fill>
    <fill>
      <patternFill patternType="gray125"/>
    </fill>
    <fill>
      <patternFill patternType="solid">
        <fgColor theme="1"/>
        <bgColor indexed="64"/>
      </patternFill>
    </fill>
    <fill>
      <patternFill patternType="solid">
        <fgColor rgb="FFFF0000"/>
        <bgColor indexed="64"/>
      </patternFill>
    </fill>
    <fill>
      <patternFill patternType="solid">
        <fgColor theme="9"/>
        <bgColor indexed="64"/>
      </patternFill>
    </fill>
    <fill>
      <patternFill patternType="solid">
        <fgColor theme="0"/>
        <bgColor indexed="64"/>
      </patternFill>
    </fill>
    <fill>
      <patternFill patternType="solid">
        <fgColor theme="0"/>
        <bgColor theme="0"/>
      </patternFill>
    </fill>
    <fill>
      <patternFill patternType="solid">
        <fgColor rgb="FFB4C6E7"/>
        <bgColor indexed="64"/>
      </patternFill>
    </fill>
    <fill>
      <patternFill patternType="solid">
        <fgColor theme="0" tint="-0.499984740745262"/>
        <bgColor indexed="64"/>
      </patternFill>
    </fill>
    <fill>
      <patternFill patternType="solid">
        <fgColor theme="8" tint="-0.499984740745262"/>
        <bgColor indexed="64"/>
      </patternFill>
    </fill>
    <fill>
      <patternFill patternType="solid">
        <fgColor theme="1"/>
        <bgColor rgb="FFFFC000"/>
      </patternFill>
    </fill>
    <fill>
      <patternFill patternType="solid">
        <fgColor theme="9" tint="0.39997558519241921"/>
        <bgColor indexed="64"/>
      </patternFill>
    </fill>
    <fill>
      <patternFill patternType="solid">
        <fgColor rgb="FF595959"/>
        <bgColor rgb="FF595959"/>
      </patternFill>
    </fill>
    <fill>
      <patternFill patternType="solid">
        <fgColor theme="4" tint="-0.499984740745262"/>
        <bgColor rgb="FF244061"/>
      </patternFill>
    </fill>
    <fill>
      <patternFill patternType="solid">
        <fgColor rgb="FF003300"/>
        <bgColor rgb="FF003300"/>
      </patternFill>
    </fill>
    <fill>
      <patternFill patternType="solid">
        <fgColor rgb="FFCC0000"/>
        <bgColor rgb="FF003300"/>
      </patternFill>
    </fill>
    <fill>
      <patternFill patternType="solid">
        <fgColor rgb="FF3F3151"/>
        <bgColor rgb="FF3F3151"/>
      </patternFill>
    </fill>
    <fill>
      <patternFill patternType="solid">
        <fgColor rgb="FF366092"/>
        <bgColor rgb="FF366092"/>
      </patternFill>
    </fill>
    <fill>
      <patternFill patternType="solid">
        <fgColor theme="8" tint="0.79998168889431442"/>
        <bgColor indexed="64"/>
      </patternFill>
    </fill>
    <fill>
      <patternFill patternType="solid">
        <fgColor theme="0" tint="-0.499984740745262"/>
        <bgColor rgb="FF595959"/>
      </patternFill>
    </fill>
  </fills>
  <borders count="39">
    <border>
      <left/>
      <right/>
      <top/>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style="thin">
        <color rgb="FF000000"/>
      </left>
      <right style="thin">
        <color rgb="FF000000"/>
      </right>
      <top style="thin">
        <color rgb="FF000000"/>
      </top>
      <bottom style="thin">
        <color rgb="FF000000"/>
      </bottom>
      <diagonal/>
    </border>
    <border>
      <left style="medium">
        <color indexed="64"/>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medium">
        <color indexed="64"/>
      </left>
      <right style="thin">
        <color auto="1"/>
      </right>
      <top style="thin">
        <color auto="1"/>
      </top>
      <bottom/>
      <diagonal/>
    </border>
    <border>
      <left style="thin">
        <color auto="1"/>
      </left>
      <right style="thin">
        <color auto="1"/>
      </right>
      <top style="thin">
        <color auto="1"/>
      </top>
      <bottom/>
      <diagonal/>
    </border>
    <border>
      <left style="thin">
        <color rgb="FF000000"/>
      </left>
      <right style="thin">
        <color rgb="FF000000"/>
      </right>
      <top style="thin">
        <color rgb="FF000000"/>
      </top>
      <bottom/>
      <diagonal/>
    </border>
    <border>
      <left style="thin">
        <color auto="1"/>
      </left>
      <right/>
      <top style="thin">
        <color auto="1"/>
      </top>
      <bottom/>
      <diagonal/>
    </border>
    <border>
      <left style="medium">
        <color indexed="64"/>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thin">
        <color auto="1"/>
      </left>
      <right style="medium">
        <color indexed="64"/>
      </right>
      <top style="thin">
        <color auto="1"/>
      </top>
      <bottom style="thin">
        <color auto="1"/>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auto="1"/>
      </left>
      <right style="thin">
        <color auto="1"/>
      </right>
      <top/>
      <bottom style="thin">
        <color auto="1"/>
      </bottom>
      <diagonal/>
    </border>
    <border>
      <left style="thin">
        <color auto="1"/>
      </left>
      <right style="medium">
        <color indexed="64"/>
      </right>
      <top/>
      <bottom/>
      <diagonal/>
    </border>
    <border>
      <left style="thin">
        <color auto="1"/>
      </left>
      <right style="medium">
        <color indexed="64"/>
      </right>
      <top style="thin">
        <color auto="1"/>
      </top>
      <bottom/>
      <diagonal/>
    </border>
    <border>
      <left style="thin">
        <color auto="1"/>
      </left>
      <right style="medium">
        <color indexed="64"/>
      </right>
      <top/>
      <bottom style="thin">
        <color auto="1"/>
      </bottom>
      <diagonal/>
    </border>
    <border>
      <left style="medium">
        <color indexed="64"/>
      </left>
      <right style="thin">
        <color auto="1"/>
      </right>
      <top/>
      <bottom style="thin">
        <color auto="1"/>
      </bottom>
      <diagonal/>
    </border>
    <border>
      <left/>
      <right/>
      <top/>
      <bottom style="medium">
        <color indexed="64"/>
      </bottom>
      <diagonal/>
    </border>
    <border>
      <left style="thin">
        <color theme="0"/>
      </left>
      <right style="thin">
        <color theme="0"/>
      </right>
      <top style="thin">
        <color theme="0"/>
      </top>
      <bottom style="thin">
        <color theme="0"/>
      </bottom>
      <diagonal/>
    </border>
    <border>
      <left style="thin">
        <color rgb="FF000000"/>
      </left>
      <right style="thin">
        <color rgb="FF000000"/>
      </right>
      <top/>
      <bottom style="thin">
        <color rgb="FF000000"/>
      </bottom>
      <diagonal/>
    </border>
    <border>
      <left style="thin">
        <color auto="1"/>
      </left>
      <right/>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theme="0"/>
      </right>
      <top style="thin">
        <color theme="0"/>
      </top>
      <bottom style="thin">
        <color theme="0"/>
      </bottom>
      <diagonal/>
    </border>
    <border>
      <left style="thin">
        <color theme="0"/>
      </left>
      <right style="medium">
        <color indexed="64"/>
      </right>
      <top style="thin">
        <color theme="0"/>
      </top>
      <bottom style="thin">
        <color theme="0"/>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hair">
        <color indexed="64"/>
      </left>
      <right style="hair">
        <color indexed="64"/>
      </right>
      <top style="hair">
        <color indexed="64"/>
      </top>
      <bottom style="hair">
        <color indexed="64"/>
      </bottom>
      <diagonal/>
    </border>
  </borders>
  <cellStyleXfs count="10">
    <xf numFmtId="0" fontId="0" fillId="0" borderId="0"/>
    <xf numFmtId="43" fontId="1" fillId="0" borderId="0" applyFont="0" applyFill="0" applyBorder="0" applyAlignment="0" applyProtection="0"/>
    <xf numFmtId="9" fontId="1" fillId="0" borderId="0" applyFont="0" applyFill="0" applyBorder="0" applyAlignment="0" applyProtection="0"/>
    <xf numFmtId="0" fontId="28" fillId="0" borderId="0"/>
    <xf numFmtId="9" fontId="28" fillId="0" borderId="0" applyFont="0" applyFill="0" applyBorder="0" applyAlignment="0" applyProtection="0"/>
    <xf numFmtId="0" fontId="28" fillId="0" borderId="0"/>
    <xf numFmtId="0" fontId="28" fillId="0" borderId="0"/>
    <xf numFmtId="41" fontId="28" fillId="0" borderId="0" applyFont="0" applyFill="0" applyBorder="0" applyAlignment="0" applyProtection="0"/>
    <xf numFmtId="0" fontId="28" fillId="0" borderId="0"/>
    <xf numFmtId="0" fontId="28" fillId="0" borderId="0"/>
  </cellStyleXfs>
  <cellXfs count="207">
    <xf numFmtId="0" fontId="0" fillId="0" borderId="0" xfId="0"/>
    <xf numFmtId="43" fontId="3" fillId="0" borderId="6" xfId="1" applyFont="1" applyFill="1" applyBorder="1" applyAlignment="1">
      <alignment horizontal="center" vertical="center" wrapText="1"/>
    </xf>
    <xf numFmtId="9" fontId="3" fillId="0" borderId="6" xfId="2" applyFont="1" applyFill="1" applyBorder="1" applyAlignment="1">
      <alignment horizontal="center" vertical="center"/>
    </xf>
    <xf numFmtId="1" fontId="3" fillId="0" borderId="6" xfId="2" applyNumberFormat="1" applyFont="1" applyFill="1" applyBorder="1" applyAlignment="1">
      <alignment horizontal="center" vertical="center"/>
    </xf>
    <xf numFmtId="43" fontId="3" fillId="0" borderId="6" xfId="1" applyFont="1" applyFill="1" applyBorder="1" applyAlignment="1">
      <alignment horizontal="center" vertical="center"/>
    </xf>
    <xf numFmtId="43" fontId="3" fillId="0" borderId="6" xfId="1" applyFont="1" applyFill="1" applyBorder="1" applyAlignment="1">
      <alignment horizontal="right" vertical="center"/>
    </xf>
    <xf numFmtId="165" fontId="3" fillId="0" borderId="6" xfId="1" applyNumberFormat="1" applyFont="1" applyFill="1" applyBorder="1" applyAlignment="1">
      <alignment horizontal="center" vertical="center"/>
    </xf>
    <xf numFmtId="165" fontId="3" fillId="0" borderId="6" xfId="1" applyNumberFormat="1" applyFont="1" applyFill="1" applyBorder="1" applyAlignment="1">
      <alignment horizontal="center" vertical="center" wrapText="1"/>
    </xf>
    <xf numFmtId="166" fontId="3" fillId="0" borderId="6" xfId="2" applyNumberFormat="1" applyFont="1" applyFill="1" applyBorder="1" applyAlignment="1">
      <alignment horizontal="center" vertical="center" wrapText="1"/>
    </xf>
    <xf numFmtId="1" fontId="3" fillId="0" borderId="6" xfId="2" applyNumberFormat="1" applyFont="1" applyFill="1" applyBorder="1" applyAlignment="1">
      <alignment horizontal="center" vertical="center" wrapText="1"/>
    </xf>
    <xf numFmtId="0" fontId="3" fillId="4" borderId="14" xfId="0" applyFont="1" applyFill="1" applyBorder="1" applyAlignment="1">
      <alignment horizontal="center" vertical="center"/>
    </xf>
    <xf numFmtId="0" fontId="3" fillId="3" borderId="14" xfId="0" applyFont="1" applyFill="1" applyBorder="1" applyAlignment="1">
      <alignment horizontal="center" vertical="center"/>
    </xf>
    <xf numFmtId="0" fontId="3" fillId="4" borderId="14" xfId="0" applyFont="1" applyFill="1" applyBorder="1" applyAlignment="1">
      <alignment horizontal="center" vertical="center" wrapText="1"/>
    </xf>
    <xf numFmtId="165" fontId="3" fillId="0" borderId="5" xfId="1" applyNumberFormat="1" applyFont="1" applyFill="1" applyBorder="1" applyAlignment="1">
      <alignment horizontal="center" vertical="center"/>
    </xf>
    <xf numFmtId="10" fontId="3" fillId="0" borderId="6" xfId="2" applyNumberFormat="1" applyFont="1" applyFill="1" applyBorder="1" applyAlignment="1">
      <alignment horizontal="center" vertical="center"/>
    </xf>
    <xf numFmtId="0" fontId="3" fillId="3" borderId="14" xfId="0" applyFont="1" applyFill="1" applyBorder="1" applyAlignment="1">
      <alignment horizontal="center" vertical="center" wrapText="1"/>
    </xf>
    <xf numFmtId="0" fontId="0" fillId="0" borderId="0" xfId="0" applyAlignment="1">
      <alignment horizontal="left" vertical="center"/>
    </xf>
    <xf numFmtId="0" fontId="3" fillId="4" borderId="18" xfId="0" applyFont="1" applyFill="1" applyBorder="1" applyAlignment="1">
      <alignment horizontal="center" vertical="center"/>
    </xf>
    <xf numFmtId="0" fontId="3" fillId="4" borderId="19" xfId="0" applyFont="1" applyFill="1" applyBorder="1" applyAlignment="1">
      <alignment horizontal="center" vertical="center"/>
    </xf>
    <xf numFmtId="0" fontId="3" fillId="4" borderId="20" xfId="0" applyFont="1" applyFill="1" applyBorder="1" applyAlignment="1">
      <alignment horizontal="center" vertical="center"/>
    </xf>
    <xf numFmtId="10" fontId="0" fillId="0" borderId="0" xfId="0" applyNumberFormat="1"/>
    <xf numFmtId="0" fontId="0" fillId="0" borderId="0" xfId="0" pivotButton="1"/>
    <xf numFmtId="0" fontId="0" fillId="0" borderId="0" xfId="0" applyAlignment="1">
      <alignment horizontal="left"/>
    </xf>
    <xf numFmtId="10" fontId="0" fillId="3" borderId="0" xfId="0" applyNumberFormat="1" applyFill="1"/>
    <xf numFmtId="0" fontId="0" fillId="0" borderId="5" xfId="0" applyBorder="1" applyAlignment="1">
      <alignment horizontal="center"/>
    </xf>
    <xf numFmtId="10" fontId="0" fillId="0" borderId="14" xfId="0" applyNumberFormat="1" applyBorder="1" applyAlignment="1">
      <alignment horizontal="center"/>
    </xf>
    <xf numFmtId="10" fontId="0" fillId="3" borderId="14" xfId="0" applyNumberFormat="1" applyFill="1" applyBorder="1" applyAlignment="1">
      <alignment horizontal="center"/>
    </xf>
    <xf numFmtId="0" fontId="0" fillId="0" borderId="21" xfId="0" applyBorder="1" applyAlignment="1">
      <alignment horizontal="center"/>
    </xf>
    <xf numFmtId="10" fontId="0" fillId="0" borderId="20" xfId="0" applyNumberFormat="1" applyBorder="1" applyAlignment="1">
      <alignment horizontal="center"/>
    </xf>
    <xf numFmtId="0" fontId="20" fillId="7" borderId="12" xfId="0" applyFont="1" applyFill="1" applyBorder="1" applyAlignment="1">
      <alignment horizontal="center" vertical="center"/>
    </xf>
    <xf numFmtId="0" fontId="20" fillId="7" borderId="13" xfId="0" applyFont="1" applyFill="1" applyBorder="1" applyAlignment="1">
      <alignment horizontal="center" vertical="center"/>
    </xf>
    <xf numFmtId="10" fontId="20" fillId="7" borderId="13" xfId="0" applyNumberFormat="1" applyFont="1" applyFill="1" applyBorder="1" applyAlignment="1">
      <alignment horizontal="center" vertical="center"/>
    </xf>
    <xf numFmtId="0" fontId="3" fillId="3" borderId="19" xfId="0" applyFont="1" applyFill="1" applyBorder="1" applyAlignment="1">
      <alignment horizontal="center" vertical="center"/>
    </xf>
    <xf numFmtId="10" fontId="0" fillId="5" borderId="0" xfId="0" applyNumberFormat="1" applyFill="1"/>
    <xf numFmtId="0" fontId="0" fillId="8" borderId="0" xfId="0" applyFill="1"/>
    <xf numFmtId="0" fontId="2" fillId="2" borderId="23" xfId="0" applyFont="1" applyFill="1" applyBorder="1" applyAlignment="1">
      <alignment horizontal="center" vertical="center" wrapText="1"/>
    </xf>
    <xf numFmtId="0" fontId="24" fillId="10" borderId="23" xfId="0" applyFont="1" applyFill="1" applyBorder="1" applyAlignment="1">
      <alignment horizontal="center" vertical="center" wrapText="1"/>
    </xf>
    <xf numFmtId="0" fontId="21" fillId="2" borderId="23" xfId="0" applyFont="1" applyFill="1" applyBorder="1" applyAlignment="1">
      <alignment horizontal="center" vertical="center" wrapText="1"/>
    </xf>
    <xf numFmtId="0" fontId="24" fillId="10" borderId="23" xfId="0" applyFont="1" applyFill="1" applyBorder="1" applyAlignment="1">
      <alignment horizontal="left" vertical="center" wrapText="1"/>
    </xf>
    <xf numFmtId="0" fontId="22" fillId="5" borderId="26" xfId="0" applyFont="1" applyFill="1" applyBorder="1" applyAlignment="1">
      <alignment vertical="center"/>
    </xf>
    <xf numFmtId="0" fontId="0" fillId="5" borderId="27" xfId="0" applyFill="1" applyBorder="1"/>
    <xf numFmtId="0" fontId="0" fillId="5" borderId="27" xfId="0" applyFill="1" applyBorder="1" applyAlignment="1">
      <alignment horizontal="center"/>
    </xf>
    <xf numFmtId="0" fontId="0" fillId="0" borderId="27" xfId="0" applyBorder="1"/>
    <xf numFmtId="0" fontId="0" fillId="0" borderId="28" xfId="0" applyBorder="1"/>
    <xf numFmtId="0" fontId="22" fillId="5" borderId="29" xfId="0" applyFont="1" applyFill="1" applyBorder="1" applyAlignment="1">
      <alignment vertical="center"/>
    </xf>
    <xf numFmtId="0" fontId="0" fillId="5" borderId="22" xfId="0" applyFill="1" applyBorder="1"/>
    <xf numFmtId="0" fontId="0" fillId="5" borderId="22" xfId="0" applyFill="1" applyBorder="1" applyAlignment="1">
      <alignment horizontal="center"/>
    </xf>
    <xf numFmtId="0" fontId="0" fillId="0" borderId="22" xfId="0" applyBorder="1"/>
    <xf numFmtId="0" fontId="0" fillId="0" borderId="30" xfId="0" applyBorder="1"/>
    <xf numFmtId="0" fontId="2" fillId="2" borderId="33" xfId="0" applyFont="1" applyFill="1" applyBorder="1" applyAlignment="1">
      <alignment horizontal="center" vertical="center" wrapText="1"/>
    </xf>
    <xf numFmtId="0" fontId="21" fillId="2" borderId="34" xfId="0" applyFont="1" applyFill="1" applyBorder="1" applyAlignment="1">
      <alignment horizontal="center" vertical="center" wrapText="1"/>
    </xf>
    <xf numFmtId="9" fontId="3" fillId="0" borderId="36" xfId="2" applyFont="1" applyFill="1" applyBorder="1" applyAlignment="1">
      <alignment horizontal="center" vertical="center"/>
    </xf>
    <xf numFmtId="0" fontId="3" fillId="4" borderId="37" xfId="0" applyFont="1" applyFill="1" applyBorder="1" applyAlignment="1">
      <alignment horizontal="center" vertical="center"/>
    </xf>
    <xf numFmtId="0" fontId="3" fillId="0" borderId="21" xfId="0" applyFont="1" applyBorder="1" applyAlignment="1">
      <alignment horizontal="center" vertical="center" wrapText="1"/>
    </xf>
    <xf numFmtId="0" fontId="3" fillId="0" borderId="17" xfId="0" applyFont="1" applyBorder="1" applyAlignment="1">
      <alignment horizontal="center" vertical="center" wrapText="1"/>
    </xf>
    <xf numFmtId="10" fontId="3" fillId="0" borderId="17" xfId="0" applyNumberFormat="1" applyFont="1" applyBorder="1" applyAlignment="1">
      <alignment horizontal="center" vertical="center" wrapText="1"/>
    </xf>
    <xf numFmtId="0" fontId="3" fillId="0" borderId="24" xfId="0" applyFont="1" applyBorder="1" applyAlignment="1">
      <alignment horizontal="center" vertical="center" wrapText="1"/>
    </xf>
    <xf numFmtId="0" fontId="3" fillId="0" borderId="24" xfId="0" applyFont="1" applyBorder="1" applyAlignment="1">
      <alignment horizontal="center" vertical="center"/>
    </xf>
    <xf numFmtId="0" fontId="3" fillId="0" borderId="25" xfId="0" applyFont="1" applyBorder="1" applyAlignment="1">
      <alignment horizontal="center" vertical="center" wrapText="1"/>
    </xf>
    <xf numFmtId="10" fontId="3" fillId="0" borderId="24" xfId="0" applyNumberFormat="1" applyFont="1" applyBorder="1" applyAlignment="1">
      <alignment horizontal="center" vertical="center" wrapText="1"/>
    </xf>
    <xf numFmtId="9" fontId="3" fillId="0" borderId="24" xfId="0" applyNumberFormat="1" applyFont="1" applyBorder="1" applyAlignment="1">
      <alignment horizontal="center" vertical="center" wrapText="1"/>
    </xf>
    <xf numFmtId="0" fontId="3" fillId="0" borderId="20" xfId="0" applyFont="1" applyBorder="1" applyAlignment="1">
      <alignment horizontal="center" vertical="center"/>
    </xf>
    <xf numFmtId="0" fontId="3" fillId="0" borderId="24" xfId="0" applyFont="1" applyBorder="1" applyAlignment="1">
      <alignment horizontal="left" vertical="center" wrapText="1"/>
    </xf>
    <xf numFmtId="0" fontId="3" fillId="0" borderId="5" xfId="0" applyFont="1" applyBorder="1" applyAlignment="1">
      <alignment horizontal="center" vertical="center" wrapText="1"/>
    </xf>
    <xf numFmtId="0" fontId="3" fillId="0" borderId="6" xfId="0" applyFont="1" applyBorder="1" applyAlignment="1">
      <alignment horizontal="center" vertical="center" wrapText="1"/>
    </xf>
    <xf numFmtId="9" fontId="3" fillId="0" borderId="6" xfId="0" applyNumberFormat="1" applyFont="1" applyBorder="1" applyAlignment="1">
      <alignment horizontal="center" vertical="center" wrapText="1"/>
    </xf>
    <xf numFmtId="9" fontId="3" fillId="0" borderId="4" xfId="0" applyNumberFormat="1" applyFont="1" applyBorder="1" applyAlignment="1">
      <alignment horizontal="center" vertical="center" wrapText="1"/>
    </xf>
    <xf numFmtId="0" fontId="3" fillId="0" borderId="4" xfId="0" applyFont="1" applyBorder="1" applyAlignment="1">
      <alignment horizontal="center" vertical="center" wrapText="1"/>
    </xf>
    <xf numFmtId="10" fontId="3" fillId="0" borderId="4" xfId="0" applyNumberFormat="1" applyFont="1" applyBorder="1" applyAlignment="1">
      <alignment horizontal="center" vertical="center" wrapText="1"/>
    </xf>
    <xf numFmtId="0" fontId="3" fillId="0" borderId="4" xfId="0" applyFont="1" applyBorder="1" applyAlignment="1">
      <alignment horizontal="center" vertical="center"/>
    </xf>
    <xf numFmtId="0" fontId="3" fillId="0" borderId="7" xfId="0" applyFont="1" applyBorder="1" applyAlignment="1">
      <alignment horizontal="center" vertical="center" wrapText="1"/>
    </xf>
    <xf numFmtId="10" fontId="3" fillId="0" borderId="4" xfId="0" applyNumberFormat="1" applyFont="1" applyBorder="1" applyAlignment="1">
      <alignment horizontal="center" vertical="center"/>
    </xf>
    <xf numFmtId="0" fontId="3" fillId="0" borderId="4" xfId="0" applyFont="1" applyBorder="1" applyAlignment="1">
      <alignment horizontal="left" vertical="center" wrapText="1"/>
    </xf>
    <xf numFmtId="9" fontId="3" fillId="0" borderId="15" xfId="0" applyNumberFormat="1" applyFont="1" applyBorder="1" applyAlignment="1">
      <alignment horizontal="center" vertical="center" wrapText="1"/>
    </xf>
    <xf numFmtId="0" fontId="3" fillId="0" borderId="6" xfId="0" applyFont="1" applyBorder="1" applyAlignment="1">
      <alignment horizontal="center" vertical="center"/>
    </xf>
    <xf numFmtId="10" fontId="3" fillId="0" borderId="15" xfId="0" applyNumberFormat="1" applyFont="1" applyBorder="1" applyAlignment="1">
      <alignment horizontal="center" vertical="center" wrapText="1"/>
    </xf>
    <xf numFmtId="4" fontId="3" fillId="0" borderId="4" xfId="0" applyNumberFormat="1" applyFont="1" applyBorder="1" applyAlignment="1">
      <alignment horizontal="center" vertical="center" wrapText="1"/>
    </xf>
    <xf numFmtId="0" fontId="3" fillId="0" borderId="14" xfId="0" applyFont="1" applyBorder="1" applyAlignment="1">
      <alignment horizontal="center" vertical="center"/>
    </xf>
    <xf numFmtId="9" fontId="9" fillId="0" borderId="4" xfId="0" applyNumberFormat="1" applyFont="1" applyBorder="1" applyAlignment="1">
      <alignment horizontal="center" vertical="center"/>
    </xf>
    <xf numFmtId="0" fontId="3" fillId="0" borderId="0" xfId="0" applyFont="1" applyAlignment="1">
      <alignment horizontal="center" vertical="center" wrapText="1"/>
    </xf>
    <xf numFmtId="0" fontId="3" fillId="0" borderId="0" xfId="0" applyFont="1" applyAlignment="1">
      <alignment horizontal="left" vertical="center" wrapText="1"/>
    </xf>
    <xf numFmtId="10" fontId="3" fillId="0" borderId="6" xfId="0" applyNumberFormat="1" applyFont="1" applyBorder="1" applyAlignment="1">
      <alignment horizontal="center" vertical="center" wrapText="1"/>
    </xf>
    <xf numFmtId="164" fontId="3" fillId="0" borderId="6" xfId="0" applyNumberFormat="1" applyFont="1" applyBorder="1" applyAlignment="1">
      <alignment horizontal="center" vertical="center" wrapText="1"/>
    </xf>
    <xf numFmtId="164" fontId="5" fillId="0" borderId="6" xfId="2" applyNumberFormat="1" applyFont="1" applyFill="1" applyBorder="1" applyAlignment="1">
      <alignment horizontal="center" vertical="center"/>
    </xf>
    <xf numFmtId="164" fontId="5" fillId="0" borderId="6" xfId="0" applyNumberFormat="1" applyFont="1" applyBorder="1" applyAlignment="1">
      <alignment horizontal="center" vertical="center"/>
    </xf>
    <xf numFmtId="0" fontId="5" fillId="0" borderId="6" xfId="0" applyFont="1" applyBorder="1" applyAlignment="1">
      <alignment vertical="center" wrapText="1"/>
    </xf>
    <xf numFmtId="10" fontId="5" fillId="0" borderId="6" xfId="0" applyNumberFormat="1" applyFont="1" applyBorder="1" applyAlignment="1">
      <alignment horizontal="center" vertical="center"/>
    </xf>
    <xf numFmtId="10" fontId="3" fillId="0" borderId="6" xfId="0" applyNumberFormat="1" applyFont="1" applyBorder="1" applyAlignment="1">
      <alignment horizontal="center" vertical="center"/>
    </xf>
    <xf numFmtId="9" fontId="3" fillId="0" borderId="6" xfId="0" applyNumberFormat="1" applyFont="1" applyBorder="1" applyAlignment="1">
      <alignment horizontal="center" vertical="center"/>
    </xf>
    <xf numFmtId="0" fontId="3" fillId="0" borderId="14" xfId="0" applyFont="1" applyBorder="1" applyAlignment="1">
      <alignment horizontal="center" vertical="center" wrapText="1"/>
    </xf>
    <xf numFmtId="0" fontId="3" fillId="0" borderId="6" xfId="0" applyFont="1" applyBorder="1" applyAlignment="1">
      <alignment horizontal="left" vertical="center" wrapText="1"/>
    </xf>
    <xf numFmtId="0" fontId="3" fillId="0" borderId="6" xfId="0" applyFont="1" applyBorder="1" applyAlignment="1">
      <alignment horizontal="left" vertical="top" wrapText="1"/>
    </xf>
    <xf numFmtId="9" fontId="3" fillId="0" borderId="5" xfId="0" applyNumberFormat="1" applyFont="1" applyBorder="1" applyAlignment="1">
      <alignment horizontal="center" vertical="center" wrapText="1"/>
    </xf>
    <xf numFmtId="0" fontId="5" fillId="0" borderId="6" xfId="0" applyFont="1" applyBorder="1" applyAlignment="1">
      <alignment wrapText="1"/>
    </xf>
    <xf numFmtId="9" fontId="5" fillId="0" borderId="6" xfId="0" applyNumberFormat="1" applyFont="1" applyBorder="1" applyAlignment="1">
      <alignment horizontal="center" vertical="center"/>
    </xf>
    <xf numFmtId="9" fontId="6" fillId="0" borderId="6" xfId="0" applyNumberFormat="1" applyFont="1" applyBorder="1" applyAlignment="1">
      <alignment horizontal="center" vertical="center"/>
    </xf>
    <xf numFmtId="0" fontId="6" fillId="0" borderId="4" xfId="0" applyFont="1" applyBorder="1" applyAlignment="1">
      <alignment vertical="center" wrapText="1"/>
    </xf>
    <xf numFmtId="0" fontId="3" fillId="0" borderId="6" xfId="0" applyFont="1" applyBorder="1" applyAlignment="1">
      <alignment horizontal="center" wrapText="1"/>
    </xf>
    <xf numFmtId="0" fontId="3" fillId="0" borderId="4" xfId="0" applyFont="1" applyBorder="1" applyAlignment="1">
      <alignment vertical="center" wrapText="1"/>
    </xf>
    <xf numFmtId="0" fontId="6" fillId="0" borderId="6" xfId="0" applyFont="1" applyBorder="1" applyAlignment="1">
      <alignment horizontal="center" vertical="center"/>
    </xf>
    <xf numFmtId="9" fontId="6" fillId="0" borderId="4" xfId="0" applyNumberFormat="1" applyFont="1" applyBorder="1" applyAlignment="1">
      <alignment horizontal="center" vertical="center"/>
    </xf>
    <xf numFmtId="0" fontId="3" fillId="0" borderId="6" xfId="0" applyFont="1" applyBorder="1"/>
    <xf numFmtId="10" fontId="3" fillId="0" borderId="5" xfId="0" applyNumberFormat="1" applyFont="1" applyBorder="1" applyAlignment="1">
      <alignment horizontal="center" vertical="center" wrapText="1"/>
    </xf>
    <xf numFmtId="0" fontId="9" fillId="0" borderId="4" xfId="0" applyFont="1" applyBorder="1" applyAlignment="1">
      <alignment vertical="center" wrapText="1"/>
    </xf>
    <xf numFmtId="0" fontId="9" fillId="0" borderId="4" xfId="0" applyFont="1" applyBorder="1" applyAlignment="1">
      <alignment horizontal="center" vertical="center" wrapText="1"/>
    </xf>
    <xf numFmtId="9" fontId="9" fillId="0" borderId="4" xfId="0" applyNumberFormat="1" applyFont="1" applyBorder="1" applyAlignment="1">
      <alignment horizontal="center" vertical="center" wrapText="1"/>
    </xf>
    <xf numFmtId="0" fontId="9" fillId="0" borderId="4" xfId="0" applyFont="1" applyBorder="1" applyAlignment="1">
      <alignment horizontal="center" vertical="center"/>
    </xf>
    <xf numFmtId="0" fontId="9" fillId="0" borderId="4" xfId="0" applyFont="1" applyBorder="1" applyAlignment="1">
      <alignment horizontal="left" vertical="center" wrapText="1"/>
    </xf>
    <xf numFmtId="10" fontId="9" fillId="0" borderId="4" xfId="0" applyNumberFormat="1" applyFont="1" applyBorder="1" applyAlignment="1">
      <alignment horizontal="center" vertical="center" wrapText="1"/>
    </xf>
    <xf numFmtId="0" fontId="9" fillId="0" borderId="4" xfId="0" applyFont="1" applyBorder="1" applyAlignment="1">
      <alignment horizontal="left" vertical="top" wrapText="1"/>
    </xf>
    <xf numFmtId="1" fontId="3" fillId="0" borderId="6" xfId="0" applyNumberFormat="1" applyFont="1" applyBorder="1" applyAlignment="1">
      <alignment horizontal="center" vertical="center" wrapText="1"/>
    </xf>
    <xf numFmtId="9" fontId="9" fillId="0" borderId="5" xfId="0" applyNumberFormat="1" applyFont="1" applyBorder="1" applyAlignment="1">
      <alignment horizontal="center" vertical="center" wrapText="1"/>
    </xf>
    <xf numFmtId="9" fontId="9" fillId="0" borderId="5" xfId="0" applyNumberFormat="1" applyFont="1" applyBorder="1" applyAlignment="1">
      <alignment horizontal="center" vertical="center"/>
    </xf>
    <xf numFmtId="9" fontId="3" fillId="0" borderId="5" xfId="0" applyNumberFormat="1" applyFont="1" applyBorder="1" applyAlignment="1">
      <alignment horizontal="center" vertical="center"/>
    </xf>
    <xf numFmtId="0" fontId="3" fillId="0" borderId="6" xfId="0" applyFont="1" applyBorder="1" applyAlignment="1">
      <alignment vertical="center" wrapText="1"/>
    </xf>
    <xf numFmtId="2" fontId="3" fillId="0" borderId="6" xfId="0" applyNumberFormat="1" applyFont="1" applyBorder="1" applyAlignment="1">
      <alignment horizontal="center" vertical="center" wrapText="1"/>
    </xf>
    <xf numFmtId="9" fontId="3" fillId="0" borderId="1" xfId="0" applyNumberFormat="1" applyFont="1" applyBorder="1" applyAlignment="1">
      <alignment horizontal="center" vertical="center" wrapText="1"/>
    </xf>
    <xf numFmtId="9" fontId="3" fillId="0" borderId="6" xfId="0" applyNumberFormat="1" applyFont="1" applyBorder="1" applyAlignment="1">
      <alignment horizontal="left" vertical="center" wrapText="1"/>
    </xf>
    <xf numFmtId="0" fontId="3" fillId="0" borderId="6" xfId="0" applyFont="1" applyBorder="1" applyAlignment="1">
      <alignment horizontal="center"/>
    </xf>
    <xf numFmtId="0" fontId="3" fillId="0" borderId="6" xfId="0" applyFont="1" applyBorder="1" applyAlignment="1">
      <alignment horizontal="justify" vertical="center" wrapText="1"/>
    </xf>
    <xf numFmtId="0" fontId="3" fillId="0" borderId="17" xfId="0" applyFont="1" applyBorder="1" applyAlignment="1">
      <alignment horizontal="left" vertical="center" wrapText="1"/>
    </xf>
    <xf numFmtId="9" fontId="3" fillId="0" borderId="9" xfId="0" applyNumberFormat="1" applyFont="1" applyBorder="1" applyAlignment="1">
      <alignment horizontal="center" vertical="center" wrapText="1"/>
    </xf>
    <xf numFmtId="0" fontId="3" fillId="0" borderId="9" xfId="0" applyFont="1" applyBorder="1" applyAlignment="1">
      <alignment horizontal="left" vertical="center" wrapText="1"/>
    </xf>
    <xf numFmtId="3" fontId="3" fillId="0" borderId="6" xfId="0" applyNumberFormat="1" applyFont="1" applyBorder="1" applyAlignment="1">
      <alignment horizontal="center" vertical="center" wrapText="1"/>
    </xf>
    <xf numFmtId="3" fontId="3" fillId="0" borderId="6" xfId="0" applyNumberFormat="1" applyFont="1" applyBorder="1" applyAlignment="1">
      <alignment horizontal="right" vertical="center" wrapText="1"/>
    </xf>
    <xf numFmtId="9" fontId="3" fillId="0" borderId="17" xfId="0" applyNumberFormat="1" applyFont="1" applyBorder="1" applyAlignment="1">
      <alignment horizontal="center" vertical="center" wrapText="1"/>
    </xf>
    <xf numFmtId="0" fontId="3" fillId="0" borderId="7" xfId="0" applyFont="1" applyBorder="1" applyAlignment="1">
      <alignment horizontal="center" vertical="center"/>
    </xf>
    <xf numFmtId="10" fontId="3" fillId="0" borderId="7" xfId="0" applyNumberFormat="1" applyFont="1" applyBorder="1" applyAlignment="1">
      <alignment horizontal="center" vertical="center" wrapText="1"/>
    </xf>
    <xf numFmtId="9" fontId="3" fillId="0" borderId="17" xfId="0" applyNumberFormat="1" applyFont="1" applyBorder="1" applyAlignment="1">
      <alignment horizontal="center" vertical="center"/>
    </xf>
    <xf numFmtId="165" fontId="3" fillId="0" borderId="4" xfId="0" applyNumberFormat="1" applyFont="1" applyBorder="1" applyAlignment="1">
      <alignment horizontal="center" vertical="center"/>
    </xf>
    <xf numFmtId="0" fontId="3" fillId="0" borderId="6" xfId="0" applyFont="1" applyBorder="1" applyAlignment="1">
      <alignment wrapText="1"/>
    </xf>
    <xf numFmtId="0" fontId="3" fillId="0" borderId="6" xfId="0" applyFont="1" applyBorder="1" applyAlignment="1">
      <alignment horizontal="justify" vertical="center"/>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10" fontId="3" fillId="0" borderId="9" xfId="0" applyNumberFormat="1" applyFont="1" applyBorder="1" applyAlignment="1">
      <alignment horizontal="center" vertical="center" wrapText="1"/>
    </xf>
    <xf numFmtId="3" fontId="3" fillId="0" borderId="10" xfId="0" applyNumberFormat="1" applyFont="1" applyBorder="1" applyAlignment="1">
      <alignment horizontal="center" vertical="center" wrapText="1"/>
    </xf>
    <xf numFmtId="0" fontId="3" fillId="0" borderId="10" xfId="0" applyFont="1" applyBorder="1" applyAlignment="1">
      <alignment horizontal="center" vertical="center" wrapText="1"/>
    </xf>
    <xf numFmtId="9" fontId="3" fillId="0" borderId="10" xfId="0" applyNumberFormat="1" applyFont="1" applyBorder="1" applyAlignment="1">
      <alignment horizontal="center" vertical="center" wrapText="1"/>
    </xf>
    <xf numFmtId="0" fontId="3" fillId="0" borderId="11" xfId="0" applyFont="1" applyBorder="1" applyAlignment="1">
      <alignment horizontal="center" vertical="center" wrapText="1"/>
    </xf>
    <xf numFmtId="10" fontId="3" fillId="0" borderId="10" xfId="0" applyNumberFormat="1" applyFont="1" applyBorder="1" applyAlignment="1">
      <alignment horizontal="center" vertical="center" wrapText="1"/>
    </xf>
    <xf numFmtId="0" fontId="3" fillId="0" borderId="19" xfId="0" applyFont="1" applyBorder="1" applyAlignment="1">
      <alignment horizontal="center" vertical="center"/>
    </xf>
    <xf numFmtId="0" fontId="3" fillId="0" borderId="35" xfId="0" applyFont="1" applyBorder="1" applyAlignment="1">
      <alignment horizontal="center" vertical="center" wrapText="1"/>
    </xf>
    <xf numFmtId="0" fontId="3" fillId="0" borderId="36" xfId="0" applyFont="1" applyBorder="1" applyAlignment="1">
      <alignment horizontal="center" vertical="center" wrapText="1"/>
    </xf>
    <xf numFmtId="9" fontId="3" fillId="0" borderId="36" xfId="0" applyNumberFormat="1" applyFont="1" applyBorder="1" applyAlignment="1">
      <alignment horizontal="center" vertical="center" wrapText="1"/>
    </xf>
    <xf numFmtId="0" fontId="3" fillId="0" borderId="36" xfId="0" applyFont="1" applyBorder="1"/>
    <xf numFmtId="0" fontId="3" fillId="0" borderId="36" xfId="0" applyFont="1" applyBorder="1" applyAlignment="1">
      <alignment vertical="center" wrapText="1"/>
    </xf>
    <xf numFmtId="9" fontId="3" fillId="0" borderId="4" xfId="0" applyNumberFormat="1" applyFont="1" applyBorder="1" applyAlignment="1">
      <alignment horizontal="center" vertical="center"/>
    </xf>
    <xf numFmtId="4" fontId="3" fillId="0" borderId="6" xfId="0" applyNumberFormat="1" applyFont="1" applyBorder="1" applyAlignment="1">
      <alignment horizontal="center" vertical="center" wrapText="1"/>
    </xf>
    <xf numFmtId="0" fontId="3" fillId="0" borderId="0" xfId="0" applyFont="1" applyAlignment="1">
      <alignment wrapText="1"/>
    </xf>
    <xf numFmtId="10" fontId="3" fillId="0" borderId="6" xfId="0" applyNumberFormat="1" applyFont="1" applyBorder="1" applyAlignment="1">
      <alignment horizontal="left" vertical="center" wrapText="1"/>
    </xf>
    <xf numFmtId="9" fontId="5" fillId="0" borderId="6" xfId="0" applyNumberFormat="1" applyFont="1" applyBorder="1" applyAlignment="1">
      <alignment horizontal="center" vertical="center" wrapText="1"/>
    </xf>
    <xf numFmtId="0" fontId="9" fillId="0" borderId="0" xfId="0" applyFont="1" applyAlignment="1">
      <alignment horizontal="left" vertical="center" wrapText="1"/>
    </xf>
    <xf numFmtId="0" fontId="9" fillId="0" borderId="0" xfId="0" applyFont="1" applyAlignment="1">
      <alignment horizontal="center" vertical="center" wrapText="1"/>
    </xf>
    <xf numFmtId="0" fontId="9" fillId="0" borderId="16" xfId="0" applyFont="1" applyBorder="1" applyAlignment="1">
      <alignment horizontal="left" vertical="top" wrapText="1"/>
    </xf>
    <xf numFmtId="0" fontId="9" fillId="0" borderId="4" xfId="0" applyFont="1" applyBorder="1" applyAlignment="1">
      <alignment vertical="top" wrapText="1"/>
    </xf>
    <xf numFmtId="9" fontId="3" fillId="0" borderId="6" xfId="2" applyFont="1" applyFill="1" applyBorder="1" applyAlignment="1">
      <alignment horizontal="center" vertical="center" wrapText="1"/>
    </xf>
    <xf numFmtId="10" fontId="3" fillId="0" borderId="6" xfId="2" applyNumberFormat="1" applyFont="1" applyFill="1" applyBorder="1" applyAlignment="1">
      <alignment horizontal="center" vertical="center" wrapText="1"/>
    </xf>
    <xf numFmtId="9" fontId="3" fillId="0" borderId="6" xfId="0" applyNumberFormat="1" applyFont="1" applyBorder="1" applyAlignment="1">
      <alignment horizontal="right" vertical="center" wrapText="1"/>
    </xf>
    <xf numFmtId="0" fontId="3" fillId="0" borderId="17" xfId="0" applyFont="1" applyBorder="1" applyAlignment="1">
      <alignment horizontal="justify" vertical="center" wrapText="1"/>
    </xf>
    <xf numFmtId="10" fontId="27" fillId="0" borderId="6" xfId="0" applyNumberFormat="1" applyFont="1" applyBorder="1" applyAlignment="1">
      <alignment horizontal="center" vertical="center" wrapText="1"/>
    </xf>
    <xf numFmtId="3" fontId="3" fillId="0" borderId="9" xfId="0" applyNumberFormat="1" applyFont="1" applyBorder="1" applyAlignment="1">
      <alignment horizontal="center" vertical="center" wrapText="1"/>
    </xf>
    <xf numFmtId="0" fontId="0" fillId="0" borderId="6" xfId="0" applyBorder="1"/>
    <xf numFmtId="0" fontId="0" fillId="0" borderId="36" xfId="0" applyBorder="1"/>
    <xf numFmtId="0" fontId="3" fillId="0" borderId="36" xfId="0" applyFont="1" applyBorder="1" applyAlignment="1">
      <alignment horizontal="justify" vertical="center" wrapText="1"/>
    </xf>
    <xf numFmtId="0" fontId="0" fillId="8" borderId="0" xfId="0" applyFill="1" applyAlignment="1">
      <alignment horizontal="left" vertical="center"/>
    </xf>
    <xf numFmtId="0" fontId="29" fillId="12" borderId="0" xfId="3" applyFont="1" applyFill="1"/>
    <xf numFmtId="0" fontId="28" fillId="0" borderId="0" xfId="3"/>
    <xf numFmtId="168" fontId="29" fillId="12" borderId="0" xfId="3" applyNumberFormat="1" applyFont="1" applyFill="1" applyAlignment="1">
      <alignment horizontal="center" vertical="center"/>
    </xf>
    <xf numFmtId="0" fontId="29" fillId="0" borderId="38" xfId="3" applyFont="1" applyBorder="1" applyAlignment="1" applyProtection="1">
      <alignment horizontal="center" vertical="center" wrapText="1"/>
      <protection locked="0"/>
    </xf>
    <xf numFmtId="1" fontId="29" fillId="0" borderId="38" xfId="3" applyNumberFormat="1" applyFont="1" applyBorder="1" applyAlignment="1" applyProtection="1">
      <alignment horizontal="center" vertical="center" wrapText="1"/>
      <protection locked="0"/>
    </xf>
    <xf numFmtId="1" fontId="29" fillId="0" borderId="38" xfId="3" applyNumberFormat="1" applyFont="1" applyBorder="1" applyAlignment="1">
      <alignment horizontal="center" vertical="center" wrapText="1"/>
    </xf>
    <xf numFmtId="4" fontId="29" fillId="0" borderId="38" xfId="4" applyNumberFormat="1" applyFont="1" applyFill="1" applyBorder="1" applyAlignment="1" applyProtection="1">
      <alignment horizontal="center" vertical="center" wrapText="1"/>
      <protection locked="0"/>
    </xf>
    <xf numFmtId="168" fontId="28" fillId="0" borderId="0" xfId="3" applyNumberFormat="1" applyAlignment="1">
      <alignment horizontal="center" vertical="center"/>
    </xf>
    <xf numFmtId="1" fontId="28" fillId="0" borderId="0" xfId="3" applyNumberFormat="1"/>
    <xf numFmtId="0" fontId="29" fillId="19" borderId="0" xfId="8" applyFont="1" applyFill="1"/>
    <xf numFmtId="0" fontId="28" fillId="0" borderId="0" xfId="8"/>
    <xf numFmtId="0" fontId="32" fillId="13" borderId="38" xfId="3" applyFont="1" applyFill="1" applyBorder="1" applyAlignment="1">
      <alignment horizontal="center" vertical="center" wrapText="1"/>
    </xf>
    <xf numFmtId="0" fontId="32" fillId="14" borderId="38" xfId="3" applyFont="1" applyFill="1" applyBorder="1" applyAlignment="1">
      <alignment horizontal="center" vertical="center" wrapText="1"/>
    </xf>
    <xf numFmtId="168" fontId="32" fillId="15" borderId="38" xfId="3" applyNumberFormat="1" applyFont="1" applyFill="1" applyBorder="1" applyAlignment="1">
      <alignment horizontal="center" vertical="center" wrapText="1"/>
    </xf>
    <xf numFmtId="168" fontId="32" fillId="14" borderId="38" xfId="3" applyNumberFormat="1" applyFont="1" applyFill="1" applyBorder="1" applyAlignment="1">
      <alignment horizontal="center" vertical="center" wrapText="1"/>
    </xf>
    <xf numFmtId="0" fontId="32" fillId="16" borderId="38" xfId="3" applyFont="1" applyFill="1" applyBorder="1" applyAlignment="1">
      <alignment horizontal="center" vertical="center" wrapText="1"/>
    </xf>
    <xf numFmtId="0" fontId="32" fillId="17" borderId="38" xfId="3" applyFont="1" applyFill="1" applyBorder="1" applyAlignment="1">
      <alignment horizontal="center" vertical="center" wrapText="1"/>
    </xf>
    <xf numFmtId="1" fontId="32" fillId="17" borderId="38" xfId="3" applyNumberFormat="1" applyFont="1" applyFill="1" applyBorder="1" applyAlignment="1">
      <alignment horizontal="center" vertical="center" wrapText="1"/>
    </xf>
    <xf numFmtId="0" fontId="29" fillId="0" borderId="38" xfId="3" applyFont="1" applyBorder="1" applyAlignment="1">
      <alignment horizontal="center" vertical="center" wrapText="1"/>
    </xf>
    <xf numFmtId="168" fontId="29" fillId="0" borderId="38" xfId="3" applyNumberFormat="1" applyFont="1" applyBorder="1" applyAlignment="1" applyProtection="1">
      <alignment horizontal="center" vertical="center"/>
      <protection locked="0"/>
    </xf>
    <xf numFmtId="168" fontId="29" fillId="0" borderId="38" xfId="3" applyNumberFormat="1" applyFont="1" applyBorder="1" applyAlignment="1" applyProtection="1">
      <alignment horizontal="center" vertical="center" wrapText="1"/>
      <protection locked="0"/>
    </xf>
    <xf numFmtId="167" fontId="29" fillId="0" borderId="38" xfId="3" applyNumberFormat="1" applyFont="1" applyBorder="1" applyAlignment="1" applyProtection="1">
      <alignment horizontal="center" vertical="center"/>
      <protection locked="0"/>
    </xf>
    <xf numFmtId="169" fontId="3" fillId="18" borderId="38" xfId="3" applyNumberFormat="1" applyFont="1" applyFill="1" applyBorder="1" applyAlignment="1" applyProtection="1">
      <alignment horizontal="center" vertical="top" wrapText="1"/>
      <protection locked="0" hidden="1"/>
    </xf>
    <xf numFmtId="1" fontId="3" fillId="18" borderId="38" xfId="3" applyNumberFormat="1" applyFont="1" applyFill="1" applyBorder="1" applyAlignment="1" applyProtection="1">
      <alignment horizontal="center" vertical="top" wrapText="1"/>
      <protection locked="0" hidden="1"/>
    </xf>
    <xf numFmtId="0" fontId="33" fillId="0" borderId="38" xfId="3" applyFont="1" applyBorder="1" applyAlignment="1" applyProtection="1">
      <alignment horizontal="center" vertical="center" wrapText="1"/>
      <protection locked="0"/>
    </xf>
    <xf numFmtId="0" fontId="28" fillId="8" borderId="0" xfId="3" applyFill="1"/>
    <xf numFmtId="0" fontId="32" fillId="19" borderId="0" xfId="3" applyFont="1" applyFill="1" applyAlignment="1">
      <alignment horizontal="center" vertical="center"/>
    </xf>
    <xf numFmtId="0" fontId="29" fillId="19" borderId="0" xfId="3" applyFont="1" applyFill="1" applyAlignment="1">
      <alignment horizontal="center" vertical="center" wrapText="1"/>
    </xf>
    <xf numFmtId="0" fontId="29" fillId="19" borderId="0" xfId="3" applyFont="1" applyFill="1"/>
    <xf numFmtId="168" fontId="29" fillId="19" borderId="0" xfId="3" applyNumberFormat="1" applyFont="1" applyFill="1" applyAlignment="1">
      <alignment horizontal="center" vertical="center"/>
    </xf>
    <xf numFmtId="1" fontId="29" fillId="19" borderId="0" xfId="3" applyNumberFormat="1" applyFont="1" applyFill="1"/>
    <xf numFmtId="168" fontId="28" fillId="8" borderId="0" xfId="3" applyNumberFormat="1" applyFill="1" applyAlignment="1">
      <alignment horizontal="center" vertical="center"/>
    </xf>
    <xf numFmtId="0" fontId="23" fillId="9" borderId="31" xfId="0" applyFont="1" applyFill="1" applyBorder="1" applyAlignment="1">
      <alignment horizontal="center" vertical="center" wrapText="1"/>
    </xf>
    <xf numFmtId="0" fontId="23" fillId="9" borderId="0" xfId="0" applyFont="1" applyFill="1" applyAlignment="1">
      <alignment horizontal="center" vertical="center" wrapText="1"/>
    </xf>
    <xf numFmtId="0" fontId="23" fillId="11" borderId="0" xfId="0" applyFont="1" applyFill="1" applyAlignment="1">
      <alignment horizontal="center" vertical="center"/>
    </xf>
    <xf numFmtId="0" fontId="23" fillId="11" borderId="32" xfId="0" applyFont="1" applyFill="1" applyBorder="1" applyAlignment="1">
      <alignment horizontal="center" vertical="center"/>
    </xf>
    <xf numFmtId="0" fontId="31" fillId="0" borderId="0" xfId="9" applyFont="1" applyAlignment="1">
      <alignment horizontal="left" vertical="center" indent="19"/>
    </xf>
    <xf numFmtId="0" fontId="31" fillId="0" borderId="3" xfId="9" applyFont="1" applyBorder="1" applyAlignment="1">
      <alignment horizontal="left" vertical="center" indent="19"/>
    </xf>
    <xf numFmtId="0" fontId="31" fillId="0" borderId="6" xfId="9" applyFont="1" applyBorder="1" applyAlignment="1">
      <alignment horizontal="center" vertical="center"/>
    </xf>
    <xf numFmtId="0" fontId="31" fillId="0" borderId="9" xfId="9" applyFont="1" applyBorder="1" applyAlignment="1">
      <alignment horizontal="center" vertical="center"/>
    </xf>
    <xf numFmtId="0" fontId="30" fillId="6" borderId="2" xfId="9" applyFont="1" applyFill="1" applyBorder="1" applyAlignment="1">
      <alignment horizontal="center" vertical="center"/>
    </xf>
    <xf numFmtId="0" fontId="30" fillId="6" borderId="0" xfId="9" applyFont="1" applyFill="1" applyAlignment="1">
      <alignment horizontal="center" vertical="center"/>
    </xf>
  </cellXfs>
  <cellStyles count="10">
    <cellStyle name="Millares" xfId="1" builtinId="3"/>
    <cellStyle name="Millares [0] 2" xfId="7" xr:uid="{F7EE3545-D785-41F8-965A-F664E73A8A9A}"/>
    <cellStyle name="Normal" xfId="0" builtinId="0"/>
    <cellStyle name="Normal 2" xfId="3" xr:uid="{51655310-D373-47DF-92E8-A9A50EADC632}"/>
    <cellStyle name="Normal 2 2" xfId="9" xr:uid="{2182B00E-CE16-4414-A33A-8117B951593D}"/>
    <cellStyle name="Normal 3" xfId="8" xr:uid="{89EDD3AB-20F6-4D86-94F8-8097072E69E5}"/>
    <cellStyle name="Normal 5" xfId="5" xr:uid="{764043B5-6C20-4E5A-B7DF-10B6B2C30E17}"/>
    <cellStyle name="Normal 6" xfId="6" xr:uid="{2FA4205F-BE12-4760-9345-E3A56EC57A7F}"/>
    <cellStyle name="Porcentaje" xfId="2" builtinId="5"/>
    <cellStyle name="Porcentaje 2" xfId="4" xr:uid="{2BBC9A75-7FD8-4F05-96CD-DA53776CEFF7}"/>
  </cellStyles>
  <dxfs count="10">
    <dxf>
      <fill>
        <patternFill>
          <bgColor theme="0"/>
        </patternFill>
      </fill>
    </dxf>
    <dxf>
      <fill>
        <patternFill>
          <bgColor theme="0"/>
        </patternFill>
      </fill>
    </dxf>
    <dxf>
      <fill>
        <patternFill patternType="none">
          <fgColor indexed="64"/>
          <bgColor indexed="65"/>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numFmt numFmtId="14" formatCode="0.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12</xdr:col>
      <xdr:colOff>0</xdr:colOff>
      <xdr:row>91</xdr:row>
      <xdr:rowOff>0</xdr:rowOff>
    </xdr:from>
    <xdr:ext cx="3105150" cy="5476875"/>
    <xdr:sp macro="" textlink="">
      <xdr:nvSpPr>
        <xdr:cNvPr id="2" name="Shape 3">
          <a:extLst>
            <a:ext uri="{FF2B5EF4-FFF2-40B4-BE49-F238E27FC236}">
              <a16:creationId xmlns:a16="http://schemas.microsoft.com/office/drawing/2014/main" id="{00000000-0008-0000-0000-000002000000}"/>
            </a:ext>
          </a:extLst>
        </xdr:cNvPr>
        <xdr:cNvSpPr/>
      </xdr:nvSpPr>
      <xdr:spPr>
        <a:xfrm>
          <a:off x="9239250" y="126587250"/>
          <a:ext cx="3105150" cy="5476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0</xdr:colOff>
      <xdr:row>91</xdr:row>
      <xdr:rowOff>0</xdr:rowOff>
    </xdr:from>
    <xdr:ext cx="352425" cy="342900"/>
    <xdr:sp macro="" textlink="">
      <xdr:nvSpPr>
        <xdr:cNvPr id="3" name="Shape 4">
          <a:extLst>
            <a:ext uri="{FF2B5EF4-FFF2-40B4-BE49-F238E27FC236}">
              <a16:creationId xmlns:a16="http://schemas.microsoft.com/office/drawing/2014/main" id="{00000000-0008-0000-0000-000003000000}"/>
            </a:ext>
          </a:extLst>
        </xdr:cNvPr>
        <xdr:cNvSpPr/>
      </xdr:nvSpPr>
      <xdr:spPr>
        <a:xfrm>
          <a:off x="9239250" y="126587250"/>
          <a:ext cx="35242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0</xdr:colOff>
      <xdr:row>91</xdr:row>
      <xdr:rowOff>0</xdr:rowOff>
    </xdr:from>
    <xdr:ext cx="352425" cy="342900"/>
    <xdr:sp macro="" textlink="">
      <xdr:nvSpPr>
        <xdr:cNvPr id="4" name="Shape 4">
          <a:extLst>
            <a:ext uri="{FF2B5EF4-FFF2-40B4-BE49-F238E27FC236}">
              <a16:creationId xmlns:a16="http://schemas.microsoft.com/office/drawing/2014/main" id="{00000000-0008-0000-0000-000004000000}"/>
            </a:ext>
          </a:extLst>
        </xdr:cNvPr>
        <xdr:cNvSpPr/>
      </xdr:nvSpPr>
      <xdr:spPr>
        <a:xfrm>
          <a:off x="9239250" y="126587250"/>
          <a:ext cx="35242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0</xdr:colOff>
      <xdr:row>87</xdr:row>
      <xdr:rowOff>0</xdr:rowOff>
    </xdr:from>
    <xdr:ext cx="352425" cy="342900"/>
    <xdr:sp macro="" textlink="">
      <xdr:nvSpPr>
        <xdr:cNvPr id="5" name="Shape 4">
          <a:extLst>
            <a:ext uri="{FF2B5EF4-FFF2-40B4-BE49-F238E27FC236}">
              <a16:creationId xmlns:a16="http://schemas.microsoft.com/office/drawing/2014/main" id="{00000000-0008-0000-0000-000005000000}"/>
            </a:ext>
          </a:extLst>
        </xdr:cNvPr>
        <xdr:cNvSpPr/>
      </xdr:nvSpPr>
      <xdr:spPr>
        <a:xfrm>
          <a:off x="9239250" y="121519950"/>
          <a:ext cx="35242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0</xdr:colOff>
      <xdr:row>91</xdr:row>
      <xdr:rowOff>0</xdr:rowOff>
    </xdr:from>
    <xdr:ext cx="3105150" cy="5476875"/>
    <xdr:sp macro="" textlink="">
      <xdr:nvSpPr>
        <xdr:cNvPr id="6" name="Shape 3">
          <a:extLst>
            <a:ext uri="{FF2B5EF4-FFF2-40B4-BE49-F238E27FC236}">
              <a16:creationId xmlns:a16="http://schemas.microsoft.com/office/drawing/2014/main" id="{00000000-0008-0000-0000-000006000000}"/>
            </a:ext>
          </a:extLst>
        </xdr:cNvPr>
        <xdr:cNvSpPr/>
      </xdr:nvSpPr>
      <xdr:spPr>
        <a:xfrm>
          <a:off x="9239250" y="126587250"/>
          <a:ext cx="3105150" cy="5476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0</xdr:colOff>
      <xdr:row>91</xdr:row>
      <xdr:rowOff>0</xdr:rowOff>
    </xdr:from>
    <xdr:ext cx="352425" cy="342900"/>
    <xdr:sp macro="" textlink="">
      <xdr:nvSpPr>
        <xdr:cNvPr id="7" name="Shape 4">
          <a:extLst>
            <a:ext uri="{FF2B5EF4-FFF2-40B4-BE49-F238E27FC236}">
              <a16:creationId xmlns:a16="http://schemas.microsoft.com/office/drawing/2014/main" id="{00000000-0008-0000-0000-000007000000}"/>
            </a:ext>
          </a:extLst>
        </xdr:cNvPr>
        <xdr:cNvSpPr/>
      </xdr:nvSpPr>
      <xdr:spPr>
        <a:xfrm>
          <a:off x="9239250" y="126587250"/>
          <a:ext cx="35242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0</xdr:colOff>
      <xdr:row>90</xdr:row>
      <xdr:rowOff>0</xdr:rowOff>
    </xdr:from>
    <xdr:ext cx="3105150" cy="5457825"/>
    <xdr:sp macro="" textlink="">
      <xdr:nvSpPr>
        <xdr:cNvPr id="8" name="Shape 11">
          <a:extLst>
            <a:ext uri="{FF2B5EF4-FFF2-40B4-BE49-F238E27FC236}">
              <a16:creationId xmlns:a16="http://schemas.microsoft.com/office/drawing/2014/main" id="{00000000-0008-0000-0000-000008000000}"/>
            </a:ext>
          </a:extLst>
        </xdr:cNvPr>
        <xdr:cNvSpPr/>
      </xdr:nvSpPr>
      <xdr:spPr>
        <a:xfrm>
          <a:off x="9239250" y="125320425"/>
          <a:ext cx="3105150" cy="5457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0</xdr:colOff>
      <xdr:row>90</xdr:row>
      <xdr:rowOff>0</xdr:rowOff>
    </xdr:from>
    <xdr:ext cx="352425" cy="342900"/>
    <xdr:sp macro="" textlink="">
      <xdr:nvSpPr>
        <xdr:cNvPr id="9" name="Shape 4">
          <a:extLst>
            <a:ext uri="{FF2B5EF4-FFF2-40B4-BE49-F238E27FC236}">
              <a16:creationId xmlns:a16="http://schemas.microsoft.com/office/drawing/2014/main" id="{00000000-0008-0000-0000-000009000000}"/>
            </a:ext>
          </a:extLst>
        </xdr:cNvPr>
        <xdr:cNvSpPr/>
      </xdr:nvSpPr>
      <xdr:spPr>
        <a:xfrm>
          <a:off x="9239250" y="125320425"/>
          <a:ext cx="35242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0</xdr:colOff>
      <xdr:row>90</xdr:row>
      <xdr:rowOff>0</xdr:rowOff>
    </xdr:from>
    <xdr:ext cx="352425" cy="342900"/>
    <xdr:sp macro="" textlink="">
      <xdr:nvSpPr>
        <xdr:cNvPr id="10" name="Shape 4">
          <a:extLst>
            <a:ext uri="{FF2B5EF4-FFF2-40B4-BE49-F238E27FC236}">
              <a16:creationId xmlns:a16="http://schemas.microsoft.com/office/drawing/2014/main" id="{00000000-0008-0000-0000-00000A000000}"/>
            </a:ext>
          </a:extLst>
        </xdr:cNvPr>
        <xdr:cNvSpPr/>
      </xdr:nvSpPr>
      <xdr:spPr>
        <a:xfrm>
          <a:off x="9239250" y="125320425"/>
          <a:ext cx="35242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0</xdr:colOff>
      <xdr:row>86</xdr:row>
      <xdr:rowOff>0</xdr:rowOff>
    </xdr:from>
    <xdr:ext cx="352425" cy="342900"/>
    <xdr:sp macro="" textlink="">
      <xdr:nvSpPr>
        <xdr:cNvPr id="11" name="Shape 4">
          <a:extLst>
            <a:ext uri="{FF2B5EF4-FFF2-40B4-BE49-F238E27FC236}">
              <a16:creationId xmlns:a16="http://schemas.microsoft.com/office/drawing/2014/main" id="{00000000-0008-0000-0000-00000B000000}"/>
            </a:ext>
          </a:extLst>
        </xdr:cNvPr>
        <xdr:cNvSpPr/>
      </xdr:nvSpPr>
      <xdr:spPr>
        <a:xfrm>
          <a:off x="9239250" y="120253125"/>
          <a:ext cx="35242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0</xdr:colOff>
      <xdr:row>90</xdr:row>
      <xdr:rowOff>0</xdr:rowOff>
    </xdr:from>
    <xdr:ext cx="352425" cy="342900"/>
    <xdr:sp macro="" textlink="">
      <xdr:nvSpPr>
        <xdr:cNvPr id="13" name="Shape 4">
          <a:extLst>
            <a:ext uri="{FF2B5EF4-FFF2-40B4-BE49-F238E27FC236}">
              <a16:creationId xmlns:a16="http://schemas.microsoft.com/office/drawing/2014/main" id="{00000000-0008-0000-0000-00000D000000}"/>
            </a:ext>
          </a:extLst>
        </xdr:cNvPr>
        <xdr:cNvSpPr/>
      </xdr:nvSpPr>
      <xdr:spPr>
        <a:xfrm>
          <a:off x="9239250" y="125320425"/>
          <a:ext cx="35242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0</xdr:colOff>
      <xdr:row>93</xdr:row>
      <xdr:rowOff>0</xdr:rowOff>
    </xdr:from>
    <xdr:ext cx="352425" cy="342900"/>
    <xdr:sp macro="" textlink="">
      <xdr:nvSpPr>
        <xdr:cNvPr id="14" name="Shape 4">
          <a:extLst>
            <a:ext uri="{FF2B5EF4-FFF2-40B4-BE49-F238E27FC236}">
              <a16:creationId xmlns:a16="http://schemas.microsoft.com/office/drawing/2014/main" id="{00000000-0008-0000-0000-00000E000000}"/>
            </a:ext>
          </a:extLst>
        </xdr:cNvPr>
        <xdr:cNvSpPr/>
      </xdr:nvSpPr>
      <xdr:spPr>
        <a:xfrm>
          <a:off x="9239250" y="129120900"/>
          <a:ext cx="35242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0</xdr:colOff>
      <xdr:row>93</xdr:row>
      <xdr:rowOff>0</xdr:rowOff>
    </xdr:from>
    <xdr:ext cx="352425" cy="342900"/>
    <xdr:sp macro="" textlink="">
      <xdr:nvSpPr>
        <xdr:cNvPr id="15" name="Shape 4">
          <a:extLst>
            <a:ext uri="{FF2B5EF4-FFF2-40B4-BE49-F238E27FC236}">
              <a16:creationId xmlns:a16="http://schemas.microsoft.com/office/drawing/2014/main" id="{00000000-0008-0000-0000-00000F000000}"/>
            </a:ext>
          </a:extLst>
        </xdr:cNvPr>
        <xdr:cNvSpPr/>
      </xdr:nvSpPr>
      <xdr:spPr>
        <a:xfrm>
          <a:off x="9239250" y="129120900"/>
          <a:ext cx="35242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0</xdr:colOff>
      <xdr:row>93</xdr:row>
      <xdr:rowOff>0</xdr:rowOff>
    </xdr:from>
    <xdr:ext cx="352425" cy="342900"/>
    <xdr:sp macro="" textlink="">
      <xdr:nvSpPr>
        <xdr:cNvPr id="16" name="Shape 4">
          <a:extLst>
            <a:ext uri="{FF2B5EF4-FFF2-40B4-BE49-F238E27FC236}">
              <a16:creationId xmlns:a16="http://schemas.microsoft.com/office/drawing/2014/main" id="{00000000-0008-0000-0000-000010000000}"/>
            </a:ext>
          </a:extLst>
        </xdr:cNvPr>
        <xdr:cNvSpPr/>
      </xdr:nvSpPr>
      <xdr:spPr>
        <a:xfrm>
          <a:off x="9239250" y="129120900"/>
          <a:ext cx="35242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0</xdr:colOff>
      <xdr:row>93</xdr:row>
      <xdr:rowOff>0</xdr:rowOff>
    </xdr:from>
    <xdr:ext cx="352425" cy="342900"/>
    <xdr:sp macro="" textlink="">
      <xdr:nvSpPr>
        <xdr:cNvPr id="17" name="Shape 4">
          <a:extLst>
            <a:ext uri="{FF2B5EF4-FFF2-40B4-BE49-F238E27FC236}">
              <a16:creationId xmlns:a16="http://schemas.microsoft.com/office/drawing/2014/main" id="{00000000-0008-0000-0000-000011000000}"/>
            </a:ext>
          </a:extLst>
        </xdr:cNvPr>
        <xdr:cNvSpPr/>
      </xdr:nvSpPr>
      <xdr:spPr>
        <a:xfrm>
          <a:off x="9239250" y="129120900"/>
          <a:ext cx="35242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0</xdr:colOff>
      <xdr:row>93</xdr:row>
      <xdr:rowOff>0</xdr:rowOff>
    </xdr:from>
    <xdr:ext cx="352425" cy="342900"/>
    <xdr:sp macro="" textlink="">
      <xdr:nvSpPr>
        <xdr:cNvPr id="18" name="Shape 4">
          <a:extLst>
            <a:ext uri="{FF2B5EF4-FFF2-40B4-BE49-F238E27FC236}">
              <a16:creationId xmlns:a16="http://schemas.microsoft.com/office/drawing/2014/main" id="{00000000-0008-0000-0000-000012000000}"/>
            </a:ext>
          </a:extLst>
        </xdr:cNvPr>
        <xdr:cNvSpPr/>
      </xdr:nvSpPr>
      <xdr:spPr>
        <a:xfrm>
          <a:off x="9239250" y="129120900"/>
          <a:ext cx="35242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0</xdr:colOff>
      <xdr:row>93</xdr:row>
      <xdr:rowOff>0</xdr:rowOff>
    </xdr:from>
    <xdr:ext cx="352425" cy="342900"/>
    <xdr:sp macro="" textlink="">
      <xdr:nvSpPr>
        <xdr:cNvPr id="19" name="Shape 4">
          <a:extLst>
            <a:ext uri="{FF2B5EF4-FFF2-40B4-BE49-F238E27FC236}">
              <a16:creationId xmlns:a16="http://schemas.microsoft.com/office/drawing/2014/main" id="{00000000-0008-0000-0000-000013000000}"/>
            </a:ext>
          </a:extLst>
        </xdr:cNvPr>
        <xdr:cNvSpPr/>
      </xdr:nvSpPr>
      <xdr:spPr>
        <a:xfrm>
          <a:off x="9239250" y="129120900"/>
          <a:ext cx="35242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0</xdr:colOff>
      <xdr:row>93</xdr:row>
      <xdr:rowOff>0</xdr:rowOff>
    </xdr:from>
    <xdr:ext cx="352425" cy="342900"/>
    <xdr:sp macro="" textlink="">
      <xdr:nvSpPr>
        <xdr:cNvPr id="20" name="Shape 4">
          <a:extLst>
            <a:ext uri="{FF2B5EF4-FFF2-40B4-BE49-F238E27FC236}">
              <a16:creationId xmlns:a16="http://schemas.microsoft.com/office/drawing/2014/main" id="{00000000-0008-0000-0000-000014000000}"/>
            </a:ext>
          </a:extLst>
        </xdr:cNvPr>
        <xdr:cNvSpPr/>
      </xdr:nvSpPr>
      <xdr:spPr>
        <a:xfrm>
          <a:off x="9239250" y="129120900"/>
          <a:ext cx="35242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0</xdr:colOff>
      <xdr:row>93</xdr:row>
      <xdr:rowOff>0</xdr:rowOff>
    </xdr:from>
    <xdr:ext cx="352425" cy="342900"/>
    <xdr:sp macro="" textlink="">
      <xdr:nvSpPr>
        <xdr:cNvPr id="21" name="Shape 4">
          <a:extLst>
            <a:ext uri="{FF2B5EF4-FFF2-40B4-BE49-F238E27FC236}">
              <a16:creationId xmlns:a16="http://schemas.microsoft.com/office/drawing/2014/main" id="{00000000-0008-0000-0000-000015000000}"/>
            </a:ext>
          </a:extLst>
        </xdr:cNvPr>
        <xdr:cNvSpPr/>
      </xdr:nvSpPr>
      <xdr:spPr>
        <a:xfrm>
          <a:off x="9239250" y="129120900"/>
          <a:ext cx="35242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0</xdr:colOff>
      <xdr:row>93</xdr:row>
      <xdr:rowOff>0</xdr:rowOff>
    </xdr:from>
    <xdr:ext cx="352425" cy="342900"/>
    <xdr:sp macro="" textlink="">
      <xdr:nvSpPr>
        <xdr:cNvPr id="22" name="Shape 4">
          <a:extLst>
            <a:ext uri="{FF2B5EF4-FFF2-40B4-BE49-F238E27FC236}">
              <a16:creationId xmlns:a16="http://schemas.microsoft.com/office/drawing/2014/main" id="{00000000-0008-0000-0000-000016000000}"/>
            </a:ext>
          </a:extLst>
        </xdr:cNvPr>
        <xdr:cNvSpPr/>
      </xdr:nvSpPr>
      <xdr:spPr>
        <a:xfrm>
          <a:off x="9239250" y="129120900"/>
          <a:ext cx="35242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0</xdr:colOff>
      <xdr:row>93</xdr:row>
      <xdr:rowOff>0</xdr:rowOff>
    </xdr:from>
    <xdr:ext cx="352425" cy="342900"/>
    <xdr:sp macro="" textlink="">
      <xdr:nvSpPr>
        <xdr:cNvPr id="23" name="Shape 4">
          <a:extLst>
            <a:ext uri="{FF2B5EF4-FFF2-40B4-BE49-F238E27FC236}">
              <a16:creationId xmlns:a16="http://schemas.microsoft.com/office/drawing/2014/main" id="{00000000-0008-0000-0000-000017000000}"/>
            </a:ext>
          </a:extLst>
        </xdr:cNvPr>
        <xdr:cNvSpPr/>
      </xdr:nvSpPr>
      <xdr:spPr>
        <a:xfrm>
          <a:off x="9239250" y="129120900"/>
          <a:ext cx="35242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24</xdr:col>
      <xdr:colOff>0</xdr:colOff>
      <xdr:row>87</xdr:row>
      <xdr:rowOff>0</xdr:rowOff>
    </xdr:from>
    <xdr:ext cx="352425" cy="342900"/>
    <xdr:sp macro="" textlink="">
      <xdr:nvSpPr>
        <xdr:cNvPr id="24" name="Shape 4">
          <a:extLst>
            <a:ext uri="{FF2B5EF4-FFF2-40B4-BE49-F238E27FC236}">
              <a16:creationId xmlns:a16="http://schemas.microsoft.com/office/drawing/2014/main" id="{00000000-0008-0000-0000-000018000000}"/>
            </a:ext>
          </a:extLst>
        </xdr:cNvPr>
        <xdr:cNvSpPr/>
      </xdr:nvSpPr>
      <xdr:spPr>
        <a:xfrm>
          <a:off x="19345275" y="121519950"/>
          <a:ext cx="35242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22</xdr:col>
      <xdr:colOff>0</xdr:colOff>
      <xdr:row>89</xdr:row>
      <xdr:rowOff>0</xdr:rowOff>
    </xdr:from>
    <xdr:ext cx="352425" cy="342900"/>
    <xdr:sp macro="" textlink="">
      <xdr:nvSpPr>
        <xdr:cNvPr id="26" name="Shape 4">
          <a:extLst>
            <a:ext uri="{FF2B5EF4-FFF2-40B4-BE49-F238E27FC236}">
              <a16:creationId xmlns:a16="http://schemas.microsoft.com/office/drawing/2014/main" id="{00000000-0008-0000-0000-00001A000000}"/>
            </a:ext>
          </a:extLst>
        </xdr:cNvPr>
        <xdr:cNvSpPr/>
      </xdr:nvSpPr>
      <xdr:spPr>
        <a:xfrm>
          <a:off x="17821275" y="124053600"/>
          <a:ext cx="35242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22</xdr:col>
      <xdr:colOff>0</xdr:colOff>
      <xdr:row>89</xdr:row>
      <xdr:rowOff>0</xdr:rowOff>
    </xdr:from>
    <xdr:ext cx="352425" cy="342900"/>
    <xdr:sp macro="" textlink="">
      <xdr:nvSpPr>
        <xdr:cNvPr id="27" name="Shape 4">
          <a:extLst>
            <a:ext uri="{FF2B5EF4-FFF2-40B4-BE49-F238E27FC236}">
              <a16:creationId xmlns:a16="http://schemas.microsoft.com/office/drawing/2014/main" id="{00000000-0008-0000-0000-00001B000000}"/>
            </a:ext>
          </a:extLst>
        </xdr:cNvPr>
        <xdr:cNvSpPr/>
      </xdr:nvSpPr>
      <xdr:spPr>
        <a:xfrm>
          <a:off x="17821275" y="124053600"/>
          <a:ext cx="35242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22</xdr:col>
      <xdr:colOff>0</xdr:colOff>
      <xdr:row>89</xdr:row>
      <xdr:rowOff>0</xdr:rowOff>
    </xdr:from>
    <xdr:ext cx="352425" cy="342900"/>
    <xdr:sp macro="" textlink="">
      <xdr:nvSpPr>
        <xdr:cNvPr id="29" name="Shape 4">
          <a:extLst>
            <a:ext uri="{FF2B5EF4-FFF2-40B4-BE49-F238E27FC236}">
              <a16:creationId xmlns:a16="http://schemas.microsoft.com/office/drawing/2014/main" id="{00000000-0008-0000-0000-00001D000000}"/>
            </a:ext>
          </a:extLst>
        </xdr:cNvPr>
        <xdr:cNvSpPr/>
      </xdr:nvSpPr>
      <xdr:spPr>
        <a:xfrm>
          <a:off x="17821275" y="124053600"/>
          <a:ext cx="35242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22</xdr:col>
      <xdr:colOff>0</xdr:colOff>
      <xdr:row>92</xdr:row>
      <xdr:rowOff>0</xdr:rowOff>
    </xdr:from>
    <xdr:ext cx="352425" cy="342900"/>
    <xdr:sp macro="" textlink="">
      <xdr:nvSpPr>
        <xdr:cNvPr id="30" name="Shape 4">
          <a:extLst>
            <a:ext uri="{FF2B5EF4-FFF2-40B4-BE49-F238E27FC236}">
              <a16:creationId xmlns:a16="http://schemas.microsoft.com/office/drawing/2014/main" id="{00000000-0008-0000-0000-00001E000000}"/>
            </a:ext>
          </a:extLst>
        </xdr:cNvPr>
        <xdr:cNvSpPr/>
      </xdr:nvSpPr>
      <xdr:spPr>
        <a:xfrm>
          <a:off x="17821275" y="127854075"/>
          <a:ext cx="35242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22</xdr:col>
      <xdr:colOff>0</xdr:colOff>
      <xdr:row>92</xdr:row>
      <xdr:rowOff>0</xdr:rowOff>
    </xdr:from>
    <xdr:ext cx="352425" cy="342900"/>
    <xdr:sp macro="" textlink="">
      <xdr:nvSpPr>
        <xdr:cNvPr id="31" name="Shape 4">
          <a:extLst>
            <a:ext uri="{FF2B5EF4-FFF2-40B4-BE49-F238E27FC236}">
              <a16:creationId xmlns:a16="http://schemas.microsoft.com/office/drawing/2014/main" id="{00000000-0008-0000-0000-00001F000000}"/>
            </a:ext>
          </a:extLst>
        </xdr:cNvPr>
        <xdr:cNvSpPr/>
      </xdr:nvSpPr>
      <xdr:spPr>
        <a:xfrm>
          <a:off x="17821275" y="127854075"/>
          <a:ext cx="35242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22</xdr:col>
      <xdr:colOff>0</xdr:colOff>
      <xdr:row>92</xdr:row>
      <xdr:rowOff>0</xdr:rowOff>
    </xdr:from>
    <xdr:ext cx="352425" cy="342900"/>
    <xdr:sp macro="" textlink="">
      <xdr:nvSpPr>
        <xdr:cNvPr id="32" name="Shape 4">
          <a:extLst>
            <a:ext uri="{FF2B5EF4-FFF2-40B4-BE49-F238E27FC236}">
              <a16:creationId xmlns:a16="http://schemas.microsoft.com/office/drawing/2014/main" id="{00000000-0008-0000-0000-000020000000}"/>
            </a:ext>
          </a:extLst>
        </xdr:cNvPr>
        <xdr:cNvSpPr/>
      </xdr:nvSpPr>
      <xdr:spPr>
        <a:xfrm>
          <a:off x="17821275" y="127854075"/>
          <a:ext cx="35242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22</xdr:col>
      <xdr:colOff>0</xdr:colOff>
      <xdr:row>92</xdr:row>
      <xdr:rowOff>0</xdr:rowOff>
    </xdr:from>
    <xdr:ext cx="352425" cy="342900"/>
    <xdr:sp macro="" textlink="">
      <xdr:nvSpPr>
        <xdr:cNvPr id="33" name="Shape 4">
          <a:extLst>
            <a:ext uri="{FF2B5EF4-FFF2-40B4-BE49-F238E27FC236}">
              <a16:creationId xmlns:a16="http://schemas.microsoft.com/office/drawing/2014/main" id="{00000000-0008-0000-0000-000021000000}"/>
            </a:ext>
          </a:extLst>
        </xdr:cNvPr>
        <xdr:cNvSpPr/>
      </xdr:nvSpPr>
      <xdr:spPr>
        <a:xfrm>
          <a:off x="17821275" y="127854075"/>
          <a:ext cx="35242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22</xdr:col>
      <xdr:colOff>0</xdr:colOff>
      <xdr:row>92</xdr:row>
      <xdr:rowOff>0</xdr:rowOff>
    </xdr:from>
    <xdr:ext cx="352425" cy="342900"/>
    <xdr:sp macro="" textlink="">
      <xdr:nvSpPr>
        <xdr:cNvPr id="34" name="Shape 4">
          <a:extLst>
            <a:ext uri="{FF2B5EF4-FFF2-40B4-BE49-F238E27FC236}">
              <a16:creationId xmlns:a16="http://schemas.microsoft.com/office/drawing/2014/main" id="{00000000-0008-0000-0000-000022000000}"/>
            </a:ext>
          </a:extLst>
        </xdr:cNvPr>
        <xdr:cNvSpPr/>
      </xdr:nvSpPr>
      <xdr:spPr>
        <a:xfrm>
          <a:off x="17821275" y="127854075"/>
          <a:ext cx="35242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22</xdr:col>
      <xdr:colOff>0</xdr:colOff>
      <xdr:row>92</xdr:row>
      <xdr:rowOff>0</xdr:rowOff>
    </xdr:from>
    <xdr:ext cx="352425" cy="342900"/>
    <xdr:sp macro="" textlink="">
      <xdr:nvSpPr>
        <xdr:cNvPr id="35" name="Shape 4">
          <a:extLst>
            <a:ext uri="{FF2B5EF4-FFF2-40B4-BE49-F238E27FC236}">
              <a16:creationId xmlns:a16="http://schemas.microsoft.com/office/drawing/2014/main" id="{00000000-0008-0000-0000-000023000000}"/>
            </a:ext>
          </a:extLst>
        </xdr:cNvPr>
        <xdr:cNvSpPr/>
      </xdr:nvSpPr>
      <xdr:spPr>
        <a:xfrm>
          <a:off x="17821275" y="127854075"/>
          <a:ext cx="35242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22</xdr:col>
      <xdr:colOff>0</xdr:colOff>
      <xdr:row>92</xdr:row>
      <xdr:rowOff>0</xdr:rowOff>
    </xdr:from>
    <xdr:ext cx="352425" cy="342900"/>
    <xdr:sp macro="" textlink="">
      <xdr:nvSpPr>
        <xdr:cNvPr id="36" name="Shape 4">
          <a:extLst>
            <a:ext uri="{FF2B5EF4-FFF2-40B4-BE49-F238E27FC236}">
              <a16:creationId xmlns:a16="http://schemas.microsoft.com/office/drawing/2014/main" id="{00000000-0008-0000-0000-000024000000}"/>
            </a:ext>
          </a:extLst>
        </xdr:cNvPr>
        <xdr:cNvSpPr/>
      </xdr:nvSpPr>
      <xdr:spPr>
        <a:xfrm>
          <a:off x="17821275" y="127854075"/>
          <a:ext cx="35242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22</xdr:col>
      <xdr:colOff>0</xdr:colOff>
      <xdr:row>92</xdr:row>
      <xdr:rowOff>0</xdr:rowOff>
    </xdr:from>
    <xdr:ext cx="352425" cy="342900"/>
    <xdr:sp macro="" textlink="">
      <xdr:nvSpPr>
        <xdr:cNvPr id="37" name="Shape 4">
          <a:extLst>
            <a:ext uri="{FF2B5EF4-FFF2-40B4-BE49-F238E27FC236}">
              <a16:creationId xmlns:a16="http://schemas.microsoft.com/office/drawing/2014/main" id="{00000000-0008-0000-0000-000025000000}"/>
            </a:ext>
          </a:extLst>
        </xdr:cNvPr>
        <xdr:cNvSpPr/>
      </xdr:nvSpPr>
      <xdr:spPr>
        <a:xfrm>
          <a:off x="17821275" y="127854075"/>
          <a:ext cx="35242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22</xdr:col>
      <xdr:colOff>0</xdr:colOff>
      <xdr:row>92</xdr:row>
      <xdr:rowOff>0</xdr:rowOff>
    </xdr:from>
    <xdr:ext cx="352425" cy="342900"/>
    <xdr:sp macro="" textlink="">
      <xdr:nvSpPr>
        <xdr:cNvPr id="38" name="Shape 4">
          <a:extLst>
            <a:ext uri="{FF2B5EF4-FFF2-40B4-BE49-F238E27FC236}">
              <a16:creationId xmlns:a16="http://schemas.microsoft.com/office/drawing/2014/main" id="{00000000-0008-0000-0000-000026000000}"/>
            </a:ext>
          </a:extLst>
        </xdr:cNvPr>
        <xdr:cNvSpPr/>
      </xdr:nvSpPr>
      <xdr:spPr>
        <a:xfrm>
          <a:off x="17821275" y="127854075"/>
          <a:ext cx="35242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22</xdr:col>
      <xdr:colOff>0</xdr:colOff>
      <xdr:row>92</xdr:row>
      <xdr:rowOff>0</xdr:rowOff>
    </xdr:from>
    <xdr:ext cx="352425" cy="342900"/>
    <xdr:sp macro="" textlink="">
      <xdr:nvSpPr>
        <xdr:cNvPr id="39" name="Shape 4">
          <a:extLst>
            <a:ext uri="{FF2B5EF4-FFF2-40B4-BE49-F238E27FC236}">
              <a16:creationId xmlns:a16="http://schemas.microsoft.com/office/drawing/2014/main" id="{00000000-0008-0000-0000-000027000000}"/>
            </a:ext>
          </a:extLst>
        </xdr:cNvPr>
        <xdr:cNvSpPr/>
      </xdr:nvSpPr>
      <xdr:spPr>
        <a:xfrm>
          <a:off x="17821275" y="127854075"/>
          <a:ext cx="35242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0</xdr:colOff>
      <xdr:row>87</xdr:row>
      <xdr:rowOff>0</xdr:rowOff>
    </xdr:from>
    <xdr:ext cx="352425" cy="342900"/>
    <xdr:sp macro="" textlink="">
      <xdr:nvSpPr>
        <xdr:cNvPr id="40" name="Shape 4">
          <a:extLst>
            <a:ext uri="{FF2B5EF4-FFF2-40B4-BE49-F238E27FC236}">
              <a16:creationId xmlns:a16="http://schemas.microsoft.com/office/drawing/2014/main" id="{00000000-0008-0000-0000-000028000000}"/>
            </a:ext>
          </a:extLst>
        </xdr:cNvPr>
        <xdr:cNvSpPr/>
      </xdr:nvSpPr>
      <xdr:spPr>
        <a:xfrm>
          <a:off x="25650825" y="121519950"/>
          <a:ext cx="35242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0</xdr:colOff>
      <xdr:row>87</xdr:row>
      <xdr:rowOff>0</xdr:rowOff>
    </xdr:from>
    <xdr:ext cx="352425" cy="342900"/>
    <xdr:sp macro="" textlink="">
      <xdr:nvSpPr>
        <xdr:cNvPr id="41" name="Shape 4">
          <a:extLst>
            <a:ext uri="{FF2B5EF4-FFF2-40B4-BE49-F238E27FC236}">
              <a16:creationId xmlns:a16="http://schemas.microsoft.com/office/drawing/2014/main" id="{00000000-0008-0000-0000-000029000000}"/>
            </a:ext>
          </a:extLst>
        </xdr:cNvPr>
        <xdr:cNvSpPr/>
      </xdr:nvSpPr>
      <xdr:spPr>
        <a:xfrm>
          <a:off x="25650825" y="121519950"/>
          <a:ext cx="35242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19</xdr:col>
      <xdr:colOff>0</xdr:colOff>
      <xdr:row>34</xdr:row>
      <xdr:rowOff>0</xdr:rowOff>
    </xdr:from>
    <xdr:ext cx="371475" cy="371475"/>
    <xdr:sp macro="" textlink="">
      <xdr:nvSpPr>
        <xdr:cNvPr id="42" name="Shape 18">
          <a:extLst>
            <a:ext uri="{FF2B5EF4-FFF2-40B4-BE49-F238E27FC236}">
              <a16:creationId xmlns:a16="http://schemas.microsoft.com/office/drawing/2014/main" id="{00000000-0008-0000-0000-00002A000000}"/>
            </a:ext>
          </a:extLst>
        </xdr:cNvPr>
        <xdr:cNvSpPr/>
      </xdr:nvSpPr>
      <xdr:spPr>
        <a:xfrm>
          <a:off x="14792325" y="51482625"/>
          <a:ext cx="37147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19</xdr:col>
      <xdr:colOff>0</xdr:colOff>
      <xdr:row>34</xdr:row>
      <xdr:rowOff>0</xdr:rowOff>
    </xdr:from>
    <xdr:ext cx="371475" cy="371475"/>
    <xdr:sp macro="" textlink="">
      <xdr:nvSpPr>
        <xdr:cNvPr id="43" name="Shape 18">
          <a:extLst>
            <a:ext uri="{FF2B5EF4-FFF2-40B4-BE49-F238E27FC236}">
              <a16:creationId xmlns:a16="http://schemas.microsoft.com/office/drawing/2014/main" id="{00000000-0008-0000-0000-00002B000000}"/>
            </a:ext>
          </a:extLst>
        </xdr:cNvPr>
        <xdr:cNvSpPr/>
      </xdr:nvSpPr>
      <xdr:spPr>
        <a:xfrm>
          <a:off x="14792325" y="51482625"/>
          <a:ext cx="37147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25</xdr:col>
      <xdr:colOff>0</xdr:colOff>
      <xdr:row>12</xdr:row>
      <xdr:rowOff>0</xdr:rowOff>
    </xdr:from>
    <xdr:ext cx="361950" cy="361950"/>
    <xdr:sp macro="" textlink="">
      <xdr:nvSpPr>
        <xdr:cNvPr id="44" name="Shape 8">
          <a:extLst>
            <a:ext uri="{FF2B5EF4-FFF2-40B4-BE49-F238E27FC236}">
              <a16:creationId xmlns:a16="http://schemas.microsoft.com/office/drawing/2014/main" id="{00000000-0008-0000-0000-00002C000000}"/>
            </a:ext>
          </a:extLst>
        </xdr:cNvPr>
        <xdr:cNvSpPr/>
      </xdr:nvSpPr>
      <xdr:spPr>
        <a:xfrm>
          <a:off x="20107275" y="15401925"/>
          <a:ext cx="361950" cy="3619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25</xdr:col>
      <xdr:colOff>0</xdr:colOff>
      <xdr:row>14</xdr:row>
      <xdr:rowOff>0</xdr:rowOff>
    </xdr:from>
    <xdr:ext cx="371475" cy="371475"/>
    <xdr:sp macro="" textlink="">
      <xdr:nvSpPr>
        <xdr:cNvPr id="45" name="Shape 18">
          <a:extLst>
            <a:ext uri="{FF2B5EF4-FFF2-40B4-BE49-F238E27FC236}">
              <a16:creationId xmlns:a16="http://schemas.microsoft.com/office/drawing/2014/main" id="{00000000-0008-0000-0000-00002D000000}"/>
            </a:ext>
          </a:extLst>
        </xdr:cNvPr>
        <xdr:cNvSpPr/>
      </xdr:nvSpPr>
      <xdr:spPr>
        <a:xfrm>
          <a:off x="20107275" y="17935575"/>
          <a:ext cx="37147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21</xdr:col>
      <xdr:colOff>0</xdr:colOff>
      <xdr:row>34</xdr:row>
      <xdr:rowOff>0</xdr:rowOff>
    </xdr:from>
    <xdr:ext cx="371475" cy="371475"/>
    <xdr:sp macro="" textlink="">
      <xdr:nvSpPr>
        <xdr:cNvPr id="46" name="Shape 18">
          <a:extLst>
            <a:ext uri="{FF2B5EF4-FFF2-40B4-BE49-F238E27FC236}">
              <a16:creationId xmlns:a16="http://schemas.microsoft.com/office/drawing/2014/main" id="{00000000-0008-0000-0000-00002E000000}"/>
            </a:ext>
          </a:extLst>
        </xdr:cNvPr>
        <xdr:cNvSpPr/>
      </xdr:nvSpPr>
      <xdr:spPr>
        <a:xfrm>
          <a:off x="17059275" y="51482625"/>
          <a:ext cx="37147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21</xdr:col>
      <xdr:colOff>0</xdr:colOff>
      <xdr:row>34</xdr:row>
      <xdr:rowOff>0</xdr:rowOff>
    </xdr:from>
    <xdr:ext cx="371475" cy="371475"/>
    <xdr:sp macro="" textlink="">
      <xdr:nvSpPr>
        <xdr:cNvPr id="47" name="Shape 18">
          <a:extLst>
            <a:ext uri="{FF2B5EF4-FFF2-40B4-BE49-F238E27FC236}">
              <a16:creationId xmlns:a16="http://schemas.microsoft.com/office/drawing/2014/main" id="{00000000-0008-0000-0000-00002F000000}"/>
            </a:ext>
          </a:extLst>
        </xdr:cNvPr>
        <xdr:cNvSpPr/>
      </xdr:nvSpPr>
      <xdr:spPr>
        <a:xfrm>
          <a:off x="17059275" y="51482625"/>
          <a:ext cx="37147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24</xdr:col>
      <xdr:colOff>0</xdr:colOff>
      <xdr:row>87</xdr:row>
      <xdr:rowOff>0</xdr:rowOff>
    </xdr:from>
    <xdr:ext cx="352425" cy="342900"/>
    <xdr:sp macro="" textlink="">
      <xdr:nvSpPr>
        <xdr:cNvPr id="48" name="Shape 4">
          <a:extLst>
            <a:ext uri="{FF2B5EF4-FFF2-40B4-BE49-F238E27FC236}">
              <a16:creationId xmlns:a16="http://schemas.microsoft.com/office/drawing/2014/main" id="{00000000-0008-0000-0000-000030000000}"/>
            </a:ext>
          </a:extLst>
        </xdr:cNvPr>
        <xdr:cNvSpPr/>
      </xdr:nvSpPr>
      <xdr:spPr>
        <a:xfrm>
          <a:off x="19345275" y="121519950"/>
          <a:ext cx="35242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25</xdr:col>
      <xdr:colOff>0</xdr:colOff>
      <xdr:row>89</xdr:row>
      <xdr:rowOff>0</xdr:rowOff>
    </xdr:from>
    <xdr:ext cx="352425" cy="342900"/>
    <xdr:sp macro="" textlink="">
      <xdr:nvSpPr>
        <xdr:cNvPr id="49" name="Shape 4">
          <a:extLst>
            <a:ext uri="{FF2B5EF4-FFF2-40B4-BE49-F238E27FC236}">
              <a16:creationId xmlns:a16="http://schemas.microsoft.com/office/drawing/2014/main" id="{00000000-0008-0000-0000-000031000000}"/>
            </a:ext>
          </a:extLst>
        </xdr:cNvPr>
        <xdr:cNvSpPr/>
      </xdr:nvSpPr>
      <xdr:spPr>
        <a:xfrm>
          <a:off x="20107275" y="124053600"/>
          <a:ext cx="35242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25</xdr:col>
      <xdr:colOff>0</xdr:colOff>
      <xdr:row>89</xdr:row>
      <xdr:rowOff>0</xdr:rowOff>
    </xdr:from>
    <xdr:ext cx="352425" cy="342900"/>
    <xdr:sp macro="" textlink="">
      <xdr:nvSpPr>
        <xdr:cNvPr id="50" name="Shape 4">
          <a:extLst>
            <a:ext uri="{FF2B5EF4-FFF2-40B4-BE49-F238E27FC236}">
              <a16:creationId xmlns:a16="http://schemas.microsoft.com/office/drawing/2014/main" id="{00000000-0008-0000-0000-000032000000}"/>
            </a:ext>
          </a:extLst>
        </xdr:cNvPr>
        <xdr:cNvSpPr/>
      </xdr:nvSpPr>
      <xdr:spPr>
        <a:xfrm>
          <a:off x="20107275" y="124053600"/>
          <a:ext cx="35242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25</xdr:col>
      <xdr:colOff>0</xdr:colOff>
      <xdr:row>89</xdr:row>
      <xdr:rowOff>0</xdr:rowOff>
    </xdr:from>
    <xdr:ext cx="352425" cy="342900"/>
    <xdr:sp macro="" textlink="">
      <xdr:nvSpPr>
        <xdr:cNvPr id="51" name="Shape 4">
          <a:extLst>
            <a:ext uri="{FF2B5EF4-FFF2-40B4-BE49-F238E27FC236}">
              <a16:creationId xmlns:a16="http://schemas.microsoft.com/office/drawing/2014/main" id="{00000000-0008-0000-0000-000033000000}"/>
            </a:ext>
          </a:extLst>
        </xdr:cNvPr>
        <xdr:cNvSpPr/>
      </xdr:nvSpPr>
      <xdr:spPr>
        <a:xfrm>
          <a:off x="20107275" y="124053600"/>
          <a:ext cx="35242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25</xdr:col>
      <xdr:colOff>0</xdr:colOff>
      <xdr:row>92</xdr:row>
      <xdr:rowOff>0</xdr:rowOff>
    </xdr:from>
    <xdr:ext cx="352425" cy="342900"/>
    <xdr:sp macro="" textlink="">
      <xdr:nvSpPr>
        <xdr:cNvPr id="52" name="Shape 4">
          <a:extLst>
            <a:ext uri="{FF2B5EF4-FFF2-40B4-BE49-F238E27FC236}">
              <a16:creationId xmlns:a16="http://schemas.microsoft.com/office/drawing/2014/main" id="{00000000-0008-0000-0000-000034000000}"/>
            </a:ext>
          </a:extLst>
        </xdr:cNvPr>
        <xdr:cNvSpPr/>
      </xdr:nvSpPr>
      <xdr:spPr>
        <a:xfrm>
          <a:off x="20107275" y="127854075"/>
          <a:ext cx="35242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25</xdr:col>
      <xdr:colOff>0</xdr:colOff>
      <xdr:row>92</xdr:row>
      <xdr:rowOff>0</xdr:rowOff>
    </xdr:from>
    <xdr:ext cx="352425" cy="342900"/>
    <xdr:sp macro="" textlink="">
      <xdr:nvSpPr>
        <xdr:cNvPr id="53" name="Shape 4">
          <a:extLst>
            <a:ext uri="{FF2B5EF4-FFF2-40B4-BE49-F238E27FC236}">
              <a16:creationId xmlns:a16="http://schemas.microsoft.com/office/drawing/2014/main" id="{00000000-0008-0000-0000-000035000000}"/>
            </a:ext>
          </a:extLst>
        </xdr:cNvPr>
        <xdr:cNvSpPr/>
      </xdr:nvSpPr>
      <xdr:spPr>
        <a:xfrm>
          <a:off x="20107275" y="127854075"/>
          <a:ext cx="35242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25</xdr:col>
      <xdr:colOff>0</xdr:colOff>
      <xdr:row>92</xdr:row>
      <xdr:rowOff>0</xdr:rowOff>
    </xdr:from>
    <xdr:ext cx="352425" cy="342900"/>
    <xdr:sp macro="" textlink="">
      <xdr:nvSpPr>
        <xdr:cNvPr id="54" name="Shape 4">
          <a:extLst>
            <a:ext uri="{FF2B5EF4-FFF2-40B4-BE49-F238E27FC236}">
              <a16:creationId xmlns:a16="http://schemas.microsoft.com/office/drawing/2014/main" id="{00000000-0008-0000-0000-000036000000}"/>
            </a:ext>
          </a:extLst>
        </xdr:cNvPr>
        <xdr:cNvSpPr/>
      </xdr:nvSpPr>
      <xdr:spPr>
        <a:xfrm>
          <a:off x="20107275" y="127854075"/>
          <a:ext cx="35242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25</xdr:col>
      <xdr:colOff>0</xdr:colOff>
      <xdr:row>92</xdr:row>
      <xdr:rowOff>0</xdr:rowOff>
    </xdr:from>
    <xdr:ext cx="352425" cy="342900"/>
    <xdr:sp macro="" textlink="">
      <xdr:nvSpPr>
        <xdr:cNvPr id="55" name="Shape 4">
          <a:extLst>
            <a:ext uri="{FF2B5EF4-FFF2-40B4-BE49-F238E27FC236}">
              <a16:creationId xmlns:a16="http://schemas.microsoft.com/office/drawing/2014/main" id="{00000000-0008-0000-0000-000037000000}"/>
            </a:ext>
          </a:extLst>
        </xdr:cNvPr>
        <xdr:cNvSpPr/>
      </xdr:nvSpPr>
      <xdr:spPr>
        <a:xfrm>
          <a:off x="20107275" y="127854075"/>
          <a:ext cx="35242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25</xdr:col>
      <xdr:colOff>0</xdr:colOff>
      <xdr:row>92</xdr:row>
      <xdr:rowOff>0</xdr:rowOff>
    </xdr:from>
    <xdr:ext cx="352425" cy="342900"/>
    <xdr:sp macro="" textlink="">
      <xdr:nvSpPr>
        <xdr:cNvPr id="56" name="Shape 4">
          <a:extLst>
            <a:ext uri="{FF2B5EF4-FFF2-40B4-BE49-F238E27FC236}">
              <a16:creationId xmlns:a16="http://schemas.microsoft.com/office/drawing/2014/main" id="{00000000-0008-0000-0000-000038000000}"/>
            </a:ext>
          </a:extLst>
        </xdr:cNvPr>
        <xdr:cNvSpPr/>
      </xdr:nvSpPr>
      <xdr:spPr>
        <a:xfrm>
          <a:off x="20107275" y="127854075"/>
          <a:ext cx="35242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25</xdr:col>
      <xdr:colOff>0</xdr:colOff>
      <xdr:row>92</xdr:row>
      <xdr:rowOff>0</xdr:rowOff>
    </xdr:from>
    <xdr:ext cx="352425" cy="342900"/>
    <xdr:sp macro="" textlink="">
      <xdr:nvSpPr>
        <xdr:cNvPr id="57" name="Shape 4">
          <a:extLst>
            <a:ext uri="{FF2B5EF4-FFF2-40B4-BE49-F238E27FC236}">
              <a16:creationId xmlns:a16="http://schemas.microsoft.com/office/drawing/2014/main" id="{00000000-0008-0000-0000-000039000000}"/>
            </a:ext>
          </a:extLst>
        </xdr:cNvPr>
        <xdr:cNvSpPr/>
      </xdr:nvSpPr>
      <xdr:spPr>
        <a:xfrm>
          <a:off x="20107275" y="127854075"/>
          <a:ext cx="35242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25</xdr:col>
      <xdr:colOff>0</xdr:colOff>
      <xdr:row>92</xdr:row>
      <xdr:rowOff>0</xdr:rowOff>
    </xdr:from>
    <xdr:ext cx="352425" cy="342900"/>
    <xdr:sp macro="" textlink="">
      <xdr:nvSpPr>
        <xdr:cNvPr id="58" name="Shape 4">
          <a:extLst>
            <a:ext uri="{FF2B5EF4-FFF2-40B4-BE49-F238E27FC236}">
              <a16:creationId xmlns:a16="http://schemas.microsoft.com/office/drawing/2014/main" id="{00000000-0008-0000-0000-00003A000000}"/>
            </a:ext>
          </a:extLst>
        </xdr:cNvPr>
        <xdr:cNvSpPr/>
      </xdr:nvSpPr>
      <xdr:spPr>
        <a:xfrm>
          <a:off x="20107275" y="127854075"/>
          <a:ext cx="35242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25</xdr:col>
      <xdr:colOff>0</xdr:colOff>
      <xdr:row>92</xdr:row>
      <xdr:rowOff>0</xdr:rowOff>
    </xdr:from>
    <xdr:ext cx="352425" cy="342900"/>
    <xdr:sp macro="" textlink="">
      <xdr:nvSpPr>
        <xdr:cNvPr id="59" name="Shape 4">
          <a:extLst>
            <a:ext uri="{FF2B5EF4-FFF2-40B4-BE49-F238E27FC236}">
              <a16:creationId xmlns:a16="http://schemas.microsoft.com/office/drawing/2014/main" id="{00000000-0008-0000-0000-00003B000000}"/>
            </a:ext>
          </a:extLst>
        </xdr:cNvPr>
        <xdr:cNvSpPr/>
      </xdr:nvSpPr>
      <xdr:spPr>
        <a:xfrm>
          <a:off x="20107275" y="127854075"/>
          <a:ext cx="35242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25</xdr:col>
      <xdr:colOff>0</xdr:colOff>
      <xdr:row>92</xdr:row>
      <xdr:rowOff>0</xdr:rowOff>
    </xdr:from>
    <xdr:ext cx="352425" cy="342900"/>
    <xdr:sp macro="" textlink="">
      <xdr:nvSpPr>
        <xdr:cNvPr id="60" name="Shape 4">
          <a:extLst>
            <a:ext uri="{FF2B5EF4-FFF2-40B4-BE49-F238E27FC236}">
              <a16:creationId xmlns:a16="http://schemas.microsoft.com/office/drawing/2014/main" id="{00000000-0008-0000-0000-00003C000000}"/>
            </a:ext>
          </a:extLst>
        </xdr:cNvPr>
        <xdr:cNvSpPr/>
      </xdr:nvSpPr>
      <xdr:spPr>
        <a:xfrm>
          <a:off x="20107275" y="127854075"/>
          <a:ext cx="35242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25</xdr:col>
      <xdr:colOff>0</xdr:colOff>
      <xdr:row>92</xdr:row>
      <xdr:rowOff>0</xdr:rowOff>
    </xdr:from>
    <xdr:ext cx="352425" cy="342900"/>
    <xdr:sp macro="" textlink="">
      <xdr:nvSpPr>
        <xdr:cNvPr id="61" name="Shape 4">
          <a:extLst>
            <a:ext uri="{FF2B5EF4-FFF2-40B4-BE49-F238E27FC236}">
              <a16:creationId xmlns:a16="http://schemas.microsoft.com/office/drawing/2014/main" id="{00000000-0008-0000-0000-00003D000000}"/>
            </a:ext>
          </a:extLst>
        </xdr:cNvPr>
        <xdr:cNvSpPr/>
      </xdr:nvSpPr>
      <xdr:spPr>
        <a:xfrm>
          <a:off x="20107275" y="127854075"/>
          <a:ext cx="35242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21</xdr:col>
      <xdr:colOff>0</xdr:colOff>
      <xdr:row>34</xdr:row>
      <xdr:rowOff>0</xdr:rowOff>
    </xdr:from>
    <xdr:ext cx="371475" cy="371475"/>
    <xdr:sp macro="" textlink="">
      <xdr:nvSpPr>
        <xdr:cNvPr id="62" name="Shape 18">
          <a:extLst>
            <a:ext uri="{FF2B5EF4-FFF2-40B4-BE49-F238E27FC236}">
              <a16:creationId xmlns:a16="http://schemas.microsoft.com/office/drawing/2014/main" id="{00000000-0008-0000-0000-00003E000000}"/>
            </a:ext>
          </a:extLst>
        </xdr:cNvPr>
        <xdr:cNvSpPr/>
      </xdr:nvSpPr>
      <xdr:spPr>
        <a:xfrm>
          <a:off x="17059275" y="51482625"/>
          <a:ext cx="37147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21</xdr:col>
      <xdr:colOff>0</xdr:colOff>
      <xdr:row>34</xdr:row>
      <xdr:rowOff>0</xdr:rowOff>
    </xdr:from>
    <xdr:ext cx="371475" cy="371475"/>
    <xdr:sp macro="" textlink="">
      <xdr:nvSpPr>
        <xdr:cNvPr id="63" name="Shape 18">
          <a:extLst>
            <a:ext uri="{FF2B5EF4-FFF2-40B4-BE49-F238E27FC236}">
              <a16:creationId xmlns:a16="http://schemas.microsoft.com/office/drawing/2014/main" id="{00000000-0008-0000-0000-00003F000000}"/>
            </a:ext>
          </a:extLst>
        </xdr:cNvPr>
        <xdr:cNvSpPr/>
      </xdr:nvSpPr>
      <xdr:spPr>
        <a:xfrm>
          <a:off x="17059275" y="51482625"/>
          <a:ext cx="37147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21</xdr:col>
      <xdr:colOff>0</xdr:colOff>
      <xdr:row>34</xdr:row>
      <xdr:rowOff>0</xdr:rowOff>
    </xdr:from>
    <xdr:ext cx="371475" cy="371475"/>
    <xdr:sp macro="" textlink="">
      <xdr:nvSpPr>
        <xdr:cNvPr id="64" name="Shape 18">
          <a:extLst>
            <a:ext uri="{FF2B5EF4-FFF2-40B4-BE49-F238E27FC236}">
              <a16:creationId xmlns:a16="http://schemas.microsoft.com/office/drawing/2014/main" id="{00000000-0008-0000-0000-000040000000}"/>
            </a:ext>
          </a:extLst>
        </xdr:cNvPr>
        <xdr:cNvSpPr/>
      </xdr:nvSpPr>
      <xdr:spPr>
        <a:xfrm>
          <a:off x="17059275" y="51482625"/>
          <a:ext cx="37147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21</xdr:col>
      <xdr:colOff>0</xdr:colOff>
      <xdr:row>34</xdr:row>
      <xdr:rowOff>0</xdr:rowOff>
    </xdr:from>
    <xdr:ext cx="371475" cy="371475"/>
    <xdr:sp macro="" textlink="">
      <xdr:nvSpPr>
        <xdr:cNvPr id="65" name="Shape 18">
          <a:extLst>
            <a:ext uri="{FF2B5EF4-FFF2-40B4-BE49-F238E27FC236}">
              <a16:creationId xmlns:a16="http://schemas.microsoft.com/office/drawing/2014/main" id="{00000000-0008-0000-0000-000041000000}"/>
            </a:ext>
          </a:extLst>
        </xdr:cNvPr>
        <xdr:cNvSpPr/>
      </xdr:nvSpPr>
      <xdr:spPr>
        <a:xfrm>
          <a:off x="17059275" y="51482625"/>
          <a:ext cx="37147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22</xdr:col>
      <xdr:colOff>0</xdr:colOff>
      <xdr:row>34</xdr:row>
      <xdr:rowOff>0</xdr:rowOff>
    </xdr:from>
    <xdr:ext cx="371475" cy="371475"/>
    <xdr:sp macro="" textlink="">
      <xdr:nvSpPr>
        <xdr:cNvPr id="66" name="Shape 18">
          <a:extLst>
            <a:ext uri="{FF2B5EF4-FFF2-40B4-BE49-F238E27FC236}">
              <a16:creationId xmlns:a16="http://schemas.microsoft.com/office/drawing/2014/main" id="{00000000-0008-0000-0000-000042000000}"/>
            </a:ext>
          </a:extLst>
        </xdr:cNvPr>
        <xdr:cNvSpPr/>
      </xdr:nvSpPr>
      <xdr:spPr>
        <a:xfrm>
          <a:off x="17821275" y="51482625"/>
          <a:ext cx="37147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24</xdr:col>
      <xdr:colOff>0</xdr:colOff>
      <xdr:row>12</xdr:row>
      <xdr:rowOff>0</xdr:rowOff>
    </xdr:from>
    <xdr:ext cx="361950" cy="361950"/>
    <xdr:sp macro="" textlink="">
      <xdr:nvSpPr>
        <xdr:cNvPr id="67" name="Shape 8">
          <a:extLst>
            <a:ext uri="{FF2B5EF4-FFF2-40B4-BE49-F238E27FC236}">
              <a16:creationId xmlns:a16="http://schemas.microsoft.com/office/drawing/2014/main" id="{00000000-0008-0000-0000-000043000000}"/>
            </a:ext>
          </a:extLst>
        </xdr:cNvPr>
        <xdr:cNvSpPr/>
      </xdr:nvSpPr>
      <xdr:spPr>
        <a:xfrm>
          <a:off x="19345275" y="15401925"/>
          <a:ext cx="361950" cy="3619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24</xdr:col>
      <xdr:colOff>0</xdr:colOff>
      <xdr:row>14</xdr:row>
      <xdr:rowOff>0</xdr:rowOff>
    </xdr:from>
    <xdr:ext cx="371475" cy="371475"/>
    <xdr:sp macro="" textlink="">
      <xdr:nvSpPr>
        <xdr:cNvPr id="68" name="Shape 18">
          <a:extLst>
            <a:ext uri="{FF2B5EF4-FFF2-40B4-BE49-F238E27FC236}">
              <a16:creationId xmlns:a16="http://schemas.microsoft.com/office/drawing/2014/main" id="{00000000-0008-0000-0000-000044000000}"/>
            </a:ext>
          </a:extLst>
        </xdr:cNvPr>
        <xdr:cNvSpPr/>
      </xdr:nvSpPr>
      <xdr:spPr>
        <a:xfrm>
          <a:off x="19345275" y="17935575"/>
          <a:ext cx="37147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21</xdr:col>
      <xdr:colOff>0</xdr:colOff>
      <xdr:row>34</xdr:row>
      <xdr:rowOff>0</xdr:rowOff>
    </xdr:from>
    <xdr:ext cx="371475" cy="371475"/>
    <xdr:sp macro="" textlink="">
      <xdr:nvSpPr>
        <xdr:cNvPr id="69" name="Shape 18">
          <a:extLst>
            <a:ext uri="{FF2B5EF4-FFF2-40B4-BE49-F238E27FC236}">
              <a16:creationId xmlns:a16="http://schemas.microsoft.com/office/drawing/2014/main" id="{00000000-0008-0000-0000-000045000000}"/>
            </a:ext>
          </a:extLst>
        </xdr:cNvPr>
        <xdr:cNvSpPr/>
      </xdr:nvSpPr>
      <xdr:spPr>
        <a:xfrm>
          <a:off x="17059275" y="51482625"/>
          <a:ext cx="37147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21</xdr:col>
      <xdr:colOff>0</xdr:colOff>
      <xdr:row>34</xdr:row>
      <xdr:rowOff>0</xdr:rowOff>
    </xdr:from>
    <xdr:ext cx="371475" cy="371475"/>
    <xdr:sp macro="" textlink="">
      <xdr:nvSpPr>
        <xdr:cNvPr id="70" name="Shape 18">
          <a:extLst>
            <a:ext uri="{FF2B5EF4-FFF2-40B4-BE49-F238E27FC236}">
              <a16:creationId xmlns:a16="http://schemas.microsoft.com/office/drawing/2014/main" id="{00000000-0008-0000-0000-000046000000}"/>
            </a:ext>
          </a:extLst>
        </xdr:cNvPr>
        <xdr:cNvSpPr/>
      </xdr:nvSpPr>
      <xdr:spPr>
        <a:xfrm>
          <a:off x="17059275" y="51482625"/>
          <a:ext cx="37147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25</xdr:col>
      <xdr:colOff>0</xdr:colOff>
      <xdr:row>45</xdr:row>
      <xdr:rowOff>0</xdr:rowOff>
    </xdr:from>
    <xdr:ext cx="361950" cy="361950"/>
    <xdr:sp macro="" textlink="">
      <xdr:nvSpPr>
        <xdr:cNvPr id="71" name="Shape 8">
          <a:extLst>
            <a:ext uri="{FF2B5EF4-FFF2-40B4-BE49-F238E27FC236}">
              <a16:creationId xmlns:a16="http://schemas.microsoft.com/office/drawing/2014/main" id="{00000000-0008-0000-0000-000047000000}"/>
            </a:ext>
          </a:extLst>
        </xdr:cNvPr>
        <xdr:cNvSpPr/>
      </xdr:nvSpPr>
      <xdr:spPr>
        <a:xfrm>
          <a:off x="20107275" y="65541525"/>
          <a:ext cx="361950" cy="3619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24</xdr:col>
      <xdr:colOff>0</xdr:colOff>
      <xdr:row>45</xdr:row>
      <xdr:rowOff>0</xdr:rowOff>
    </xdr:from>
    <xdr:ext cx="361950" cy="361950"/>
    <xdr:sp macro="" textlink="">
      <xdr:nvSpPr>
        <xdr:cNvPr id="72" name="Shape 8">
          <a:extLst>
            <a:ext uri="{FF2B5EF4-FFF2-40B4-BE49-F238E27FC236}">
              <a16:creationId xmlns:a16="http://schemas.microsoft.com/office/drawing/2014/main" id="{00000000-0008-0000-0000-000048000000}"/>
            </a:ext>
          </a:extLst>
        </xdr:cNvPr>
        <xdr:cNvSpPr/>
      </xdr:nvSpPr>
      <xdr:spPr>
        <a:xfrm>
          <a:off x="19345275" y="65541525"/>
          <a:ext cx="361950" cy="3619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24</xdr:col>
      <xdr:colOff>0</xdr:colOff>
      <xdr:row>47</xdr:row>
      <xdr:rowOff>0</xdr:rowOff>
    </xdr:from>
    <xdr:ext cx="371475" cy="371475"/>
    <xdr:sp macro="" textlink="">
      <xdr:nvSpPr>
        <xdr:cNvPr id="73" name="Shape 18">
          <a:extLst>
            <a:ext uri="{FF2B5EF4-FFF2-40B4-BE49-F238E27FC236}">
              <a16:creationId xmlns:a16="http://schemas.microsoft.com/office/drawing/2014/main" id="{00000000-0008-0000-0000-000049000000}"/>
            </a:ext>
          </a:extLst>
        </xdr:cNvPr>
        <xdr:cNvSpPr/>
      </xdr:nvSpPr>
      <xdr:spPr>
        <a:xfrm>
          <a:off x="19345275" y="68075175"/>
          <a:ext cx="37147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21</xdr:col>
      <xdr:colOff>0</xdr:colOff>
      <xdr:row>34</xdr:row>
      <xdr:rowOff>0</xdr:rowOff>
    </xdr:from>
    <xdr:ext cx="371475" cy="371475"/>
    <xdr:sp macro="" textlink="">
      <xdr:nvSpPr>
        <xdr:cNvPr id="74" name="Shape 18">
          <a:extLst>
            <a:ext uri="{FF2B5EF4-FFF2-40B4-BE49-F238E27FC236}">
              <a16:creationId xmlns:a16="http://schemas.microsoft.com/office/drawing/2014/main" id="{00000000-0008-0000-0000-00004A000000}"/>
            </a:ext>
          </a:extLst>
        </xdr:cNvPr>
        <xdr:cNvSpPr/>
      </xdr:nvSpPr>
      <xdr:spPr>
        <a:xfrm>
          <a:off x="17059275" y="51482625"/>
          <a:ext cx="37147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19</xdr:col>
      <xdr:colOff>0</xdr:colOff>
      <xdr:row>34</xdr:row>
      <xdr:rowOff>0</xdr:rowOff>
    </xdr:from>
    <xdr:ext cx="371475" cy="371475"/>
    <xdr:sp macro="" textlink="">
      <xdr:nvSpPr>
        <xdr:cNvPr id="75" name="Shape 18">
          <a:extLst>
            <a:ext uri="{FF2B5EF4-FFF2-40B4-BE49-F238E27FC236}">
              <a16:creationId xmlns:a16="http://schemas.microsoft.com/office/drawing/2014/main" id="{00000000-0008-0000-0000-00004B000000}"/>
            </a:ext>
          </a:extLst>
        </xdr:cNvPr>
        <xdr:cNvSpPr/>
      </xdr:nvSpPr>
      <xdr:spPr>
        <a:xfrm>
          <a:off x="14792325" y="51482625"/>
          <a:ext cx="37147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19</xdr:col>
      <xdr:colOff>0</xdr:colOff>
      <xdr:row>34</xdr:row>
      <xdr:rowOff>0</xdr:rowOff>
    </xdr:from>
    <xdr:ext cx="371475" cy="371475"/>
    <xdr:sp macro="" textlink="">
      <xdr:nvSpPr>
        <xdr:cNvPr id="76" name="Shape 18">
          <a:extLst>
            <a:ext uri="{FF2B5EF4-FFF2-40B4-BE49-F238E27FC236}">
              <a16:creationId xmlns:a16="http://schemas.microsoft.com/office/drawing/2014/main" id="{00000000-0008-0000-0000-00004C000000}"/>
            </a:ext>
          </a:extLst>
        </xdr:cNvPr>
        <xdr:cNvSpPr/>
      </xdr:nvSpPr>
      <xdr:spPr>
        <a:xfrm>
          <a:off x="14792325" y="51482625"/>
          <a:ext cx="37147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24</xdr:col>
      <xdr:colOff>0</xdr:colOff>
      <xdr:row>13</xdr:row>
      <xdr:rowOff>0</xdr:rowOff>
    </xdr:from>
    <xdr:ext cx="342900" cy="342900"/>
    <xdr:sp macro="" textlink="">
      <xdr:nvSpPr>
        <xdr:cNvPr id="77" name="Shape 7">
          <a:extLst>
            <a:ext uri="{FF2B5EF4-FFF2-40B4-BE49-F238E27FC236}">
              <a16:creationId xmlns:a16="http://schemas.microsoft.com/office/drawing/2014/main" id="{00000000-0008-0000-0000-00004D000000}"/>
            </a:ext>
          </a:extLst>
        </xdr:cNvPr>
        <xdr:cNvSpPr/>
      </xdr:nvSpPr>
      <xdr:spPr>
        <a:xfrm>
          <a:off x="19345275" y="166687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24</xdr:col>
      <xdr:colOff>0</xdr:colOff>
      <xdr:row>14</xdr:row>
      <xdr:rowOff>0</xdr:rowOff>
    </xdr:from>
    <xdr:ext cx="352425" cy="352425"/>
    <xdr:sp macro="" textlink="">
      <xdr:nvSpPr>
        <xdr:cNvPr id="78" name="Shape 16">
          <a:extLst>
            <a:ext uri="{FF2B5EF4-FFF2-40B4-BE49-F238E27FC236}">
              <a16:creationId xmlns:a16="http://schemas.microsoft.com/office/drawing/2014/main" id="{00000000-0008-0000-0000-00004E000000}"/>
            </a:ext>
          </a:extLst>
        </xdr:cNvPr>
        <xdr:cNvSpPr/>
      </xdr:nvSpPr>
      <xdr:spPr>
        <a:xfrm>
          <a:off x="19345275" y="19202400"/>
          <a:ext cx="352425"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23</xdr:col>
      <xdr:colOff>0</xdr:colOff>
      <xdr:row>13</xdr:row>
      <xdr:rowOff>0</xdr:rowOff>
    </xdr:from>
    <xdr:ext cx="342900" cy="342900"/>
    <xdr:sp macro="" textlink="">
      <xdr:nvSpPr>
        <xdr:cNvPr id="79" name="Shape 7">
          <a:extLst>
            <a:ext uri="{FF2B5EF4-FFF2-40B4-BE49-F238E27FC236}">
              <a16:creationId xmlns:a16="http://schemas.microsoft.com/office/drawing/2014/main" id="{00000000-0008-0000-0000-00004F000000}"/>
            </a:ext>
          </a:extLst>
        </xdr:cNvPr>
        <xdr:cNvSpPr/>
      </xdr:nvSpPr>
      <xdr:spPr>
        <a:xfrm>
          <a:off x="18583275" y="166687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23</xdr:col>
      <xdr:colOff>0</xdr:colOff>
      <xdr:row>14</xdr:row>
      <xdr:rowOff>0</xdr:rowOff>
    </xdr:from>
    <xdr:ext cx="352425" cy="352425"/>
    <xdr:sp macro="" textlink="">
      <xdr:nvSpPr>
        <xdr:cNvPr id="80" name="Shape 16">
          <a:extLst>
            <a:ext uri="{FF2B5EF4-FFF2-40B4-BE49-F238E27FC236}">
              <a16:creationId xmlns:a16="http://schemas.microsoft.com/office/drawing/2014/main" id="{00000000-0008-0000-0000-000050000000}"/>
            </a:ext>
          </a:extLst>
        </xdr:cNvPr>
        <xdr:cNvSpPr/>
      </xdr:nvSpPr>
      <xdr:spPr>
        <a:xfrm>
          <a:off x="18583275" y="19202400"/>
          <a:ext cx="352425"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23</xdr:col>
      <xdr:colOff>19050</xdr:colOff>
      <xdr:row>94</xdr:row>
      <xdr:rowOff>0</xdr:rowOff>
    </xdr:from>
    <xdr:ext cx="333375" cy="323850"/>
    <xdr:sp macro="" textlink="">
      <xdr:nvSpPr>
        <xdr:cNvPr id="81" name="Shape 4">
          <a:extLst>
            <a:ext uri="{FF2B5EF4-FFF2-40B4-BE49-F238E27FC236}">
              <a16:creationId xmlns:a16="http://schemas.microsoft.com/office/drawing/2014/main" id="{00000000-0008-0000-0000-000051000000}"/>
            </a:ext>
          </a:extLst>
        </xdr:cNvPr>
        <xdr:cNvSpPr/>
      </xdr:nvSpPr>
      <xdr:spPr>
        <a:xfrm>
          <a:off x="186023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24</xdr:col>
      <xdr:colOff>0</xdr:colOff>
      <xdr:row>94</xdr:row>
      <xdr:rowOff>0</xdr:rowOff>
    </xdr:from>
    <xdr:ext cx="323850" cy="4562475"/>
    <xdr:sp macro="" textlink="">
      <xdr:nvSpPr>
        <xdr:cNvPr id="82" name="Shape 11">
          <a:extLst>
            <a:ext uri="{FF2B5EF4-FFF2-40B4-BE49-F238E27FC236}">
              <a16:creationId xmlns:a16="http://schemas.microsoft.com/office/drawing/2014/main" id="{00000000-0008-0000-0000-000052000000}"/>
            </a:ext>
          </a:extLst>
        </xdr:cNvPr>
        <xdr:cNvSpPr/>
      </xdr:nvSpPr>
      <xdr:spPr>
        <a:xfrm>
          <a:off x="19345275" y="130387725"/>
          <a:ext cx="323850" cy="4562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21</xdr:col>
      <xdr:colOff>0</xdr:colOff>
      <xdr:row>94</xdr:row>
      <xdr:rowOff>0</xdr:rowOff>
    </xdr:from>
    <xdr:ext cx="333375" cy="323850"/>
    <xdr:sp macro="" textlink="">
      <xdr:nvSpPr>
        <xdr:cNvPr id="83" name="Shape 4">
          <a:extLst>
            <a:ext uri="{FF2B5EF4-FFF2-40B4-BE49-F238E27FC236}">
              <a16:creationId xmlns:a16="http://schemas.microsoft.com/office/drawing/2014/main" id="{00000000-0008-0000-0000-000053000000}"/>
            </a:ext>
          </a:extLst>
        </xdr:cNvPr>
        <xdr:cNvSpPr/>
      </xdr:nvSpPr>
      <xdr:spPr>
        <a:xfrm>
          <a:off x="1705927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21</xdr:col>
      <xdr:colOff>0</xdr:colOff>
      <xdr:row>94</xdr:row>
      <xdr:rowOff>0</xdr:rowOff>
    </xdr:from>
    <xdr:ext cx="333375" cy="323850"/>
    <xdr:sp macro="" textlink="">
      <xdr:nvSpPr>
        <xdr:cNvPr id="84" name="Shape 4">
          <a:extLst>
            <a:ext uri="{FF2B5EF4-FFF2-40B4-BE49-F238E27FC236}">
              <a16:creationId xmlns:a16="http://schemas.microsoft.com/office/drawing/2014/main" id="{00000000-0008-0000-0000-000054000000}"/>
            </a:ext>
          </a:extLst>
        </xdr:cNvPr>
        <xdr:cNvSpPr/>
      </xdr:nvSpPr>
      <xdr:spPr>
        <a:xfrm>
          <a:off x="1705927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24</xdr:col>
      <xdr:colOff>0</xdr:colOff>
      <xdr:row>94</xdr:row>
      <xdr:rowOff>0</xdr:rowOff>
    </xdr:from>
    <xdr:ext cx="323850" cy="4562475"/>
    <xdr:sp macro="" textlink="">
      <xdr:nvSpPr>
        <xdr:cNvPr id="85" name="Shape 11">
          <a:extLst>
            <a:ext uri="{FF2B5EF4-FFF2-40B4-BE49-F238E27FC236}">
              <a16:creationId xmlns:a16="http://schemas.microsoft.com/office/drawing/2014/main" id="{00000000-0008-0000-0000-000055000000}"/>
            </a:ext>
          </a:extLst>
        </xdr:cNvPr>
        <xdr:cNvSpPr/>
      </xdr:nvSpPr>
      <xdr:spPr>
        <a:xfrm>
          <a:off x="19345275" y="130387725"/>
          <a:ext cx="323850" cy="4562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21</xdr:col>
      <xdr:colOff>0</xdr:colOff>
      <xdr:row>94</xdr:row>
      <xdr:rowOff>0</xdr:rowOff>
    </xdr:from>
    <xdr:ext cx="333375" cy="323850"/>
    <xdr:sp macro="" textlink="">
      <xdr:nvSpPr>
        <xdr:cNvPr id="86" name="Shape 4">
          <a:extLst>
            <a:ext uri="{FF2B5EF4-FFF2-40B4-BE49-F238E27FC236}">
              <a16:creationId xmlns:a16="http://schemas.microsoft.com/office/drawing/2014/main" id="{00000000-0008-0000-0000-000056000000}"/>
            </a:ext>
          </a:extLst>
        </xdr:cNvPr>
        <xdr:cNvSpPr/>
      </xdr:nvSpPr>
      <xdr:spPr>
        <a:xfrm>
          <a:off x="1705927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24</xdr:col>
      <xdr:colOff>0</xdr:colOff>
      <xdr:row>95</xdr:row>
      <xdr:rowOff>0</xdr:rowOff>
    </xdr:from>
    <xdr:ext cx="323850" cy="5819775"/>
    <xdr:sp macro="" textlink="">
      <xdr:nvSpPr>
        <xdr:cNvPr id="87" name="Shape 12">
          <a:extLst>
            <a:ext uri="{FF2B5EF4-FFF2-40B4-BE49-F238E27FC236}">
              <a16:creationId xmlns:a16="http://schemas.microsoft.com/office/drawing/2014/main" id="{00000000-0008-0000-0000-000057000000}"/>
            </a:ext>
          </a:extLst>
        </xdr:cNvPr>
        <xdr:cNvSpPr/>
      </xdr:nvSpPr>
      <xdr:spPr>
        <a:xfrm>
          <a:off x="19345275" y="132921375"/>
          <a:ext cx="323850" cy="58197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21</xdr:col>
      <xdr:colOff>0</xdr:colOff>
      <xdr:row>95</xdr:row>
      <xdr:rowOff>0</xdr:rowOff>
    </xdr:from>
    <xdr:ext cx="333375" cy="323850"/>
    <xdr:sp macro="" textlink="">
      <xdr:nvSpPr>
        <xdr:cNvPr id="88" name="Shape 4">
          <a:extLst>
            <a:ext uri="{FF2B5EF4-FFF2-40B4-BE49-F238E27FC236}">
              <a16:creationId xmlns:a16="http://schemas.microsoft.com/office/drawing/2014/main" id="{00000000-0008-0000-0000-000058000000}"/>
            </a:ext>
          </a:extLst>
        </xdr:cNvPr>
        <xdr:cNvSpPr/>
      </xdr:nvSpPr>
      <xdr:spPr>
        <a:xfrm>
          <a:off x="17059275" y="13292137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21</xdr:col>
      <xdr:colOff>0</xdr:colOff>
      <xdr:row>95</xdr:row>
      <xdr:rowOff>0</xdr:rowOff>
    </xdr:from>
    <xdr:ext cx="333375" cy="323850"/>
    <xdr:sp macro="" textlink="">
      <xdr:nvSpPr>
        <xdr:cNvPr id="89" name="Shape 4">
          <a:extLst>
            <a:ext uri="{FF2B5EF4-FFF2-40B4-BE49-F238E27FC236}">
              <a16:creationId xmlns:a16="http://schemas.microsoft.com/office/drawing/2014/main" id="{00000000-0008-0000-0000-000059000000}"/>
            </a:ext>
          </a:extLst>
        </xdr:cNvPr>
        <xdr:cNvSpPr/>
      </xdr:nvSpPr>
      <xdr:spPr>
        <a:xfrm>
          <a:off x="17059275" y="13292137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21</xdr:col>
      <xdr:colOff>19050</xdr:colOff>
      <xdr:row>95</xdr:row>
      <xdr:rowOff>0</xdr:rowOff>
    </xdr:from>
    <xdr:ext cx="333375" cy="323850"/>
    <xdr:sp macro="" textlink="">
      <xdr:nvSpPr>
        <xdr:cNvPr id="90" name="Shape 4">
          <a:extLst>
            <a:ext uri="{FF2B5EF4-FFF2-40B4-BE49-F238E27FC236}">
              <a16:creationId xmlns:a16="http://schemas.microsoft.com/office/drawing/2014/main" id="{00000000-0008-0000-0000-00005A000000}"/>
            </a:ext>
          </a:extLst>
        </xdr:cNvPr>
        <xdr:cNvSpPr/>
      </xdr:nvSpPr>
      <xdr:spPr>
        <a:xfrm>
          <a:off x="17078325" y="13292137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21</xdr:col>
      <xdr:colOff>0</xdr:colOff>
      <xdr:row>95</xdr:row>
      <xdr:rowOff>0</xdr:rowOff>
    </xdr:from>
    <xdr:ext cx="333375" cy="323850"/>
    <xdr:sp macro="" textlink="">
      <xdr:nvSpPr>
        <xdr:cNvPr id="92" name="Shape 4">
          <a:extLst>
            <a:ext uri="{FF2B5EF4-FFF2-40B4-BE49-F238E27FC236}">
              <a16:creationId xmlns:a16="http://schemas.microsoft.com/office/drawing/2014/main" id="{00000000-0008-0000-0000-00005C000000}"/>
            </a:ext>
          </a:extLst>
        </xdr:cNvPr>
        <xdr:cNvSpPr/>
      </xdr:nvSpPr>
      <xdr:spPr>
        <a:xfrm>
          <a:off x="17059275" y="13292137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21</xdr:col>
      <xdr:colOff>0</xdr:colOff>
      <xdr:row>95</xdr:row>
      <xdr:rowOff>0</xdr:rowOff>
    </xdr:from>
    <xdr:ext cx="333375" cy="323850"/>
    <xdr:sp macro="" textlink="">
      <xdr:nvSpPr>
        <xdr:cNvPr id="93" name="Shape 4">
          <a:extLst>
            <a:ext uri="{FF2B5EF4-FFF2-40B4-BE49-F238E27FC236}">
              <a16:creationId xmlns:a16="http://schemas.microsoft.com/office/drawing/2014/main" id="{00000000-0008-0000-0000-00005D000000}"/>
            </a:ext>
          </a:extLst>
        </xdr:cNvPr>
        <xdr:cNvSpPr/>
      </xdr:nvSpPr>
      <xdr:spPr>
        <a:xfrm>
          <a:off x="17059275" y="13292137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21</xdr:col>
      <xdr:colOff>0</xdr:colOff>
      <xdr:row>95</xdr:row>
      <xdr:rowOff>0</xdr:rowOff>
    </xdr:from>
    <xdr:ext cx="333375" cy="323850"/>
    <xdr:sp macro="" textlink="">
      <xdr:nvSpPr>
        <xdr:cNvPr id="94" name="Shape 4">
          <a:extLst>
            <a:ext uri="{FF2B5EF4-FFF2-40B4-BE49-F238E27FC236}">
              <a16:creationId xmlns:a16="http://schemas.microsoft.com/office/drawing/2014/main" id="{00000000-0008-0000-0000-00005E000000}"/>
            </a:ext>
          </a:extLst>
        </xdr:cNvPr>
        <xdr:cNvSpPr/>
      </xdr:nvSpPr>
      <xdr:spPr>
        <a:xfrm>
          <a:off x="17059275" y="13292137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21</xdr:col>
      <xdr:colOff>0</xdr:colOff>
      <xdr:row>95</xdr:row>
      <xdr:rowOff>0</xdr:rowOff>
    </xdr:from>
    <xdr:ext cx="333375" cy="323850"/>
    <xdr:sp macro="" textlink="">
      <xdr:nvSpPr>
        <xdr:cNvPr id="95" name="Shape 4">
          <a:extLst>
            <a:ext uri="{FF2B5EF4-FFF2-40B4-BE49-F238E27FC236}">
              <a16:creationId xmlns:a16="http://schemas.microsoft.com/office/drawing/2014/main" id="{00000000-0008-0000-0000-00005F000000}"/>
            </a:ext>
          </a:extLst>
        </xdr:cNvPr>
        <xdr:cNvSpPr/>
      </xdr:nvSpPr>
      <xdr:spPr>
        <a:xfrm>
          <a:off x="17059275" y="13292137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21</xdr:col>
      <xdr:colOff>19050</xdr:colOff>
      <xdr:row>95</xdr:row>
      <xdr:rowOff>0</xdr:rowOff>
    </xdr:from>
    <xdr:ext cx="333375" cy="323850"/>
    <xdr:sp macro="" textlink="">
      <xdr:nvSpPr>
        <xdr:cNvPr id="96" name="Shape 4">
          <a:extLst>
            <a:ext uri="{FF2B5EF4-FFF2-40B4-BE49-F238E27FC236}">
              <a16:creationId xmlns:a16="http://schemas.microsoft.com/office/drawing/2014/main" id="{00000000-0008-0000-0000-000060000000}"/>
            </a:ext>
          </a:extLst>
        </xdr:cNvPr>
        <xdr:cNvSpPr/>
      </xdr:nvSpPr>
      <xdr:spPr>
        <a:xfrm>
          <a:off x="17078325" y="13292137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21</xdr:col>
      <xdr:colOff>0</xdr:colOff>
      <xdr:row>95</xdr:row>
      <xdr:rowOff>0</xdr:rowOff>
    </xdr:from>
    <xdr:ext cx="333375" cy="323850"/>
    <xdr:sp macro="" textlink="">
      <xdr:nvSpPr>
        <xdr:cNvPr id="97" name="Shape 4">
          <a:extLst>
            <a:ext uri="{FF2B5EF4-FFF2-40B4-BE49-F238E27FC236}">
              <a16:creationId xmlns:a16="http://schemas.microsoft.com/office/drawing/2014/main" id="{00000000-0008-0000-0000-000061000000}"/>
            </a:ext>
          </a:extLst>
        </xdr:cNvPr>
        <xdr:cNvSpPr/>
      </xdr:nvSpPr>
      <xdr:spPr>
        <a:xfrm>
          <a:off x="17059275" y="13292137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21</xdr:col>
      <xdr:colOff>0</xdr:colOff>
      <xdr:row>95</xdr:row>
      <xdr:rowOff>0</xdr:rowOff>
    </xdr:from>
    <xdr:ext cx="333375" cy="323850"/>
    <xdr:sp macro="" textlink="">
      <xdr:nvSpPr>
        <xdr:cNvPr id="98" name="Shape 4">
          <a:extLst>
            <a:ext uri="{FF2B5EF4-FFF2-40B4-BE49-F238E27FC236}">
              <a16:creationId xmlns:a16="http://schemas.microsoft.com/office/drawing/2014/main" id="{00000000-0008-0000-0000-000062000000}"/>
            </a:ext>
          </a:extLst>
        </xdr:cNvPr>
        <xdr:cNvSpPr/>
      </xdr:nvSpPr>
      <xdr:spPr>
        <a:xfrm>
          <a:off x="17059275" y="13292137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21</xdr:col>
      <xdr:colOff>0</xdr:colOff>
      <xdr:row>97</xdr:row>
      <xdr:rowOff>0</xdr:rowOff>
    </xdr:from>
    <xdr:ext cx="333375" cy="333375"/>
    <xdr:sp macro="" textlink="">
      <xdr:nvSpPr>
        <xdr:cNvPr id="99" name="Shape 5">
          <a:extLst>
            <a:ext uri="{FF2B5EF4-FFF2-40B4-BE49-F238E27FC236}">
              <a16:creationId xmlns:a16="http://schemas.microsoft.com/office/drawing/2014/main" id="{00000000-0008-0000-0000-000063000000}"/>
            </a:ext>
          </a:extLst>
        </xdr:cNvPr>
        <xdr:cNvSpPr/>
      </xdr:nvSpPr>
      <xdr:spPr>
        <a:xfrm>
          <a:off x="17059275" y="135455025"/>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21</xdr:col>
      <xdr:colOff>0</xdr:colOff>
      <xdr:row>97</xdr:row>
      <xdr:rowOff>0</xdr:rowOff>
    </xdr:from>
    <xdr:ext cx="333375" cy="323850"/>
    <xdr:sp macro="" textlink="">
      <xdr:nvSpPr>
        <xdr:cNvPr id="100" name="Shape 4">
          <a:extLst>
            <a:ext uri="{FF2B5EF4-FFF2-40B4-BE49-F238E27FC236}">
              <a16:creationId xmlns:a16="http://schemas.microsoft.com/office/drawing/2014/main" id="{00000000-0008-0000-0000-000064000000}"/>
            </a:ext>
          </a:extLst>
        </xdr:cNvPr>
        <xdr:cNvSpPr/>
      </xdr:nvSpPr>
      <xdr:spPr>
        <a:xfrm>
          <a:off x="17059275" y="1354550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21</xdr:col>
      <xdr:colOff>0</xdr:colOff>
      <xdr:row>97</xdr:row>
      <xdr:rowOff>0</xdr:rowOff>
    </xdr:from>
    <xdr:ext cx="333375" cy="323850"/>
    <xdr:sp macro="" textlink="">
      <xdr:nvSpPr>
        <xdr:cNvPr id="101" name="Shape 4">
          <a:extLst>
            <a:ext uri="{FF2B5EF4-FFF2-40B4-BE49-F238E27FC236}">
              <a16:creationId xmlns:a16="http://schemas.microsoft.com/office/drawing/2014/main" id="{00000000-0008-0000-0000-000065000000}"/>
            </a:ext>
          </a:extLst>
        </xdr:cNvPr>
        <xdr:cNvSpPr/>
      </xdr:nvSpPr>
      <xdr:spPr>
        <a:xfrm>
          <a:off x="17059275" y="1354550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21</xdr:col>
      <xdr:colOff>19050</xdr:colOff>
      <xdr:row>97</xdr:row>
      <xdr:rowOff>0</xdr:rowOff>
    </xdr:from>
    <xdr:ext cx="333375" cy="323850"/>
    <xdr:sp macro="" textlink="">
      <xdr:nvSpPr>
        <xdr:cNvPr id="102" name="Shape 4">
          <a:extLst>
            <a:ext uri="{FF2B5EF4-FFF2-40B4-BE49-F238E27FC236}">
              <a16:creationId xmlns:a16="http://schemas.microsoft.com/office/drawing/2014/main" id="{00000000-0008-0000-0000-000066000000}"/>
            </a:ext>
          </a:extLst>
        </xdr:cNvPr>
        <xdr:cNvSpPr/>
      </xdr:nvSpPr>
      <xdr:spPr>
        <a:xfrm>
          <a:off x="17078325" y="1354550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21</xdr:col>
      <xdr:colOff>0</xdr:colOff>
      <xdr:row>97</xdr:row>
      <xdr:rowOff>0</xdr:rowOff>
    </xdr:from>
    <xdr:ext cx="333375" cy="333375"/>
    <xdr:sp macro="" textlink="">
      <xdr:nvSpPr>
        <xdr:cNvPr id="103" name="Shape 5">
          <a:extLst>
            <a:ext uri="{FF2B5EF4-FFF2-40B4-BE49-F238E27FC236}">
              <a16:creationId xmlns:a16="http://schemas.microsoft.com/office/drawing/2014/main" id="{00000000-0008-0000-0000-000067000000}"/>
            </a:ext>
          </a:extLst>
        </xdr:cNvPr>
        <xdr:cNvSpPr/>
      </xdr:nvSpPr>
      <xdr:spPr>
        <a:xfrm>
          <a:off x="17059275" y="135455025"/>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21</xdr:col>
      <xdr:colOff>0</xdr:colOff>
      <xdr:row>97</xdr:row>
      <xdr:rowOff>0</xdr:rowOff>
    </xdr:from>
    <xdr:ext cx="333375" cy="323850"/>
    <xdr:sp macro="" textlink="">
      <xdr:nvSpPr>
        <xdr:cNvPr id="104" name="Shape 4">
          <a:extLst>
            <a:ext uri="{FF2B5EF4-FFF2-40B4-BE49-F238E27FC236}">
              <a16:creationId xmlns:a16="http://schemas.microsoft.com/office/drawing/2014/main" id="{00000000-0008-0000-0000-000068000000}"/>
            </a:ext>
          </a:extLst>
        </xdr:cNvPr>
        <xdr:cNvSpPr/>
      </xdr:nvSpPr>
      <xdr:spPr>
        <a:xfrm>
          <a:off x="17059275" y="1354550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21</xdr:col>
      <xdr:colOff>0</xdr:colOff>
      <xdr:row>97</xdr:row>
      <xdr:rowOff>0</xdr:rowOff>
    </xdr:from>
    <xdr:ext cx="333375" cy="323850"/>
    <xdr:sp macro="" textlink="">
      <xdr:nvSpPr>
        <xdr:cNvPr id="105" name="Shape 4">
          <a:extLst>
            <a:ext uri="{FF2B5EF4-FFF2-40B4-BE49-F238E27FC236}">
              <a16:creationId xmlns:a16="http://schemas.microsoft.com/office/drawing/2014/main" id="{00000000-0008-0000-0000-000069000000}"/>
            </a:ext>
          </a:extLst>
        </xdr:cNvPr>
        <xdr:cNvSpPr/>
      </xdr:nvSpPr>
      <xdr:spPr>
        <a:xfrm>
          <a:off x="17059275" y="1354550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21</xdr:col>
      <xdr:colOff>0</xdr:colOff>
      <xdr:row>97</xdr:row>
      <xdr:rowOff>0</xdr:rowOff>
    </xdr:from>
    <xdr:ext cx="333375" cy="333375"/>
    <xdr:sp macro="" textlink="">
      <xdr:nvSpPr>
        <xdr:cNvPr id="106" name="Shape 5">
          <a:extLst>
            <a:ext uri="{FF2B5EF4-FFF2-40B4-BE49-F238E27FC236}">
              <a16:creationId xmlns:a16="http://schemas.microsoft.com/office/drawing/2014/main" id="{00000000-0008-0000-0000-00006A000000}"/>
            </a:ext>
          </a:extLst>
        </xdr:cNvPr>
        <xdr:cNvSpPr/>
      </xdr:nvSpPr>
      <xdr:spPr>
        <a:xfrm>
          <a:off x="17059275" y="135455025"/>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21</xdr:col>
      <xdr:colOff>0</xdr:colOff>
      <xdr:row>97</xdr:row>
      <xdr:rowOff>0</xdr:rowOff>
    </xdr:from>
    <xdr:ext cx="333375" cy="323850"/>
    <xdr:sp macro="" textlink="">
      <xdr:nvSpPr>
        <xdr:cNvPr id="107" name="Shape 4">
          <a:extLst>
            <a:ext uri="{FF2B5EF4-FFF2-40B4-BE49-F238E27FC236}">
              <a16:creationId xmlns:a16="http://schemas.microsoft.com/office/drawing/2014/main" id="{00000000-0008-0000-0000-00006B000000}"/>
            </a:ext>
          </a:extLst>
        </xdr:cNvPr>
        <xdr:cNvSpPr/>
      </xdr:nvSpPr>
      <xdr:spPr>
        <a:xfrm>
          <a:off x="17059275" y="1354550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21</xdr:col>
      <xdr:colOff>0</xdr:colOff>
      <xdr:row>97</xdr:row>
      <xdr:rowOff>0</xdr:rowOff>
    </xdr:from>
    <xdr:ext cx="333375" cy="323850"/>
    <xdr:sp macro="" textlink="">
      <xdr:nvSpPr>
        <xdr:cNvPr id="108" name="Shape 4">
          <a:extLst>
            <a:ext uri="{FF2B5EF4-FFF2-40B4-BE49-F238E27FC236}">
              <a16:creationId xmlns:a16="http://schemas.microsoft.com/office/drawing/2014/main" id="{00000000-0008-0000-0000-00006C000000}"/>
            </a:ext>
          </a:extLst>
        </xdr:cNvPr>
        <xdr:cNvSpPr/>
      </xdr:nvSpPr>
      <xdr:spPr>
        <a:xfrm>
          <a:off x="17059275" y="1354550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21</xdr:col>
      <xdr:colOff>19050</xdr:colOff>
      <xdr:row>97</xdr:row>
      <xdr:rowOff>0</xdr:rowOff>
    </xdr:from>
    <xdr:ext cx="333375" cy="323850"/>
    <xdr:sp macro="" textlink="">
      <xdr:nvSpPr>
        <xdr:cNvPr id="109" name="Shape 4">
          <a:extLst>
            <a:ext uri="{FF2B5EF4-FFF2-40B4-BE49-F238E27FC236}">
              <a16:creationId xmlns:a16="http://schemas.microsoft.com/office/drawing/2014/main" id="{00000000-0008-0000-0000-00006D000000}"/>
            </a:ext>
          </a:extLst>
        </xdr:cNvPr>
        <xdr:cNvSpPr/>
      </xdr:nvSpPr>
      <xdr:spPr>
        <a:xfrm>
          <a:off x="17078325" y="1354550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21</xdr:col>
      <xdr:colOff>0</xdr:colOff>
      <xdr:row>97</xdr:row>
      <xdr:rowOff>0</xdr:rowOff>
    </xdr:from>
    <xdr:ext cx="333375" cy="333375"/>
    <xdr:sp macro="" textlink="">
      <xdr:nvSpPr>
        <xdr:cNvPr id="110" name="Shape 5">
          <a:extLst>
            <a:ext uri="{FF2B5EF4-FFF2-40B4-BE49-F238E27FC236}">
              <a16:creationId xmlns:a16="http://schemas.microsoft.com/office/drawing/2014/main" id="{00000000-0008-0000-0000-00006E000000}"/>
            </a:ext>
          </a:extLst>
        </xdr:cNvPr>
        <xdr:cNvSpPr/>
      </xdr:nvSpPr>
      <xdr:spPr>
        <a:xfrm>
          <a:off x="17059275" y="135455025"/>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21</xdr:col>
      <xdr:colOff>0</xdr:colOff>
      <xdr:row>97</xdr:row>
      <xdr:rowOff>0</xdr:rowOff>
    </xdr:from>
    <xdr:ext cx="333375" cy="323850"/>
    <xdr:sp macro="" textlink="">
      <xdr:nvSpPr>
        <xdr:cNvPr id="111" name="Shape 4">
          <a:extLst>
            <a:ext uri="{FF2B5EF4-FFF2-40B4-BE49-F238E27FC236}">
              <a16:creationId xmlns:a16="http://schemas.microsoft.com/office/drawing/2014/main" id="{00000000-0008-0000-0000-00006F000000}"/>
            </a:ext>
          </a:extLst>
        </xdr:cNvPr>
        <xdr:cNvSpPr/>
      </xdr:nvSpPr>
      <xdr:spPr>
        <a:xfrm>
          <a:off x="17059275" y="1354550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21</xdr:col>
      <xdr:colOff>0</xdr:colOff>
      <xdr:row>97</xdr:row>
      <xdr:rowOff>0</xdr:rowOff>
    </xdr:from>
    <xdr:ext cx="333375" cy="323850"/>
    <xdr:sp macro="" textlink="">
      <xdr:nvSpPr>
        <xdr:cNvPr id="112" name="Shape 4">
          <a:extLst>
            <a:ext uri="{FF2B5EF4-FFF2-40B4-BE49-F238E27FC236}">
              <a16:creationId xmlns:a16="http://schemas.microsoft.com/office/drawing/2014/main" id="{00000000-0008-0000-0000-000070000000}"/>
            </a:ext>
          </a:extLst>
        </xdr:cNvPr>
        <xdr:cNvSpPr/>
      </xdr:nvSpPr>
      <xdr:spPr>
        <a:xfrm>
          <a:off x="17059275" y="1354550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21</xdr:col>
      <xdr:colOff>0</xdr:colOff>
      <xdr:row>97</xdr:row>
      <xdr:rowOff>0</xdr:rowOff>
    </xdr:from>
    <xdr:ext cx="333375" cy="333375"/>
    <xdr:sp macro="" textlink="">
      <xdr:nvSpPr>
        <xdr:cNvPr id="113" name="Shape 5">
          <a:extLst>
            <a:ext uri="{FF2B5EF4-FFF2-40B4-BE49-F238E27FC236}">
              <a16:creationId xmlns:a16="http://schemas.microsoft.com/office/drawing/2014/main" id="{00000000-0008-0000-0000-000071000000}"/>
            </a:ext>
          </a:extLst>
        </xdr:cNvPr>
        <xdr:cNvSpPr/>
      </xdr:nvSpPr>
      <xdr:spPr>
        <a:xfrm>
          <a:off x="17059275" y="135455025"/>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21</xdr:col>
      <xdr:colOff>0</xdr:colOff>
      <xdr:row>97</xdr:row>
      <xdr:rowOff>0</xdr:rowOff>
    </xdr:from>
    <xdr:ext cx="333375" cy="323850"/>
    <xdr:sp macro="" textlink="">
      <xdr:nvSpPr>
        <xdr:cNvPr id="114" name="Shape 4">
          <a:extLst>
            <a:ext uri="{FF2B5EF4-FFF2-40B4-BE49-F238E27FC236}">
              <a16:creationId xmlns:a16="http://schemas.microsoft.com/office/drawing/2014/main" id="{00000000-0008-0000-0000-000072000000}"/>
            </a:ext>
          </a:extLst>
        </xdr:cNvPr>
        <xdr:cNvSpPr/>
      </xdr:nvSpPr>
      <xdr:spPr>
        <a:xfrm>
          <a:off x="17059275" y="1354550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21</xdr:col>
      <xdr:colOff>0</xdr:colOff>
      <xdr:row>97</xdr:row>
      <xdr:rowOff>0</xdr:rowOff>
    </xdr:from>
    <xdr:ext cx="333375" cy="323850"/>
    <xdr:sp macro="" textlink="">
      <xdr:nvSpPr>
        <xdr:cNvPr id="115" name="Shape 4">
          <a:extLst>
            <a:ext uri="{FF2B5EF4-FFF2-40B4-BE49-F238E27FC236}">
              <a16:creationId xmlns:a16="http://schemas.microsoft.com/office/drawing/2014/main" id="{00000000-0008-0000-0000-000073000000}"/>
            </a:ext>
          </a:extLst>
        </xdr:cNvPr>
        <xdr:cNvSpPr/>
      </xdr:nvSpPr>
      <xdr:spPr>
        <a:xfrm>
          <a:off x="17059275" y="1354550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21</xdr:col>
      <xdr:colOff>19050</xdr:colOff>
      <xdr:row>97</xdr:row>
      <xdr:rowOff>0</xdr:rowOff>
    </xdr:from>
    <xdr:ext cx="333375" cy="323850"/>
    <xdr:sp macro="" textlink="">
      <xdr:nvSpPr>
        <xdr:cNvPr id="116" name="Shape 4">
          <a:extLst>
            <a:ext uri="{FF2B5EF4-FFF2-40B4-BE49-F238E27FC236}">
              <a16:creationId xmlns:a16="http://schemas.microsoft.com/office/drawing/2014/main" id="{00000000-0008-0000-0000-000074000000}"/>
            </a:ext>
          </a:extLst>
        </xdr:cNvPr>
        <xdr:cNvSpPr/>
      </xdr:nvSpPr>
      <xdr:spPr>
        <a:xfrm>
          <a:off x="17078325" y="1354550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21</xdr:col>
      <xdr:colOff>0</xdr:colOff>
      <xdr:row>97</xdr:row>
      <xdr:rowOff>0</xdr:rowOff>
    </xdr:from>
    <xdr:ext cx="333375" cy="333375"/>
    <xdr:sp macro="" textlink="">
      <xdr:nvSpPr>
        <xdr:cNvPr id="117" name="Shape 5">
          <a:extLst>
            <a:ext uri="{FF2B5EF4-FFF2-40B4-BE49-F238E27FC236}">
              <a16:creationId xmlns:a16="http://schemas.microsoft.com/office/drawing/2014/main" id="{00000000-0008-0000-0000-000075000000}"/>
            </a:ext>
          </a:extLst>
        </xdr:cNvPr>
        <xdr:cNvSpPr/>
      </xdr:nvSpPr>
      <xdr:spPr>
        <a:xfrm>
          <a:off x="17059275" y="135455025"/>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21</xdr:col>
      <xdr:colOff>0</xdr:colOff>
      <xdr:row>97</xdr:row>
      <xdr:rowOff>0</xdr:rowOff>
    </xdr:from>
    <xdr:ext cx="333375" cy="323850"/>
    <xdr:sp macro="" textlink="">
      <xdr:nvSpPr>
        <xdr:cNvPr id="118" name="Shape 4">
          <a:extLst>
            <a:ext uri="{FF2B5EF4-FFF2-40B4-BE49-F238E27FC236}">
              <a16:creationId xmlns:a16="http://schemas.microsoft.com/office/drawing/2014/main" id="{00000000-0008-0000-0000-000076000000}"/>
            </a:ext>
          </a:extLst>
        </xdr:cNvPr>
        <xdr:cNvSpPr/>
      </xdr:nvSpPr>
      <xdr:spPr>
        <a:xfrm>
          <a:off x="17059275" y="1354550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21</xdr:col>
      <xdr:colOff>0</xdr:colOff>
      <xdr:row>97</xdr:row>
      <xdr:rowOff>0</xdr:rowOff>
    </xdr:from>
    <xdr:ext cx="333375" cy="323850"/>
    <xdr:sp macro="" textlink="">
      <xdr:nvSpPr>
        <xdr:cNvPr id="119" name="Shape 4">
          <a:extLst>
            <a:ext uri="{FF2B5EF4-FFF2-40B4-BE49-F238E27FC236}">
              <a16:creationId xmlns:a16="http://schemas.microsoft.com/office/drawing/2014/main" id="{00000000-0008-0000-0000-000077000000}"/>
            </a:ext>
          </a:extLst>
        </xdr:cNvPr>
        <xdr:cNvSpPr/>
      </xdr:nvSpPr>
      <xdr:spPr>
        <a:xfrm>
          <a:off x="17059275" y="1354550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21</xdr:col>
      <xdr:colOff>0</xdr:colOff>
      <xdr:row>97</xdr:row>
      <xdr:rowOff>0</xdr:rowOff>
    </xdr:from>
    <xdr:ext cx="333375" cy="333375"/>
    <xdr:sp macro="" textlink="">
      <xdr:nvSpPr>
        <xdr:cNvPr id="120" name="Shape 5">
          <a:extLst>
            <a:ext uri="{FF2B5EF4-FFF2-40B4-BE49-F238E27FC236}">
              <a16:creationId xmlns:a16="http://schemas.microsoft.com/office/drawing/2014/main" id="{00000000-0008-0000-0000-000078000000}"/>
            </a:ext>
          </a:extLst>
        </xdr:cNvPr>
        <xdr:cNvSpPr/>
      </xdr:nvSpPr>
      <xdr:spPr>
        <a:xfrm>
          <a:off x="17059275" y="135455025"/>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21</xdr:col>
      <xdr:colOff>0</xdr:colOff>
      <xdr:row>97</xdr:row>
      <xdr:rowOff>0</xdr:rowOff>
    </xdr:from>
    <xdr:ext cx="333375" cy="323850"/>
    <xdr:sp macro="" textlink="">
      <xdr:nvSpPr>
        <xdr:cNvPr id="121" name="Shape 4">
          <a:extLst>
            <a:ext uri="{FF2B5EF4-FFF2-40B4-BE49-F238E27FC236}">
              <a16:creationId xmlns:a16="http://schemas.microsoft.com/office/drawing/2014/main" id="{00000000-0008-0000-0000-000079000000}"/>
            </a:ext>
          </a:extLst>
        </xdr:cNvPr>
        <xdr:cNvSpPr/>
      </xdr:nvSpPr>
      <xdr:spPr>
        <a:xfrm>
          <a:off x="17059275" y="1354550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21</xdr:col>
      <xdr:colOff>0</xdr:colOff>
      <xdr:row>97</xdr:row>
      <xdr:rowOff>0</xdr:rowOff>
    </xdr:from>
    <xdr:ext cx="333375" cy="323850"/>
    <xdr:sp macro="" textlink="">
      <xdr:nvSpPr>
        <xdr:cNvPr id="122" name="Shape 4">
          <a:extLst>
            <a:ext uri="{FF2B5EF4-FFF2-40B4-BE49-F238E27FC236}">
              <a16:creationId xmlns:a16="http://schemas.microsoft.com/office/drawing/2014/main" id="{00000000-0008-0000-0000-00007A000000}"/>
            </a:ext>
          </a:extLst>
        </xdr:cNvPr>
        <xdr:cNvSpPr/>
      </xdr:nvSpPr>
      <xdr:spPr>
        <a:xfrm>
          <a:off x="17059275" y="1354550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21</xdr:col>
      <xdr:colOff>19050</xdr:colOff>
      <xdr:row>97</xdr:row>
      <xdr:rowOff>0</xdr:rowOff>
    </xdr:from>
    <xdr:ext cx="333375" cy="323850"/>
    <xdr:sp macro="" textlink="">
      <xdr:nvSpPr>
        <xdr:cNvPr id="123" name="Shape 4">
          <a:extLst>
            <a:ext uri="{FF2B5EF4-FFF2-40B4-BE49-F238E27FC236}">
              <a16:creationId xmlns:a16="http://schemas.microsoft.com/office/drawing/2014/main" id="{00000000-0008-0000-0000-00007B000000}"/>
            </a:ext>
          </a:extLst>
        </xdr:cNvPr>
        <xdr:cNvSpPr/>
      </xdr:nvSpPr>
      <xdr:spPr>
        <a:xfrm>
          <a:off x="17078325" y="1354550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21</xdr:col>
      <xdr:colOff>0</xdr:colOff>
      <xdr:row>97</xdr:row>
      <xdr:rowOff>0</xdr:rowOff>
    </xdr:from>
    <xdr:ext cx="333375" cy="333375"/>
    <xdr:sp macro="" textlink="">
      <xdr:nvSpPr>
        <xdr:cNvPr id="124" name="Shape 5">
          <a:extLst>
            <a:ext uri="{FF2B5EF4-FFF2-40B4-BE49-F238E27FC236}">
              <a16:creationId xmlns:a16="http://schemas.microsoft.com/office/drawing/2014/main" id="{00000000-0008-0000-0000-00007C000000}"/>
            </a:ext>
          </a:extLst>
        </xdr:cNvPr>
        <xdr:cNvSpPr/>
      </xdr:nvSpPr>
      <xdr:spPr>
        <a:xfrm>
          <a:off x="17059275" y="135455025"/>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21</xdr:col>
      <xdr:colOff>0</xdr:colOff>
      <xdr:row>97</xdr:row>
      <xdr:rowOff>0</xdr:rowOff>
    </xdr:from>
    <xdr:ext cx="333375" cy="323850"/>
    <xdr:sp macro="" textlink="">
      <xdr:nvSpPr>
        <xdr:cNvPr id="125" name="Shape 4">
          <a:extLst>
            <a:ext uri="{FF2B5EF4-FFF2-40B4-BE49-F238E27FC236}">
              <a16:creationId xmlns:a16="http://schemas.microsoft.com/office/drawing/2014/main" id="{00000000-0008-0000-0000-00007D000000}"/>
            </a:ext>
          </a:extLst>
        </xdr:cNvPr>
        <xdr:cNvSpPr/>
      </xdr:nvSpPr>
      <xdr:spPr>
        <a:xfrm>
          <a:off x="17059275" y="1354550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21</xdr:col>
      <xdr:colOff>0</xdr:colOff>
      <xdr:row>97</xdr:row>
      <xdr:rowOff>0</xdr:rowOff>
    </xdr:from>
    <xdr:ext cx="333375" cy="323850"/>
    <xdr:sp macro="" textlink="">
      <xdr:nvSpPr>
        <xdr:cNvPr id="126" name="Shape 4">
          <a:extLst>
            <a:ext uri="{FF2B5EF4-FFF2-40B4-BE49-F238E27FC236}">
              <a16:creationId xmlns:a16="http://schemas.microsoft.com/office/drawing/2014/main" id="{00000000-0008-0000-0000-00007E000000}"/>
            </a:ext>
          </a:extLst>
        </xdr:cNvPr>
        <xdr:cNvSpPr/>
      </xdr:nvSpPr>
      <xdr:spPr>
        <a:xfrm>
          <a:off x="17059275" y="1354550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21</xdr:col>
      <xdr:colOff>0</xdr:colOff>
      <xdr:row>97</xdr:row>
      <xdr:rowOff>0</xdr:rowOff>
    </xdr:from>
    <xdr:ext cx="333375" cy="323850"/>
    <xdr:sp macro="" textlink="">
      <xdr:nvSpPr>
        <xdr:cNvPr id="127" name="Shape 4">
          <a:extLst>
            <a:ext uri="{FF2B5EF4-FFF2-40B4-BE49-F238E27FC236}">
              <a16:creationId xmlns:a16="http://schemas.microsoft.com/office/drawing/2014/main" id="{00000000-0008-0000-0000-00007F000000}"/>
            </a:ext>
          </a:extLst>
        </xdr:cNvPr>
        <xdr:cNvSpPr/>
      </xdr:nvSpPr>
      <xdr:spPr>
        <a:xfrm>
          <a:off x="17059275" y="1354550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21</xdr:col>
      <xdr:colOff>0</xdr:colOff>
      <xdr:row>97</xdr:row>
      <xdr:rowOff>0</xdr:rowOff>
    </xdr:from>
    <xdr:ext cx="333375" cy="323850"/>
    <xdr:sp macro="" textlink="">
      <xdr:nvSpPr>
        <xdr:cNvPr id="128" name="Shape 4">
          <a:extLst>
            <a:ext uri="{FF2B5EF4-FFF2-40B4-BE49-F238E27FC236}">
              <a16:creationId xmlns:a16="http://schemas.microsoft.com/office/drawing/2014/main" id="{00000000-0008-0000-0000-000080000000}"/>
            </a:ext>
          </a:extLst>
        </xdr:cNvPr>
        <xdr:cNvSpPr/>
      </xdr:nvSpPr>
      <xdr:spPr>
        <a:xfrm>
          <a:off x="17059275" y="1354550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21</xdr:col>
      <xdr:colOff>0</xdr:colOff>
      <xdr:row>97</xdr:row>
      <xdr:rowOff>0</xdr:rowOff>
    </xdr:from>
    <xdr:ext cx="333375" cy="323850"/>
    <xdr:sp macro="" textlink="">
      <xdr:nvSpPr>
        <xdr:cNvPr id="129" name="Shape 4">
          <a:extLst>
            <a:ext uri="{FF2B5EF4-FFF2-40B4-BE49-F238E27FC236}">
              <a16:creationId xmlns:a16="http://schemas.microsoft.com/office/drawing/2014/main" id="{00000000-0008-0000-0000-000081000000}"/>
            </a:ext>
          </a:extLst>
        </xdr:cNvPr>
        <xdr:cNvSpPr/>
      </xdr:nvSpPr>
      <xdr:spPr>
        <a:xfrm>
          <a:off x="17059275" y="1354550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90</xdr:row>
      <xdr:rowOff>0</xdr:rowOff>
    </xdr:from>
    <xdr:ext cx="352425" cy="352425"/>
    <xdr:sp macro="" textlink="">
      <xdr:nvSpPr>
        <xdr:cNvPr id="130" name="Shape 16">
          <a:extLst>
            <a:ext uri="{FF2B5EF4-FFF2-40B4-BE49-F238E27FC236}">
              <a16:creationId xmlns:a16="http://schemas.microsoft.com/office/drawing/2014/main" id="{00000000-0008-0000-0000-000082000000}"/>
            </a:ext>
          </a:extLst>
        </xdr:cNvPr>
        <xdr:cNvSpPr/>
      </xdr:nvSpPr>
      <xdr:spPr>
        <a:xfrm>
          <a:off x="16002000" y="125320425"/>
          <a:ext cx="352425"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90</xdr:row>
      <xdr:rowOff>0</xdr:rowOff>
    </xdr:from>
    <xdr:ext cx="352425" cy="352425"/>
    <xdr:sp macro="" textlink="">
      <xdr:nvSpPr>
        <xdr:cNvPr id="131" name="Shape 16">
          <a:extLst>
            <a:ext uri="{FF2B5EF4-FFF2-40B4-BE49-F238E27FC236}">
              <a16:creationId xmlns:a16="http://schemas.microsoft.com/office/drawing/2014/main" id="{00000000-0008-0000-0000-000083000000}"/>
            </a:ext>
          </a:extLst>
        </xdr:cNvPr>
        <xdr:cNvSpPr/>
      </xdr:nvSpPr>
      <xdr:spPr>
        <a:xfrm>
          <a:off x="16002000" y="125320425"/>
          <a:ext cx="352425"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23</xdr:col>
      <xdr:colOff>19050</xdr:colOff>
      <xdr:row>94</xdr:row>
      <xdr:rowOff>0</xdr:rowOff>
    </xdr:from>
    <xdr:ext cx="333375" cy="323850"/>
    <xdr:sp macro="" textlink="">
      <xdr:nvSpPr>
        <xdr:cNvPr id="132" name="Shape 4">
          <a:extLst>
            <a:ext uri="{FF2B5EF4-FFF2-40B4-BE49-F238E27FC236}">
              <a16:creationId xmlns:a16="http://schemas.microsoft.com/office/drawing/2014/main" id="{00000000-0008-0000-0000-000084000000}"/>
            </a:ext>
          </a:extLst>
        </xdr:cNvPr>
        <xdr:cNvSpPr/>
      </xdr:nvSpPr>
      <xdr:spPr>
        <a:xfrm>
          <a:off x="186023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24</xdr:col>
      <xdr:colOff>0</xdr:colOff>
      <xdr:row>94</xdr:row>
      <xdr:rowOff>0</xdr:rowOff>
    </xdr:from>
    <xdr:ext cx="333375" cy="323850"/>
    <xdr:sp macro="" textlink="">
      <xdr:nvSpPr>
        <xdr:cNvPr id="133" name="Shape 4">
          <a:extLst>
            <a:ext uri="{FF2B5EF4-FFF2-40B4-BE49-F238E27FC236}">
              <a16:creationId xmlns:a16="http://schemas.microsoft.com/office/drawing/2014/main" id="{00000000-0008-0000-0000-000085000000}"/>
            </a:ext>
          </a:extLst>
        </xdr:cNvPr>
        <xdr:cNvSpPr/>
      </xdr:nvSpPr>
      <xdr:spPr>
        <a:xfrm>
          <a:off x="1934527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24</xdr:col>
      <xdr:colOff>0</xdr:colOff>
      <xdr:row>94</xdr:row>
      <xdr:rowOff>0</xdr:rowOff>
    </xdr:from>
    <xdr:ext cx="333375" cy="323850"/>
    <xdr:sp macro="" textlink="">
      <xdr:nvSpPr>
        <xdr:cNvPr id="134" name="Shape 4">
          <a:extLst>
            <a:ext uri="{FF2B5EF4-FFF2-40B4-BE49-F238E27FC236}">
              <a16:creationId xmlns:a16="http://schemas.microsoft.com/office/drawing/2014/main" id="{00000000-0008-0000-0000-000086000000}"/>
            </a:ext>
          </a:extLst>
        </xdr:cNvPr>
        <xdr:cNvSpPr/>
      </xdr:nvSpPr>
      <xdr:spPr>
        <a:xfrm>
          <a:off x="1934527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24</xdr:col>
      <xdr:colOff>0</xdr:colOff>
      <xdr:row>94</xdr:row>
      <xdr:rowOff>0</xdr:rowOff>
    </xdr:from>
    <xdr:ext cx="333375" cy="323850"/>
    <xdr:sp macro="" textlink="">
      <xdr:nvSpPr>
        <xdr:cNvPr id="135" name="Shape 4">
          <a:extLst>
            <a:ext uri="{FF2B5EF4-FFF2-40B4-BE49-F238E27FC236}">
              <a16:creationId xmlns:a16="http://schemas.microsoft.com/office/drawing/2014/main" id="{00000000-0008-0000-0000-000087000000}"/>
            </a:ext>
          </a:extLst>
        </xdr:cNvPr>
        <xdr:cNvSpPr/>
      </xdr:nvSpPr>
      <xdr:spPr>
        <a:xfrm>
          <a:off x="1934527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24</xdr:col>
      <xdr:colOff>0</xdr:colOff>
      <xdr:row>95</xdr:row>
      <xdr:rowOff>0</xdr:rowOff>
    </xdr:from>
    <xdr:ext cx="333375" cy="323850"/>
    <xdr:sp macro="" textlink="">
      <xdr:nvSpPr>
        <xdr:cNvPr id="136" name="Shape 4">
          <a:extLst>
            <a:ext uri="{FF2B5EF4-FFF2-40B4-BE49-F238E27FC236}">
              <a16:creationId xmlns:a16="http://schemas.microsoft.com/office/drawing/2014/main" id="{00000000-0008-0000-0000-000088000000}"/>
            </a:ext>
          </a:extLst>
        </xdr:cNvPr>
        <xdr:cNvSpPr/>
      </xdr:nvSpPr>
      <xdr:spPr>
        <a:xfrm>
          <a:off x="19345275" y="13292137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24</xdr:col>
      <xdr:colOff>0</xdr:colOff>
      <xdr:row>95</xdr:row>
      <xdr:rowOff>0</xdr:rowOff>
    </xdr:from>
    <xdr:ext cx="333375" cy="323850"/>
    <xdr:sp macro="" textlink="">
      <xdr:nvSpPr>
        <xdr:cNvPr id="137" name="Shape 4">
          <a:extLst>
            <a:ext uri="{FF2B5EF4-FFF2-40B4-BE49-F238E27FC236}">
              <a16:creationId xmlns:a16="http://schemas.microsoft.com/office/drawing/2014/main" id="{00000000-0008-0000-0000-000089000000}"/>
            </a:ext>
          </a:extLst>
        </xdr:cNvPr>
        <xdr:cNvSpPr/>
      </xdr:nvSpPr>
      <xdr:spPr>
        <a:xfrm>
          <a:off x="19345275" y="13292137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24</xdr:col>
      <xdr:colOff>19050</xdr:colOff>
      <xdr:row>95</xdr:row>
      <xdr:rowOff>0</xdr:rowOff>
    </xdr:from>
    <xdr:ext cx="333375" cy="323850"/>
    <xdr:sp macro="" textlink="">
      <xdr:nvSpPr>
        <xdr:cNvPr id="138" name="Shape 4">
          <a:extLst>
            <a:ext uri="{FF2B5EF4-FFF2-40B4-BE49-F238E27FC236}">
              <a16:creationId xmlns:a16="http://schemas.microsoft.com/office/drawing/2014/main" id="{00000000-0008-0000-0000-00008A000000}"/>
            </a:ext>
          </a:extLst>
        </xdr:cNvPr>
        <xdr:cNvSpPr/>
      </xdr:nvSpPr>
      <xdr:spPr>
        <a:xfrm>
          <a:off x="19364325" y="13292137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24</xdr:col>
      <xdr:colOff>0</xdr:colOff>
      <xdr:row>95</xdr:row>
      <xdr:rowOff>0</xdr:rowOff>
    </xdr:from>
    <xdr:ext cx="333375" cy="323850"/>
    <xdr:sp macro="" textlink="">
      <xdr:nvSpPr>
        <xdr:cNvPr id="139" name="Shape 4">
          <a:extLst>
            <a:ext uri="{FF2B5EF4-FFF2-40B4-BE49-F238E27FC236}">
              <a16:creationId xmlns:a16="http://schemas.microsoft.com/office/drawing/2014/main" id="{00000000-0008-0000-0000-00008B000000}"/>
            </a:ext>
          </a:extLst>
        </xdr:cNvPr>
        <xdr:cNvSpPr/>
      </xdr:nvSpPr>
      <xdr:spPr>
        <a:xfrm>
          <a:off x="19345275" y="13292137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24</xdr:col>
      <xdr:colOff>0</xdr:colOff>
      <xdr:row>95</xdr:row>
      <xdr:rowOff>0</xdr:rowOff>
    </xdr:from>
    <xdr:ext cx="333375" cy="323850"/>
    <xdr:sp macro="" textlink="">
      <xdr:nvSpPr>
        <xdr:cNvPr id="140" name="Shape 4">
          <a:extLst>
            <a:ext uri="{FF2B5EF4-FFF2-40B4-BE49-F238E27FC236}">
              <a16:creationId xmlns:a16="http://schemas.microsoft.com/office/drawing/2014/main" id="{00000000-0008-0000-0000-00008C000000}"/>
            </a:ext>
          </a:extLst>
        </xdr:cNvPr>
        <xdr:cNvSpPr/>
      </xdr:nvSpPr>
      <xdr:spPr>
        <a:xfrm>
          <a:off x="19345275" y="13292137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24</xdr:col>
      <xdr:colOff>0</xdr:colOff>
      <xdr:row>95</xdr:row>
      <xdr:rowOff>0</xdr:rowOff>
    </xdr:from>
    <xdr:ext cx="333375" cy="323850"/>
    <xdr:sp macro="" textlink="">
      <xdr:nvSpPr>
        <xdr:cNvPr id="141" name="Shape 4">
          <a:extLst>
            <a:ext uri="{FF2B5EF4-FFF2-40B4-BE49-F238E27FC236}">
              <a16:creationId xmlns:a16="http://schemas.microsoft.com/office/drawing/2014/main" id="{00000000-0008-0000-0000-00008D000000}"/>
            </a:ext>
          </a:extLst>
        </xdr:cNvPr>
        <xdr:cNvSpPr/>
      </xdr:nvSpPr>
      <xdr:spPr>
        <a:xfrm>
          <a:off x="19345275" y="13292137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24</xdr:col>
      <xdr:colOff>0</xdr:colOff>
      <xdr:row>95</xdr:row>
      <xdr:rowOff>0</xdr:rowOff>
    </xdr:from>
    <xdr:ext cx="333375" cy="323850"/>
    <xdr:sp macro="" textlink="">
      <xdr:nvSpPr>
        <xdr:cNvPr id="142" name="Shape 4">
          <a:extLst>
            <a:ext uri="{FF2B5EF4-FFF2-40B4-BE49-F238E27FC236}">
              <a16:creationId xmlns:a16="http://schemas.microsoft.com/office/drawing/2014/main" id="{00000000-0008-0000-0000-00008E000000}"/>
            </a:ext>
          </a:extLst>
        </xdr:cNvPr>
        <xdr:cNvSpPr/>
      </xdr:nvSpPr>
      <xdr:spPr>
        <a:xfrm>
          <a:off x="19345275" y="13292137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24</xdr:col>
      <xdr:colOff>19050</xdr:colOff>
      <xdr:row>95</xdr:row>
      <xdr:rowOff>0</xdr:rowOff>
    </xdr:from>
    <xdr:ext cx="333375" cy="323850"/>
    <xdr:sp macro="" textlink="">
      <xdr:nvSpPr>
        <xdr:cNvPr id="143" name="Shape 4">
          <a:extLst>
            <a:ext uri="{FF2B5EF4-FFF2-40B4-BE49-F238E27FC236}">
              <a16:creationId xmlns:a16="http://schemas.microsoft.com/office/drawing/2014/main" id="{00000000-0008-0000-0000-00008F000000}"/>
            </a:ext>
          </a:extLst>
        </xdr:cNvPr>
        <xdr:cNvSpPr/>
      </xdr:nvSpPr>
      <xdr:spPr>
        <a:xfrm>
          <a:off x="19364325" y="13292137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24</xdr:col>
      <xdr:colOff>0</xdr:colOff>
      <xdr:row>95</xdr:row>
      <xdr:rowOff>0</xdr:rowOff>
    </xdr:from>
    <xdr:ext cx="333375" cy="323850"/>
    <xdr:sp macro="" textlink="">
      <xdr:nvSpPr>
        <xdr:cNvPr id="144" name="Shape 4">
          <a:extLst>
            <a:ext uri="{FF2B5EF4-FFF2-40B4-BE49-F238E27FC236}">
              <a16:creationId xmlns:a16="http://schemas.microsoft.com/office/drawing/2014/main" id="{00000000-0008-0000-0000-000090000000}"/>
            </a:ext>
          </a:extLst>
        </xdr:cNvPr>
        <xdr:cNvSpPr/>
      </xdr:nvSpPr>
      <xdr:spPr>
        <a:xfrm>
          <a:off x="19345275" y="13292137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24</xdr:col>
      <xdr:colOff>0</xdr:colOff>
      <xdr:row>95</xdr:row>
      <xdr:rowOff>0</xdr:rowOff>
    </xdr:from>
    <xdr:ext cx="333375" cy="323850"/>
    <xdr:sp macro="" textlink="">
      <xdr:nvSpPr>
        <xdr:cNvPr id="145" name="Shape 4">
          <a:extLst>
            <a:ext uri="{FF2B5EF4-FFF2-40B4-BE49-F238E27FC236}">
              <a16:creationId xmlns:a16="http://schemas.microsoft.com/office/drawing/2014/main" id="{00000000-0008-0000-0000-000091000000}"/>
            </a:ext>
          </a:extLst>
        </xdr:cNvPr>
        <xdr:cNvSpPr/>
      </xdr:nvSpPr>
      <xdr:spPr>
        <a:xfrm>
          <a:off x="19345275" y="13292137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24</xdr:col>
      <xdr:colOff>0</xdr:colOff>
      <xdr:row>97</xdr:row>
      <xdr:rowOff>0</xdr:rowOff>
    </xdr:from>
    <xdr:ext cx="333375" cy="333375"/>
    <xdr:sp macro="" textlink="">
      <xdr:nvSpPr>
        <xdr:cNvPr id="146" name="Shape 5">
          <a:extLst>
            <a:ext uri="{FF2B5EF4-FFF2-40B4-BE49-F238E27FC236}">
              <a16:creationId xmlns:a16="http://schemas.microsoft.com/office/drawing/2014/main" id="{00000000-0008-0000-0000-000092000000}"/>
            </a:ext>
          </a:extLst>
        </xdr:cNvPr>
        <xdr:cNvSpPr/>
      </xdr:nvSpPr>
      <xdr:spPr>
        <a:xfrm>
          <a:off x="19345275" y="135455025"/>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24</xdr:col>
      <xdr:colOff>0</xdr:colOff>
      <xdr:row>97</xdr:row>
      <xdr:rowOff>0</xdr:rowOff>
    </xdr:from>
    <xdr:ext cx="333375" cy="323850"/>
    <xdr:sp macro="" textlink="">
      <xdr:nvSpPr>
        <xdr:cNvPr id="147" name="Shape 4">
          <a:extLst>
            <a:ext uri="{FF2B5EF4-FFF2-40B4-BE49-F238E27FC236}">
              <a16:creationId xmlns:a16="http://schemas.microsoft.com/office/drawing/2014/main" id="{00000000-0008-0000-0000-000093000000}"/>
            </a:ext>
          </a:extLst>
        </xdr:cNvPr>
        <xdr:cNvSpPr/>
      </xdr:nvSpPr>
      <xdr:spPr>
        <a:xfrm>
          <a:off x="19345275" y="1354550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24</xdr:col>
      <xdr:colOff>0</xdr:colOff>
      <xdr:row>97</xdr:row>
      <xdr:rowOff>0</xdr:rowOff>
    </xdr:from>
    <xdr:ext cx="333375" cy="323850"/>
    <xdr:sp macro="" textlink="">
      <xdr:nvSpPr>
        <xdr:cNvPr id="148" name="Shape 4">
          <a:extLst>
            <a:ext uri="{FF2B5EF4-FFF2-40B4-BE49-F238E27FC236}">
              <a16:creationId xmlns:a16="http://schemas.microsoft.com/office/drawing/2014/main" id="{00000000-0008-0000-0000-000094000000}"/>
            </a:ext>
          </a:extLst>
        </xdr:cNvPr>
        <xdr:cNvSpPr/>
      </xdr:nvSpPr>
      <xdr:spPr>
        <a:xfrm>
          <a:off x="19345275" y="1354550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24</xdr:col>
      <xdr:colOff>19050</xdr:colOff>
      <xdr:row>97</xdr:row>
      <xdr:rowOff>0</xdr:rowOff>
    </xdr:from>
    <xdr:ext cx="333375" cy="323850"/>
    <xdr:sp macro="" textlink="">
      <xdr:nvSpPr>
        <xdr:cNvPr id="149" name="Shape 4">
          <a:extLst>
            <a:ext uri="{FF2B5EF4-FFF2-40B4-BE49-F238E27FC236}">
              <a16:creationId xmlns:a16="http://schemas.microsoft.com/office/drawing/2014/main" id="{00000000-0008-0000-0000-000095000000}"/>
            </a:ext>
          </a:extLst>
        </xdr:cNvPr>
        <xdr:cNvSpPr/>
      </xdr:nvSpPr>
      <xdr:spPr>
        <a:xfrm>
          <a:off x="19364325" y="1354550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24</xdr:col>
      <xdr:colOff>0</xdr:colOff>
      <xdr:row>97</xdr:row>
      <xdr:rowOff>0</xdr:rowOff>
    </xdr:from>
    <xdr:ext cx="333375" cy="333375"/>
    <xdr:sp macro="" textlink="">
      <xdr:nvSpPr>
        <xdr:cNvPr id="150" name="Shape 5">
          <a:extLst>
            <a:ext uri="{FF2B5EF4-FFF2-40B4-BE49-F238E27FC236}">
              <a16:creationId xmlns:a16="http://schemas.microsoft.com/office/drawing/2014/main" id="{00000000-0008-0000-0000-000096000000}"/>
            </a:ext>
          </a:extLst>
        </xdr:cNvPr>
        <xdr:cNvSpPr/>
      </xdr:nvSpPr>
      <xdr:spPr>
        <a:xfrm>
          <a:off x="19345275" y="135455025"/>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24</xdr:col>
      <xdr:colOff>0</xdr:colOff>
      <xdr:row>97</xdr:row>
      <xdr:rowOff>0</xdr:rowOff>
    </xdr:from>
    <xdr:ext cx="333375" cy="323850"/>
    <xdr:sp macro="" textlink="">
      <xdr:nvSpPr>
        <xdr:cNvPr id="151" name="Shape 4">
          <a:extLst>
            <a:ext uri="{FF2B5EF4-FFF2-40B4-BE49-F238E27FC236}">
              <a16:creationId xmlns:a16="http://schemas.microsoft.com/office/drawing/2014/main" id="{00000000-0008-0000-0000-000097000000}"/>
            </a:ext>
          </a:extLst>
        </xdr:cNvPr>
        <xdr:cNvSpPr/>
      </xdr:nvSpPr>
      <xdr:spPr>
        <a:xfrm>
          <a:off x="19345275" y="1354550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24</xdr:col>
      <xdr:colOff>0</xdr:colOff>
      <xdr:row>97</xdr:row>
      <xdr:rowOff>0</xdr:rowOff>
    </xdr:from>
    <xdr:ext cx="333375" cy="323850"/>
    <xdr:sp macro="" textlink="">
      <xdr:nvSpPr>
        <xdr:cNvPr id="152" name="Shape 4">
          <a:extLst>
            <a:ext uri="{FF2B5EF4-FFF2-40B4-BE49-F238E27FC236}">
              <a16:creationId xmlns:a16="http://schemas.microsoft.com/office/drawing/2014/main" id="{00000000-0008-0000-0000-000098000000}"/>
            </a:ext>
          </a:extLst>
        </xdr:cNvPr>
        <xdr:cNvSpPr/>
      </xdr:nvSpPr>
      <xdr:spPr>
        <a:xfrm>
          <a:off x="19345275" y="1354550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24</xdr:col>
      <xdr:colOff>0</xdr:colOff>
      <xdr:row>97</xdr:row>
      <xdr:rowOff>0</xdr:rowOff>
    </xdr:from>
    <xdr:ext cx="333375" cy="333375"/>
    <xdr:sp macro="" textlink="">
      <xdr:nvSpPr>
        <xdr:cNvPr id="153" name="Shape 5">
          <a:extLst>
            <a:ext uri="{FF2B5EF4-FFF2-40B4-BE49-F238E27FC236}">
              <a16:creationId xmlns:a16="http://schemas.microsoft.com/office/drawing/2014/main" id="{00000000-0008-0000-0000-000099000000}"/>
            </a:ext>
          </a:extLst>
        </xdr:cNvPr>
        <xdr:cNvSpPr/>
      </xdr:nvSpPr>
      <xdr:spPr>
        <a:xfrm>
          <a:off x="19345275" y="135455025"/>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24</xdr:col>
      <xdr:colOff>0</xdr:colOff>
      <xdr:row>97</xdr:row>
      <xdr:rowOff>0</xdr:rowOff>
    </xdr:from>
    <xdr:ext cx="333375" cy="323850"/>
    <xdr:sp macro="" textlink="">
      <xdr:nvSpPr>
        <xdr:cNvPr id="154" name="Shape 4">
          <a:extLst>
            <a:ext uri="{FF2B5EF4-FFF2-40B4-BE49-F238E27FC236}">
              <a16:creationId xmlns:a16="http://schemas.microsoft.com/office/drawing/2014/main" id="{00000000-0008-0000-0000-00009A000000}"/>
            </a:ext>
          </a:extLst>
        </xdr:cNvPr>
        <xdr:cNvSpPr/>
      </xdr:nvSpPr>
      <xdr:spPr>
        <a:xfrm>
          <a:off x="19345275" y="1354550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24</xdr:col>
      <xdr:colOff>0</xdr:colOff>
      <xdr:row>97</xdr:row>
      <xdr:rowOff>0</xdr:rowOff>
    </xdr:from>
    <xdr:ext cx="333375" cy="323850"/>
    <xdr:sp macro="" textlink="">
      <xdr:nvSpPr>
        <xdr:cNvPr id="155" name="Shape 4">
          <a:extLst>
            <a:ext uri="{FF2B5EF4-FFF2-40B4-BE49-F238E27FC236}">
              <a16:creationId xmlns:a16="http://schemas.microsoft.com/office/drawing/2014/main" id="{00000000-0008-0000-0000-00009B000000}"/>
            </a:ext>
          </a:extLst>
        </xdr:cNvPr>
        <xdr:cNvSpPr/>
      </xdr:nvSpPr>
      <xdr:spPr>
        <a:xfrm>
          <a:off x="19345275" y="1354550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24</xdr:col>
      <xdr:colOff>19050</xdr:colOff>
      <xdr:row>97</xdr:row>
      <xdr:rowOff>0</xdr:rowOff>
    </xdr:from>
    <xdr:ext cx="333375" cy="323850"/>
    <xdr:sp macro="" textlink="">
      <xdr:nvSpPr>
        <xdr:cNvPr id="156" name="Shape 4">
          <a:extLst>
            <a:ext uri="{FF2B5EF4-FFF2-40B4-BE49-F238E27FC236}">
              <a16:creationId xmlns:a16="http://schemas.microsoft.com/office/drawing/2014/main" id="{00000000-0008-0000-0000-00009C000000}"/>
            </a:ext>
          </a:extLst>
        </xdr:cNvPr>
        <xdr:cNvSpPr/>
      </xdr:nvSpPr>
      <xdr:spPr>
        <a:xfrm>
          <a:off x="19364325" y="1354550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24</xdr:col>
      <xdr:colOff>0</xdr:colOff>
      <xdr:row>97</xdr:row>
      <xdr:rowOff>0</xdr:rowOff>
    </xdr:from>
    <xdr:ext cx="333375" cy="333375"/>
    <xdr:sp macro="" textlink="">
      <xdr:nvSpPr>
        <xdr:cNvPr id="157" name="Shape 5">
          <a:extLst>
            <a:ext uri="{FF2B5EF4-FFF2-40B4-BE49-F238E27FC236}">
              <a16:creationId xmlns:a16="http://schemas.microsoft.com/office/drawing/2014/main" id="{00000000-0008-0000-0000-00009D000000}"/>
            </a:ext>
          </a:extLst>
        </xdr:cNvPr>
        <xdr:cNvSpPr/>
      </xdr:nvSpPr>
      <xdr:spPr>
        <a:xfrm>
          <a:off x="19345275" y="135455025"/>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24</xdr:col>
      <xdr:colOff>0</xdr:colOff>
      <xdr:row>97</xdr:row>
      <xdr:rowOff>0</xdr:rowOff>
    </xdr:from>
    <xdr:ext cx="333375" cy="323850"/>
    <xdr:sp macro="" textlink="">
      <xdr:nvSpPr>
        <xdr:cNvPr id="158" name="Shape 4">
          <a:extLst>
            <a:ext uri="{FF2B5EF4-FFF2-40B4-BE49-F238E27FC236}">
              <a16:creationId xmlns:a16="http://schemas.microsoft.com/office/drawing/2014/main" id="{00000000-0008-0000-0000-00009E000000}"/>
            </a:ext>
          </a:extLst>
        </xdr:cNvPr>
        <xdr:cNvSpPr/>
      </xdr:nvSpPr>
      <xdr:spPr>
        <a:xfrm>
          <a:off x="19345275" y="1354550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24</xdr:col>
      <xdr:colOff>0</xdr:colOff>
      <xdr:row>97</xdr:row>
      <xdr:rowOff>0</xdr:rowOff>
    </xdr:from>
    <xdr:ext cx="333375" cy="323850"/>
    <xdr:sp macro="" textlink="">
      <xdr:nvSpPr>
        <xdr:cNvPr id="159" name="Shape 4">
          <a:extLst>
            <a:ext uri="{FF2B5EF4-FFF2-40B4-BE49-F238E27FC236}">
              <a16:creationId xmlns:a16="http://schemas.microsoft.com/office/drawing/2014/main" id="{00000000-0008-0000-0000-00009F000000}"/>
            </a:ext>
          </a:extLst>
        </xdr:cNvPr>
        <xdr:cNvSpPr/>
      </xdr:nvSpPr>
      <xdr:spPr>
        <a:xfrm>
          <a:off x="19345275" y="1354550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24</xdr:col>
      <xdr:colOff>0</xdr:colOff>
      <xdr:row>97</xdr:row>
      <xdr:rowOff>0</xdr:rowOff>
    </xdr:from>
    <xdr:ext cx="333375" cy="333375"/>
    <xdr:sp macro="" textlink="">
      <xdr:nvSpPr>
        <xdr:cNvPr id="160" name="Shape 5">
          <a:extLst>
            <a:ext uri="{FF2B5EF4-FFF2-40B4-BE49-F238E27FC236}">
              <a16:creationId xmlns:a16="http://schemas.microsoft.com/office/drawing/2014/main" id="{00000000-0008-0000-0000-0000A0000000}"/>
            </a:ext>
          </a:extLst>
        </xdr:cNvPr>
        <xdr:cNvSpPr/>
      </xdr:nvSpPr>
      <xdr:spPr>
        <a:xfrm>
          <a:off x="19345275" y="135455025"/>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24</xdr:col>
      <xdr:colOff>0</xdr:colOff>
      <xdr:row>97</xdr:row>
      <xdr:rowOff>0</xdr:rowOff>
    </xdr:from>
    <xdr:ext cx="333375" cy="323850"/>
    <xdr:sp macro="" textlink="">
      <xdr:nvSpPr>
        <xdr:cNvPr id="161" name="Shape 4">
          <a:extLst>
            <a:ext uri="{FF2B5EF4-FFF2-40B4-BE49-F238E27FC236}">
              <a16:creationId xmlns:a16="http://schemas.microsoft.com/office/drawing/2014/main" id="{00000000-0008-0000-0000-0000A1000000}"/>
            </a:ext>
          </a:extLst>
        </xdr:cNvPr>
        <xdr:cNvSpPr/>
      </xdr:nvSpPr>
      <xdr:spPr>
        <a:xfrm>
          <a:off x="19345275" y="1354550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24</xdr:col>
      <xdr:colOff>0</xdr:colOff>
      <xdr:row>97</xdr:row>
      <xdr:rowOff>0</xdr:rowOff>
    </xdr:from>
    <xdr:ext cx="333375" cy="323850"/>
    <xdr:sp macro="" textlink="">
      <xdr:nvSpPr>
        <xdr:cNvPr id="162" name="Shape 4">
          <a:extLst>
            <a:ext uri="{FF2B5EF4-FFF2-40B4-BE49-F238E27FC236}">
              <a16:creationId xmlns:a16="http://schemas.microsoft.com/office/drawing/2014/main" id="{00000000-0008-0000-0000-0000A2000000}"/>
            </a:ext>
          </a:extLst>
        </xdr:cNvPr>
        <xdr:cNvSpPr/>
      </xdr:nvSpPr>
      <xdr:spPr>
        <a:xfrm>
          <a:off x="19345275" y="1354550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24</xdr:col>
      <xdr:colOff>19050</xdr:colOff>
      <xdr:row>97</xdr:row>
      <xdr:rowOff>0</xdr:rowOff>
    </xdr:from>
    <xdr:ext cx="333375" cy="323850"/>
    <xdr:sp macro="" textlink="">
      <xdr:nvSpPr>
        <xdr:cNvPr id="163" name="Shape 4">
          <a:extLst>
            <a:ext uri="{FF2B5EF4-FFF2-40B4-BE49-F238E27FC236}">
              <a16:creationId xmlns:a16="http://schemas.microsoft.com/office/drawing/2014/main" id="{00000000-0008-0000-0000-0000A3000000}"/>
            </a:ext>
          </a:extLst>
        </xdr:cNvPr>
        <xdr:cNvSpPr/>
      </xdr:nvSpPr>
      <xdr:spPr>
        <a:xfrm>
          <a:off x="19364325" y="1354550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24</xdr:col>
      <xdr:colOff>0</xdr:colOff>
      <xdr:row>97</xdr:row>
      <xdr:rowOff>0</xdr:rowOff>
    </xdr:from>
    <xdr:ext cx="333375" cy="333375"/>
    <xdr:sp macro="" textlink="">
      <xdr:nvSpPr>
        <xdr:cNvPr id="164" name="Shape 5">
          <a:extLst>
            <a:ext uri="{FF2B5EF4-FFF2-40B4-BE49-F238E27FC236}">
              <a16:creationId xmlns:a16="http://schemas.microsoft.com/office/drawing/2014/main" id="{00000000-0008-0000-0000-0000A4000000}"/>
            </a:ext>
          </a:extLst>
        </xdr:cNvPr>
        <xdr:cNvSpPr/>
      </xdr:nvSpPr>
      <xdr:spPr>
        <a:xfrm>
          <a:off x="19345275" y="135455025"/>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24</xdr:col>
      <xdr:colOff>0</xdr:colOff>
      <xdr:row>97</xdr:row>
      <xdr:rowOff>0</xdr:rowOff>
    </xdr:from>
    <xdr:ext cx="333375" cy="323850"/>
    <xdr:sp macro="" textlink="">
      <xdr:nvSpPr>
        <xdr:cNvPr id="165" name="Shape 4">
          <a:extLst>
            <a:ext uri="{FF2B5EF4-FFF2-40B4-BE49-F238E27FC236}">
              <a16:creationId xmlns:a16="http://schemas.microsoft.com/office/drawing/2014/main" id="{00000000-0008-0000-0000-0000A5000000}"/>
            </a:ext>
          </a:extLst>
        </xdr:cNvPr>
        <xdr:cNvSpPr/>
      </xdr:nvSpPr>
      <xdr:spPr>
        <a:xfrm>
          <a:off x="19345275" y="1354550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24</xdr:col>
      <xdr:colOff>0</xdr:colOff>
      <xdr:row>97</xdr:row>
      <xdr:rowOff>0</xdr:rowOff>
    </xdr:from>
    <xdr:ext cx="333375" cy="323850"/>
    <xdr:sp macro="" textlink="">
      <xdr:nvSpPr>
        <xdr:cNvPr id="166" name="Shape 4">
          <a:extLst>
            <a:ext uri="{FF2B5EF4-FFF2-40B4-BE49-F238E27FC236}">
              <a16:creationId xmlns:a16="http://schemas.microsoft.com/office/drawing/2014/main" id="{00000000-0008-0000-0000-0000A6000000}"/>
            </a:ext>
          </a:extLst>
        </xdr:cNvPr>
        <xdr:cNvSpPr/>
      </xdr:nvSpPr>
      <xdr:spPr>
        <a:xfrm>
          <a:off x="19345275" y="1354550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24</xdr:col>
      <xdr:colOff>0</xdr:colOff>
      <xdr:row>97</xdr:row>
      <xdr:rowOff>0</xdr:rowOff>
    </xdr:from>
    <xdr:ext cx="333375" cy="333375"/>
    <xdr:sp macro="" textlink="">
      <xdr:nvSpPr>
        <xdr:cNvPr id="167" name="Shape 5">
          <a:extLst>
            <a:ext uri="{FF2B5EF4-FFF2-40B4-BE49-F238E27FC236}">
              <a16:creationId xmlns:a16="http://schemas.microsoft.com/office/drawing/2014/main" id="{00000000-0008-0000-0000-0000A7000000}"/>
            </a:ext>
          </a:extLst>
        </xdr:cNvPr>
        <xdr:cNvSpPr/>
      </xdr:nvSpPr>
      <xdr:spPr>
        <a:xfrm>
          <a:off x="19345275" y="135455025"/>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24</xdr:col>
      <xdr:colOff>0</xdr:colOff>
      <xdr:row>97</xdr:row>
      <xdr:rowOff>0</xdr:rowOff>
    </xdr:from>
    <xdr:ext cx="333375" cy="323850"/>
    <xdr:sp macro="" textlink="">
      <xdr:nvSpPr>
        <xdr:cNvPr id="168" name="Shape 4">
          <a:extLst>
            <a:ext uri="{FF2B5EF4-FFF2-40B4-BE49-F238E27FC236}">
              <a16:creationId xmlns:a16="http://schemas.microsoft.com/office/drawing/2014/main" id="{00000000-0008-0000-0000-0000A8000000}"/>
            </a:ext>
          </a:extLst>
        </xdr:cNvPr>
        <xdr:cNvSpPr/>
      </xdr:nvSpPr>
      <xdr:spPr>
        <a:xfrm>
          <a:off x="19345275" y="1354550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24</xdr:col>
      <xdr:colOff>0</xdr:colOff>
      <xdr:row>97</xdr:row>
      <xdr:rowOff>0</xdr:rowOff>
    </xdr:from>
    <xdr:ext cx="333375" cy="323850"/>
    <xdr:sp macro="" textlink="">
      <xdr:nvSpPr>
        <xdr:cNvPr id="169" name="Shape 4">
          <a:extLst>
            <a:ext uri="{FF2B5EF4-FFF2-40B4-BE49-F238E27FC236}">
              <a16:creationId xmlns:a16="http://schemas.microsoft.com/office/drawing/2014/main" id="{00000000-0008-0000-0000-0000A9000000}"/>
            </a:ext>
          </a:extLst>
        </xdr:cNvPr>
        <xdr:cNvSpPr/>
      </xdr:nvSpPr>
      <xdr:spPr>
        <a:xfrm>
          <a:off x="19345275" y="1354550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24</xdr:col>
      <xdr:colOff>19050</xdr:colOff>
      <xdr:row>97</xdr:row>
      <xdr:rowOff>0</xdr:rowOff>
    </xdr:from>
    <xdr:ext cx="333375" cy="323850"/>
    <xdr:sp macro="" textlink="">
      <xdr:nvSpPr>
        <xdr:cNvPr id="170" name="Shape 4">
          <a:extLst>
            <a:ext uri="{FF2B5EF4-FFF2-40B4-BE49-F238E27FC236}">
              <a16:creationId xmlns:a16="http://schemas.microsoft.com/office/drawing/2014/main" id="{00000000-0008-0000-0000-0000AA000000}"/>
            </a:ext>
          </a:extLst>
        </xdr:cNvPr>
        <xdr:cNvSpPr/>
      </xdr:nvSpPr>
      <xdr:spPr>
        <a:xfrm>
          <a:off x="19364325" y="1354550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24</xdr:col>
      <xdr:colOff>0</xdr:colOff>
      <xdr:row>97</xdr:row>
      <xdr:rowOff>0</xdr:rowOff>
    </xdr:from>
    <xdr:ext cx="333375" cy="333375"/>
    <xdr:sp macro="" textlink="">
      <xdr:nvSpPr>
        <xdr:cNvPr id="171" name="Shape 5">
          <a:extLst>
            <a:ext uri="{FF2B5EF4-FFF2-40B4-BE49-F238E27FC236}">
              <a16:creationId xmlns:a16="http://schemas.microsoft.com/office/drawing/2014/main" id="{00000000-0008-0000-0000-0000AB000000}"/>
            </a:ext>
          </a:extLst>
        </xdr:cNvPr>
        <xdr:cNvSpPr/>
      </xdr:nvSpPr>
      <xdr:spPr>
        <a:xfrm>
          <a:off x="19345275" y="135455025"/>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24</xdr:col>
      <xdr:colOff>0</xdr:colOff>
      <xdr:row>97</xdr:row>
      <xdr:rowOff>0</xdr:rowOff>
    </xdr:from>
    <xdr:ext cx="333375" cy="323850"/>
    <xdr:sp macro="" textlink="">
      <xdr:nvSpPr>
        <xdr:cNvPr id="172" name="Shape 4">
          <a:extLst>
            <a:ext uri="{FF2B5EF4-FFF2-40B4-BE49-F238E27FC236}">
              <a16:creationId xmlns:a16="http://schemas.microsoft.com/office/drawing/2014/main" id="{00000000-0008-0000-0000-0000AC000000}"/>
            </a:ext>
          </a:extLst>
        </xdr:cNvPr>
        <xdr:cNvSpPr/>
      </xdr:nvSpPr>
      <xdr:spPr>
        <a:xfrm>
          <a:off x="19345275" y="1354550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24</xdr:col>
      <xdr:colOff>0</xdr:colOff>
      <xdr:row>97</xdr:row>
      <xdr:rowOff>0</xdr:rowOff>
    </xdr:from>
    <xdr:ext cx="333375" cy="323850"/>
    <xdr:sp macro="" textlink="">
      <xdr:nvSpPr>
        <xdr:cNvPr id="173" name="Shape 4">
          <a:extLst>
            <a:ext uri="{FF2B5EF4-FFF2-40B4-BE49-F238E27FC236}">
              <a16:creationId xmlns:a16="http://schemas.microsoft.com/office/drawing/2014/main" id="{00000000-0008-0000-0000-0000AD000000}"/>
            </a:ext>
          </a:extLst>
        </xdr:cNvPr>
        <xdr:cNvSpPr/>
      </xdr:nvSpPr>
      <xdr:spPr>
        <a:xfrm>
          <a:off x="19345275" y="1354550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24</xdr:col>
      <xdr:colOff>0</xdr:colOff>
      <xdr:row>97</xdr:row>
      <xdr:rowOff>0</xdr:rowOff>
    </xdr:from>
    <xdr:ext cx="333375" cy="323850"/>
    <xdr:sp macro="" textlink="">
      <xdr:nvSpPr>
        <xdr:cNvPr id="174" name="Shape 4">
          <a:extLst>
            <a:ext uri="{FF2B5EF4-FFF2-40B4-BE49-F238E27FC236}">
              <a16:creationId xmlns:a16="http://schemas.microsoft.com/office/drawing/2014/main" id="{00000000-0008-0000-0000-0000AE000000}"/>
            </a:ext>
          </a:extLst>
        </xdr:cNvPr>
        <xdr:cNvSpPr/>
      </xdr:nvSpPr>
      <xdr:spPr>
        <a:xfrm>
          <a:off x="19345275" y="1354550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24</xdr:col>
      <xdr:colOff>0</xdr:colOff>
      <xdr:row>97</xdr:row>
      <xdr:rowOff>0</xdr:rowOff>
    </xdr:from>
    <xdr:ext cx="333375" cy="323850"/>
    <xdr:sp macro="" textlink="">
      <xdr:nvSpPr>
        <xdr:cNvPr id="175" name="Shape 4">
          <a:extLst>
            <a:ext uri="{FF2B5EF4-FFF2-40B4-BE49-F238E27FC236}">
              <a16:creationId xmlns:a16="http://schemas.microsoft.com/office/drawing/2014/main" id="{00000000-0008-0000-0000-0000AF000000}"/>
            </a:ext>
          </a:extLst>
        </xdr:cNvPr>
        <xdr:cNvSpPr/>
      </xdr:nvSpPr>
      <xdr:spPr>
        <a:xfrm>
          <a:off x="19345275" y="1354550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24</xdr:col>
      <xdr:colOff>19050</xdr:colOff>
      <xdr:row>97</xdr:row>
      <xdr:rowOff>0</xdr:rowOff>
    </xdr:from>
    <xdr:ext cx="333375" cy="323850"/>
    <xdr:sp macro="" textlink="">
      <xdr:nvSpPr>
        <xdr:cNvPr id="176" name="Shape 4">
          <a:extLst>
            <a:ext uri="{FF2B5EF4-FFF2-40B4-BE49-F238E27FC236}">
              <a16:creationId xmlns:a16="http://schemas.microsoft.com/office/drawing/2014/main" id="{00000000-0008-0000-0000-0000B0000000}"/>
            </a:ext>
          </a:extLst>
        </xdr:cNvPr>
        <xdr:cNvSpPr/>
      </xdr:nvSpPr>
      <xdr:spPr>
        <a:xfrm>
          <a:off x="19364325" y="1354550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24</xdr:col>
      <xdr:colOff>0</xdr:colOff>
      <xdr:row>97</xdr:row>
      <xdr:rowOff>0</xdr:rowOff>
    </xdr:from>
    <xdr:ext cx="333375" cy="323850"/>
    <xdr:sp macro="" textlink="">
      <xdr:nvSpPr>
        <xdr:cNvPr id="177" name="Shape 4">
          <a:extLst>
            <a:ext uri="{FF2B5EF4-FFF2-40B4-BE49-F238E27FC236}">
              <a16:creationId xmlns:a16="http://schemas.microsoft.com/office/drawing/2014/main" id="{00000000-0008-0000-0000-0000B1000000}"/>
            </a:ext>
          </a:extLst>
        </xdr:cNvPr>
        <xdr:cNvSpPr/>
      </xdr:nvSpPr>
      <xdr:spPr>
        <a:xfrm>
          <a:off x="19345275" y="1354550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24</xdr:col>
      <xdr:colOff>0</xdr:colOff>
      <xdr:row>97</xdr:row>
      <xdr:rowOff>0</xdr:rowOff>
    </xdr:from>
    <xdr:ext cx="333375" cy="323850"/>
    <xdr:sp macro="" textlink="">
      <xdr:nvSpPr>
        <xdr:cNvPr id="178" name="Shape 4">
          <a:extLst>
            <a:ext uri="{FF2B5EF4-FFF2-40B4-BE49-F238E27FC236}">
              <a16:creationId xmlns:a16="http://schemas.microsoft.com/office/drawing/2014/main" id="{00000000-0008-0000-0000-0000B2000000}"/>
            </a:ext>
          </a:extLst>
        </xdr:cNvPr>
        <xdr:cNvSpPr/>
      </xdr:nvSpPr>
      <xdr:spPr>
        <a:xfrm>
          <a:off x="19345275" y="1354550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90</xdr:row>
      <xdr:rowOff>0</xdr:rowOff>
    </xdr:from>
    <xdr:ext cx="352425" cy="352425"/>
    <xdr:sp macro="" textlink="">
      <xdr:nvSpPr>
        <xdr:cNvPr id="179" name="Shape 16">
          <a:extLst>
            <a:ext uri="{FF2B5EF4-FFF2-40B4-BE49-F238E27FC236}">
              <a16:creationId xmlns:a16="http://schemas.microsoft.com/office/drawing/2014/main" id="{00000000-0008-0000-0000-0000B3000000}"/>
            </a:ext>
          </a:extLst>
        </xdr:cNvPr>
        <xdr:cNvSpPr/>
      </xdr:nvSpPr>
      <xdr:spPr>
        <a:xfrm>
          <a:off x="16002000" y="125320425"/>
          <a:ext cx="352425"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90</xdr:row>
      <xdr:rowOff>0</xdr:rowOff>
    </xdr:from>
    <xdr:ext cx="352425" cy="352425"/>
    <xdr:sp macro="" textlink="">
      <xdr:nvSpPr>
        <xdr:cNvPr id="180" name="Shape 16">
          <a:extLst>
            <a:ext uri="{FF2B5EF4-FFF2-40B4-BE49-F238E27FC236}">
              <a16:creationId xmlns:a16="http://schemas.microsoft.com/office/drawing/2014/main" id="{00000000-0008-0000-0000-0000B4000000}"/>
            </a:ext>
          </a:extLst>
        </xdr:cNvPr>
        <xdr:cNvSpPr/>
      </xdr:nvSpPr>
      <xdr:spPr>
        <a:xfrm>
          <a:off x="16002000" y="125320425"/>
          <a:ext cx="352425"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90</xdr:row>
      <xdr:rowOff>0</xdr:rowOff>
    </xdr:from>
    <xdr:ext cx="352425" cy="352425"/>
    <xdr:sp macro="" textlink="">
      <xdr:nvSpPr>
        <xdr:cNvPr id="181" name="Shape 16">
          <a:extLst>
            <a:ext uri="{FF2B5EF4-FFF2-40B4-BE49-F238E27FC236}">
              <a16:creationId xmlns:a16="http://schemas.microsoft.com/office/drawing/2014/main" id="{00000000-0008-0000-0000-0000B5000000}"/>
            </a:ext>
          </a:extLst>
        </xdr:cNvPr>
        <xdr:cNvSpPr/>
      </xdr:nvSpPr>
      <xdr:spPr>
        <a:xfrm>
          <a:off x="16002000" y="125320425"/>
          <a:ext cx="352425"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90</xdr:row>
      <xdr:rowOff>0</xdr:rowOff>
    </xdr:from>
    <xdr:ext cx="352425" cy="352425"/>
    <xdr:sp macro="" textlink="">
      <xdr:nvSpPr>
        <xdr:cNvPr id="182" name="Shape 16">
          <a:extLst>
            <a:ext uri="{FF2B5EF4-FFF2-40B4-BE49-F238E27FC236}">
              <a16:creationId xmlns:a16="http://schemas.microsoft.com/office/drawing/2014/main" id="{00000000-0008-0000-0000-0000B6000000}"/>
            </a:ext>
          </a:extLst>
        </xdr:cNvPr>
        <xdr:cNvSpPr/>
      </xdr:nvSpPr>
      <xdr:spPr>
        <a:xfrm>
          <a:off x="16002000" y="125320425"/>
          <a:ext cx="352425"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21</xdr:col>
      <xdr:colOff>0</xdr:colOff>
      <xdr:row>90</xdr:row>
      <xdr:rowOff>0</xdr:rowOff>
    </xdr:from>
    <xdr:ext cx="352425" cy="352425"/>
    <xdr:sp macro="" textlink="">
      <xdr:nvSpPr>
        <xdr:cNvPr id="183" name="Shape 16">
          <a:extLst>
            <a:ext uri="{FF2B5EF4-FFF2-40B4-BE49-F238E27FC236}">
              <a16:creationId xmlns:a16="http://schemas.microsoft.com/office/drawing/2014/main" id="{00000000-0008-0000-0000-0000B7000000}"/>
            </a:ext>
          </a:extLst>
        </xdr:cNvPr>
        <xdr:cNvSpPr/>
      </xdr:nvSpPr>
      <xdr:spPr>
        <a:xfrm>
          <a:off x="17059275" y="125320425"/>
          <a:ext cx="352425"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90</xdr:row>
      <xdr:rowOff>0</xdr:rowOff>
    </xdr:from>
    <xdr:ext cx="352425" cy="352425"/>
    <xdr:sp macro="" textlink="">
      <xdr:nvSpPr>
        <xdr:cNvPr id="184" name="Shape 16">
          <a:extLst>
            <a:ext uri="{FF2B5EF4-FFF2-40B4-BE49-F238E27FC236}">
              <a16:creationId xmlns:a16="http://schemas.microsoft.com/office/drawing/2014/main" id="{00000000-0008-0000-0000-0000B8000000}"/>
            </a:ext>
          </a:extLst>
        </xdr:cNvPr>
        <xdr:cNvSpPr/>
      </xdr:nvSpPr>
      <xdr:spPr>
        <a:xfrm>
          <a:off x="16002000" y="125320425"/>
          <a:ext cx="352425"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90</xdr:row>
      <xdr:rowOff>0</xdr:rowOff>
    </xdr:from>
    <xdr:ext cx="352425" cy="352425"/>
    <xdr:sp macro="" textlink="">
      <xdr:nvSpPr>
        <xdr:cNvPr id="185" name="Shape 16">
          <a:extLst>
            <a:ext uri="{FF2B5EF4-FFF2-40B4-BE49-F238E27FC236}">
              <a16:creationId xmlns:a16="http://schemas.microsoft.com/office/drawing/2014/main" id="{00000000-0008-0000-0000-0000B9000000}"/>
            </a:ext>
          </a:extLst>
        </xdr:cNvPr>
        <xdr:cNvSpPr/>
      </xdr:nvSpPr>
      <xdr:spPr>
        <a:xfrm>
          <a:off x="16002000" y="125320425"/>
          <a:ext cx="352425"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24</xdr:col>
      <xdr:colOff>0</xdr:colOff>
      <xdr:row>91</xdr:row>
      <xdr:rowOff>0</xdr:rowOff>
    </xdr:from>
    <xdr:ext cx="342900" cy="342900"/>
    <xdr:sp macro="" textlink="">
      <xdr:nvSpPr>
        <xdr:cNvPr id="186" name="Shape 7">
          <a:extLst>
            <a:ext uri="{FF2B5EF4-FFF2-40B4-BE49-F238E27FC236}">
              <a16:creationId xmlns:a16="http://schemas.microsoft.com/office/drawing/2014/main" id="{00000000-0008-0000-0000-0000BA000000}"/>
            </a:ext>
          </a:extLst>
        </xdr:cNvPr>
        <xdr:cNvSpPr/>
      </xdr:nvSpPr>
      <xdr:spPr>
        <a:xfrm>
          <a:off x="19345275" y="1265872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24</xdr:col>
      <xdr:colOff>0</xdr:colOff>
      <xdr:row>91</xdr:row>
      <xdr:rowOff>0</xdr:rowOff>
    </xdr:from>
    <xdr:ext cx="352425" cy="352425"/>
    <xdr:sp macro="" textlink="">
      <xdr:nvSpPr>
        <xdr:cNvPr id="187" name="Shape 16">
          <a:extLst>
            <a:ext uri="{FF2B5EF4-FFF2-40B4-BE49-F238E27FC236}">
              <a16:creationId xmlns:a16="http://schemas.microsoft.com/office/drawing/2014/main" id="{00000000-0008-0000-0000-0000BB000000}"/>
            </a:ext>
          </a:extLst>
        </xdr:cNvPr>
        <xdr:cNvSpPr/>
      </xdr:nvSpPr>
      <xdr:spPr>
        <a:xfrm>
          <a:off x="19345275" y="126587250"/>
          <a:ext cx="352425"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23</xdr:col>
      <xdr:colOff>0</xdr:colOff>
      <xdr:row>91</xdr:row>
      <xdr:rowOff>0</xdr:rowOff>
    </xdr:from>
    <xdr:ext cx="342900" cy="342900"/>
    <xdr:sp macro="" textlink="">
      <xdr:nvSpPr>
        <xdr:cNvPr id="188" name="Shape 7">
          <a:extLst>
            <a:ext uri="{FF2B5EF4-FFF2-40B4-BE49-F238E27FC236}">
              <a16:creationId xmlns:a16="http://schemas.microsoft.com/office/drawing/2014/main" id="{00000000-0008-0000-0000-0000BC000000}"/>
            </a:ext>
          </a:extLst>
        </xdr:cNvPr>
        <xdr:cNvSpPr/>
      </xdr:nvSpPr>
      <xdr:spPr>
        <a:xfrm>
          <a:off x="18583275" y="1265872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90</xdr:row>
      <xdr:rowOff>0</xdr:rowOff>
    </xdr:from>
    <xdr:ext cx="352425" cy="352425"/>
    <xdr:sp macro="" textlink="">
      <xdr:nvSpPr>
        <xdr:cNvPr id="189" name="Shape 16">
          <a:extLst>
            <a:ext uri="{FF2B5EF4-FFF2-40B4-BE49-F238E27FC236}">
              <a16:creationId xmlns:a16="http://schemas.microsoft.com/office/drawing/2014/main" id="{00000000-0008-0000-0000-0000BD000000}"/>
            </a:ext>
          </a:extLst>
        </xdr:cNvPr>
        <xdr:cNvSpPr/>
      </xdr:nvSpPr>
      <xdr:spPr>
        <a:xfrm>
          <a:off x="16002000" y="125320425"/>
          <a:ext cx="352425"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24</xdr:col>
      <xdr:colOff>19050</xdr:colOff>
      <xdr:row>94</xdr:row>
      <xdr:rowOff>0</xdr:rowOff>
    </xdr:from>
    <xdr:ext cx="333375" cy="323850"/>
    <xdr:sp macro="" textlink="">
      <xdr:nvSpPr>
        <xdr:cNvPr id="190" name="Shape 4">
          <a:extLst>
            <a:ext uri="{FF2B5EF4-FFF2-40B4-BE49-F238E27FC236}">
              <a16:creationId xmlns:a16="http://schemas.microsoft.com/office/drawing/2014/main" id="{00000000-0008-0000-0000-0000BE000000}"/>
            </a:ext>
          </a:extLst>
        </xdr:cNvPr>
        <xdr:cNvSpPr/>
      </xdr:nvSpPr>
      <xdr:spPr>
        <a:xfrm>
          <a:off x="193643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22</xdr:col>
      <xdr:colOff>0</xdr:colOff>
      <xdr:row>94</xdr:row>
      <xdr:rowOff>0</xdr:rowOff>
    </xdr:from>
    <xdr:ext cx="333375" cy="323850"/>
    <xdr:sp macro="" textlink="">
      <xdr:nvSpPr>
        <xdr:cNvPr id="191" name="Shape 4">
          <a:extLst>
            <a:ext uri="{FF2B5EF4-FFF2-40B4-BE49-F238E27FC236}">
              <a16:creationId xmlns:a16="http://schemas.microsoft.com/office/drawing/2014/main" id="{00000000-0008-0000-0000-0000BF000000}"/>
            </a:ext>
          </a:extLst>
        </xdr:cNvPr>
        <xdr:cNvSpPr/>
      </xdr:nvSpPr>
      <xdr:spPr>
        <a:xfrm>
          <a:off x="1782127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22</xdr:col>
      <xdr:colOff>0</xdr:colOff>
      <xdr:row>94</xdr:row>
      <xdr:rowOff>0</xdr:rowOff>
    </xdr:from>
    <xdr:ext cx="333375" cy="323850"/>
    <xdr:sp macro="" textlink="">
      <xdr:nvSpPr>
        <xdr:cNvPr id="192" name="Shape 4">
          <a:extLst>
            <a:ext uri="{FF2B5EF4-FFF2-40B4-BE49-F238E27FC236}">
              <a16:creationId xmlns:a16="http://schemas.microsoft.com/office/drawing/2014/main" id="{00000000-0008-0000-0000-0000C0000000}"/>
            </a:ext>
          </a:extLst>
        </xdr:cNvPr>
        <xdr:cNvSpPr/>
      </xdr:nvSpPr>
      <xdr:spPr>
        <a:xfrm>
          <a:off x="1782127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22</xdr:col>
      <xdr:colOff>0</xdr:colOff>
      <xdr:row>94</xdr:row>
      <xdr:rowOff>0</xdr:rowOff>
    </xdr:from>
    <xdr:ext cx="333375" cy="323850"/>
    <xdr:sp macro="" textlink="">
      <xdr:nvSpPr>
        <xdr:cNvPr id="193" name="Shape 4">
          <a:extLst>
            <a:ext uri="{FF2B5EF4-FFF2-40B4-BE49-F238E27FC236}">
              <a16:creationId xmlns:a16="http://schemas.microsoft.com/office/drawing/2014/main" id="{00000000-0008-0000-0000-0000C1000000}"/>
            </a:ext>
          </a:extLst>
        </xdr:cNvPr>
        <xdr:cNvSpPr/>
      </xdr:nvSpPr>
      <xdr:spPr>
        <a:xfrm>
          <a:off x="1782127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24</xdr:col>
      <xdr:colOff>19050</xdr:colOff>
      <xdr:row>94</xdr:row>
      <xdr:rowOff>0</xdr:rowOff>
    </xdr:from>
    <xdr:ext cx="333375" cy="323850"/>
    <xdr:sp macro="" textlink="">
      <xdr:nvSpPr>
        <xdr:cNvPr id="194" name="Shape 4">
          <a:extLst>
            <a:ext uri="{FF2B5EF4-FFF2-40B4-BE49-F238E27FC236}">
              <a16:creationId xmlns:a16="http://schemas.microsoft.com/office/drawing/2014/main" id="{00000000-0008-0000-0000-0000C2000000}"/>
            </a:ext>
          </a:extLst>
        </xdr:cNvPr>
        <xdr:cNvSpPr/>
      </xdr:nvSpPr>
      <xdr:spPr>
        <a:xfrm>
          <a:off x="193643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25</xdr:col>
      <xdr:colOff>0</xdr:colOff>
      <xdr:row>94</xdr:row>
      <xdr:rowOff>0</xdr:rowOff>
    </xdr:from>
    <xdr:ext cx="333375" cy="323850"/>
    <xdr:sp macro="" textlink="">
      <xdr:nvSpPr>
        <xdr:cNvPr id="195" name="Shape 4">
          <a:extLst>
            <a:ext uri="{FF2B5EF4-FFF2-40B4-BE49-F238E27FC236}">
              <a16:creationId xmlns:a16="http://schemas.microsoft.com/office/drawing/2014/main" id="{00000000-0008-0000-0000-0000C3000000}"/>
            </a:ext>
          </a:extLst>
        </xdr:cNvPr>
        <xdr:cNvSpPr/>
      </xdr:nvSpPr>
      <xdr:spPr>
        <a:xfrm>
          <a:off x="2010727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25</xdr:col>
      <xdr:colOff>0</xdr:colOff>
      <xdr:row>94</xdr:row>
      <xdr:rowOff>0</xdr:rowOff>
    </xdr:from>
    <xdr:ext cx="333375" cy="323850"/>
    <xdr:sp macro="" textlink="">
      <xdr:nvSpPr>
        <xdr:cNvPr id="196" name="Shape 4">
          <a:extLst>
            <a:ext uri="{FF2B5EF4-FFF2-40B4-BE49-F238E27FC236}">
              <a16:creationId xmlns:a16="http://schemas.microsoft.com/office/drawing/2014/main" id="{00000000-0008-0000-0000-0000C4000000}"/>
            </a:ext>
          </a:extLst>
        </xdr:cNvPr>
        <xdr:cNvSpPr/>
      </xdr:nvSpPr>
      <xdr:spPr>
        <a:xfrm>
          <a:off x="2010727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25</xdr:col>
      <xdr:colOff>0</xdr:colOff>
      <xdr:row>94</xdr:row>
      <xdr:rowOff>0</xdr:rowOff>
    </xdr:from>
    <xdr:ext cx="333375" cy="323850"/>
    <xdr:sp macro="" textlink="">
      <xdr:nvSpPr>
        <xdr:cNvPr id="197" name="Shape 4">
          <a:extLst>
            <a:ext uri="{FF2B5EF4-FFF2-40B4-BE49-F238E27FC236}">
              <a16:creationId xmlns:a16="http://schemas.microsoft.com/office/drawing/2014/main" id="{00000000-0008-0000-0000-0000C5000000}"/>
            </a:ext>
          </a:extLst>
        </xdr:cNvPr>
        <xdr:cNvSpPr/>
      </xdr:nvSpPr>
      <xdr:spPr>
        <a:xfrm>
          <a:off x="2010727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25</xdr:col>
      <xdr:colOff>19050</xdr:colOff>
      <xdr:row>94</xdr:row>
      <xdr:rowOff>0</xdr:rowOff>
    </xdr:from>
    <xdr:ext cx="333375" cy="323850"/>
    <xdr:sp macro="" textlink="">
      <xdr:nvSpPr>
        <xdr:cNvPr id="198" name="Shape 4">
          <a:extLst>
            <a:ext uri="{FF2B5EF4-FFF2-40B4-BE49-F238E27FC236}">
              <a16:creationId xmlns:a16="http://schemas.microsoft.com/office/drawing/2014/main" id="{00000000-0008-0000-0000-0000C6000000}"/>
            </a:ext>
          </a:extLst>
        </xdr:cNvPr>
        <xdr:cNvSpPr/>
      </xdr:nvSpPr>
      <xdr:spPr>
        <a:xfrm>
          <a:off x="201263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23</xdr:col>
      <xdr:colOff>0</xdr:colOff>
      <xdr:row>94</xdr:row>
      <xdr:rowOff>0</xdr:rowOff>
    </xdr:from>
    <xdr:ext cx="333375" cy="323850"/>
    <xdr:sp macro="" textlink="">
      <xdr:nvSpPr>
        <xdr:cNvPr id="199" name="Shape 4">
          <a:extLst>
            <a:ext uri="{FF2B5EF4-FFF2-40B4-BE49-F238E27FC236}">
              <a16:creationId xmlns:a16="http://schemas.microsoft.com/office/drawing/2014/main" id="{00000000-0008-0000-0000-0000C7000000}"/>
            </a:ext>
          </a:extLst>
        </xdr:cNvPr>
        <xdr:cNvSpPr/>
      </xdr:nvSpPr>
      <xdr:spPr>
        <a:xfrm>
          <a:off x="1858327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23</xdr:col>
      <xdr:colOff>0</xdr:colOff>
      <xdr:row>94</xdr:row>
      <xdr:rowOff>0</xdr:rowOff>
    </xdr:from>
    <xdr:ext cx="333375" cy="323850"/>
    <xdr:sp macro="" textlink="">
      <xdr:nvSpPr>
        <xdr:cNvPr id="200" name="Shape 4">
          <a:extLst>
            <a:ext uri="{FF2B5EF4-FFF2-40B4-BE49-F238E27FC236}">
              <a16:creationId xmlns:a16="http://schemas.microsoft.com/office/drawing/2014/main" id="{00000000-0008-0000-0000-0000C8000000}"/>
            </a:ext>
          </a:extLst>
        </xdr:cNvPr>
        <xdr:cNvSpPr/>
      </xdr:nvSpPr>
      <xdr:spPr>
        <a:xfrm>
          <a:off x="1858327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23</xdr:col>
      <xdr:colOff>0</xdr:colOff>
      <xdr:row>94</xdr:row>
      <xdr:rowOff>0</xdr:rowOff>
    </xdr:from>
    <xdr:ext cx="333375" cy="323850"/>
    <xdr:sp macro="" textlink="">
      <xdr:nvSpPr>
        <xdr:cNvPr id="201" name="Shape 4">
          <a:extLst>
            <a:ext uri="{FF2B5EF4-FFF2-40B4-BE49-F238E27FC236}">
              <a16:creationId xmlns:a16="http://schemas.microsoft.com/office/drawing/2014/main" id="{00000000-0008-0000-0000-0000C9000000}"/>
            </a:ext>
          </a:extLst>
        </xdr:cNvPr>
        <xdr:cNvSpPr/>
      </xdr:nvSpPr>
      <xdr:spPr>
        <a:xfrm>
          <a:off x="1858327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25</xdr:col>
      <xdr:colOff>19050</xdr:colOff>
      <xdr:row>94</xdr:row>
      <xdr:rowOff>0</xdr:rowOff>
    </xdr:from>
    <xdr:ext cx="333375" cy="323850"/>
    <xdr:sp macro="" textlink="">
      <xdr:nvSpPr>
        <xdr:cNvPr id="202" name="Shape 4">
          <a:extLst>
            <a:ext uri="{FF2B5EF4-FFF2-40B4-BE49-F238E27FC236}">
              <a16:creationId xmlns:a16="http://schemas.microsoft.com/office/drawing/2014/main" id="{00000000-0008-0000-0000-0000CA000000}"/>
            </a:ext>
          </a:extLst>
        </xdr:cNvPr>
        <xdr:cNvSpPr/>
      </xdr:nvSpPr>
      <xdr:spPr>
        <a:xfrm>
          <a:off x="201263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26</xdr:col>
      <xdr:colOff>0</xdr:colOff>
      <xdr:row>94</xdr:row>
      <xdr:rowOff>0</xdr:rowOff>
    </xdr:from>
    <xdr:ext cx="333375" cy="323850"/>
    <xdr:sp macro="" textlink="">
      <xdr:nvSpPr>
        <xdr:cNvPr id="203" name="Shape 4">
          <a:extLst>
            <a:ext uri="{FF2B5EF4-FFF2-40B4-BE49-F238E27FC236}">
              <a16:creationId xmlns:a16="http://schemas.microsoft.com/office/drawing/2014/main" id="{00000000-0008-0000-0000-0000CB000000}"/>
            </a:ext>
          </a:extLst>
        </xdr:cNvPr>
        <xdr:cNvSpPr/>
      </xdr:nvSpPr>
      <xdr:spPr>
        <a:xfrm>
          <a:off x="2086927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26</xdr:col>
      <xdr:colOff>0</xdr:colOff>
      <xdr:row>94</xdr:row>
      <xdr:rowOff>0</xdr:rowOff>
    </xdr:from>
    <xdr:ext cx="333375" cy="323850"/>
    <xdr:sp macro="" textlink="">
      <xdr:nvSpPr>
        <xdr:cNvPr id="204" name="Shape 4">
          <a:extLst>
            <a:ext uri="{FF2B5EF4-FFF2-40B4-BE49-F238E27FC236}">
              <a16:creationId xmlns:a16="http://schemas.microsoft.com/office/drawing/2014/main" id="{00000000-0008-0000-0000-0000CC000000}"/>
            </a:ext>
          </a:extLst>
        </xdr:cNvPr>
        <xdr:cNvSpPr/>
      </xdr:nvSpPr>
      <xdr:spPr>
        <a:xfrm>
          <a:off x="2086927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26</xdr:col>
      <xdr:colOff>0</xdr:colOff>
      <xdr:row>94</xdr:row>
      <xdr:rowOff>0</xdr:rowOff>
    </xdr:from>
    <xdr:ext cx="333375" cy="323850"/>
    <xdr:sp macro="" textlink="">
      <xdr:nvSpPr>
        <xdr:cNvPr id="205" name="Shape 4">
          <a:extLst>
            <a:ext uri="{FF2B5EF4-FFF2-40B4-BE49-F238E27FC236}">
              <a16:creationId xmlns:a16="http://schemas.microsoft.com/office/drawing/2014/main" id="{00000000-0008-0000-0000-0000CD000000}"/>
            </a:ext>
          </a:extLst>
        </xdr:cNvPr>
        <xdr:cNvSpPr/>
      </xdr:nvSpPr>
      <xdr:spPr>
        <a:xfrm>
          <a:off x="2086927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26</xdr:col>
      <xdr:colOff>19050</xdr:colOff>
      <xdr:row>94</xdr:row>
      <xdr:rowOff>0</xdr:rowOff>
    </xdr:from>
    <xdr:ext cx="333375" cy="323850"/>
    <xdr:sp macro="" textlink="">
      <xdr:nvSpPr>
        <xdr:cNvPr id="206" name="Shape 4">
          <a:extLst>
            <a:ext uri="{FF2B5EF4-FFF2-40B4-BE49-F238E27FC236}">
              <a16:creationId xmlns:a16="http://schemas.microsoft.com/office/drawing/2014/main" id="{00000000-0008-0000-0000-0000CE000000}"/>
            </a:ext>
          </a:extLst>
        </xdr:cNvPr>
        <xdr:cNvSpPr/>
      </xdr:nvSpPr>
      <xdr:spPr>
        <a:xfrm>
          <a:off x="208883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24</xdr:col>
      <xdr:colOff>0</xdr:colOff>
      <xdr:row>94</xdr:row>
      <xdr:rowOff>0</xdr:rowOff>
    </xdr:from>
    <xdr:ext cx="333375" cy="323850"/>
    <xdr:sp macro="" textlink="">
      <xdr:nvSpPr>
        <xdr:cNvPr id="207" name="Shape 4">
          <a:extLst>
            <a:ext uri="{FF2B5EF4-FFF2-40B4-BE49-F238E27FC236}">
              <a16:creationId xmlns:a16="http://schemas.microsoft.com/office/drawing/2014/main" id="{00000000-0008-0000-0000-0000CF000000}"/>
            </a:ext>
          </a:extLst>
        </xdr:cNvPr>
        <xdr:cNvSpPr/>
      </xdr:nvSpPr>
      <xdr:spPr>
        <a:xfrm>
          <a:off x="1934527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24</xdr:col>
      <xdr:colOff>0</xdr:colOff>
      <xdr:row>94</xdr:row>
      <xdr:rowOff>0</xdr:rowOff>
    </xdr:from>
    <xdr:ext cx="333375" cy="323850"/>
    <xdr:sp macro="" textlink="">
      <xdr:nvSpPr>
        <xdr:cNvPr id="208" name="Shape 4">
          <a:extLst>
            <a:ext uri="{FF2B5EF4-FFF2-40B4-BE49-F238E27FC236}">
              <a16:creationId xmlns:a16="http://schemas.microsoft.com/office/drawing/2014/main" id="{00000000-0008-0000-0000-0000D0000000}"/>
            </a:ext>
          </a:extLst>
        </xdr:cNvPr>
        <xdr:cNvSpPr/>
      </xdr:nvSpPr>
      <xdr:spPr>
        <a:xfrm>
          <a:off x="1934527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24</xdr:col>
      <xdr:colOff>0</xdr:colOff>
      <xdr:row>94</xdr:row>
      <xdr:rowOff>0</xdr:rowOff>
    </xdr:from>
    <xdr:ext cx="333375" cy="323850"/>
    <xdr:sp macro="" textlink="">
      <xdr:nvSpPr>
        <xdr:cNvPr id="209" name="Shape 4">
          <a:extLst>
            <a:ext uri="{FF2B5EF4-FFF2-40B4-BE49-F238E27FC236}">
              <a16:creationId xmlns:a16="http://schemas.microsoft.com/office/drawing/2014/main" id="{00000000-0008-0000-0000-0000D1000000}"/>
            </a:ext>
          </a:extLst>
        </xdr:cNvPr>
        <xdr:cNvSpPr/>
      </xdr:nvSpPr>
      <xdr:spPr>
        <a:xfrm>
          <a:off x="1934527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26</xdr:col>
      <xdr:colOff>19050</xdr:colOff>
      <xdr:row>94</xdr:row>
      <xdr:rowOff>0</xdr:rowOff>
    </xdr:from>
    <xdr:ext cx="333375" cy="323850"/>
    <xdr:sp macro="" textlink="">
      <xdr:nvSpPr>
        <xdr:cNvPr id="210" name="Shape 4">
          <a:extLst>
            <a:ext uri="{FF2B5EF4-FFF2-40B4-BE49-F238E27FC236}">
              <a16:creationId xmlns:a16="http://schemas.microsoft.com/office/drawing/2014/main" id="{00000000-0008-0000-0000-0000D2000000}"/>
            </a:ext>
          </a:extLst>
        </xdr:cNvPr>
        <xdr:cNvSpPr/>
      </xdr:nvSpPr>
      <xdr:spPr>
        <a:xfrm>
          <a:off x="208883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27</xdr:col>
      <xdr:colOff>0</xdr:colOff>
      <xdr:row>94</xdr:row>
      <xdr:rowOff>0</xdr:rowOff>
    </xdr:from>
    <xdr:ext cx="333375" cy="323850"/>
    <xdr:sp macro="" textlink="">
      <xdr:nvSpPr>
        <xdr:cNvPr id="211" name="Shape 4">
          <a:extLst>
            <a:ext uri="{FF2B5EF4-FFF2-40B4-BE49-F238E27FC236}">
              <a16:creationId xmlns:a16="http://schemas.microsoft.com/office/drawing/2014/main" id="{00000000-0008-0000-0000-0000D3000000}"/>
            </a:ext>
          </a:extLst>
        </xdr:cNvPr>
        <xdr:cNvSpPr/>
      </xdr:nvSpPr>
      <xdr:spPr>
        <a:xfrm>
          <a:off x="21840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27</xdr:col>
      <xdr:colOff>0</xdr:colOff>
      <xdr:row>94</xdr:row>
      <xdr:rowOff>0</xdr:rowOff>
    </xdr:from>
    <xdr:ext cx="333375" cy="323850"/>
    <xdr:sp macro="" textlink="">
      <xdr:nvSpPr>
        <xdr:cNvPr id="212" name="Shape 4">
          <a:extLst>
            <a:ext uri="{FF2B5EF4-FFF2-40B4-BE49-F238E27FC236}">
              <a16:creationId xmlns:a16="http://schemas.microsoft.com/office/drawing/2014/main" id="{00000000-0008-0000-0000-0000D4000000}"/>
            </a:ext>
          </a:extLst>
        </xdr:cNvPr>
        <xdr:cNvSpPr/>
      </xdr:nvSpPr>
      <xdr:spPr>
        <a:xfrm>
          <a:off x="21840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27</xdr:col>
      <xdr:colOff>0</xdr:colOff>
      <xdr:row>94</xdr:row>
      <xdr:rowOff>0</xdr:rowOff>
    </xdr:from>
    <xdr:ext cx="333375" cy="323850"/>
    <xdr:sp macro="" textlink="">
      <xdr:nvSpPr>
        <xdr:cNvPr id="213" name="Shape 4">
          <a:extLst>
            <a:ext uri="{FF2B5EF4-FFF2-40B4-BE49-F238E27FC236}">
              <a16:creationId xmlns:a16="http://schemas.microsoft.com/office/drawing/2014/main" id="{00000000-0008-0000-0000-0000D5000000}"/>
            </a:ext>
          </a:extLst>
        </xdr:cNvPr>
        <xdr:cNvSpPr/>
      </xdr:nvSpPr>
      <xdr:spPr>
        <a:xfrm>
          <a:off x="21840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26</xdr:col>
      <xdr:colOff>19050</xdr:colOff>
      <xdr:row>94</xdr:row>
      <xdr:rowOff>0</xdr:rowOff>
    </xdr:from>
    <xdr:ext cx="333375" cy="323850"/>
    <xdr:sp macro="" textlink="">
      <xdr:nvSpPr>
        <xdr:cNvPr id="214" name="Shape 4">
          <a:extLst>
            <a:ext uri="{FF2B5EF4-FFF2-40B4-BE49-F238E27FC236}">
              <a16:creationId xmlns:a16="http://schemas.microsoft.com/office/drawing/2014/main" id="{00000000-0008-0000-0000-0000D6000000}"/>
            </a:ext>
          </a:extLst>
        </xdr:cNvPr>
        <xdr:cNvSpPr/>
      </xdr:nvSpPr>
      <xdr:spPr>
        <a:xfrm>
          <a:off x="208883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24</xdr:col>
      <xdr:colOff>0</xdr:colOff>
      <xdr:row>94</xdr:row>
      <xdr:rowOff>0</xdr:rowOff>
    </xdr:from>
    <xdr:ext cx="333375" cy="323850"/>
    <xdr:sp macro="" textlink="">
      <xdr:nvSpPr>
        <xdr:cNvPr id="215" name="Shape 4">
          <a:extLst>
            <a:ext uri="{FF2B5EF4-FFF2-40B4-BE49-F238E27FC236}">
              <a16:creationId xmlns:a16="http://schemas.microsoft.com/office/drawing/2014/main" id="{00000000-0008-0000-0000-0000D7000000}"/>
            </a:ext>
          </a:extLst>
        </xdr:cNvPr>
        <xdr:cNvSpPr/>
      </xdr:nvSpPr>
      <xdr:spPr>
        <a:xfrm>
          <a:off x="1934527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24</xdr:col>
      <xdr:colOff>0</xdr:colOff>
      <xdr:row>94</xdr:row>
      <xdr:rowOff>0</xdr:rowOff>
    </xdr:from>
    <xdr:ext cx="333375" cy="323850"/>
    <xdr:sp macro="" textlink="">
      <xdr:nvSpPr>
        <xdr:cNvPr id="216" name="Shape 4">
          <a:extLst>
            <a:ext uri="{FF2B5EF4-FFF2-40B4-BE49-F238E27FC236}">
              <a16:creationId xmlns:a16="http://schemas.microsoft.com/office/drawing/2014/main" id="{00000000-0008-0000-0000-0000D8000000}"/>
            </a:ext>
          </a:extLst>
        </xdr:cNvPr>
        <xdr:cNvSpPr/>
      </xdr:nvSpPr>
      <xdr:spPr>
        <a:xfrm>
          <a:off x="1934527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24</xdr:col>
      <xdr:colOff>0</xdr:colOff>
      <xdr:row>94</xdr:row>
      <xdr:rowOff>0</xdr:rowOff>
    </xdr:from>
    <xdr:ext cx="333375" cy="323850"/>
    <xdr:sp macro="" textlink="">
      <xdr:nvSpPr>
        <xdr:cNvPr id="217" name="Shape 4">
          <a:extLst>
            <a:ext uri="{FF2B5EF4-FFF2-40B4-BE49-F238E27FC236}">
              <a16:creationId xmlns:a16="http://schemas.microsoft.com/office/drawing/2014/main" id="{00000000-0008-0000-0000-0000D9000000}"/>
            </a:ext>
          </a:extLst>
        </xdr:cNvPr>
        <xdr:cNvSpPr/>
      </xdr:nvSpPr>
      <xdr:spPr>
        <a:xfrm>
          <a:off x="1934527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26</xdr:col>
      <xdr:colOff>19050</xdr:colOff>
      <xdr:row>94</xdr:row>
      <xdr:rowOff>0</xdr:rowOff>
    </xdr:from>
    <xdr:ext cx="333375" cy="323850"/>
    <xdr:sp macro="" textlink="">
      <xdr:nvSpPr>
        <xdr:cNvPr id="218" name="Shape 4">
          <a:extLst>
            <a:ext uri="{FF2B5EF4-FFF2-40B4-BE49-F238E27FC236}">
              <a16:creationId xmlns:a16="http://schemas.microsoft.com/office/drawing/2014/main" id="{00000000-0008-0000-0000-0000DA000000}"/>
            </a:ext>
          </a:extLst>
        </xdr:cNvPr>
        <xdr:cNvSpPr/>
      </xdr:nvSpPr>
      <xdr:spPr>
        <a:xfrm>
          <a:off x="208883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27</xdr:col>
      <xdr:colOff>0</xdr:colOff>
      <xdr:row>94</xdr:row>
      <xdr:rowOff>0</xdr:rowOff>
    </xdr:from>
    <xdr:ext cx="333375" cy="323850"/>
    <xdr:sp macro="" textlink="">
      <xdr:nvSpPr>
        <xdr:cNvPr id="219" name="Shape 4">
          <a:extLst>
            <a:ext uri="{FF2B5EF4-FFF2-40B4-BE49-F238E27FC236}">
              <a16:creationId xmlns:a16="http://schemas.microsoft.com/office/drawing/2014/main" id="{00000000-0008-0000-0000-0000DB000000}"/>
            </a:ext>
          </a:extLst>
        </xdr:cNvPr>
        <xdr:cNvSpPr/>
      </xdr:nvSpPr>
      <xdr:spPr>
        <a:xfrm>
          <a:off x="21840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27</xdr:col>
      <xdr:colOff>0</xdr:colOff>
      <xdr:row>94</xdr:row>
      <xdr:rowOff>0</xdr:rowOff>
    </xdr:from>
    <xdr:ext cx="333375" cy="323850"/>
    <xdr:sp macro="" textlink="">
      <xdr:nvSpPr>
        <xdr:cNvPr id="220" name="Shape 4">
          <a:extLst>
            <a:ext uri="{FF2B5EF4-FFF2-40B4-BE49-F238E27FC236}">
              <a16:creationId xmlns:a16="http://schemas.microsoft.com/office/drawing/2014/main" id="{00000000-0008-0000-0000-0000DC000000}"/>
            </a:ext>
          </a:extLst>
        </xdr:cNvPr>
        <xdr:cNvSpPr/>
      </xdr:nvSpPr>
      <xdr:spPr>
        <a:xfrm>
          <a:off x="21840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27</xdr:col>
      <xdr:colOff>0</xdr:colOff>
      <xdr:row>94</xdr:row>
      <xdr:rowOff>0</xdr:rowOff>
    </xdr:from>
    <xdr:ext cx="333375" cy="323850"/>
    <xdr:sp macro="" textlink="">
      <xdr:nvSpPr>
        <xdr:cNvPr id="221" name="Shape 4">
          <a:extLst>
            <a:ext uri="{FF2B5EF4-FFF2-40B4-BE49-F238E27FC236}">
              <a16:creationId xmlns:a16="http://schemas.microsoft.com/office/drawing/2014/main" id="{00000000-0008-0000-0000-0000DD000000}"/>
            </a:ext>
          </a:extLst>
        </xdr:cNvPr>
        <xdr:cNvSpPr/>
      </xdr:nvSpPr>
      <xdr:spPr>
        <a:xfrm>
          <a:off x="21840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27</xdr:col>
      <xdr:colOff>19050</xdr:colOff>
      <xdr:row>94</xdr:row>
      <xdr:rowOff>0</xdr:rowOff>
    </xdr:from>
    <xdr:ext cx="333375" cy="323850"/>
    <xdr:sp macro="" textlink="">
      <xdr:nvSpPr>
        <xdr:cNvPr id="222" name="Shape 4">
          <a:extLst>
            <a:ext uri="{FF2B5EF4-FFF2-40B4-BE49-F238E27FC236}">
              <a16:creationId xmlns:a16="http://schemas.microsoft.com/office/drawing/2014/main" id="{00000000-0008-0000-0000-0000DE000000}"/>
            </a:ext>
          </a:extLst>
        </xdr:cNvPr>
        <xdr:cNvSpPr/>
      </xdr:nvSpPr>
      <xdr:spPr>
        <a:xfrm>
          <a:off x="2185987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25</xdr:col>
      <xdr:colOff>0</xdr:colOff>
      <xdr:row>94</xdr:row>
      <xdr:rowOff>0</xdr:rowOff>
    </xdr:from>
    <xdr:ext cx="333375" cy="323850"/>
    <xdr:sp macro="" textlink="">
      <xdr:nvSpPr>
        <xdr:cNvPr id="223" name="Shape 4">
          <a:extLst>
            <a:ext uri="{FF2B5EF4-FFF2-40B4-BE49-F238E27FC236}">
              <a16:creationId xmlns:a16="http://schemas.microsoft.com/office/drawing/2014/main" id="{00000000-0008-0000-0000-0000DF000000}"/>
            </a:ext>
          </a:extLst>
        </xdr:cNvPr>
        <xdr:cNvSpPr/>
      </xdr:nvSpPr>
      <xdr:spPr>
        <a:xfrm>
          <a:off x="2010727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25</xdr:col>
      <xdr:colOff>0</xdr:colOff>
      <xdr:row>94</xdr:row>
      <xdr:rowOff>0</xdr:rowOff>
    </xdr:from>
    <xdr:ext cx="333375" cy="323850"/>
    <xdr:sp macro="" textlink="">
      <xdr:nvSpPr>
        <xdr:cNvPr id="224" name="Shape 4">
          <a:extLst>
            <a:ext uri="{FF2B5EF4-FFF2-40B4-BE49-F238E27FC236}">
              <a16:creationId xmlns:a16="http://schemas.microsoft.com/office/drawing/2014/main" id="{00000000-0008-0000-0000-0000E0000000}"/>
            </a:ext>
          </a:extLst>
        </xdr:cNvPr>
        <xdr:cNvSpPr/>
      </xdr:nvSpPr>
      <xdr:spPr>
        <a:xfrm>
          <a:off x="2010727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25</xdr:col>
      <xdr:colOff>0</xdr:colOff>
      <xdr:row>94</xdr:row>
      <xdr:rowOff>0</xdr:rowOff>
    </xdr:from>
    <xdr:ext cx="333375" cy="323850"/>
    <xdr:sp macro="" textlink="">
      <xdr:nvSpPr>
        <xdr:cNvPr id="225" name="Shape 4">
          <a:extLst>
            <a:ext uri="{FF2B5EF4-FFF2-40B4-BE49-F238E27FC236}">
              <a16:creationId xmlns:a16="http://schemas.microsoft.com/office/drawing/2014/main" id="{00000000-0008-0000-0000-0000E1000000}"/>
            </a:ext>
          </a:extLst>
        </xdr:cNvPr>
        <xdr:cNvSpPr/>
      </xdr:nvSpPr>
      <xdr:spPr>
        <a:xfrm>
          <a:off x="2010727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27</xdr:col>
      <xdr:colOff>19050</xdr:colOff>
      <xdr:row>94</xdr:row>
      <xdr:rowOff>0</xdr:rowOff>
    </xdr:from>
    <xdr:ext cx="333375" cy="323850"/>
    <xdr:sp macro="" textlink="">
      <xdr:nvSpPr>
        <xdr:cNvPr id="226" name="Shape 4">
          <a:extLst>
            <a:ext uri="{FF2B5EF4-FFF2-40B4-BE49-F238E27FC236}">
              <a16:creationId xmlns:a16="http://schemas.microsoft.com/office/drawing/2014/main" id="{00000000-0008-0000-0000-0000E2000000}"/>
            </a:ext>
          </a:extLst>
        </xdr:cNvPr>
        <xdr:cNvSpPr/>
      </xdr:nvSpPr>
      <xdr:spPr>
        <a:xfrm>
          <a:off x="2185987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28</xdr:col>
      <xdr:colOff>0</xdr:colOff>
      <xdr:row>94</xdr:row>
      <xdr:rowOff>0</xdr:rowOff>
    </xdr:from>
    <xdr:ext cx="333375" cy="323850"/>
    <xdr:sp macro="" textlink="">
      <xdr:nvSpPr>
        <xdr:cNvPr id="227" name="Shape 4">
          <a:extLst>
            <a:ext uri="{FF2B5EF4-FFF2-40B4-BE49-F238E27FC236}">
              <a16:creationId xmlns:a16="http://schemas.microsoft.com/office/drawing/2014/main" id="{00000000-0008-0000-0000-0000E3000000}"/>
            </a:ext>
          </a:extLst>
        </xdr:cNvPr>
        <xdr:cNvSpPr/>
      </xdr:nvSpPr>
      <xdr:spPr>
        <a:xfrm>
          <a:off x="22602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28</xdr:col>
      <xdr:colOff>0</xdr:colOff>
      <xdr:row>94</xdr:row>
      <xdr:rowOff>0</xdr:rowOff>
    </xdr:from>
    <xdr:ext cx="333375" cy="323850"/>
    <xdr:sp macro="" textlink="">
      <xdr:nvSpPr>
        <xdr:cNvPr id="228" name="Shape 4">
          <a:extLst>
            <a:ext uri="{FF2B5EF4-FFF2-40B4-BE49-F238E27FC236}">
              <a16:creationId xmlns:a16="http://schemas.microsoft.com/office/drawing/2014/main" id="{00000000-0008-0000-0000-0000E4000000}"/>
            </a:ext>
          </a:extLst>
        </xdr:cNvPr>
        <xdr:cNvSpPr/>
      </xdr:nvSpPr>
      <xdr:spPr>
        <a:xfrm>
          <a:off x="22602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28</xdr:col>
      <xdr:colOff>0</xdr:colOff>
      <xdr:row>94</xdr:row>
      <xdr:rowOff>0</xdr:rowOff>
    </xdr:from>
    <xdr:ext cx="333375" cy="323850"/>
    <xdr:sp macro="" textlink="">
      <xdr:nvSpPr>
        <xdr:cNvPr id="229" name="Shape 4">
          <a:extLst>
            <a:ext uri="{FF2B5EF4-FFF2-40B4-BE49-F238E27FC236}">
              <a16:creationId xmlns:a16="http://schemas.microsoft.com/office/drawing/2014/main" id="{00000000-0008-0000-0000-0000E5000000}"/>
            </a:ext>
          </a:extLst>
        </xdr:cNvPr>
        <xdr:cNvSpPr/>
      </xdr:nvSpPr>
      <xdr:spPr>
        <a:xfrm>
          <a:off x="22602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28</xdr:col>
      <xdr:colOff>19050</xdr:colOff>
      <xdr:row>94</xdr:row>
      <xdr:rowOff>0</xdr:rowOff>
    </xdr:from>
    <xdr:ext cx="333375" cy="323850"/>
    <xdr:sp macro="" textlink="">
      <xdr:nvSpPr>
        <xdr:cNvPr id="230" name="Shape 4">
          <a:extLst>
            <a:ext uri="{FF2B5EF4-FFF2-40B4-BE49-F238E27FC236}">
              <a16:creationId xmlns:a16="http://schemas.microsoft.com/office/drawing/2014/main" id="{00000000-0008-0000-0000-0000E6000000}"/>
            </a:ext>
          </a:extLst>
        </xdr:cNvPr>
        <xdr:cNvSpPr/>
      </xdr:nvSpPr>
      <xdr:spPr>
        <a:xfrm>
          <a:off x="2262187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26</xdr:col>
      <xdr:colOff>0</xdr:colOff>
      <xdr:row>94</xdr:row>
      <xdr:rowOff>0</xdr:rowOff>
    </xdr:from>
    <xdr:ext cx="333375" cy="323850"/>
    <xdr:sp macro="" textlink="">
      <xdr:nvSpPr>
        <xdr:cNvPr id="231" name="Shape 4">
          <a:extLst>
            <a:ext uri="{FF2B5EF4-FFF2-40B4-BE49-F238E27FC236}">
              <a16:creationId xmlns:a16="http://schemas.microsoft.com/office/drawing/2014/main" id="{00000000-0008-0000-0000-0000E7000000}"/>
            </a:ext>
          </a:extLst>
        </xdr:cNvPr>
        <xdr:cNvSpPr/>
      </xdr:nvSpPr>
      <xdr:spPr>
        <a:xfrm>
          <a:off x="2086927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26</xdr:col>
      <xdr:colOff>0</xdr:colOff>
      <xdr:row>94</xdr:row>
      <xdr:rowOff>0</xdr:rowOff>
    </xdr:from>
    <xdr:ext cx="333375" cy="323850"/>
    <xdr:sp macro="" textlink="">
      <xdr:nvSpPr>
        <xdr:cNvPr id="232" name="Shape 4">
          <a:extLst>
            <a:ext uri="{FF2B5EF4-FFF2-40B4-BE49-F238E27FC236}">
              <a16:creationId xmlns:a16="http://schemas.microsoft.com/office/drawing/2014/main" id="{00000000-0008-0000-0000-0000E8000000}"/>
            </a:ext>
          </a:extLst>
        </xdr:cNvPr>
        <xdr:cNvSpPr/>
      </xdr:nvSpPr>
      <xdr:spPr>
        <a:xfrm>
          <a:off x="2086927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26</xdr:col>
      <xdr:colOff>0</xdr:colOff>
      <xdr:row>94</xdr:row>
      <xdr:rowOff>0</xdr:rowOff>
    </xdr:from>
    <xdr:ext cx="333375" cy="323850"/>
    <xdr:sp macro="" textlink="">
      <xdr:nvSpPr>
        <xdr:cNvPr id="233" name="Shape 4">
          <a:extLst>
            <a:ext uri="{FF2B5EF4-FFF2-40B4-BE49-F238E27FC236}">
              <a16:creationId xmlns:a16="http://schemas.microsoft.com/office/drawing/2014/main" id="{00000000-0008-0000-0000-0000E9000000}"/>
            </a:ext>
          </a:extLst>
        </xdr:cNvPr>
        <xdr:cNvSpPr/>
      </xdr:nvSpPr>
      <xdr:spPr>
        <a:xfrm>
          <a:off x="2086927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28</xdr:col>
      <xdr:colOff>19050</xdr:colOff>
      <xdr:row>94</xdr:row>
      <xdr:rowOff>0</xdr:rowOff>
    </xdr:from>
    <xdr:ext cx="333375" cy="323850"/>
    <xdr:sp macro="" textlink="">
      <xdr:nvSpPr>
        <xdr:cNvPr id="234" name="Shape 4">
          <a:extLst>
            <a:ext uri="{FF2B5EF4-FFF2-40B4-BE49-F238E27FC236}">
              <a16:creationId xmlns:a16="http://schemas.microsoft.com/office/drawing/2014/main" id="{00000000-0008-0000-0000-0000EA000000}"/>
            </a:ext>
          </a:extLst>
        </xdr:cNvPr>
        <xdr:cNvSpPr/>
      </xdr:nvSpPr>
      <xdr:spPr>
        <a:xfrm>
          <a:off x="2262187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29</xdr:col>
      <xdr:colOff>0</xdr:colOff>
      <xdr:row>94</xdr:row>
      <xdr:rowOff>0</xdr:rowOff>
    </xdr:from>
    <xdr:ext cx="333375" cy="323850"/>
    <xdr:sp macro="" textlink="">
      <xdr:nvSpPr>
        <xdr:cNvPr id="235" name="Shape 4">
          <a:extLst>
            <a:ext uri="{FF2B5EF4-FFF2-40B4-BE49-F238E27FC236}">
              <a16:creationId xmlns:a16="http://schemas.microsoft.com/office/drawing/2014/main" id="{00000000-0008-0000-0000-0000EB000000}"/>
            </a:ext>
          </a:extLst>
        </xdr:cNvPr>
        <xdr:cNvSpPr/>
      </xdr:nvSpPr>
      <xdr:spPr>
        <a:xfrm>
          <a:off x="23364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29</xdr:col>
      <xdr:colOff>0</xdr:colOff>
      <xdr:row>94</xdr:row>
      <xdr:rowOff>0</xdr:rowOff>
    </xdr:from>
    <xdr:ext cx="333375" cy="323850"/>
    <xdr:sp macro="" textlink="">
      <xdr:nvSpPr>
        <xdr:cNvPr id="236" name="Shape 4">
          <a:extLst>
            <a:ext uri="{FF2B5EF4-FFF2-40B4-BE49-F238E27FC236}">
              <a16:creationId xmlns:a16="http://schemas.microsoft.com/office/drawing/2014/main" id="{00000000-0008-0000-0000-0000EC000000}"/>
            </a:ext>
          </a:extLst>
        </xdr:cNvPr>
        <xdr:cNvSpPr/>
      </xdr:nvSpPr>
      <xdr:spPr>
        <a:xfrm>
          <a:off x="23364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29</xdr:col>
      <xdr:colOff>0</xdr:colOff>
      <xdr:row>94</xdr:row>
      <xdr:rowOff>0</xdr:rowOff>
    </xdr:from>
    <xdr:ext cx="333375" cy="323850"/>
    <xdr:sp macro="" textlink="">
      <xdr:nvSpPr>
        <xdr:cNvPr id="237" name="Shape 4">
          <a:extLst>
            <a:ext uri="{FF2B5EF4-FFF2-40B4-BE49-F238E27FC236}">
              <a16:creationId xmlns:a16="http://schemas.microsoft.com/office/drawing/2014/main" id="{00000000-0008-0000-0000-0000ED000000}"/>
            </a:ext>
          </a:extLst>
        </xdr:cNvPr>
        <xdr:cNvSpPr/>
      </xdr:nvSpPr>
      <xdr:spPr>
        <a:xfrm>
          <a:off x="23364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29</xdr:col>
      <xdr:colOff>19050</xdr:colOff>
      <xdr:row>94</xdr:row>
      <xdr:rowOff>0</xdr:rowOff>
    </xdr:from>
    <xdr:ext cx="333375" cy="323850"/>
    <xdr:sp macro="" textlink="">
      <xdr:nvSpPr>
        <xdr:cNvPr id="238" name="Shape 4">
          <a:extLst>
            <a:ext uri="{FF2B5EF4-FFF2-40B4-BE49-F238E27FC236}">
              <a16:creationId xmlns:a16="http://schemas.microsoft.com/office/drawing/2014/main" id="{00000000-0008-0000-0000-0000EE000000}"/>
            </a:ext>
          </a:extLst>
        </xdr:cNvPr>
        <xdr:cNvSpPr/>
      </xdr:nvSpPr>
      <xdr:spPr>
        <a:xfrm>
          <a:off x="2338387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27</xdr:col>
      <xdr:colOff>0</xdr:colOff>
      <xdr:row>94</xdr:row>
      <xdr:rowOff>0</xdr:rowOff>
    </xdr:from>
    <xdr:ext cx="333375" cy="323850"/>
    <xdr:sp macro="" textlink="">
      <xdr:nvSpPr>
        <xdr:cNvPr id="239" name="Shape 4">
          <a:extLst>
            <a:ext uri="{FF2B5EF4-FFF2-40B4-BE49-F238E27FC236}">
              <a16:creationId xmlns:a16="http://schemas.microsoft.com/office/drawing/2014/main" id="{00000000-0008-0000-0000-0000EF000000}"/>
            </a:ext>
          </a:extLst>
        </xdr:cNvPr>
        <xdr:cNvSpPr/>
      </xdr:nvSpPr>
      <xdr:spPr>
        <a:xfrm>
          <a:off x="21840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27</xdr:col>
      <xdr:colOff>0</xdr:colOff>
      <xdr:row>94</xdr:row>
      <xdr:rowOff>0</xdr:rowOff>
    </xdr:from>
    <xdr:ext cx="333375" cy="323850"/>
    <xdr:sp macro="" textlink="">
      <xdr:nvSpPr>
        <xdr:cNvPr id="240" name="Shape 4">
          <a:extLst>
            <a:ext uri="{FF2B5EF4-FFF2-40B4-BE49-F238E27FC236}">
              <a16:creationId xmlns:a16="http://schemas.microsoft.com/office/drawing/2014/main" id="{00000000-0008-0000-0000-0000F0000000}"/>
            </a:ext>
          </a:extLst>
        </xdr:cNvPr>
        <xdr:cNvSpPr/>
      </xdr:nvSpPr>
      <xdr:spPr>
        <a:xfrm>
          <a:off x="21840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27</xdr:col>
      <xdr:colOff>0</xdr:colOff>
      <xdr:row>94</xdr:row>
      <xdr:rowOff>0</xdr:rowOff>
    </xdr:from>
    <xdr:ext cx="333375" cy="323850"/>
    <xdr:sp macro="" textlink="">
      <xdr:nvSpPr>
        <xdr:cNvPr id="241" name="Shape 4">
          <a:extLst>
            <a:ext uri="{FF2B5EF4-FFF2-40B4-BE49-F238E27FC236}">
              <a16:creationId xmlns:a16="http://schemas.microsoft.com/office/drawing/2014/main" id="{00000000-0008-0000-0000-0000F1000000}"/>
            </a:ext>
          </a:extLst>
        </xdr:cNvPr>
        <xdr:cNvSpPr/>
      </xdr:nvSpPr>
      <xdr:spPr>
        <a:xfrm>
          <a:off x="21840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29</xdr:col>
      <xdr:colOff>19050</xdr:colOff>
      <xdr:row>94</xdr:row>
      <xdr:rowOff>0</xdr:rowOff>
    </xdr:from>
    <xdr:ext cx="333375" cy="323850"/>
    <xdr:sp macro="" textlink="">
      <xdr:nvSpPr>
        <xdr:cNvPr id="242" name="Shape 4">
          <a:extLst>
            <a:ext uri="{FF2B5EF4-FFF2-40B4-BE49-F238E27FC236}">
              <a16:creationId xmlns:a16="http://schemas.microsoft.com/office/drawing/2014/main" id="{00000000-0008-0000-0000-0000F2000000}"/>
            </a:ext>
          </a:extLst>
        </xdr:cNvPr>
        <xdr:cNvSpPr/>
      </xdr:nvSpPr>
      <xdr:spPr>
        <a:xfrm>
          <a:off x="2338387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30</xdr:col>
      <xdr:colOff>0</xdr:colOff>
      <xdr:row>94</xdr:row>
      <xdr:rowOff>0</xdr:rowOff>
    </xdr:from>
    <xdr:ext cx="333375" cy="323850"/>
    <xdr:sp macro="" textlink="">
      <xdr:nvSpPr>
        <xdr:cNvPr id="243" name="Shape 4">
          <a:extLst>
            <a:ext uri="{FF2B5EF4-FFF2-40B4-BE49-F238E27FC236}">
              <a16:creationId xmlns:a16="http://schemas.microsoft.com/office/drawing/2014/main" id="{00000000-0008-0000-0000-0000F3000000}"/>
            </a:ext>
          </a:extLst>
        </xdr:cNvPr>
        <xdr:cNvSpPr/>
      </xdr:nvSpPr>
      <xdr:spPr>
        <a:xfrm>
          <a:off x="24126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30</xdr:col>
      <xdr:colOff>0</xdr:colOff>
      <xdr:row>94</xdr:row>
      <xdr:rowOff>0</xdr:rowOff>
    </xdr:from>
    <xdr:ext cx="333375" cy="323850"/>
    <xdr:sp macro="" textlink="">
      <xdr:nvSpPr>
        <xdr:cNvPr id="244" name="Shape 4">
          <a:extLst>
            <a:ext uri="{FF2B5EF4-FFF2-40B4-BE49-F238E27FC236}">
              <a16:creationId xmlns:a16="http://schemas.microsoft.com/office/drawing/2014/main" id="{00000000-0008-0000-0000-0000F4000000}"/>
            </a:ext>
          </a:extLst>
        </xdr:cNvPr>
        <xdr:cNvSpPr/>
      </xdr:nvSpPr>
      <xdr:spPr>
        <a:xfrm>
          <a:off x="24126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30</xdr:col>
      <xdr:colOff>0</xdr:colOff>
      <xdr:row>94</xdr:row>
      <xdr:rowOff>0</xdr:rowOff>
    </xdr:from>
    <xdr:ext cx="333375" cy="323850"/>
    <xdr:sp macro="" textlink="">
      <xdr:nvSpPr>
        <xdr:cNvPr id="245" name="Shape 4">
          <a:extLst>
            <a:ext uri="{FF2B5EF4-FFF2-40B4-BE49-F238E27FC236}">
              <a16:creationId xmlns:a16="http://schemas.microsoft.com/office/drawing/2014/main" id="{00000000-0008-0000-0000-0000F5000000}"/>
            </a:ext>
          </a:extLst>
        </xdr:cNvPr>
        <xdr:cNvSpPr/>
      </xdr:nvSpPr>
      <xdr:spPr>
        <a:xfrm>
          <a:off x="24126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27</xdr:col>
      <xdr:colOff>19050</xdr:colOff>
      <xdr:row>94</xdr:row>
      <xdr:rowOff>0</xdr:rowOff>
    </xdr:from>
    <xdr:ext cx="333375" cy="323850"/>
    <xdr:sp macro="" textlink="">
      <xdr:nvSpPr>
        <xdr:cNvPr id="246" name="Shape 4">
          <a:extLst>
            <a:ext uri="{FF2B5EF4-FFF2-40B4-BE49-F238E27FC236}">
              <a16:creationId xmlns:a16="http://schemas.microsoft.com/office/drawing/2014/main" id="{00000000-0008-0000-0000-0000F6000000}"/>
            </a:ext>
          </a:extLst>
        </xdr:cNvPr>
        <xdr:cNvSpPr/>
      </xdr:nvSpPr>
      <xdr:spPr>
        <a:xfrm>
          <a:off x="2185987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25</xdr:col>
      <xdr:colOff>0</xdr:colOff>
      <xdr:row>94</xdr:row>
      <xdr:rowOff>0</xdr:rowOff>
    </xdr:from>
    <xdr:ext cx="333375" cy="323850"/>
    <xdr:sp macro="" textlink="">
      <xdr:nvSpPr>
        <xdr:cNvPr id="247" name="Shape 4">
          <a:extLst>
            <a:ext uri="{FF2B5EF4-FFF2-40B4-BE49-F238E27FC236}">
              <a16:creationId xmlns:a16="http://schemas.microsoft.com/office/drawing/2014/main" id="{00000000-0008-0000-0000-0000F7000000}"/>
            </a:ext>
          </a:extLst>
        </xdr:cNvPr>
        <xdr:cNvSpPr/>
      </xdr:nvSpPr>
      <xdr:spPr>
        <a:xfrm>
          <a:off x="2010727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25</xdr:col>
      <xdr:colOff>0</xdr:colOff>
      <xdr:row>94</xdr:row>
      <xdr:rowOff>0</xdr:rowOff>
    </xdr:from>
    <xdr:ext cx="333375" cy="323850"/>
    <xdr:sp macro="" textlink="">
      <xdr:nvSpPr>
        <xdr:cNvPr id="248" name="Shape 4">
          <a:extLst>
            <a:ext uri="{FF2B5EF4-FFF2-40B4-BE49-F238E27FC236}">
              <a16:creationId xmlns:a16="http://schemas.microsoft.com/office/drawing/2014/main" id="{00000000-0008-0000-0000-0000F8000000}"/>
            </a:ext>
          </a:extLst>
        </xdr:cNvPr>
        <xdr:cNvSpPr/>
      </xdr:nvSpPr>
      <xdr:spPr>
        <a:xfrm>
          <a:off x="2010727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25</xdr:col>
      <xdr:colOff>0</xdr:colOff>
      <xdr:row>94</xdr:row>
      <xdr:rowOff>0</xdr:rowOff>
    </xdr:from>
    <xdr:ext cx="333375" cy="323850"/>
    <xdr:sp macro="" textlink="">
      <xdr:nvSpPr>
        <xdr:cNvPr id="249" name="Shape 4">
          <a:extLst>
            <a:ext uri="{FF2B5EF4-FFF2-40B4-BE49-F238E27FC236}">
              <a16:creationId xmlns:a16="http://schemas.microsoft.com/office/drawing/2014/main" id="{00000000-0008-0000-0000-0000F9000000}"/>
            </a:ext>
          </a:extLst>
        </xdr:cNvPr>
        <xdr:cNvSpPr/>
      </xdr:nvSpPr>
      <xdr:spPr>
        <a:xfrm>
          <a:off x="2010727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27</xdr:col>
      <xdr:colOff>19050</xdr:colOff>
      <xdr:row>94</xdr:row>
      <xdr:rowOff>0</xdr:rowOff>
    </xdr:from>
    <xdr:ext cx="333375" cy="323850"/>
    <xdr:sp macro="" textlink="">
      <xdr:nvSpPr>
        <xdr:cNvPr id="250" name="Shape 4">
          <a:extLst>
            <a:ext uri="{FF2B5EF4-FFF2-40B4-BE49-F238E27FC236}">
              <a16:creationId xmlns:a16="http://schemas.microsoft.com/office/drawing/2014/main" id="{00000000-0008-0000-0000-0000FA000000}"/>
            </a:ext>
          </a:extLst>
        </xdr:cNvPr>
        <xdr:cNvSpPr/>
      </xdr:nvSpPr>
      <xdr:spPr>
        <a:xfrm>
          <a:off x="2185987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28</xdr:col>
      <xdr:colOff>0</xdr:colOff>
      <xdr:row>94</xdr:row>
      <xdr:rowOff>0</xdr:rowOff>
    </xdr:from>
    <xdr:ext cx="333375" cy="323850"/>
    <xdr:sp macro="" textlink="">
      <xdr:nvSpPr>
        <xdr:cNvPr id="251" name="Shape 4">
          <a:extLst>
            <a:ext uri="{FF2B5EF4-FFF2-40B4-BE49-F238E27FC236}">
              <a16:creationId xmlns:a16="http://schemas.microsoft.com/office/drawing/2014/main" id="{00000000-0008-0000-0000-0000FB000000}"/>
            </a:ext>
          </a:extLst>
        </xdr:cNvPr>
        <xdr:cNvSpPr/>
      </xdr:nvSpPr>
      <xdr:spPr>
        <a:xfrm>
          <a:off x="22602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28</xdr:col>
      <xdr:colOff>0</xdr:colOff>
      <xdr:row>94</xdr:row>
      <xdr:rowOff>0</xdr:rowOff>
    </xdr:from>
    <xdr:ext cx="333375" cy="323850"/>
    <xdr:sp macro="" textlink="">
      <xdr:nvSpPr>
        <xdr:cNvPr id="252" name="Shape 4">
          <a:extLst>
            <a:ext uri="{FF2B5EF4-FFF2-40B4-BE49-F238E27FC236}">
              <a16:creationId xmlns:a16="http://schemas.microsoft.com/office/drawing/2014/main" id="{00000000-0008-0000-0000-0000FC000000}"/>
            </a:ext>
          </a:extLst>
        </xdr:cNvPr>
        <xdr:cNvSpPr/>
      </xdr:nvSpPr>
      <xdr:spPr>
        <a:xfrm>
          <a:off x="22602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28</xdr:col>
      <xdr:colOff>0</xdr:colOff>
      <xdr:row>94</xdr:row>
      <xdr:rowOff>0</xdr:rowOff>
    </xdr:from>
    <xdr:ext cx="333375" cy="323850"/>
    <xdr:sp macro="" textlink="">
      <xdr:nvSpPr>
        <xdr:cNvPr id="253" name="Shape 4">
          <a:extLst>
            <a:ext uri="{FF2B5EF4-FFF2-40B4-BE49-F238E27FC236}">
              <a16:creationId xmlns:a16="http://schemas.microsoft.com/office/drawing/2014/main" id="{00000000-0008-0000-0000-0000FD000000}"/>
            </a:ext>
          </a:extLst>
        </xdr:cNvPr>
        <xdr:cNvSpPr/>
      </xdr:nvSpPr>
      <xdr:spPr>
        <a:xfrm>
          <a:off x="22602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28</xdr:col>
      <xdr:colOff>19050</xdr:colOff>
      <xdr:row>94</xdr:row>
      <xdr:rowOff>0</xdr:rowOff>
    </xdr:from>
    <xdr:ext cx="333375" cy="323850"/>
    <xdr:sp macro="" textlink="">
      <xdr:nvSpPr>
        <xdr:cNvPr id="254" name="Shape 4">
          <a:extLst>
            <a:ext uri="{FF2B5EF4-FFF2-40B4-BE49-F238E27FC236}">
              <a16:creationId xmlns:a16="http://schemas.microsoft.com/office/drawing/2014/main" id="{00000000-0008-0000-0000-0000FE000000}"/>
            </a:ext>
          </a:extLst>
        </xdr:cNvPr>
        <xdr:cNvSpPr/>
      </xdr:nvSpPr>
      <xdr:spPr>
        <a:xfrm>
          <a:off x="2262187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26</xdr:col>
      <xdr:colOff>0</xdr:colOff>
      <xdr:row>94</xdr:row>
      <xdr:rowOff>0</xdr:rowOff>
    </xdr:from>
    <xdr:ext cx="333375" cy="323850"/>
    <xdr:sp macro="" textlink="">
      <xdr:nvSpPr>
        <xdr:cNvPr id="255" name="Shape 4">
          <a:extLst>
            <a:ext uri="{FF2B5EF4-FFF2-40B4-BE49-F238E27FC236}">
              <a16:creationId xmlns:a16="http://schemas.microsoft.com/office/drawing/2014/main" id="{00000000-0008-0000-0000-0000FF000000}"/>
            </a:ext>
          </a:extLst>
        </xdr:cNvPr>
        <xdr:cNvSpPr/>
      </xdr:nvSpPr>
      <xdr:spPr>
        <a:xfrm>
          <a:off x="2086927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26</xdr:col>
      <xdr:colOff>0</xdr:colOff>
      <xdr:row>94</xdr:row>
      <xdr:rowOff>0</xdr:rowOff>
    </xdr:from>
    <xdr:ext cx="333375" cy="323850"/>
    <xdr:sp macro="" textlink="">
      <xdr:nvSpPr>
        <xdr:cNvPr id="256" name="Shape 4">
          <a:extLst>
            <a:ext uri="{FF2B5EF4-FFF2-40B4-BE49-F238E27FC236}">
              <a16:creationId xmlns:a16="http://schemas.microsoft.com/office/drawing/2014/main" id="{00000000-0008-0000-0000-000000010000}"/>
            </a:ext>
          </a:extLst>
        </xdr:cNvPr>
        <xdr:cNvSpPr/>
      </xdr:nvSpPr>
      <xdr:spPr>
        <a:xfrm>
          <a:off x="2086927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26</xdr:col>
      <xdr:colOff>0</xdr:colOff>
      <xdr:row>94</xdr:row>
      <xdr:rowOff>0</xdr:rowOff>
    </xdr:from>
    <xdr:ext cx="333375" cy="323850"/>
    <xdr:sp macro="" textlink="">
      <xdr:nvSpPr>
        <xdr:cNvPr id="257" name="Shape 4">
          <a:extLst>
            <a:ext uri="{FF2B5EF4-FFF2-40B4-BE49-F238E27FC236}">
              <a16:creationId xmlns:a16="http://schemas.microsoft.com/office/drawing/2014/main" id="{00000000-0008-0000-0000-000001010000}"/>
            </a:ext>
          </a:extLst>
        </xdr:cNvPr>
        <xdr:cNvSpPr/>
      </xdr:nvSpPr>
      <xdr:spPr>
        <a:xfrm>
          <a:off x="2086927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28</xdr:col>
      <xdr:colOff>19050</xdr:colOff>
      <xdr:row>94</xdr:row>
      <xdr:rowOff>0</xdr:rowOff>
    </xdr:from>
    <xdr:ext cx="333375" cy="323850"/>
    <xdr:sp macro="" textlink="">
      <xdr:nvSpPr>
        <xdr:cNvPr id="258" name="Shape 4">
          <a:extLst>
            <a:ext uri="{FF2B5EF4-FFF2-40B4-BE49-F238E27FC236}">
              <a16:creationId xmlns:a16="http://schemas.microsoft.com/office/drawing/2014/main" id="{00000000-0008-0000-0000-000002010000}"/>
            </a:ext>
          </a:extLst>
        </xdr:cNvPr>
        <xdr:cNvSpPr/>
      </xdr:nvSpPr>
      <xdr:spPr>
        <a:xfrm>
          <a:off x="2262187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29</xdr:col>
      <xdr:colOff>0</xdr:colOff>
      <xdr:row>94</xdr:row>
      <xdr:rowOff>0</xdr:rowOff>
    </xdr:from>
    <xdr:ext cx="333375" cy="323850"/>
    <xdr:sp macro="" textlink="">
      <xdr:nvSpPr>
        <xdr:cNvPr id="259" name="Shape 4">
          <a:extLst>
            <a:ext uri="{FF2B5EF4-FFF2-40B4-BE49-F238E27FC236}">
              <a16:creationId xmlns:a16="http://schemas.microsoft.com/office/drawing/2014/main" id="{00000000-0008-0000-0000-000003010000}"/>
            </a:ext>
          </a:extLst>
        </xdr:cNvPr>
        <xdr:cNvSpPr/>
      </xdr:nvSpPr>
      <xdr:spPr>
        <a:xfrm>
          <a:off x="23364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29</xdr:col>
      <xdr:colOff>0</xdr:colOff>
      <xdr:row>94</xdr:row>
      <xdr:rowOff>0</xdr:rowOff>
    </xdr:from>
    <xdr:ext cx="333375" cy="323850"/>
    <xdr:sp macro="" textlink="">
      <xdr:nvSpPr>
        <xdr:cNvPr id="260" name="Shape 4">
          <a:extLst>
            <a:ext uri="{FF2B5EF4-FFF2-40B4-BE49-F238E27FC236}">
              <a16:creationId xmlns:a16="http://schemas.microsoft.com/office/drawing/2014/main" id="{00000000-0008-0000-0000-000004010000}"/>
            </a:ext>
          </a:extLst>
        </xdr:cNvPr>
        <xdr:cNvSpPr/>
      </xdr:nvSpPr>
      <xdr:spPr>
        <a:xfrm>
          <a:off x="23364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29</xdr:col>
      <xdr:colOff>0</xdr:colOff>
      <xdr:row>94</xdr:row>
      <xdr:rowOff>0</xdr:rowOff>
    </xdr:from>
    <xdr:ext cx="333375" cy="323850"/>
    <xdr:sp macro="" textlink="">
      <xdr:nvSpPr>
        <xdr:cNvPr id="261" name="Shape 4">
          <a:extLst>
            <a:ext uri="{FF2B5EF4-FFF2-40B4-BE49-F238E27FC236}">
              <a16:creationId xmlns:a16="http://schemas.microsoft.com/office/drawing/2014/main" id="{00000000-0008-0000-0000-000005010000}"/>
            </a:ext>
          </a:extLst>
        </xdr:cNvPr>
        <xdr:cNvSpPr/>
      </xdr:nvSpPr>
      <xdr:spPr>
        <a:xfrm>
          <a:off x="23364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29</xdr:col>
      <xdr:colOff>19050</xdr:colOff>
      <xdr:row>94</xdr:row>
      <xdr:rowOff>0</xdr:rowOff>
    </xdr:from>
    <xdr:ext cx="333375" cy="323850"/>
    <xdr:sp macro="" textlink="">
      <xdr:nvSpPr>
        <xdr:cNvPr id="262" name="Shape 4">
          <a:extLst>
            <a:ext uri="{FF2B5EF4-FFF2-40B4-BE49-F238E27FC236}">
              <a16:creationId xmlns:a16="http://schemas.microsoft.com/office/drawing/2014/main" id="{00000000-0008-0000-0000-000006010000}"/>
            </a:ext>
          </a:extLst>
        </xdr:cNvPr>
        <xdr:cNvSpPr/>
      </xdr:nvSpPr>
      <xdr:spPr>
        <a:xfrm>
          <a:off x="2338387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27</xdr:col>
      <xdr:colOff>0</xdr:colOff>
      <xdr:row>94</xdr:row>
      <xdr:rowOff>0</xdr:rowOff>
    </xdr:from>
    <xdr:ext cx="333375" cy="323850"/>
    <xdr:sp macro="" textlink="">
      <xdr:nvSpPr>
        <xdr:cNvPr id="263" name="Shape 4">
          <a:extLst>
            <a:ext uri="{FF2B5EF4-FFF2-40B4-BE49-F238E27FC236}">
              <a16:creationId xmlns:a16="http://schemas.microsoft.com/office/drawing/2014/main" id="{00000000-0008-0000-0000-000007010000}"/>
            </a:ext>
          </a:extLst>
        </xdr:cNvPr>
        <xdr:cNvSpPr/>
      </xdr:nvSpPr>
      <xdr:spPr>
        <a:xfrm>
          <a:off x="21840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27</xdr:col>
      <xdr:colOff>0</xdr:colOff>
      <xdr:row>94</xdr:row>
      <xdr:rowOff>0</xdr:rowOff>
    </xdr:from>
    <xdr:ext cx="333375" cy="323850"/>
    <xdr:sp macro="" textlink="">
      <xdr:nvSpPr>
        <xdr:cNvPr id="264" name="Shape 4">
          <a:extLst>
            <a:ext uri="{FF2B5EF4-FFF2-40B4-BE49-F238E27FC236}">
              <a16:creationId xmlns:a16="http://schemas.microsoft.com/office/drawing/2014/main" id="{00000000-0008-0000-0000-000008010000}"/>
            </a:ext>
          </a:extLst>
        </xdr:cNvPr>
        <xdr:cNvSpPr/>
      </xdr:nvSpPr>
      <xdr:spPr>
        <a:xfrm>
          <a:off x="21840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27</xdr:col>
      <xdr:colOff>0</xdr:colOff>
      <xdr:row>94</xdr:row>
      <xdr:rowOff>0</xdr:rowOff>
    </xdr:from>
    <xdr:ext cx="333375" cy="323850"/>
    <xdr:sp macro="" textlink="">
      <xdr:nvSpPr>
        <xdr:cNvPr id="265" name="Shape 4">
          <a:extLst>
            <a:ext uri="{FF2B5EF4-FFF2-40B4-BE49-F238E27FC236}">
              <a16:creationId xmlns:a16="http://schemas.microsoft.com/office/drawing/2014/main" id="{00000000-0008-0000-0000-000009010000}"/>
            </a:ext>
          </a:extLst>
        </xdr:cNvPr>
        <xdr:cNvSpPr/>
      </xdr:nvSpPr>
      <xdr:spPr>
        <a:xfrm>
          <a:off x="21840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29</xdr:col>
      <xdr:colOff>19050</xdr:colOff>
      <xdr:row>94</xdr:row>
      <xdr:rowOff>0</xdr:rowOff>
    </xdr:from>
    <xdr:ext cx="333375" cy="323850"/>
    <xdr:sp macro="" textlink="">
      <xdr:nvSpPr>
        <xdr:cNvPr id="266" name="Shape 4">
          <a:extLst>
            <a:ext uri="{FF2B5EF4-FFF2-40B4-BE49-F238E27FC236}">
              <a16:creationId xmlns:a16="http://schemas.microsoft.com/office/drawing/2014/main" id="{00000000-0008-0000-0000-00000A010000}"/>
            </a:ext>
          </a:extLst>
        </xdr:cNvPr>
        <xdr:cNvSpPr/>
      </xdr:nvSpPr>
      <xdr:spPr>
        <a:xfrm>
          <a:off x="2338387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30</xdr:col>
      <xdr:colOff>0</xdr:colOff>
      <xdr:row>94</xdr:row>
      <xdr:rowOff>0</xdr:rowOff>
    </xdr:from>
    <xdr:ext cx="333375" cy="323850"/>
    <xdr:sp macro="" textlink="">
      <xdr:nvSpPr>
        <xdr:cNvPr id="267" name="Shape 4">
          <a:extLst>
            <a:ext uri="{FF2B5EF4-FFF2-40B4-BE49-F238E27FC236}">
              <a16:creationId xmlns:a16="http://schemas.microsoft.com/office/drawing/2014/main" id="{00000000-0008-0000-0000-00000B010000}"/>
            </a:ext>
          </a:extLst>
        </xdr:cNvPr>
        <xdr:cNvSpPr/>
      </xdr:nvSpPr>
      <xdr:spPr>
        <a:xfrm>
          <a:off x="24126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30</xdr:col>
      <xdr:colOff>0</xdr:colOff>
      <xdr:row>94</xdr:row>
      <xdr:rowOff>0</xdr:rowOff>
    </xdr:from>
    <xdr:ext cx="333375" cy="323850"/>
    <xdr:sp macro="" textlink="">
      <xdr:nvSpPr>
        <xdr:cNvPr id="268" name="Shape 4">
          <a:extLst>
            <a:ext uri="{FF2B5EF4-FFF2-40B4-BE49-F238E27FC236}">
              <a16:creationId xmlns:a16="http://schemas.microsoft.com/office/drawing/2014/main" id="{00000000-0008-0000-0000-00000C010000}"/>
            </a:ext>
          </a:extLst>
        </xdr:cNvPr>
        <xdr:cNvSpPr/>
      </xdr:nvSpPr>
      <xdr:spPr>
        <a:xfrm>
          <a:off x="24126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30</xdr:col>
      <xdr:colOff>0</xdr:colOff>
      <xdr:row>94</xdr:row>
      <xdr:rowOff>0</xdr:rowOff>
    </xdr:from>
    <xdr:ext cx="333375" cy="323850"/>
    <xdr:sp macro="" textlink="">
      <xdr:nvSpPr>
        <xdr:cNvPr id="269" name="Shape 4">
          <a:extLst>
            <a:ext uri="{FF2B5EF4-FFF2-40B4-BE49-F238E27FC236}">
              <a16:creationId xmlns:a16="http://schemas.microsoft.com/office/drawing/2014/main" id="{00000000-0008-0000-0000-00000D010000}"/>
            </a:ext>
          </a:extLst>
        </xdr:cNvPr>
        <xdr:cNvSpPr/>
      </xdr:nvSpPr>
      <xdr:spPr>
        <a:xfrm>
          <a:off x="24126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30</xdr:col>
      <xdr:colOff>19050</xdr:colOff>
      <xdr:row>94</xdr:row>
      <xdr:rowOff>0</xdr:rowOff>
    </xdr:from>
    <xdr:ext cx="333375" cy="323850"/>
    <xdr:sp macro="" textlink="">
      <xdr:nvSpPr>
        <xdr:cNvPr id="270" name="Shape 4">
          <a:extLst>
            <a:ext uri="{FF2B5EF4-FFF2-40B4-BE49-F238E27FC236}">
              <a16:creationId xmlns:a16="http://schemas.microsoft.com/office/drawing/2014/main" id="{00000000-0008-0000-0000-00000E010000}"/>
            </a:ext>
          </a:extLst>
        </xdr:cNvPr>
        <xdr:cNvSpPr/>
      </xdr:nvSpPr>
      <xdr:spPr>
        <a:xfrm>
          <a:off x="2414587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28</xdr:col>
      <xdr:colOff>0</xdr:colOff>
      <xdr:row>94</xdr:row>
      <xdr:rowOff>0</xdr:rowOff>
    </xdr:from>
    <xdr:ext cx="333375" cy="323850"/>
    <xdr:sp macro="" textlink="">
      <xdr:nvSpPr>
        <xdr:cNvPr id="271" name="Shape 4">
          <a:extLst>
            <a:ext uri="{FF2B5EF4-FFF2-40B4-BE49-F238E27FC236}">
              <a16:creationId xmlns:a16="http://schemas.microsoft.com/office/drawing/2014/main" id="{00000000-0008-0000-0000-00000F010000}"/>
            </a:ext>
          </a:extLst>
        </xdr:cNvPr>
        <xdr:cNvSpPr/>
      </xdr:nvSpPr>
      <xdr:spPr>
        <a:xfrm>
          <a:off x="22602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28</xdr:col>
      <xdr:colOff>0</xdr:colOff>
      <xdr:row>94</xdr:row>
      <xdr:rowOff>0</xdr:rowOff>
    </xdr:from>
    <xdr:ext cx="333375" cy="323850"/>
    <xdr:sp macro="" textlink="">
      <xdr:nvSpPr>
        <xdr:cNvPr id="272" name="Shape 4">
          <a:extLst>
            <a:ext uri="{FF2B5EF4-FFF2-40B4-BE49-F238E27FC236}">
              <a16:creationId xmlns:a16="http://schemas.microsoft.com/office/drawing/2014/main" id="{00000000-0008-0000-0000-000010010000}"/>
            </a:ext>
          </a:extLst>
        </xdr:cNvPr>
        <xdr:cNvSpPr/>
      </xdr:nvSpPr>
      <xdr:spPr>
        <a:xfrm>
          <a:off x="22602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28</xdr:col>
      <xdr:colOff>0</xdr:colOff>
      <xdr:row>94</xdr:row>
      <xdr:rowOff>0</xdr:rowOff>
    </xdr:from>
    <xdr:ext cx="333375" cy="323850"/>
    <xdr:sp macro="" textlink="">
      <xdr:nvSpPr>
        <xdr:cNvPr id="273" name="Shape 4">
          <a:extLst>
            <a:ext uri="{FF2B5EF4-FFF2-40B4-BE49-F238E27FC236}">
              <a16:creationId xmlns:a16="http://schemas.microsoft.com/office/drawing/2014/main" id="{00000000-0008-0000-0000-000011010000}"/>
            </a:ext>
          </a:extLst>
        </xdr:cNvPr>
        <xdr:cNvSpPr/>
      </xdr:nvSpPr>
      <xdr:spPr>
        <a:xfrm>
          <a:off x="22602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30</xdr:col>
      <xdr:colOff>19050</xdr:colOff>
      <xdr:row>94</xdr:row>
      <xdr:rowOff>0</xdr:rowOff>
    </xdr:from>
    <xdr:ext cx="333375" cy="323850"/>
    <xdr:sp macro="" textlink="">
      <xdr:nvSpPr>
        <xdr:cNvPr id="274" name="Shape 4">
          <a:extLst>
            <a:ext uri="{FF2B5EF4-FFF2-40B4-BE49-F238E27FC236}">
              <a16:creationId xmlns:a16="http://schemas.microsoft.com/office/drawing/2014/main" id="{00000000-0008-0000-0000-000012010000}"/>
            </a:ext>
          </a:extLst>
        </xdr:cNvPr>
        <xdr:cNvSpPr/>
      </xdr:nvSpPr>
      <xdr:spPr>
        <a:xfrm>
          <a:off x="2414587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94</xdr:row>
      <xdr:rowOff>0</xdr:rowOff>
    </xdr:from>
    <xdr:ext cx="333375" cy="323850"/>
    <xdr:sp macro="" textlink="">
      <xdr:nvSpPr>
        <xdr:cNvPr id="275" name="Shape 4">
          <a:extLst>
            <a:ext uri="{FF2B5EF4-FFF2-40B4-BE49-F238E27FC236}">
              <a16:creationId xmlns:a16="http://schemas.microsoft.com/office/drawing/2014/main" id="{00000000-0008-0000-0000-000013010000}"/>
            </a:ext>
          </a:extLst>
        </xdr:cNvPr>
        <xdr:cNvSpPr/>
      </xdr:nvSpPr>
      <xdr:spPr>
        <a:xfrm>
          <a:off x="24888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94</xdr:row>
      <xdr:rowOff>0</xdr:rowOff>
    </xdr:from>
    <xdr:ext cx="333375" cy="323850"/>
    <xdr:sp macro="" textlink="">
      <xdr:nvSpPr>
        <xdr:cNvPr id="276" name="Shape 4">
          <a:extLst>
            <a:ext uri="{FF2B5EF4-FFF2-40B4-BE49-F238E27FC236}">
              <a16:creationId xmlns:a16="http://schemas.microsoft.com/office/drawing/2014/main" id="{00000000-0008-0000-0000-000014010000}"/>
            </a:ext>
          </a:extLst>
        </xdr:cNvPr>
        <xdr:cNvSpPr/>
      </xdr:nvSpPr>
      <xdr:spPr>
        <a:xfrm>
          <a:off x="24888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94</xdr:row>
      <xdr:rowOff>0</xdr:rowOff>
    </xdr:from>
    <xdr:ext cx="333375" cy="323850"/>
    <xdr:sp macro="" textlink="">
      <xdr:nvSpPr>
        <xdr:cNvPr id="277" name="Shape 4">
          <a:extLst>
            <a:ext uri="{FF2B5EF4-FFF2-40B4-BE49-F238E27FC236}">
              <a16:creationId xmlns:a16="http://schemas.microsoft.com/office/drawing/2014/main" id="{00000000-0008-0000-0000-000015010000}"/>
            </a:ext>
          </a:extLst>
        </xdr:cNvPr>
        <xdr:cNvSpPr/>
      </xdr:nvSpPr>
      <xdr:spPr>
        <a:xfrm>
          <a:off x="24888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30</xdr:col>
      <xdr:colOff>19050</xdr:colOff>
      <xdr:row>94</xdr:row>
      <xdr:rowOff>0</xdr:rowOff>
    </xdr:from>
    <xdr:ext cx="333375" cy="323850"/>
    <xdr:sp macro="" textlink="">
      <xdr:nvSpPr>
        <xdr:cNvPr id="278" name="Shape 4">
          <a:extLst>
            <a:ext uri="{FF2B5EF4-FFF2-40B4-BE49-F238E27FC236}">
              <a16:creationId xmlns:a16="http://schemas.microsoft.com/office/drawing/2014/main" id="{00000000-0008-0000-0000-000016010000}"/>
            </a:ext>
          </a:extLst>
        </xdr:cNvPr>
        <xdr:cNvSpPr/>
      </xdr:nvSpPr>
      <xdr:spPr>
        <a:xfrm>
          <a:off x="2414587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28</xdr:col>
      <xdr:colOff>0</xdr:colOff>
      <xdr:row>94</xdr:row>
      <xdr:rowOff>0</xdr:rowOff>
    </xdr:from>
    <xdr:ext cx="333375" cy="323850"/>
    <xdr:sp macro="" textlink="">
      <xdr:nvSpPr>
        <xdr:cNvPr id="279" name="Shape 4">
          <a:extLst>
            <a:ext uri="{FF2B5EF4-FFF2-40B4-BE49-F238E27FC236}">
              <a16:creationId xmlns:a16="http://schemas.microsoft.com/office/drawing/2014/main" id="{00000000-0008-0000-0000-000017010000}"/>
            </a:ext>
          </a:extLst>
        </xdr:cNvPr>
        <xdr:cNvSpPr/>
      </xdr:nvSpPr>
      <xdr:spPr>
        <a:xfrm>
          <a:off x="22602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28</xdr:col>
      <xdr:colOff>0</xdr:colOff>
      <xdr:row>94</xdr:row>
      <xdr:rowOff>0</xdr:rowOff>
    </xdr:from>
    <xdr:ext cx="333375" cy="323850"/>
    <xdr:sp macro="" textlink="">
      <xdr:nvSpPr>
        <xdr:cNvPr id="280" name="Shape 4">
          <a:extLst>
            <a:ext uri="{FF2B5EF4-FFF2-40B4-BE49-F238E27FC236}">
              <a16:creationId xmlns:a16="http://schemas.microsoft.com/office/drawing/2014/main" id="{00000000-0008-0000-0000-000018010000}"/>
            </a:ext>
          </a:extLst>
        </xdr:cNvPr>
        <xdr:cNvSpPr/>
      </xdr:nvSpPr>
      <xdr:spPr>
        <a:xfrm>
          <a:off x="22602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28</xdr:col>
      <xdr:colOff>0</xdr:colOff>
      <xdr:row>94</xdr:row>
      <xdr:rowOff>0</xdr:rowOff>
    </xdr:from>
    <xdr:ext cx="333375" cy="323850"/>
    <xdr:sp macro="" textlink="">
      <xdr:nvSpPr>
        <xdr:cNvPr id="281" name="Shape 4">
          <a:extLst>
            <a:ext uri="{FF2B5EF4-FFF2-40B4-BE49-F238E27FC236}">
              <a16:creationId xmlns:a16="http://schemas.microsoft.com/office/drawing/2014/main" id="{00000000-0008-0000-0000-000019010000}"/>
            </a:ext>
          </a:extLst>
        </xdr:cNvPr>
        <xdr:cNvSpPr/>
      </xdr:nvSpPr>
      <xdr:spPr>
        <a:xfrm>
          <a:off x="22602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30</xdr:col>
      <xdr:colOff>19050</xdr:colOff>
      <xdr:row>94</xdr:row>
      <xdr:rowOff>0</xdr:rowOff>
    </xdr:from>
    <xdr:ext cx="333375" cy="323850"/>
    <xdr:sp macro="" textlink="">
      <xdr:nvSpPr>
        <xdr:cNvPr id="282" name="Shape 4">
          <a:extLst>
            <a:ext uri="{FF2B5EF4-FFF2-40B4-BE49-F238E27FC236}">
              <a16:creationId xmlns:a16="http://schemas.microsoft.com/office/drawing/2014/main" id="{00000000-0008-0000-0000-00001A010000}"/>
            </a:ext>
          </a:extLst>
        </xdr:cNvPr>
        <xdr:cNvSpPr/>
      </xdr:nvSpPr>
      <xdr:spPr>
        <a:xfrm>
          <a:off x="2414587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94</xdr:row>
      <xdr:rowOff>0</xdr:rowOff>
    </xdr:from>
    <xdr:ext cx="333375" cy="323850"/>
    <xdr:sp macro="" textlink="">
      <xdr:nvSpPr>
        <xdr:cNvPr id="283" name="Shape 4">
          <a:extLst>
            <a:ext uri="{FF2B5EF4-FFF2-40B4-BE49-F238E27FC236}">
              <a16:creationId xmlns:a16="http://schemas.microsoft.com/office/drawing/2014/main" id="{00000000-0008-0000-0000-00001B010000}"/>
            </a:ext>
          </a:extLst>
        </xdr:cNvPr>
        <xdr:cNvSpPr/>
      </xdr:nvSpPr>
      <xdr:spPr>
        <a:xfrm>
          <a:off x="24888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94</xdr:row>
      <xdr:rowOff>0</xdr:rowOff>
    </xdr:from>
    <xdr:ext cx="333375" cy="323850"/>
    <xdr:sp macro="" textlink="">
      <xdr:nvSpPr>
        <xdr:cNvPr id="284" name="Shape 4">
          <a:extLst>
            <a:ext uri="{FF2B5EF4-FFF2-40B4-BE49-F238E27FC236}">
              <a16:creationId xmlns:a16="http://schemas.microsoft.com/office/drawing/2014/main" id="{00000000-0008-0000-0000-00001C010000}"/>
            </a:ext>
          </a:extLst>
        </xdr:cNvPr>
        <xdr:cNvSpPr/>
      </xdr:nvSpPr>
      <xdr:spPr>
        <a:xfrm>
          <a:off x="24888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94</xdr:row>
      <xdr:rowOff>0</xdr:rowOff>
    </xdr:from>
    <xdr:ext cx="333375" cy="323850"/>
    <xdr:sp macro="" textlink="">
      <xdr:nvSpPr>
        <xdr:cNvPr id="285" name="Shape 4">
          <a:extLst>
            <a:ext uri="{FF2B5EF4-FFF2-40B4-BE49-F238E27FC236}">
              <a16:creationId xmlns:a16="http://schemas.microsoft.com/office/drawing/2014/main" id="{00000000-0008-0000-0000-00001D010000}"/>
            </a:ext>
          </a:extLst>
        </xdr:cNvPr>
        <xdr:cNvSpPr/>
      </xdr:nvSpPr>
      <xdr:spPr>
        <a:xfrm>
          <a:off x="24888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19050</xdr:colOff>
      <xdr:row>94</xdr:row>
      <xdr:rowOff>0</xdr:rowOff>
    </xdr:from>
    <xdr:ext cx="333375" cy="323850"/>
    <xdr:sp macro="" textlink="">
      <xdr:nvSpPr>
        <xdr:cNvPr id="286" name="Shape 4">
          <a:extLst>
            <a:ext uri="{FF2B5EF4-FFF2-40B4-BE49-F238E27FC236}">
              <a16:creationId xmlns:a16="http://schemas.microsoft.com/office/drawing/2014/main" id="{00000000-0008-0000-0000-00001E010000}"/>
            </a:ext>
          </a:extLst>
        </xdr:cNvPr>
        <xdr:cNvSpPr/>
      </xdr:nvSpPr>
      <xdr:spPr>
        <a:xfrm>
          <a:off x="2490787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29</xdr:col>
      <xdr:colOff>0</xdr:colOff>
      <xdr:row>94</xdr:row>
      <xdr:rowOff>0</xdr:rowOff>
    </xdr:from>
    <xdr:ext cx="333375" cy="323850"/>
    <xdr:sp macro="" textlink="">
      <xdr:nvSpPr>
        <xdr:cNvPr id="287" name="Shape 4">
          <a:extLst>
            <a:ext uri="{FF2B5EF4-FFF2-40B4-BE49-F238E27FC236}">
              <a16:creationId xmlns:a16="http://schemas.microsoft.com/office/drawing/2014/main" id="{00000000-0008-0000-0000-00001F010000}"/>
            </a:ext>
          </a:extLst>
        </xdr:cNvPr>
        <xdr:cNvSpPr/>
      </xdr:nvSpPr>
      <xdr:spPr>
        <a:xfrm>
          <a:off x="23364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29</xdr:col>
      <xdr:colOff>0</xdr:colOff>
      <xdr:row>94</xdr:row>
      <xdr:rowOff>0</xdr:rowOff>
    </xdr:from>
    <xdr:ext cx="333375" cy="323850"/>
    <xdr:sp macro="" textlink="">
      <xdr:nvSpPr>
        <xdr:cNvPr id="288" name="Shape 4">
          <a:extLst>
            <a:ext uri="{FF2B5EF4-FFF2-40B4-BE49-F238E27FC236}">
              <a16:creationId xmlns:a16="http://schemas.microsoft.com/office/drawing/2014/main" id="{00000000-0008-0000-0000-000020010000}"/>
            </a:ext>
          </a:extLst>
        </xdr:cNvPr>
        <xdr:cNvSpPr/>
      </xdr:nvSpPr>
      <xdr:spPr>
        <a:xfrm>
          <a:off x="23364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29</xdr:col>
      <xdr:colOff>0</xdr:colOff>
      <xdr:row>94</xdr:row>
      <xdr:rowOff>0</xdr:rowOff>
    </xdr:from>
    <xdr:ext cx="333375" cy="323850"/>
    <xdr:sp macro="" textlink="">
      <xdr:nvSpPr>
        <xdr:cNvPr id="289" name="Shape 4">
          <a:extLst>
            <a:ext uri="{FF2B5EF4-FFF2-40B4-BE49-F238E27FC236}">
              <a16:creationId xmlns:a16="http://schemas.microsoft.com/office/drawing/2014/main" id="{00000000-0008-0000-0000-000021010000}"/>
            </a:ext>
          </a:extLst>
        </xdr:cNvPr>
        <xdr:cNvSpPr/>
      </xdr:nvSpPr>
      <xdr:spPr>
        <a:xfrm>
          <a:off x="23364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19050</xdr:colOff>
      <xdr:row>94</xdr:row>
      <xdr:rowOff>0</xdr:rowOff>
    </xdr:from>
    <xdr:ext cx="333375" cy="323850"/>
    <xdr:sp macro="" textlink="">
      <xdr:nvSpPr>
        <xdr:cNvPr id="290" name="Shape 4">
          <a:extLst>
            <a:ext uri="{FF2B5EF4-FFF2-40B4-BE49-F238E27FC236}">
              <a16:creationId xmlns:a16="http://schemas.microsoft.com/office/drawing/2014/main" id="{00000000-0008-0000-0000-000022010000}"/>
            </a:ext>
          </a:extLst>
        </xdr:cNvPr>
        <xdr:cNvSpPr/>
      </xdr:nvSpPr>
      <xdr:spPr>
        <a:xfrm>
          <a:off x="2490787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0</xdr:colOff>
      <xdr:row>94</xdr:row>
      <xdr:rowOff>0</xdr:rowOff>
    </xdr:from>
    <xdr:ext cx="333375" cy="323850"/>
    <xdr:sp macro="" textlink="">
      <xdr:nvSpPr>
        <xdr:cNvPr id="291" name="Shape 4">
          <a:extLst>
            <a:ext uri="{FF2B5EF4-FFF2-40B4-BE49-F238E27FC236}">
              <a16:creationId xmlns:a16="http://schemas.microsoft.com/office/drawing/2014/main" id="{00000000-0008-0000-0000-000023010000}"/>
            </a:ext>
          </a:extLst>
        </xdr:cNvPr>
        <xdr:cNvSpPr/>
      </xdr:nvSpPr>
      <xdr:spPr>
        <a:xfrm>
          <a:off x="25650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0</xdr:colOff>
      <xdr:row>94</xdr:row>
      <xdr:rowOff>0</xdr:rowOff>
    </xdr:from>
    <xdr:ext cx="333375" cy="323850"/>
    <xdr:sp macro="" textlink="">
      <xdr:nvSpPr>
        <xdr:cNvPr id="292" name="Shape 4">
          <a:extLst>
            <a:ext uri="{FF2B5EF4-FFF2-40B4-BE49-F238E27FC236}">
              <a16:creationId xmlns:a16="http://schemas.microsoft.com/office/drawing/2014/main" id="{00000000-0008-0000-0000-000024010000}"/>
            </a:ext>
          </a:extLst>
        </xdr:cNvPr>
        <xdr:cNvSpPr/>
      </xdr:nvSpPr>
      <xdr:spPr>
        <a:xfrm>
          <a:off x="25650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0</xdr:colOff>
      <xdr:row>94</xdr:row>
      <xdr:rowOff>0</xdr:rowOff>
    </xdr:from>
    <xdr:ext cx="333375" cy="323850"/>
    <xdr:sp macro="" textlink="">
      <xdr:nvSpPr>
        <xdr:cNvPr id="293" name="Shape 4">
          <a:extLst>
            <a:ext uri="{FF2B5EF4-FFF2-40B4-BE49-F238E27FC236}">
              <a16:creationId xmlns:a16="http://schemas.microsoft.com/office/drawing/2014/main" id="{00000000-0008-0000-0000-000025010000}"/>
            </a:ext>
          </a:extLst>
        </xdr:cNvPr>
        <xdr:cNvSpPr/>
      </xdr:nvSpPr>
      <xdr:spPr>
        <a:xfrm>
          <a:off x="25650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19050</xdr:colOff>
      <xdr:row>94</xdr:row>
      <xdr:rowOff>0</xdr:rowOff>
    </xdr:from>
    <xdr:ext cx="333375" cy="323850"/>
    <xdr:sp macro="" textlink="">
      <xdr:nvSpPr>
        <xdr:cNvPr id="294" name="Shape 4">
          <a:extLst>
            <a:ext uri="{FF2B5EF4-FFF2-40B4-BE49-F238E27FC236}">
              <a16:creationId xmlns:a16="http://schemas.microsoft.com/office/drawing/2014/main" id="{00000000-0008-0000-0000-000026010000}"/>
            </a:ext>
          </a:extLst>
        </xdr:cNvPr>
        <xdr:cNvSpPr/>
      </xdr:nvSpPr>
      <xdr:spPr>
        <a:xfrm>
          <a:off x="2566987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30</xdr:col>
      <xdr:colOff>0</xdr:colOff>
      <xdr:row>94</xdr:row>
      <xdr:rowOff>0</xdr:rowOff>
    </xdr:from>
    <xdr:ext cx="333375" cy="323850"/>
    <xdr:sp macro="" textlink="">
      <xdr:nvSpPr>
        <xdr:cNvPr id="295" name="Shape 4">
          <a:extLst>
            <a:ext uri="{FF2B5EF4-FFF2-40B4-BE49-F238E27FC236}">
              <a16:creationId xmlns:a16="http://schemas.microsoft.com/office/drawing/2014/main" id="{00000000-0008-0000-0000-000027010000}"/>
            </a:ext>
          </a:extLst>
        </xdr:cNvPr>
        <xdr:cNvSpPr/>
      </xdr:nvSpPr>
      <xdr:spPr>
        <a:xfrm>
          <a:off x="24126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30</xdr:col>
      <xdr:colOff>0</xdr:colOff>
      <xdr:row>94</xdr:row>
      <xdr:rowOff>0</xdr:rowOff>
    </xdr:from>
    <xdr:ext cx="333375" cy="323850"/>
    <xdr:sp macro="" textlink="">
      <xdr:nvSpPr>
        <xdr:cNvPr id="296" name="Shape 4">
          <a:extLst>
            <a:ext uri="{FF2B5EF4-FFF2-40B4-BE49-F238E27FC236}">
              <a16:creationId xmlns:a16="http://schemas.microsoft.com/office/drawing/2014/main" id="{00000000-0008-0000-0000-000028010000}"/>
            </a:ext>
          </a:extLst>
        </xdr:cNvPr>
        <xdr:cNvSpPr/>
      </xdr:nvSpPr>
      <xdr:spPr>
        <a:xfrm>
          <a:off x="24126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30</xdr:col>
      <xdr:colOff>0</xdr:colOff>
      <xdr:row>94</xdr:row>
      <xdr:rowOff>0</xdr:rowOff>
    </xdr:from>
    <xdr:ext cx="333375" cy="323850"/>
    <xdr:sp macro="" textlink="">
      <xdr:nvSpPr>
        <xdr:cNvPr id="297" name="Shape 4">
          <a:extLst>
            <a:ext uri="{FF2B5EF4-FFF2-40B4-BE49-F238E27FC236}">
              <a16:creationId xmlns:a16="http://schemas.microsoft.com/office/drawing/2014/main" id="{00000000-0008-0000-0000-000029010000}"/>
            </a:ext>
          </a:extLst>
        </xdr:cNvPr>
        <xdr:cNvSpPr/>
      </xdr:nvSpPr>
      <xdr:spPr>
        <a:xfrm>
          <a:off x="24126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19050</xdr:colOff>
      <xdr:row>94</xdr:row>
      <xdr:rowOff>0</xdr:rowOff>
    </xdr:from>
    <xdr:ext cx="333375" cy="323850"/>
    <xdr:sp macro="" textlink="">
      <xdr:nvSpPr>
        <xdr:cNvPr id="298" name="Shape 4">
          <a:extLst>
            <a:ext uri="{FF2B5EF4-FFF2-40B4-BE49-F238E27FC236}">
              <a16:creationId xmlns:a16="http://schemas.microsoft.com/office/drawing/2014/main" id="{00000000-0008-0000-0000-00002A010000}"/>
            </a:ext>
          </a:extLst>
        </xdr:cNvPr>
        <xdr:cNvSpPr/>
      </xdr:nvSpPr>
      <xdr:spPr>
        <a:xfrm>
          <a:off x="2566987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94</xdr:row>
      <xdr:rowOff>0</xdr:rowOff>
    </xdr:from>
    <xdr:ext cx="333375" cy="323850"/>
    <xdr:sp macro="" textlink="">
      <xdr:nvSpPr>
        <xdr:cNvPr id="299" name="Shape 4">
          <a:extLst>
            <a:ext uri="{FF2B5EF4-FFF2-40B4-BE49-F238E27FC236}">
              <a16:creationId xmlns:a16="http://schemas.microsoft.com/office/drawing/2014/main" id="{00000000-0008-0000-0000-00002B010000}"/>
            </a:ext>
          </a:extLst>
        </xdr:cNvPr>
        <xdr:cNvSpPr/>
      </xdr:nvSpPr>
      <xdr:spPr>
        <a:xfrm>
          <a:off x="24888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94</xdr:row>
      <xdr:rowOff>0</xdr:rowOff>
    </xdr:from>
    <xdr:ext cx="333375" cy="323850"/>
    <xdr:sp macro="" textlink="">
      <xdr:nvSpPr>
        <xdr:cNvPr id="300" name="Shape 4">
          <a:extLst>
            <a:ext uri="{FF2B5EF4-FFF2-40B4-BE49-F238E27FC236}">
              <a16:creationId xmlns:a16="http://schemas.microsoft.com/office/drawing/2014/main" id="{00000000-0008-0000-0000-00002C010000}"/>
            </a:ext>
          </a:extLst>
        </xdr:cNvPr>
        <xdr:cNvSpPr/>
      </xdr:nvSpPr>
      <xdr:spPr>
        <a:xfrm>
          <a:off x="24888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94</xdr:row>
      <xdr:rowOff>0</xdr:rowOff>
    </xdr:from>
    <xdr:ext cx="333375" cy="323850"/>
    <xdr:sp macro="" textlink="">
      <xdr:nvSpPr>
        <xdr:cNvPr id="301" name="Shape 4">
          <a:extLst>
            <a:ext uri="{FF2B5EF4-FFF2-40B4-BE49-F238E27FC236}">
              <a16:creationId xmlns:a16="http://schemas.microsoft.com/office/drawing/2014/main" id="{00000000-0008-0000-0000-00002D010000}"/>
            </a:ext>
          </a:extLst>
        </xdr:cNvPr>
        <xdr:cNvSpPr/>
      </xdr:nvSpPr>
      <xdr:spPr>
        <a:xfrm>
          <a:off x="24888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28</xdr:col>
      <xdr:colOff>19050</xdr:colOff>
      <xdr:row>94</xdr:row>
      <xdr:rowOff>0</xdr:rowOff>
    </xdr:from>
    <xdr:ext cx="333375" cy="323850"/>
    <xdr:sp macro="" textlink="">
      <xdr:nvSpPr>
        <xdr:cNvPr id="302" name="Shape 4">
          <a:extLst>
            <a:ext uri="{FF2B5EF4-FFF2-40B4-BE49-F238E27FC236}">
              <a16:creationId xmlns:a16="http://schemas.microsoft.com/office/drawing/2014/main" id="{00000000-0008-0000-0000-00002E010000}"/>
            </a:ext>
          </a:extLst>
        </xdr:cNvPr>
        <xdr:cNvSpPr/>
      </xdr:nvSpPr>
      <xdr:spPr>
        <a:xfrm>
          <a:off x="2262187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26</xdr:col>
      <xdr:colOff>0</xdr:colOff>
      <xdr:row>94</xdr:row>
      <xdr:rowOff>0</xdr:rowOff>
    </xdr:from>
    <xdr:ext cx="333375" cy="323850"/>
    <xdr:sp macro="" textlink="">
      <xdr:nvSpPr>
        <xdr:cNvPr id="303" name="Shape 4">
          <a:extLst>
            <a:ext uri="{FF2B5EF4-FFF2-40B4-BE49-F238E27FC236}">
              <a16:creationId xmlns:a16="http://schemas.microsoft.com/office/drawing/2014/main" id="{00000000-0008-0000-0000-00002F010000}"/>
            </a:ext>
          </a:extLst>
        </xdr:cNvPr>
        <xdr:cNvSpPr/>
      </xdr:nvSpPr>
      <xdr:spPr>
        <a:xfrm>
          <a:off x="2086927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26</xdr:col>
      <xdr:colOff>0</xdr:colOff>
      <xdr:row>94</xdr:row>
      <xdr:rowOff>0</xdr:rowOff>
    </xdr:from>
    <xdr:ext cx="333375" cy="323850"/>
    <xdr:sp macro="" textlink="">
      <xdr:nvSpPr>
        <xdr:cNvPr id="304" name="Shape 4">
          <a:extLst>
            <a:ext uri="{FF2B5EF4-FFF2-40B4-BE49-F238E27FC236}">
              <a16:creationId xmlns:a16="http://schemas.microsoft.com/office/drawing/2014/main" id="{00000000-0008-0000-0000-000030010000}"/>
            </a:ext>
          </a:extLst>
        </xdr:cNvPr>
        <xdr:cNvSpPr/>
      </xdr:nvSpPr>
      <xdr:spPr>
        <a:xfrm>
          <a:off x="2086927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26</xdr:col>
      <xdr:colOff>0</xdr:colOff>
      <xdr:row>94</xdr:row>
      <xdr:rowOff>0</xdr:rowOff>
    </xdr:from>
    <xdr:ext cx="333375" cy="323850"/>
    <xdr:sp macro="" textlink="">
      <xdr:nvSpPr>
        <xdr:cNvPr id="305" name="Shape 4">
          <a:extLst>
            <a:ext uri="{FF2B5EF4-FFF2-40B4-BE49-F238E27FC236}">
              <a16:creationId xmlns:a16="http://schemas.microsoft.com/office/drawing/2014/main" id="{00000000-0008-0000-0000-000031010000}"/>
            </a:ext>
          </a:extLst>
        </xdr:cNvPr>
        <xdr:cNvSpPr/>
      </xdr:nvSpPr>
      <xdr:spPr>
        <a:xfrm>
          <a:off x="2086927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28</xdr:col>
      <xdr:colOff>19050</xdr:colOff>
      <xdr:row>94</xdr:row>
      <xdr:rowOff>0</xdr:rowOff>
    </xdr:from>
    <xdr:ext cx="333375" cy="323850"/>
    <xdr:sp macro="" textlink="">
      <xdr:nvSpPr>
        <xdr:cNvPr id="306" name="Shape 4">
          <a:extLst>
            <a:ext uri="{FF2B5EF4-FFF2-40B4-BE49-F238E27FC236}">
              <a16:creationId xmlns:a16="http://schemas.microsoft.com/office/drawing/2014/main" id="{00000000-0008-0000-0000-000032010000}"/>
            </a:ext>
          </a:extLst>
        </xdr:cNvPr>
        <xdr:cNvSpPr/>
      </xdr:nvSpPr>
      <xdr:spPr>
        <a:xfrm>
          <a:off x="2262187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29</xdr:col>
      <xdr:colOff>0</xdr:colOff>
      <xdr:row>94</xdr:row>
      <xdr:rowOff>0</xdr:rowOff>
    </xdr:from>
    <xdr:ext cx="333375" cy="323850"/>
    <xdr:sp macro="" textlink="">
      <xdr:nvSpPr>
        <xdr:cNvPr id="307" name="Shape 4">
          <a:extLst>
            <a:ext uri="{FF2B5EF4-FFF2-40B4-BE49-F238E27FC236}">
              <a16:creationId xmlns:a16="http://schemas.microsoft.com/office/drawing/2014/main" id="{00000000-0008-0000-0000-000033010000}"/>
            </a:ext>
          </a:extLst>
        </xdr:cNvPr>
        <xdr:cNvSpPr/>
      </xdr:nvSpPr>
      <xdr:spPr>
        <a:xfrm>
          <a:off x="23364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29</xdr:col>
      <xdr:colOff>0</xdr:colOff>
      <xdr:row>94</xdr:row>
      <xdr:rowOff>0</xdr:rowOff>
    </xdr:from>
    <xdr:ext cx="333375" cy="323850"/>
    <xdr:sp macro="" textlink="">
      <xdr:nvSpPr>
        <xdr:cNvPr id="308" name="Shape 4">
          <a:extLst>
            <a:ext uri="{FF2B5EF4-FFF2-40B4-BE49-F238E27FC236}">
              <a16:creationId xmlns:a16="http://schemas.microsoft.com/office/drawing/2014/main" id="{00000000-0008-0000-0000-000034010000}"/>
            </a:ext>
          </a:extLst>
        </xdr:cNvPr>
        <xdr:cNvSpPr/>
      </xdr:nvSpPr>
      <xdr:spPr>
        <a:xfrm>
          <a:off x="23364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29</xdr:col>
      <xdr:colOff>0</xdr:colOff>
      <xdr:row>94</xdr:row>
      <xdr:rowOff>0</xdr:rowOff>
    </xdr:from>
    <xdr:ext cx="333375" cy="323850"/>
    <xdr:sp macro="" textlink="">
      <xdr:nvSpPr>
        <xdr:cNvPr id="309" name="Shape 4">
          <a:extLst>
            <a:ext uri="{FF2B5EF4-FFF2-40B4-BE49-F238E27FC236}">
              <a16:creationId xmlns:a16="http://schemas.microsoft.com/office/drawing/2014/main" id="{00000000-0008-0000-0000-000035010000}"/>
            </a:ext>
          </a:extLst>
        </xdr:cNvPr>
        <xdr:cNvSpPr/>
      </xdr:nvSpPr>
      <xdr:spPr>
        <a:xfrm>
          <a:off x="23364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29</xdr:col>
      <xdr:colOff>19050</xdr:colOff>
      <xdr:row>94</xdr:row>
      <xdr:rowOff>0</xdr:rowOff>
    </xdr:from>
    <xdr:ext cx="333375" cy="323850"/>
    <xdr:sp macro="" textlink="">
      <xdr:nvSpPr>
        <xdr:cNvPr id="310" name="Shape 4">
          <a:extLst>
            <a:ext uri="{FF2B5EF4-FFF2-40B4-BE49-F238E27FC236}">
              <a16:creationId xmlns:a16="http://schemas.microsoft.com/office/drawing/2014/main" id="{00000000-0008-0000-0000-000036010000}"/>
            </a:ext>
          </a:extLst>
        </xdr:cNvPr>
        <xdr:cNvSpPr/>
      </xdr:nvSpPr>
      <xdr:spPr>
        <a:xfrm>
          <a:off x="2338387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27</xdr:col>
      <xdr:colOff>0</xdr:colOff>
      <xdr:row>94</xdr:row>
      <xdr:rowOff>0</xdr:rowOff>
    </xdr:from>
    <xdr:ext cx="333375" cy="323850"/>
    <xdr:sp macro="" textlink="">
      <xdr:nvSpPr>
        <xdr:cNvPr id="311" name="Shape 4">
          <a:extLst>
            <a:ext uri="{FF2B5EF4-FFF2-40B4-BE49-F238E27FC236}">
              <a16:creationId xmlns:a16="http://schemas.microsoft.com/office/drawing/2014/main" id="{00000000-0008-0000-0000-000037010000}"/>
            </a:ext>
          </a:extLst>
        </xdr:cNvPr>
        <xdr:cNvSpPr/>
      </xdr:nvSpPr>
      <xdr:spPr>
        <a:xfrm>
          <a:off x="21840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27</xdr:col>
      <xdr:colOff>0</xdr:colOff>
      <xdr:row>94</xdr:row>
      <xdr:rowOff>0</xdr:rowOff>
    </xdr:from>
    <xdr:ext cx="333375" cy="323850"/>
    <xdr:sp macro="" textlink="">
      <xdr:nvSpPr>
        <xdr:cNvPr id="312" name="Shape 4">
          <a:extLst>
            <a:ext uri="{FF2B5EF4-FFF2-40B4-BE49-F238E27FC236}">
              <a16:creationId xmlns:a16="http://schemas.microsoft.com/office/drawing/2014/main" id="{00000000-0008-0000-0000-000038010000}"/>
            </a:ext>
          </a:extLst>
        </xdr:cNvPr>
        <xdr:cNvSpPr/>
      </xdr:nvSpPr>
      <xdr:spPr>
        <a:xfrm>
          <a:off x="21840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27</xdr:col>
      <xdr:colOff>0</xdr:colOff>
      <xdr:row>94</xdr:row>
      <xdr:rowOff>0</xdr:rowOff>
    </xdr:from>
    <xdr:ext cx="333375" cy="323850"/>
    <xdr:sp macro="" textlink="">
      <xdr:nvSpPr>
        <xdr:cNvPr id="313" name="Shape 4">
          <a:extLst>
            <a:ext uri="{FF2B5EF4-FFF2-40B4-BE49-F238E27FC236}">
              <a16:creationId xmlns:a16="http://schemas.microsoft.com/office/drawing/2014/main" id="{00000000-0008-0000-0000-000039010000}"/>
            </a:ext>
          </a:extLst>
        </xdr:cNvPr>
        <xdr:cNvSpPr/>
      </xdr:nvSpPr>
      <xdr:spPr>
        <a:xfrm>
          <a:off x="21840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29</xdr:col>
      <xdr:colOff>19050</xdr:colOff>
      <xdr:row>94</xdr:row>
      <xdr:rowOff>0</xdr:rowOff>
    </xdr:from>
    <xdr:ext cx="333375" cy="323850"/>
    <xdr:sp macro="" textlink="">
      <xdr:nvSpPr>
        <xdr:cNvPr id="314" name="Shape 4">
          <a:extLst>
            <a:ext uri="{FF2B5EF4-FFF2-40B4-BE49-F238E27FC236}">
              <a16:creationId xmlns:a16="http://schemas.microsoft.com/office/drawing/2014/main" id="{00000000-0008-0000-0000-00003A010000}"/>
            </a:ext>
          </a:extLst>
        </xdr:cNvPr>
        <xdr:cNvSpPr/>
      </xdr:nvSpPr>
      <xdr:spPr>
        <a:xfrm>
          <a:off x="2338387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30</xdr:col>
      <xdr:colOff>0</xdr:colOff>
      <xdr:row>94</xdr:row>
      <xdr:rowOff>0</xdr:rowOff>
    </xdr:from>
    <xdr:ext cx="333375" cy="323850"/>
    <xdr:sp macro="" textlink="">
      <xdr:nvSpPr>
        <xdr:cNvPr id="315" name="Shape 4">
          <a:extLst>
            <a:ext uri="{FF2B5EF4-FFF2-40B4-BE49-F238E27FC236}">
              <a16:creationId xmlns:a16="http://schemas.microsoft.com/office/drawing/2014/main" id="{00000000-0008-0000-0000-00003B010000}"/>
            </a:ext>
          </a:extLst>
        </xdr:cNvPr>
        <xdr:cNvSpPr/>
      </xdr:nvSpPr>
      <xdr:spPr>
        <a:xfrm>
          <a:off x="24126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30</xdr:col>
      <xdr:colOff>0</xdr:colOff>
      <xdr:row>94</xdr:row>
      <xdr:rowOff>0</xdr:rowOff>
    </xdr:from>
    <xdr:ext cx="333375" cy="323850"/>
    <xdr:sp macro="" textlink="">
      <xdr:nvSpPr>
        <xdr:cNvPr id="316" name="Shape 4">
          <a:extLst>
            <a:ext uri="{FF2B5EF4-FFF2-40B4-BE49-F238E27FC236}">
              <a16:creationId xmlns:a16="http://schemas.microsoft.com/office/drawing/2014/main" id="{00000000-0008-0000-0000-00003C010000}"/>
            </a:ext>
          </a:extLst>
        </xdr:cNvPr>
        <xdr:cNvSpPr/>
      </xdr:nvSpPr>
      <xdr:spPr>
        <a:xfrm>
          <a:off x="24126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30</xdr:col>
      <xdr:colOff>0</xdr:colOff>
      <xdr:row>94</xdr:row>
      <xdr:rowOff>0</xdr:rowOff>
    </xdr:from>
    <xdr:ext cx="333375" cy="323850"/>
    <xdr:sp macro="" textlink="">
      <xdr:nvSpPr>
        <xdr:cNvPr id="317" name="Shape 4">
          <a:extLst>
            <a:ext uri="{FF2B5EF4-FFF2-40B4-BE49-F238E27FC236}">
              <a16:creationId xmlns:a16="http://schemas.microsoft.com/office/drawing/2014/main" id="{00000000-0008-0000-0000-00003D010000}"/>
            </a:ext>
          </a:extLst>
        </xdr:cNvPr>
        <xdr:cNvSpPr/>
      </xdr:nvSpPr>
      <xdr:spPr>
        <a:xfrm>
          <a:off x="24126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30</xdr:col>
      <xdr:colOff>19050</xdr:colOff>
      <xdr:row>94</xdr:row>
      <xdr:rowOff>0</xdr:rowOff>
    </xdr:from>
    <xdr:ext cx="333375" cy="323850"/>
    <xdr:sp macro="" textlink="">
      <xdr:nvSpPr>
        <xdr:cNvPr id="318" name="Shape 4">
          <a:extLst>
            <a:ext uri="{FF2B5EF4-FFF2-40B4-BE49-F238E27FC236}">
              <a16:creationId xmlns:a16="http://schemas.microsoft.com/office/drawing/2014/main" id="{00000000-0008-0000-0000-00003E010000}"/>
            </a:ext>
          </a:extLst>
        </xdr:cNvPr>
        <xdr:cNvSpPr/>
      </xdr:nvSpPr>
      <xdr:spPr>
        <a:xfrm>
          <a:off x="2414587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28</xdr:col>
      <xdr:colOff>0</xdr:colOff>
      <xdr:row>94</xdr:row>
      <xdr:rowOff>0</xdr:rowOff>
    </xdr:from>
    <xdr:ext cx="333375" cy="323850"/>
    <xdr:sp macro="" textlink="">
      <xdr:nvSpPr>
        <xdr:cNvPr id="319" name="Shape 4">
          <a:extLst>
            <a:ext uri="{FF2B5EF4-FFF2-40B4-BE49-F238E27FC236}">
              <a16:creationId xmlns:a16="http://schemas.microsoft.com/office/drawing/2014/main" id="{00000000-0008-0000-0000-00003F010000}"/>
            </a:ext>
          </a:extLst>
        </xdr:cNvPr>
        <xdr:cNvSpPr/>
      </xdr:nvSpPr>
      <xdr:spPr>
        <a:xfrm>
          <a:off x="22602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28</xdr:col>
      <xdr:colOff>0</xdr:colOff>
      <xdr:row>94</xdr:row>
      <xdr:rowOff>0</xdr:rowOff>
    </xdr:from>
    <xdr:ext cx="333375" cy="323850"/>
    <xdr:sp macro="" textlink="">
      <xdr:nvSpPr>
        <xdr:cNvPr id="320" name="Shape 4">
          <a:extLst>
            <a:ext uri="{FF2B5EF4-FFF2-40B4-BE49-F238E27FC236}">
              <a16:creationId xmlns:a16="http://schemas.microsoft.com/office/drawing/2014/main" id="{00000000-0008-0000-0000-000040010000}"/>
            </a:ext>
          </a:extLst>
        </xdr:cNvPr>
        <xdr:cNvSpPr/>
      </xdr:nvSpPr>
      <xdr:spPr>
        <a:xfrm>
          <a:off x="22602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28</xdr:col>
      <xdr:colOff>0</xdr:colOff>
      <xdr:row>94</xdr:row>
      <xdr:rowOff>0</xdr:rowOff>
    </xdr:from>
    <xdr:ext cx="333375" cy="323850"/>
    <xdr:sp macro="" textlink="">
      <xdr:nvSpPr>
        <xdr:cNvPr id="321" name="Shape 4">
          <a:extLst>
            <a:ext uri="{FF2B5EF4-FFF2-40B4-BE49-F238E27FC236}">
              <a16:creationId xmlns:a16="http://schemas.microsoft.com/office/drawing/2014/main" id="{00000000-0008-0000-0000-000041010000}"/>
            </a:ext>
          </a:extLst>
        </xdr:cNvPr>
        <xdr:cNvSpPr/>
      </xdr:nvSpPr>
      <xdr:spPr>
        <a:xfrm>
          <a:off x="22602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30</xdr:col>
      <xdr:colOff>19050</xdr:colOff>
      <xdr:row>94</xdr:row>
      <xdr:rowOff>0</xdr:rowOff>
    </xdr:from>
    <xdr:ext cx="333375" cy="323850"/>
    <xdr:sp macro="" textlink="">
      <xdr:nvSpPr>
        <xdr:cNvPr id="322" name="Shape 4">
          <a:extLst>
            <a:ext uri="{FF2B5EF4-FFF2-40B4-BE49-F238E27FC236}">
              <a16:creationId xmlns:a16="http://schemas.microsoft.com/office/drawing/2014/main" id="{00000000-0008-0000-0000-000042010000}"/>
            </a:ext>
          </a:extLst>
        </xdr:cNvPr>
        <xdr:cNvSpPr/>
      </xdr:nvSpPr>
      <xdr:spPr>
        <a:xfrm>
          <a:off x="2414587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94</xdr:row>
      <xdr:rowOff>0</xdr:rowOff>
    </xdr:from>
    <xdr:ext cx="333375" cy="323850"/>
    <xdr:sp macro="" textlink="">
      <xdr:nvSpPr>
        <xdr:cNvPr id="323" name="Shape 4">
          <a:extLst>
            <a:ext uri="{FF2B5EF4-FFF2-40B4-BE49-F238E27FC236}">
              <a16:creationId xmlns:a16="http://schemas.microsoft.com/office/drawing/2014/main" id="{00000000-0008-0000-0000-000043010000}"/>
            </a:ext>
          </a:extLst>
        </xdr:cNvPr>
        <xdr:cNvSpPr/>
      </xdr:nvSpPr>
      <xdr:spPr>
        <a:xfrm>
          <a:off x="24888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94</xdr:row>
      <xdr:rowOff>0</xdr:rowOff>
    </xdr:from>
    <xdr:ext cx="333375" cy="323850"/>
    <xdr:sp macro="" textlink="">
      <xdr:nvSpPr>
        <xdr:cNvPr id="324" name="Shape 4">
          <a:extLst>
            <a:ext uri="{FF2B5EF4-FFF2-40B4-BE49-F238E27FC236}">
              <a16:creationId xmlns:a16="http://schemas.microsoft.com/office/drawing/2014/main" id="{00000000-0008-0000-0000-000044010000}"/>
            </a:ext>
          </a:extLst>
        </xdr:cNvPr>
        <xdr:cNvSpPr/>
      </xdr:nvSpPr>
      <xdr:spPr>
        <a:xfrm>
          <a:off x="24888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94</xdr:row>
      <xdr:rowOff>0</xdr:rowOff>
    </xdr:from>
    <xdr:ext cx="333375" cy="323850"/>
    <xdr:sp macro="" textlink="">
      <xdr:nvSpPr>
        <xdr:cNvPr id="325" name="Shape 4">
          <a:extLst>
            <a:ext uri="{FF2B5EF4-FFF2-40B4-BE49-F238E27FC236}">
              <a16:creationId xmlns:a16="http://schemas.microsoft.com/office/drawing/2014/main" id="{00000000-0008-0000-0000-000045010000}"/>
            </a:ext>
          </a:extLst>
        </xdr:cNvPr>
        <xdr:cNvSpPr/>
      </xdr:nvSpPr>
      <xdr:spPr>
        <a:xfrm>
          <a:off x="24888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19050</xdr:colOff>
      <xdr:row>94</xdr:row>
      <xdr:rowOff>0</xdr:rowOff>
    </xdr:from>
    <xdr:ext cx="333375" cy="323850"/>
    <xdr:sp macro="" textlink="">
      <xdr:nvSpPr>
        <xdr:cNvPr id="326" name="Shape 4">
          <a:extLst>
            <a:ext uri="{FF2B5EF4-FFF2-40B4-BE49-F238E27FC236}">
              <a16:creationId xmlns:a16="http://schemas.microsoft.com/office/drawing/2014/main" id="{00000000-0008-0000-0000-000046010000}"/>
            </a:ext>
          </a:extLst>
        </xdr:cNvPr>
        <xdr:cNvSpPr/>
      </xdr:nvSpPr>
      <xdr:spPr>
        <a:xfrm>
          <a:off x="2490787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29</xdr:col>
      <xdr:colOff>0</xdr:colOff>
      <xdr:row>94</xdr:row>
      <xdr:rowOff>0</xdr:rowOff>
    </xdr:from>
    <xdr:ext cx="333375" cy="323850"/>
    <xdr:sp macro="" textlink="">
      <xdr:nvSpPr>
        <xdr:cNvPr id="327" name="Shape 4">
          <a:extLst>
            <a:ext uri="{FF2B5EF4-FFF2-40B4-BE49-F238E27FC236}">
              <a16:creationId xmlns:a16="http://schemas.microsoft.com/office/drawing/2014/main" id="{00000000-0008-0000-0000-000047010000}"/>
            </a:ext>
          </a:extLst>
        </xdr:cNvPr>
        <xdr:cNvSpPr/>
      </xdr:nvSpPr>
      <xdr:spPr>
        <a:xfrm>
          <a:off x="23364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29</xdr:col>
      <xdr:colOff>0</xdr:colOff>
      <xdr:row>94</xdr:row>
      <xdr:rowOff>0</xdr:rowOff>
    </xdr:from>
    <xdr:ext cx="333375" cy="323850"/>
    <xdr:sp macro="" textlink="">
      <xdr:nvSpPr>
        <xdr:cNvPr id="328" name="Shape 4">
          <a:extLst>
            <a:ext uri="{FF2B5EF4-FFF2-40B4-BE49-F238E27FC236}">
              <a16:creationId xmlns:a16="http://schemas.microsoft.com/office/drawing/2014/main" id="{00000000-0008-0000-0000-000048010000}"/>
            </a:ext>
          </a:extLst>
        </xdr:cNvPr>
        <xdr:cNvSpPr/>
      </xdr:nvSpPr>
      <xdr:spPr>
        <a:xfrm>
          <a:off x="23364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29</xdr:col>
      <xdr:colOff>0</xdr:colOff>
      <xdr:row>94</xdr:row>
      <xdr:rowOff>0</xdr:rowOff>
    </xdr:from>
    <xdr:ext cx="333375" cy="323850"/>
    <xdr:sp macro="" textlink="">
      <xdr:nvSpPr>
        <xdr:cNvPr id="329" name="Shape 4">
          <a:extLst>
            <a:ext uri="{FF2B5EF4-FFF2-40B4-BE49-F238E27FC236}">
              <a16:creationId xmlns:a16="http://schemas.microsoft.com/office/drawing/2014/main" id="{00000000-0008-0000-0000-000049010000}"/>
            </a:ext>
          </a:extLst>
        </xdr:cNvPr>
        <xdr:cNvSpPr/>
      </xdr:nvSpPr>
      <xdr:spPr>
        <a:xfrm>
          <a:off x="23364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19050</xdr:colOff>
      <xdr:row>94</xdr:row>
      <xdr:rowOff>0</xdr:rowOff>
    </xdr:from>
    <xdr:ext cx="333375" cy="323850"/>
    <xdr:sp macro="" textlink="">
      <xdr:nvSpPr>
        <xdr:cNvPr id="330" name="Shape 4">
          <a:extLst>
            <a:ext uri="{FF2B5EF4-FFF2-40B4-BE49-F238E27FC236}">
              <a16:creationId xmlns:a16="http://schemas.microsoft.com/office/drawing/2014/main" id="{00000000-0008-0000-0000-00004A010000}"/>
            </a:ext>
          </a:extLst>
        </xdr:cNvPr>
        <xdr:cNvSpPr/>
      </xdr:nvSpPr>
      <xdr:spPr>
        <a:xfrm>
          <a:off x="2490787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0</xdr:colOff>
      <xdr:row>94</xdr:row>
      <xdr:rowOff>0</xdr:rowOff>
    </xdr:from>
    <xdr:ext cx="333375" cy="323850"/>
    <xdr:sp macro="" textlink="">
      <xdr:nvSpPr>
        <xdr:cNvPr id="331" name="Shape 4">
          <a:extLst>
            <a:ext uri="{FF2B5EF4-FFF2-40B4-BE49-F238E27FC236}">
              <a16:creationId xmlns:a16="http://schemas.microsoft.com/office/drawing/2014/main" id="{00000000-0008-0000-0000-00004B010000}"/>
            </a:ext>
          </a:extLst>
        </xdr:cNvPr>
        <xdr:cNvSpPr/>
      </xdr:nvSpPr>
      <xdr:spPr>
        <a:xfrm>
          <a:off x="25650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0</xdr:colOff>
      <xdr:row>94</xdr:row>
      <xdr:rowOff>0</xdr:rowOff>
    </xdr:from>
    <xdr:ext cx="333375" cy="323850"/>
    <xdr:sp macro="" textlink="">
      <xdr:nvSpPr>
        <xdr:cNvPr id="332" name="Shape 4">
          <a:extLst>
            <a:ext uri="{FF2B5EF4-FFF2-40B4-BE49-F238E27FC236}">
              <a16:creationId xmlns:a16="http://schemas.microsoft.com/office/drawing/2014/main" id="{00000000-0008-0000-0000-00004C010000}"/>
            </a:ext>
          </a:extLst>
        </xdr:cNvPr>
        <xdr:cNvSpPr/>
      </xdr:nvSpPr>
      <xdr:spPr>
        <a:xfrm>
          <a:off x="25650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0</xdr:colOff>
      <xdr:row>94</xdr:row>
      <xdr:rowOff>0</xdr:rowOff>
    </xdr:from>
    <xdr:ext cx="333375" cy="323850"/>
    <xdr:sp macro="" textlink="">
      <xdr:nvSpPr>
        <xdr:cNvPr id="333" name="Shape 4">
          <a:extLst>
            <a:ext uri="{FF2B5EF4-FFF2-40B4-BE49-F238E27FC236}">
              <a16:creationId xmlns:a16="http://schemas.microsoft.com/office/drawing/2014/main" id="{00000000-0008-0000-0000-00004D010000}"/>
            </a:ext>
          </a:extLst>
        </xdr:cNvPr>
        <xdr:cNvSpPr/>
      </xdr:nvSpPr>
      <xdr:spPr>
        <a:xfrm>
          <a:off x="25650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19050</xdr:colOff>
      <xdr:row>94</xdr:row>
      <xdr:rowOff>0</xdr:rowOff>
    </xdr:from>
    <xdr:ext cx="333375" cy="323850"/>
    <xdr:sp macro="" textlink="">
      <xdr:nvSpPr>
        <xdr:cNvPr id="334" name="Shape 4">
          <a:extLst>
            <a:ext uri="{FF2B5EF4-FFF2-40B4-BE49-F238E27FC236}">
              <a16:creationId xmlns:a16="http://schemas.microsoft.com/office/drawing/2014/main" id="{00000000-0008-0000-0000-00004E010000}"/>
            </a:ext>
          </a:extLst>
        </xdr:cNvPr>
        <xdr:cNvSpPr/>
      </xdr:nvSpPr>
      <xdr:spPr>
        <a:xfrm>
          <a:off x="2490787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29</xdr:col>
      <xdr:colOff>0</xdr:colOff>
      <xdr:row>94</xdr:row>
      <xdr:rowOff>0</xdr:rowOff>
    </xdr:from>
    <xdr:ext cx="333375" cy="323850"/>
    <xdr:sp macro="" textlink="">
      <xdr:nvSpPr>
        <xdr:cNvPr id="335" name="Shape 4">
          <a:extLst>
            <a:ext uri="{FF2B5EF4-FFF2-40B4-BE49-F238E27FC236}">
              <a16:creationId xmlns:a16="http://schemas.microsoft.com/office/drawing/2014/main" id="{00000000-0008-0000-0000-00004F010000}"/>
            </a:ext>
          </a:extLst>
        </xdr:cNvPr>
        <xdr:cNvSpPr/>
      </xdr:nvSpPr>
      <xdr:spPr>
        <a:xfrm>
          <a:off x="23364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29</xdr:col>
      <xdr:colOff>0</xdr:colOff>
      <xdr:row>94</xdr:row>
      <xdr:rowOff>0</xdr:rowOff>
    </xdr:from>
    <xdr:ext cx="333375" cy="323850"/>
    <xdr:sp macro="" textlink="">
      <xdr:nvSpPr>
        <xdr:cNvPr id="336" name="Shape 4">
          <a:extLst>
            <a:ext uri="{FF2B5EF4-FFF2-40B4-BE49-F238E27FC236}">
              <a16:creationId xmlns:a16="http://schemas.microsoft.com/office/drawing/2014/main" id="{00000000-0008-0000-0000-000050010000}"/>
            </a:ext>
          </a:extLst>
        </xdr:cNvPr>
        <xdr:cNvSpPr/>
      </xdr:nvSpPr>
      <xdr:spPr>
        <a:xfrm>
          <a:off x="23364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29</xdr:col>
      <xdr:colOff>0</xdr:colOff>
      <xdr:row>94</xdr:row>
      <xdr:rowOff>0</xdr:rowOff>
    </xdr:from>
    <xdr:ext cx="333375" cy="323850"/>
    <xdr:sp macro="" textlink="">
      <xdr:nvSpPr>
        <xdr:cNvPr id="337" name="Shape 4">
          <a:extLst>
            <a:ext uri="{FF2B5EF4-FFF2-40B4-BE49-F238E27FC236}">
              <a16:creationId xmlns:a16="http://schemas.microsoft.com/office/drawing/2014/main" id="{00000000-0008-0000-0000-000051010000}"/>
            </a:ext>
          </a:extLst>
        </xdr:cNvPr>
        <xdr:cNvSpPr/>
      </xdr:nvSpPr>
      <xdr:spPr>
        <a:xfrm>
          <a:off x="23364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19050</xdr:colOff>
      <xdr:row>94</xdr:row>
      <xdr:rowOff>0</xdr:rowOff>
    </xdr:from>
    <xdr:ext cx="333375" cy="323850"/>
    <xdr:sp macro="" textlink="">
      <xdr:nvSpPr>
        <xdr:cNvPr id="338" name="Shape 4">
          <a:extLst>
            <a:ext uri="{FF2B5EF4-FFF2-40B4-BE49-F238E27FC236}">
              <a16:creationId xmlns:a16="http://schemas.microsoft.com/office/drawing/2014/main" id="{00000000-0008-0000-0000-000052010000}"/>
            </a:ext>
          </a:extLst>
        </xdr:cNvPr>
        <xdr:cNvSpPr/>
      </xdr:nvSpPr>
      <xdr:spPr>
        <a:xfrm>
          <a:off x="2490787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0</xdr:colOff>
      <xdr:row>94</xdr:row>
      <xdr:rowOff>0</xdr:rowOff>
    </xdr:from>
    <xdr:ext cx="333375" cy="323850"/>
    <xdr:sp macro="" textlink="">
      <xdr:nvSpPr>
        <xdr:cNvPr id="339" name="Shape 4">
          <a:extLst>
            <a:ext uri="{FF2B5EF4-FFF2-40B4-BE49-F238E27FC236}">
              <a16:creationId xmlns:a16="http://schemas.microsoft.com/office/drawing/2014/main" id="{00000000-0008-0000-0000-000053010000}"/>
            </a:ext>
          </a:extLst>
        </xdr:cNvPr>
        <xdr:cNvSpPr/>
      </xdr:nvSpPr>
      <xdr:spPr>
        <a:xfrm>
          <a:off x="25650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0</xdr:colOff>
      <xdr:row>94</xdr:row>
      <xdr:rowOff>0</xdr:rowOff>
    </xdr:from>
    <xdr:ext cx="333375" cy="323850"/>
    <xdr:sp macro="" textlink="">
      <xdr:nvSpPr>
        <xdr:cNvPr id="340" name="Shape 4">
          <a:extLst>
            <a:ext uri="{FF2B5EF4-FFF2-40B4-BE49-F238E27FC236}">
              <a16:creationId xmlns:a16="http://schemas.microsoft.com/office/drawing/2014/main" id="{00000000-0008-0000-0000-000054010000}"/>
            </a:ext>
          </a:extLst>
        </xdr:cNvPr>
        <xdr:cNvSpPr/>
      </xdr:nvSpPr>
      <xdr:spPr>
        <a:xfrm>
          <a:off x="25650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0</xdr:colOff>
      <xdr:row>94</xdr:row>
      <xdr:rowOff>0</xdr:rowOff>
    </xdr:from>
    <xdr:ext cx="333375" cy="323850"/>
    <xdr:sp macro="" textlink="">
      <xdr:nvSpPr>
        <xdr:cNvPr id="341" name="Shape 4">
          <a:extLst>
            <a:ext uri="{FF2B5EF4-FFF2-40B4-BE49-F238E27FC236}">
              <a16:creationId xmlns:a16="http://schemas.microsoft.com/office/drawing/2014/main" id="{00000000-0008-0000-0000-000055010000}"/>
            </a:ext>
          </a:extLst>
        </xdr:cNvPr>
        <xdr:cNvSpPr/>
      </xdr:nvSpPr>
      <xdr:spPr>
        <a:xfrm>
          <a:off x="25650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19050</xdr:colOff>
      <xdr:row>94</xdr:row>
      <xdr:rowOff>0</xdr:rowOff>
    </xdr:from>
    <xdr:ext cx="333375" cy="323850"/>
    <xdr:sp macro="" textlink="">
      <xdr:nvSpPr>
        <xdr:cNvPr id="342" name="Shape 4">
          <a:extLst>
            <a:ext uri="{FF2B5EF4-FFF2-40B4-BE49-F238E27FC236}">
              <a16:creationId xmlns:a16="http://schemas.microsoft.com/office/drawing/2014/main" id="{00000000-0008-0000-0000-000056010000}"/>
            </a:ext>
          </a:extLst>
        </xdr:cNvPr>
        <xdr:cNvSpPr/>
      </xdr:nvSpPr>
      <xdr:spPr>
        <a:xfrm>
          <a:off x="2566987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30</xdr:col>
      <xdr:colOff>0</xdr:colOff>
      <xdr:row>94</xdr:row>
      <xdr:rowOff>0</xdr:rowOff>
    </xdr:from>
    <xdr:ext cx="333375" cy="323850"/>
    <xdr:sp macro="" textlink="">
      <xdr:nvSpPr>
        <xdr:cNvPr id="343" name="Shape 4">
          <a:extLst>
            <a:ext uri="{FF2B5EF4-FFF2-40B4-BE49-F238E27FC236}">
              <a16:creationId xmlns:a16="http://schemas.microsoft.com/office/drawing/2014/main" id="{00000000-0008-0000-0000-000057010000}"/>
            </a:ext>
          </a:extLst>
        </xdr:cNvPr>
        <xdr:cNvSpPr/>
      </xdr:nvSpPr>
      <xdr:spPr>
        <a:xfrm>
          <a:off x="24126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30</xdr:col>
      <xdr:colOff>0</xdr:colOff>
      <xdr:row>94</xdr:row>
      <xdr:rowOff>0</xdr:rowOff>
    </xdr:from>
    <xdr:ext cx="333375" cy="323850"/>
    <xdr:sp macro="" textlink="">
      <xdr:nvSpPr>
        <xdr:cNvPr id="344" name="Shape 4">
          <a:extLst>
            <a:ext uri="{FF2B5EF4-FFF2-40B4-BE49-F238E27FC236}">
              <a16:creationId xmlns:a16="http://schemas.microsoft.com/office/drawing/2014/main" id="{00000000-0008-0000-0000-000058010000}"/>
            </a:ext>
          </a:extLst>
        </xdr:cNvPr>
        <xdr:cNvSpPr/>
      </xdr:nvSpPr>
      <xdr:spPr>
        <a:xfrm>
          <a:off x="24126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30</xdr:col>
      <xdr:colOff>0</xdr:colOff>
      <xdr:row>94</xdr:row>
      <xdr:rowOff>0</xdr:rowOff>
    </xdr:from>
    <xdr:ext cx="333375" cy="323850"/>
    <xdr:sp macro="" textlink="">
      <xdr:nvSpPr>
        <xdr:cNvPr id="345" name="Shape 4">
          <a:extLst>
            <a:ext uri="{FF2B5EF4-FFF2-40B4-BE49-F238E27FC236}">
              <a16:creationId xmlns:a16="http://schemas.microsoft.com/office/drawing/2014/main" id="{00000000-0008-0000-0000-000059010000}"/>
            </a:ext>
          </a:extLst>
        </xdr:cNvPr>
        <xdr:cNvSpPr/>
      </xdr:nvSpPr>
      <xdr:spPr>
        <a:xfrm>
          <a:off x="24126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19050</xdr:colOff>
      <xdr:row>94</xdr:row>
      <xdr:rowOff>0</xdr:rowOff>
    </xdr:from>
    <xdr:ext cx="333375" cy="323850"/>
    <xdr:sp macro="" textlink="">
      <xdr:nvSpPr>
        <xdr:cNvPr id="346" name="Shape 4">
          <a:extLst>
            <a:ext uri="{FF2B5EF4-FFF2-40B4-BE49-F238E27FC236}">
              <a16:creationId xmlns:a16="http://schemas.microsoft.com/office/drawing/2014/main" id="{00000000-0008-0000-0000-00005A010000}"/>
            </a:ext>
          </a:extLst>
        </xdr:cNvPr>
        <xdr:cNvSpPr/>
      </xdr:nvSpPr>
      <xdr:spPr>
        <a:xfrm>
          <a:off x="2566987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94</xdr:row>
      <xdr:rowOff>0</xdr:rowOff>
    </xdr:from>
    <xdr:ext cx="333375" cy="323850"/>
    <xdr:sp macro="" textlink="">
      <xdr:nvSpPr>
        <xdr:cNvPr id="347" name="Shape 4">
          <a:extLst>
            <a:ext uri="{FF2B5EF4-FFF2-40B4-BE49-F238E27FC236}">
              <a16:creationId xmlns:a16="http://schemas.microsoft.com/office/drawing/2014/main" id="{00000000-0008-0000-0000-00005B010000}"/>
            </a:ext>
          </a:extLst>
        </xdr:cNvPr>
        <xdr:cNvSpPr/>
      </xdr:nvSpPr>
      <xdr:spPr>
        <a:xfrm>
          <a:off x="24888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94</xdr:row>
      <xdr:rowOff>0</xdr:rowOff>
    </xdr:from>
    <xdr:ext cx="333375" cy="323850"/>
    <xdr:sp macro="" textlink="">
      <xdr:nvSpPr>
        <xdr:cNvPr id="348" name="Shape 4">
          <a:extLst>
            <a:ext uri="{FF2B5EF4-FFF2-40B4-BE49-F238E27FC236}">
              <a16:creationId xmlns:a16="http://schemas.microsoft.com/office/drawing/2014/main" id="{00000000-0008-0000-0000-00005C010000}"/>
            </a:ext>
          </a:extLst>
        </xdr:cNvPr>
        <xdr:cNvSpPr/>
      </xdr:nvSpPr>
      <xdr:spPr>
        <a:xfrm>
          <a:off x="24888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94</xdr:row>
      <xdr:rowOff>0</xdr:rowOff>
    </xdr:from>
    <xdr:ext cx="333375" cy="323850"/>
    <xdr:sp macro="" textlink="">
      <xdr:nvSpPr>
        <xdr:cNvPr id="349" name="Shape 4">
          <a:extLst>
            <a:ext uri="{FF2B5EF4-FFF2-40B4-BE49-F238E27FC236}">
              <a16:creationId xmlns:a16="http://schemas.microsoft.com/office/drawing/2014/main" id="{00000000-0008-0000-0000-00005D010000}"/>
            </a:ext>
          </a:extLst>
        </xdr:cNvPr>
        <xdr:cNvSpPr/>
      </xdr:nvSpPr>
      <xdr:spPr>
        <a:xfrm>
          <a:off x="24888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0</xdr:colOff>
      <xdr:row>94</xdr:row>
      <xdr:rowOff>0</xdr:rowOff>
    </xdr:from>
    <xdr:ext cx="333375" cy="323850"/>
    <xdr:sp macro="" textlink="">
      <xdr:nvSpPr>
        <xdr:cNvPr id="350" name="Shape 4">
          <a:extLst>
            <a:ext uri="{FF2B5EF4-FFF2-40B4-BE49-F238E27FC236}">
              <a16:creationId xmlns:a16="http://schemas.microsoft.com/office/drawing/2014/main" id="{00000000-0008-0000-0000-00005E010000}"/>
            </a:ext>
          </a:extLst>
        </xdr:cNvPr>
        <xdr:cNvSpPr/>
      </xdr:nvSpPr>
      <xdr:spPr>
        <a:xfrm>
          <a:off x="25650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0</xdr:colOff>
      <xdr:row>94</xdr:row>
      <xdr:rowOff>0</xdr:rowOff>
    </xdr:from>
    <xdr:ext cx="333375" cy="323850"/>
    <xdr:sp macro="" textlink="">
      <xdr:nvSpPr>
        <xdr:cNvPr id="351" name="Shape 4">
          <a:extLst>
            <a:ext uri="{FF2B5EF4-FFF2-40B4-BE49-F238E27FC236}">
              <a16:creationId xmlns:a16="http://schemas.microsoft.com/office/drawing/2014/main" id="{00000000-0008-0000-0000-00005F010000}"/>
            </a:ext>
          </a:extLst>
        </xdr:cNvPr>
        <xdr:cNvSpPr/>
      </xdr:nvSpPr>
      <xdr:spPr>
        <a:xfrm>
          <a:off x="25650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0</xdr:colOff>
      <xdr:row>94</xdr:row>
      <xdr:rowOff>0</xdr:rowOff>
    </xdr:from>
    <xdr:ext cx="333375" cy="323850"/>
    <xdr:sp macro="" textlink="">
      <xdr:nvSpPr>
        <xdr:cNvPr id="352" name="Shape 4">
          <a:extLst>
            <a:ext uri="{FF2B5EF4-FFF2-40B4-BE49-F238E27FC236}">
              <a16:creationId xmlns:a16="http://schemas.microsoft.com/office/drawing/2014/main" id="{00000000-0008-0000-0000-000060010000}"/>
            </a:ext>
          </a:extLst>
        </xdr:cNvPr>
        <xdr:cNvSpPr/>
      </xdr:nvSpPr>
      <xdr:spPr>
        <a:xfrm>
          <a:off x="25650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19050</xdr:colOff>
      <xdr:row>94</xdr:row>
      <xdr:rowOff>0</xdr:rowOff>
    </xdr:from>
    <xdr:ext cx="333375" cy="323850"/>
    <xdr:sp macro="" textlink="">
      <xdr:nvSpPr>
        <xdr:cNvPr id="353" name="Shape 4">
          <a:extLst>
            <a:ext uri="{FF2B5EF4-FFF2-40B4-BE49-F238E27FC236}">
              <a16:creationId xmlns:a16="http://schemas.microsoft.com/office/drawing/2014/main" id="{00000000-0008-0000-0000-000061010000}"/>
            </a:ext>
          </a:extLst>
        </xdr:cNvPr>
        <xdr:cNvSpPr/>
      </xdr:nvSpPr>
      <xdr:spPr>
        <a:xfrm>
          <a:off x="2566987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30</xdr:col>
      <xdr:colOff>0</xdr:colOff>
      <xdr:row>94</xdr:row>
      <xdr:rowOff>0</xdr:rowOff>
    </xdr:from>
    <xdr:ext cx="333375" cy="323850"/>
    <xdr:sp macro="" textlink="">
      <xdr:nvSpPr>
        <xdr:cNvPr id="354" name="Shape 4">
          <a:extLst>
            <a:ext uri="{FF2B5EF4-FFF2-40B4-BE49-F238E27FC236}">
              <a16:creationId xmlns:a16="http://schemas.microsoft.com/office/drawing/2014/main" id="{00000000-0008-0000-0000-000062010000}"/>
            </a:ext>
          </a:extLst>
        </xdr:cNvPr>
        <xdr:cNvSpPr/>
      </xdr:nvSpPr>
      <xdr:spPr>
        <a:xfrm>
          <a:off x="24126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30</xdr:col>
      <xdr:colOff>0</xdr:colOff>
      <xdr:row>94</xdr:row>
      <xdr:rowOff>0</xdr:rowOff>
    </xdr:from>
    <xdr:ext cx="333375" cy="323850"/>
    <xdr:sp macro="" textlink="">
      <xdr:nvSpPr>
        <xdr:cNvPr id="355" name="Shape 4">
          <a:extLst>
            <a:ext uri="{FF2B5EF4-FFF2-40B4-BE49-F238E27FC236}">
              <a16:creationId xmlns:a16="http://schemas.microsoft.com/office/drawing/2014/main" id="{00000000-0008-0000-0000-000063010000}"/>
            </a:ext>
          </a:extLst>
        </xdr:cNvPr>
        <xdr:cNvSpPr/>
      </xdr:nvSpPr>
      <xdr:spPr>
        <a:xfrm>
          <a:off x="24126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30</xdr:col>
      <xdr:colOff>0</xdr:colOff>
      <xdr:row>94</xdr:row>
      <xdr:rowOff>0</xdr:rowOff>
    </xdr:from>
    <xdr:ext cx="333375" cy="323850"/>
    <xdr:sp macro="" textlink="">
      <xdr:nvSpPr>
        <xdr:cNvPr id="356" name="Shape 4">
          <a:extLst>
            <a:ext uri="{FF2B5EF4-FFF2-40B4-BE49-F238E27FC236}">
              <a16:creationId xmlns:a16="http://schemas.microsoft.com/office/drawing/2014/main" id="{00000000-0008-0000-0000-000064010000}"/>
            </a:ext>
          </a:extLst>
        </xdr:cNvPr>
        <xdr:cNvSpPr/>
      </xdr:nvSpPr>
      <xdr:spPr>
        <a:xfrm>
          <a:off x="24126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19050</xdr:colOff>
      <xdr:row>94</xdr:row>
      <xdr:rowOff>0</xdr:rowOff>
    </xdr:from>
    <xdr:ext cx="333375" cy="323850"/>
    <xdr:sp macro="" textlink="">
      <xdr:nvSpPr>
        <xdr:cNvPr id="357" name="Shape 4">
          <a:extLst>
            <a:ext uri="{FF2B5EF4-FFF2-40B4-BE49-F238E27FC236}">
              <a16:creationId xmlns:a16="http://schemas.microsoft.com/office/drawing/2014/main" id="{00000000-0008-0000-0000-000065010000}"/>
            </a:ext>
          </a:extLst>
        </xdr:cNvPr>
        <xdr:cNvSpPr/>
      </xdr:nvSpPr>
      <xdr:spPr>
        <a:xfrm>
          <a:off x="2566987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94</xdr:row>
      <xdr:rowOff>0</xdr:rowOff>
    </xdr:from>
    <xdr:ext cx="333375" cy="323850"/>
    <xdr:sp macro="" textlink="">
      <xdr:nvSpPr>
        <xdr:cNvPr id="358" name="Shape 4">
          <a:extLst>
            <a:ext uri="{FF2B5EF4-FFF2-40B4-BE49-F238E27FC236}">
              <a16:creationId xmlns:a16="http://schemas.microsoft.com/office/drawing/2014/main" id="{00000000-0008-0000-0000-000066010000}"/>
            </a:ext>
          </a:extLst>
        </xdr:cNvPr>
        <xdr:cNvSpPr/>
      </xdr:nvSpPr>
      <xdr:spPr>
        <a:xfrm>
          <a:off x="24888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94</xdr:row>
      <xdr:rowOff>0</xdr:rowOff>
    </xdr:from>
    <xdr:ext cx="333375" cy="323850"/>
    <xdr:sp macro="" textlink="">
      <xdr:nvSpPr>
        <xdr:cNvPr id="359" name="Shape 4">
          <a:extLst>
            <a:ext uri="{FF2B5EF4-FFF2-40B4-BE49-F238E27FC236}">
              <a16:creationId xmlns:a16="http://schemas.microsoft.com/office/drawing/2014/main" id="{00000000-0008-0000-0000-000067010000}"/>
            </a:ext>
          </a:extLst>
        </xdr:cNvPr>
        <xdr:cNvSpPr/>
      </xdr:nvSpPr>
      <xdr:spPr>
        <a:xfrm>
          <a:off x="24888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94</xdr:row>
      <xdr:rowOff>0</xdr:rowOff>
    </xdr:from>
    <xdr:ext cx="333375" cy="323850"/>
    <xdr:sp macro="" textlink="">
      <xdr:nvSpPr>
        <xdr:cNvPr id="360" name="Shape 4">
          <a:extLst>
            <a:ext uri="{FF2B5EF4-FFF2-40B4-BE49-F238E27FC236}">
              <a16:creationId xmlns:a16="http://schemas.microsoft.com/office/drawing/2014/main" id="{00000000-0008-0000-0000-000068010000}"/>
            </a:ext>
          </a:extLst>
        </xdr:cNvPr>
        <xdr:cNvSpPr/>
      </xdr:nvSpPr>
      <xdr:spPr>
        <a:xfrm>
          <a:off x="24888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0</xdr:colOff>
      <xdr:row>94</xdr:row>
      <xdr:rowOff>0</xdr:rowOff>
    </xdr:from>
    <xdr:ext cx="333375" cy="323850"/>
    <xdr:sp macro="" textlink="">
      <xdr:nvSpPr>
        <xdr:cNvPr id="361" name="Shape 4">
          <a:extLst>
            <a:ext uri="{FF2B5EF4-FFF2-40B4-BE49-F238E27FC236}">
              <a16:creationId xmlns:a16="http://schemas.microsoft.com/office/drawing/2014/main" id="{00000000-0008-0000-0000-000069010000}"/>
            </a:ext>
          </a:extLst>
        </xdr:cNvPr>
        <xdr:cNvSpPr/>
      </xdr:nvSpPr>
      <xdr:spPr>
        <a:xfrm>
          <a:off x="25650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0</xdr:colOff>
      <xdr:row>94</xdr:row>
      <xdr:rowOff>0</xdr:rowOff>
    </xdr:from>
    <xdr:ext cx="333375" cy="323850"/>
    <xdr:sp macro="" textlink="">
      <xdr:nvSpPr>
        <xdr:cNvPr id="362" name="Shape 4">
          <a:extLst>
            <a:ext uri="{FF2B5EF4-FFF2-40B4-BE49-F238E27FC236}">
              <a16:creationId xmlns:a16="http://schemas.microsoft.com/office/drawing/2014/main" id="{00000000-0008-0000-0000-00006A010000}"/>
            </a:ext>
          </a:extLst>
        </xdr:cNvPr>
        <xdr:cNvSpPr/>
      </xdr:nvSpPr>
      <xdr:spPr>
        <a:xfrm>
          <a:off x="25650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0</xdr:colOff>
      <xdr:row>94</xdr:row>
      <xdr:rowOff>0</xdr:rowOff>
    </xdr:from>
    <xdr:ext cx="333375" cy="323850"/>
    <xdr:sp macro="" textlink="">
      <xdr:nvSpPr>
        <xdr:cNvPr id="363" name="Shape 4">
          <a:extLst>
            <a:ext uri="{FF2B5EF4-FFF2-40B4-BE49-F238E27FC236}">
              <a16:creationId xmlns:a16="http://schemas.microsoft.com/office/drawing/2014/main" id="{00000000-0008-0000-0000-00006B010000}"/>
            </a:ext>
          </a:extLst>
        </xdr:cNvPr>
        <xdr:cNvSpPr/>
      </xdr:nvSpPr>
      <xdr:spPr>
        <a:xfrm>
          <a:off x="25650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29</xdr:col>
      <xdr:colOff>19050</xdr:colOff>
      <xdr:row>94</xdr:row>
      <xdr:rowOff>0</xdr:rowOff>
    </xdr:from>
    <xdr:ext cx="333375" cy="323850"/>
    <xdr:sp macro="" textlink="">
      <xdr:nvSpPr>
        <xdr:cNvPr id="364" name="Shape 4">
          <a:extLst>
            <a:ext uri="{FF2B5EF4-FFF2-40B4-BE49-F238E27FC236}">
              <a16:creationId xmlns:a16="http://schemas.microsoft.com/office/drawing/2014/main" id="{00000000-0008-0000-0000-00006C010000}"/>
            </a:ext>
          </a:extLst>
        </xdr:cNvPr>
        <xdr:cNvSpPr/>
      </xdr:nvSpPr>
      <xdr:spPr>
        <a:xfrm>
          <a:off x="2338387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27</xdr:col>
      <xdr:colOff>0</xdr:colOff>
      <xdr:row>94</xdr:row>
      <xdr:rowOff>0</xdr:rowOff>
    </xdr:from>
    <xdr:ext cx="333375" cy="323850"/>
    <xdr:sp macro="" textlink="">
      <xdr:nvSpPr>
        <xdr:cNvPr id="365" name="Shape 4">
          <a:extLst>
            <a:ext uri="{FF2B5EF4-FFF2-40B4-BE49-F238E27FC236}">
              <a16:creationId xmlns:a16="http://schemas.microsoft.com/office/drawing/2014/main" id="{00000000-0008-0000-0000-00006D010000}"/>
            </a:ext>
          </a:extLst>
        </xdr:cNvPr>
        <xdr:cNvSpPr/>
      </xdr:nvSpPr>
      <xdr:spPr>
        <a:xfrm>
          <a:off x="21840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27</xdr:col>
      <xdr:colOff>0</xdr:colOff>
      <xdr:row>94</xdr:row>
      <xdr:rowOff>0</xdr:rowOff>
    </xdr:from>
    <xdr:ext cx="333375" cy="323850"/>
    <xdr:sp macro="" textlink="">
      <xdr:nvSpPr>
        <xdr:cNvPr id="366" name="Shape 4">
          <a:extLst>
            <a:ext uri="{FF2B5EF4-FFF2-40B4-BE49-F238E27FC236}">
              <a16:creationId xmlns:a16="http://schemas.microsoft.com/office/drawing/2014/main" id="{00000000-0008-0000-0000-00006E010000}"/>
            </a:ext>
          </a:extLst>
        </xdr:cNvPr>
        <xdr:cNvSpPr/>
      </xdr:nvSpPr>
      <xdr:spPr>
        <a:xfrm>
          <a:off x="21840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27</xdr:col>
      <xdr:colOff>0</xdr:colOff>
      <xdr:row>94</xdr:row>
      <xdr:rowOff>0</xdr:rowOff>
    </xdr:from>
    <xdr:ext cx="333375" cy="323850"/>
    <xdr:sp macro="" textlink="">
      <xdr:nvSpPr>
        <xdr:cNvPr id="367" name="Shape 4">
          <a:extLst>
            <a:ext uri="{FF2B5EF4-FFF2-40B4-BE49-F238E27FC236}">
              <a16:creationId xmlns:a16="http://schemas.microsoft.com/office/drawing/2014/main" id="{00000000-0008-0000-0000-00006F010000}"/>
            </a:ext>
          </a:extLst>
        </xdr:cNvPr>
        <xdr:cNvSpPr/>
      </xdr:nvSpPr>
      <xdr:spPr>
        <a:xfrm>
          <a:off x="21840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29</xdr:col>
      <xdr:colOff>19050</xdr:colOff>
      <xdr:row>94</xdr:row>
      <xdr:rowOff>0</xdr:rowOff>
    </xdr:from>
    <xdr:ext cx="333375" cy="323850"/>
    <xdr:sp macro="" textlink="">
      <xdr:nvSpPr>
        <xdr:cNvPr id="368" name="Shape 4">
          <a:extLst>
            <a:ext uri="{FF2B5EF4-FFF2-40B4-BE49-F238E27FC236}">
              <a16:creationId xmlns:a16="http://schemas.microsoft.com/office/drawing/2014/main" id="{00000000-0008-0000-0000-000070010000}"/>
            </a:ext>
          </a:extLst>
        </xdr:cNvPr>
        <xdr:cNvSpPr/>
      </xdr:nvSpPr>
      <xdr:spPr>
        <a:xfrm>
          <a:off x="2338387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30</xdr:col>
      <xdr:colOff>0</xdr:colOff>
      <xdr:row>94</xdr:row>
      <xdr:rowOff>0</xdr:rowOff>
    </xdr:from>
    <xdr:ext cx="333375" cy="323850"/>
    <xdr:sp macro="" textlink="">
      <xdr:nvSpPr>
        <xdr:cNvPr id="369" name="Shape 4">
          <a:extLst>
            <a:ext uri="{FF2B5EF4-FFF2-40B4-BE49-F238E27FC236}">
              <a16:creationId xmlns:a16="http://schemas.microsoft.com/office/drawing/2014/main" id="{00000000-0008-0000-0000-000071010000}"/>
            </a:ext>
          </a:extLst>
        </xdr:cNvPr>
        <xdr:cNvSpPr/>
      </xdr:nvSpPr>
      <xdr:spPr>
        <a:xfrm>
          <a:off x="24126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30</xdr:col>
      <xdr:colOff>0</xdr:colOff>
      <xdr:row>94</xdr:row>
      <xdr:rowOff>0</xdr:rowOff>
    </xdr:from>
    <xdr:ext cx="333375" cy="323850"/>
    <xdr:sp macro="" textlink="">
      <xdr:nvSpPr>
        <xdr:cNvPr id="370" name="Shape 4">
          <a:extLst>
            <a:ext uri="{FF2B5EF4-FFF2-40B4-BE49-F238E27FC236}">
              <a16:creationId xmlns:a16="http://schemas.microsoft.com/office/drawing/2014/main" id="{00000000-0008-0000-0000-000072010000}"/>
            </a:ext>
          </a:extLst>
        </xdr:cNvPr>
        <xdr:cNvSpPr/>
      </xdr:nvSpPr>
      <xdr:spPr>
        <a:xfrm>
          <a:off x="24126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30</xdr:col>
      <xdr:colOff>0</xdr:colOff>
      <xdr:row>94</xdr:row>
      <xdr:rowOff>0</xdr:rowOff>
    </xdr:from>
    <xdr:ext cx="333375" cy="323850"/>
    <xdr:sp macro="" textlink="">
      <xdr:nvSpPr>
        <xdr:cNvPr id="371" name="Shape 4">
          <a:extLst>
            <a:ext uri="{FF2B5EF4-FFF2-40B4-BE49-F238E27FC236}">
              <a16:creationId xmlns:a16="http://schemas.microsoft.com/office/drawing/2014/main" id="{00000000-0008-0000-0000-000073010000}"/>
            </a:ext>
          </a:extLst>
        </xdr:cNvPr>
        <xdr:cNvSpPr/>
      </xdr:nvSpPr>
      <xdr:spPr>
        <a:xfrm>
          <a:off x="24126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30</xdr:col>
      <xdr:colOff>19050</xdr:colOff>
      <xdr:row>94</xdr:row>
      <xdr:rowOff>0</xdr:rowOff>
    </xdr:from>
    <xdr:ext cx="333375" cy="323850"/>
    <xdr:sp macro="" textlink="">
      <xdr:nvSpPr>
        <xdr:cNvPr id="372" name="Shape 4">
          <a:extLst>
            <a:ext uri="{FF2B5EF4-FFF2-40B4-BE49-F238E27FC236}">
              <a16:creationId xmlns:a16="http://schemas.microsoft.com/office/drawing/2014/main" id="{00000000-0008-0000-0000-000074010000}"/>
            </a:ext>
          </a:extLst>
        </xdr:cNvPr>
        <xdr:cNvSpPr/>
      </xdr:nvSpPr>
      <xdr:spPr>
        <a:xfrm>
          <a:off x="2414587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28</xdr:col>
      <xdr:colOff>0</xdr:colOff>
      <xdr:row>94</xdr:row>
      <xdr:rowOff>0</xdr:rowOff>
    </xdr:from>
    <xdr:ext cx="333375" cy="323850"/>
    <xdr:sp macro="" textlink="">
      <xdr:nvSpPr>
        <xdr:cNvPr id="373" name="Shape 4">
          <a:extLst>
            <a:ext uri="{FF2B5EF4-FFF2-40B4-BE49-F238E27FC236}">
              <a16:creationId xmlns:a16="http://schemas.microsoft.com/office/drawing/2014/main" id="{00000000-0008-0000-0000-000075010000}"/>
            </a:ext>
          </a:extLst>
        </xdr:cNvPr>
        <xdr:cNvSpPr/>
      </xdr:nvSpPr>
      <xdr:spPr>
        <a:xfrm>
          <a:off x="22602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28</xdr:col>
      <xdr:colOff>0</xdr:colOff>
      <xdr:row>94</xdr:row>
      <xdr:rowOff>0</xdr:rowOff>
    </xdr:from>
    <xdr:ext cx="333375" cy="323850"/>
    <xdr:sp macro="" textlink="">
      <xdr:nvSpPr>
        <xdr:cNvPr id="374" name="Shape 4">
          <a:extLst>
            <a:ext uri="{FF2B5EF4-FFF2-40B4-BE49-F238E27FC236}">
              <a16:creationId xmlns:a16="http://schemas.microsoft.com/office/drawing/2014/main" id="{00000000-0008-0000-0000-000076010000}"/>
            </a:ext>
          </a:extLst>
        </xdr:cNvPr>
        <xdr:cNvSpPr/>
      </xdr:nvSpPr>
      <xdr:spPr>
        <a:xfrm>
          <a:off x="22602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28</xdr:col>
      <xdr:colOff>0</xdr:colOff>
      <xdr:row>94</xdr:row>
      <xdr:rowOff>0</xdr:rowOff>
    </xdr:from>
    <xdr:ext cx="333375" cy="323850"/>
    <xdr:sp macro="" textlink="">
      <xdr:nvSpPr>
        <xdr:cNvPr id="375" name="Shape 4">
          <a:extLst>
            <a:ext uri="{FF2B5EF4-FFF2-40B4-BE49-F238E27FC236}">
              <a16:creationId xmlns:a16="http://schemas.microsoft.com/office/drawing/2014/main" id="{00000000-0008-0000-0000-000077010000}"/>
            </a:ext>
          </a:extLst>
        </xdr:cNvPr>
        <xdr:cNvSpPr/>
      </xdr:nvSpPr>
      <xdr:spPr>
        <a:xfrm>
          <a:off x="22602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30</xdr:col>
      <xdr:colOff>19050</xdr:colOff>
      <xdr:row>94</xdr:row>
      <xdr:rowOff>0</xdr:rowOff>
    </xdr:from>
    <xdr:ext cx="333375" cy="323850"/>
    <xdr:sp macro="" textlink="">
      <xdr:nvSpPr>
        <xdr:cNvPr id="376" name="Shape 4">
          <a:extLst>
            <a:ext uri="{FF2B5EF4-FFF2-40B4-BE49-F238E27FC236}">
              <a16:creationId xmlns:a16="http://schemas.microsoft.com/office/drawing/2014/main" id="{00000000-0008-0000-0000-000078010000}"/>
            </a:ext>
          </a:extLst>
        </xdr:cNvPr>
        <xdr:cNvSpPr/>
      </xdr:nvSpPr>
      <xdr:spPr>
        <a:xfrm>
          <a:off x="2414587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94</xdr:row>
      <xdr:rowOff>0</xdr:rowOff>
    </xdr:from>
    <xdr:ext cx="333375" cy="323850"/>
    <xdr:sp macro="" textlink="">
      <xdr:nvSpPr>
        <xdr:cNvPr id="377" name="Shape 4">
          <a:extLst>
            <a:ext uri="{FF2B5EF4-FFF2-40B4-BE49-F238E27FC236}">
              <a16:creationId xmlns:a16="http://schemas.microsoft.com/office/drawing/2014/main" id="{00000000-0008-0000-0000-000079010000}"/>
            </a:ext>
          </a:extLst>
        </xdr:cNvPr>
        <xdr:cNvSpPr/>
      </xdr:nvSpPr>
      <xdr:spPr>
        <a:xfrm>
          <a:off x="24888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94</xdr:row>
      <xdr:rowOff>0</xdr:rowOff>
    </xdr:from>
    <xdr:ext cx="333375" cy="323850"/>
    <xdr:sp macro="" textlink="">
      <xdr:nvSpPr>
        <xdr:cNvPr id="378" name="Shape 4">
          <a:extLst>
            <a:ext uri="{FF2B5EF4-FFF2-40B4-BE49-F238E27FC236}">
              <a16:creationId xmlns:a16="http://schemas.microsoft.com/office/drawing/2014/main" id="{00000000-0008-0000-0000-00007A010000}"/>
            </a:ext>
          </a:extLst>
        </xdr:cNvPr>
        <xdr:cNvSpPr/>
      </xdr:nvSpPr>
      <xdr:spPr>
        <a:xfrm>
          <a:off x="24888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94</xdr:row>
      <xdr:rowOff>0</xdr:rowOff>
    </xdr:from>
    <xdr:ext cx="333375" cy="323850"/>
    <xdr:sp macro="" textlink="">
      <xdr:nvSpPr>
        <xdr:cNvPr id="379" name="Shape 4">
          <a:extLst>
            <a:ext uri="{FF2B5EF4-FFF2-40B4-BE49-F238E27FC236}">
              <a16:creationId xmlns:a16="http://schemas.microsoft.com/office/drawing/2014/main" id="{00000000-0008-0000-0000-00007B010000}"/>
            </a:ext>
          </a:extLst>
        </xdr:cNvPr>
        <xdr:cNvSpPr/>
      </xdr:nvSpPr>
      <xdr:spPr>
        <a:xfrm>
          <a:off x="24888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19050</xdr:colOff>
      <xdr:row>94</xdr:row>
      <xdr:rowOff>0</xdr:rowOff>
    </xdr:from>
    <xdr:ext cx="333375" cy="323850"/>
    <xdr:sp macro="" textlink="">
      <xdr:nvSpPr>
        <xdr:cNvPr id="380" name="Shape 4">
          <a:extLst>
            <a:ext uri="{FF2B5EF4-FFF2-40B4-BE49-F238E27FC236}">
              <a16:creationId xmlns:a16="http://schemas.microsoft.com/office/drawing/2014/main" id="{00000000-0008-0000-0000-00007C010000}"/>
            </a:ext>
          </a:extLst>
        </xdr:cNvPr>
        <xdr:cNvSpPr/>
      </xdr:nvSpPr>
      <xdr:spPr>
        <a:xfrm>
          <a:off x="2490787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29</xdr:col>
      <xdr:colOff>0</xdr:colOff>
      <xdr:row>94</xdr:row>
      <xdr:rowOff>0</xdr:rowOff>
    </xdr:from>
    <xdr:ext cx="333375" cy="323850"/>
    <xdr:sp macro="" textlink="">
      <xdr:nvSpPr>
        <xdr:cNvPr id="381" name="Shape 4">
          <a:extLst>
            <a:ext uri="{FF2B5EF4-FFF2-40B4-BE49-F238E27FC236}">
              <a16:creationId xmlns:a16="http://schemas.microsoft.com/office/drawing/2014/main" id="{00000000-0008-0000-0000-00007D010000}"/>
            </a:ext>
          </a:extLst>
        </xdr:cNvPr>
        <xdr:cNvSpPr/>
      </xdr:nvSpPr>
      <xdr:spPr>
        <a:xfrm>
          <a:off x="23364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29</xdr:col>
      <xdr:colOff>0</xdr:colOff>
      <xdr:row>94</xdr:row>
      <xdr:rowOff>0</xdr:rowOff>
    </xdr:from>
    <xdr:ext cx="333375" cy="323850"/>
    <xdr:sp macro="" textlink="">
      <xdr:nvSpPr>
        <xdr:cNvPr id="382" name="Shape 4">
          <a:extLst>
            <a:ext uri="{FF2B5EF4-FFF2-40B4-BE49-F238E27FC236}">
              <a16:creationId xmlns:a16="http://schemas.microsoft.com/office/drawing/2014/main" id="{00000000-0008-0000-0000-00007E010000}"/>
            </a:ext>
          </a:extLst>
        </xdr:cNvPr>
        <xdr:cNvSpPr/>
      </xdr:nvSpPr>
      <xdr:spPr>
        <a:xfrm>
          <a:off x="23364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29</xdr:col>
      <xdr:colOff>0</xdr:colOff>
      <xdr:row>94</xdr:row>
      <xdr:rowOff>0</xdr:rowOff>
    </xdr:from>
    <xdr:ext cx="333375" cy="323850"/>
    <xdr:sp macro="" textlink="">
      <xdr:nvSpPr>
        <xdr:cNvPr id="383" name="Shape 4">
          <a:extLst>
            <a:ext uri="{FF2B5EF4-FFF2-40B4-BE49-F238E27FC236}">
              <a16:creationId xmlns:a16="http://schemas.microsoft.com/office/drawing/2014/main" id="{00000000-0008-0000-0000-00007F010000}"/>
            </a:ext>
          </a:extLst>
        </xdr:cNvPr>
        <xdr:cNvSpPr/>
      </xdr:nvSpPr>
      <xdr:spPr>
        <a:xfrm>
          <a:off x="23364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19050</xdr:colOff>
      <xdr:row>94</xdr:row>
      <xdr:rowOff>0</xdr:rowOff>
    </xdr:from>
    <xdr:ext cx="333375" cy="323850"/>
    <xdr:sp macro="" textlink="">
      <xdr:nvSpPr>
        <xdr:cNvPr id="384" name="Shape 4">
          <a:extLst>
            <a:ext uri="{FF2B5EF4-FFF2-40B4-BE49-F238E27FC236}">
              <a16:creationId xmlns:a16="http://schemas.microsoft.com/office/drawing/2014/main" id="{00000000-0008-0000-0000-000080010000}"/>
            </a:ext>
          </a:extLst>
        </xdr:cNvPr>
        <xdr:cNvSpPr/>
      </xdr:nvSpPr>
      <xdr:spPr>
        <a:xfrm>
          <a:off x="2490787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0</xdr:colOff>
      <xdr:row>94</xdr:row>
      <xdr:rowOff>0</xdr:rowOff>
    </xdr:from>
    <xdr:ext cx="333375" cy="323850"/>
    <xdr:sp macro="" textlink="">
      <xdr:nvSpPr>
        <xdr:cNvPr id="385" name="Shape 4">
          <a:extLst>
            <a:ext uri="{FF2B5EF4-FFF2-40B4-BE49-F238E27FC236}">
              <a16:creationId xmlns:a16="http://schemas.microsoft.com/office/drawing/2014/main" id="{00000000-0008-0000-0000-000081010000}"/>
            </a:ext>
          </a:extLst>
        </xdr:cNvPr>
        <xdr:cNvSpPr/>
      </xdr:nvSpPr>
      <xdr:spPr>
        <a:xfrm>
          <a:off x="25650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0</xdr:colOff>
      <xdr:row>94</xdr:row>
      <xdr:rowOff>0</xdr:rowOff>
    </xdr:from>
    <xdr:ext cx="333375" cy="323850"/>
    <xdr:sp macro="" textlink="">
      <xdr:nvSpPr>
        <xdr:cNvPr id="386" name="Shape 4">
          <a:extLst>
            <a:ext uri="{FF2B5EF4-FFF2-40B4-BE49-F238E27FC236}">
              <a16:creationId xmlns:a16="http://schemas.microsoft.com/office/drawing/2014/main" id="{00000000-0008-0000-0000-000082010000}"/>
            </a:ext>
          </a:extLst>
        </xdr:cNvPr>
        <xdr:cNvSpPr/>
      </xdr:nvSpPr>
      <xdr:spPr>
        <a:xfrm>
          <a:off x="25650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0</xdr:colOff>
      <xdr:row>94</xdr:row>
      <xdr:rowOff>0</xdr:rowOff>
    </xdr:from>
    <xdr:ext cx="333375" cy="323850"/>
    <xdr:sp macro="" textlink="">
      <xdr:nvSpPr>
        <xdr:cNvPr id="387" name="Shape 4">
          <a:extLst>
            <a:ext uri="{FF2B5EF4-FFF2-40B4-BE49-F238E27FC236}">
              <a16:creationId xmlns:a16="http://schemas.microsoft.com/office/drawing/2014/main" id="{00000000-0008-0000-0000-000083010000}"/>
            </a:ext>
          </a:extLst>
        </xdr:cNvPr>
        <xdr:cNvSpPr/>
      </xdr:nvSpPr>
      <xdr:spPr>
        <a:xfrm>
          <a:off x="25650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19050</xdr:colOff>
      <xdr:row>94</xdr:row>
      <xdr:rowOff>0</xdr:rowOff>
    </xdr:from>
    <xdr:ext cx="333375" cy="323850"/>
    <xdr:sp macro="" textlink="">
      <xdr:nvSpPr>
        <xdr:cNvPr id="388" name="Shape 4">
          <a:extLst>
            <a:ext uri="{FF2B5EF4-FFF2-40B4-BE49-F238E27FC236}">
              <a16:creationId xmlns:a16="http://schemas.microsoft.com/office/drawing/2014/main" id="{00000000-0008-0000-0000-000084010000}"/>
            </a:ext>
          </a:extLst>
        </xdr:cNvPr>
        <xdr:cNvSpPr/>
      </xdr:nvSpPr>
      <xdr:spPr>
        <a:xfrm>
          <a:off x="2566987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30</xdr:col>
      <xdr:colOff>0</xdr:colOff>
      <xdr:row>94</xdr:row>
      <xdr:rowOff>0</xdr:rowOff>
    </xdr:from>
    <xdr:ext cx="333375" cy="323850"/>
    <xdr:sp macro="" textlink="">
      <xdr:nvSpPr>
        <xdr:cNvPr id="389" name="Shape 4">
          <a:extLst>
            <a:ext uri="{FF2B5EF4-FFF2-40B4-BE49-F238E27FC236}">
              <a16:creationId xmlns:a16="http://schemas.microsoft.com/office/drawing/2014/main" id="{00000000-0008-0000-0000-000085010000}"/>
            </a:ext>
          </a:extLst>
        </xdr:cNvPr>
        <xdr:cNvSpPr/>
      </xdr:nvSpPr>
      <xdr:spPr>
        <a:xfrm>
          <a:off x="24126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30</xdr:col>
      <xdr:colOff>0</xdr:colOff>
      <xdr:row>94</xdr:row>
      <xdr:rowOff>0</xdr:rowOff>
    </xdr:from>
    <xdr:ext cx="333375" cy="323850"/>
    <xdr:sp macro="" textlink="">
      <xdr:nvSpPr>
        <xdr:cNvPr id="390" name="Shape 4">
          <a:extLst>
            <a:ext uri="{FF2B5EF4-FFF2-40B4-BE49-F238E27FC236}">
              <a16:creationId xmlns:a16="http://schemas.microsoft.com/office/drawing/2014/main" id="{00000000-0008-0000-0000-000086010000}"/>
            </a:ext>
          </a:extLst>
        </xdr:cNvPr>
        <xdr:cNvSpPr/>
      </xdr:nvSpPr>
      <xdr:spPr>
        <a:xfrm>
          <a:off x="24126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30</xdr:col>
      <xdr:colOff>0</xdr:colOff>
      <xdr:row>94</xdr:row>
      <xdr:rowOff>0</xdr:rowOff>
    </xdr:from>
    <xdr:ext cx="333375" cy="323850"/>
    <xdr:sp macro="" textlink="">
      <xdr:nvSpPr>
        <xdr:cNvPr id="391" name="Shape 4">
          <a:extLst>
            <a:ext uri="{FF2B5EF4-FFF2-40B4-BE49-F238E27FC236}">
              <a16:creationId xmlns:a16="http://schemas.microsoft.com/office/drawing/2014/main" id="{00000000-0008-0000-0000-000087010000}"/>
            </a:ext>
          </a:extLst>
        </xdr:cNvPr>
        <xdr:cNvSpPr/>
      </xdr:nvSpPr>
      <xdr:spPr>
        <a:xfrm>
          <a:off x="24126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19050</xdr:colOff>
      <xdr:row>94</xdr:row>
      <xdr:rowOff>0</xdr:rowOff>
    </xdr:from>
    <xdr:ext cx="333375" cy="323850"/>
    <xdr:sp macro="" textlink="">
      <xdr:nvSpPr>
        <xdr:cNvPr id="392" name="Shape 4">
          <a:extLst>
            <a:ext uri="{FF2B5EF4-FFF2-40B4-BE49-F238E27FC236}">
              <a16:creationId xmlns:a16="http://schemas.microsoft.com/office/drawing/2014/main" id="{00000000-0008-0000-0000-000088010000}"/>
            </a:ext>
          </a:extLst>
        </xdr:cNvPr>
        <xdr:cNvSpPr/>
      </xdr:nvSpPr>
      <xdr:spPr>
        <a:xfrm>
          <a:off x="2566987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19050</xdr:colOff>
      <xdr:row>94</xdr:row>
      <xdr:rowOff>0</xdr:rowOff>
    </xdr:from>
    <xdr:ext cx="333375" cy="323850"/>
    <xdr:sp macro="" textlink="">
      <xdr:nvSpPr>
        <xdr:cNvPr id="393" name="Shape 4">
          <a:extLst>
            <a:ext uri="{FF2B5EF4-FFF2-40B4-BE49-F238E27FC236}">
              <a16:creationId xmlns:a16="http://schemas.microsoft.com/office/drawing/2014/main" id="{00000000-0008-0000-0000-000089010000}"/>
            </a:ext>
          </a:extLst>
        </xdr:cNvPr>
        <xdr:cNvSpPr/>
      </xdr:nvSpPr>
      <xdr:spPr>
        <a:xfrm>
          <a:off x="2566987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30</xdr:col>
      <xdr:colOff>0</xdr:colOff>
      <xdr:row>94</xdr:row>
      <xdr:rowOff>0</xdr:rowOff>
    </xdr:from>
    <xdr:ext cx="333375" cy="323850"/>
    <xdr:sp macro="" textlink="">
      <xdr:nvSpPr>
        <xdr:cNvPr id="394" name="Shape 4">
          <a:extLst>
            <a:ext uri="{FF2B5EF4-FFF2-40B4-BE49-F238E27FC236}">
              <a16:creationId xmlns:a16="http://schemas.microsoft.com/office/drawing/2014/main" id="{00000000-0008-0000-0000-00008A010000}"/>
            </a:ext>
          </a:extLst>
        </xdr:cNvPr>
        <xdr:cNvSpPr/>
      </xdr:nvSpPr>
      <xdr:spPr>
        <a:xfrm>
          <a:off x="24126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30</xdr:col>
      <xdr:colOff>0</xdr:colOff>
      <xdr:row>94</xdr:row>
      <xdr:rowOff>0</xdr:rowOff>
    </xdr:from>
    <xdr:ext cx="333375" cy="323850"/>
    <xdr:sp macro="" textlink="">
      <xdr:nvSpPr>
        <xdr:cNvPr id="395" name="Shape 4">
          <a:extLst>
            <a:ext uri="{FF2B5EF4-FFF2-40B4-BE49-F238E27FC236}">
              <a16:creationId xmlns:a16="http://schemas.microsoft.com/office/drawing/2014/main" id="{00000000-0008-0000-0000-00008B010000}"/>
            </a:ext>
          </a:extLst>
        </xdr:cNvPr>
        <xdr:cNvSpPr/>
      </xdr:nvSpPr>
      <xdr:spPr>
        <a:xfrm>
          <a:off x="24126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30</xdr:col>
      <xdr:colOff>0</xdr:colOff>
      <xdr:row>94</xdr:row>
      <xdr:rowOff>0</xdr:rowOff>
    </xdr:from>
    <xdr:ext cx="333375" cy="323850"/>
    <xdr:sp macro="" textlink="">
      <xdr:nvSpPr>
        <xdr:cNvPr id="396" name="Shape 4">
          <a:extLst>
            <a:ext uri="{FF2B5EF4-FFF2-40B4-BE49-F238E27FC236}">
              <a16:creationId xmlns:a16="http://schemas.microsoft.com/office/drawing/2014/main" id="{00000000-0008-0000-0000-00008C010000}"/>
            </a:ext>
          </a:extLst>
        </xdr:cNvPr>
        <xdr:cNvSpPr/>
      </xdr:nvSpPr>
      <xdr:spPr>
        <a:xfrm>
          <a:off x="24126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19050</xdr:colOff>
      <xdr:row>94</xdr:row>
      <xdr:rowOff>0</xdr:rowOff>
    </xdr:from>
    <xdr:ext cx="333375" cy="323850"/>
    <xdr:sp macro="" textlink="">
      <xdr:nvSpPr>
        <xdr:cNvPr id="397" name="Shape 4">
          <a:extLst>
            <a:ext uri="{FF2B5EF4-FFF2-40B4-BE49-F238E27FC236}">
              <a16:creationId xmlns:a16="http://schemas.microsoft.com/office/drawing/2014/main" id="{00000000-0008-0000-0000-00008D010000}"/>
            </a:ext>
          </a:extLst>
        </xdr:cNvPr>
        <xdr:cNvSpPr/>
      </xdr:nvSpPr>
      <xdr:spPr>
        <a:xfrm>
          <a:off x="2566987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94</xdr:row>
      <xdr:rowOff>0</xdr:rowOff>
    </xdr:from>
    <xdr:ext cx="333375" cy="323850"/>
    <xdr:sp macro="" textlink="">
      <xdr:nvSpPr>
        <xdr:cNvPr id="398" name="Shape 4">
          <a:extLst>
            <a:ext uri="{FF2B5EF4-FFF2-40B4-BE49-F238E27FC236}">
              <a16:creationId xmlns:a16="http://schemas.microsoft.com/office/drawing/2014/main" id="{00000000-0008-0000-0000-00008E010000}"/>
            </a:ext>
          </a:extLst>
        </xdr:cNvPr>
        <xdr:cNvSpPr/>
      </xdr:nvSpPr>
      <xdr:spPr>
        <a:xfrm>
          <a:off x="24888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94</xdr:row>
      <xdr:rowOff>0</xdr:rowOff>
    </xdr:from>
    <xdr:ext cx="333375" cy="323850"/>
    <xdr:sp macro="" textlink="">
      <xdr:nvSpPr>
        <xdr:cNvPr id="399" name="Shape 4">
          <a:extLst>
            <a:ext uri="{FF2B5EF4-FFF2-40B4-BE49-F238E27FC236}">
              <a16:creationId xmlns:a16="http://schemas.microsoft.com/office/drawing/2014/main" id="{00000000-0008-0000-0000-00008F010000}"/>
            </a:ext>
          </a:extLst>
        </xdr:cNvPr>
        <xdr:cNvSpPr/>
      </xdr:nvSpPr>
      <xdr:spPr>
        <a:xfrm>
          <a:off x="24888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94</xdr:row>
      <xdr:rowOff>0</xdr:rowOff>
    </xdr:from>
    <xdr:ext cx="333375" cy="323850"/>
    <xdr:sp macro="" textlink="">
      <xdr:nvSpPr>
        <xdr:cNvPr id="400" name="Shape 4">
          <a:extLst>
            <a:ext uri="{FF2B5EF4-FFF2-40B4-BE49-F238E27FC236}">
              <a16:creationId xmlns:a16="http://schemas.microsoft.com/office/drawing/2014/main" id="{00000000-0008-0000-0000-000090010000}"/>
            </a:ext>
          </a:extLst>
        </xdr:cNvPr>
        <xdr:cNvSpPr/>
      </xdr:nvSpPr>
      <xdr:spPr>
        <a:xfrm>
          <a:off x="24888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0</xdr:colOff>
      <xdr:row>94</xdr:row>
      <xdr:rowOff>0</xdr:rowOff>
    </xdr:from>
    <xdr:ext cx="333375" cy="323850"/>
    <xdr:sp macro="" textlink="">
      <xdr:nvSpPr>
        <xdr:cNvPr id="401" name="Shape 4">
          <a:extLst>
            <a:ext uri="{FF2B5EF4-FFF2-40B4-BE49-F238E27FC236}">
              <a16:creationId xmlns:a16="http://schemas.microsoft.com/office/drawing/2014/main" id="{00000000-0008-0000-0000-000091010000}"/>
            </a:ext>
          </a:extLst>
        </xdr:cNvPr>
        <xdr:cNvSpPr/>
      </xdr:nvSpPr>
      <xdr:spPr>
        <a:xfrm>
          <a:off x="25650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0</xdr:colOff>
      <xdr:row>94</xdr:row>
      <xdr:rowOff>0</xdr:rowOff>
    </xdr:from>
    <xdr:ext cx="333375" cy="323850"/>
    <xdr:sp macro="" textlink="">
      <xdr:nvSpPr>
        <xdr:cNvPr id="402" name="Shape 4">
          <a:extLst>
            <a:ext uri="{FF2B5EF4-FFF2-40B4-BE49-F238E27FC236}">
              <a16:creationId xmlns:a16="http://schemas.microsoft.com/office/drawing/2014/main" id="{00000000-0008-0000-0000-000092010000}"/>
            </a:ext>
          </a:extLst>
        </xdr:cNvPr>
        <xdr:cNvSpPr/>
      </xdr:nvSpPr>
      <xdr:spPr>
        <a:xfrm>
          <a:off x="25650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0</xdr:colOff>
      <xdr:row>94</xdr:row>
      <xdr:rowOff>0</xdr:rowOff>
    </xdr:from>
    <xdr:ext cx="333375" cy="323850"/>
    <xdr:sp macro="" textlink="">
      <xdr:nvSpPr>
        <xdr:cNvPr id="403" name="Shape 4">
          <a:extLst>
            <a:ext uri="{FF2B5EF4-FFF2-40B4-BE49-F238E27FC236}">
              <a16:creationId xmlns:a16="http://schemas.microsoft.com/office/drawing/2014/main" id="{00000000-0008-0000-0000-000093010000}"/>
            </a:ext>
          </a:extLst>
        </xdr:cNvPr>
        <xdr:cNvSpPr/>
      </xdr:nvSpPr>
      <xdr:spPr>
        <a:xfrm>
          <a:off x="25650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94</xdr:row>
      <xdr:rowOff>0</xdr:rowOff>
    </xdr:from>
    <xdr:ext cx="333375" cy="323850"/>
    <xdr:sp macro="" textlink="">
      <xdr:nvSpPr>
        <xdr:cNvPr id="404" name="Shape 4">
          <a:extLst>
            <a:ext uri="{FF2B5EF4-FFF2-40B4-BE49-F238E27FC236}">
              <a16:creationId xmlns:a16="http://schemas.microsoft.com/office/drawing/2014/main" id="{00000000-0008-0000-0000-000094010000}"/>
            </a:ext>
          </a:extLst>
        </xdr:cNvPr>
        <xdr:cNvSpPr/>
      </xdr:nvSpPr>
      <xdr:spPr>
        <a:xfrm>
          <a:off x="24888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94</xdr:row>
      <xdr:rowOff>0</xdr:rowOff>
    </xdr:from>
    <xdr:ext cx="333375" cy="323850"/>
    <xdr:sp macro="" textlink="">
      <xdr:nvSpPr>
        <xdr:cNvPr id="405" name="Shape 4">
          <a:extLst>
            <a:ext uri="{FF2B5EF4-FFF2-40B4-BE49-F238E27FC236}">
              <a16:creationId xmlns:a16="http://schemas.microsoft.com/office/drawing/2014/main" id="{00000000-0008-0000-0000-000095010000}"/>
            </a:ext>
          </a:extLst>
        </xdr:cNvPr>
        <xdr:cNvSpPr/>
      </xdr:nvSpPr>
      <xdr:spPr>
        <a:xfrm>
          <a:off x="24888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94</xdr:row>
      <xdr:rowOff>0</xdr:rowOff>
    </xdr:from>
    <xdr:ext cx="333375" cy="323850"/>
    <xdr:sp macro="" textlink="">
      <xdr:nvSpPr>
        <xdr:cNvPr id="406" name="Shape 4">
          <a:extLst>
            <a:ext uri="{FF2B5EF4-FFF2-40B4-BE49-F238E27FC236}">
              <a16:creationId xmlns:a16="http://schemas.microsoft.com/office/drawing/2014/main" id="{00000000-0008-0000-0000-000096010000}"/>
            </a:ext>
          </a:extLst>
        </xdr:cNvPr>
        <xdr:cNvSpPr/>
      </xdr:nvSpPr>
      <xdr:spPr>
        <a:xfrm>
          <a:off x="24888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0</xdr:colOff>
      <xdr:row>94</xdr:row>
      <xdr:rowOff>0</xdr:rowOff>
    </xdr:from>
    <xdr:ext cx="333375" cy="323850"/>
    <xdr:sp macro="" textlink="">
      <xdr:nvSpPr>
        <xdr:cNvPr id="407" name="Shape 4">
          <a:extLst>
            <a:ext uri="{FF2B5EF4-FFF2-40B4-BE49-F238E27FC236}">
              <a16:creationId xmlns:a16="http://schemas.microsoft.com/office/drawing/2014/main" id="{00000000-0008-0000-0000-000097010000}"/>
            </a:ext>
          </a:extLst>
        </xdr:cNvPr>
        <xdr:cNvSpPr/>
      </xdr:nvSpPr>
      <xdr:spPr>
        <a:xfrm>
          <a:off x="25650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0</xdr:colOff>
      <xdr:row>94</xdr:row>
      <xdr:rowOff>0</xdr:rowOff>
    </xdr:from>
    <xdr:ext cx="333375" cy="323850"/>
    <xdr:sp macro="" textlink="">
      <xdr:nvSpPr>
        <xdr:cNvPr id="408" name="Shape 4">
          <a:extLst>
            <a:ext uri="{FF2B5EF4-FFF2-40B4-BE49-F238E27FC236}">
              <a16:creationId xmlns:a16="http://schemas.microsoft.com/office/drawing/2014/main" id="{00000000-0008-0000-0000-000098010000}"/>
            </a:ext>
          </a:extLst>
        </xdr:cNvPr>
        <xdr:cNvSpPr/>
      </xdr:nvSpPr>
      <xdr:spPr>
        <a:xfrm>
          <a:off x="25650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0</xdr:colOff>
      <xdr:row>94</xdr:row>
      <xdr:rowOff>0</xdr:rowOff>
    </xdr:from>
    <xdr:ext cx="333375" cy="323850"/>
    <xdr:sp macro="" textlink="">
      <xdr:nvSpPr>
        <xdr:cNvPr id="409" name="Shape 4">
          <a:extLst>
            <a:ext uri="{FF2B5EF4-FFF2-40B4-BE49-F238E27FC236}">
              <a16:creationId xmlns:a16="http://schemas.microsoft.com/office/drawing/2014/main" id="{00000000-0008-0000-0000-000099010000}"/>
            </a:ext>
          </a:extLst>
        </xdr:cNvPr>
        <xdr:cNvSpPr/>
      </xdr:nvSpPr>
      <xdr:spPr>
        <a:xfrm>
          <a:off x="25650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0</xdr:colOff>
      <xdr:row>94</xdr:row>
      <xdr:rowOff>0</xdr:rowOff>
    </xdr:from>
    <xdr:ext cx="333375" cy="323850"/>
    <xdr:sp macro="" textlink="">
      <xdr:nvSpPr>
        <xdr:cNvPr id="410" name="Shape 4">
          <a:extLst>
            <a:ext uri="{FF2B5EF4-FFF2-40B4-BE49-F238E27FC236}">
              <a16:creationId xmlns:a16="http://schemas.microsoft.com/office/drawing/2014/main" id="{00000000-0008-0000-0000-00009A010000}"/>
            </a:ext>
          </a:extLst>
        </xdr:cNvPr>
        <xdr:cNvSpPr/>
      </xdr:nvSpPr>
      <xdr:spPr>
        <a:xfrm>
          <a:off x="25650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0</xdr:colOff>
      <xdr:row>94</xdr:row>
      <xdr:rowOff>0</xdr:rowOff>
    </xdr:from>
    <xdr:ext cx="333375" cy="323850"/>
    <xdr:sp macro="" textlink="">
      <xdr:nvSpPr>
        <xdr:cNvPr id="411" name="Shape 4">
          <a:extLst>
            <a:ext uri="{FF2B5EF4-FFF2-40B4-BE49-F238E27FC236}">
              <a16:creationId xmlns:a16="http://schemas.microsoft.com/office/drawing/2014/main" id="{00000000-0008-0000-0000-00009B010000}"/>
            </a:ext>
          </a:extLst>
        </xdr:cNvPr>
        <xdr:cNvSpPr/>
      </xdr:nvSpPr>
      <xdr:spPr>
        <a:xfrm>
          <a:off x="25650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0</xdr:colOff>
      <xdr:row>94</xdr:row>
      <xdr:rowOff>0</xdr:rowOff>
    </xdr:from>
    <xdr:ext cx="333375" cy="323850"/>
    <xdr:sp macro="" textlink="">
      <xdr:nvSpPr>
        <xdr:cNvPr id="412" name="Shape 4">
          <a:extLst>
            <a:ext uri="{FF2B5EF4-FFF2-40B4-BE49-F238E27FC236}">
              <a16:creationId xmlns:a16="http://schemas.microsoft.com/office/drawing/2014/main" id="{00000000-0008-0000-0000-00009C010000}"/>
            </a:ext>
          </a:extLst>
        </xdr:cNvPr>
        <xdr:cNvSpPr/>
      </xdr:nvSpPr>
      <xdr:spPr>
        <a:xfrm>
          <a:off x="25650825" y="1303877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19050</xdr:colOff>
      <xdr:row>97</xdr:row>
      <xdr:rowOff>0</xdr:rowOff>
    </xdr:from>
    <xdr:ext cx="333375" cy="323850"/>
    <xdr:sp macro="" textlink="">
      <xdr:nvSpPr>
        <xdr:cNvPr id="413" name="Shape 4">
          <a:extLst>
            <a:ext uri="{FF2B5EF4-FFF2-40B4-BE49-F238E27FC236}">
              <a16:creationId xmlns:a16="http://schemas.microsoft.com/office/drawing/2014/main" id="{00000000-0008-0000-0000-00009D010000}"/>
            </a:ext>
          </a:extLst>
        </xdr:cNvPr>
        <xdr:cNvSpPr/>
      </xdr:nvSpPr>
      <xdr:spPr>
        <a:xfrm>
          <a:off x="24907875" y="1354550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0</xdr:colOff>
      <xdr:row>97</xdr:row>
      <xdr:rowOff>0</xdr:rowOff>
    </xdr:from>
    <xdr:ext cx="333375" cy="352425"/>
    <xdr:sp macro="" textlink="">
      <xdr:nvSpPr>
        <xdr:cNvPr id="414" name="Shape 14">
          <a:extLst>
            <a:ext uri="{FF2B5EF4-FFF2-40B4-BE49-F238E27FC236}">
              <a16:creationId xmlns:a16="http://schemas.microsoft.com/office/drawing/2014/main" id="{00000000-0008-0000-0000-00009E010000}"/>
            </a:ext>
          </a:extLst>
        </xdr:cNvPr>
        <xdr:cNvSpPr/>
      </xdr:nvSpPr>
      <xdr:spPr>
        <a:xfrm>
          <a:off x="25650825" y="135455025"/>
          <a:ext cx="333375"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0</xdr:colOff>
      <xdr:row>97</xdr:row>
      <xdr:rowOff>0</xdr:rowOff>
    </xdr:from>
    <xdr:ext cx="333375" cy="323850"/>
    <xdr:sp macro="" textlink="">
      <xdr:nvSpPr>
        <xdr:cNvPr id="415" name="Shape 4">
          <a:extLst>
            <a:ext uri="{FF2B5EF4-FFF2-40B4-BE49-F238E27FC236}">
              <a16:creationId xmlns:a16="http://schemas.microsoft.com/office/drawing/2014/main" id="{00000000-0008-0000-0000-00009F010000}"/>
            </a:ext>
          </a:extLst>
        </xdr:cNvPr>
        <xdr:cNvSpPr/>
      </xdr:nvSpPr>
      <xdr:spPr>
        <a:xfrm>
          <a:off x="25650825" y="1354550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0</xdr:colOff>
      <xdr:row>97</xdr:row>
      <xdr:rowOff>0</xdr:rowOff>
    </xdr:from>
    <xdr:ext cx="333375" cy="323850"/>
    <xdr:sp macro="" textlink="">
      <xdr:nvSpPr>
        <xdr:cNvPr id="416" name="Shape 4">
          <a:extLst>
            <a:ext uri="{FF2B5EF4-FFF2-40B4-BE49-F238E27FC236}">
              <a16:creationId xmlns:a16="http://schemas.microsoft.com/office/drawing/2014/main" id="{00000000-0008-0000-0000-0000A0010000}"/>
            </a:ext>
          </a:extLst>
        </xdr:cNvPr>
        <xdr:cNvSpPr/>
      </xdr:nvSpPr>
      <xdr:spPr>
        <a:xfrm>
          <a:off x="25650825" y="1354550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0</xdr:colOff>
      <xdr:row>97</xdr:row>
      <xdr:rowOff>0</xdr:rowOff>
    </xdr:from>
    <xdr:ext cx="333375" cy="352425"/>
    <xdr:sp macro="" textlink="">
      <xdr:nvSpPr>
        <xdr:cNvPr id="417" name="Shape 14">
          <a:extLst>
            <a:ext uri="{FF2B5EF4-FFF2-40B4-BE49-F238E27FC236}">
              <a16:creationId xmlns:a16="http://schemas.microsoft.com/office/drawing/2014/main" id="{00000000-0008-0000-0000-0000A1010000}"/>
            </a:ext>
          </a:extLst>
        </xdr:cNvPr>
        <xdr:cNvSpPr/>
      </xdr:nvSpPr>
      <xdr:spPr>
        <a:xfrm>
          <a:off x="25650825" y="135455025"/>
          <a:ext cx="333375"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0</xdr:colOff>
      <xdr:row>97</xdr:row>
      <xdr:rowOff>0</xdr:rowOff>
    </xdr:from>
    <xdr:ext cx="333375" cy="323850"/>
    <xdr:sp macro="" textlink="">
      <xdr:nvSpPr>
        <xdr:cNvPr id="418" name="Shape 4">
          <a:extLst>
            <a:ext uri="{FF2B5EF4-FFF2-40B4-BE49-F238E27FC236}">
              <a16:creationId xmlns:a16="http://schemas.microsoft.com/office/drawing/2014/main" id="{00000000-0008-0000-0000-0000A2010000}"/>
            </a:ext>
          </a:extLst>
        </xdr:cNvPr>
        <xdr:cNvSpPr/>
      </xdr:nvSpPr>
      <xdr:spPr>
        <a:xfrm>
          <a:off x="25650825" y="1354550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0</xdr:colOff>
      <xdr:row>97</xdr:row>
      <xdr:rowOff>0</xdr:rowOff>
    </xdr:from>
    <xdr:ext cx="333375" cy="352425"/>
    <xdr:sp macro="" textlink="">
      <xdr:nvSpPr>
        <xdr:cNvPr id="419" name="Shape 14">
          <a:extLst>
            <a:ext uri="{FF2B5EF4-FFF2-40B4-BE49-F238E27FC236}">
              <a16:creationId xmlns:a16="http://schemas.microsoft.com/office/drawing/2014/main" id="{00000000-0008-0000-0000-0000A3010000}"/>
            </a:ext>
          </a:extLst>
        </xdr:cNvPr>
        <xdr:cNvSpPr/>
      </xdr:nvSpPr>
      <xdr:spPr>
        <a:xfrm>
          <a:off x="25650825" y="135455025"/>
          <a:ext cx="333375"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0</xdr:colOff>
      <xdr:row>97</xdr:row>
      <xdr:rowOff>0</xdr:rowOff>
    </xdr:from>
    <xdr:ext cx="333375" cy="323850"/>
    <xdr:sp macro="" textlink="">
      <xdr:nvSpPr>
        <xdr:cNvPr id="420" name="Shape 4">
          <a:extLst>
            <a:ext uri="{FF2B5EF4-FFF2-40B4-BE49-F238E27FC236}">
              <a16:creationId xmlns:a16="http://schemas.microsoft.com/office/drawing/2014/main" id="{00000000-0008-0000-0000-0000A4010000}"/>
            </a:ext>
          </a:extLst>
        </xdr:cNvPr>
        <xdr:cNvSpPr/>
      </xdr:nvSpPr>
      <xdr:spPr>
        <a:xfrm>
          <a:off x="25650825" y="1354550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0</xdr:colOff>
      <xdr:row>97</xdr:row>
      <xdr:rowOff>0</xdr:rowOff>
    </xdr:from>
    <xdr:ext cx="333375" cy="323850"/>
    <xdr:sp macro="" textlink="">
      <xdr:nvSpPr>
        <xdr:cNvPr id="421" name="Shape 4">
          <a:extLst>
            <a:ext uri="{FF2B5EF4-FFF2-40B4-BE49-F238E27FC236}">
              <a16:creationId xmlns:a16="http://schemas.microsoft.com/office/drawing/2014/main" id="{00000000-0008-0000-0000-0000A5010000}"/>
            </a:ext>
          </a:extLst>
        </xdr:cNvPr>
        <xdr:cNvSpPr/>
      </xdr:nvSpPr>
      <xdr:spPr>
        <a:xfrm>
          <a:off x="25650825" y="1354550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19050</xdr:colOff>
      <xdr:row>97</xdr:row>
      <xdr:rowOff>0</xdr:rowOff>
    </xdr:from>
    <xdr:ext cx="333375" cy="323850"/>
    <xdr:sp macro="" textlink="">
      <xdr:nvSpPr>
        <xdr:cNvPr id="422" name="Shape 4">
          <a:extLst>
            <a:ext uri="{FF2B5EF4-FFF2-40B4-BE49-F238E27FC236}">
              <a16:creationId xmlns:a16="http://schemas.microsoft.com/office/drawing/2014/main" id="{00000000-0008-0000-0000-0000A6010000}"/>
            </a:ext>
          </a:extLst>
        </xdr:cNvPr>
        <xdr:cNvSpPr/>
      </xdr:nvSpPr>
      <xdr:spPr>
        <a:xfrm>
          <a:off x="25669875" y="1354550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0</xdr:colOff>
      <xdr:row>97</xdr:row>
      <xdr:rowOff>0</xdr:rowOff>
    </xdr:from>
    <xdr:ext cx="333375" cy="352425"/>
    <xdr:sp macro="" textlink="">
      <xdr:nvSpPr>
        <xdr:cNvPr id="423" name="Shape 14">
          <a:extLst>
            <a:ext uri="{FF2B5EF4-FFF2-40B4-BE49-F238E27FC236}">
              <a16:creationId xmlns:a16="http://schemas.microsoft.com/office/drawing/2014/main" id="{00000000-0008-0000-0000-0000A7010000}"/>
            </a:ext>
          </a:extLst>
        </xdr:cNvPr>
        <xdr:cNvSpPr/>
      </xdr:nvSpPr>
      <xdr:spPr>
        <a:xfrm>
          <a:off x="25650825" y="135455025"/>
          <a:ext cx="333375"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0</xdr:colOff>
      <xdr:row>97</xdr:row>
      <xdr:rowOff>0</xdr:rowOff>
    </xdr:from>
    <xdr:ext cx="333375" cy="323850"/>
    <xdr:sp macro="" textlink="">
      <xdr:nvSpPr>
        <xdr:cNvPr id="424" name="Shape 4">
          <a:extLst>
            <a:ext uri="{FF2B5EF4-FFF2-40B4-BE49-F238E27FC236}">
              <a16:creationId xmlns:a16="http://schemas.microsoft.com/office/drawing/2014/main" id="{00000000-0008-0000-0000-0000A8010000}"/>
            </a:ext>
          </a:extLst>
        </xdr:cNvPr>
        <xdr:cNvSpPr/>
      </xdr:nvSpPr>
      <xdr:spPr>
        <a:xfrm>
          <a:off x="25650825" y="1354550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0</xdr:colOff>
      <xdr:row>97</xdr:row>
      <xdr:rowOff>0</xdr:rowOff>
    </xdr:from>
    <xdr:ext cx="333375" cy="323850"/>
    <xdr:sp macro="" textlink="">
      <xdr:nvSpPr>
        <xdr:cNvPr id="425" name="Shape 4">
          <a:extLst>
            <a:ext uri="{FF2B5EF4-FFF2-40B4-BE49-F238E27FC236}">
              <a16:creationId xmlns:a16="http://schemas.microsoft.com/office/drawing/2014/main" id="{00000000-0008-0000-0000-0000A9010000}"/>
            </a:ext>
          </a:extLst>
        </xdr:cNvPr>
        <xdr:cNvSpPr/>
      </xdr:nvSpPr>
      <xdr:spPr>
        <a:xfrm>
          <a:off x="25650825" y="1354550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0</xdr:colOff>
      <xdr:row>97</xdr:row>
      <xdr:rowOff>0</xdr:rowOff>
    </xdr:from>
    <xdr:ext cx="333375" cy="352425"/>
    <xdr:sp macro="" textlink="">
      <xdr:nvSpPr>
        <xdr:cNvPr id="426" name="Shape 14">
          <a:extLst>
            <a:ext uri="{FF2B5EF4-FFF2-40B4-BE49-F238E27FC236}">
              <a16:creationId xmlns:a16="http://schemas.microsoft.com/office/drawing/2014/main" id="{00000000-0008-0000-0000-0000AA010000}"/>
            </a:ext>
          </a:extLst>
        </xdr:cNvPr>
        <xdr:cNvSpPr/>
      </xdr:nvSpPr>
      <xdr:spPr>
        <a:xfrm>
          <a:off x="25650825" y="135455025"/>
          <a:ext cx="333375"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0</xdr:colOff>
      <xdr:row>97</xdr:row>
      <xdr:rowOff>0</xdr:rowOff>
    </xdr:from>
    <xdr:ext cx="333375" cy="323850"/>
    <xdr:sp macro="" textlink="">
      <xdr:nvSpPr>
        <xdr:cNvPr id="427" name="Shape 4">
          <a:extLst>
            <a:ext uri="{FF2B5EF4-FFF2-40B4-BE49-F238E27FC236}">
              <a16:creationId xmlns:a16="http://schemas.microsoft.com/office/drawing/2014/main" id="{00000000-0008-0000-0000-0000AB010000}"/>
            </a:ext>
          </a:extLst>
        </xdr:cNvPr>
        <xdr:cNvSpPr/>
      </xdr:nvSpPr>
      <xdr:spPr>
        <a:xfrm>
          <a:off x="25650825" y="1354550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0</xdr:colOff>
      <xdr:row>97</xdr:row>
      <xdr:rowOff>0</xdr:rowOff>
    </xdr:from>
    <xdr:ext cx="333375" cy="323850"/>
    <xdr:sp macro="" textlink="">
      <xdr:nvSpPr>
        <xdr:cNvPr id="428" name="Shape 4">
          <a:extLst>
            <a:ext uri="{FF2B5EF4-FFF2-40B4-BE49-F238E27FC236}">
              <a16:creationId xmlns:a16="http://schemas.microsoft.com/office/drawing/2014/main" id="{00000000-0008-0000-0000-0000AC010000}"/>
            </a:ext>
          </a:extLst>
        </xdr:cNvPr>
        <xdr:cNvSpPr/>
      </xdr:nvSpPr>
      <xdr:spPr>
        <a:xfrm>
          <a:off x="25650825" y="1354550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19050</xdr:colOff>
      <xdr:row>97</xdr:row>
      <xdr:rowOff>0</xdr:rowOff>
    </xdr:from>
    <xdr:ext cx="333375" cy="323850"/>
    <xdr:sp macro="" textlink="">
      <xdr:nvSpPr>
        <xdr:cNvPr id="429" name="Shape 4">
          <a:extLst>
            <a:ext uri="{FF2B5EF4-FFF2-40B4-BE49-F238E27FC236}">
              <a16:creationId xmlns:a16="http://schemas.microsoft.com/office/drawing/2014/main" id="{00000000-0008-0000-0000-0000AD010000}"/>
            </a:ext>
          </a:extLst>
        </xdr:cNvPr>
        <xdr:cNvSpPr/>
      </xdr:nvSpPr>
      <xdr:spPr>
        <a:xfrm>
          <a:off x="25669875" y="1354550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0</xdr:colOff>
      <xdr:row>97</xdr:row>
      <xdr:rowOff>0</xdr:rowOff>
    </xdr:from>
    <xdr:ext cx="333375" cy="352425"/>
    <xdr:sp macro="" textlink="">
      <xdr:nvSpPr>
        <xdr:cNvPr id="430" name="Shape 14">
          <a:extLst>
            <a:ext uri="{FF2B5EF4-FFF2-40B4-BE49-F238E27FC236}">
              <a16:creationId xmlns:a16="http://schemas.microsoft.com/office/drawing/2014/main" id="{00000000-0008-0000-0000-0000AE010000}"/>
            </a:ext>
          </a:extLst>
        </xdr:cNvPr>
        <xdr:cNvSpPr/>
      </xdr:nvSpPr>
      <xdr:spPr>
        <a:xfrm>
          <a:off x="25650825" y="135455025"/>
          <a:ext cx="333375"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0</xdr:colOff>
      <xdr:row>97</xdr:row>
      <xdr:rowOff>0</xdr:rowOff>
    </xdr:from>
    <xdr:ext cx="333375" cy="323850"/>
    <xdr:sp macro="" textlink="">
      <xdr:nvSpPr>
        <xdr:cNvPr id="431" name="Shape 4">
          <a:extLst>
            <a:ext uri="{FF2B5EF4-FFF2-40B4-BE49-F238E27FC236}">
              <a16:creationId xmlns:a16="http://schemas.microsoft.com/office/drawing/2014/main" id="{00000000-0008-0000-0000-0000AF010000}"/>
            </a:ext>
          </a:extLst>
        </xdr:cNvPr>
        <xdr:cNvSpPr/>
      </xdr:nvSpPr>
      <xdr:spPr>
        <a:xfrm>
          <a:off x="25650825" y="1354550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0</xdr:colOff>
      <xdr:row>97</xdr:row>
      <xdr:rowOff>0</xdr:rowOff>
    </xdr:from>
    <xdr:ext cx="333375" cy="323850"/>
    <xdr:sp macro="" textlink="">
      <xdr:nvSpPr>
        <xdr:cNvPr id="432" name="Shape 4">
          <a:extLst>
            <a:ext uri="{FF2B5EF4-FFF2-40B4-BE49-F238E27FC236}">
              <a16:creationId xmlns:a16="http://schemas.microsoft.com/office/drawing/2014/main" id="{00000000-0008-0000-0000-0000B0010000}"/>
            </a:ext>
          </a:extLst>
        </xdr:cNvPr>
        <xdr:cNvSpPr/>
      </xdr:nvSpPr>
      <xdr:spPr>
        <a:xfrm>
          <a:off x="25650825" y="1354550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0</xdr:colOff>
      <xdr:row>97</xdr:row>
      <xdr:rowOff>0</xdr:rowOff>
    </xdr:from>
    <xdr:ext cx="333375" cy="333375"/>
    <xdr:sp macro="" textlink="">
      <xdr:nvSpPr>
        <xdr:cNvPr id="433" name="Shape 5">
          <a:extLst>
            <a:ext uri="{FF2B5EF4-FFF2-40B4-BE49-F238E27FC236}">
              <a16:creationId xmlns:a16="http://schemas.microsoft.com/office/drawing/2014/main" id="{00000000-0008-0000-0000-0000B1010000}"/>
            </a:ext>
          </a:extLst>
        </xdr:cNvPr>
        <xdr:cNvSpPr/>
      </xdr:nvSpPr>
      <xdr:spPr>
        <a:xfrm>
          <a:off x="25650825" y="135455025"/>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0</xdr:colOff>
      <xdr:row>97</xdr:row>
      <xdr:rowOff>0</xdr:rowOff>
    </xdr:from>
    <xdr:ext cx="333375" cy="323850"/>
    <xdr:sp macro="" textlink="">
      <xdr:nvSpPr>
        <xdr:cNvPr id="434" name="Shape 4">
          <a:extLst>
            <a:ext uri="{FF2B5EF4-FFF2-40B4-BE49-F238E27FC236}">
              <a16:creationId xmlns:a16="http://schemas.microsoft.com/office/drawing/2014/main" id="{00000000-0008-0000-0000-0000B2010000}"/>
            </a:ext>
          </a:extLst>
        </xdr:cNvPr>
        <xdr:cNvSpPr/>
      </xdr:nvSpPr>
      <xdr:spPr>
        <a:xfrm>
          <a:off x="25650825" y="1354550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0</xdr:colOff>
      <xdr:row>97</xdr:row>
      <xdr:rowOff>0</xdr:rowOff>
    </xdr:from>
    <xdr:ext cx="333375" cy="323850"/>
    <xdr:sp macro="" textlink="">
      <xdr:nvSpPr>
        <xdr:cNvPr id="435" name="Shape 4">
          <a:extLst>
            <a:ext uri="{FF2B5EF4-FFF2-40B4-BE49-F238E27FC236}">
              <a16:creationId xmlns:a16="http://schemas.microsoft.com/office/drawing/2014/main" id="{00000000-0008-0000-0000-0000B3010000}"/>
            </a:ext>
          </a:extLst>
        </xdr:cNvPr>
        <xdr:cNvSpPr/>
      </xdr:nvSpPr>
      <xdr:spPr>
        <a:xfrm>
          <a:off x="25650825" y="1354550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19050</xdr:colOff>
      <xdr:row>97</xdr:row>
      <xdr:rowOff>0</xdr:rowOff>
    </xdr:from>
    <xdr:ext cx="333375" cy="323850"/>
    <xdr:sp macro="" textlink="">
      <xdr:nvSpPr>
        <xdr:cNvPr id="436" name="Shape 4">
          <a:extLst>
            <a:ext uri="{FF2B5EF4-FFF2-40B4-BE49-F238E27FC236}">
              <a16:creationId xmlns:a16="http://schemas.microsoft.com/office/drawing/2014/main" id="{00000000-0008-0000-0000-0000B4010000}"/>
            </a:ext>
          </a:extLst>
        </xdr:cNvPr>
        <xdr:cNvSpPr/>
      </xdr:nvSpPr>
      <xdr:spPr>
        <a:xfrm>
          <a:off x="25669875" y="1354550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0</xdr:colOff>
      <xdr:row>97</xdr:row>
      <xdr:rowOff>0</xdr:rowOff>
    </xdr:from>
    <xdr:ext cx="333375" cy="333375"/>
    <xdr:sp macro="" textlink="">
      <xdr:nvSpPr>
        <xdr:cNvPr id="437" name="Shape 5">
          <a:extLst>
            <a:ext uri="{FF2B5EF4-FFF2-40B4-BE49-F238E27FC236}">
              <a16:creationId xmlns:a16="http://schemas.microsoft.com/office/drawing/2014/main" id="{00000000-0008-0000-0000-0000B5010000}"/>
            </a:ext>
          </a:extLst>
        </xdr:cNvPr>
        <xdr:cNvSpPr/>
      </xdr:nvSpPr>
      <xdr:spPr>
        <a:xfrm>
          <a:off x="25650825" y="135455025"/>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0</xdr:colOff>
      <xdr:row>97</xdr:row>
      <xdr:rowOff>0</xdr:rowOff>
    </xdr:from>
    <xdr:ext cx="333375" cy="323850"/>
    <xdr:sp macro="" textlink="">
      <xdr:nvSpPr>
        <xdr:cNvPr id="438" name="Shape 4">
          <a:extLst>
            <a:ext uri="{FF2B5EF4-FFF2-40B4-BE49-F238E27FC236}">
              <a16:creationId xmlns:a16="http://schemas.microsoft.com/office/drawing/2014/main" id="{00000000-0008-0000-0000-0000B6010000}"/>
            </a:ext>
          </a:extLst>
        </xdr:cNvPr>
        <xdr:cNvSpPr/>
      </xdr:nvSpPr>
      <xdr:spPr>
        <a:xfrm>
          <a:off x="25650825" y="1354550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0</xdr:colOff>
      <xdr:row>97</xdr:row>
      <xdr:rowOff>0</xdr:rowOff>
    </xdr:from>
    <xdr:ext cx="333375" cy="323850"/>
    <xdr:sp macro="" textlink="">
      <xdr:nvSpPr>
        <xdr:cNvPr id="439" name="Shape 4">
          <a:extLst>
            <a:ext uri="{FF2B5EF4-FFF2-40B4-BE49-F238E27FC236}">
              <a16:creationId xmlns:a16="http://schemas.microsoft.com/office/drawing/2014/main" id="{00000000-0008-0000-0000-0000B7010000}"/>
            </a:ext>
          </a:extLst>
        </xdr:cNvPr>
        <xdr:cNvSpPr/>
      </xdr:nvSpPr>
      <xdr:spPr>
        <a:xfrm>
          <a:off x="25650825" y="1354550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0</xdr:colOff>
      <xdr:row>97</xdr:row>
      <xdr:rowOff>0</xdr:rowOff>
    </xdr:from>
    <xdr:ext cx="333375" cy="333375"/>
    <xdr:sp macro="" textlink="">
      <xdr:nvSpPr>
        <xdr:cNvPr id="440" name="Shape 5">
          <a:extLst>
            <a:ext uri="{FF2B5EF4-FFF2-40B4-BE49-F238E27FC236}">
              <a16:creationId xmlns:a16="http://schemas.microsoft.com/office/drawing/2014/main" id="{00000000-0008-0000-0000-0000B8010000}"/>
            </a:ext>
          </a:extLst>
        </xdr:cNvPr>
        <xdr:cNvSpPr/>
      </xdr:nvSpPr>
      <xdr:spPr>
        <a:xfrm>
          <a:off x="25650825" y="135455025"/>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0</xdr:colOff>
      <xdr:row>97</xdr:row>
      <xdr:rowOff>0</xdr:rowOff>
    </xdr:from>
    <xdr:ext cx="333375" cy="323850"/>
    <xdr:sp macro="" textlink="">
      <xdr:nvSpPr>
        <xdr:cNvPr id="441" name="Shape 4">
          <a:extLst>
            <a:ext uri="{FF2B5EF4-FFF2-40B4-BE49-F238E27FC236}">
              <a16:creationId xmlns:a16="http://schemas.microsoft.com/office/drawing/2014/main" id="{00000000-0008-0000-0000-0000B9010000}"/>
            </a:ext>
          </a:extLst>
        </xdr:cNvPr>
        <xdr:cNvSpPr/>
      </xdr:nvSpPr>
      <xdr:spPr>
        <a:xfrm>
          <a:off x="25650825" y="1354550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0</xdr:colOff>
      <xdr:row>97</xdr:row>
      <xdr:rowOff>0</xdr:rowOff>
    </xdr:from>
    <xdr:ext cx="333375" cy="323850"/>
    <xdr:sp macro="" textlink="">
      <xdr:nvSpPr>
        <xdr:cNvPr id="442" name="Shape 4">
          <a:extLst>
            <a:ext uri="{FF2B5EF4-FFF2-40B4-BE49-F238E27FC236}">
              <a16:creationId xmlns:a16="http://schemas.microsoft.com/office/drawing/2014/main" id="{00000000-0008-0000-0000-0000BA010000}"/>
            </a:ext>
          </a:extLst>
        </xdr:cNvPr>
        <xdr:cNvSpPr/>
      </xdr:nvSpPr>
      <xdr:spPr>
        <a:xfrm>
          <a:off x="25650825" y="1354550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19050</xdr:colOff>
      <xdr:row>97</xdr:row>
      <xdr:rowOff>0</xdr:rowOff>
    </xdr:from>
    <xdr:ext cx="333375" cy="323850"/>
    <xdr:sp macro="" textlink="">
      <xdr:nvSpPr>
        <xdr:cNvPr id="443" name="Shape 4">
          <a:extLst>
            <a:ext uri="{FF2B5EF4-FFF2-40B4-BE49-F238E27FC236}">
              <a16:creationId xmlns:a16="http://schemas.microsoft.com/office/drawing/2014/main" id="{00000000-0008-0000-0000-0000BB010000}"/>
            </a:ext>
          </a:extLst>
        </xdr:cNvPr>
        <xdr:cNvSpPr/>
      </xdr:nvSpPr>
      <xdr:spPr>
        <a:xfrm>
          <a:off x="25669875" y="1354550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0</xdr:colOff>
      <xdr:row>97</xdr:row>
      <xdr:rowOff>0</xdr:rowOff>
    </xdr:from>
    <xdr:ext cx="333375" cy="333375"/>
    <xdr:sp macro="" textlink="">
      <xdr:nvSpPr>
        <xdr:cNvPr id="444" name="Shape 5">
          <a:extLst>
            <a:ext uri="{FF2B5EF4-FFF2-40B4-BE49-F238E27FC236}">
              <a16:creationId xmlns:a16="http://schemas.microsoft.com/office/drawing/2014/main" id="{00000000-0008-0000-0000-0000BC010000}"/>
            </a:ext>
          </a:extLst>
        </xdr:cNvPr>
        <xdr:cNvSpPr/>
      </xdr:nvSpPr>
      <xdr:spPr>
        <a:xfrm>
          <a:off x="25650825" y="135455025"/>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0</xdr:colOff>
      <xdr:row>97</xdr:row>
      <xdr:rowOff>0</xdr:rowOff>
    </xdr:from>
    <xdr:ext cx="333375" cy="323850"/>
    <xdr:sp macro="" textlink="">
      <xdr:nvSpPr>
        <xdr:cNvPr id="445" name="Shape 4">
          <a:extLst>
            <a:ext uri="{FF2B5EF4-FFF2-40B4-BE49-F238E27FC236}">
              <a16:creationId xmlns:a16="http://schemas.microsoft.com/office/drawing/2014/main" id="{00000000-0008-0000-0000-0000BD010000}"/>
            </a:ext>
          </a:extLst>
        </xdr:cNvPr>
        <xdr:cNvSpPr/>
      </xdr:nvSpPr>
      <xdr:spPr>
        <a:xfrm>
          <a:off x="25650825" y="1354550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0</xdr:colOff>
      <xdr:row>97</xdr:row>
      <xdr:rowOff>0</xdr:rowOff>
    </xdr:from>
    <xdr:ext cx="333375" cy="323850"/>
    <xdr:sp macro="" textlink="">
      <xdr:nvSpPr>
        <xdr:cNvPr id="446" name="Shape 4">
          <a:extLst>
            <a:ext uri="{FF2B5EF4-FFF2-40B4-BE49-F238E27FC236}">
              <a16:creationId xmlns:a16="http://schemas.microsoft.com/office/drawing/2014/main" id="{00000000-0008-0000-0000-0000BE010000}"/>
            </a:ext>
          </a:extLst>
        </xdr:cNvPr>
        <xdr:cNvSpPr/>
      </xdr:nvSpPr>
      <xdr:spPr>
        <a:xfrm>
          <a:off x="25650825" y="1354550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0</xdr:colOff>
      <xdr:row>97</xdr:row>
      <xdr:rowOff>0</xdr:rowOff>
    </xdr:from>
    <xdr:ext cx="333375" cy="333375"/>
    <xdr:sp macro="" textlink="">
      <xdr:nvSpPr>
        <xdr:cNvPr id="447" name="Shape 5">
          <a:extLst>
            <a:ext uri="{FF2B5EF4-FFF2-40B4-BE49-F238E27FC236}">
              <a16:creationId xmlns:a16="http://schemas.microsoft.com/office/drawing/2014/main" id="{00000000-0008-0000-0000-0000BF010000}"/>
            </a:ext>
          </a:extLst>
        </xdr:cNvPr>
        <xdr:cNvSpPr/>
      </xdr:nvSpPr>
      <xdr:spPr>
        <a:xfrm>
          <a:off x="25650825" y="135455025"/>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0</xdr:colOff>
      <xdr:row>97</xdr:row>
      <xdr:rowOff>0</xdr:rowOff>
    </xdr:from>
    <xdr:ext cx="333375" cy="323850"/>
    <xdr:sp macro="" textlink="">
      <xdr:nvSpPr>
        <xdr:cNvPr id="448" name="Shape 4">
          <a:extLst>
            <a:ext uri="{FF2B5EF4-FFF2-40B4-BE49-F238E27FC236}">
              <a16:creationId xmlns:a16="http://schemas.microsoft.com/office/drawing/2014/main" id="{00000000-0008-0000-0000-0000C0010000}"/>
            </a:ext>
          </a:extLst>
        </xdr:cNvPr>
        <xdr:cNvSpPr/>
      </xdr:nvSpPr>
      <xdr:spPr>
        <a:xfrm>
          <a:off x="25650825" y="1354550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0</xdr:colOff>
      <xdr:row>97</xdr:row>
      <xdr:rowOff>0</xdr:rowOff>
    </xdr:from>
    <xdr:ext cx="333375" cy="323850"/>
    <xdr:sp macro="" textlink="">
      <xdr:nvSpPr>
        <xdr:cNvPr id="449" name="Shape 4">
          <a:extLst>
            <a:ext uri="{FF2B5EF4-FFF2-40B4-BE49-F238E27FC236}">
              <a16:creationId xmlns:a16="http://schemas.microsoft.com/office/drawing/2014/main" id="{00000000-0008-0000-0000-0000C1010000}"/>
            </a:ext>
          </a:extLst>
        </xdr:cNvPr>
        <xdr:cNvSpPr/>
      </xdr:nvSpPr>
      <xdr:spPr>
        <a:xfrm>
          <a:off x="25650825" y="1354550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19050</xdr:colOff>
      <xdr:row>97</xdr:row>
      <xdr:rowOff>0</xdr:rowOff>
    </xdr:from>
    <xdr:ext cx="333375" cy="323850"/>
    <xdr:sp macro="" textlink="">
      <xdr:nvSpPr>
        <xdr:cNvPr id="450" name="Shape 4">
          <a:extLst>
            <a:ext uri="{FF2B5EF4-FFF2-40B4-BE49-F238E27FC236}">
              <a16:creationId xmlns:a16="http://schemas.microsoft.com/office/drawing/2014/main" id="{00000000-0008-0000-0000-0000C2010000}"/>
            </a:ext>
          </a:extLst>
        </xdr:cNvPr>
        <xdr:cNvSpPr/>
      </xdr:nvSpPr>
      <xdr:spPr>
        <a:xfrm>
          <a:off x="25669875" y="1354550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0</xdr:colOff>
      <xdr:row>97</xdr:row>
      <xdr:rowOff>0</xdr:rowOff>
    </xdr:from>
    <xdr:ext cx="333375" cy="333375"/>
    <xdr:sp macro="" textlink="">
      <xdr:nvSpPr>
        <xdr:cNvPr id="451" name="Shape 5">
          <a:extLst>
            <a:ext uri="{FF2B5EF4-FFF2-40B4-BE49-F238E27FC236}">
              <a16:creationId xmlns:a16="http://schemas.microsoft.com/office/drawing/2014/main" id="{00000000-0008-0000-0000-0000C3010000}"/>
            </a:ext>
          </a:extLst>
        </xdr:cNvPr>
        <xdr:cNvSpPr/>
      </xdr:nvSpPr>
      <xdr:spPr>
        <a:xfrm>
          <a:off x="25650825" y="135455025"/>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0</xdr:colOff>
      <xdr:row>97</xdr:row>
      <xdr:rowOff>0</xdr:rowOff>
    </xdr:from>
    <xdr:ext cx="333375" cy="323850"/>
    <xdr:sp macro="" textlink="">
      <xdr:nvSpPr>
        <xdr:cNvPr id="452" name="Shape 4">
          <a:extLst>
            <a:ext uri="{FF2B5EF4-FFF2-40B4-BE49-F238E27FC236}">
              <a16:creationId xmlns:a16="http://schemas.microsoft.com/office/drawing/2014/main" id="{00000000-0008-0000-0000-0000C4010000}"/>
            </a:ext>
          </a:extLst>
        </xdr:cNvPr>
        <xdr:cNvSpPr/>
      </xdr:nvSpPr>
      <xdr:spPr>
        <a:xfrm>
          <a:off x="25650825" y="1354550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0</xdr:colOff>
      <xdr:row>97</xdr:row>
      <xdr:rowOff>0</xdr:rowOff>
    </xdr:from>
    <xdr:ext cx="333375" cy="323850"/>
    <xdr:sp macro="" textlink="">
      <xdr:nvSpPr>
        <xdr:cNvPr id="453" name="Shape 4">
          <a:extLst>
            <a:ext uri="{FF2B5EF4-FFF2-40B4-BE49-F238E27FC236}">
              <a16:creationId xmlns:a16="http://schemas.microsoft.com/office/drawing/2014/main" id="{00000000-0008-0000-0000-0000C5010000}"/>
            </a:ext>
          </a:extLst>
        </xdr:cNvPr>
        <xdr:cNvSpPr/>
      </xdr:nvSpPr>
      <xdr:spPr>
        <a:xfrm>
          <a:off x="25650825" y="1354550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0</xdr:colOff>
      <xdr:row>97</xdr:row>
      <xdr:rowOff>0</xdr:rowOff>
    </xdr:from>
    <xdr:ext cx="333375" cy="333375"/>
    <xdr:sp macro="" textlink="">
      <xdr:nvSpPr>
        <xdr:cNvPr id="454" name="Shape 5">
          <a:extLst>
            <a:ext uri="{FF2B5EF4-FFF2-40B4-BE49-F238E27FC236}">
              <a16:creationId xmlns:a16="http://schemas.microsoft.com/office/drawing/2014/main" id="{00000000-0008-0000-0000-0000C6010000}"/>
            </a:ext>
          </a:extLst>
        </xdr:cNvPr>
        <xdr:cNvSpPr/>
      </xdr:nvSpPr>
      <xdr:spPr>
        <a:xfrm>
          <a:off x="25650825" y="135455025"/>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0</xdr:colOff>
      <xdr:row>97</xdr:row>
      <xdr:rowOff>0</xdr:rowOff>
    </xdr:from>
    <xdr:ext cx="333375" cy="323850"/>
    <xdr:sp macro="" textlink="">
      <xdr:nvSpPr>
        <xdr:cNvPr id="455" name="Shape 4">
          <a:extLst>
            <a:ext uri="{FF2B5EF4-FFF2-40B4-BE49-F238E27FC236}">
              <a16:creationId xmlns:a16="http://schemas.microsoft.com/office/drawing/2014/main" id="{00000000-0008-0000-0000-0000C7010000}"/>
            </a:ext>
          </a:extLst>
        </xdr:cNvPr>
        <xdr:cNvSpPr/>
      </xdr:nvSpPr>
      <xdr:spPr>
        <a:xfrm>
          <a:off x="25650825" y="1354550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0</xdr:colOff>
      <xdr:row>97</xdr:row>
      <xdr:rowOff>0</xdr:rowOff>
    </xdr:from>
    <xdr:ext cx="333375" cy="323850"/>
    <xdr:sp macro="" textlink="">
      <xdr:nvSpPr>
        <xdr:cNvPr id="456" name="Shape 4">
          <a:extLst>
            <a:ext uri="{FF2B5EF4-FFF2-40B4-BE49-F238E27FC236}">
              <a16:creationId xmlns:a16="http://schemas.microsoft.com/office/drawing/2014/main" id="{00000000-0008-0000-0000-0000C8010000}"/>
            </a:ext>
          </a:extLst>
        </xdr:cNvPr>
        <xdr:cNvSpPr/>
      </xdr:nvSpPr>
      <xdr:spPr>
        <a:xfrm>
          <a:off x="25650825" y="1354550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19050</xdr:colOff>
      <xdr:row>97</xdr:row>
      <xdr:rowOff>0</xdr:rowOff>
    </xdr:from>
    <xdr:ext cx="333375" cy="323850"/>
    <xdr:sp macro="" textlink="">
      <xdr:nvSpPr>
        <xdr:cNvPr id="457" name="Shape 4">
          <a:extLst>
            <a:ext uri="{FF2B5EF4-FFF2-40B4-BE49-F238E27FC236}">
              <a16:creationId xmlns:a16="http://schemas.microsoft.com/office/drawing/2014/main" id="{00000000-0008-0000-0000-0000C9010000}"/>
            </a:ext>
          </a:extLst>
        </xdr:cNvPr>
        <xdr:cNvSpPr/>
      </xdr:nvSpPr>
      <xdr:spPr>
        <a:xfrm>
          <a:off x="25669875" y="1354550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0</xdr:colOff>
      <xdr:row>97</xdr:row>
      <xdr:rowOff>0</xdr:rowOff>
    </xdr:from>
    <xdr:ext cx="333375" cy="333375"/>
    <xdr:sp macro="" textlink="">
      <xdr:nvSpPr>
        <xdr:cNvPr id="458" name="Shape 5">
          <a:extLst>
            <a:ext uri="{FF2B5EF4-FFF2-40B4-BE49-F238E27FC236}">
              <a16:creationId xmlns:a16="http://schemas.microsoft.com/office/drawing/2014/main" id="{00000000-0008-0000-0000-0000CA010000}"/>
            </a:ext>
          </a:extLst>
        </xdr:cNvPr>
        <xdr:cNvSpPr/>
      </xdr:nvSpPr>
      <xdr:spPr>
        <a:xfrm>
          <a:off x="25650825" y="135455025"/>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0</xdr:colOff>
      <xdr:row>97</xdr:row>
      <xdr:rowOff>0</xdr:rowOff>
    </xdr:from>
    <xdr:ext cx="333375" cy="323850"/>
    <xdr:sp macro="" textlink="">
      <xdr:nvSpPr>
        <xdr:cNvPr id="459" name="Shape 4">
          <a:extLst>
            <a:ext uri="{FF2B5EF4-FFF2-40B4-BE49-F238E27FC236}">
              <a16:creationId xmlns:a16="http://schemas.microsoft.com/office/drawing/2014/main" id="{00000000-0008-0000-0000-0000CB010000}"/>
            </a:ext>
          </a:extLst>
        </xdr:cNvPr>
        <xdr:cNvSpPr/>
      </xdr:nvSpPr>
      <xdr:spPr>
        <a:xfrm>
          <a:off x="25650825" y="1354550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0</xdr:colOff>
      <xdr:row>97</xdr:row>
      <xdr:rowOff>0</xdr:rowOff>
    </xdr:from>
    <xdr:ext cx="333375" cy="323850"/>
    <xdr:sp macro="" textlink="">
      <xdr:nvSpPr>
        <xdr:cNvPr id="460" name="Shape 4">
          <a:extLst>
            <a:ext uri="{FF2B5EF4-FFF2-40B4-BE49-F238E27FC236}">
              <a16:creationId xmlns:a16="http://schemas.microsoft.com/office/drawing/2014/main" id="{00000000-0008-0000-0000-0000CC010000}"/>
            </a:ext>
          </a:extLst>
        </xdr:cNvPr>
        <xdr:cNvSpPr/>
      </xdr:nvSpPr>
      <xdr:spPr>
        <a:xfrm>
          <a:off x="25650825" y="1354550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0</xdr:colOff>
      <xdr:row>97</xdr:row>
      <xdr:rowOff>0</xdr:rowOff>
    </xdr:from>
    <xdr:ext cx="333375" cy="342900"/>
    <xdr:sp macro="" textlink="">
      <xdr:nvSpPr>
        <xdr:cNvPr id="461" name="Shape 15">
          <a:extLst>
            <a:ext uri="{FF2B5EF4-FFF2-40B4-BE49-F238E27FC236}">
              <a16:creationId xmlns:a16="http://schemas.microsoft.com/office/drawing/2014/main" id="{00000000-0008-0000-0000-0000CD010000}"/>
            </a:ext>
          </a:extLst>
        </xdr:cNvPr>
        <xdr:cNvSpPr/>
      </xdr:nvSpPr>
      <xdr:spPr>
        <a:xfrm>
          <a:off x="25650825" y="135455025"/>
          <a:ext cx="3333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0</xdr:colOff>
      <xdr:row>97</xdr:row>
      <xdr:rowOff>0</xdr:rowOff>
    </xdr:from>
    <xdr:ext cx="333375" cy="323850"/>
    <xdr:sp macro="" textlink="">
      <xdr:nvSpPr>
        <xdr:cNvPr id="462" name="Shape 4">
          <a:extLst>
            <a:ext uri="{FF2B5EF4-FFF2-40B4-BE49-F238E27FC236}">
              <a16:creationId xmlns:a16="http://schemas.microsoft.com/office/drawing/2014/main" id="{00000000-0008-0000-0000-0000CE010000}"/>
            </a:ext>
          </a:extLst>
        </xdr:cNvPr>
        <xdr:cNvSpPr/>
      </xdr:nvSpPr>
      <xdr:spPr>
        <a:xfrm>
          <a:off x="25650825" y="1354550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0</xdr:colOff>
      <xdr:row>97</xdr:row>
      <xdr:rowOff>0</xdr:rowOff>
    </xdr:from>
    <xdr:ext cx="333375" cy="323850"/>
    <xdr:sp macro="" textlink="">
      <xdr:nvSpPr>
        <xdr:cNvPr id="463" name="Shape 4">
          <a:extLst>
            <a:ext uri="{FF2B5EF4-FFF2-40B4-BE49-F238E27FC236}">
              <a16:creationId xmlns:a16="http://schemas.microsoft.com/office/drawing/2014/main" id="{00000000-0008-0000-0000-0000CF010000}"/>
            </a:ext>
          </a:extLst>
        </xdr:cNvPr>
        <xdr:cNvSpPr/>
      </xdr:nvSpPr>
      <xdr:spPr>
        <a:xfrm>
          <a:off x="25650825" y="1354550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19050</xdr:colOff>
      <xdr:row>97</xdr:row>
      <xdr:rowOff>0</xdr:rowOff>
    </xdr:from>
    <xdr:ext cx="333375" cy="323850"/>
    <xdr:sp macro="" textlink="">
      <xdr:nvSpPr>
        <xdr:cNvPr id="464" name="Shape 4">
          <a:extLst>
            <a:ext uri="{FF2B5EF4-FFF2-40B4-BE49-F238E27FC236}">
              <a16:creationId xmlns:a16="http://schemas.microsoft.com/office/drawing/2014/main" id="{00000000-0008-0000-0000-0000D0010000}"/>
            </a:ext>
          </a:extLst>
        </xdr:cNvPr>
        <xdr:cNvSpPr/>
      </xdr:nvSpPr>
      <xdr:spPr>
        <a:xfrm>
          <a:off x="25669875" y="1354550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0</xdr:colOff>
      <xdr:row>97</xdr:row>
      <xdr:rowOff>0</xdr:rowOff>
    </xdr:from>
    <xdr:ext cx="333375" cy="342900"/>
    <xdr:sp macro="" textlink="">
      <xdr:nvSpPr>
        <xdr:cNvPr id="465" name="Shape 15">
          <a:extLst>
            <a:ext uri="{FF2B5EF4-FFF2-40B4-BE49-F238E27FC236}">
              <a16:creationId xmlns:a16="http://schemas.microsoft.com/office/drawing/2014/main" id="{00000000-0008-0000-0000-0000D1010000}"/>
            </a:ext>
          </a:extLst>
        </xdr:cNvPr>
        <xdr:cNvSpPr/>
      </xdr:nvSpPr>
      <xdr:spPr>
        <a:xfrm>
          <a:off x="25650825" y="135455025"/>
          <a:ext cx="3333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0</xdr:colOff>
      <xdr:row>97</xdr:row>
      <xdr:rowOff>0</xdr:rowOff>
    </xdr:from>
    <xdr:ext cx="333375" cy="323850"/>
    <xdr:sp macro="" textlink="">
      <xdr:nvSpPr>
        <xdr:cNvPr id="466" name="Shape 4">
          <a:extLst>
            <a:ext uri="{FF2B5EF4-FFF2-40B4-BE49-F238E27FC236}">
              <a16:creationId xmlns:a16="http://schemas.microsoft.com/office/drawing/2014/main" id="{00000000-0008-0000-0000-0000D2010000}"/>
            </a:ext>
          </a:extLst>
        </xdr:cNvPr>
        <xdr:cNvSpPr/>
      </xdr:nvSpPr>
      <xdr:spPr>
        <a:xfrm>
          <a:off x="25650825" y="1354550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0</xdr:colOff>
      <xdr:row>97</xdr:row>
      <xdr:rowOff>0</xdr:rowOff>
    </xdr:from>
    <xdr:ext cx="333375" cy="323850"/>
    <xdr:sp macro="" textlink="">
      <xdr:nvSpPr>
        <xdr:cNvPr id="467" name="Shape 4">
          <a:extLst>
            <a:ext uri="{FF2B5EF4-FFF2-40B4-BE49-F238E27FC236}">
              <a16:creationId xmlns:a16="http://schemas.microsoft.com/office/drawing/2014/main" id="{00000000-0008-0000-0000-0000D3010000}"/>
            </a:ext>
          </a:extLst>
        </xdr:cNvPr>
        <xdr:cNvSpPr/>
      </xdr:nvSpPr>
      <xdr:spPr>
        <a:xfrm>
          <a:off x="25650825" y="1354550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19050</xdr:colOff>
      <xdr:row>97</xdr:row>
      <xdr:rowOff>0</xdr:rowOff>
    </xdr:from>
    <xdr:ext cx="333375" cy="323850"/>
    <xdr:sp macro="" textlink="">
      <xdr:nvSpPr>
        <xdr:cNvPr id="468" name="Shape 4">
          <a:extLst>
            <a:ext uri="{FF2B5EF4-FFF2-40B4-BE49-F238E27FC236}">
              <a16:creationId xmlns:a16="http://schemas.microsoft.com/office/drawing/2014/main" id="{00000000-0008-0000-0000-0000D4010000}"/>
            </a:ext>
          </a:extLst>
        </xdr:cNvPr>
        <xdr:cNvSpPr/>
      </xdr:nvSpPr>
      <xdr:spPr>
        <a:xfrm>
          <a:off x="24907875" y="1354550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0</xdr:colOff>
      <xdr:row>97</xdr:row>
      <xdr:rowOff>0</xdr:rowOff>
    </xdr:from>
    <xdr:ext cx="333375" cy="352425"/>
    <xdr:sp macro="" textlink="">
      <xdr:nvSpPr>
        <xdr:cNvPr id="469" name="Shape 14">
          <a:extLst>
            <a:ext uri="{FF2B5EF4-FFF2-40B4-BE49-F238E27FC236}">
              <a16:creationId xmlns:a16="http://schemas.microsoft.com/office/drawing/2014/main" id="{00000000-0008-0000-0000-0000D5010000}"/>
            </a:ext>
          </a:extLst>
        </xdr:cNvPr>
        <xdr:cNvSpPr/>
      </xdr:nvSpPr>
      <xdr:spPr>
        <a:xfrm>
          <a:off x="25650825" y="135455025"/>
          <a:ext cx="333375"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0</xdr:colOff>
      <xdr:row>97</xdr:row>
      <xdr:rowOff>0</xdr:rowOff>
    </xdr:from>
    <xdr:ext cx="333375" cy="323850"/>
    <xdr:sp macro="" textlink="">
      <xdr:nvSpPr>
        <xdr:cNvPr id="470" name="Shape 4">
          <a:extLst>
            <a:ext uri="{FF2B5EF4-FFF2-40B4-BE49-F238E27FC236}">
              <a16:creationId xmlns:a16="http://schemas.microsoft.com/office/drawing/2014/main" id="{00000000-0008-0000-0000-0000D6010000}"/>
            </a:ext>
          </a:extLst>
        </xdr:cNvPr>
        <xdr:cNvSpPr/>
      </xdr:nvSpPr>
      <xdr:spPr>
        <a:xfrm>
          <a:off x="25650825" y="1354550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0</xdr:colOff>
      <xdr:row>97</xdr:row>
      <xdr:rowOff>0</xdr:rowOff>
    </xdr:from>
    <xdr:ext cx="333375" cy="323850"/>
    <xdr:sp macro="" textlink="">
      <xdr:nvSpPr>
        <xdr:cNvPr id="471" name="Shape 4">
          <a:extLst>
            <a:ext uri="{FF2B5EF4-FFF2-40B4-BE49-F238E27FC236}">
              <a16:creationId xmlns:a16="http://schemas.microsoft.com/office/drawing/2014/main" id="{00000000-0008-0000-0000-0000D7010000}"/>
            </a:ext>
          </a:extLst>
        </xdr:cNvPr>
        <xdr:cNvSpPr/>
      </xdr:nvSpPr>
      <xdr:spPr>
        <a:xfrm>
          <a:off x="25650825" y="1354550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0</xdr:colOff>
      <xdr:row>12</xdr:row>
      <xdr:rowOff>0</xdr:rowOff>
    </xdr:from>
    <xdr:ext cx="361950" cy="361950"/>
    <xdr:sp macro="" textlink="">
      <xdr:nvSpPr>
        <xdr:cNvPr id="472" name="Shape 8">
          <a:extLst>
            <a:ext uri="{FF2B5EF4-FFF2-40B4-BE49-F238E27FC236}">
              <a16:creationId xmlns:a16="http://schemas.microsoft.com/office/drawing/2014/main" id="{00000000-0008-0000-0000-0000D8010000}"/>
            </a:ext>
          </a:extLst>
        </xdr:cNvPr>
        <xdr:cNvSpPr/>
      </xdr:nvSpPr>
      <xdr:spPr>
        <a:xfrm>
          <a:off x="25650825" y="15401925"/>
          <a:ext cx="361950" cy="3619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0</xdr:colOff>
      <xdr:row>14</xdr:row>
      <xdr:rowOff>0</xdr:rowOff>
    </xdr:from>
    <xdr:ext cx="371475" cy="371475"/>
    <xdr:sp macro="" textlink="">
      <xdr:nvSpPr>
        <xdr:cNvPr id="473" name="Shape 18">
          <a:extLst>
            <a:ext uri="{FF2B5EF4-FFF2-40B4-BE49-F238E27FC236}">
              <a16:creationId xmlns:a16="http://schemas.microsoft.com/office/drawing/2014/main" id="{00000000-0008-0000-0000-0000D9010000}"/>
            </a:ext>
          </a:extLst>
        </xdr:cNvPr>
        <xdr:cNvSpPr/>
      </xdr:nvSpPr>
      <xdr:spPr>
        <a:xfrm>
          <a:off x="25650825" y="17935575"/>
          <a:ext cx="37147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12</xdr:row>
      <xdr:rowOff>0</xdr:rowOff>
    </xdr:from>
    <xdr:ext cx="361950" cy="361950"/>
    <xdr:sp macro="" textlink="">
      <xdr:nvSpPr>
        <xdr:cNvPr id="474" name="Shape 8">
          <a:extLst>
            <a:ext uri="{FF2B5EF4-FFF2-40B4-BE49-F238E27FC236}">
              <a16:creationId xmlns:a16="http://schemas.microsoft.com/office/drawing/2014/main" id="{00000000-0008-0000-0000-0000DA010000}"/>
            </a:ext>
          </a:extLst>
        </xdr:cNvPr>
        <xdr:cNvSpPr/>
      </xdr:nvSpPr>
      <xdr:spPr>
        <a:xfrm>
          <a:off x="24888825" y="15401925"/>
          <a:ext cx="361950" cy="3619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14</xdr:row>
      <xdr:rowOff>0</xdr:rowOff>
    </xdr:from>
    <xdr:ext cx="371475" cy="371475"/>
    <xdr:sp macro="" textlink="">
      <xdr:nvSpPr>
        <xdr:cNvPr id="475" name="Shape 18">
          <a:extLst>
            <a:ext uri="{FF2B5EF4-FFF2-40B4-BE49-F238E27FC236}">
              <a16:creationId xmlns:a16="http://schemas.microsoft.com/office/drawing/2014/main" id="{00000000-0008-0000-0000-0000DB010000}"/>
            </a:ext>
          </a:extLst>
        </xdr:cNvPr>
        <xdr:cNvSpPr/>
      </xdr:nvSpPr>
      <xdr:spPr>
        <a:xfrm>
          <a:off x="24888825" y="17935575"/>
          <a:ext cx="37147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13</xdr:row>
      <xdr:rowOff>0</xdr:rowOff>
    </xdr:from>
    <xdr:ext cx="342900" cy="342900"/>
    <xdr:sp macro="" textlink="">
      <xdr:nvSpPr>
        <xdr:cNvPr id="476" name="Shape 7">
          <a:extLst>
            <a:ext uri="{FF2B5EF4-FFF2-40B4-BE49-F238E27FC236}">
              <a16:creationId xmlns:a16="http://schemas.microsoft.com/office/drawing/2014/main" id="{00000000-0008-0000-0000-0000DC010000}"/>
            </a:ext>
          </a:extLst>
        </xdr:cNvPr>
        <xdr:cNvSpPr/>
      </xdr:nvSpPr>
      <xdr:spPr>
        <a:xfrm>
          <a:off x="24888825" y="166687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14</xdr:row>
      <xdr:rowOff>0</xdr:rowOff>
    </xdr:from>
    <xdr:ext cx="352425" cy="352425"/>
    <xdr:sp macro="" textlink="">
      <xdr:nvSpPr>
        <xdr:cNvPr id="477" name="Shape 16">
          <a:extLst>
            <a:ext uri="{FF2B5EF4-FFF2-40B4-BE49-F238E27FC236}">
              <a16:creationId xmlns:a16="http://schemas.microsoft.com/office/drawing/2014/main" id="{00000000-0008-0000-0000-0000DD010000}"/>
            </a:ext>
          </a:extLst>
        </xdr:cNvPr>
        <xdr:cNvSpPr/>
      </xdr:nvSpPr>
      <xdr:spPr>
        <a:xfrm>
          <a:off x="24888825" y="19202400"/>
          <a:ext cx="352425"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30</xdr:col>
      <xdr:colOff>0</xdr:colOff>
      <xdr:row>13</xdr:row>
      <xdr:rowOff>0</xdr:rowOff>
    </xdr:from>
    <xdr:ext cx="342900" cy="342900"/>
    <xdr:sp macro="" textlink="">
      <xdr:nvSpPr>
        <xdr:cNvPr id="478" name="Shape 7">
          <a:extLst>
            <a:ext uri="{FF2B5EF4-FFF2-40B4-BE49-F238E27FC236}">
              <a16:creationId xmlns:a16="http://schemas.microsoft.com/office/drawing/2014/main" id="{00000000-0008-0000-0000-0000DE010000}"/>
            </a:ext>
          </a:extLst>
        </xdr:cNvPr>
        <xdr:cNvSpPr/>
      </xdr:nvSpPr>
      <xdr:spPr>
        <a:xfrm>
          <a:off x="24126825" y="166687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30</xdr:col>
      <xdr:colOff>0</xdr:colOff>
      <xdr:row>14</xdr:row>
      <xdr:rowOff>0</xdr:rowOff>
    </xdr:from>
    <xdr:ext cx="352425" cy="352425"/>
    <xdr:sp macro="" textlink="">
      <xdr:nvSpPr>
        <xdr:cNvPr id="479" name="Shape 16">
          <a:extLst>
            <a:ext uri="{FF2B5EF4-FFF2-40B4-BE49-F238E27FC236}">
              <a16:creationId xmlns:a16="http://schemas.microsoft.com/office/drawing/2014/main" id="{00000000-0008-0000-0000-0000DF010000}"/>
            </a:ext>
          </a:extLst>
        </xdr:cNvPr>
        <xdr:cNvSpPr/>
      </xdr:nvSpPr>
      <xdr:spPr>
        <a:xfrm>
          <a:off x="24126825" y="19202400"/>
          <a:ext cx="352425"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0</xdr:colOff>
      <xdr:row>45</xdr:row>
      <xdr:rowOff>0</xdr:rowOff>
    </xdr:from>
    <xdr:ext cx="361950" cy="361950"/>
    <xdr:sp macro="" textlink="">
      <xdr:nvSpPr>
        <xdr:cNvPr id="480" name="Shape 8">
          <a:extLst>
            <a:ext uri="{FF2B5EF4-FFF2-40B4-BE49-F238E27FC236}">
              <a16:creationId xmlns:a16="http://schemas.microsoft.com/office/drawing/2014/main" id="{00000000-0008-0000-0000-0000E0010000}"/>
            </a:ext>
          </a:extLst>
        </xdr:cNvPr>
        <xdr:cNvSpPr/>
      </xdr:nvSpPr>
      <xdr:spPr>
        <a:xfrm>
          <a:off x="25650825" y="65541525"/>
          <a:ext cx="361950" cy="3619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45</xdr:row>
      <xdr:rowOff>0</xdr:rowOff>
    </xdr:from>
    <xdr:ext cx="361950" cy="361950"/>
    <xdr:sp macro="" textlink="">
      <xdr:nvSpPr>
        <xdr:cNvPr id="481" name="Shape 8">
          <a:extLst>
            <a:ext uri="{FF2B5EF4-FFF2-40B4-BE49-F238E27FC236}">
              <a16:creationId xmlns:a16="http://schemas.microsoft.com/office/drawing/2014/main" id="{00000000-0008-0000-0000-0000E1010000}"/>
            </a:ext>
          </a:extLst>
        </xdr:cNvPr>
        <xdr:cNvSpPr/>
      </xdr:nvSpPr>
      <xdr:spPr>
        <a:xfrm>
          <a:off x="24888825" y="65541525"/>
          <a:ext cx="361950" cy="3619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47</xdr:row>
      <xdr:rowOff>0</xdr:rowOff>
    </xdr:from>
    <xdr:ext cx="371475" cy="371475"/>
    <xdr:sp macro="" textlink="">
      <xdr:nvSpPr>
        <xdr:cNvPr id="482" name="Shape 18">
          <a:extLst>
            <a:ext uri="{FF2B5EF4-FFF2-40B4-BE49-F238E27FC236}">
              <a16:creationId xmlns:a16="http://schemas.microsoft.com/office/drawing/2014/main" id="{00000000-0008-0000-0000-0000E2010000}"/>
            </a:ext>
          </a:extLst>
        </xdr:cNvPr>
        <xdr:cNvSpPr/>
      </xdr:nvSpPr>
      <xdr:spPr>
        <a:xfrm>
          <a:off x="24888825" y="68075175"/>
          <a:ext cx="37147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47</xdr:row>
      <xdr:rowOff>0</xdr:rowOff>
    </xdr:from>
    <xdr:ext cx="371475" cy="371475"/>
    <xdr:sp macro="" textlink="">
      <xdr:nvSpPr>
        <xdr:cNvPr id="483" name="Shape 18">
          <a:extLst>
            <a:ext uri="{FF2B5EF4-FFF2-40B4-BE49-F238E27FC236}">
              <a16:creationId xmlns:a16="http://schemas.microsoft.com/office/drawing/2014/main" id="{00000000-0008-0000-0000-0000E3010000}"/>
            </a:ext>
          </a:extLst>
        </xdr:cNvPr>
        <xdr:cNvSpPr/>
      </xdr:nvSpPr>
      <xdr:spPr>
        <a:xfrm>
          <a:off x="24888825" y="68075175"/>
          <a:ext cx="37147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0</xdr:colOff>
      <xdr:row>12</xdr:row>
      <xdr:rowOff>0</xdr:rowOff>
    </xdr:from>
    <xdr:ext cx="361950" cy="361950"/>
    <xdr:sp macro="" textlink="">
      <xdr:nvSpPr>
        <xdr:cNvPr id="484" name="Shape 8">
          <a:extLst>
            <a:ext uri="{FF2B5EF4-FFF2-40B4-BE49-F238E27FC236}">
              <a16:creationId xmlns:a16="http://schemas.microsoft.com/office/drawing/2014/main" id="{00000000-0008-0000-0000-0000E4010000}"/>
            </a:ext>
          </a:extLst>
        </xdr:cNvPr>
        <xdr:cNvSpPr/>
      </xdr:nvSpPr>
      <xdr:spPr>
        <a:xfrm>
          <a:off x="25650825" y="15401925"/>
          <a:ext cx="361950" cy="3619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0</xdr:colOff>
      <xdr:row>14</xdr:row>
      <xdr:rowOff>0</xdr:rowOff>
    </xdr:from>
    <xdr:ext cx="371475" cy="371475"/>
    <xdr:sp macro="" textlink="">
      <xdr:nvSpPr>
        <xdr:cNvPr id="485" name="Shape 18">
          <a:extLst>
            <a:ext uri="{FF2B5EF4-FFF2-40B4-BE49-F238E27FC236}">
              <a16:creationId xmlns:a16="http://schemas.microsoft.com/office/drawing/2014/main" id="{00000000-0008-0000-0000-0000E5010000}"/>
            </a:ext>
          </a:extLst>
        </xdr:cNvPr>
        <xdr:cNvSpPr/>
      </xdr:nvSpPr>
      <xdr:spPr>
        <a:xfrm>
          <a:off x="25650825" y="17935575"/>
          <a:ext cx="37147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28</xdr:col>
      <xdr:colOff>0</xdr:colOff>
      <xdr:row>34</xdr:row>
      <xdr:rowOff>0</xdr:rowOff>
    </xdr:from>
    <xdr:ext cx="371475" cy="371475"/>
    <xdr:sp macro="" textlink="">
      <xdr:nvSpPr>
        <xdr:cNvPr id="486" name="Shape 18">
          <a:extLst>
            <a:ext uri="{FF2B5EF4-FFF2-40B4-BE49-F238E27FC236}">
              <a16:creationId xmlns:a16="http://schemas.microsoft.com/office/drawing/2014/main" id="{00000000-0008-0000-0000-0000E6010000}"/>
            </a:ext>
          </a:extLst>
        </xdr:cNvPr>
        <xdr:cNvSpPr/>
      </xdr:nvSpPr>
      <xdr:spPr>
        <a:xfrm>
          <a:off x="22602825" y="51482625"/>
          <a:ext cx="37147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28</xdr:col>
      <xdr:colOff>0</xdr:colOff>
      <xdr:row>34</xdr:row>
      <xdr:rowOff>0</xdr:rowOff>
    </xdr:from>
    <xdr:ext cx="371475" cy="371475"/>
    <xdr:sp macro="" textlink="">
      <xdr:nvSpPr>
        <xdr:cNvPr id="487" name="Shape 18">
          <a:extLst>
            <a:ext uri="{FF2B5EF4-FFF2-40B4-BE49-F238E27FC236}">
              <a16:creationId xmlns:a16="http://schemas.microsoft.com/office/drawing/2014/main" id="{00000000-0008-0000-0000-0000E7010000}"/>
            </a:ext>
          </a:extLst>
        </xdr:cNvPr>
        <xdr:cNvSpPr/>
      </xdr:nvSpPr>
      <xdr:spPr>
        <a:xfrm>
          <a:off x="22602825" y="51482625"/>
          <a:ext cx="37147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28</xdr:col>
      <xdr:colOff>0</xdr:colOff>
      <xdr:row>34</xdr:row>
      <xdr:rowOff>0</xdr:rowOff>
    </xdr:from>
    <xdr:ext cx="371475" cy="371475"/>
    <xdr:sp macro="" textlink="">
      <xdr:nvSpPr>
        <xdr:cNvPr id="488" name="Shape 18">
          <a:extLst>
            <a:ext uri="{FF2B5EF4-FFF2-40B4-BE49-F238E27FC236}">
              <a16:creationId xmlns:a16="http://schemas.microsoft.com/office/drawing/2014/main" id="{00000000-0008-0000-0000-0000E8010000}"/>
            </a:ext>
          </a:extLst>
        </xdr:cNvPr>
        <xdr:cNvSpPr/>
      </xdr:nvSpPr>
      <xdr:spPr>
        <a:xfrm>
          <a:off x="22602825" y="51482625"/>
          <a:ext cx="37147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28</xdr:col>
      <xdr:colOff>0</xdr:colOff>
      <xdr:row>34</xdr:row>
      <xdr:rowOff>0</xdr:rowOff>
    </xdr:from>
    <xdr:ext cx="371475" cy="371475"/>
    <xdr:sp macro="" textlink="">
      <xdr:nvSpPr>
        <xdr:cNvPr id="489" name="Shape 18">
          <a:extLst>
            <a:ext uri="{FF2B5EF4-FFF2-40B4-BE49-F238E27FC236}">
              <a16:creationId xmlns:a16="http://schemas.microsoft.com/office/drawing/2014/main" id="{00000000-0008-0000-0000-0000E9010000}"/>
            </a:ext>
          </a:extLst>
        </xdr:cNvPr>
        <xdr:cNvSpPr/>
      </xdr:nvSpPr>
      <xdr:spPr>
        <a:xfrm>
          <a:off x="22602825" y="51482625"/>
          <a:ext cx="37147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28</xdr:col>
      <xdr:colOff>0</xdr:colOff>
      <xdr:row>34</xdr:row>
      <xdr:rowOff>0</xdr:rowOff>
    </xdr:from>
    <xdr:ext cx="371475" cy="371475"/>
    <xdr:sp macro="" textlink="">
      <xdr:nvSpPr>
        <xdr:cNvPr id="490" name="Shape 18">
          <a:extLst>
            <a:ext uri="{FF2B5EF4-FFF2-40B4-BE49-F238E27FC236}">
              <a16:creationId xmlns:a16="http://schemas.microsoft.com/office/drawing/2014/main" id="{00000000-0008-0000-0000-0000EA010000}"/>
            </a:ext>
          </a:extLst>
        </xdr:cNvPr>
        <xdr:cNvSpPr/>
      </xdr:nvSpPr>
      <xdr:spPr>
        <a:xfrm>
          <a:off x="22602825" y="51482625"/>
          <a:ext cx="37147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28</xdr:col>
      <xdr:colOff>0</xdr:colOff>
      <xdr:row>34</xdr:row>
      <xdr:rowOff>0</xdr:rowOff>
    </xdr:from>
    <xdr:ext cx="371475" cy="371475"/>
    <xdr:sp macro="" textlink="">
      <xdr:nvSpPr>
        <xdr:cNvPr id="491" name="Shape 18">
          <a:extLst>
            <a:ext uri="{FF2B5EF4-FFF2-40B4-BE49-F238E27FC236}">
              <a16:creationId xmlns:a16="http://schemas.microsoft.com/office/drawing/2014/main" id="{00000000-0008-0000-0000-0000EB010000}"/>
            </a:ext>
          </a:extLst>
        </xdr:cNvPr>
        <xdr:cNvSpPr/>
      </xdr:nvSpPr>
      <xdr:spPr>
        <a:xfrm>
          <a:off x="22602825" y="51482625"/>
          <a:ext cx="37147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29</xdr:col>
      <xdr:colOff>0</xdr:colOff>
      <xdr:row>34</xdr:row>
      <xdr:rowOff>0</xdr:rowOff>
    </xdr:from>
    <xdr:ext cx="371475" cy="371475"/>
    <xdr:sp macro="" textlink="">
      <xdr:nvSpPr>
        <xdr:cNvPr id="492" name="Shape 18">
          <a:extLst>
            <a:ext uri="{FF2B5EF4-FFF2-40B4-BE49-F238E27FC236}">
              <a16:creationId xmlns:a16="http://schemas.microsoft.com/office/drawing/2014/main" id="{00000000-0008-0000-0000-0000EC010000}"/>
            </a:ext>
          </a:extLst>
        </xdr:cNvPr>
        <xdr:cNvSpPr/>
      </xdr:nvSpPr>
      <xdr:spPr>
        <a:xfrm>
          <a:off x="23364825" y="51482625"/>
          <a:ext cx="37147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12</xdr:row>
      <xdr:rowOff>0</xdr:rowOff>
    </xdr:from>
    <xdr:ext cx="361950" cy="361950"/>
    <xdr:sp macro="" textlink="">
      <xdr:nvSpPr>
        <xdr:cNvPr id="493" name="Shape 8">
          <a:extLst>
            <a:ext uri="{FF2B5EF4-FFF2-40B4-BE49-F238E27FC236}">
              <a16:creationId xmlns:a16="http://schemas.microsoft.com/office/drawing/2014/main" id="{00000000-0008-0000-0000-0000ED010000}"/>
            </a:ext>
          </a:extLst>
        </xdr:cNvPr>
        <xdr:cNvSpPr/>
      </xdr:nvSpPr>
      <xdr:spPr>
        <a:xfrm>
          <a:off x="24888825" y="15401925"/>
          <a:ext cx="361950" cy="3619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14</xdr:row>
      <xdr:rowOff>0</xdr:rowOff>
    </xdr:from>
    <xdr:ext cx="371475" cy="371475"/>
    <xdr:sp macro="" textlink="">
      <xdr:nvSpPr>
        <xdr:cNvPr id="494" name="Shape 18">
          <a:extLst>
            <a:ext uri="{FF2B5EF4-FFF2-40B4-BE49-F238E27FC236}">
              <a16:creationId xmlns:a16="http://schemas.microsoft.com/office/drawing/2014/main" id="{00000000-0008-0000-0000-0000EE010000}"/>
            </a:ext>
          </a:extLst>
        </xdr:cNvPr>
        <xdr:cNvSpPr/>
      </xdr:nvSpPr>
      <xdr:spPr>
        <a:xfrm>
          <a:off x="24888825" y="17935575"/>
          <a:ext cx="37147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28</xdr:col>
      <xdr:colOff>0</xdr:colOff>
      <xdr:row>34</xdr:row>
      <xdr:rowOff>0</xdr:rowOff>
    </xdr:from>
    <xdr:ext cx="371475" cy="371475"/>
    <xdr:sp macro="" textlink="">
      <xdr:nvSpPr>
        <xdr:cNvPr id="495" name="Shape 18">
          <a:extLst>
            <a:ext uri="{FF2B5EF4-FFF2-40B4-BE49-F238E27FC236}">
              <a16:creationId xmlns:a16="http://schemas.microsoft.com/office/drawing/2014/main" id="{00000000-0008-0000-0000-0000EF010000}"/>
            </a:ext>
          </a:extLst>
        </xdr:cNvPr>
        <xdr:cNvSpPr/>
      </xdr:nvSpPr>
      <xdr:spPr>
        <a:xfrm>
          <a:off x="22602825" y="51482625"/>
          <a:ext cx="37147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28</xdr:col>
      <xdr:colOff>0</xdr:colOff>
      <xdr:row>34</xdr:row>
      <xdr:rowOff>0</xdr:rowOff>
    </xdr:from>
    <xdr:ext cx="371475" cy="371475"/>
    <xdr:sp macro="" textlink="">
      <xdr:nvSpPr>
        <xdr:cNvPr id="496" name="Shape 18">
          <a:extLst>
            <a:ext uri="{FF2B5EF4-FFF2-40B4-BE49-F238E27FC236}">
              <a16:creationId xmlns:a16="http://schemas.microsoft.com/office/drawing/2014/main" id="{00000000-0008-0000-0000-0000F0010000}"/>
            </a:ext>
          </a:extLst>
        </xdr:cNvPr>
        <xdr:cNvSpPr/>
      </xdr:nvSpPr>
      <xdr:spPr>
        <a:xfrm>
          <a:off x="22602825" y="51482625"/>
          <a:ext cx="37147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28</xdr:col>
      <xdr:colOff>0</xdr:colOff>
      <xdr:row>34</xdr:row>
      <xdr:rowOff>0</xdr:rowOff>
    </xdr:from>
    <xdr:ext cx="371475" cy="371475"/>
    <xdr:sp macro="" textlink="">
      <xdr:nvSpPr>
        <xdr:cNvPr id="497" name="Shape 18">
          <a:extLst>
            <a:ext uri="{FF2B5EF4-FFF2-40B4-BE49-F238E27FC236}">
              <a16:creationId xmlns:a16="http://schemas.microsoft.com/office/drawing/2014/main" id="{00000000-0008-0000-0000-0000F1010000}"/>
            </a:ext>
          </a:extLst>
        </xdr:cNvPr>
        <xdr:cNvSpPr/>
      </xdr:nvSpPr>
      <xdr:spPr>
        <a:xfrm>
          <a:off x="22602825" y="51482625"/>
          <a:ext cx="37147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13</xdr:row>
      <xdr:rowOff>0</xdr:rowOff>
    </xdr:from>
    <xdr:ext cx="342900" cy="342900"/>
    <xdr:sp macro="" textlink="">
      <xdr:nvSpPr>
        <xdr:cNvPr id="498" name="Shape 7">
          <a:extLst>
            <a:ext uri="{FF2B5EF4-FFF2-40B4-BE49-F238E27FC236}">
              <a16:creationId xmlns:a16="http://schemas.microsoft.com/office/drawing/2014/main" id="{00000000-0008-0000-0000-0000F2010000}"/>
            </a:ext>
          </a:extLst>
        </xdr:cNvPr>
        <xdr:cNvSpPr/>
      </xdr:nvSpPr>
      <xdr:spPr>
        <a:xfrm>
          <a:off x="24888825" y="166687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14</xdr:row>
      <xdr:rowOff>0</xdr:rowOff>
    </xdr:from>
    <xdr:ext cx="352425" cy="352425"/>
    <xdr:sp macro="" textlink="">
      <xdr:nvSpPr>
        <xdr:cNvPr id="499" name="Shape 16">
          <a:extLst>
            <a:ext uri="{FF2B5EF4-FFF2-40B4-BE49-F238E27FC236}">
              <a16:creationId xmlns:a16="http://schemas.microsoft.com/office/drawing/2014/main" id="{00000000-0008-0000-0000-0000F3010000}"/>
            </a:ext>
          </a:extLst>
        </xdr:cNvPr>
        <xdr:cNvSpPr/>
      </xdr:nvSpPr>
      <xdr:spPr>
        <a:xfrm>
          <a:off x="24888825" y="19202400"/>
          <a:ext cx="352425"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30</xdr:col>
      <xdr:colOff>0</xdr:colOff>
      <xdr:row>13</xdr:row>
      <xdr:rowOff>0</xdr:rowOff>
    </xdr:from>
    <xdr:ext cx="342900" cy="342900"/>
    <xdr:sp macro="" textlink="">
      <xdr:nvSpPr>
        <xdr:cNvPr id="500" name="Shape 7">
          <a:extLst>
            <a:ext uri="{FF2B5EF4-FFF2-40B4-BE49-F238E27FC236}">
              <a16:creationId xmlns:a16="http://schemas.microsoft.com/office/drawing/2014/main" id="{00000000-0008-0000-0000-0000F4010000}"/>
            </a:ext>
          </a:extLst>
        </xdr:cNvPr>
        <xdr:cNvSpPr/>
      </xdr:nvSpPr>
      <xdr:spPr>
        <a:xfrm>
          <a:off x="24126825" y="166687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30</xdr:col>
      <xdr:colOff>0</xdr:colOff>
      <xdr:row>14</xdr:row>
      <xdr:rowOff>0</xdr:rowOff>
    </xdr:from>
    <xdr:ext cx="352425" cy="352425"/>
    <xdr:sp macro="" textlink="">
      <xdr:nvSpPr>
        <xdr:cNvPr id="501" name="Shape 16">
          <a:extLst>
            <a:ext uri="{FF2B5EF4-FFF2-40B4-BE49-F238E27FC236}">
              <a16:creationId xmlns:a16="http://schemas.microsoft.com/office/drawing/2014/main" id="{00000000-0008-0000-0000-0000F5010000}"/>
            </a:ext>
          </a:extLst>
        </xdr:cNvPr>
        <xdr:cNvSpPr/>
      </xdr:nvSpPr>
      <xdr:spPr>
        <a:xfrm>
          <a:off x="24126825" y="19202400"/>
          <a:ext cx="352425"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91</xdr:row>
      <xdr:rowOff>0</xdr:rowOff>
    </xdr:from>
    <xdr:ext cx="3114675" cy="5486400"/>
    <xdr:sp macro="" textlink="">
      <xdr:nvSpPr>
        <xdr:cNvPr id="502" name="Shape 3">
          <a:extLst>
            <a:ext uri="{FF2B5EF4-FFF2-40B4-BE49-F238E27FC236}">
              <a16:creationId xmlns:a16="http://schemas.microsoft.com/office/drawing/2014/main" id="{00000000-0008-0000-0000-0000F6010000}"/>
            </a:ext>
          </a:extLst>
        </xdr:cNvPr>
        <xdr:cNvSpPr/>
      </xdr:nvSpPr>
      <xdr:spPr>
        <a:xfrm>
          <a:off x="0" y="126587250"/>
          <a:ext cx="3114675" cy="54864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91</xdr:row>
      <xdr:rowOff>0</xdr:rowOff>
    </xdr:from>
    <xdr:ext cx="361950" cy="352425"/>
    <xdr:sp macro="" textlink="">
      <xdr:nvSpPr>
        <xdr:cNvPr id="503" name="Shape 4">
          <a:extLst>
            <a:ext uri="{FF2B5EF4-FFF2-40B4-BE49-F238E27FC236}">
              <a16:creationId xmlns:a16="http://schemas.microsoft.com/office/drawing/2014/main" id="{00000000-0008-0000-0000-0000F7010000}"/>
            </a:ext>
          </a:extLst>
        </xdr:cNvPr>
        <xdr:cNvSpPr/>
      </xdr:nvSpPr>
      <xdr:spPr>
        <a:xfrm>
          <a:off x="0" y="126587250"/>
          <a:ext cx="361950"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91</xdr:row>
      <xdr:rowOff>0</xdr:rowOff>
    </xdr:from>
    <xdr:ext cx="361950" cy="352425"/>
    <xdr:sp macro="" textlink="">
      <xdr:nvSpPr>
        <xdr:cNvPr id="504" name="Shape 4">
          <a:extLst>
            <a:ext uri="{FF2B5EF4-FFF2-40B4-BE49-F238E27FC236}">
              <a16:creationId xmlns:a16="http://schemas.microsoft.com/office/drawing/2014/main" id="{00000000-0008-0000-0000-0000F8010000}"/>
            </a:ext>
          </a:extLst>
        </xdr:cNvPr>
        <xdr:cNvSpPr/>
      </xdr:nvSpPr>
      <xdr:spPr>
        <a:xfrm>
          <a:off x="0" y="126587250"/>
          <a:ext cx="361950"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87</xdr:row>
      <xdr:rowOff>0</xdr:rowOff>
    </xdr:from>
    <xdr:ext cx="361950" cy="352425"/>
    <xdr:sp macro="" textlink="">
      <xdr:nvSpPr>
        <xdr:cNvPr id="505" name="Shape 4">
          <a:extLst>
            <a:ext uri="{FF2B5EF4-FFF2-40B4-BE49-F238E27FC236}">
              <a16:creationId xmlns:a16="http://schemas.microsoft.com/office/drawing/2014/main" id="{00000000-0008-0000-0000-0000F9010000}"/>
            </a:ext>
          </a:extLst>
        </xdr:cNvPr>
        <xdr:cNvSpPr/>
      </xdr:nvSpPr>
      <xdr:spPr>
        <a:xfrm>
          <a:off x="0" y="121519950"/>
          <a:ext cx="361950"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91</xdr:row>
      <xdr:rowOff>0</xdr:rowOff>
    </xdr:from>
    <xdr:ext cx="3114675" cy="5486400"/>
    <xdr:sp macro="" textlink="">
      <xdr:nvSpPr>
        <xdr:cNvPr id="506" name="Shape 3">
          <a:extLst>
            <a:ext uri="{FF2B5EF4-FFF2-40B4-BE49-F238E27FC236}">
              <a16:creationId xmlns:a16="http://schemas.microsoft.com/office/drawing/2014/main" id="{00000000-0008-0000-0000-0000FA010000}"/>
            </a:ext>
          </a:extLst>
        </xdr:cNvPr>
        <xdr:cNvSpPr/>
      </xdr:nvSpPr>
      <xdr:spPr>
        <a:xfrm>
          <a:off x="0" y="126587250"/>
          <a:ext cx="3114675" cy="54864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91</xdr:row>
      <xdr:rowOff>0</xdr:rowOff>
    </xdr:from>
    <xdr:ext cx="361950" cy="352425"/>
    <xdr:sp macro="" textlink="">
      <xdr:nvSpPr>
        <xdr:cNvPr id="507" name="Shape 4">
          <a:extLst>
            <a:ext uri="{FF2B5EF4-FFF2-40B4-BE49-F238E27FC236}">
              <a16:creationId xmlns:a16="http://schemas.microsoft.com/office/drawing/2014/main" id="{00000000-0008-0000-0000-0000FB010000}"/>
            </a:ext>
          </a:extLst>
        </xdr:cNvPr>
        <xdr:cNvSpPr/>
      </xdr:nvSpPr>
      <xdr:spPr>
        <a:xfrm>
          <a:off x="0" y="126587250"/>
          <a:ext cx="361950"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90</xdr:row>
      <xdr:rowOff>0</xdr:rowOff>
    </xdr:from>
    <xdr:ext cx="3114675" cy="5467350"/>
    <xdr:sp macro="" textlink="">
      <xdr:nvSpPr>
        <xdr:cNvPr id="508" name="Shape 11">
          <a:extLst>
            <a:ext uri="{FF2B5EF4-FFF2-40B4-BE49-F238E27FC236}">
              <a16:creationId xmlns:a16="http://schemas.microsoft.com/office/drawing/2014/main" id="{00000000-0008-0000-0000-0000FC010000}"/>
            </a:ext>
          </a:extLst>
        </xdr:cNvPr>
        <xdr:cNvSpPr/>
      </xdr:nvSpPr>
      <xdr:spPr>
        <a:xfrm>
          <a:off x="0" y="125320425"/>
          <a:ext cx="3114675" cy="5467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90</xdr:row>
      <xdr:rowOff>0</xdr:rowOff>
    </xdr:from>
    <xdr:ext cx="361950" cy="352425"/>
    <xdr:sp macro="" textlink="">
      <xdr:nvSpPr>
        <xdr:cNvPr id="509" name="Shape 4">
          <a:extLst>
            <a:ext uri="{FF2B5EF4-FFF2-40B4-BE49-F238E27FC236}">
              <a16:creationId xmlns:a16="http://schemas.microsoft.com/office/drawing/2014/main" id="{00000000-0008-0000-0000-0000FD010000}"/>
            </a:ext>
          </a:extLst>
        </xdr:cNvPr>
        <xdr:cNvSpPr/>
      </xdr:nvSpPr>
      <xdr:spPr>
        <a:xfrm>
          <a:off x="0" y="125320425"/>
          <a:ext cx="361950"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90</xdr:row>
      <xdr:rowOff>0</xdr:rowOff>
    </xdr:from>
    <xdr:ext cx="361950" cy="352425"/>
    <xdr:sp macro="" textlink="">
      <xdr:nvSpPr>
        <xdr:cNvPr id="510" name="Shape 4">
          <a:extLst>
            <a:ext uri="{FF2B5EF4-FFF2-40B4-BE49-F238E27FC236}">
              <a16:creationId xmlns:a16="http://schemas.microsoft.com/office/drawing/2014/main" id="{00000000-0008-0000-0000-0000FE010000}"/>
            </a:ext>
          </a:extLst>
        </xdr:cNvPr>
        <xdr:cNvSpPr/>
      </xdr:nvSpPr>
      <xdr:spPr>
        <a:xfrm>
          <a:off x="0" y="125320425"/>
          <a:ext cx="361950"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86</xdr:row>
      <xdr:rowOff>0</xdr:rowOff>
    </xdr:from>
    <xdr:ext cx="361950" cy="352425"/>
    <xdr:sp macro="" textlink="">
      <xdr:nvSpPr>
        <xdr:cNvPr id="511" name="Shape 4">
          <a:extLst>
            <a:ext uri="{FF2B5EF4-FFF2-40B4-BE49-F238E27FC236}">
              <a16:creationId xmlns:a16="http://schemas.microsoft.com/office/drawing/2014/main" id="{00000000-0008-0000-0000-0000FF010000}"/>
            </a:ext>
          </a:extLst>
        </xdr:cNvPr>
        <xdr:cNvSpPr/>
      </xdr:nvSpPr>
      <xdr:spPr>
        <a:xfrm>
          <a:off x="0" y="120253125"/>
          <a:ext cx="361950"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90</xdr:row>
      <xdr:rowOff>0</xdr:rowOff>
    </xdr:from>
    <xdr:ext cx="3114675" cy="5467350"/>
    <xdr:sp macro="" textlink="">
      <xdr:nvSpPr>
        <xdr:cNvPr id="512" name="Shape 11">
          <a:extLst>
            <a:ext uri="{FF2B5EF4-FFF2-40B4-BE49-F238E27FC236}">
              <a16:creationId xmlns:a16="http://schemas.microsoft.com/office/drawing/2014/main" id="{00000000-0008-0000-0000-000000020000}"/>
            </a:ext>
          </a:extLst>
        </xdr:cNvPr>
        <xdr:cNvSpPr/>
      </xdr:nvSpPr>
      <xdr:spPr>
        <a:xfrm>
          <a:off x="0" y="125320425"/>
          <a:ext cx="3114675" cy="5467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90</xdr:row>
      <xdr:rowOff>0</xdr:rowOff>
    </xdr:from>
    <xdr:ext cx="361950" cy="352425"/>
    <xdr:sp macro="" textlink="">
      <xdr:nvSpPr>
        <xdr:cNvPr id="513" name="Shape 4">
          <a:extLst>
            <a:ext uri="{FF2B5EF4-FFF2-40B4-BE49-F238E27FC236}">
              <a16:creationId xmlns:a16="http://schemas.microsoft.com/office/drawing/2014/main" id="{00000000-0008-0000-0000-000001020000}"/>
            </a:ext>
          </a:extLst>
        </xdr:cNvPr>
        <xdr:cNvSpPr/>
      </xdr:nvSpPr>
      <xdr:spPr>
        <a:xfrm>
          <a:off x="0" y="125320425"/>
          <a:ext cx="361950"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93</xdr:row>
      <xdr:rowOff>0</xdr:rowOff>
    </xdr:from>
    <xdr:ext cx="361950" cy="352425"/>
    <xdr:sp macro="" textlink="">
      <xdr:nvSpPr>
        <xdr:cNvPr id="514" name="Shape 4">
          <a:extLst>
            <a:ext uri="{FF2B5EF4-FFF2-40B4-BE49-F238E27FC236}">
              <a16:creationId xmlns:a16="http://schemas.microsoft.com/office/drawing/2014/main" id="{00000000-0008-0000-0000-000002020000}"/>
            </a:ext>
          </a:extLst>
        </xdr:cNvPr>
        <xdr:cNvSpPr/>
      </xdr:nvSpPr>
      <xdr:spPr>
        <a:xfrm>
          <a:off x="0" y="129120900"/>
          <a:ext cx="361950"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93</xdr:row>
      <xdr:rowOff>0</xdr:rowOff>
    </xdr:from>
    <xdr:ext cx="361950" cy="352425"/>
    <xdr:sp macro="" textlink="">
      <xdr:nvSpPr>
        <xdr:cNvPr id="515" name="Shape 4">
          <a:extLst>
            <a:ext uri="{FF2B5EF4-FFF2-40B4-BE49-F238E27FC236}">
              <a16:creationId xmlns:a16="http://schemas.microsoft.com/office/drawing/2014/main" id="{00000000-0008-0000-0000-000003020000}"/>
            </a:ext>
          </a:extLst>
        </xdr:cNvPr>
        <xdr:cNvSpPr/>
      </xdr:nvSpPr>
      <xdr:spPr>
        <a:xfrm>
          <a:off x="0" y="129120900"/>
          <a:ext cx="361950"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93</xdr:row>
      <xdr:rowOff>0</xdr:rowOff>
    </xdr:from>
    <xdr:ext cx="361950" cy="352425"/>
    <xdr:sp macro="" textlink="">
      <xdr:nvSpPr>
        <xdr:cNvPr id="516" name="Shape 4">
          <a:extLst>
            <a:ext uri="{FF2B5EF4-FFF2-40B4-BE49-F238E27FC236}">
              <a16:creationId xmlns:a16="http://schemas.microsoft.com/office/drawing/2014/main" id="{00000000-0008-0000-0000-000004020000}"/>
            </a:ext>
          </a:extLst>
        </xdr:cNvPr>
        <xdr:cNvSpPr/>
      </xdr:nvSpPr>
      <xdr:spPr>
        <a:xfrm>
          <a:off x="0" y="129120900"/>
          <a:ext cx="361950"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93</xdr:row>
      <xdr:rowOff>0</xdr:rowOff>
    </xdr:from>
    <xdr:ext cx="361950" cy="352425"/>
    <xdr:sp macro="" textlink="">
      <xdr:nvSpPr>
        <xdr:cNvPr id="517" name="Shape 4">
          <a:extLst>
            <a:ext uri="{FF2B5EF4-FFF2-40B4-BE49-F238E27FC236}">
              <a16:creationId xmlns:a16="http://schemas.microsoft.com/office/drawing/2014/main" id="{00000000-0008-0000-0000-000005020000}"/>
            </a:ext>
          </a:extLst>
        </xdr:cNvPr>
        <xdr:cNvSpPr/>
      </xdr:nvSpPr>
      <xdr:spPr>
        <a:xfrm>
          <a:off x="0" y="129120900"/>
          <a:ext cx="361950"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93</xdr:row>
      <xdr:rowOff>0</xdr:rowOff>
    </xdr:from>
    <xdr:ext cx="361950" cy="352425"/>
    <xdr:sp macro="" textlink="">
      <xdr:nvSpPr>
        <xdr:cNvPr id="518" name="Shape 4">
          <a:extLst>
            <a:ext uri="{FF2B5EF4-FFF2-40B4-BE49-F238E27FC236}">
              <a16:creationId xmlns:a16="http://schemas.microsoft.com/office/drawing/2014/main" id="{00000000-0008-0000-0000-000006020000}"/>
            </a:ext>
          </a:extLst>
        </xdr:cNvPr>
        <xdr:cNvSpPr/>
      </xdr:nvSpPr>
      <xdr:spPr>
        <a:xfrm>
          <a:off x="0" y="129120900"/>
          <a:ext cx="361950"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93</xdr:row>
      <xdr:rowOff>0</xdr:rowOff>
    </xdr:from>
    <xdr:ext cx="361950" cy="352425"/>
    <xdr:sp macro="" textlink="">
      <xdr:nvSpPr>
        <xdr:cNvPr id="519" name="Shape 4">
          <a:extLst>
            <a:ext uri="{FF2B5EF4-FFF2-40B4-BE49-F238E27FC236}">
              <a16:creationId xmlns:a16="http://schemas.microsoft.com/office/drawing/2014/main" id="{00000000-0008-0000-0000-000007020000}"/>
            </a:ext>
          </a:extLst>
        </xdr:cNvPr>
        <xdr:cNvSpPr/>
      </xdr:nvSpPr>
      <xdr:spPr>
        <a:xfrm>
          <a:off x="0" y="129120900"/>
          <a:ext cx="361950"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93</xdr:row>
      <xdr:rowOff>0</xdr:rowOff>
    </xdr:from>
    <xdr:ext cx="361950" cy="352425"/>
    <xdr:sp macro="" textlink="">
      <xdr:nvSpPr>
        <xdr:cNvPr id="520" name="Shape 4">
          <a:extLst>
            <a:ext uri="{FF2B5EF4-FFF2-40B4-BE49-F238E27FC236}">
              <a16:creationId xmlns:a16="http://schemas.microsoft.com/office/drawing/2014/main" id="{00000000-0008-0000-0000-000008020000}"/>
            </a:ext>
          </a:extLst>
        </xdr:cNvPr>
        <xdr:cNvSpPr/>
      </xdr:nvSpPr>
      <xdr:spPr>
        <a:xfrm>
          <a:off x="0" y="129120900"/>
          <a:ext cx="361950"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93</xdr:row>
      <xdr:rowOff>0</xdr:rowOff>
    </xdr:from>
    <xdr:ext cx="361950" cy="352425"/>
    <xdr:sp macro="" textlink="">
      <xdr:nvSpPr>
        <xdr:cNvPr id="521" name="Shape 4">
          <a:extLst>
            <a:ext uri="{FF2B5EF4-FFF2-40B4-BE49-F238E27FC236}">
              <a16:creationId xmlns:a16="http://schemas.microsoft.com/office/drawing/2014/main" id="{00000000-0008-0000-0000-000009020000}"/>
            </a:ext>
          </a:extLst>
        </xdr:cNvPr>
        <xdr:cNvSpPr/>
      </xdr:nvSpPr>
      <xdr:spPr>
        <a:xfrm>
          <a:off x="0" y="129120900"/>
          <a:ext cx="361950"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93</xdr:row>
      <xdr:rowOff>0</xdr:rowOff>
    </xdr:from>
    <xdr:ext cx="361950" cy="352425"/>
    <xdr:sp macro="" textlink="">
      <xdr:nvSpPr>
        <xdr:cNvPr id="522" name="Shape 4">
          <a:extLst>
            <a:ext uri="{FF2B5EF4-FFF2-40B4-BE49-F238E27FC236}">
              <a16:creationId xmlns:a16="http://schemas.microsoft.com/office/drawing/2014/main" id="{00000000-0008-0000-0000-00000A020000}"/>
            </a:ext>
          </a:extLst>
        </xdr:cNvPr>
        <xdr:cNvSpPr/>
      </xdr:nvSpPr>
      <xdr:spPr>
        <a:xfrm>
          <a:off x="0" y="129120900"/>
          <a:ext cx="361950"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93</xdr:row>
      <xdr:rowOff>0</xdr:rowOff>
    </xdr:from>
    <xdr:ext cx="361950" cy="352425"/>
    <xdr:sp macro="" textlink="">
      <xdr:nvSpPr>
        <xdr:cNvPr id="523" name="Shape 4">
          <a:extLst>
            <a:ext uri="{FF2B5EF4-FFF2-40B4-BE49-F238E27FC236}">
              <a16:creationId xmlns:a16="http://schemas.microsoft.com/office/drawing/2014/main" id="{00000000-0008-0000-0000-00000B020000}"/>
            </a:ext>
          </a:extLst>
        </xdr:cNvPr>
        <xdr:cNvSpPr/>
      </xdr:nvSpPr>
      <xdr:spPr>
        <a:xfrm>
          <a:off x="0" y="129120900"/>
          <a:ext cx="361950"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87</xdr:row>
      <xdr:rowOff>0</xdr:rowOff>
    </xdr:from>
    <xdr:ext cx="361950" cy="352425"/>
    <xdr:sp macro="" textlink="">
      <xdr:nvSpPr>
        <xdr:cNvPr id="524" name="Shape 4">
          <a:extLst>
            <a:ext uri="{FF2B5EF4-FFF2-40B4-BE49-F238E27FC236}">
              <a16:creationId xmlns:a16="http://schemas.microsoft.com/office/drawing/2014/main" id="{00000000-0008-0000-0000-00000C020000}"/>
            </a:ext>
          </a:extLst>
        </xdr:cNvPr>
        <xdr:cNvSpPr/>
      </xdr:nvSpPr>
      <xdr:spPr>
        <a:xfrm>
          <a:off x="762000" y="121519950"/>
          <a:ext cx="361950"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xdr:col>
      <xdr:colOff>0</xdr:colOff>
      <xdr:row>89</xdr:row>
      <xdr:rowOff>0</xdr:rowOff>
    </xdr:from>
    <xdr:ext cx="352425" cy="3800475"/>
    <xdr:sp macro="" textlink="">
      <xdr:nvSpPr>
        <xdr:cNvPr id="525" name="Shape 13">
          <a:extLst>
            <a:ext uri="{FF2B5EF4-FFF2-40B4-BE49-F238E27FC236}">
              <a16:creationId xmlns:a16="http://schemas.microsoft.com/office/drawing/2014/main" id="{00000000-0008-0000-0000-00000D020000}"/>
            </a:ext>
          </a:extLst>
        </xdr:cNvPr>
        <xdr:cNvSpPr/>
      </xdr:nvSpPr>
      <xdr:spPr>
        <a:xfrm>
          <a:off x="1524000" y="124053600"/>
          <a:ext cx="352425" cy="3800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89</xdr:row>
      <xdr:rowOff>0</xdr:rowOff>
    </xdr:from>
    <xdr:ext cx="361950" cy="352425"/>
    <xdr:sp macro="" textlink="">
      <xdr:nvSpPr>
        <xdr:cNvPr id="526" name="Shape 4">
          <a:extLst>
            <a:ext uri="{FF2B5EF4-FFF2-40B4-BE49-F238E27FC236}">
              <a16:creationId xmlns:a16="http://schemas.microsoft.com/office/drawing/2014/main" id="{00000000-0008-0000-0000-00000E020000}"/>
            </a:ext>
          </a:extLst>
        </xdr:cNvPr>
        <xdr:cNvSpPr/>
      </xdr:nvSpPr>
      <xdr:spPr>
        <a:xfrm>
          <a:off x="0" y="124053600"/>
          <a:ext cx="361950"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89</xdr:row>
      <xdr:rowOff>0</xdr:rowOff>
    </xdr:from>
    <xdr:ext cx="361950" cy="352425"/>
    <xdr:sp macro="" textlink="">
      <xdr:nvSpPr>
        <xdr:cNvPr id="527" name="Shape 4">
          <a:extLst>
            <a:ext uri="{FF2B5EF4-FFF2-40B4-BE49-F238E27FC236}">
              <a16:creationId xmlns:a16="http://schemas.microsoft.com/office/drawing/2014/main" id="{00000000-0008-0000-0000-00000F020000}"/>
            </a:ext>
          </a:extLst>
        </xdr:cNvPr>
        <xdr:cNvSpPr/>
      </xdr:nvSpPr>
      <xdr:spPr>
        <a:xfrm>
          <a:off x="0" y="124053600"/>
          <a:ext cx="361950"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xdr:col>
      <xdr:colOff>0</xdr:colOff>
      <xdr:row>89</xdr:row>
      <xdr:rowOff>0</xdr:rowOff>
    </xdr:from>
    <xdr:ext cx="352425" cy="3800475"/>
    <xdr:sp macro="" textlink="">
      <xdr:nvSpPr>
        <xdr:cNvPr id="528" name="Shape 13">
          <a:extLst>
            <a:ext uri="{FF2B5EF4-FFF2-40B4-BE49-F238E27FC236}">
              <a16:creationId xmlns:a16="http://schemas.microsoft.com/office/drawing/2014/main" id="{00000000-0008-0000-0000-000010020000}"/>
            </a:ext>
          </a:extLst>
        </xdr:cNvPr>
        <xdr:cNvSpPr/>
      </xdr:nvSpPr>
      <xdr:spPr>
        <a:xfrm>
          <a:off x="1524000" y="124053600"/>
          <a:ext cx="352425" cy="3800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89</xdr:row>
      <xdr:rowOff>0</xdr:rowOff>
    </xdr:from>
    <xdr:ext cx="361950" cy="352425"/>
    <xdr:sp macro="" textlink="">
      <xdr:nvSpPr>
        <xdr:cNvPr id="529" name="Shape 4">
          <a:extLst>
            <a:ext uri="{FF2B5EF4-FFF2-40B4-BE49-F238E27FC236}">
              <a16:creationId xmlns:a16="http://schemas.microsoft.com/office/drawing/2014/main" id="{00000000-0008-0000-0000-000011020000}"/>
            </a:ext>
          </a:extLst>
        </xdr:cNvPr>
        <xdr:cNvSpPr/>
      </xdr:nvSpPr>
      <xdr:spPr>
        <a:xfrm>
          <a:off x="0" y="124053600"/>
          <a:ext cx="361950"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92</xdr:row>
      <xdr:rowOff>0</xdr:rowOff>
    </xdr:from>
    <xdr:ext cx="361950" cy="352425"/>
    <xdr:sp macro="" textlink="">
      <xdr:nvSpPr>
        <xdr:cNvPr id="530" name="Shape 4">
          <a:extLst>
            <a:ext uri="{FF2B5EF4-FFF2-40B4-BE49-F238E27FC236}">
              <a16:creationId xmlns:a16="http://schemas.microsoft.com/office/drawing/2014/main" id="{00000000-0008-0000-0000-000012020000}"/>
            </a:ext>
          </a:extLst>
        </xdr:cNvPr>
        <xdr:cNvSpPr/>
      </xdr:nvSpPr>
      <xdr:spPr>
        <a:xfrm>
          <a:off x="0" y="127854075"/>
          <a:ext cx="361950"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92</xdr:row>
      <xdr:rowOff>0</xdr:rowOff>
    </xdr:from>
    <xdr:ext cx="361950" cy="352425"/>
    <xdr:sp macro="" textlink="">
      <xdr:nvSpPr>
        <xdr:cNvPr id="531" name="Shape 4">
          <a:extLst>
            <a:ext uri="{FF2B5EF4-FFF2-40B4-BE49-F238E27FC236}">
              <a16:creationId xmlns:a16="http://schemas.microsoft.com/office/drawing/2014/main" id="{00000000-0008-0000-0000-000013020000}"/>
            </a:ext>
          </a:extLst>
        </xdr:cNvPr>
        <xdr:cNvSpPr/>
      </xdr:nvSpPr>
      <xdr:spPr>
        <a:xfrm>
          <a:off x="0" y="127854075"/>
          <a:ext cx="361950"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92</xdr:row>
      <xdr:rowOff>0</xdr:rowOff>
    </xdr:from>
    <xdr:ext cx="361950" cy="352425"/>
    <xdr:sp macro="" textlink="">
      <xdr:nvSpPr>
        <xdr:cNvPr id="532" name="Shape 4">
          <a:extLst>
            <a:ext uri="{FF2B5EF4-FFF2-40B4-BE49-F238E27FC236}">
              <a16:creationId xmlns:a16="http://schemas.microsoft.com/office/drawing/2014/main" id="{00000000-0008-0000-0000-000014020000}"/>
            </a:ext>
          </a:extLst>
        </xdr:cNvPr>
        <xdr:cNvSpPr/>
      </xdr:nvSpPr>
      <xdr:spPr>
        <a:xfrm>
          <a:off x="0" y="127854075"/>
          <a:ext cx="361950"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92</xdr:row>
      <xdr:rowOff>0</xdr:rowOff>
    </xdr:from>
    <xdr:ext cx="361950" cy="352425"/>
    <xdr:sp macro="" textlink="">
      <xdr:nvSpPr>
        <xdr:cNvPr id="533" name="Shape 4">
          <a:extLst>
            <a:ext uri="{FF2B5EF4-FFF2-40B4-BE49-F238E27FC236}">
              <a16:creationId xmlns:a16="http://schemas.microsoft.com/office/drawing/2014/main" id="{00000000-0008-0000-0000-000015020000}"/>
            </a:ext>
          </a:extLst>
        </xdr:cNvPr>
        <xdr:cNvSpPr/>
      </xdr:nvSpPr>
      <xdr:spPr>
        <a:xfrm>
          <a:off x="0" y="127854075"/>
          <a:ext cx="361950"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92</xdr:row>
      <xdr:rowOff>0</xdr:rowOff>
    </xdr:from>
    <xdr:ext cx="361950" cy="352425"/>
    <xdr:sp macro="" textlink="">
      <xdr:nvSpPr>
        <xdr:cNvPr id="534" name="Shape 4">
          <a:extLst>
            <a:ext uri="{FF2B5EF4-FFF2-40B4-BE49-F238E27FC236}">
              <a16:creationId xmlns:a16="http://schemas.microsoft.com/office/drawing/2014/main" id="{00000000-0008-0000-0000-000016020000}"/>
            </a:ext>
          </a:extLst>
        </xdr:cNvPr>
        <xdr:cNvSpPr/>
      </xdr:nvSpPr>
      <xdr:spPr>
        <a:xfrm>
          <a:off x="0" y="127854075"/>
          <a:ext cx="361950"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92</xdr:row>
      <xdr:rowOff>0</xdr:rowOff>
    </xdr:from>
    <xdr:ext cx="361950" cy="352425"/>
    <xdr:sp macro="" textlink="">
      <xdr:nvSpPr>
        <xdr:cNvPr id="535" name="Shape 4">
          <a:extLst>
            <a:ext uri="{FF2B5EF4-FFF2-40B4-BE49-F238E27FC236}">
              <a16:creationId xmlns:a16="http://schemas.microsoft.com/office/drawing/2014/main" id="{00000000-0008-0000-0000-000017020000}"/>
            </a:ext>
          </a:extLst>
        </xdr:cNvPr>
        <xdr:cNvSpPr/>
      </xdr:nvSpPr>
      <xdr:spPr>
        <a:xfrm>
          <a:off x="0" y="127854075"/>
          <a:ext cx="361950"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92</xdr:row>
      <xdr:rowOff>0</xdr:rowOff>
    </xdr:from>
    <xdr:ext cx="361950" cy="352425"/>
    <xdr:sp macro="" textlink="">
      <xdr:nvSpPr>
        <xdr:cNvPr id="536" name="Shape 4">
          <a:extLst>
            <a:ext uri="{FF2B5EF4-FFF2-40B4-BE49-F238E27FC236}">
              <a16:creationId xmlns:a16="http://schemas.microsoft.com/office/drawing/2014/main" id="{00000000-0008-0000-0000-000018020000}"/>
            </a:ext>
          </a:extLst>
        </xdr:cNvPr>
        <xdr:cNvSpPr/>
      </xdr:nvSpPr>
      <xdr:spPr>
        <a:xfrm>
          <a:off x="0" y="127854075"/>
          <a:ext cx="361950"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92</xdr:row>
      <xdr:rowOff>0</xdr:rowOff>
    </xdr:from>
    <xdr:ext cx="361950" cy="352425"/>
    <xdr:sp macro="" textlink="">
      <xdr:nvSpPr>
        <xdr:cNvPr id="537" name="Shape 4">
          <a:extLst>
            <a:ext uri="{FF2B5EF4-FFF2-40B4-BE49-F238E27FC236}">
              <a16:creationId xmlns:a16="http://schemas.microsoft.com/office/drawing/2014/main" id="{00000000-0008-0000-0000-000019020000}"/>
            </a:ext>
          </a:extLst>
        </xdr:cNvPr>
        <xdr:cNvSpPr/>
      </xdr:nvSpPr>
      <xdr:spPr>
        <a:xfrm>
          <a:off x="0" y="127854075"/>
          <a:ext cx="361950"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92</xdr:row>
      <xdr:rowOff>0</xdr:rowOff>
    </xdr:from>
    <xdr:ext cx="361950" cy="352425"/>
    <xdr:sp macro="" textlink="">
      <xdr:nvSpPr>
        <xdr:cNvPr id="538" name="Shape 4">
          <a:extLst>
            <a:ext uri="{FF2B5EF4-FFF2-40B4-BE49-F238E27FC236}">
              <a16:creationId xmlns:a16="http://schemas.microsoft.com/office/drawing/2014/main" id="{00000000-0008-0000-0000-00001A020000}"/>
            </a:ext>
          </a:extLst>
        </xdr:cNvPr>
        <xdr:cNvSpPr/>
      </xdr:nvSpPr>
      <xdr:spPr>
        <a:xfrm>
          <a:off x="0" y="127854075"/>
          <a:ext cx="361950"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92</xdr:row>
      <xdr:rowOff>0</xdr:rowOff>
    </xdr:from>
    <xdr:ext cx="361950" cy="352425"/>
    <xdr:sp macro="" textlink="">
      <xdr:nvSpPr>
        <xdr:cNvPr id="539" name="Shape 4">
          <a:extLst>
            <a:ext uri="{FF2B5EF4-FFF2-40B4-BE49-F238E27FC236}">
              <a16:creationId xmlns:a16="http://schemas.microsoft.com/office/drawing/2014/main" id="{00000000-0008-0000-0000-00001B020000}"/>
            </a:ext>
          </a:extLst>
        </xdr:cNvPr>
        <xdr:cNvSpPr/>
      </xdr:nvSpPr>
      <xdr:spPr>
        <a:xfrm>
          <a:off x="0" y="127854075"/>
          <a:ext cx="361950"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87</xdr:row>
      <xdr:rowOff>0</xdr:rowOff>
    </xdr:from>
    <xdr:ext cx="361950" cy="352425"/>
    <xdr:sp macro="" textlink="">
      <xdr:nvSpPr>
        <xdr:cNvPr id="540" name="Shape 4">
          <a:extLst>
            <a:ext uri="{FF2B5EF4-FFF2-40B4-BE49-F238E27FC236}">
              <a16:creationId xmlns:a16="http://schemas.microsoft.com/office/drawing/2014/main" id="{00000000-0008-0000-0000-00001C020000}"/>
            </a:ext>
          </a:extLst>
        </xdr:cNvPr>
        <xdr:cNvSpPr/>
      </xdr:nvSpPr>
      <xdr:spPr>
        <a:xfrm>
          <a:off x="6858000" y="121519950"/>
          <a:ext cx="361950"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11</xdr:col>
      <xdr:colOff>0</xdr:colOff>
      <xdr:row>89</xdr:row>
      <xdr:rowOff>0</xdr:rowOff>
    </xdr:from>
    <xdr:ext cx="361950" cy="381000"/>
    <xdr:sp macro="" textlink="">
      <xdr:nvSpPr>
        <xdr:cNvPr id="541" name="Shape 16">
          <a:extLst>
            <a:ext uri="{FF2B5EF4-FFF2-40B4-BE49-F238E27FC236}">
              <a16:creationId xmlns:a16="http://schemas.microsoft.com/office/drawing/2014/main" id="{00000000-0008-0000-0000-00001D020000}"/>
            </a:ext>
          </a:extLst>
        </xdr:cNvPr>
        <xdr:cNvSpPr/>
      </xdr:nvSpPr>
      <xdr:spPr>
        <a:xfrm>
          <a:off x="8191500" y="124053600"/>
          <a:ext cx="361950" cy="381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11</xdr:col>
      <xdr:colOff>0</xdr:colOff>
      <xdr:row>89</xdr:row>
      <xdr:rowOff>0</xdr:rowOff>
    </xdr:from>
    <xdr:ext cx="361950" cy="352425"/>
    <xdr:sp macro="" textlink="">
      <xdr:nvSpPr>
        <xdr:cNvPr id="542" name="Shape 4">
          <a:extLst>
            <a:ext uri="{FF2B5EF4-FFF2-40B4-BE49-F238E27FC236}">
              <a16:creationId xmlns:a16="http://schemas.microsoft.com/office/drawing/2014/main" id="{00000000-0008-0000-0000-00001E020000}"/>
            </a:ext>
          </a:extLst>
        </xdr:cNvPr>
        <xdr:cNvSpPr/>
      </xdr:nvSpPr>
      <xdr:spPr>
        <a:xfrm>
          <a:off x="8191500" y="124053600"/>
          <a:ext cx="361950"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11</xdr:col>
      <xdr:colOff>0</xdr:colOff>
      <xdr:row>89</xdr:row>
      <xdr:rowOff>0</xdr:rowOff>
    </xdr:from>
    <xdr:ext cx="361950" cy="352425"/>
    <xdr:sp macro="" textlink="">
      <xdr:nvSpPr>
        <xdr:cNvPr id="543" name="Shape 4">
          <a:extLst>
            <a:ext uri="{FF2B5EF4-FFF2-40B4-BE49-F238E27FC236}">
              <a16:creationId xmlns:a16="http://schemas.microsoft.com/office/drawing/2014/main" id="{00000000-0008-0000-0000-00001F020000}"/>
            </a:ext>
          </a:extLst>
        </xdr:cNvPr>
        <xdr:cNvSpPr/>
      </xdr:nvSpPr>
      <xdr:spPr>
        <a:xfrm>
          <a:off x="8191500" y="124053600"/>
          <a:ext cx="361950"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11</xdr:col>
      <xdr:colOff>0</xdr:colOff>
      <xdr:row>89</xdr:row>
      <xdr:rowOff>0</xdr:rowOff>
    </xdr:from>
    <xdr:ext cx="361950" cy="381000"/>
    <xdr:sp macro="" textlink="">
      <xdr:nvSpPr>
        <xdr:cNvPr id="544" name="Shape 16">
          <a:extLst>
            <a:ext uri="{FF2B5EF4-FFF2-40B4-BE49-F238E27FC236}">
              <a16:creationId xmlns:a16="http://schemas.microsoft.com/office/drawing/2014/main" id="{00000000-0008-0000-0000-000020020000}"/>
            </a:ext>
          </a:extLst>
        </xdr:cNvPr>
        <xdr:cNvSpPr/>
      </xdr:nvSpPr>
      <xdr:spPr>
        <a:xfrm>
          <a:off x="8191500" y="124053600"/>
          <a:ext cx="361950" cy="381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11</xdr:col>
      <xdr:colOff>0</xdr:colOff>
      <xdr:row>89</xdr:row>
      <xdr:rowOff>0</xdr:rowOff>
    </xdr:from>
    <xdr:ext cx="361950" cy="352425"/>
    <xdr:sp macro="" textlink="">
      <xdr:nvSpPr>
        <xdr:cNvPr id="545" name="Shape 4">
          <a:extLst>
            <a:ext uri="{FF2B5EF4-FFF2-40B4-BE49-F238E27FC236}">
              <a16:creationId xmlns:a16="http://schemas.microsoft.com/office/drawing/2014/main" id="{00000000-0008-0000-0000-000021020000}"/>
            </a:ext>
          </a:extLst>
        </xdr:cNvPr>
        <xdr:cNvSpPr/>
      </xdr:nvSpPr>
      <xdr:spPr>
        <a:xfrm>
          <a:off x="8191500" y="124053600"/>
          <a:ext cx="361950"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11</xdr:col>
      <xdr:colOff>0</xdr:colOff>
      <xdr:row>92</xdr:row>
      <xdr:rowOff>0</xdr:rowOff>
    </xdr:from>
    <xdr:ext cx="361950" cy="381000"/>
    <xdr:sp macro="" textlink="">
      <xdr:nvSpPr>
        <xdr:cNvPr id="546" name="Shape 16">
          <a:extLst>
            <a:ext uri="{FF2B5EF4-FFF2-40B4-BE49-F238E27FC236}">
              <a16:creationId xmlns:a16="http://schemas.microsoft.com/office/drawing/2014/main" id="{00000000-0008-0000-0000-000022020000}"/>
            </a:ext>
          </a:extLst>
        </xdr:cNvPr>
        <xdr:cNvSpPr/>
      </xdr:nvSpPr>
      <xdr:spPr>
        <a:xfrm>
          <a:off x="8191500" y="127854075"/>
          <a:ext cx="361950" cy="381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11</xdr:col>
      <xdr:colOff>0</xdr:colOff>
      <xdr:row>92</xdr:row>
      <xdr:rowOff>0</xdr:rowOff>
    </xdr:from>
    <xdr:ext cx="361950" cy="352425"/>
    <xdr:sp macro="" textlink="">
      <xdr:nvSpPr>
        <xdr:cNvPr id="547" name="Shape 4">
          <a:extLst>
            <a:ext uri="{FF2B5EF4-FFF2-40B4-BE49-F238E27FC236}">
              <a16:creationId xmlns:a16="http://schemas.microsoft.com/office/drawing/2014/main" id="{00000000-0008-0000-0000-000023020000}"/>
            </a:ext>
          </a:extLst>
        </xdr:cNvPr>
        <xdr:cNvSpPr/>
      </xdr:nvSpPr>
      <xdr:spPr>
        <a:xfrm>
          <a:off x="8191500" y="127854075"/>
          <a:ext cx="361950"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11</xdr:col>
      <xdr:colOff>0</xdr:colOff>
      <xdr:row>92</xdr:row>
      <xdr:rowOff>0</xdr:rowOff>
    </xdr:from>
    <xdr:ext cx="361950" cy="352425"/>
    <xdr:sp macro="" textlink="">
      <xdr:nvSpPr>
        <xdr:cNvPr id="548" name="Shape 4">
          <a:extLst>
            <a:ext uri="{FF2B5EF4-FFF2-40B4-BE49-F238E27FC236}">
              <a16:creationId xmlns:a16="http://schemas.microsoft.com/office/drawing/2014/main" id="{00000000-0008-0000-0000-000024020000}"/>
            </a:ext>
          </a:extLst>
        </xdr:cNvPr>
        <xdr:cNvSpPr/>
      </xdr:nvSpPr>
      <xdr:spPr>
        <a:xfrm>
          <a:off x="8191500" y="127854075"/>
          <a:ext cx="361950"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11</xdr:col>
      <xdr:colOff>0</xdr:colOff>
      <xdr:row>92</xdr:row>
      <xdr:rowOff>0</xdr:rowOff>
    </xdr:from>
    <xdr:ext cx="361950" cy="352425"/>
    <xdr:sp macro="" textlink="">
      <xdr:nvSpPr>
        <xdr:cNvPr id="549" name="Shape 4">
          <a:extLst>
            <a:ext uri="{FF2B5EF4-FFF2-40B4-BE49-F238E27FC236}">
              <a16:creationId xmlns:a16="http://schemas.microsoft.com/office/drawing/2014/main" id="{00000000-0008-0000-0000-000025020000}"/>
            </a:ext>
          </a:extLst>
        </xdr:cNvPr>
        <xdr:cNvSpPr/>
      </xdr:nvSpPr>
      <xdr:spPr>
        <a:xfrm>
          <a:off x="8191500" y="127854075"/>
          <a:ext cx="361950"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11</xdr:col>
      <xdr:colOff>0</xdr:colOff>
      <xdr:row>92</xdr:row>
      <xdr:rowOff>0</xdr:rowOff>
    </xdr:from>
    <xdr:ext cx="361950" cy="381000"/>
    <xdr:sp macro="" textlink="">
      <xdr:nvSpPr>
        <xdr:cNvPr id="550" name="Shape 16">
          <a:extLst>
            <a:ext uri="{FF2B5EF4-FFF2-40B4-BE49-F238E27FC236}">
              <a16:creationId xmlns:a16="http://schemas.microsoft.com/office/drawing/2014/main" id="{00000000-0008-0000-0000-000026020000}"/>
            </a:ext>
          </a:extLst>
        </xdr:cNvPr>
        <xdr:cNvSpPr/>
      </xdr:nvSpPr>
      <xdr:spPr>
        <a:xfrm>
          <a:off x="8191500" y="127854075"/>
          <a:ext cx="361950" cy="381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11</xdr:col>
      <xdr:colOff>0</xdr:colOff>
      <xdr:row>92</xdr:row>
      <xdr:rowOff>0</xdr:rowOff>
    </xdr:from>
    <xdr:ext cx="361950" cy="352425"/>
    <xdr:sp macro="" textlink="">
      <xdr:nvSpPr>
        <xdr:cNvPr id="551" name="Shape 4">
          <a:extLst>
            <a:ext uri="{FF2B5EF4-FFF2-40B4-BE49-F238E27FC236}">
              <a16:creationId xmlns:a16="http://schemas.microsoft.com/office/drawing/2014/main" id="{00000000-0008-0000-0000-000027020000}"/>
            </a:ext>
          </a:extLst>
        </xdr:cNvPr>
        <xdr:cNvSpPr/>
      </xdr:nvSpPr>
      <xdr:spPr>
        <a:xfrm>
          <a:off x="8191500" y="127854075"/>
          <a:ext cx="361950"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11</xdr:col>
      <xdr:colOff>0</xdr:colOff>
      <xdr:row>92</xdr:row>
      <xdr:rowOff>0</xdr:rowOff>
    </xdr:from>
    <xdr:ext cx="361950" cy="352425"/>
    <xdr:sp macro="" textlink="">
      <xdr:nvSpPr>
        <xdr:cNvPr id="552" name="Shape 4">
          <a:extLst>
            <a:ext uri="{FF2B5EF4-FFF2-40B4-BE49-F238E27FC236}">
              <a16:creationId xmlns:a16="http://schemas.microsoft.com/office/drawing/2014/main" id="{00000000-0008-0000-0000-000028020000}"/>
            </a:ext>
          </a:extLst>
        </xdr:cNvPr>
        <xdr:cNvSpPr/>
      </xdr:nvSpPr>
      <xdr:spPr>
        <a:xfrm>
          <a:off x="8191500" y="127854075"/>
          <a:ext cx="361950"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11</xdr:col>
      <xdr:colOff>0</xdr:colOff>
      <xdr:row>92</xdr:row>
      <xdr:rowOff>0</xdr:rowOff>
    </xdr:from>
    <xdr:ext cx="361950" cy="381000"/>
    <xdr:sp macro="" textlink="">
      <xdr:nvSpPr>
        <xdr:cNvPr id="553" name="Shape 16">
          <a:extLst>
            <a:ext uri="{FF2B5EF4-FFF2-40B4-BE49-F238E27FC236}">
              <a16:creationId xmlns:a16="http://schemas.microsoft.com/office/drawing/2014/main" id="{00000000-0008-0000-0000-000029020000}"/>
            </a:ext>
          </a:extLst>
        </xdr:cNvPr>
        <xdr:cNvSpPr/>
      </xdr:nvSpPr>
      <xdr:spPr>
        <a:xfrm>
          <a:off x="8191500" y="127854075"/>
          <a:ext cx="361950" cy="381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11</xdr:col>
      <xdr:colOff>0</xdr:colOff>
      <xdr:row>92</xdr:row>
      <xdr:rowOff>0</xdr:rowOff>
    </xdr:from>
    <xdr:ext cx="361950" cy="352425"/>
    <xdr:sp macro="" textlink="">
      <xdr:nvSpPr>
        <xdr:cNvPr id="554" name="Shape 4">
          <a:extLst>
            <a:ext uri="{FF2B5EF4-FFF2-40B4-BE49-F238E27FC236}">
              <a16:creationId xmlns:a16="http://schemas.microsoft.com/office/drawing/2014/main" id="{00000000-0008-0000-0000-00002A020000}"/>
            </a:ext>
          </a:extLst>
        </xdr:cNvPr>
        <xdr:cNvSpPr/>
      </xdr:nvSpPr>
      <xdr:spPr>
        <a:xfrm>
          <a:off x="8191500" y="127854075"/>
          <a:ext cx="361950"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11</xdr:col>
      <xdr:colOff>0</xdr:colOff>
      <xdr:row>92</xdr:row>
      <xdr:rowOff>0</xdr:rowOff>
    </xdr:from>
    <xdr:ext cx="361950" cy="352425"/>
    <xdr:sp macro="" textlink="">
      <xdr:nvSpPr>
        <xdr:cNvPr id="555" name="Shape 4">
          <a:extLst>
            <a:ext uri="{FF2B5EF4-FFF2-40B4-BE49-F238E27FC236}">
              <a16:creationId xmlns:a16="http://schemas.microsoft.com/office/drawing/2014/main" id="{00000000-0008-0000-0000-00002B020000}"/>
            </a:ext>
          </a:extLst>
        </xdr:cNvPr>
        <xdr:cNvSpPr/>
      </xdr:nvSpPr>
      <xdr:spPr>
        <a:xfrm>
          <a:off x="8191500" y="127854075"/>
          <a:ext cx="361950"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11</xdr:col>
      <xdr:colOff>0</xdr:colOff>
      <xdr:row>92</xdr:row>
      <xdr:rowOff>0</xdr:rowOff>
    </xdr:from>
    <xdr:ext cx="361950" cy="352425"/>
    <xdr:sp macro="" textlink="">
      <xdr:nvSpPr>
        <xdr:cNvPr id="556" name="Shape 4">
          <a:extLst>
            <a:ext uri="{FF2B5EF4-FFF2-40B4-BE49-F238E27FC236}">
              <a16:creationId xmlns:a16="http://schemas.microsoft.com/office/drawing/2014/main" id="{00000000-0008-0000-0000-00002C020000}"/>
            </a:ext>
          </a:extLst>
        </xdr:cNvPr>
        <xdr:cNvSpPr/>
      </xdr:nvSpPr>
      <xdr:spPr>
        <a:xfrm>
          <a:off x="8191500" y="127854075"/>
          <a:ext cx="361950"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11</xdr:col>
      <xdr:colOff>0</xdr:colOff>
      <xdr:row>92</xdr:row>
      <xdr:rowOff>0</xdr:rowOff>
    </xdr:from>
    <xdr:ext cx="361950" cy="381000"/>
    <xdr:sp macro="" textlink="">
      <xdr:nvSpPr>
        <xdr:cNvPr id="557" name="Shape 16">
          <a:extLst>
            <a:ext uri="{FF2B5EF4-FFF2-40B4-BE49-F238E27FC236}">
              <a16:creationId xmlns:a16="http://schemas.microsoft.com/office/drawing/2014/main" id="{00000000-0008-0000-0000-00002D020000}"/>
            </a:ext>
          </a:extLst>
        </xdr:cNvPr>
        <xdr:cNvSpPr/>
      </xdr:nvSpPr>
      <xdr:spPr>
        <a:xfrm>
          <a:off x="8191500" y="127854075"/>
          <a:ext cx="361950" cy="381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11</xdr:col>
      <xdr:colOff>0</xdr:colOff>
      <xdr:row>92</xdr:row>
      <xdr:rowOff>0</xdr:rowOff>
    </xdr:from>
    <xdr:ext cx="361950" cy="352425"/>
    <xdr:sp macro="" textlink="">
      <xdr:nvSpPr>
        <xdr:cNvPr id="558" name="Shape 4">
          <a:extLst>
            <a:ext uri="{FF2B5EF4-FFF2-40B4-BE49-F238E27FC236}">
              <a16:creationId xmlns:a16="http://schemas.microsoft.com/office/drawing/2014/main" id="{00000000-0008-0000-0000-00002E020000}"/>
            </a:ext>
          </a:extLst>
        </xdr:cNvPr>
        <xdr:cNvSpPr/>
      </xdr:nvSpPr>
      <xdr:spPr>
        <a:xfrm>
          <a:off x="8191500" y="127854075"/>
          <a:ext cx="361950"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11</xdr:col>
      <xdr:colOff>0</xdr:colOff>
      <xdr:row>92</xdr:row>
      <xdr:rowOff>0</xdr:rowOff>
    </xdr:from>
    <xdr:ext cx="361950" cy="352425"/>
    <xdr:sp macro="" textlink="">
      <xdr:nvSpPr>
        <xdr:cNvPr id="559" name="Shape 4">
          <a:extLst>
            <a:ext uri="{FF2B5EF4-FFF2-40B4-BE49-F238E27FC236}">
              <a16:creationId xmlns:a16="http://schemas.microsoft.com/office/drawing/2014/main" id="{00000000-0008-0000-0000-00002F020000}"/>
            </a:ext>
          </a:extLst>
        </xdr:cNvPr>
        <xdr:cNvSpPr/>
      </xdr:nvSpPr>
      <xdr:spPr>
        <a:xfrm>
          <a:off x="8191500" y="127854075"/>
          <a:ext cx="361950"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87</xdr:row>
      <xdr:rowOff>0</xdr:rowOff>
    </xdr:from>
    <xdr:ext cx="361950" cy="352425"/>
    <xdr:sp macro="" textlink="">
      <xdr:nvSpPr>
        <xdr:cNvPr id="560" name="Shape 4">
          <a:extLst>
            <a:ext uri="{FF2B5EF4-FFF2-40B4-BE49-F238E27FC236}">
              <a16:creationId xmlns:a16="http://schemas.microsoft.com/office/drawing/2014/main" id="{00000000-0008-0000-0000-000030020000}"/>
            </a:ext>
          </a:extLst>
        </xdr:cNvPr>
        <xdr:cNvSpPr/>
      </xdr:nvSpPr>
      <xdr:spPr>
        <a:xfrm>
          <a:off x="6858000" y="121519950"/>
          <a:ext cx="361950"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11</xdr:col>
      <xdr:colOff>0</xdr:colOff>
      <xdr:row>89</xdr:row>
      <xdr:rowOff>0</xdr:rowOff>
    </xdr:from>
    <xdr:ext cx="361950" cy="381000"/>
    <xdr:sp macro="" textlink="">
      <xdr:nvSpPr>
        <xdr:cNvPr id="561" name="Shape 16">
          <a:extLst>
            <a:ext uri="{FF2B5EF4-FFF2-40B4-BE49-F238E27FC236}">
              <a16:creationId xmlns:a16="http://schemas.microsoft.com/office/drawing/2014/main" id="{00000000-0008-0000-0000-000031020000}"/>
            </a:ext>
          </a:extLst>
        </xdr:cNvPr>
        <xdr:cNvSpPr/>
      </xdr:nvSpPr>
      <xdr:spPr>
        <a:xfrm>
          <a:off x="8191500" y="124053600"/>
          <a:ext cx="361950" cy="381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11</xdr:col>
      <xdr:colOff>0</xdr:colOff>
      <xdr:row>89</xdr:row>
      <xdr:rowOff>0</xdr:rowOff>
    </xdr:from>
    <xdr:ext cx="361950" cy="352425"/>
    <xdr:sp macro="" textlink="">
      <xdr:nvSpPr>
        <xdr:cNvPr id="562" name="Shape 4">
          <a:extLst>
            <a:ext uri="{FF2B5EF4-FFF2-40B4-BE49-F238E27FC236}">
              <a16:creationId xmlns:a16="http://schemas.microsoft.com/office/drawing/2014/main" id="{00000000-0008-0000-0000-000032020000}"/>
            </a:ext>
          </a:extLst>
        </xdr:cNvPr>
        <xdr:cNvSpPr/>
      </xdr:nvSpPr>
      <xdr:spPr>
        <a:xfrm>
          <a:off x="8191500" y="124053600"/>
          <a:ext cx="361950"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11</xdr:col>
      <xdr:colOff>0</xdr:colOff>
      <xdr:row>89</xdr:row>
      <xdr:rowOff>0</xdr:rowOff>
    </xdr:from>
    <xdr:ext cx="361950" cy="352425"/>
    <xdr:sp macro="" textlink="">
      <xdr:nvSpPr>
        <xdr:cNvPr id="563" name="Shape 4">
          <a:extLst>
            <a:ext uri="{FF2B5EF4-FFF2-40B4-BE49-F238E27FC236}">
              <a16:creationId xmlns:a16="http://schemas.microsoft.com/office/drawing/2014/main" id="{00000000-0008-0000-0000-000033020000}"/>
            </a:ext>
          </a:extLst>
        </xdr:cNvPr>
        <xdr:cNvSpPr/>
      </xdr:nvSpPr>
      <xdr:spPr>
        <a:xfrm>
          <a:off x="8191500" y="124053600"/>
          <a:ext cx="361950"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11</xdr:col>
      <xdr:colOff>0</xdr:colOff>
      <xdr:row>89</xdr:row>
      <xdr:rowOff>0</xdr:rowOff>
    </xdr:from>
    <xdr:ext cx="361950" cy="381000"/>
    <xdr:sp macro="" textlink="">
      <xdr:nvSpPr>
        <xdr:cNvPr id="564" name="Shape 16">
          <a:extLst>
            <a:ext uri="{FF2B5EF4-FFF2-40B4-BE49-F238E27FC236}">
              <a16:creationId xmlns:a16="http://schemas.microsoft.com/office/drawing/2014/main" id="{00000000-0008-0000-0000-000034020000}"/>
            </a:ext>
          </a:extLst>
        </xdr:cNvPr>
        <xdr:cNvSpPr/>
      </xdr:nvSpPr>
      <xdr:spPr>
        <a:xfrm>
          <a:off x="8191500" y="124053600"/>
          <a:ext cx="361950" cy="381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11</xdr:col>
      <xdr:colOff>0</xdr:colOff>
      <xdr:row>89</xdr:row>
      <xdr:rowOff>0</xdr:rowOff>
    </xdr:from>
    <xdr:ext cx="361950" cy="352425"/>
    <xdr:sp macro="" textlink="">
      <xdr:nvSpPr>
        <xdr:cNvPr id="565" name="Shape 4">
          <a:extLst>
            <a:ext uri="{FF2B5EF4-FFF2-40B4-BE49-F238E27FC236}">
              <a16:creationId xmlns:a16="http://schemas.microsoft.com/office/drawing/2014/main" id="{00000000-0008-0000-0000-000035020000}"/>
            </a:ext>
          </a:extLst>
        </xdr:cNvPr>
        <xdr:cNvSpPr/>
      </xdr:nvSpPr>
      <xdr:spPr>
        <a:xfrm>
          <a:off x="8191500" y="124053600"/>
          <a:ext cx="361950"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34</xdr:row>
      <xdr:rowOff>0</xdr:rowOff>
    </xdr:from>
    <xdr:ext cx="381000" cy="381000"/>
    <xdr:sp macro="" textlink="">
      <xdr:nvSpPr>
        <xdr:cNvPr id="566" name="Shape 18">
          <a:extLst>
            <a:ext uri="{FF2B5EF4-FFF2-40B4-BE49-F238E27FC236}">
              <a16:creationId xmlns:a16="http://schemas.microsoft.com/office/drawing/2014/main" id="{00000000-0008-0000-0000-000036020000}"/>
            </a:ext>
          </a:extLst>
        </xdr:cNvPr>
        <xdr:cNvSpPr/>
      </xdr:nvSpPr>
      <xdr:spPr>
        <a:xfrm>
          <a:off x="0" y="51482625"/>
          <a:ext cx="381000" cy="381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34</xdr:row>
      <xdr:rowOff>0</xdr:rowOff>
    </xdr:from>
    <xdr:ext cx="381000" cy="381000"/>
    <xdr:sp macro="" textlink="">
      <xdr:nvSpPr>
        <xdr:cNvPr id="567" name="Shape 18">
          <a:extLst>
            <a:ext uri="{FF2B5EF4-FFF2-40B4-BE49-F238E27FC236}">
              <a16:creationId xmlns:a16="http://schemas.microsoft.com/office/drawing/2014/main" id="{00000000-0008-0000-0000-000037020000}"/>
            </a:ext>
          </a:extLst>
        </xdr:cNvPr>
        <xdr:cNvSpPr/>
      </xdr:nvSpPr>
      <xdr:spPr>
        <a:xfrm>
          <a:off x="0" y="51482625"/>
          <a:ext cx="381000" cy="381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xdr:col>
      <xdr:colOff>0</xdr:colOff>
      <xdr:row>12</xdr:row>
      <xdr:rowOff>0</xdr:rowOff>
    </xdr:from>
    <xdr:ext cx="371475" cy="371475"/>
    <xdr:sp macro="" textlink="">
      <xdr:nvSpPr>
        <xdr:cNvPr id="568" name="Shape 8">
          <a:extLst>
            <a:ext uri="{FF2B5EF4-FFF2-40B4-BE49-F238E27FC236}">
              <a16:creationId xmlns:a16="http://schemas.microsoft.com/office/drawing/2014/main" id="{00000000-0008-0000-0000-000038020000}"/>
            </a:ext>
          </a:extLst>
        </xdr:cNvPr>
        <xdr:cNvSpPr/>
      </xdr:nvSpPr>
      <xdr:spPr>
        <a:xfrm>
          <a:off x="1524000" y="15401925"/>
          <a:ext cx="37147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xdr:col>
      <xdr:colOff>0</xdr:colOff>
      <xdr:row>14</xdr:row>
      <xdr:rowOff>0</xdr:rowOff>
    </xdr:from>
    <xdr:ext cx="381000" cy="381000"/>
    <xdr:sp macro="" textlink="">
      <xdr:nvSpPr>
        <xdr:cNvPr id="569" name="Shape 18">
          <a:extLst>
            <a:ext uri="{FF2B5EF4-FFF2-40B4-BE49-F238E27FC236}">
              <a16:creationId xmlns:a16="http://schemas.microsoft.com/office/drawing/2014/main" id="{00000000-0008-0000-0000-000039020000}"/>
            </a:ext>
          </a:extLst>
        </xdr:cNvPr>
        <xdr:cNvSpPr/>
      </xdr:nvSpPr>
      <xdr:spPr>
        <a:xfrm>
          <a:off x="1524000" y="17935575"/>
          <a:ext cx="381000" cy="381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34</xdr:row>
      <xdr:rowOff>0</xdr:rowOff>
    </xdr:from>
    <xdr:ext cx="381000" cy="381000"/>
    <xdr:sp macro="" textlink="">
      <xdr:nvSpPr>
        <xdr:cNvPr id="570" name="Shape 18">
          <a:extLst>
            <a:ext uri="{FF2B5EF4-FFF2-40B4-BE49-F238E27FC236}">
              <a16:creationId xmlns:a16="http://schemas.microsoft.com/office/drawing/2014/main" id="{00000000-0008-0000-0000-00003A020000}"/>
            </a:ext>
          </a:extLst>
        </xdr:cNvPr>
        <xdr:cNvSpPr/>
      </xdr:nvSpPr>
      <xdr:spPr>
        <a:xfrm>
          <a:off x="0" y="51482625"/>
          <a:ext cx="381000" cy="381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34</xdr:row>
      <xdr:rowOff>0</xdr:rowOff>
    </xdr:from>
    <xdr:ext cx="381000" cy="381000"/>
    <xdr:sp macro="" textlink="">
      <xdr:nvSpPr>
        <xdr:cNvPr id="571" name="Shape 18">
          <a:extLst>
            <a:ext uri="{FF2B5EF4-FFF2-40B4-BE49-F238E27FC236}">
              <a16:creationId xmlns:a16="http://schemas.microsoft.com/office/drawing/2014/main" id="{00000000-0008-0000-0000-00003B020000}"/>
            </a:ext>
          </a:extLst>
        </xdr:cNvPr>
        <xdr:cNvSpPr/>
      </xdr:nvSpPr>
      <xdr:spPr>
        <a:xfrm>
          <a:off x="0" y="51482625"/>
          <a:ext cx="381000" cy="381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87</xdr:row>
      <xdr:rowOff>0</xdr:rowOff>
    </xdr:from>
    <xdr:ext cx="361950" cy="352425"/>
    <xdr:sp macro="" textlink="">
      <xdr:nvSpPr>
        <xdr:cNvPr id="572" name="Shape 4">
          <a:extLst>
            <a:ext uri="{FF2B5EF4-FFF2-40B4-BE49-F238E27FC236}">
              <a16:creationId xmlns:a16="http://schemas.microsoft.com/office/drawing/2014/main" id="{00000000-0008-0000-0000-00003C020000}"/>
            </a:ext>
          </a:extLst>
        </xdr:cNvPr>
        <xdr:cNvSpPr/>
      </xdr:nvSpPr>
      <xdr:spPr>
        <a:xfrm>
          <a:off x="762000" y="121519950"/>
          <a:ext cx="361950"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xdr:col>
      <xdr:colOff>0</xdr:colOff>
      <xdr:row>89</xdr:row>
      <xdr:rowOff>0</xdr:rowOff>
    </xdr:from>
    <xdr:ext cx="361950" cy="352425"/>
    <xdr:sp macro="" textlink="">
      <xdr:nvSpPr>
        <xdr:cNvPr id="573" name="Shape 4">
          <a:extLst>
            <a:ext uri="{FF2B5EF4-FFF2-40B4-BE49-F238E27FC236}">
              <a16:creationId xmlns:a16="http://schemas.microsoft.com/office/drawing/2014/main" id="{00000000-0008-0000-0000-00003D020000}"/>
            </a:ext>
          </a:extLst>
        </xdr:cNvPr>
        <xdr:cNvSpPr/>
      </xdr:nvSpPr>
      <xdr:spPr>
        <a:xfrm>
          <a:off x="1524000" y="124053600"/>
          <a:ext cx="361950"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xdr:col>
      <xdr:colOff>0</xdr:colOff>
      <xdr:row>89</xdr:row>
      <xdr:rowOff>0</xdr:rowOff>
    </xdr:from>
    <xdr:ext cx="361950" cy="352425"/>
    <xdr:sp macro="" textlink="">
      <xdr:nvSpPr>
        <xdr:cNvPr id="574" name="Shape 4">
          <a:extLst>
            <a:ext uri="{FF2B5EF4-FFF2-40B4-BE49-F238E27FC236}">
              <a16:creationId xmlns:a16="http://schemas.microsoft.com/office/drawing/2014/main" id="{00000000-0008-0000-0000-00003E020000}"/>
            </a:ext>
          </a:extLst>
        </xdr:cNvPr>
        <xdr:cNvSpPr/>
      </xdr:nvSpPr>
      <xdr:spPr>
        <a:xfrm>
          <a:off x="1524000" y="124053600"/>
          <a:ext cx="361950"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xdr:col>
      <xdr:colOff>0</xdr:colOff>
      <xdr:row>89</xdr:row>
      <xdr:rowOff>0</xdr:rowOff>
    </xdr:from>
    <xdr:ext cx="361950" cy="352425"/>
    <xdr:sp macro="" textlink="">
      <xdr:nvSpPr>
        <xdr:cNvPr id="575" name="Shape 4">
          <a:extLst>
            <a:ext uri="{FF2B5EF4-FFF2-40B4-BE49-F238E27FC236}">
              <a16:creationId xmlns:a16="http://schemas.microsoft.com/office/drawing/2014/main" id="{00000000-0008-0000-0000-00003F020000}"/>
            </a:ext>
          </a:extLst>
        </xdr:cNvPr>
        <xdr:cNvSpPr/>
      </xdr:nvSpPr>
      <xdr:spPr>
        <a:xfrm>
          <a:off x="1524000" y="124053600"/>
          <a:ext cx="361950"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xdr:col>
      <xdr:colOff>0</xdr:colOff>
      <xdr:row>92</xdr:row>
      <xdr:rowOff>0</xdr:rowOff>
    </xdr:from>
    <xdr:ext cx="361950" cy="352425"/>
    <xdr:sp macro="" textlink="">
      <xdr:nvSpPr>
        <xdr:cNvPr id="576" name="Shape 4">
          <a:extLst>
            <a:ext uri="{FF2B5EF4-FFF2-40B4-BE49-F238E27FC236}">
              <a16:creationId xmlns:a16="http://schemas.microsoft.com/office/drawing/2014/main" id="{00000000-0008-0000-0000-000040020000}"/>
            </a:ext>
          </a:extLst>
        </xdr:cNvPr>
        <xdr:cNvSpPr/>
      </xdr:nvSpPr>
      <xdr:spPr>
        <a:xfrm>
          <a:off x="1524000" y="127854075"/>
          <a:ext cx="361950"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xdr:col>
      <xdr:colOff>0</xdr:colOff>
      <xdr:row>92</xdr:row>
      <xdr:rowOff>0</xdr:rowOff>
    </xdr:from>
    <xdr:ext cx="361950" cy="352425"/>
    <xdr:sp macro="" textlink="">
      <xdr:nvSpPr>
        <xdr:cNvPr id="577" name="Shape 4">
          <a:extLst>
            <a:ext uri="{FF2B5EF4-FFF2-40B4-BE49-F238E27FC236}">
              <a16:creationId xmlns:a16="http://schemas.microsoft.com/office/drawing/2014/main" id="{00000000-0008-0000-0000-000041020000}"/>
            </a:ext>
          </a:extLst>
        </xdr:cNvPr>
        <xdr:cNvSpPr/>
      </xdr:nvSpPr>
      <xdr:spPr>
        <a:xfrm>
          <a:off x="1524000" y="127854075"/>
          <a:ext cx="361950"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xdr:col>
      <xdr:colOff>0</xdr:colOff>
      <xdr:row>92</xdr:row>
      <xdr:rowOff>0</xdr:rowOff>
    </xdr:from>
    <xdr:ext cx="361950" cy="352425"/>
    <xdr:sp macro="" textlink="">
      <xdr:nvSpPr>
        <xdr:cNvPr id="578" name="Shape 4">
          <a:extLst>
            <a:ext uri="{FF2B5EF4-FFF2-40B4-BE49-F238E27FC236}">
              <a16:creationId xmlns:a16="http://schemas.microsoft.com/office/drawing/2014/main" id="{00000000-0008-0000-0000-000042020000}"/>
            </a:ext>
          </a:extLst>
        </xdr:cNvPr>
        <xdr:cNvSpPr/>
      </xdr:nvSpPr>
      <xdr:spPr>
        <a:xfrm>
          <a:off x="1524000" y="127854075"/>
          <a:ext cx="361950"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xdr:col>
      <xdr:colOff>0</xdr:colOff>
      <xdr:row>92</xdr:row>
      <xdr:rowOff>0</xdr:rowOff>
    </xdr:from>
    <xdr:ext cx="361950" cy="352425"/>
    <xdr:sp macro="" textlink="">
      <xdr:nvSpPr>
        <xdr:cNvPr id="579" name="Shape 4">
          <a:extLst>
            <a:ext uri="{FF2B5EF4-FFF2-40B4-BE49-F238E27FC236}">
              <a16:creationId xmlns:a16="http://schemas.microsoft.com/office/drawing/2014/main" id="{00000000-0008-0000-0000-000043020000}"/>
            </a:ext>
          </a:extLst>
        </xdr:cNvPr>
        <xdr:cNvSpPr/>
      </xdr:nvSpPr>
      <xdr:spPr>
        <a:xfrm>
          <a:off x="1524000" y="127854075"/>
          <a:ext cx="361950"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xdr:col>
      <xdr:colOff>0</xdr:colOff>
      <xdr:row>92</xdr:row>
      <xdr:rowOff>0</xdr:rowOff>
    </xdr:from>
    <xdr:ext cx="361950" cy="352425"/>
    <xdr:sp macro="" textlink="">
      <xdr:nvSpPr>
        <xdr:cNvPr id="580" name="Shape 4">
          <a:extLst>
            <a:ext uri="{FF2B5EF4-FFF2-40B4-BE49-F238E27FC236}">
              <a16:creationId xmlns:a16="http://schemas.microsoft.com/office/drawing/2014/main" id="{00000000-0008-0000-0000-000044020000}"/>
            </a:ext>
          </a:extLst>
        </xdr:cNvPr>
        <xdr:cNvSpPr/>
      </xdr:nvSpPr>
      <xdr:spPr>
        <a:xfrm>
          <a:off x="1524000" y="127854075"/>
          <a:ext cx="361950"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xdr:col>
      <xdr:colOff>0</xdr:colOff>
      <xdr:row>92</xdr:row>
      <xdr:rowOff>0</xdr:rowOff>
    </xdr:from>
    <xdr:ext cx="361950" cy="352425"/>
    <xdr:sp macro="" textlink="">
      <xdr:nvSpPr>
        <xdr:cNvPr id="581" name="Shape 4">
          <a:extLst>
            <a:ext uri="{FF2B5EF4-FFF2-40B4-BE49-F238E27FC236}">
              <a16:creationId xmlns:a16="http://schemas.microsoft.com/office/drawing/2014/main" id="{00000000-0008-0000-0000-000045020000}"/>
            </a:ext>
          </a:extLst>
        </xdr:cNvPr>
        <xdr:cNvSpPr/>
      </xdr:nvSpPr>
      <xdr:spPr>
        <a:xfrm>
          <a:off x="1524000" y="127854075"/>
          <a:ext cx="361950"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xdr:col>
      <xdr:colOff>0</xdr:colOff>
      <xdr:row>92</xdr:row>
      <xdr:rowOff>0</xdr:rowOff>
    </xdr:from>
    <xdr:ext cx="361950" cy="352425"/>
    <xdr:sp macro="" textlink="">
      <xdr:nvSpPr>
        <xdr:cNvPr id="582" name="Shape 4">
          <a:extLst>
            <a:ext uri="{FF2B5EF4-FFF2-40B4-BE49-F238E27FC236}">
              <a16:creationId xmlns:a16="http://schemas.microsoft.com/office/drawing/2014/main" id="{00000000-0008-0000-0000-000046020000}"/>
            </a:ext>
          </a:extLst>
        </xdr:cNvPr>
        <xdr:cNvSpPr/>
      </xdr:nvSpPr>
      <xdr:spPr>
        <a:xfrm>
          <a:off x="1524000" y="127854075"/>
          <a:ext cx="361950"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xdr:col>
      <xdr:colOff>0</xdr:colOff>
      <xdr:row>92</xdr:row>
      <xdr:rowOff>0</xdr:rowOff>
    </xdr:from>
    <xdr:ext cx="361950" cy="352425"/>
    <xdr:sp macro="" textlink="">
      <xdr:nvSpPr>
        <xdr:cNvPr id="583" name="Shape 4">
          <a:extLst>
            <a:ext uri="{FF2B5EF4-FFF2-40B4-BE49-F238E27FC236}">
              <a16:creationId xmlns:a16="http://schemas.microsoft.com/office/drawing/2014/main" id="{00000000-0008-0000-0000-000047020000}"/>
            </a:ext>
          </a:extLst>
        </xdr:cNvPr>
        <xdr:cNvSpPr/>
      </xdr:nvSpPr>
      <xdr:spPr>
        <a:xfrm>
          <a:off x="1524000" y="127854075"/>
          <a:ext cx="361950"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xdr:col>
      <xdr:colOff>0</xdr:colOff>
      <xdr:row>92</xdr:row>
      <xdr:rowOff>0</xdr:rowOff>
    </xdr:from>
    <xdr:ext cx="361950" cy="352425"/>
    <xdr:sp macro="" textlink="">
      <xdr:nvSpPr>
        <xdr:cNvPr id="584" name="Shape 4">
          <a:extLst>
            <a:ext uri="{FF2B5EF4-FFF2-40B4-BE49-F238E27FC236}">
              <a16:creationId xmlns:a16="http://schemas.microsoft.com/office/drawing/2014/main" id="{00000000-0008-0000-0000-000048020000}"/>
            </a:ext>
          </a:extLst>
        </xdr:cNvPr>
        <xdr:cNvSpPr/>
      </xdr:nvSpPr>
      <xdr:spPr>
        <a:xfrm>
          <a:off x="1524000" y="127854075"/>
          <a:ext cx="361950"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xdr:col>
      <xdr:colOff>0</xdr:colOff>
      <xdr:row>92</xdr:row>
      <xdr:rowOff>0</xdr:rowOff>
    </xdr:from>
    <xdr:ext cx="361950" cy="352425"/>
    <xdr:sp macro="" textlink="">
      <xdr:nvSpPr>
        <xdr:cNvPr id="585" name="Shape 4">
          <a:extLst>
            <a:ext uri="{FF2B5EF4-FFF2-40B4-BE49-F238E27FC236}">
              <a16:creationId xmlns:a16="http://schemas.microsoft.com/office/drawing/2014/main" id="{00000000-0008-0000-0000-000049020000}"/>
            </a:ext>
          </a:extLst>
        </xdr:cNvPr>
        <xdr:cNvSpPr/>
      </xdr:nvSpPr>
      <xdr:spPr>
        <a:xfrm>
          <a:off x="1524000" y="127854075"/>
          <a:ext cx="361950"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34</xdr:row>
      <xdr:rowOff>0</xdr:rowOff>
    </xdr:from>
    <xdr:ext cx="381000" cy="381000"/>
    <xdr:sp macro="" textlink="">
      <xdr:nvSpPr>
        <xdr:cNvPr id="586" name="Shape 18">
          <a:extLst>
            <a:ext uri="{FF2B5EF4-FFF2-40B4-BE49-F238E27FC236}">
              <a16:creationId xmlns:a16="http://schemas.microsoft.com/office/drawing/2014/main" id="{00000000-0008-0000-0000-00004A020000}"/>
            </a:ext>
          </a:extLst>
        </xdr:cNvPr>
        <xdr:cNvSpPr/>
      </xdr:nvSpPr>
      <xdr:spPr>
        <a:xfrm>
          <a:off x="0" y="51482625"/>
          <a:ext cx="381000" cy="381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34</xdr:row>
      <xdr:rowOff>0</xdr:rowOff>
    </xdr:from>
    <xdr:ext cx="381000" cy="381000"/>
    <xdr:sp macro="" textlink="">
      <xdr:nvSpPr>
        <xdr:cNvPr id="587" name="Shape 18">
          <a:extLst>
            <a:ext uri="{FF2B5EF4-FFF2-40B4-BE49-F238E27FC236}">
              <a16:creationId xmlns:a16="http://schemas.microsoft.com/office/drawing/2014/main" id="{00000000-0008-0000-0000-00004B020000}"/>
            </a:ext>
          </a:extLst>
        </xdr:cNvPr>
        <xdr:cNvSpPr/>
      </xdr:nvSpPr>
      <xdr:spPr>
        <a:xfrm>
          <a:off x="0" y="51482625"/>
          <a:ext cx="381000" cy="381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34</xdr:row>
      <xdr:rowOff>0</xdr:rowOff>
    </xdr:from>
    <xdr:ext cx="381000" cy="381000"/>
    <xdr:sp macro="" textlink="">
      <xdr:nvSpPr>
        <xdr:cNvPr id="588" name="Shape 18">
          <a:extLst>
            <a:ext uri="{FF2B5EF4-FFF2-40B4-BE49-F238E27FC236}">
              <a16:creationId xmlns:a16="http://schemas.microsoft.com/office/drawing/2014/main" id="{00000000-0008-0000-0000-00004C020000}"/>
            </a:ext>
          </a:extLst>
        </xdr:cNvPr>
        <xdr:cNvSpPr/>
      </xdr:nvSpPr>
      <xdr:spPr>
        <a:xfrm>
          <a:off x="0" y="51482625"/>
          <a:ext cx="381000" cy="381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34</xdr:row>
      <xdr:rowOff>0</xdr:rowOff>
    </xdr:from>
    <xdr:ext cx="381000" cy="381000"/>
    <xdr:sp macro="" textlink="">
      <xdr:nvSpPr>
        <xdr:cNvPr id="589" name="Shape 18">
          <a:extLst>
            <a:ext uri="{FF2B5EF4-FFF2-40B4-BE49-F238E27FC236}">
              <a16:creationId xmlns:a16="http://schemas.microsoft.com/office/drawing/2014/main" id="{00000000-0008-0000-0000-00004D020000}"/>
            </a:ext>
          </a:extLst>
        </xdr:cNvPr>
        <xdr:cNvSpPr/>
      </xdr:nvSpPr>
      <xdr:spPr>
        <a:xfrm>
          <a:off x="0" y="51482625"/>
          <a:ext cx="381000" cy="381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34</xdr:row>
      <xdr:rowOff>0</xdr:rowOff>
    </xdr:from>
    <xdr:ext cx="381000" cy="381000"/>
    <xdr:sp macro="" textlink="">
      <xdr:nvSpPr>
        <xdr:cNvPr id="590" name="Shape 18">
          <a:extLst>
            <a:ext uri="{FF2B5EF4-FFF2-40B4-BE49-F238E27FC236}">
              <a16:creationId xmlns:a16="http://schemas.microsoft.com/office/drawing/2014/main" id="{00000000-0008-0000-0000-00004E020000}"/>
            </a:ext>
          </a:extLst>
        </xdr:cNvPr>
        <xdr:cNvSpPr/>
      </xdr:nvSpPr>
      <xdr:spPr>
        <a:xfrm>
          <a:off x="0" y="51482625"/>
          <a:ext cx="381000" cy="381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12</xdr:row>
      <xdr:rowOff>0</xdr:rowOff>
    </xdr:from>
    <xdr:ext cx="371475" cy="371475"/>
    <xdr:sp macro="" textlink="">
      <xdr:nvSpPr>
        <xdr:cNvPr id="591" name="Shape 8">
          <a:extLst>
            <a:ext uri="{FF2B5EF4-FFF2-40B4-BE49-F238E27FC236}">
              <a16:creationId xmlns:a16="http://schemas.microsoft.com/office/drawing/2014/main" id="{00000000-0008-0000-0000-00004F020000}"/>
            </a:ext>
          </a:extLst>
        </xdr:cNvPr>
        <xdr:cNvSpPr/>
      </xdr:nvSpPr>
      <xdr:spPr>
        <a:xfrm>
          <a:off x="762000" y="15401925"/>
          <a:ext cx="37147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xdr:row>
      <xdr:rowOff>0</xdr:rowOff>
    </xdr:from>
    <xdr:ext cx="381000" cy="381000"/>
    <xdr:sp macro="" textlink="">
      <xdr:nvSpPr>
        <xdr:cNvPr id="592" name="Shape 18">
          <a:extLst>
            <a:ext uri="{FF2B5EF4-FFF2-40B4-BE49-F238E27FC236}">
              <a16:creationId xmlns:a16="http://schemas.microsoft.com/office/drawing/2014/main" id="{00000000-0008-0000-0000-000050020000}"/>
            </a:ext>
          </a:extLst>
        </xdr:cNvPr>
        <xdr:cNvSpPr/>
      </xdr:nvSpPr>
      <xdr:spPr>
        <a:xfrm>
          <a:off x="762000" y="17935575"/>
          <a:ext cx="381000" cy="381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34</xdr:row>
      <xdr:rowOff>0</xdr:rowOff>
    </xdr:from>
    <xdr:ext cx="381000" cy="381000"/>
    <xdr:sp macro="" textlink="">
      <xdr:nvSpPr>
        <xdr:cNvPr id="593" name="Shape 18">
          <a:extLst>
            <a:ext uri="{FF2B5EF4-FFF2-40B4-BE49-F238E27FC236}">
              <a16:creationId xmlns:a16="http://schemas.microsoft.com/office/drawing/2014/main" id="{00000000-0008-0000-0000-000051020000}"/>
            </a:ext>
          </a:extLst>
        </xdr:cNvPr>
        <xdr:cNvSpPr/>
      </xdr:nvSpPr>
      <xdr:spPr>
        <a:xfrm>
          <a:off x="0" y="51482625"/>
          <a:ext cx="381000" cy="381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34</xdr:row>
      <xdr:rowOff>0</xdr:rowOff>
    </xdr:from>
    <xdr:ext cx="381000" cy="381000"/>
    <xdr:sp macro="" textlink="">
      <xdr:nvSpPr>
        <xdr:cNvPr id="594" name="Shape 18">
          <a:extLst>
            <a:ext uri="{FF2B5EF4-FFF2-40B4-BE49-F238E27FC236}">
              <a16:creationId xmlns:a16="http://schemas.microsoft.com/office/drawing/2014/main" id="{00000000-0008-0000-0000-000052020000}"/>
            </a:ext>
          </a:extLst>
        </xdr:cNvPr>
        <xdr:cNvSpPr/>
      </xdr:nvSpPr>
      <xdr:spPr>
        <a:xfrm>
          <a:off x="0" y="51482625"/>
          <a:ext cx="381000" cy="381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xdr:col>
      <xdr:colOff>0</xdr:colOff>
      <xdr:row>45</xdr:row>
      <xdr:rowOff>0</xdr:rowOff>
    </xdr:from>
    <xdr:ext cx="371475" cy="371475"/>
    <xdr:sp macro="" textlink="">
      <xdr:nvSpPr>
        <xdr:cNvPr id="595" name="Shape 8">
          <a:extLst>
            <a:ext uri="{FF2B5EF4-FFF2-40B4-BE49-F238E27FC236}">
              <a16:creationId xmlns:a16="http://schemas.microsoft.com/office/drawing/2014/main" id="{00000000-0008-0000-0000-000053020000}"/>
            </a:ext>
          </a:extLst>
        </xdr:cNvPr>
        <xdr:cNvSpPr/>
      </xdr:nvSpPr>
      <xdr:spPr>
        <a:xfrm>
          <a:off x="1524000" y="65541525"/>
          <a:ext cx="37147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45</xdr:row>
      <xdr:rowOff>0</xdr:rowOff>
    </xdr:from>
    <xdr:ext cx="371475" cy="371475"/>
    <xdr:sp macro="" textlink="">
      <xdr:nvSpPr>
        <xdr:cNvPr id="596" name="Shape 8">
          <a:extLst>
            <a:ext uri="{FF2B5EF4-FFF2-40B4-BE49-F238E27FC236}">
              <a16:creationId xmlns:a16="http://schemas.microsoft.com/office/drawing/2014/main" id="{00000000-0008-0000-0000-000054020000}"/>
            </a:ext>
          </a:extLst>
        </xdr:cNvPr>
        <xdr:cNvSpPr/>
      </xdr:nvSpPr>
      <xdr:spPr>
        <a:xfrm>
          <a:off x="762000" y="65541525"/>
          <a:ext cx="37147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34</xdr:row>
      <xdr:rowOff>0</xdr:rowOff>
    </xdr:from>
    <xdr:ext cx="381000" cy="381000"/>
    <xdr:sp macro="" textlink="">
      <xdr:nvSpPr>
        <xdr:cNvPr id="597" name="Shape 18">
          <a:extLst>
            <a:ext uri="{FF2B5EF4-FFF2-40B4-BE49-F238E27FC236}">
              <a16:creationId xmlns:a16="http://schemas.microsoft.com/office/drawing/2014/main" id="{00000000-0008-0000-0000-000055020000}"/>
            </a:ext>
          </a:extLst>
        </xdr:cNvPr>
        <xdr:cNvSpPr/>
      </xdr:nvSpPr>
      <xdr:spPr>
        <a:xfrm>
          <a:off x="0" y="51482625"/>
          <a:ext cx="381000" cy="381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34</xdr:row>
      <xdr:rowOff>0</xdr:rowOff>
    </xdr:from>
    <xdr:ext cx="381000" cy="381000"/>
    <xdr:sp macro="" textlink="">
      <xdr:nvSpPr>
        <xdr:cNvPr id="598" name="Shape 18">
          <a:extLst>
            <a:ext uri="{FF2B5EF4-FFF2-40B4-BE49-F238E27FC236}">
              <a16:creationId xmlns:a16="http://schemas.microsoft.com/office/drawing/2014/main" id="{00000000-0008-0000-0000-000056020000}"/>
            </a:ext>
          </a:extLst>
        </xdr:cNvPr>
        <xdr:cNvSpPr/>
      </xdr:nvSpPr>
      <xdr:spPr>
        <a:xfrm>
          <a:off x="0" y="51482625"/>
          <a:ext cx="381000" cy="381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34</xdr:row>
      <xdr:rowOff>0</xdr:rowOff>
    </xdr:from>
    <xdr:ext cx="381000" cy="381000"/>
    <xdr:sp macro="" textlink="">
      <xdr:nvSpPr>
        <xdr:cNvPr id="599" name="Shape 18">
          <a:extLst>
            <a:ext uri="{FF2B5EF4-FFF2-40B4-BE49-F238E27FC236}">
              <a16:creationId xmlns:a16="http://schemas.microsoft.com/office/drawing/2014/main" id="{00000000-0008-0000-0000-000057020000}"/>
            </a:ext>
          </a:extLst>
        </xdr:cNvPr>
        <xdr:cNvSpPr/>
      </xdr:nvSpPr>
      <xdr:spPr>
        <a:xfrm>
          <a:off x="0" y="51482625"/>
          <a:ext cx="381000" cy="381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24</xdr:col>
      <xdr:colOff>0</xdr:colOff>
      <xdr:row>47</xdr:row>
      <xdr:rowOff>0</xdr:rowOff>
    </xdr:from>
    <xdr:ext cx="371475" cy="371475"/>
    <xdr:sp macro="" textlink="">
      <xdr:nvSpPr>
        <xdr:cNvPr id="600" name="Shape 18">
          <a:extLst>
            <a:ext uri="{FF2B5EF4-FFF2-40B4-BE49-F238E27FC236}">
              <a16:creationId xmlns:a16="http://schemas.microsoft.com/office/drawing/2014/main" id="{00000000-0008-0000-0000-000058020000}"/>
            </a:ext>
          </a:extLst>
        </xdr:cNvPr>
        <xdr:cNvSpPr/>
      </xdr:nvSpPr>
      <xdr:spPr>
        <a:xfrm>
          <a:off x="19345275" y="68075175"/>
          <a:ext cx="37147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47</xdr:row>
      <xdr:rowOff>0</xdr:rowOff>
    </xdr:from>
    <xdr:ext cx="371475" cy="371475"/>
    <xdr:sp macro="" textlink="">
      <xdr:nvSpPr>
        <xdr:cNvPr id="601" name="Shape 18">
          <a:extLst>
            <a:ext uri="{FF2B5EF4-FFF2-40B4-BE49-F238E27FC236}">
              <a16:creationId xmlns:a16="http://schemas.microsoft.com/office/drawing/2014/main" id="{00000000-0008-0000-0000-000059020000}"/>
            </a:ext>
          </a:extLst>
        </xdr:cNvPr>
        <xdr:cNvSpPr/>
      </xdr:nvSpPr>
      <xdr:spPr>
        <a:xfrm>
          <a:off x="24888825" y="68075175"/>
          <a:ext cx="37147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47</xdr:row>
      <xdr:rowOff>0</xdr:rowOff>
    </xdr:from>
    <xdr:ext cx="371475" cy="371475"/>
    <xdr:sp macro="" textlink="">
      <xdr:nvSpPr>
        <xdr:cNvPr id="602" name="Shape 18">
          <a:extLst>
            <a:ext uri="{FF2B5EF4-FFF2-40B4-BE49-F238E27FC236}">
              <a16:creationId xmlns:a16="http://schemas.microsoft.com/office/drawing/2014/main" id="{00000000-0008-0000-0000-00005A020000}"/>
            </a:ext>
          </a:extLst>
        </xdr:cNvPr>
        <xdr:cNvSpPr/>
      </xdr:nvSpPr>
      <xdr:spPr>
        <a:xfrm>
          <a:off x="24888825" y="68075175"/>
          <a:ext cx="37147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34</xdr:col>
      <xdr:colOff>0</xdr:colOff>
      <xdr:row>34</xdr:row>
      <xdr:rowOff>0</xdr:rowOff>
    </xdr:from>
    <xdr:ext cx="342900" cy="342900"/>
    <xdr:sp macro="" textlink="">
      <xdr:nvSpPr>
        <xdr:cNvPr id="603" name="Shape 14">
          <a:extLst>
            <a:ext uri="{FF2B5EF4-FFF2-40B4-BE49-F238E27FC236}">
              <a16:creationId xmlns:a16="http://schemas.microsoft.com/office/drawing/2014/main" id="{00000000-0008-0000-0000-00005B020000}"/>
            </a:ext>
          </a:extLst>
        </xdr:cNvPr>
        <xdr:cNvSpPr/>
      </xdr:nvSpPr>
      <xdr:spPr>
        <a:xfrm>
          <a:off x="39757350" y="5148262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34</xdr:col>
      <xdr:colOff>0</xdr:colOff>
      <xdr:row>35</xdr:row>
      <xdr:rowOff>0</xdr:rowOff>
    </xdr:from>
    <xdr:ext cx="342900" cy="342900"/>
    <xdr:sp macro="" textlink="">
      <xdr:nvSpPr>
        <xdr:cNvPr id="604" name="Shape 14">
          <a:extLst>
            <a:ext uri="{FF2B5EF4-FFF2-40B4-BE49-F238E27FC236}">
              <a16:creationId xmlns:a16="http://schemas.microsoft.com/office/drawing/2014/main" id="{00000000-0008-0000-0000-00005C020000}"/>
            </a:ext>
          </a:extLst>
        </xdr:cNvPr>
        <xdr:cNvSpPr/>
      </xdr:nvSpPr>
      <xdr:spPr>
        <a:xfrm>
          <a:off x="39757350" y="527494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34</xdr:col>
      <xdr:colOff>0</xdr:colOff>
      <xdr:row>36</xdr:row>
      <xdr:rowOff>0</xdr:rowOff>
    </xdr:from>
    <xdr:ext cx="342900" cy="342900"/>
    <xdr:sp macro="" textlink="">
      <xdr:nvSpPr>
        <xdr:cNvPr id="605" name="Shape 14">
          <a:extLst>
            <a:ext uri="{FF2B5EF4-FFF2-40B4-BE49-F238E27FC236}">
              <a16:creationId xmlns:a16="http://schemas.microsoft.com/office/drawing/2014/main" id="{00000000-0008-0000-0000-00005D020000}"/>
            </a:ext>
          </a:extLst>
        </xdr:cNvPr>
        <xdr:cNvSpPr/>
      </xdr:nvSpPr>
      <xdr:spPr>
        <a:xfrm>
          <a:off x="39757350" y="5401627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34</xdr:col>
      <xdr:colOff>0</xdr:colOff>
      <xdr:row>37</xdr:row>
      <xdr:rowOff>0</xdr:rowOff>
    </xdr:from>
    <xdr:ext cx="342900" cy="342900"/>
    <xdr:sp macro="" textlink="">
      <xdr:nvSpPr>
        <xdr:cNvPr id="606" name="Shape 14">
          <a:extLst>
            <a:ext uri="{FF2B5EF4-FFF2-40B4-BE49-F238E27FC236}">
              <a16:creationId xmlns:a16="http://schemas.microsoft.com/office/drawing/2014/main" id="{00000000-0008-0000-0000-00005E020000}"/>
            </a:ext>
          </a:extLst>
        </xdr:cNvPr>
        <xdr:cNvSpPr/>
      </xdr:nvSpPr>
      <xdr:spPr>
        <a:xfrm>
          <a:off x="39757350" y="552831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34</xdr:col>
      <xdr:colOff>0</xdr:colOff>
      <xdr:row>34</xdr:row>
      <xdr:rowOff>0</xdr:rowOff>
    </xdr:from>
    <xdr:ext cx="342900" cy="342900"/>
    <xdr:sp macro="" textlink="">
      <xdr:nvSpPr>
        <xdr:cNvPr id="607" name="Shape 14">
          <a:extLst>
            <a:ext uri="{FF2B5EF4-FFF2-40B4-BE49-F238E27FC236}">
              <a16:creationId xmlns:a16="http://schemas.microsoft.com/office/drawing/2014/main" id="{00000000-0008-0000-0000-00005F020000}"/>
            </a:ext>
          </a:extLst>
        </xdr:cNvPr>
        <xdr:cNvSpPr/>
      </xdr:nvSpPr>
      <xdr:spPr>
        <a:xfrm>
          <a:off x="39757350" y="5148262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34</xdr:col>
      <xdr:colOff>0</xdr:colOff>
      <xdr:row>35</xdr:row>
      <xdr:rowOff>0</xdr:rowOff>
    </xdr:from>
    <xdr:ext cx="342900" cy="342900"/>
    <xdr:sp macro="" textlink="">
      <xdr:nvSpPr>
        <xdr:cNvPr id="608" name="Shape 14">
          <a:extLst>
            <a:ext uri="{FF2B5EF4-FFF2-40B4-BE49-F238E27FC236}">
              <a16:creationId xmlns:a16="http://schemas.microsoft.com/office/drawing/2014/main" id="{00000000-0008-0000-0000-000060020000}"/>
            </a:ext>
          </a:extLst>
        </xdr:cNvPr>
        <xdr:cNvSpPr/>
      </xdr:nvSpPr>
      <xdr:spPr>
        <a:xfrm>
          <a:off x="39757350" y="527494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34</xdr:col>
      <xdr:colOff>0</xdr:colOff>
      <xdr:row>36</xdr:row>
      <xdr:rowOff>0</xdr:rowOff>
    </xdr:from>
    <xdr:ext cx="342900" cy="342900"/>
    <xdr:sp macro="" textlink="">
      <xdr:nvSpPr>
        <xdr:cNvPr id="609" name="Shape 14">
          <a:extLst>
            <a:ext uri="{FF2B5EF4-FFF2-40B4-BE49-F238E27FC236}">
              <a16:creationId xmlns:a16="http://schemas.microsoft.com/office/drawing/2014/main" id="{00000000-0008-0000-0000-000061020000}"/>
            </a:ext>
          </a:extLst>
        </xdr:cNvPr>
        <xdr:cNvSpPr/>
      </xdr:nvSpPr>
      <xdr:spPr>
        <a:xfrm>
          <a:off x="39757350" y="5401627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34</xdr:col>
      <xdr:colOff>0</xdr:colOff>
      <xdr:row>37</xdr:row>
      <xdr:rowOff>0</xdr:rowOff>
    </xdr:from>
    <xdr:ext cx="342900" cy="342900"/>
    <xdr:sp macro="" textlink="">
      <xdr:nvSpPr>
        <xdr:cNvPr id="610" name="Shape 14">
          <a:extLst>
            <a:ext uri="{FF2B5EF4-FFF2-40B4-BE49-F238E27FC236}">
              <a16:creationId xmlns:a16="http://schemas.microsoft.com/office/drawing/2014/main" id="{00000000-0008-0000-0000-000062020000}"/>
            </a:ext>
          </a:extLst>
        </xdr:cNvPr>
        <xdr:cNvSpPr/>
      </xdr:nvSpPr>
      <xdr:spPr>
        <a:xfrm>
          <a:off x="39757350" y="552831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34</xdr:col>
      <xdr:colOff>0</xdr:colOff>
      <xdr:row>34</xdr:row>
      <xdr:rowOff>0</xdr:rowOff>
    </xdr:from>
    <xdr:ext cx="342900" cy="342900"/>
    <xdr:sp macro="" textlink="">
      <xdr:nvSpPr>
        <xdr:cNvPr id="611" name="Shape 14">
          <a:extLst>
            <a:ext uri="{FF2B5EF4-FFF2-40B4-BE49-F238E27FC236}">
              <a16:creationId xmlns:a16="http://schemas.microsoft.com/office/drawing/2014/main" id="{00000000-0008-0000-0000-000063020000}"/>
            </a:ext>
          </a:extLst>
        </xdr:cNvPr>
        <xdr:cNvSpPr/>
      </xdr:nvSpPr>
      <xdr:spPr>
        <a:xfrm>
          <a:off x="39757350" y="5148262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34</xdr:col>
      <xdr:colOff>0</xdr:colOff>
      <xdr:row>32</xdr:row>
      <xdr:rowOff>0</xdr:rowOff>
    </xdr:from>
    <xdr:ext cx="342900" cy="342900"/>
    <xdr:sp macro="" textlink="">
      <xdr:nvSpPr>
        <xdr:cNvPr id="612" name="Shape 14">
          <a:extLst>
            <a:ext uri="{FF2B5EF4-FFF2-40B4-BE49-F238E27FC236}">
              <a16:creationId xmlns:a16="http://schemas.microsoft.com/office/drawing/2014/main" id="{00000000-0008-0000-0000-000064020000}"/>
            </a:ext>
          </a:extLst>
        </xdr:cNvPr>
        <xdr:cNvSpPr/>
      </xdr:nvSpPr>
      <xdr:spPr>
        <a:xfrm>
          <a:off x="39757350" y="47682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34</xdr:col>
      <xdr:colOff>0</xdr:colOff>
      <xdr:row>32</xdr:row>
      <xdr:rowOff>0</xdr:rowOff>
    </xdr:from>
    <xdr:ext cx="342900" cy="342900"/>
    <xdr:sp macro="" textlink="">
      <xdr:nvSpPr>
        <xdr:cNvPr id="613" name="Shape 14">
          <a:extLst>
            <a:ext uri="{FF2B5EF4-FFF2-40B4-BE49-F238E27FC236}">
              <a16:creationId xmlns:a16="http://schemas.microsoft.com/office/drawing/2014/main" id="{00000000-0008-0000-0000-000065020000}"/>
            </a:ext>
          </a:extLst>
        </xdr:cNvPr>
        <xdr:cNvSpPr/>
      </xdr:nvSpPr>
      <xdr:spPr>
        <a:xfrm>
          <a:off x="39757350" y="47682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34</xdr:col>
      <xdr:colOff>0</xdr:colOff>
      <xdr:row>32</xdr:row>
      <xdr:rowOff>0</xdr:rowOff>
    </xdr:from>
    <xdr:ext cx="342900" cy="342900"/>
    <xdr:sp macro="" textlink="">
      <xdr:nvSpPr>
        <xdr:cNvPr id="614" name="Shape 14">
          <a:extLst>
            <a:ext uri="{FF2B5EF4-FFF2-40B4-BE49-F238E27FC236}">
              <a16:creationId xmlns:a16="http://schemas.microsoft.com/office/drawing/2014/main" id="{00000000-0008-0000-0000-000066020000}"/>
            </a:ext>
          </a:extLst>
        </xdr:cNvPr>
        <xdr:cNvSpPr/>
      </xdr:nvSpPr>
      <xdr:spPr>
        <a:xfrm>
          <a:off x="39757350" y="47682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34</xdr:col>
      <xdr:colOff>0</xdr:colOff>
      <xdr:row>35</xdr:row>
      <xdr:rowOff>0</xdr:rowOff>
    </xdr:from>
    <xdr:ext cx="342900" cy="342900"/>
    <xdr:sp macro="" textlink="">
      <xdr:nvSpPr>
        <xdr:cNvPr id="615" name="Shape 14">
          <a:extLst>
            <a:ext uri="{FF2B5EF4-FFF2-40B4-BE49-F238E27FC236}">
              <a16:creationId xmlns:a16="http://schemas.microsoft.com/office/drawing/2014/main" id="{00000000-0008-0000-0000-000067020000}"/>
            </a:ext>
          </a:extLst>
        </xdr:cNvPr>
        <xdr:cNvSpPr/>
      </xdr:nvSpPr>
      <xdr:spPr>
        <a:xfrm>
          <a:off x="39757350" y="527494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34</xdr:col>
      <xdr:colOff>0</xdr:colOff>
      <xdr:row>35</xdr:row>
      <xdr:rowOff>0</xdr:rowOff>
    </xdr:from>
    <xdr:ext cx="342900" cy="342900"/>
    <xdr:sp macro="" textlink="">
      <xdr:nvSpPr>
        <xdr:cNvPr id="616" name="Shape 14">
          <a:extLst>
            <a:ext uri="{FF2B5EF4-FFF2-40B4-BE49-F238E27FC236}">
              <a16:creationId xmlns:a16="http://schemas.microsoft.com/office/drawing/2014/main" id="{00000000-0008-0000-0000-000068020000}"/>
            </a:ext>
          </a:extLst>
        </xdr:cNvPr>
        <xdr:cNvSpPr/>
      </xdr:nvSpPr>
      <xdr:spPr>
        <a:xfrm>
          <a:off x="39757350" y="527494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34</xdr:col>
      <xdr:colOff>0</xdr:colOff>
      <xdr:row>35</xdr:row>
      <xdr:rowOff>0</xdr:rowOff>
    </xdr:from>
    <xdr:ext cx="342900" cy="342900"/>
    <xdr:sp macro="" textlink="">
      <xdr:nvSpPr>
        <xdr:cNvPr id="617" name="Shape 14">
          <a:extLst>
            <a:ext uri="{FF2B5EF4-FFF2-40B4-BE49-F238E27FC236}">
              <a16:creationId xmlns:a16="http://schemas.microsoft.com/office/drawing/2014/main" id="{00000000-0008-0000-0000-000069020000}"/>
            </a:ext>
          </a:extLst>
        </xdr:cNvPr>
        <xdr:cNvSpPr/>
      </xdr:nvSpPr>
      <xdr:spPr>
        <a:xfrm>
          <a:off x="39757350" y="527494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34</xdr:col>
      <xdr:colOff>0</xdr:colOff>
      <xdr:row>36</xdr:row>
      <xdr:rowOff>0</xdr:rowOff>
    </xdr:from>
    <xdr:ext cx="342900" cy="342900"/>
    <xdr:sp macro="" textlink="">
      <xdr:nvSpPr>
        <xdr:cNvPr id="618" name="Shape 14">
          <a:extLst>
            <a:ext uri="{FF2B5EF4-FFF2-40B4-BE49-F238E27FC236}">
              <a16:creationId xmlns:a16="http://schemas.microsoft.com/office/drawing/2014/main" id="{00000000-0008-0000-0000-00006A020000}"/>
            </a:ext>
          </a:extLst>
        </xdr:cNvPr>
        <xdr:cNvSpPr/>
      </xdr:nvSpPr>
      <xdr:spPr>
        <a:xfrm>
          <a:off x="39757350" y="5401627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34</xdr:col>
      <xdr:colOff>0</xdr:colOff>
      <xdr:row>36</xdr:row>
      <xdr:rowOff>0</xdr:rowOff>
    </xdr:from>
    <xdr:ext cx="342900" cy="342900"/>
    <xdr:sp macro="" textlink="">
      <xdr:nvSpPr>
        <xdr:cNvPr id="619" name="Shape 14">
          <a:extLst>
            <a:ext uri="{FF2B5EF4-FFF2-40B4-BE49-F238E27FC236}">
              <a16:creationId xmlns:a16="http://schemas.microsoft.com/office/drawing/2014/main" id="{00000000-0008-0000-0000-00006B020000}"/>
            </a:ext>
          </a:extLst>
        </xdr:cNvPr>
        <xdr:cNvSpPr/>
      </xdr:nvSpPr>
      <xdr:spPr>
        <a:xfrm>
          <a:off x="39757350" y="5401627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34</xdr:col>
      <xdr:colOff>0</xdr:colOff>
      <xdr:row>36</xdr:row>
      <xdr:rowOff>0</xdr:rowOff>
    </xdr:from>
    <xdr:ext cx="342900" cy="342900"/>
    <xdr:sp macro="" textlink="">
      <xdr:nvSpPr>
        <xdr:cNvPr id="620" name="Shape 14">
          <a:extLst>
            <a:ext uri="{FF2B5EF4-FFF2-40B4-BE49-F238E27FC236}">
              <a16:creationId xmlns:a16="http://schemas.microsoft.com/office/drawing/2014/main" id="{00000000-0008-0000-0000-00006C020000}"/>
            </a:ext>
          </a:extLst>
        </xdr:cNvPr>
        <xdr:cNvSpPr/>
      </xdr:nvSpPr>
      <xdr:spPr>
        <a:xfrm>
          <a:off x="39757350" y="5401627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34</xdr:col>
      <xdr:colOff>0</xdr:colOff>
      <xdr:row>37</xdr:row>
      <xdr:rowOff>0</xdr:rowOff>
    </xdr:from>
    <xdr:ext cx="342900" cy="342900"/>
    <xdr:sp macro="" textlink="">
      <xdr:nvSpPr>
        <xdr:cNvPr id="621" name="Shape 14">
          <a:extLst>
            <a:ext uri="{FF2B5EF4-FFF2-40B4-BE49-F238E27FC236}">
              <a16:creationId xmlns:a16="http://schemas.microsoft.com/office/drawing/2014/main" id="{00000000-0008-0000-0000-00006D020000}"/>
            </a:ext>
          </a:extLst>
        </xdr:cNvPr>
        <xdr:cNvSpPr/>
      </xdr:nvSpPr>
      <xdr:spPr>
        <a:xfrm>
          <a:off x="39757350" y="552831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34</xdr:col>
      <xdr:colOff>0</xdr:colOff>
      <xdr:row>37</xdr:row>
      <xdr:rowOff>0</xdr:rowOff>
    </xdr:from>
    <xdr:ext cx="342900" cy="342900"/>
    <xdr:sp macro="" textlink="">
      <xdr:nvSpPr>
        <xdr:cNvPr id="622" name="Shape 14">
          <a:extLst>
            <a:ext uri="{FF2B5EF4-FFF2-40B4-BE49-F238E27FC236}">
              <a16:creationId xmlns:a16="http://schemas.microsoft.com/office/drawing/2014/main" id="{00000000-0008-0000-0000-00006E020000}"/>
            </a:ext>
          </a:extLst>
        </xdr:cNvPr>
        <xdr:cNvSpPr/>
      </xdr:nvSpPr>
      <xdr:spPr>
        <a:xfrm>
          <a:off x="39757350" y="552831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34</xdr:col>
      <xdr:colOff>0</xdr:colOff>
      <xdr:row>40</xdr:row>
      <xdr:rowOff>0</xdr:rowOff>
    </xdr:from>
    <xdr:ext cx="342900" cy="342900"/>
    <xdr:sp macro="" textlink="">
      <xdr:nvSpPr>
        <xdr:cNvPr id="623" name="Shape 14">
          <a:extLst>
            <a:ext uri="{FF2B5EF4-FFF2-40B4-BE49-F238E27FC236}">
              <a16:creationId xmlns:a16="http://schemas.microsoft.com/office/drawing/2014/main" id="{00000000-0008-0000-0000-00006F020000}"/>
            </a:ext>
          </a:extLst>
        </xdr:cNvPr>
        <xdr:cNvSpPr/>
      </xdr:nvSpPr>
      <xdr:spPr>
        <a:xfrm>
          <a:off x="39757350" y="5908357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34</xdr:col>
      <xdr:colOff>0</xdr:colOff>
      <xdr:row>40</xdr:row>
      <xdr:rowOff>0</xdr:rowOff>
    </xdr:from>
    <xdr:ext cx="342900" cy="342900"/>
    <xdr:sp macro="" textlink="">
      <xdr:nvSpPr>
        <xdr:cNvPr id="624" name="Shape 14">
          <a:extLst>
            <a:ext uri="{FF2B5EF4-FFF2-40B4-BE49-F238E27FC236}">
              <a16:creationId xmlns:a16="http://schemas.microsoft.com/office/drawing/2014/main" id="{00000000-0008-0000-0000-000070020000}"/>
            </a:ext>
          </a:extLst>
        </xdr:cNvPr>
        <xdr:cNvSpPr/>
      </xdr:nvSpPr>
      <xdr:spPr>
        <a:xfrm>
          <a:off x="39757350" y="5908357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34</xdr:col>
      <xdr:colOff>0</xdr:colOff>
      <xdr:row>40</xdr:row>
      <xdr:rowOff>0</xdr:rowOff>
    </xdr:from>
    <xdr:ext cx="342900" cy="342900"/>
    <xdr:sp macro="" textlink="">
      <xdr:nvSpPr>
        <xdr:cNvPr id="625" name="Shape 14">
          <a:extLst>
            <a:ext uri="{FF2B5EF4-FFF2-40B4-BE49-F238E27FC236}">
              <a16:creationId xmlns:a16="http://schemas.microsoft.com/office/drawing/2014/main" id="{00000000-0008-0000-0000-000071020000}"/>
            </a:ext>
          </a:extLst>
        </xdr:cNvPr>
        <xdr:cNvSpPr/>
      </xdr:nvSpPr>
      <xdr:spPr>
        <a:xfrm>
          <a:off x="39757350" y="5908357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34</xdr:col>
      <xdr:colOff>0</xdr:colOff>
      <xdr:row>41</xdr:row>
      <xdr:rowOff>0</xdr:rowOff>
    </xdr:from>
    <xdr:ext cx="342900" cy="342900"/>
    <xdr:sp macro="" textlink="">
      <xdr:nvSpPr>
        <xdr:cNvPr id="626" name="Shape 14">
          <a:extLst>
            <a:ext uri="{FF2B5EF4-FFF2-40B4-BE49-F238E27FC236}">
              <a16:creationId xmlns:a16="http://schemas.microsoft.com/office/drawing/2014/main" id="{00000000-0008-0000-0000-000072020000}"/>
            </a:ext>
          </a:extLst>
        </xdr:cNvPr>
        <xdr:cNvSpPr/>
      </xdr:nvSpPr>
      <xdr:spPr>
        <a:xfrm>
          <a:off x="39757350" y="603504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34</xdr:col>
      <xdr:colOff>0</xdr:colOff>
      <xdr:row>41</xdr:row>
      <xdr:rowOff>0</xdr:rowOff>
    </xdr:from>
    <xdr:ext cx="342900" cy="342900"/>
    <xdr:sp macro="" textlink="">
      <xdr:nvSpPr>
        <xdr:cNvPr id="627" name="Shape 14">
          <a:extLst>
            <a:ext uri="{FF2B5EF4-FFF2-40B4-BE49-F238E27FC236}">
              <a16:creationId xmlns:a16="http://schemas.microsoft.com/office/drawing/2014/main" id="{00000000-0008-0000-0000-000073020000}"/>
            </a:ext>
          </a:extLst>
        </xdr:cNvPr>
        <xdr:cNvSpPr/>
      </xdr:nvSpPr>
      <xdr:spPr>
        <a:xfrm>
          <a:off x="39757350" y="603504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34</xdr:col>
      <xdr:colOff>0</xdr:colOff>
      <xdr:row>41</xdr:row>
      <xdr:rowOff>0</xdr:rowOff>
    </xdr:from>
    <xdr:ext cx="342900" cy="342900"/>
    <xdr:sp macro="" textlink="">
      <xdr:nvSpPr>
        <xdr:cNvPr id="628" name="Shape 14">
          <a:extLst>
            <a:ext uri="{FF2B5EF4-FFF2-40B4-BE49-F238E27FC236}">
              <a16:creationId xmlns:a16="http://schemas.microsoft.com/office/drawing/2014/main" id="{00000000-0008-0000-0000-000074020000}"/>
            </a:ext>
          </a:extLst>
        </xdr:cNvPr>
        <xdr:cNvSpPr/>
      </xdr:nvSpPr>
      <xdr:spPr>
        <a:xfrm>
          <a:off x="39757350" y="603504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34</xdr:col>
      <xdr:colOff>0</xdr:colOff>
      <xdr:row>42</xdr:row>
      <xdr:rowOff>0</xdr:rowOff>
    </xdr:from>
    <xdr:ext cx="342900" cy="342900"/>
    <xdr:sp macro="" textlink="">
      <xdr:nvSpPr>
        <xdr:cNvPr id="629" name="Shape 14">
          <a:extLst>
            <a:ext uri="{FF2B5EF4-FFF2-40B4-BE49-F238E27FC236}">
              <a16:creationId xmlns:a16="http://schemas.microsoft.com/office/drawing/2014/main" id="{00000000-0008-0000-0000-000075020000}"/>
            </a:ext>
          </a:extLst>
        </xdr:cNvPr>
        <xdr:cNvSpPr/>
      </xdr:nvSpPr>
      <xdr:spPr>
        <a:xfrm>
          <a:off x="39757350" y="6161722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34</xdr:col>
      <xdr:colOff>0</xdr:colOff>
      <xdr:row>42</xdr:row>
      <xdr:rowOff>0</xdr:rowOff>
    </xdr:from>
    <xdr:ext cx="342900" cy="342900"/>
    <xdr:sp macro="" textlink="">
      <xdr:nvSpPr>
        <xdr:cNvPr id="630" name="Shape 14">
          <a:extLst>
            <a:ext uri="{FF2B5EF4-FFF2-40B4-BE49-F238E27FC236}">
              <a16:creationId xmlns:a16="http://schemas.microsoft.com/office/drawing/2014/main" id="{00000000-0008-0000-0000-000076020000}"/>
            </a:ext>
          </a:extLst>
        </xdr:cNvPr>
        <xdr:cNvSpPr/>
      </xdr:nvSpPr>
      <xdr:spPr>
        <a:xfrm>
          <a:off x="39757350" y="6161722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34</xdr:col>
      <xdr:colOff>0</xdr:colOff>
      <xdr:row>42</xdr:row>
      <xdr:rowOff>0</xdr:rowOff>
    </xdr:from>
    <xdr:ext cx="342900" cy="342900"/>
    <xdr:sp macro="" textlink="">
      <xdr:nvSpPr>
        <xdr:cNvPr id="631" name="Shape 14">
          <a:extLst>
            <a:ext uri="{FF2B5EF4-FFF2-40B4-BE49-F238E27FC236}">
              <a16:creationId xmlns:a16="http://schemas.microsoft.com/office/drawing/2014/main" id="{00000000-0008-0000-0000-000077020000}"/>
            </a:ext>
          </a:extLst>
        </xdr:cNvPr>
        <xdr:cNvSpPr/>
      </xdr:nvSpPr>
      <xdr:spPr>
        <a:xfrm>
          <a:off x="39757350" y="6161722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34</xdr:col>
      <xdr:colOff>0</xdr:colOff>
      <xdr:row>43</xdr:row>
      <xdr:rowOff>0</xdr:rowOff>
    </xdr:from>
    <xdr:ext cx="342900" cy="342900"/>
    <xdr:sp macro="" textlink="">
      <xdr:nvSpPr>
        <xdr:cNvPr id="632" name="Shape 14">
          <a:extLst>
            <a:ext uri="{FF2B5EF4-FFF2-40B4-BE49-F238E27FC236}">
              <a16:creationId xmlns:a16="http://schemas.microsoft.com/office/drawing/2014/main" id="{00000000-0008-0000-0000-000078020000}"/>
            </a:ext>
          </a:extLst>
        </xdr:cNvPr>
        <xdr:cNvSpPr/>
      </xdr:nvSpPr>
      <xdr:spPr>
        <a:xfrm>
          <a:off x="39757350" y="628840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34</xdr:col>
      <xdr:colOff>0</xdr:colOff>
      <xdr:row>43</xdr:row>
      <xdr:rowOff>0</xdr:rowOff>
    </xdr:from>
    <xdr:ext cx="342900" cy="342900"/>
    <xdr:sp macro="" textlink="">
      <xdr:nvSpPr>
        <xdr:cNvPr id="633" name="Shape 14">
          <a:extLst>
            <a:ext uri="{FF2B5EF4-FFF2-40B4-BE49-F238E27FC236}">
              <a16:creationId xmlns:a16="http://schemas.microsoft.com/office/drawing/2014/main" id="{00000000-0008-0000-0000-000079020000}"/>
            </a:ext>
          </a:extLst>
        </xdr:cNvPr>
        <xdr:cNvSpPr/>
      </xdr:nvSpPr>
      <xdr:spPr>
        <a:xfrm>
          <a:off x="39757350" y="628840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34</xdr:col>
      <xdr:colOff>0</xdr:colOff>
      <xdr:row>43</xdr:row>
      <xdr:rowOff>0</xdr:rowOff>
    </xdr:from>
    <xdr:ext cx="342900" cy="342900"/>
    <xdr:sp macro="" textlink="">
      <xdr:nvSpPr>
        <xdr:cNvPr id="634" name="Shape 14">
          <a:extLst>
            <a:ext uri="{FF2B5EF4-FFF2-40B4-BE49-F238E27FC236}">
              <a16:creationId xmlns:a16="http://schemas.microsoft.com/office/drawing/2014/main" id="{00000000-0008-0000-0000-00007A020000}"/>
            </a:ext>
          </a:extLst>
        </xdr:cNvPr>
        <xdr:cNvSpPr/>
      </xdr:nvSpPr>
      <xdr:spPr>
        <a:xfrm>
          <a:off x="39757350" y="628840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34</xdr:col>
      <xdr:colOff>0</xdr:colOff>
      <xdr:row>49</xdr:row>
      <xdr:rowOff>0</xdr:rowOff>
    </xdr:from>
    <xdr:ext cx="342900" cy="342900"/>
    <xdr:sp macro="" textlink="">
      <xdr:nvSpPr>
        <xdr:cNvPr id="635" name="Shape 14">
          <a:extLst>
            <a:ext uri="{FF2B5EF4-FFF2-40B4-BE49-F238E27FC236}">
              <a16:creationId xmlns:a16="http://schemas.microsoft.com/office/drawing/2014/main" id="{00000000-0008-0000-0000-00007B020000}"/>
            </a:ext>
          </a:extLst>
        </xdr:cNvPr>
        <xdr:cNvSpPr/>
      </xdr:nvSpPr>
      <xdr:spPr>
        <a:xfrm>
          <a:off x="39757350" y="7060882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34</xdr:col>
      <xdr:colOff>0</xdr:colOff>
      <xdr:row>49</xdr:row>
      <xdr:rowOff>0</xdr:rowOff>
    </xdr:from>
    <xdr:ext cx="342900" cy="342900"/>
    <xdr:sp macro="" textlink="">
      <xdr:nvSpPr>
        <xdr:cNvPr id="636" name="Shape 14">
          <a:extLst>
            <a:ext uri="{FF2B5EF4-FFF2-40B4-BE49-F238E27FC236}">
              <a16:creationId xmlns:a16="http://schemas.microsoft.com/office/drawing/2014/main" id="{00000000-0008-0000-0000-00007C020000}"/>
            </a:ext>
          </a:extLst>
        </xdr:cNvPr>
        <xdr:cNvSpPr/>
      </xdr:nvSpPr>
      <xdr:spPr>
        <a:xfrm>
          <a:off x="39757350" y="7060882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34</xdr:col>
      <xdr:colOff>0</xdr:colOff>
      <xdr:row>49</xdr:row>
      <xdr:rowOff>0</xdr:rowOff>
    </xdr:from>
    <xdr:ext cx="342900" cy="342900"/>
    <xdr:sp macro="" textlink="">
      <xdr:nvSpPr>
        <xdr:cNvPr id="637" name="Shape 14">
          <a:extLst>
            <a:ext uri="{FF2B5EF4-FFF2-40B4-BE49-F238E27FC236}">
              <a16:creationId xmlns:a16="http://schemas.microsoft.com/office/drawing/2014/main" id="{00000000-0008-0000-0000-00007D020000}"/>
            </a:ext>
          </a:extLst>
        </xdr:cNvPr>
        <xdr:cNvSpPr/>
      </xdr:nvSpPr>
      <xdr:spPr>
        <a:xfrm>
          <a:off x="39757350" y="7060882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35</xdr:col>
      <xdr:colOff>0</xdr:colOff>
      <xdr:row>34</xdr:row>
      <xdr:rowOff>0</xdr:rowOff>
    </xdr:from>
    <xdr:ext cx="342900" cy="342900"/>
    <xdr:sp macro="" textlink="">
      <xdr:nvSpPr>
        <xdr:cNvPr id="638" name="Shape 14">
          <a:extLst>
            <a:ext uri="{FF2B5EF4-FFF2-40B4-BE49-F238E27FC236}">
              <a16:creationId xmlns:a16="http://schemas.microsoft.com/office/drawing/2014/main" id="{00000000-0008-0000-0000-00007E020000}"/>
            </a:ext>
          </a:extLst>
        </xdr:cNvPr>
        <xdr:cNvSpPr/>
      </xdr:nvSpPr>
      <xdr:spPr>
        <a:xfrm>
          <a:off x="40843200" y="5148262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35</xdr:col>
      <xdr:colOff>0</xdr:colOff>
      <xdr:row>35</xdr:row>
      <xdr:rowOff>0</xdr:rowOff>
    </xdr:from>
    <xdr:ext cx="342900" cy="342900"/>
    <xdr:sp macro="" textlink="">
      <xdr:nvSpPr>
        <xdr:cNvPr id="639" name="Shape 14">
          <a:extLst>
            <a:ext uri="{FF2B5EF4-FFF2-40B4-BE49-F238E27FC236}">
              <a16:creationId xmlns:a16="http://schemas.microsoft.com/office/drawing/2014/main" id="{00000000-0008-0000-0000-00007F020000}"/>
            </a:ext>
          </a:extLst>
        </xdr:cNvPr>
        <xdr:cNvSpPr/>
      </xdr:nvSpPr>
      <xdr:spPr>
        <a:xfrm>
          <a:off x="40843200" y="527494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35</xdr:col>
      <xdr:colOff>0</xdr:colOff>
      <xdr:row>36</xdr:row>
      <xdr:rowOff>0</xdr:rowOff>
    </xdr:from>
    <xdr:ext cx="342900" cy="342900"/>
    <xdr:sp macro="" textlink="">
      <xdr:nvSpPr>
        <xdr:cNvPr id="640" name="Shape 14">
          <a:extLst>
            <a:ext uri="{FF2B5EF4-FFF2-40B4-BE49-F238E27FC236}">
              <a16:creationId xmlns:a16="http://schemas.microsoft.com/office/drawing/2014/main" id="{00000000-0008-0000-0000-000080020000}"/>
            </a:ext>
          </a:extLst>
        </xdr:cNvPr>
        <xdr:cNvSpPr/>
      </xdr:nvSpPr>
      <xdr:spPr>
        <a:xfrm>
          <a:off x="40843200" y="5401627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35</xdr:col>
      <xdr:colOff>0</xdr:colOff>
      <xdr:row>37</xdr:row>
      <xdr:rowOff>0</xdr:rowOff>
    </xdr:from>
    <xdr:ext cx="342900" cy="342900"/>
    <xdr:sp macro="" textlink="">
      <xdr:nvSpPr>
        <xdr:cNvPr id="641" name="Shape 14">
          <a:extLst>
            <a:ext uri="{FF2B5EF4-FFF2-40B4-BE49-F238E27FC236}">
              <a16:creationId xmlns:a16="http://schemas.microsoft.com/office/drawing/2014/main" id="{00000000-0008-0000-0000-000081020000}"/>
            </a:ext>
          </a:extLst>
        </xdr:cNvPr>
        <xdr:cNvSpPr/>
      </xdr:nvSpPr>
      <xdr:spPr>
        <a:xfrm>
          <a:off x="40843200" y="552831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35</xdr:col>
      <xdr:colOff>0</xdr:colOff>
      <xdr:row>34</xdr:row>
      <xdr:rowOff>0</xdr:rowOff>
    </xdr:from>
    <xdr:ext cx="342900" cy="342900"/>
    <xdr:sp macro="" textlink="">
      <xdr:nvSpPr>
        <xdr:cNvPr id="642" name="Shape 14">
          <a:extLst>
            <a:ext uri="{FF2B5EF4-FFF2-40B4-BE49-F238E27FC236}">
              <a16:creationId xmlns:a16="http://schemas.microsoft.com/office/drawing/2014/main" id="{00000000-0008-0000-0000-000082020000}"/>
            </a:ext>
          </a:extLst>
        </xdr:cNvPr>
        <xdr:cNvSpPr/>
      </xdr:nvSpPr>
      <xdr:spPr>
        <a:xfrm>
          <a:off x="40843200" y="5148262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35</xdr:col>
      <xdr:colOff>0</xdr:colOff>
      <xdr:row>35</xdr:row>
      <xdr:rowOff>0</xdr:rowOff>
    </xdr:from>
    <xdr:ext cx="342900" cy="342900"/>
    <xdr:sp macro="" textlink="">
      <xdr:nvSpPr>
        <xdr:cNvPr id="643" name="Shape 14">
          <a:extLst>
            <a:ext uri="{FF2B5EF4-FFF2-40B4-BE49-F238E27FC236}">
              <a16:creationId xmlns:a16="http://schemas.microsoft.com/office/drawing/2014/main" id="{00000000-0008-0000-0000-000083020000}"/>
            </a:ext>
          </a:extLst>
        </xdr:cNvPr>
        <xdr:cNvSpPr/>
      </xdr:nvSpPr>
      <xdr:spPr>
        <a:xfrm>
          <a:off x="40843200" y="527494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35</xdr:col>
      <xdr:colOff>0</xdr:colOff>
      <xdr:row>36</xdr:row>
      <xdr:rowOff>0</xdr:rowOff>
    </xdr:from>
    <xdr:ext cx="342900" cy="342900"/>
    <xdr:sp macro="" textlink="">
      <xdr:nvSpPr>
        <xdr:cNvPr id="644" name="Shape 14">
          <a:extLst>
            <a:ext uri="{FF2B5EF4-FFF2-40B4-BE49-F238E27FC236}">
              <a16:creationId xmlns:a16="http://schemas.microsoft.com/office/drawing/2014/main" id="{00000000-0008-0000-0000-000084020000}"/>
            </a:ext>
          </a:extLst>
        </xdr:cNvPr>
        <xdr:cNvSpPr/>
      </xdr:nvSpPr>
      <xdr:spPr>
        <a:xfrm>
          <a:off x="40843200" y="5401627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35</xdr:col>
      <xdr:colOff>0</xdr:colOff>
      <xdr:row>37</xdr:row>
      <xdr:rowOff>0</xdr:rowOff>
    </xdr:from>
    <xdr:ext cx="342900" cy="342900"/>
    <xdr:sp macro="" textlink="">
      <xdr:nvSpPr>
        <xdr:cNvPr id="645" name="Shape 14">
          <a:extLst>
            <a:ext uri="{FF2B5EF4-FFF2-40B4-BE49-F238E27FC236}">
              <a16:creationId xmlns:a16="http://schemas.microsoft.com/office/drawing/2014/main" id="{00000000-0008-0000-0000-000085020000}"/>
            </a:ext>
          </a:extLst>
        </xdr:cNvPr>
        <xdr:cNvSpPr/>
      </xdr:nvSpPr>
      <xdr:spPr>
        <a:xfrm>
          <a:off x="40843200" y="552831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35</xdr:col>
      <xdr:colOff>0</xdr:colOff>
      <xdr:row>34</xdr:row>
      <xdr:rowOff>0</xdr:rowOff>
    </xdr:from>
    <xdr:ext cx="342900" cy="342900"/>
    <xdr:sp macro="" textlink="">
      <xdr:nvSpPr>
        <xdr:cNvPr id="646" name="Shape 14">
          <a:extLst>
            <a:ext uri="{FF2B5EF4-FFF2-40B4-BE49-F238E27FC236}">
              <a16:creationId xmlns:a16="http://schemas.microsoft.com/office/drawing/2014/main" id="{00000000-0008-0000-0000-000086020000}"/>
            </a:ext>
          </a:extLst>
        </xdr:cNvPr>
        <xdr:cNvSpPr/>
      </xdr:nvSpPr>
      <xdr:spPr>
        <a:xfrm>
          <a:off x="40843200" y="5148262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35</xdr:col>
      <xdr:colOff>0</xdr:colOff>
      <xdr:row>32</xdr:row>
      <xdr:rowOff>0</xdr:rowOff>
    </xdr:from>
    <xdr:ext cx="342900" cy="342900"/>
    <xdr:sp macro="" textlink="">
      <xdr:nvSpPr>
        <xdr:cNvPr id="647" name="Shape 14">
          <a:extLst>
            <a:ext uri="{FF2B5EF4-FFF2-40B4-BE49-F238E27FC236}">
              <a16:creationId xmlns:a16="http://schemas.microsoft.com/office/drawing/2014/main" id="{00000000-0008-0000-0000-000087020000}"/>
            </a:ext>
          </a:extLst>
        </xdr:cNvPr>
        <xdr:cNvSpPr/>
      </xdr:nvSpPr>
      <xdr:spPr>
        <a:xfrm>
          <a:off x="40843200" y="47682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35</xdr:col>
      <xdr:colOff>0</xdr:colOff>
      <xdr:row>32</xdr:row>
      <xdr:rowOff>0</xdr:rowOff>
    </xdr:from>
    <xdr:ext cx="342900" cy="342900"/>
    <xdr:sp macro="" textlink="">
      <xdr:nvSpPr>
        <xdr:cNvPr id="648" name="Shape 14">
          <a:extLst>
            <a:ext uri="{FF2B5EF4-FFF2-40B4-BE49-F238E27FC236}">
              <a16:creationId xmlns:a16="http://schemas.microsoft.com/office/drawing/2014/main" id="{00000000-0008-0000-0000-000088020000}"/>
            </a:ext>
          </a:extLst>
        </xdr:cNvPr>
        <xdr:cNvSpPr/>
      </xdr:nvSpPr>
      <xdr:spPr>
        <a:xfrm>
          <a:off x="40843200" y="47682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35</xdr:col>
      <xdr:colOff>0</xdr:colOff>
      <xdr:row>32</xdr:row>
      <xdr:rowOff>0</xdr:rowOff>
    </xdr:from>
    <xdr:ext cx="342900" cy="342900"/>
    <xdr:sp macro="" textlink="">
      <xdr:nvSpPr>
        <xdr:cNvPr id="649" name="Shape 14">
          <a:extLst>
            <a:ext uri="{FF2B5EF4-FFF2-40B4-BE49-F238E27FC236}">
              <a16:creationId xmlns:a16="http://schemas.microsoft.com/office/drawing/2014/main" id="{00000000-0008-0000-0000-000089020000}"/>
            </a:ext>
          </a:extLst>
        </xdr:cNvPr>
        <xdr:cNvSpPr/>
      </xdr:nvSpPr>
      <xdr:spPr>
        <a:xfrm>
          <a:off x="40843200" y="47682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35</xdr:col>
      <xdr:colOff>0</xdr:colOff>
      <xdr:row>35</xdr:row>
      <xdr:rowOff>0</xdr:rowOff>
    </xdr:from>
    <xdr:ext cx="342900" cy="342900"/>
    <xdr:sp macro="" textlink="">
      <xdr:nvSpPr>
        <xdr:cNvPr id="650" name="Shape 14">
          <a:extLst>
            <a:ext uri="{FF2B5EF4-FFF2-40B4-BE49-F238E27FC236}">
              <a16:creationId xmlns:a16="http://schemas.microsoft.com/office/drawing/2014/main" id="{00000000-0008-0000-0000-00008A020000}"/>
            </a:ext>
          </a:extLst>
        </xdr:cNvPr>
        <xdr:cNvSpPr/>
      </xdr:nvSpPr>
      <xdr:spPr>
        <a:xfrm>
          <a:off x="40843200" y="527494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35</xdr:col>
      <xdr:colOff>0</xdr:colOff>
      <xdr:row>35</xdr:row>
      <xdr:rowOff>0</xdr:rowOff>
    </xdr:from>
    <xdr:ext cx="342900" cy="342900"/>
    <xdr:sp macro="" textlink="">
      <xdr:nvSpPr>
        <xdr:cNvPr id="651" name="Shape 14">
          <a:extLst>
            <a:ext uri="{FF2B5EF4-FFF2-40B4-BE49-F238E27FC236}">
              <a16:creationId xmlns:a16="http://schemas.microsoft.com/office/drawing/2014/main" id="{00000000-0008-0000-0000-00008B020000}"/>
            </a:ext>
          </a:extLst>
        </xdr:cNvPr>
        <xdr:cNvSpPr/>
      </xdr:nvSpPr>
      <xdr:spPr>
        <a:xfrm>
          <a:off x="40843200" y="527494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35</xdr:col>
      <xdr:colOff>0</xdr:colOff>
      <xdr:row>35</xdr:row>
      <xdr:rowOff>0</xdr:rowOff>
    </xdr:from>
    <xdr:ext cx="342900" cy="342900"/>
    <xdr:sp macro="" textlink="">
      <xdr:nvSpPr>
        <xdr:cNvPr id="652" name="Shape 14">
          <a:extLst>
            <a:ext uri="{FF2B5EF4-FFF2-40B4-BE49-F238E27FC236}">
              <a16:creationId xmlns:a16="http://schemas.microsoft.com/office/drawing/2014/main" id="{00000000-0008-0000-0000-00008C020000}"/>
            </a:ext>
          </a:extLst>
        </xdr:cNvPr>
        <xdr:cNvSpPr/>
      </xdr:nvSpPr>
      <xdr:spPr>
        <a:xfrm>
          <a:off x="40843200" y="527494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35</xdr:col>
      <xdr:colOff>0</xdr:colOff>
      <xdr:row>36</xdr:row>
      <xdr:rowOff>0</xdr:rowOff>
    </xdr:from>
    <xdr:ext cx="342900" cy="342900"/>
    <xdr:sp macro="" textlink="">
      <xdr:nvSpPr>
        <xdr:cNvPr id="653" name="Shape 14">
          <a:extLst>
            <a:ext uri="{FF2B5EF4-FFF2-40B4-BE49-F238E27FC236}">
              <a16:creationId xmlns:a16="http://schemas.microsoft.com/office/drawing/2014/main" id="{00000000-0008-0000-0000-00008D020000}"/>
            </a:ext>
          </a:extLst>
        </xdr:cNvPr>
        <xdr:cNvSpPr/>
      </xdr:nvSpPr>
      <xdr:spPr>
        <a:xfrm>
          <a:off x="40843200" y="5401627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35</xdr:col>
      <xdr:colOff>0</xdr:colOff>
      <xdr:row>36</xdr:row>
      <xdr:rowOff>0</xdr:rowOff>
    </xdr:from>
    <xdr:ext cx="342900" cy="342900"/>
    <xdr:sp macro="" textlink="">
      <xdr:nvSpPr>
        <xdr:cNvPr id="654" name="Shape 14">
          <a:extLst>
            <a:ext uri="{FF2B5EF4-FFF2-40B4-BE49-F238E27FC236}">
              <a16:creationId xmlns:a16="http://schemas.microsoft.com/office/drawing/2014/main" id="{00000000-0008-0000-0000-00008E020000}"/>
            </a:ext>
          </a:extLst>
        </xdr:cNvPr>
        <xdr:cNvSpPr/>
      </xdr:nvSpPr>
      <xdr:spPr>
        <a:xfrm>
          <a:off x="40843200" y="5401627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35</xdr:col>
      <xdr:colOff>0</xdr:colOff>
      <xdr:row>36</xdr:row>
      <xdr:rowOff>0</xdr:rowOff>
    </xdr:from>
    <xdr:ext cx="342900" cy="342900"/>
    <xdr:sp macro="" textlink="">
      <xdr:nvSpPr>
        <xdr:cNvPr id="655" name="Shape 14">
          <a:extLst>
            <a:ext uri="{FF2B5EF4-FFF2-40B4-BE49-F238E27FC236}">
              <a16:creationId xmlns:a16="http://schemas.microsoft.com/office/drawing/2014/main" id="{00000000-0008-0000-0000-00008F020000}"/>
            </a:ext>
          </a:extLst>
        </xdr:cNvPr>
        <xdr:cNvSpPr/>
      </xdr:nvSpPr>
      <xdr:spPr>
        <a:xfrm>
          <a:off x="40843200" y="5401627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35</xdr:col>
      <xdr:colOff>0</xdr:colOff>
      <xdr:row>37</xdr:row>
      <xdr:rowOff>0</xdr:rowOff>
    </xdr:from>
    <xdr:ext cx="342900" cy="342900"/>
    <xdr:sp macro="" textlink="">
      <xdr:nvSpPr>
        <xdr:cNvPr id="656" name="Shape 14">
          <a:extLst>
            <a:ext uri="{FF2B5EF4-FFF2-40B4-BE49-F238E27FC236}">
              <a16:creationId xmlns:a16="http://schemas.microsoft.com/office/drawing/2014/main" id="{00000000-0008-0000-0000-000090020000}"/>
            </a:ext>
          </a:extLst>
        </xdr:cNvPr>
        <xdr:cNvSpPr/>
      </xdr:nvSpPr>
      <xdr:spPr>
        <a:xfrm>
          <a:off x="40843200" y="552831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35</xdr:col>
      <xdr:colOff>0</xdr:colOff>
      <xdr:row>37</xdr:row>
      <xdr:rowOff>0</xdr:rowOff>
    </xdr:from>
    <xdr:ext cx="342900" cy="342900"/>
    <xdr:sp macro="" textlink="">
      <xdr:nvSpPr>
        <xdr:cNvPr id="657" name="Shape 14">
          <a:extLst>
            <a:ext uri="{FF2B5EF4-FFF2-40B4-BE49-F238E27FC236}">
              <a16:creationId xmlns:a16="http://schemas.microsoft.com/office/drawing/2014/main" id="{00000000-0008-0000-0000-000091020000}"/>
            </a:ext>
          </a:extLst>
        </xdr:cNvPr>
        <xdr:cNvSpPr/>
      </xdr:nvSpPr>
      <xdr:spPr>
        <a:xfrm>
          <a:off x="40843200" y="552831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35</xdr:col>
      <xdr:colOff>0</xdr:colOff>
      <xdr:row>37</xdr:row>
      <xdr:rowOff>0</xdr:rowOff>
    </xdr:from>
    <xdr:ext cx="342900" cy="342900"/>
    <xdr:sp macro="" textlink="">
      <xdr:nvSpPr>
        <xdr:cNvPr id="658" name="Shape 14">
          <a:extLst>
            <a:ext uri="{FF2B5EF4-FFF2-40B4-BE49-F238E27FC236}">
              <a16:creationId xmlns:a16="http://schemas.microsoft.com/office/drawing/2014/main" id="{00000000-0008-0000-0000-000092020000}"/>
            </a:ext>
          </a:extLst>
        </xdr:cNvPr>
        <xdr:cNvSpPr/>
      </xdr:nvSpPr>
      <xdr:spPr>
        <a:xfrm>
          <a:off x="40843200" y="552831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35</xdr:col>
      <xdr:colOff>0</xdr:colOff>
      <xdr:row>40</xdr:row>
      <xdr:rowOff>0</xdr:rowOff>
    </xdr:from>
    <xdr:ext cx="342900" cy="342900"/>
    <xdr:sp macro="" textlink="">
      <xdr:nvSpPr>
        <xdr:cNvPr id="659" name="Shape 14">
          <a:extLst>
            <a:ext uri="{FF2B5EF4-FFF2-40B4-BE49-F238E27FC236}">
              <a16:creationId xmlns:a16="http://schemas.microsoft.com/office/drawing/2014/main" id="{00000000-0008-0000-0000-000093020000}"/>
            </a:ext>
          </a:extLst>
        </xdr:cNvPr>
        <xdr:cNvSpPr/>
      </xdr:nvSpPr>
      <xdr:spPr>
        <a:xfrm>
          <a:off x="40843200" y="5908357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35</xdr:col>
      <xdr:colOff>0</xdr:colOff>
      <xdr:row>40</xdr:row>
      <xdr:rowOff>0</xdr:rowOff>
    </xdr:from>
    <xdr:ext cx="342900" cy="342900"/>
    <xdr:sp macro="" textlink="">
      <xdr:nvSpPr>
        <xdr:cNvPr id="660" name="Shape 14">
          <a:extLst>
            <a:ext uri="{FF2B5EF4-FFF2-40B4-BE49-F238E27FC236}">
              <a16:creationId xmlns:a16="http://schemas.microsoft.com/office/drawing/2014/main" id="{00000000-0008-0000-0000-000094020000}"/>
            </a:ext>
          </a:extLst>
        </xdr:cNvPr>
        <xdr:cNvSpPr/>
      </xdr:nvSpPr>
      <xdr:spPr>
        <a:xfrm>
          <a:off x="40843200" y="5908357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35</xdr:col>
      <xdr:colOff>0</xdr:colOff>
      <xdr:row>40</xdr:row>
      <xdr:rowOff>0</xdr:rowOff>
    </xdr:from>
    <xdr:ext cx="342900" cy="342900"/>
    <xdr:sp macro="" textlink="">
      <xdr:nvSpPr>
        <xdr:cNvPr id="661" name="Shape 14">
          <a:extLst>
            <a:ext uri="{FF2B5EF4-FFF2-40B4-BE49-F238E27FC236}">
              <a16:creationId xmlns:a16="http://schemas.microsoft.com/office/drawing/2014/main" id="{00000000-0008-0000-0000-000095020000}"/>
            </a:ext>
          </a:extLst>
        </xdr:cNvPr>
        <xdr:cNvSpPr/>
      </xdr:nvSpPr>
      <xdr:spPr>
        <a:xfrm>
          <a:off x="40843200" y="5908357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35</xdr:col>
      <xdr:colOff>0</xdr:colOff>
      <xdr:row>41</xdr:row>
      <xdr:rowOff>0</xdr:rowOff>
    </xdr:from>
    <xdr:ext cx="342900" cy="342900"/>
    <xdr:sp macro="" textlink="">
      <xdr:nvSpPr>
        <xdr:cNvPr id="662" name="Shape 14">
          <a:extLst>
            <a:ext uri="{FF2B5EF4-FFF2-40B4-BE49-F238E27FC236}">
              <a16:creationId xmlns:a16="http://schemas.microsoft.com/office/drawing/2014/main" id="{00000000-0008-0000-0000-000096020000}"/>
            </a:ext>
          </a:extLst>
        </xdr:cNvPr>
        <xdr:cNvSpPr/>
      </xdr:nvSpPr>
      <xdr:spPr>
        <a:xfrm>
          <a:off x="40843200" y="603504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35</xdr:col>
      <xdr:colOff>0</xdr:colOff>
      <xdr:row>41</xdr:row>
      <xdr:rowOff>0</xdr:rowOff>
    </xdr:from>
    <xdr:ext cx="342900" cy="342900"/>
    <xdr:sp macro="" textlink="">
      <xdr:nvSpPr>
        <xdr:cNvPr id="663" name="Shape 14">
          <a:extLst>
            <a:ext uri="{FF2B5EF4-FFF2-40B4-BE49-F238E27FC236}">
              <a16:creationId xmlns:a16="http://schemas.microsoft.com/office/drawing/2014/main" id="{00000000-0008-0000-0000-000097020000}"/>
            </a:ext>
          </a:extLst>
        </xdr:cNvPr>
        <xdr:cNvSpPr/>
      </xdr:nvSpPr>
      <xdr:spPr>
        <a:xfrm>
          <a:off x="40843200" y="603504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35</xdr:col>
      <xdr:colOff>0</xdr:colOff>
      <xdr:row>41</xdr:row>
      <xdr:rowOff>0</xdr:rowOff>
    </xdr:from>
    <xdr:ext cx="342900" cy="342900"/>
    <xdr:sp macro="" textlink="">
      <xdr:nvSpPr>
        <xdr:cNvPr id="664" name="Shape 14">
          <a:extLst>
            <a:ext uri="{FF2B5EF4-FFF2-40B4-BE49-F238E27FC236}">
              <a16:creationId xmlns:a16="http://schemas.microsoft.com/office/drawing/2014/main" id="{00000000-0008-0000-0000-000098020000}"/>
            </a:ext>
          </a:extLst>
        </xdr:cNvPr>
        <xdr:cNvSpPr/>
      </xdr:nvSpPr>
      <xdr:spPr>
        <a:xfrm>
          <a:off x="40843200" y="603504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35</xdr:col>
      <xdr:colOff>0</xdr:colOff>
      <xdr:row>42</xdr:row>
      <xdr:rowOff>0</xdr:rowOff>
    </xdr:from>
    <xdr:ext cx="342900" cy="342900"/>
    <xdr:sp macro="" textlink="">
      <xdr:nvSpPr>
        <xdr:cNvPr id="665" name="Shape 14">
          <a:extLst>
            <a:ext uri="{FF2B5EF4-FFF2-40B4-BE49-F238E27FC236}">
              <a16:creationId xmlns:a16="http://schemas.microsoft.com/office/drawing/2014/main" id="{00000000-0008-0000-0000-000099020000}"/>
            </a:ext>
          </a:extLst>
        </xdr:cNvPr>
        <xdr:cNvSpPr/>
      </xdr:nvSpPr>
      <xdr:spPr>
        <a:xfrm>
          <a:off x="40843200" y="6161722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35</xdr:col>
      <xdr:colOff>0</xdr:colOff>
      <xdr:row>42</xdr:row>
      <xdr:rowOff>0</xdr:rowOff>
    </xdr:from>
    <xdr:ext cx="342900" cy="342900"/>
    <xdr:sp macro="" textlink="">
      <xdr:nvSpPr>
        <xdr:cNvPr id="666" name="Shape 14">
          <a:extLst>
            <a:ext uri="{FF2B5EF4-FFF2-40B4-BE49-F238E27FC236}">
              <a16:creationId xmlns:a16="http://schemas.microsoft.com/office/drawing/2014/main" id="{00000000-0008-0000-0000-00009A020000}"/>
            </a:ext>
          </a:extLst>
        </xdr:cNvPr>
        <xdr:cNvSpPr/>
      </xdr:nvSpPr>
      <xdr:spPr>
        <a:xfrm>
          <a:off x="40843200" y="6161722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35</xdr:col>
      <xdr:colOff>0</xdr:colOff>
      <xdr:row>43</xdr:row>
      <xdr:rowOff>0</xdr:rowOff>
    </xdr:from>
    <xdr:ext cx="342900" cy="342900"/>
    <xdr:sp macro="" textlink="">
      <xdr:nvSpPr>
        <xdr:cNvPr id="667" name="Shape 14">
          <a:extLst>
            <a:ext uri="{FF2B5EF4-FFF2-40B4-BE49-F238E27FC236}">
              <a16:creationId xmlns:a16="http://schemas.microsoft.com/office/drawing/2014/main" id="{00000000-0008-0000-0000-00009B020000}"/>
            </a:ext>
          </a:extLst>
        </xdr:cNvPr>
        <xdr:cNvSpPr/>
      </xdr:nvSpPr>
      <xdr:spPr>
        <a:xfrm>
          <a:off x="40843200" y="628840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35</xdr:col>
      <xdr:colOff>0</xdr:colOff>
      <xdr:row>43</xdr:row>
      <xdr:rowOff>0</xdr:rowOff>
    </xdr:from>
    <xdr:ext cx="342900" cy="342900"/>
    <xdr:sp macro="" textlink="">
      <xdr:nvSpPr>
        <xdr:cNvPr id="668" name="Shape 14">
          <a:extLst>
            <a:ext uri="{FF2B5EF4-FFF2-40B4-BE49-F238E27FC236}">
              <a16:creationId xmlns:a16="http://schemas.microsoft.com/office/drawing/2014/main" id="{00000000-0008-0000-0000-00009C020000}"/>
            </a:ext>
          </a:extLst>
        </xdr:cNvPr>
        <xdr:cNvSpPr/>
      </xdr:nvSpPr>
      <xdr:spPr>
        <a:xfrm>
          <a:off x="40843200" y="628840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35</xdr:col>
      <xdr:colOff>0</xdr:colOff>
      <xdr:row>43</xdr:row>
      <xdr:rowOff>0</xdr:rowOff>
    </xdr:from>
    <xdr:ext cx="342900" cy="342900"/>
    <xdr:sp macro="" textlink="">
      <xdr:nvSpPr>
        <xdr:cNvPr id="669" name="Shape 14">
          <a:extLst>
            <a:ext uri="{FF2B5EF4-FFF2-40B4-BE49-F238E27FC236}">
              <a16:creationId xmlns:a16="http://schemas.microsoft.com/office/drawing/2014/main" id="{00000000-0008-0000-0000-00009D020000}"/>
            </a:ext>
          </a:extLst>
        </xdr:cNvPr>
        <xdr:cNvSpPr/>
      </xdr:nvSpPr>
      <xdr:spPr>
        <a:xfrm>
          <a:off x="40843200" y="628840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35</xdr:col>
      <xdr:colOff>0</xdr:colOff>
      <xdr:row>49</xdr:row>
      <xdr:rowOff>0</xdr:rowOff>
    </xdr:from>
    <xdr:ext cx="342900" cy="342900"/>
    <xdr:sp macro="" textlink="">
      <xdr:nvSpPr>
        <xdr:cNvPr id="670" name="Shape 14">
          <a:extLst>
            <a:ext uri="{FF2B5EF4-FFF2-40B4-BE49-F238E27FC236}">
              <a16:creationId xmlns:a16="http://schemas.microsoft.com/office/drawing/2014/main" id="{00000000-0008-0000-0000-00009E020000}"/>
            </a:ext>
          </a:extLst>
        </xdr:cNvPr>
        <xdr:cNvSpPr/>
      </xdr:nvSpPr>
      <xdr:spPr>
        <a:xfrm>
          <a:off x="40843200" y="7060882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35</xdr:col>
      <xdr:colOff>0</xdr:colOff>
      <xdr:row>49</xdr:row>
      <xdr:rowOff>0</xdr:rowOff>
    </xdr:from>
    <xdr:ext cx="342900" cy="342900"/>
    <xdr:sp macro="" textlink="">
      <xdr:nvSpPr>
        <xdr:cNvPr id="671" name="Shape 14">
          <a:extLst>
            <a:ext uri="{FF2B5EF4-FFF2-40B4-BE49-F238E27FC236}">
              <a16:creationId xmlns:a16="http://schemas.microsoft.com/office/drawing/2014/main" id="{00000000-0008-0000-0000-00009F020000}"/>
            </a:ext>
          </a:extLst>
        </xdr:cNvPr>
        <xdr:cNvSpPr/>
      </xdr:nvSpPr>
      <xdr:spPr>
        <a:xfrm>
          <a:off x="40843200" y="7060882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35</xdr:col>
      <xdr:colOff>0</xdr:colOff>
      <xdr:row>49</xdr:row>
      <xdr:rowOff>0</xdr:rowOff>
    </xdr:from>
    <xdr:ext cx="342900" cy="342900"/>
    <xdr:sp macro="" textlink="">
      <xdr:nvSpPr>
        <xdr:cNvPr id="672" name="Shape 14">
          <a:extLst>
            <a:ext uri="{FF2B5EF4-FFF2-40B4-BE49-F238E27FC236}">
              <a16:creationId xmlns:a16="http://schemas.microsoft.com/office/drawing/2014/main" id="{00000000-0008-0000-0000-0000A0020000}"/>
            </a:ext>
          </a:extLst>
        </xdr:cNvPr>
        <xdr:cNvSpPr/>
      </xdr:nvSpPr>
      <xdr:spPr>
        <a:xfrm>
          <a:off x="40843200" y="7060882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36</xdr:col>
      <xdr:colOff>0</xdr:colOff>
      <xdr:row>34</xdr:row>
      <xdr:rowOff>0</xdr:rowOff>
    </xdr:from>
    <xdr:ext cx="342900" cy="342900"/>
    <xdr:sp macro="" textlink="">
      <xdr:nvSpPr>
        <xdr:cNvPr id="673" name="Shape 14">
          <a:extLst>
            <a:ext uri="{FF2B5EF4-FFF2-40B4-BE49-F238E27FC236}">
              <a16:creationId xmlns:a16="http://schemas.microsoft.com/office/drawing/2014/main" id="{00000000-0008-0000-0000-0000A1020000}"/>
            </a:ext>
          </a:extLst>
        </xdr:cNvPr>
        <xdr:cNvSpPr/>
      </xdr:nvSpPr>
      <xdr:spPr>
        <a:xfrm>
          <a:off x="41929050" y="5148262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36</xdr:col>
      <xdr:colOff>0</xdr:colOff>
      <xdr:row>35</xdr:row>
      <xdr:rowOff>0</xdr:rowOff>
    </xdr:from>
    <xdr:ext cx="342900" cy="342900"/>
    <xdr:sp macro="" textlink="">
      <xdr:nvSpPr>
        <xdr:cNvPr id="674" name="Shape 14">
          <a:extLst>
            <a:ext uri="{FF2B5EF4-FFF2-40B4-BE49-F238E27FC236}">
              <a16:creationId xmlns:a16="http://schemas.microsoft.com/office/drawing/2014/main" id="{00000000-0008-0000-0000-0000A2020000}"/>
            </a:ext>
          </a:extLst>
        </xdr:cNvPr>
        <xdr:cNvSpPr/>
      </xdr:nvSpPr>
      <xdr:spPr>
        <a:xfrm>
          <a:off x="41929050" y="527494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36</xdr:col>
      <xdr:colOff>0</xdr:colOff>
      <xdr:row>36</xdr:row>
      <xdr:rowOff>0</xdr:rowOff>
    </xdr:from>
    <xdr:ext cx="342900" cy="342900"/>
    <xdr:sp macro="" textlink="">
      <xdr:nvSpPr>
        <xdr:cNvPr id="675" name="Shape 14">
          <a:extLst>
            <a:ext uri="{FF2B5EF4-FFF2-40B4-BE49-F238E27FC236}">
              <a16:creationId xmlns:a16="http://schemas.microsoft.com/office/drawing/2014/main" id="{00000000-0008-0000-0000-0000A3020000}"/>
            </a:ext>
          </a:extLst>
        </xdr:cNvPr>
        <xdr:cNvSpPr/>
      </xdr:nvSpPr>
      <xdr:spPr>
        <a:xfrm>
          <a:off x="41929050" y="5401627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36</xdr:col>
      <xdr:colOff>0</xdr:colOff>
      <xdr:row>37</xdr:row>
      <xdr:rowOff>0</xdr:rowOff>
    </xdr:from>
    <xdr:ext cx="342900" cy="342900"/>
    <xdr:sp macro="" textlink="">
      <xdr:nvSpPr>
        <xdr:cNvPr id="676" name="Shape 14">
          <a:extLst>
            <a:ext uri="{FF2B5EF4-FFF2-40B4-BE49-F238E27FC236}">
              <a16:creationId xmlns:a16="http://schemas.microsoft.com/office/drawing/2014/main" id="{00000000-0008-0000-0000-0000A4020000}"/>
            </a:ext>
          </a:extLst>
        </xdr:cNvPr>
        <xdr:cNvSpPr/>
      </xdr:nvSpPr>
      <xdr:spPr>
        <a:xfrm>
          <a:off x="41929050" y="552831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36</xdr:col>
      <xdr:colOff>0</xdr:colOff>
      <xdr:row>34</xdr:row>
      <xdr:rowOff>0</xdr:rowOff>
    </xdr:from>
    <xdr:ext cx="342900" cy="342900"/>
    <xdr:sp macro="" textlink="">
      <xdr:nvSpPr>
        <xdr:cNvPr id="677" name="Shape 14">
          <a:extLst>
            <a:ext uri="{FF2B5EF4-FFF2-40B4-BE49-F238E27FC236}">
              <a16:creationId xmlns:a16="http://schemas.microsoft.com/office/drawing/2014/main" id="{00000000-0008-0000-0000-0000A5020000}"/>
            </a:ext>
          </a:extLst>
        </xdr:cNvPr>
        <xdr:cNvSpPr/>
      </xdr:nvSpPr>
      <xdr:spPr>
        <a:xfrm>
          <a:off x="41929050" y="5148262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36</xdr:col>
      <xdr:colOff>0</xdr:colOff>
      <xdr:row>35</xdr:row>
      <xdr:rowOff>0</xdr:rowOff>
    </xdr:from>
    <xdr:ext cx="342900" cy="342900"/>
    <xdr:sp macro="" textlink="">
      <xdr:nvSpPr>
        <xdr:cNvPr id="678" name="Shape 14">
          <a:extLst>
            <a:ext uri="{FF2B5EF4-FFF2-40B4-BE49-F238E27FC236}">
              <a16:creationId xmlns:a16="http://schemas.microsoft.com/office/drawing/2014/main" id="{00000000-0008-0000-0000-0000A6020000}"/>
            </a:ext>
          </a:extLst>
        </xdr:cNvPr>
        <xdr:cNvSpPr/>
      </xdr:nvSpPr>
      <xdr:spPr>
        <a:xfrm>
          <a:off x="41929050" y="527494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36</xdr:col>
      <xdr:colOff>0</xdr:colOff>
      <xdr:row>36</xdr:row>
      <xdr:rowOff>0</xdr:rowOff>
    </xdr:from>
    <xdr:ext cx="342900" cy="342900"/>
    <xdr:sp macro="" textlink="">
      <xdr:nvSpPr>
        <xdr:cNvPr id="679" name="Shape 14">
          <a:extLst>
            <a:ext uri="{FF2B5EF4-FFF2-40B4-BE49-F238E27FC236}">
              <a16:creationId xmlns:a16="http://schemas.microsoft.com/office/drawing/2014/main" id="{00000000-0008-0000-0000-0000A7020000}"/>
            </a:ext>
          </a:extLst>
        </xdr:cNvPr>
        <xdr:cNvSpPr/>
      </xdr:nvSpPr>
      <xdr:spPr>
        <a:xfrm>
          <a:off x="41929050" y="5401627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36</xdr:col>
      <xdr:colOff>0</xdr:colOff>
      <xdr:row>37</xdr:row>
      <xdr:rowOff>0</xdr:rowOff>
    </xdr:from>
    <xdr:ext cx="342900" cy="342900"/>
    <xdr:sp macro="" textlink="">
      <xdr:nvSpPr>
        <xdr:cNvPr id="680" name="Shape 14">
          <a:extLst>
            <a:ext uri="{FF2B5EF4-FFF2-40B4-BE49-F238E27FC236}">
              <a16:creationId xmlns:a16="http://schemas.microsoft.com/office/drawing/2014/main" id="{00000000-0008-0000-0000-0000A8020000}"/>
            </a:ext>
          </a:extLst>
        </xdr:cNvPr>
        <xdr:cNvSpPr/>
      </xdr:nvSpPr>
      <xdr:spPr>
        <a:xfrm>
          <a:off x="41929050" y="552831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36</xdr:col>
      <xdr:colOff>0</xdr:colOff>
      <xdr:row>34</xdr:row>
      <xdr:rowOff>0</xdr:rowOff>
    </xdr:from>
    <xdr:ext cx="342900" cy="342900"/>
    <xdr:sp macro="" textlink="">
      <xdr:nvSpPr>
        <xdr:cNvPr id="681" name="Shape 14">
          <a:extLst>
            <a:ext uri="{FF2B5EF4-FFF2-40B4-BE49-F238E27FC236}">
              <a16:creationId xmlns:a16="http://schemas.microsoft.com/office/drawing/2014/main" id="{00000000-0008-0000-0000-0000A9020000}"/>
            </a:ext>
          </a:extLst>
        </xdr:cNvPr>
        <xdr:cNvSpPr/>
      </xdr:nvSpPr>
      <xdr:spPr>
        <a:xfrm>
          <a:off x="41929050" y="5148262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36</xdr:col>
      <xdr:colOff>0</xdr:colOff>
      <xdr:row>32</xdr:row>
      <xdr:rowOff>0</xdr:rowOff>
    </xdr:from>
    <xdr:ext cx="342900" cy="342900"/>
    <xdr:sp macro="" textlink="">
      <xdr:nvSpPr>
        <xdr:cNvPr id="682" name="Shape 14">
          <a:extLst>
            <a:ext uri="{FF2B5EF4-FFF2-40B4-BE49-F238E27FC236}">
              <a16:creationId xmlns:a16="http://schemas.microsoft.com/office/drawing/2014/main" id="{00000000-0008-0000-0000-0000AA020000}"/>
            </a:ext>
          </a:extLst>
        </xdr:cNvPr>
        <xdr:cNvSpPr/>
      </xdr:nvSpPr>
      <xdr:spPr>
        <a:xfrm>
          <a:off x="41929050" y="47682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36</xdr:col>
      <xdr:colOff>0</xdr:colOff>
      <xdr:row>32</xdr:row>
      <xdr:rowOff>0</xdr:rowOff>
    </xdr:from>
    <xdr:ext cx="342900" cy="342900"/>
    <xdr:sp macro="" textlink="">
      <xdr:nvSpPr>
        <xdr:cNvPr id="683" name="Shape 14">
          <a:extLst>
            <a:ext uri="{FF2B5EF4-FFF2-40B4-BE49-F238E27FC236}">
              <a16:creationId xmlns:a16="http://schemas.microsoft.com/office/drawing/2014/main" id="{00000000-0008-0000-0000-0000AB020000}"/>
            </a:ext>
          </a:extLst>
        </xdr:cNvPr>
        <xdr:cNvSpPr/>
      </xdr:nvSpPr>
      <xdr:spPr>
        <a:xfrm>
          <a:off x="41929050" y="47682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36</xdr:col>
      <xdr:colOff>0</xdr:colOff>
      <xdr:row>32</xdr:row>
      <xdr:rowOff>0</xdr:rowOff>
    </xdr:from>
    <xdr:ext cx="342900" cy="342900"/>
    <xdr:sp macro="" textlink="">
      <xdr:nvSpPr>
        <xdr:cNvPr id="684" name="Shape 14">
          <a:extLst>
            <a:ext uri="{FF2B5EF4-FFF2-40B4-BE49-F238E27FC236}">
              <a16:creationId xmlns:a16="http://schemas.microsoft.com/office/drawing/2014/main" id="{00000000-0008-0000-0000-0000AC020000}"/>
            </a:ext>
          </a:extLst>
        </xdr:cNvPr>
        <xdr:cNvSpPr/>
      </xdr:nvSpPr>
      <xdr:spPr>
        <a:xfrm>
          <a:off x="41929050" y="47682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36</xdr:col>
      <xdr:colOff>0</xdr:colOff>
      <xdr:row>35</xdr:row>
      <xdr:rowOff>0</xdr:rowOff>
    </xdr:from>
    <xdr:ext cx="342900" cy="342900"/>
    <xdr:sp macro="" textlink="">
      <xdr:nvSpPr>
        <xdr:cNvPr id="685" name="Shape 14">
          <a:extLst>
            <a:ext uri="{FF2B5EF4-FFF2-40B4-BE49-F238E27FC236}">
              <a16:creationId xmlns:a16="http://schemas.microsoft.com/office/drawing/2014/main" id="{00000000-0008-0000-0000-0000AD020000}"/>
            </a:ext>
          </a:extLst>
        </xdr:cNvPr>
        <xdr:cNvSpPr/>
      </xdr:nvSpPr>
      <xdr:spPr>
        <a:xfrm>
          <a:off x="41929050" y="527494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36</xdr:col>
      <xdr:colOff>0</xdr:colOff>
      <xdr:row>35</xdr:row>
      <xdr:rowOff>0</xdr:rowOff>
    </xdr:from>
    <xdr:ext cx="342900" cy="342900"/>
    <xdr:sp macro="" textlink="">
      <xdr:nvSpPr>
        <xdr:cNvPr id="686" name="Shape 14">
          <a:extLst>
            <a:ext uri="{FF2B5EF4-FFF2-40B4-BE49-F238E27FC236}">
              <a16:creationId xmlns:a16="http://schemas.microsoft.com/office/drawing/2014/main" id="{00000000-0008-0000-0000-0000AE020000}"/>
            </a:ext>
          </a:extLst>
        </xdr:cNvPr>
        <xdr:cNvSpPr/>
      </xdr:nvSpPr>
      <xdr:spPr>
        <a:xfrm>
          <a:off x="41929050" y="527494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36</xdr:col>
      <xdr:colOff>0</xdr:colOff>
      <xdr:row>35</xdr:row>
      <xdr:rowOff>0</xdr:rowOff>
    </xdr:from>
    <xdr:ext cx="342900" cy="342900"/>
    <xdr:sp macro="" textlink="">
      <xdr:nvSpPr>
        <xdr:cNvPr id="687" name="Shape 14">
          <a:extLst>
            <a:ext uri="{FF2B5EF4-FFF2-40B4-BE49-F238E27FC236}">
              <a16:creationId xmlns:a16="http://schemas.microsoft.com/office/drawing/2014/main" id="{00000000-0008-0000-0000-0000AF020000}"/>
            </a:ext>
          </a:extLst>
        </xdr:cNvPr>
        <xdr:cNvSpPr/>
      </xdr:nvSpPr>
      <xdr:spPr>
        <a:xfrm>
          <a:off x="41929050" y="527494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36</xdr:col>
      <xdr:colOff>0</xdr:colOff>
      <xdr:row>36</xdr:row>
      <xdr:rowOff>0</xdr:rowOff>
    </xdr:from>
    <xdr:ext cx="342900" cy="342900"/>
    <xdr:sp macro="" textlink="">
      <xdr:nvSpPr>
        <xdr:cNvPr id="688" name="Shape 14">
          <a:extLst>
            <a:ext uri="{FF2B5EF4-FFF2-40B4-BE49-F238E27FC236}">
              <a16:creationId xmlns:a16="http://schemas.microsoft.com/office/drawing/2014/main" id="{00000000-0008-0000-0000-0000B0020000}"/>
            </a:ext>
          </a:extLst>
        </xdr:cNvPr>
        <xdr:cNvSpPr/>
      </xdr:nvSpPr>
      <xdr:spPr>
        <a:xfrm>
          <a:off x="41929050" y="5401627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36</xdr:col>
      <xdr:colOff>0</xdr:colOff>
      <xdr:row>36</xdr:row>
      <xdr:rowOff>0</xdr:rowOff>
    </xdr:from>
    <xdr:ext cx="342900" cy="342900"/>
    <xdr:sp macro="" textlink="">
      <xdr:nvSpPr>
        <xdr:cNvPr id="689" name="Shape 14">
          <a:extLst>
            <a:ext uri="{FF2B5EF4-FFF2-40B4-BE49-F238E27FC236}">
              <a16:creationId xmlns:a16="http://schemas.microsoft.com/office/drawing/2014/main" id="{00000000-0008-0000-0000-0000B1020000}"/>
            </a:ext>
          </a:extLst>
        </xdr:cNvPr>
        <xdr:cNvSpPr/>
      </xdr:nvSpPr>
      <xdr:spPr>
        <a:xfrm>
          <a:off x="41929050" y="5401627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36</xdr:col>
      <xdr:colOff>0</xdr:colOff>
      <xdr:row>36</xdr:row>
      <xdr:rowOff>0</xdr:rowOff>
    </xdr:from>
    <xdr:ext cx="342900" cy="342900"/>
    <xdr:sp macro="" textlink="">
      <xdr:nvSpPr>
        <xdr:cNvPr id="690" name="Shape 14">
          <a:extLst>
            <a:ext uri="{FF2B5EF4-FFF2-40B4-BE49-F238E27FC236}">
              <a16:creationId xmlns:a16="http://schemas.microsoft.com/office/drawing/2014/main" id="{00000000-0008-0000-0000-0000B2020000}"/>
            </a:ext>
          </a:extLst>
        </xdr:cNvPr>
        <xdr:cNvSpPr/>
      </xdr:nvSpPr>
      <xdr:spPr>
        <a:xfrm>
          <a:off x="41929050" y="5401627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36</xdr:col>
      <xdr:colOff>0</xdr:colOff>
      <xdr:row>37</xdr:row>
      <xdr:rowOff>0</xdr:rowOff>
    </xdr:from>
    <xdr:ext cx="342900" cy="342900"/>
    <xdr:sp macro="" textlink="">
      <xdr:nvSpPr>
        <xdr:cNvPr id="691" name="Shape 14">
          <a:extLst>
            <a:ext uri="{FF2B5EF4-FFF2-40B4-BE49-F238E27FC236}">
              <a16:creationId xmlns:a16="http://schemas.microsoft.com/office/drawing/2014/main" id="{00000000-0008-0000-0000-0000B3020000}"/>
            </a:ext>
          </a:extLst>
        </xdr:cNvPr>
        <xdr:cNvSpPr/>
      </xdr:nvSpPr>
      <xdr:spPr>
        <a:xfrm>
          <a:off x="41929050" y="552831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36</xdr:col>
      <xdr:colOff>0</xdr:colOff>
      <xdr:row>37</xdr:row>
      <xdr:rowOff>0</xdr:rowOff>
    </xdr:from>
    <xdr:ext cx="342900" cy="342900"/>
    <xdr:sp macro="" textlink="">
      <xdr:nvSpPr>
        <xdr:cNvPr id="692" name="Shape 14">
          <a:extLst>
            <a:ext uri="{FF2B5EF4-FFF2-40B4-BE49-F238E27FC236}">
              <a16:creationId xmlns:a16="http://schemas.microsoft.com/office/drawing/2014/main" id="{00000000-0008-0000-0000-0000B4020000}"/>
            </a:ext>
          </a:extLst>
        </xdr:cNvPr>
        <xdr:cNvSpPr/>
      </xdr:nvSpPr>
      <xdr:spPr>
        <a:xfrm>
          <a:off x="41929050" y="552831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36</xdr:col>
      <xdr:colOff>0</xdr:colOff>
      <xdr:row>37</xdr:row>
      <xdr:rowOff>0</xdr:rowOff>
    </xdr:from>
    <xdr:ext cx="342900" cy="342900"/>
    <xdr:sp macro="" textlink="">
      <xdr:nvSpPr>
        <xdr:cNvPr id="693" name="Shape 14">
          <a:extLst>
            <a:ext uri="{FF2B5EF4-FFF2-40B4-BE49-F238E27FC236}">
              <a16:creationId xmlns:a16="http://schemas.microsoft.com/office/drawing/2014/main" id="{00000000-0008-0000-0000-0000B5020000}"/>
            </a:ext>
          </a:extLst>
        </xdr:cNvPr>
        <xdr:cNvSpPr/>
      </xdr:nvSpPr>
      <xdr:spPr>
        <a:xfrm>
          <a:off x="41929050" y="552831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36</xdr:col>
      <xdr:colOff>0</xdr:colOff>
      <xdr:row>40</xdr:row>
      <xdr:rowOff>0</xdr:rowOff>
    </xdr:from>
    <xdr:ext cx="342900" cy="342900"/>
    <xdr:sp macro="" textlink="">
      <xdr:nvSpPr>
        <xdr:cNvPr id="694" name="Shape 14">
          <a:extLst>
            <a:ext uri="{FF2B5EF4-FFF2-40B4-BE49-F238E27FC236}">
              <a16:creationId xmlns:a16="http://schemas.microsoft.com/office/drawing/2014/main" id="{00000000-0008-0000-0000-0000B6020000}"/>
            </a:ext>
          </a:extLst>
        </xdr:cNvPr>
        <xdr:cNvSpPr/>
      </xdr:nvSpPr>
      <xdr:spPr>
        <a:xfrm>
          <a:off x="41929050" y="5908357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36</xdr:col>
      <xdr:colOff>0</xdr:colOff>
      <xdr:row>40</xdr:row>
      <xdr:rowOff>0</xdr:rowOff>
    </xdr:from>
    <xdr:ext cx="342900" cy="342900"/>
    <xdr:sp macro="" textlink="">
      <xdr:nvSpPr>
        <xdr:cNvPr id="695" name="Shape 14">
          <a:extLst>
            <a:ext uri="{FF2B5EF4-FFF2-40B4-BE49-F238E27FC236}">
              <a16:creationId xmlns:a16="http://schemas.microsoft.com/office/drawing/2014/main" id="{00000000-0008-0000-0000-0000B7020000}"/>
            </a:ext>
          </a:extLst>
        </xdr:cNvPr>
        <xdr:cNvSpPr/>
      </xdr:nvSpPr>
      <xdr:spPr>
        <a:xfrm>
          <a:off x="41929050" y="5908357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36</xdr:col>
      <xdr:colOff>0</xdr:colOff>
      <xdr:row>40</xdr:row>
      <xdr:rowOff>0</xdr:rowOff>
    </xdr:from>
    <xdr:ext cx="342900" cy="342900"/>
    <xdr:sp macro="" textlink="">
      <xdr:nvSpPr>
        <xdr:cNvPr id="696" name="Shape 14">
          <a:extLst>
            <a:ext uri="{FF2B5EF4-FFF2-40B4-BE49-F238E27FC236}">
              <a16:creationId xmlns:a16="http://schemas.microsoft.com/office/drawing/2014/main" id="{00000000-0008-0000-0000-0000B8020000}"/>
            </a:ext>
          </a:extLst>
        </xdr:cNvPr>
        <xdr:cNvSpPr/>
      </xdr:nvSpPr>
      <xdr:spPr>
        <a:xfrm>
          <a:off x="41929050" y="5908357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36</xdr:col>
      <xdr:colOff>0</xdr:colOff>
      <xdr:row>41</xdr:row>
      <xdr:rowOff>0</xdr:rowOff>
    </xdr:from>
    <xdr:ext cx="342900" cy="342900"/>
    <xdr:sp macro="" textlink="">
      <xdr:nvSpPr>
        <xdr:cNvPr id="697" name="Shape 14">
          <a:extLst>
            <a:ext uri="{FF2B5EF4-FFF2-40B4-BE49-F238E27FC236}">
              <a16:creationId xmlns:a16="http://schemas.microsoft.com/office/drawing/2014/main" id="{00000000-0008-0000-0000-0000B9020000}"/>
            </a:ext>
          </a:extLst>
        </xdr:cNvPr>
        <xdr:cNvSpPr/>
      </xdr:nvSpPr>
      <xdr:spPr>
        <a:xfrm>
          <a:off x="41929050" y="603504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36</xdr:col>
      <xdr:colOff>0</xdr:colOff>
      <xdr:row>41</xdr:row>
      <xdr:rowOff>0</xdr:rowOff>
    </xdr:from>
    <xdr:ext cx="342900" cy="342900"/>
    <xdr:sp macro="" textlink="">
      <xdr:nvSpPr>
        <xdr:cNvPr id="698" name="Shape 14">
          <a:extLst>
            <a:ext uri="{FF2B5EF4-FFF2-40B4-BE49-F238E27FC236}">
              <a16:creationId xmlns:a16="http://schemas.microsoft.com/office/drawing/2014/main" id="{00000000-0008-0000-0000-0000BA020000}"/>
            </a:ext>
          </a:extLst>
        </xdr:cNvPr>
        <xdr:cNvSpPr/>
      </xdr:nvSpPr>
      <xdr:spPr>
        <a:xfrm>
          <a:off x="41929050" y="603504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36</xdr:col>
      <xdr:colOff>0</xdr:colOff>
      <xdr:row>41</xdr:row>
      <xdr:rowOff>0</xdr:rowOff>
    </xdr:from>
    <xdr:ext cx="342900" cy="342900"/>
    <xdr:sp macro="" textlink="">
      <xdr:nvSpPr>
        <xdr:cNvPr id="699" name="Shape 14">
          <a:extLst>
            <a:ext uri="{FF2B5EF4-FFF2-40B4-BE49-F238E27FC236}">
              <a16:creationId xmlns:a16="http://schemas.microsoft.com/office/drawing/2014/main" id="{00000000-0008-0000-0000-0000BB020000}"/>
            </a:ext>
          </a:extLst>
        </xdr:cNvPr>
        <xdr:cNvSpPr/>
      </xdr:nvSpPr>
      <xdr:spPr>
        <a:xfrm>
          <a:off x="41929050" y="603504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36</xdr:col>
      <xdr:colOff>0</xdr:colOff>
      <xdr:row>42</xdr:row>
      <xdr:rowOff>0</xdr:rowOff>
    </xdr:from>
    <xdr:ext cx="342900" cy="342900"/>
    <xdr:sp macro="" textlink="">
      <xdr:nvSpPr>
        <xdr:cNvPr id="700" name="Shape 14">
          <a:extLst>
            <a:ext uri="{FF2B5EF4-FFF2-40B4-BE49-F238E27FC236}">
              <a16:creationId xmlns:a16="http://schemas.microsoft.com/office/drawing/2014/main" id="{00000000-0008-0000-0000-0000BC020000}"/>
            </a:ext>
          </a:extLst>
        </xdr:cNvPr>
        <xdr:cNvSpPr/>
      </xdr:nvSpPr>
      <xdr:spPr>
        <a:xfrm>
          <a:off x="41929050" y="6161722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36</xdr:col>
      <xdr:colOff>0</xdr:colOff>
      <xdr:row>42</xdr:row>
      <xdr:rowOff>0</xdr:rowOff>
    </xdr:from>
    <xdr:ext cx="342900" cy="342900"/>
    <xdr:sp macro="" textlink="">
      <xdr:nvSpPr>
        <xdr:cNvPr id="701" name="Shape 14">
          <a:extLst>
            <a:ext uri="{FF2B5EF4-FFF2-40B4-BE49-F238E27FC236}">
              <a16:creationId xmlns:a16="http://schemas.microsoft.com/office/drawing/2014/main" id="{00000000-0008-0000-0000-0000BD020000}"/>
            </a:ext>
          </a:extLst>
        </xdr:cNvPr>
        <xdr:cNvSpPr/>
      </xdr:nvSpPr>
      <xdr:spPr>
        <a:xfrm>
          <a:off x="41929050" y="6161722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36</xdr:col>
      <xdr:colOff>0</xdr:colOff>
      <xdr:row>42</xdr:row>
      <xdr:rowOff>0</xdr:rowOff>
    </xdr:from>
    <xdr:ext cx="342900" cy="342900"/>
    <xdr:sp macro="" textlink="">
      <xdr:nvSpPr>
        <xdr:cNvPr id="702" name="Shape 14">
          <a:extLst>
            <a:ext uri="{FF2B5EF4-FFF2-40B4-BE49-F238E27FC236}">
              <a16:creationId xmlns:a16="http://schemas.microsoft.com/office/drawing/2014/main" id="{00000000-0008-0000-0000-0000BE020000}"/>
            </a:ext>
          </a:extLst>
        </xdr:cNvPr>
        <xdr:cNvSpPr/>
      </xdr:nvSpPr>
      <xdr:spPr>
        <a:xfrm>
          <a:off x="41929050" y="6161722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36</xdr:col>
      <xdr:colOff>0</xdr:colOff>
      <xdr:row>43</xdr:row>
      <xdr:rowOff>0</xdr:rowOff>
    </xdr:from>
    <xdr:ext cx="342900" cy="342900"/>
    <xdr:sp macro="" textlink="">
      <xdr:nvSpPr>
        <xdr:cNvPr id="703" name="Shape 14">
          <a:extLst>
            <a:ext uri="{FF2B5EF4-FFF2-40B4-BE49-F238E27FC236}">
              <a16:creationId xmlns:a16="http://schemas.microsoft.com/office/drawing/2014/main" id="{00000000-0008-0000-0000-0000BF020000}"/>
            </a:ext>
          </a:extLst>
        </xdr:cNvPr>
        <xdr:cNvSpPr/>
      </xdr:nvSpPr>
      <xdr:spPr>
        <a:xfrm>
          <a:off x="41929050" y="628840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36</xdr:col>
      <xdr:colOff>0</xdr:colOff>
      <xdr:row>43</xdr:row>
      <xdr:rowOff>0</xdr:rowOff>
    </xdr:from>
    <xdr:ext cx="342900" cy="342900"/>
    <xdr:sp macro="" textlink="">
      <xdr:nvSpPr>
        <xdr:cNvPr id="704" name="Shape 14">
          <a:extLst>
            <a:ext uri="{FF2B5EF4-FFF2-40B4-BE49-F238E27FC236}">
              <a16:creationId xmlns:a16="http://schemas.microsoft.com/office/drawing/2014/main" id="{00000000-0008-0000-0000-0000C0020000}"/>
            </a:ext>
          </a:extLst>
        </xdr:cNvPr>
        <xdr:cNvSpPr/>
      </xdr:nvSpPr>
      <xdr:spPr>
        <a:xfrm>
          <a:off x="41929050" y="628840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36</xdr:col>
      <xdr:colOff>0</xdr:colOff>
      <xdr:row>49</xdr:row>
      <xdr:rowOff>0</xdr:rowOff>
    </xdr:from>
    <xdr:ext cx="342900" cy="342900"/>
    <xdr:sp macro="" textlink="">
      <xdr:nvSpPr>
        <xdr:cNvPr id="705" name="Shape 14">
          <a:extLst>
            <a:ext uri="{FF2B5EF4-FFF2-40B4-BE49-F238E27FC236}">
              <a16:creationId xmlns:a16="http://schemas.microsoft.com/office/drawing/2014/main" id="{00000000-0008-0000-0000-0000C1020000}"/>
            </a:ext>
          </a:extLst>
        </xdr:cNvPr>
        <xdr:cNvSpPr/>
      </xdr:nvSpPr>
      <xdr:spPr>
        <a:xfrm>
          <a:off x="41929050" y="7060882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37</xdr:col>
      <xdr:colOff>0</xdr:colOff>
      <xdr:row>75</xdr:row>
      <xdr:rowOff>0</xdr:rowOff>
    </xdr:from>
    <xdr:ext cx="342900" cy="342900"/>
    <xdr:sp macro="" textlink="">
      <xdr:nvSpPr>
        <xdr:cNvPr id="706" name="Shape 14">
          <a:extLst>
            <a:ext uri="{FF2B5EF4-FFF2-40B4-BE49-F238E27FC236}">
              <a16:creationId xmlns:a16="http://schemas.microsoft.com/office/drawing/2014/main" id="{00000000-0008-0000-0000-0000C2020000}"/>
            </a:ext>
          </a:extLst>
        </xdr:cNvPr>
        <xdr:cNvSpPr/>
      </xdr:nvSpPr>
      <xdr:spPr>
        <a:xfrm>
          <a:off x="43014900" y="10354627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37</xdr:col>
      <xdr:colOff>0</xdr:colOff>
      <xdr:row>75</xdr:row>
      <xdr:rowOff>0</xdr:rowOff>
    </xdr:from>
    <xdr:ext cx="342900" cy="342900"/>
    <xdr:sp macro="" textlink="">
      <xdr:nvSpPr>
        <xdr:cNvPr id="707" name="Shape 14">
          <a:extLst>
            <a:ext uri="{FF2B5EF4-FFF2-40B4-BE49-F238E27FC236}">
              <a16:creationId xmlns:a16="http://schemas.microsoft.com/office/drawing/2014/main" id="{00000000-0008-0000-0000-0000C3020000}"/>
            </a:ext>
          </a:extLst>
        </xdr:cNvPr>
        <xdr:cNvSpPr/>
      </xdr:nvSpPr>
      <xdr:spPr>
        <a:xfrm>
          <a:off x="43014900" y="10354627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37</xdr:col>
      <xdr:colOff>0</xdr:colOff>
      <xdr:row>75</xdr:row>
      <xdr:rowOff>0</xdr:rowOff>
    </xdr:from>
    <xdr:ext cx="342900" cy="342900"/>
    <xdr:sp macro="" textlink="">
      <xdr:nvSpPr>
        <xdr:cNvPr id="708" name="Shape 14">
          <a:extLst>
            <a:ext uri="{FF2B5EF4-FFF2-40B4-BE49-F238E27FC236}">
              <a16:creationId xmlns:a16="http://schemas.microsoft.com/office/drawing/2014/main" id="{00000000-0008-0000-0000-0000C4020000}"/>
            </a:ext>
          </a:extLst>
        </xdr:cNvPr>
        <xdr:cNvSpPr/>
      </xdr:nvSpPr>
      <xdr:spPr>
        <a:xfrm>
          <a:off x="43014900" y="10354627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37</xdr:col>
      <xdr:colOff>0</xdr:colOff>
      <xdr:row>75</xdr:row>
      <xdr:rowOff>0</xdr:rowOff>
    </xdr:from>
    <xdr:ext cx="342900" cy="342900"/>
    <xdr:sp macro="" textlink="">
      <xdr:nvSpPr>
        <xdr:cNvPr id="709" name="Shape 14">
          <a:extLst>
            <a:ext uri="{FF2B5EF4-FFF2-40B4-BE49-F238E27FC236}">
              <a16:creationId xmlns:a16="http://schemas.microsoft.com/office/drawing/2014/main" id="{00000000-0008-0000-0000-0000C5020000}"/>
            </a:ext>
          </a:extLst>
        </xdr:cNvPr>
        <xdr:cNvSpPr/>
      </xdr:nvSpPr>
      <xdr:spPr>
        <a:xfrm>
          <a:off x="43014900" y="10354627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37</xdr:col>
      <xdr:colOff>0</xdr:colOff>
      <xdr:row>75</xdr:row>
      <xdr:rowOff>0</xdr:rowOff>
    </xdr:from>
    <xdr:ext cx="342900" cy="342900"/>
    <xdr:sp macro="" textlink="">
      <xdr:nvSpPr>
        <xdr:cNvPr id="710" name="Shape 14">
          <a:extLst>
            <a:ext uri="{FF2B5EF4-FFF2-40B4-BE49-F238E27FC236}">
              <a16:creationId xmlns:a16="http://schemas.microsoft.com/office/drawing/2014/main" id="{00000000-0008-0000-0000-0000C6020000}"/>
            </a:ext>
          </a:extLst>
        </xdr:cNvPr>
        <xdr:cNvSpPr/>
      </xdr:nvSpPr>
      <xdr:spPr>
        <a:xfrm>
          <a:off x="43014900" y="10354627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37</xdr:col>
      <xdr:colOff>0</xdr:colOff>
      <xdr:row>75</xdr:row>
      <xdr:rowOff>0</xdr:rowOff>
    </xdr:from>
    <xdr:ext cx="342900" cy="342900"/>
    <xdr:sp macro="" textlink="">
      <xdr:nvSpPr>
        <xdr:cNvPr id="711" name="Shape 14">
          <a:extLst>
            <a:ext uri="{FF2B5EF4-FFF2-40B4-BE49-F238E27FC236}">
              <a16:creationId xmlns:a16="http://schemas.microsoft.com/office/drawing/2014/main" id="{00000000-0008-0000-0000-0000C7020000}"/>
            </a:ext>
          </a:extLst>
        </xdr:cNvPr>
        <xdr:cNvSpPr/>
      </xdr:nvSpPr>
      <xdr:spPr>
        <a:xfrm>
          <a:off x="43014900" y="10354627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37</xdr:col>
      <xdr:colOff>0</xdr:colOff>
      <xdr:row>75</xdr:row>
      <xdr:rowOff>0</xdr:rowOff>
    </xdr:from>
    <xdr:ext cx="342900" cy="342900"/>
    <xdr:sp macro="" textlink="">
      <xdr:nvSpPr>
        <xdr:cNvPr id="712" name="Shape 14">
          <a:extLst>
            <a:ext uri="{FF2B5EF4-FFF2-40B4-BE49-F238E27FC236}">
              <a16:creationId xmlns:a16="http://schemas.microsoft.com/office/drawing/2014/main" id="{00000000-0008-0000-0000-0000C8020000}"/>
            </a:ext>
          </a:extLst>
        </xdr:cNvPr>
        <xdr:cNvSpPr/>
      </xdr:nvSpPr>
      <xdr:spPr>
        <a:xfrm>
          <a:off x="43014900" y="10354627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37</xdr:col>
      <xdr:colOff>0</xdr:colOff>
      <xdr:row>75</xdr:row>
      <xdr:rowOff>0</xdr:rowOff>
    </xdr:from>
    <xdr:ext cx="342900" cy="342900"/>
    <xdr:sp macro="" textlink="">
      <xdr:nvSpPr>
        <xdr:cNvPr id="713" name="Shape 14">
          <a:extLst>
            <a:ext uri="{FF2B5EF4-FFF2-40B4-BE49-F238E27FC236}">
              <a16:creationId xmlns:a16="http://schemas.microsoft.com/office/drawing/2014/main" id="{00000000-0008-0000-0000-0000C9020000}"/>
            </a:ext>
          </a:extLst>
        </xdr:cNvPr>
        <xdr:cNvSpPr/>
      </xdr:nvSpPr>
      <xdr:spPr>
        <a:xfrm>
          <a:off x="43014900" y="10354627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37</xdr:col>
      <xdr:colOff>0</xdr:colOff>
      <xdr:row>75</xdr:row>
      <xdr:rowOff>0</xdr:rowOff>
    </xdr:from>
    <xdr:ext cx="342900" cy="342900"/>
    <xdr:sp macro="" textlink="">
      <xdr:nvSpPr>
        <xdr:cNvPr id="714" name="Shape 14">
          <a:extLst>
            <a:ext uri="{FF2B5EF4-FFF2-40B4-BE49-F238E27FC236}">
              <a16:creationId xmlns:a16="http://schemas.microsoft.com/office/drawing/2014/main" id="{00000000-0008-0000-0000-0000CA020000}"/>
            </a:ext>
          </a:extLst>
        </xdr:cNvPr>
        <xdr:cNvSpPr/>
      </xdr:nvSpPr>
      <xdr:spPr>
        <a:xfrm>
          <a:off x="43014900" y="10354627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37</xdr:col>
      <xdr:colOff>0</xdr:colOff>
      <xdr:row>75</xdr:row>
      <xdr:rowOff>0</xdr:rowOff>
    </xdr:from>
    <xdr:ext cx="342900" cy="342900"/>
    <xdr:sp macro="" textlink="">
      <xdr:nvSpPr>
        <xdr:cNvPr id="715" name="Shape 14">
          <a:extLst>
            <a:ext uri="{FF2B5EF4-FFF2-40B4-BE49-F238E27FC236}">
              <a16:creationId xmlns:a16="http://schemas.microsoft.com/office/drawing/2014/main" id="{00000000-0008-0000-0000-0000CB020000}"/>
            </a:ext>
          </a:extLst>
        </xdr:cNvPr>
        <xdr:cNvSpPr/>
      </xdr:nvSpPr>
      <xdr:spPr>
        <a:xfrm>
          <a:off x="43014900" y="10354627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34</xdr:row>
      <xdr:rowOff>0</xdr:rowOff>
    </xdr:from>
    <xdr:ext cx="342900" cy="342900"/>
    <xdr:sp macro="" textlink="">
      <xdr:nvSpPr>
        <xdr:cNvPr id="716" name="Shape 14">
          <a:extLst>
            <a:ext uri="{FF2B5EF4-FFF2-40B4-BE49-F238E27FC236}">
              <a16:creationId xmlns:a16="http://schemas.microsoft.com/office/drawing/2014/main" id="{00000000-0008-0000-0000-0000CC020000}"/>
            </a:ext>
          </a:extLst>
        </xdr:cNvPr>
        <xdr:cNvSpPr/>
      </xdr:nvSpPr>
      <xdr:spPr>
        <a:xfrm>
          <a:off x="3235890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35</xdr:row>
      <xdr:rowOff>0</xdr:rowOff>
    </xdr:from>
    <xdr:ext cx="342900" cy="342900"/>
    <xdr:sp macro="" textlink="">
      <xdr:nvSpPr>
        <xdr:cNvPr id="717" name="Shape 14">
          <a:extLst>
            <a:ext uri="{FF2B5EF4-FFF2-40B4-BE49-F238E27FC236}">
              <a16:creationId xmlns:a16="http://schemas.microsoft.com/office/drawing/2014/main" id="{00000000-0008-0000-0000-0000CD020000}"/>
            </a:ext>
          </a:extLst>
        </xdr:cNvPr>
        <xdr:cNvSpPr/>
      </xdr:nvSpPr>
      <xdr:spPr>
        <a:xfrm>
          <a:off x="3235890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36</xdr:row>
      <xdr:rowOff>0</xdr:rowOff>
    </xdr:from>
    <xdr:ext cx="342900" cy="342900"/>
    <xdr:sp macro="" textlink="">
      <xdr:nvSpPr>
        <xdr:cNvPr id="718" name="Shape 14">
          <a:extLst>
            <a:ext uri="{FF2B5EF4-FFF2-40B4-BE49-F238E27FC236}">
              <a16:creationId xmlns:a16="http://schemas.microsoft.com/office/drawing/2014/main" id="{00000000-0008-0000-0000-0000CE020000}"/>
            </a:ext>
          </a:extLst>
        </xdr:cNvPr>
        <xdr:cNvSpPr/>
      </xdr:nvSpPr>
      <xdr:spPr>
        <a:xfrm>
          <a:off x="3235890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37</xdr:row>
      <xdr:rowOff>0</xdr:rowOff>
    </xdr:from>
    <xdr:ext cx="342900" cy="342900"/>
    <xdr:sp macro="" textlink="">
      <xdr:nvSpPr>
        <xdr:cNvPr id="719" name="Shape 14">
          <a:extLst>
            <a:ext uri="{FF2B5EF4-FFF2-40B4-BE49-F238E27FC236}">
              <a16:creationId xmlns:a16="http://schemas.microsoft.com/office/drawing/2014/main" id="{00000000-0008-0000-0000-0000CF020000}"/>
            </a:ext>
          </a:extLst>
        </xdr:cNvPr>
        <xdr:cNvSpPr/>
      </xdr:nvSpPr>
      <xdr:spPr>
        <a:xfrm>
          <a:off x="3235890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34</xdr:row>
      <xdr:rowOff>0</xdr:rowOff>
    </xdr:from>
    <xdr:ext cx="342900" cy="342900"/>
    <xdr:sp macro="" textlink="">
      <xdr:nvSpPr>
        <xdr:cNvPr id="720" name="Shape 14">
          <a:extLst>
            <a:ext uri="{FF2B5EF4-FFF2-40B4-BE49-F238E27FC236}">
              <a16:creationId xmlns:a16="http://schemas.microsoft.com/office/drawing/2014/main" id="{00000000-0008-0000-0000-0000D0020000}"/>
            </a:ext>
          </a:extLst>
        </xdr:cNvPr>
        <xdr:cNvSpPr/>
      </xdr:nvSpPr>
      <xdr:spPr>
        <a:xfrm>
          <a:off x="3235890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35</xdr:row>
      <xdr:rowOff>0</xdr:rowOff>
    </xdr:from>
    <xdr:ext cx="342900" cy="342900"/>
    <xdr:sp macro="" textlink="">
      <xdr:nvSpPr>
        <xdr:cNvPr id="721" name="Shape 14">
          <a:extLst>
            <a:ext uri="{FF2B5EF4-FFF2-40B4-BE49-F238E27FC236}">
              <a16:creationId xmlns:a16="http://schemas.microsoft.com/office/drawing/2014/main" id="{00000000-0008-0000-0000-0000D1020000}"/>
            </a:ext>
          </a:extLst>
        </xdr:cNvPr>
        <xdr:cNvSpPr/>
      </xdr:nvSpPr>
      <xdr:spPr>
        <a:xfrm>
          <a:off x="3235890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36</xdr:row>
      <xdr:rowOff>0</xdr:rowOff>
    </xdr:from>
    <xdr:ext cx="342900" cy="342900"/>
    <xdr:sp macro="" textlink="">
      <xdr:nvSpPr>
        <xdr:cNvPr id="722" name="Shape 14">
          <a:extLst>
            <a:ext uri="{FF2B5EF4-FFF2-40B4-BE49-F238E27FC236}">
              <a16:creationId xmlns:a16="http://schemas.microsoft.com/office/drawing/2014/main" id="{00000000-0008-0000-0000-0000D2020000}"/>
            </a:ext>
          </a:extLst>
        </xdr:cNvPr>
        <xdr:cNvSpPr/>
      </xdr:nvSpPr>
      <xdr:spPr>
        <a:xfrm>
          <a:off x="3235890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37</xdr:row>
      <xdr:rowOff>0</xdr:rowOff>
    </xdr:from>
    <xdr:ext cx="342900" cy="342900"/>
    <xdr:sp macro="" textlink="">
      <xdr:nvSpPr>
        <xdr:cNvPr id="723" name="Shape 14">
          <a:extLst>
            <a:ext uri="{FF2B5EF4-FFF2-40B4-BE49-F238E27FC236}">
              <a16:creationId xmlns:a16="http://schemas.microsoft.com/office/drawing/2014/main" id="{00000000-0008-0000-0000-0000D3020000}"/>
            </a:ext>
          </a:extLst>
        </xdr:cNvPr>
        <xdr:cNvSpPr/>
      </xdr:nvSpPr>
      <xdr:spPr>
        <a:xfrm>
          <a:off x="3235890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34</xdr:row>
      <xdr:rowOff>0</xdr:rowOff>
    </xdr:from>
    <xdr:ext cx="342900" cy="342900"/>
    <xdr:sp macro="" textlink="">
      <xdr:nvSpPr>
        <xdr:cNvPr id="724" name="Shape 14">
          <a:extLst>
            <a:ext uri="{FF2B5EF4-FFF2-40B4-BE49-F238E27FC236}">
              <a16:creationId xmlns:a16="http://schemas.microsoft.com/office/drawing/2014/main" id="{00000000-0008-0000-0000-0000D4020000}"/>
            </a:ext>
          </a:extLst>
        </xdr:cNvPr>
        <xdr:cNvSpPr/>
      </xdr:nvSpPr>
      <xdr:spPr>
        <a:xfrm>
          <a:off x="3235890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32</xdr:row>
      <xdr:rowOff>0</xdr:rowOff>
    </xdr:from>
    <xdr:ext cx="342900" cy="342900"/>
    <xdr:sp macro="" textlink="">
      <xdr:nvSpPr>
        <xdr:cNvPr id="725" name="Shape 14">
          <a:extLst>
            <a:ext uri="{FF2B5EF4-FFF2-40B4-BE49-F238E27FC236}">
              <a16:creationId xmlns:a16="http://schemas.microsoft.com/office/drawing/2014/main" id="{00000000-0008-0000-0000-0000D5020000}"/>
            </a:ext>
          </a:extLst>
        </xdr:cNvPr>
        <xdr:cNvSpPr/>
      </xdr:nvSpPr>
      <xdr:spPr>
        <a:xfrm>
          <a:off x="3235890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32</xdr:row>
      <xdr:rowOff>0</xdr:rowOff>
    </xdr:from>
    <xdr:ext cx="342900" cy="342900"/>
    <xdr:sp macro="" textlink="">
      <xdr:nvSpPr>
        <xdr:cNvPr id="726" name="Shape 14">
          <a:extLst>
            <a:ext uri="{FF2B5EF4-FFF2-40B4-BE49-F238E27FC236}">
              <a16:creationId xmlns:a16="http://schemas.microsoft.com/office/drawing/2014/main" id="{00000000-0008-0000-0000-0000D6020000}"/>
            </a:ext>
          </a:extLst>
        </xdr:cNvPr>
        <xdr:cNvSpPr/>
      </xdr:nvSpPr>
      <xdr:spPr>
        <a:xfrm>
          <a:off x="3235890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32</xdr:row>
      <xdr:rowOff>0</xdr:rowOff>
    </xdr:from>
    <xdr:ext cx="342900" cy="342900"/>
    <xdr:sp macro="" textlink="">
      <xdr:nvSpPr>
        <xdr:cNvPr id="727" name="Shape 14">
          <a:extLst>
            <a:ext uri="{FF2B5EF4-FFF2-40B4-BE49-F238E27FC236}">
              <a16:creationId xmlns:a16="http://schemas.microsoft.com/office/drawing/2014/main" id="{00000000-0008-0000-0000-0000D7020000}"/>
            </a:ext>
          </a:extLst>
        </xdr:cNvPr>
        <xdr:cNvSpPr/>
      </xdr:nvSpPr>
      <xdr:spPr>
        <a:xfrm>
          <a:off x="3235890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35</xdr:row>
      <xdr:rowOff>0</xdr:rowOff>
    </xdr:from>
    <xdr:ext cx="342900" cy="342900"/>
    <xdr:sp macro="" textlink="">
      <xdr:nvSpPr>
        <xdr:cNvPr id="728" name="Shape 14">
          <a:extLst>
            <a:ext uri="{FF2B5EF4-FFF2-40B4-BE49-F238E27FC236}">
              <a16:creationId xmlns:a16="http://schemas.microsoft.com/office/drawing/2014/main" id="{00000000-0008-0000-0000-0000D8020000}"/>
            </a:ext>
          </a:extLst>
        </xdr:cNvPr>
        <xdr:cNvSpPr/>
      </xdr:nvSpPr>
      <xdr:spPr>
        <a:xfrm>
          <a:off x="3235890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35</xdr:row>
      <xdr:rowOff>0</xdr:rowOff>
    </xdr:from>
    <xdr:ext cx="342900" cy="342900"/>
    <xdr:sp macro="" textlink="">
      <xdr:nvSpPr>
        <xdr:cNvPr id="729" name="Shape 14">
          <a:extLst>
            <a:ext uri="{FF2B5EF4-FFF2-40B4-BE49-F238E27FC236}">
              <a16:creationId xmlns:a16="http://schemas.microsoft.com/office/drawing/2014/main" id="{00000000-0008-0000-0000-0000D9020000}"/>
            </a:ext>
          </a:extLst>
        </xdr:cNvPr>
        <xdr:cNvSpPr/>
      </xdr:nvSpPr>
      <xdr:spPr>
        <a:xfrm>
          <a:off x="3235890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35</xdr:row>
      <xdr:rowOff>0</xdr:rowOff>
    </xdr:from>
    <xdr:ext cx="342900" cy="342900"/>
    <xdr:sp macro="" textlink="">
      <xdr:nvSpPr>
        <xdr:cNvPr id="730" name="Shape 14">
          <a:extLst>
            <a:ext uri="{FF2B5EF4-FFF2-40B4-BE49-F238E27FC236}">
              <a16:creationId xmlns:a16="http://schemas.microsoft.com/office/drawing/2014/main" id="{00000000-0008-0000-0000-0000DA020000}"/>
            </a:ext>
          </a:extLst>
        </xdr:cNvPr>
        <xdr:cNvSpPr/>
      </xdr:nvSpPr>
      <xdr:spPr>
        <a:xfrm>
          <a:off x="3235890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36</xdr:row>
      <xdr:rowOff>0</xdr:rowOff>
    </xdr:from>
    <xdr:ext cx="342900" cy="342900"/>
    <xdr:sp macro="" textlink="">
      <xdr:nvSpPr>
        <xdr:cNvPr id="731" name="Shape 14">
          <a:extLst>
            <a:ext uri="{FF2B5EF4-FFF2-40B4-BE49-F238E27FC236}">
              <a16:creationId xmlns:a16="http://schemas.microsoft.com/office/drawing/2014/main" id="{00000000-0008-0000-0000-0000DB020000}"/>
            </a:ext>
          </a:extLst>
        </xdr:cNvPr>
        <xdr:cNvSpPr/>
      </xdr:nvSpPr>
      <xdr:spPr>
        <a:xfrm>
          <a:off x="3235890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36</xdr:row>
      <xdr:rowOff>0</xdr:rowOff>
    </xdr:from>
    <xdr:ext cx="342900" cy="342900"/>
    <xdr:sp macro="" textlink="">
      <xdr:nvSpPr>
        <xdr:cNvPr id="732" name="Shape 14">
          <a:extLst>
            <a:ext uri="{FF2B5EF4-FFF2-40B4-BE49-F238E27FC236}">
              <a16:creationId xmlns:a16="http://schemas.microsoft.com/office/drawing/2014/main" id="{00000000-0008-0000-0000-0000DC020000}"/>
            </a:ext>
          </a:extLst>
        </xdr:cNvPr>
        <xdr:cNvSpPr/>
      </xdr:nvSpPr>
      <xdr:spPr>
        <a:xfrm>
          <a:off x="3235890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36</xdr:row>
      <xdr:rowOff>0</xdr:rowOff>
    </xdr:from>
    <xdr:ext cx="342900" cy="342900"/>
    <xdr:sp macro="" textlink="">
      <xdr:nvSpPr>
        <xdr:cNvPr id="733" name="Shape 14">
          <a:extLst>
            <a:ext uri="{FF2B5EF4-FFF2-40B4-BE49-F238E27FC236}">
              <a16:creationId xmlns:a16="http://schemas.microsoft.com/office/drawing/2014/main" id="{00000000-0008-0000-0000-0000DD020000}"/>
            </a:ext>
          </a:extLst>
        </xdr:cNvPr>
        <xdr:cNvSpPr/>
      </xdr:nvSpPr>
      <xdr:spPr>
        <a:xfrm>
          <a:off x="3235890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37</xdr:row>
      <xdr:rowOff>0</xdr:rowOff>
    </xdr:from>
    <xdr:ext cx="342900" cy="342900"/>
    <xdr:sp macro="" textlink="">
      <xdr:nvSpPr>
        <xdr:cNvPr id="734" name="Shape 14">
          <a:extLst>
            <a:ext uri="{FF2B5EF4-FFF2-40B4-BE49-F238E27FC236}">
              <a16:creationId xmlns:a16="http://schemas.microsoft.com/office/drawing/2014/main" id="{00000000-0008-0000-0000-0000DE020000}"/>
            </a:ext>
          </a:extLst>
        </xdr:cNvPr>
        <xdr:cNvSpPr/>
      </xdr:nvSpPr>
      <xdr:spPr>
        <a:xfrm>
          <a:off x="3235890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37</xdr:row>
      <xdr:rowOff>0</xdr:rowOff>
    </xdr:from>
    <xdr:ext cx="342900" cy="342900"/>
    <xdr:sp macro="" textlink="">
      <xdr:nvSpPr>
        <xdr:cNvPr id="735" name="Shape 14">
          <a:extLst>
            <a:ext uri="{FF2B5EF4-FFF2-40B4-BE49-F238E27FC236}">
              <a16:creationId xmlns:a16="http://schemas.microsoft.com/office/drawing/2014/main" id="{00000000-0008-0000-0000-0000DF020000}"/>
            </a:ext>
          </a:extLst>
        </xdr:cNvPr>
        <xdr:cNvSpPr/>
      </xdr:nvSpPr>
      <xdr:spPr>
        <a:xfrm>
          <a:off x="3235890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40</xdr:row>
      <xdr:rowOff>0</xdr:rowOff>
    </xdr:from>
    <xdr:ext cx="342900" cy="342900"/>
    <xdr:sp macro="" textlink="">
      <xdr:nvSpPr>
        <xdr:cNvPr id="736" name="Shape 14">
          <a:extLst>
            <a:ext uri="{FF2B5EF4-FFF2-40B4-BE49-F238E27FC236}">
              <a16:creationId xmlns:a16="http://schemas.microsoft.com/office/drawing/2014/main" id="{00000000-0008-0000-0000-0000E0020000}"/>
            </a:ext>
          </a:extLst>
        </xdr:cNvPr>
        <xdr:cNvSpPr/>
      </xdr:nvSpPr>
      <xdr:spPr>
        <a:xfrm>
          <a:off x="3235890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40</xdr:row>
      <xdr:rowOff>0</xdr:rowOff>
    </xdr:from>
    <xdr:ext cx="342900" cy="342900"/>
    <xdr:sp macro="" textlink="">
      <xdr:nvSpPr>
        <xdr:cNvPr id="737" name="Shape 14">
          <a:extLst>
            <a:ext uri="{FF2B5EF4-FFF2-40B4-BE49-F238E27FC236}">
              <a16:creationId xmlns:a16="http://schemas.microsoft.com/office/drawing/2014/main" id="{00000000-0008-0000-0000-0000E1020000}"/>
            </a:ext>
          </a:extLst>
        </xdr:cNvPr>
        <xdr:cNvSpPr/>
      </xdr:nvSpPr>
      <xdr:spPr>
        <a:xfrm>
          <a:off x="3235890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40</xdr:row>
      <xdr:rowOff>0</xdr:rowOff>
    </xdr:from>
    <xdr:ext cx="342900" cy="342900"/>
    <xdr:sp macro="" textlink="">
      <xdr:nvSpPr>
        <xdr:cNvPr id="738" name="Shape 14">
          <a:extLst>
            <a:ext uri="{FF2B5EF4-FFF2-40B4-BE49-F238E27FC236}">
              <a16:creationId xmlns:a16="http://schemas.microsoft.com/office/drawing/2014/main" id="{00000000-0008-0000-0000-0000E2020000}"/>
            </a:ext>
          </a:extLst>
        </xdr:cNvPr>
        <xdr:cNvSpPr/>
      </xdr:nvSpPr>
      <xdr:spPr>
        <a:xfrm>
          <a:off x="3235890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41</xdr:row>
      <xdr:rowOff>0</xdr:rowOff>
    </xdr:from>
    <xdr:ext cx="342900" cy="342900"/>
    <xdr:sp macro="" textlink="">
      <xdr:nvSpPr>
        <xdr:cNvPr id="739" name="Shape 14">
          <a:extLst>
            <a:ext uri="{FF2B5EF4-FFF2-40B4-BE49-F238E27FC236}">
              <a16:creationId xmlns:a16="http://schemas.microsoft.com/office/drawing/2014/main" id="{00000000-0008-0000-0000-0000E3020000}"/>
            </a:ext>
          </a:extLst>
        </xdr:cNvPr>
        <xdr:cNvSpPr/>
      </xdr:nvSpPr>
      <xdr:spPr>
        <a:xfrm>
          <a:off x="3235890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41</xdr:row>
      <xdr:rowOff>0</xdr:rowOff>
    </xdr:from>
    <xdr:ext cx="342900" cy="342900"/>
    <xdr:sp macro="" textlink="">
      <xdr:nvSpPr>
        <xdr:cNvPr id="740" name="Shape 14">
          <a:extLst>
            <a:ext uri="{FF2B5EF4-FFF2-40B4-BE49-F238E27FC236}">
              <a16:creationId xmlns:a16="http://schemas.microsoft.com/office/drawing/2014/main" id="{00000000-0008-0000-0000-0000E4020000}"/>
            </a:ext>
          </a:extLst>
        </xdr:cNvPr>
        <xdr:cNvSpPr/>
      </xdr:nvSpPr>
      <xdr:spPr>
        <a:xfrm>
          <a:off x="3235890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41</xdr:row>
      <xdr:rowOff>0</xdr:rowOff>
    </xdr:from>
    <xdr:ext cx="342900" cy="342900"/>
    <xdr:sp macro="" textlink="">
      <xdr:nvSpPr>
        <xdr:cNvPr id="741" name="Shape 14">
          <a:extLst>
            <a:ext uri="{FF2B5EF4-FFF2-40B4-BE49-F238E27FC236}">
              <a16:creationId xmlns:a16="http://schemas.microsoft.com/office/drawing/2014/main" id="{00000000-0008-0000-0000-0000E5020000}"/>
            </a:ext>
          </a:extLst>
        </xdr:cNvPr>
        <xdr:cNvSpPr/>
      </xdr:nvSpPr>
      <xdr:spPr>
        <a:xfrm>
          <a:off x="3235890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42</xdr:row>
      <xdr:rowOff>0</xdr:rowOff>
    </xdr:from>
    <xdr:ext cx="342900" cy="342900"/>
    <xdr:sp macro="" textlink="">
      <xdr:nvSpPr>
        <xdr:cNvPr id="742" name="Shape 14">
          <a:extLst>
            <a:ext uri="{FF2B5EF4-FFF2-40B4-BE49-F238E27FC236}">
              <a16:creationId xmlns:a16="http://schemas.microsoft.com/office/drawing/2014/main" id="{00000000-0008-0000-0000-0000E6020000}"/>
            </a:ext>
          </a:extLst>
        </xdr:cNvPr>
        <xdr:cNvSpPr/>
      </xdr:nvSpPr>
      <xdr:spPr>
        <a:xfrm>
          <a:off x="3235890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42</xdr:row>
      <xdr:rowOff>0</xdr:rowOff>
    </xdr:from>
    <xdr:ext cx="342900" cy="342900"/>
    <xdr:sp macro="" textlink="">
      <xdr:nvSpPr>
        <xdr:cNvPr id="743" name="Shape 14">
          <a:extLst>
            <a:ext uri="{FF2B5EF4-FFF2-40B4-BE49-F238E27FC236}">
              <a16:creationId xmlns:a16="http://schemas.microsoft.com/office/drawing/2014/main" id="{00000000-0008-0000-0000-0000E7020000}"/>
            </a:ext>
          </a:extLst>
        </xdr:cNvPr>
        <xdr:cNvSpPr/>
      </xdr:nvSpPr>
      <xdr:spPr>
        <a:xfrm>
          <a:off x="3235890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42</xdr:row>
      <xdr:rowOff>0</xdr:rowOff>
    </xdr:from>
    <xdr:ext cx="342900" cy="342900"/>
    <xdr:sp macro="" textlink="">
      <xdr:nvSpPr>
        <xdr:cNvPr id="744" name="Shape 14">
          <a:extLst>
            <a:ext uri="{FF2B5EF4-FFF2-40B4-BE49-F238E27FC236}">
              <a16:creationId xmlns:a16="http://schemas.microsoft.com/office/drawing/2014/main" id="{00000000-0008-0000-0000-0000E8020000}"/>
            </a:ext>
          </a:extLst>
        </xdr:cNvPr>
        <xdr:cNvSpPr/>
      </xdr:nvSpPr>
      <xdr:spPr>
        <a:xfrm>
          <a:off x="3235890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43</xdr:row>
      <xdr:rowOff>0</xdr:rowOff>
    </xdr:from>
    <xdr:ext cx="342900" cy="342900"/>
    <xdr:sp macro="" textlink="">
      <xdr:nvSpPr>
        <xdr:cNvPr id="745" name="Shape 14">
          <a:extLst>
            <a:ext uri="{FF2B5EF4-FFF2-40B4-BE49-F238E27FC236}">
              <a16:creationId xmlns:a16="http://schemas.microsoft.com/office/drawing/2014/main" id="{00000000-0008-0000-0000-0000E9020000}"/>
            </a:ext>
          </a:extLst>
        </xdr:cNvPr>
        <xdr:cNvSpPr/>
      </xdr:nvSpPr>
      <xdr:spPr>
        <a:xfrm>
          <a:off x="3235890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43</xdr:row>
      <xdr:rowOff>0</xdr:rowOff>
    </xdr:from>
    <xdr:ext cx="342900" cy="342900"/>
    <xdr:sp macro="" textlink="">
      <xdr:nvSpPr>
        <xdr:cNvPr id="746" name="Shape 14">
          <a:extLst>
            <a:ext uri="{FF2B5EF4-FFF2-40B4-BE49-F238E27FC236}">
              <a16:creationId xmlns:a16="http://schemas.microsoft.com/office/drawing/2014/main" id="{00000000-0008-0000-0000-0000EA020000}"/>
            </a:ext>
          </a:extLst>
        </xdr:cNvPr>
        <xdr:cNvSpPr/>
      </xdr:nvSpPr>
      <xdr:spPr>
        <a:xfrm>
          <a:off x="3235890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43</xdr:row>
      <xdr:rowOff>0</xdr:rowOff>
    </xdr:from>
    <xdr:ext cx="342900" cy="342900"/>
    <xdr:sp macro="" textlink="">
      <xdr:nvSpPr>
        <xdr:cNvPr id="747" name="Shape 14">
          <a:extLst>
            <a:ext uri="{FF2B5EF4-FFF2-40B4-BE49-F238E27FC236}">
              <a16:creationId xmlns:a16="http://schemas.microsoft.com/office/drawing/2014/main" id="{00000000-0008-0000-0000-0000EB020000}"/>
            </a:ext>
          </a:extLst>
        </xdr:cNvPr>
        <xdr:cNvSpPr/>
      </xdr:nvSpPr>
      <xdr:spPr>
        <a:xfrm>
          <a:off x="3235890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49</xdr:row>
      <xdr:rowOff>0</xdr:rowOff>
    </xdr:from>
    <xdr:ext cx="342900" cy="342900"/>
    <xdr:sp macro="" textlink="">
      <xdr:nvSpPr>
        <xdr:cNvPr id="748" name="Shape 14">
          <a:extLst>
            <a:ext uri="{FF2B5EF4-FFF2-40B4-BE49-F238E27FC236}">
              <a16:creationId xmlns:a16="http://schemas.microsoft.com/office/drawing/2014/main" id="{00000000-0008-0000-0000-0000EC020000}"/>
            </a:ext>
          </a:extLst>
        </xdr:cNvPr>
        <xdr:cNvSpPr/>
      </xdr:nvSpPr>
      <xdr:spPr>
        <a:xfrm>
          <a:off x="3235890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49</xdr:row>
      <xdr:rowOff>0</xdr:rowOff>
    </xdr:from>
    <xdr:ext cx="342900" cy="342900"/>
    <xdr:sp macro="" textlink="">
      <xdr:nvSpPr>
        <xdr:cNvPr id="749" name="Shape 14">
          <a:extLst>
            <a:ext uri="{FF2B5EF4-FFF2-40B4-BE49-F238E27FC236}">
              <a16:creationId xmlns:a16="http://schemas.microsoft.com/office/drawing/2014/main" id="{00000000-0008-0000-0000-0000ED020000}"/>
            </a:ext>
          </a:extLst>
        </xdr:cNvPr>
        <xdr:cNvSpPr/>
      </xdr:nvSpPr>
      <xdr:spPr>
        <a:xfrm>
          <a:off x="3235890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49</xdr:row>
      <xdr:rowOff>0</xdr:rowOff>
    </xdr:from>
    <xdr:ext cx="342900" cy="342900"/>
    <xdr:sp macro="" textlink="">
      <xdr:nvSpPr>
        <xdr:cNvPr id="750" name="Shape 14">
          <a:extLst>
            <a:ext uri="{FF2B5EF4-FFF2-40B4-BE49-F238E27FC236}">
              <a16:creationId xmlns:a16="http://schemas.microsoft.com/office/drawing/2014/main" id="{00000000-0008-0000-0000-0000EE020000}"/>
            </a:ext>
          </a:extLst>
        </xdr:cNvPr>
        <xdr:cNvSpPr/>
      </xdr:nvSpPr>
      <xdr:spPr>
        <a:xfrm>
          <a:off x="3235890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34</xdr:row>
      <xdr:rowOff>0</xdr:rowOff>
    </xdr:from>
    <xdr:ext cx="342900" cy="342900"/>
    <xdr:sp macro="" textlink="">
      <xdr:nvSpPr>
        <xdr:cNvPr id="751" name="Shape 14">
          <a:extLst>
            <a:ext uri="{FF2B5EF4-FFF2-40B4-BE49-F238E27FC236}">
              <a16:creationId xmlns:a16="http://schemas.microsoft.com/office/drawing/2014/main" id="{00000000-0008-0000-0000-0000EF020000}"/>
            </a:ext>
          </a:extLst>
        </xdr:cNvPr>
        <xdr:cNvSpPr/>
      </xdr:nvSpPr>
      <xdr:spPr>
        <a:xfrm>
          <a:off x="3340274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35</xdr:row>
      <xdr:rowOff>0</xdr:rowOff>
    </xdr:from>
    <xdr:ext cx="342900" cy="342900"/>
    <xdr:sp macro="" textlink="">
      <xdr:nvSpPr>
        <xdr:cNvPr id="752" name="Shape 14">
          <a:extLst>
            <a:ext uri="{FF2B5EF4-FFF2-40B4-BE49-F238E27FC236}">
              <a16:creationId xmlns:a16="http://schemas.microsoft.com/office/drawing/2014/main" id="{00000000-0008-0000-0000-0000F0020000}"/>
            </a:ext>
          </a:extLst>
        </xdr:cNvPr>
        <xdr:cNvSpPr/>
      </xdr:nvSpPr>
      <xdr:spPr>
        <a:xfrm>
          <a:off x="3340274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36</xdr:row>
      <xdr:rowOff>0</xdr:rowOff>
    </xdr:from>
    <xdr:ext cx="342900" cy="342900"/>
    <xdr:sp macro="" textlink="">
      <xdr:nvSpPr>
        <xdr:cNvPr id="753" name="Shape 14">
          <a:extLst>
            <a:ext uri="{FF2B5EF4-FFF2-40B4-BE49-F238E27FC236}">
              <a16:creationId xmlns:a16="http://schemas.microsoft.com/office/drawing/2014/main" id="{00000000-0008-0000-0000-0000F1020000}"/>
            </a:ext>
          </a:extLst>
        </xdr:cNvPr>
        <xdr:cNvSpPr/>
      </xdr:nvSpPr>
      <xdr:spPr>
        <a:xfrm>
          <a:off x="3340274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37</xdr:row>
      <xdr:rowOff>0</xdr:rowOff>
    </xdr:from>
    <xdr:ext cx="342900" cy="342900"/>
    <xdr:sp macro="" textlink="">
      <xdr:nvSpPr>
        <xdr:cNvPr id="754" name="Shape 14">
          <a:extLst>
            <a:ext uri="{FF2B5EF4-FFF2-40B4-BE49-F238E27FC236}">
              <a16:creationId xmlns:a16="http://schemas.microsoft.com/office/drawing/2014/main" id="{00000000-0008-0000-0000-0000F2020000}"/>
            </a:ext>
          </a:extLst>
        </xdr:cNvPr>
        <xdr:cNvSpPr/>
      </xdr:nvSpPr>
      <xdr:spPr>
        <a:xfrm>
          <a:off x="3340274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34</xdr:row>
      <xdr:rowOff>0</xdr:rowOff>
    </xdr:from>
    <xdr:ext cx="342900" cy="342900"/>
    <xdr:sp macro="" textlink="">
      <xdr:nvSpPr>
        <xdr:cNvPr id="755" name="Shape 14">
          <a:extLst>
            <a:ext uri="{FF2B5EF4-FFF2-40B4-BE49-F238E27FC236}">
              <a16:creationId xmlns:a16="http://schemas.microsoft.com/office/drawing/2014/main" id="{00000000-0008-0000-0000-0000F3020000}"/>
            </a:ext>
          </a:extLst>
        </xdr:cNvPr>
        <xdr:cNvSpPr/>
      </xdr:nvSpPr>
      <xdr:spPr>
        <a:xfrm>
          <a:off x="3340274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35</xdr:row>
      <xdr:rowOff>0</xdr:rowOff>
    </xdr:from>
    <xdr:ext cx="342900" cy="342900"/>
    <xdr:sp macro="" textlink="">
      <xdr:nvSpPr>
        <xdr:cNvPr id="756" name="Shape 14">
          <a:extLst>
            <a:ext uri="{FF2B5EF4-FFF2-40B4-BE49-F238E27FC236}">
              <a16:creationId xmlns:a16="http://schemas.microsoft.com/office/drawing/2014/main" id="{00000000-0008-0000-0000-0000F4020000}"/>
            </a:ext>
          </a:extLst>
        </xdr:cNvPr>
        <xdr:cNvSpPr/>
      </xdr:nvSpPr>
      <xdr:spPr>
        <a:xfrm>
          <a:off x="3340274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36</xdr:row>
      <xdr:rowOff>0</xdr:rowOff>
    </xdr:from>
    <xdr:ext cx="342900" cy="342900"/>
    <xdr:sp macro="" textlink="">
      <xdr:nvSpPr>
        <xdr:cNvPr id="757" name="Shape 14">
          <a:extLst>
            <a:ext uri="{FF2B5EF4-FFF2-40B4-BE49-F238E27FC236}">
              <a16:creationId xmlns:a16="http://schemas.microsoft.com/office/drawing/2014/main" id="{00000000-0008-0000-0000-0000F5020000}"/>
            </a:ext>
          </a:extLst>
        </xdr:cNvPr>
        <xdr:cNvSpPr/>
      </xdr:nvSpPr>
      <xdr:spPr>
        <a:xfrm>
          <a:off x="3340274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37</xdr:row>
      <xdr:rowOff>0</xdr:rowOff>
    </xdr:from>
    <xdr:ext cx="342900" cy="342900"/>
    <xdr:sp macro="" textlink="">
      <xdr:nvSpPr>
        <xdr:cNvPr id="758" name="Shape 14">
          <a:extLst>
            <a:ext uri="{FF2B5EF4-FFF2-40B4-BE49-F238E27FC236}">
              <a16:creationId xmlns:a16="http://schemas.microsoft.com/office/drawing/2014/main" id="{00000000-0008-0000-0000-0000F6020000}"/>
            </a:ext>
          </a:extLst>
        </xdr:cNvPr>
        <xdr:cNvSpPr/>
      </xdr:nvSpPr>
      <xdr:spPr>
        <a:xfrm>
          <a:off x="3340274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34</xdr:row>
      <xdr:rowOff>0</xdr:rowOff>
    </xdr:from>
    <xdr:ext cx="342900" cy="342900"/>
    <xdr:sp macro="" textlink="">
      <xdr:nvSpPr>
        <xdr:cNvPr id="759" name="Shape 14">
          <a:extLst>
            <a:ext uri="{FF2B5EF4-FFF2-40B4-BE49-F238E27FC236}">
              <a16:creationId xmlns:a16="http://schemas.microsoft.com/office/drawing/2014/main" id="{00000000-0008-0000-0000-0000F7020000}"/>
            </a:ext>
          </a:extLst>
        </xdr:cNvPr>
        <xdr:cNvSpPr/>
      </xdr:nvSpPr>
      <xdr:spPr>
        <a:xfrm>
          <a:off x="3340274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32</xdr:row>
      <xdr:rowOff>0</xdr:rowOff>
    </xdr:from>
    <xdr:ext cx="342900" cy="342900"/>
    <xdr:sp macro="" textlink="">
      <xdr:nvSpPr>
        <xdr:cNvPr id="760" name="Shape 14">
          <a:extLst>
            <a:ext uri="{FF2B5EF4-FFF2-40B4-BE49-F238E27FC236}">
              <a16:creationId xmlns:a16="http://schemas.microsoft.com/office/drawing/2014/main" id="{00000000-0008-0000-0000-0000F8020000}"/>
            </a:ext>
          </a:extLst>
        </xdr:cNvPr>
        <xdr:cNvSpPr/>
      </xdr:nvSpPr>
      <xdr:spPr>
        <a:xfrm>
          <a:off x="3340274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32</xdr:row>
      <xdr:rowOff>0</xdr:rowOff>
    </xdr:from>
    <xdr:ext cx="342900" cy="342900"/>
    <xdr:sp macro="" textlink="">
      <xdr:nvSpPr>
        <xdr:cNvPr id="761" name="Shape 14">
          <a:extLst>
            <a:ext uri="{FF2B5EF4-FFF2-40B4-BE49-F238E27FC236}">
              <a16:creationId xmlns:a16="http://schemas.microsoft.com/office/drawing/2014/main" id="{00000000-0008-0000-0000-0000F9020000}"/>
            </a:ext>
          </a:extLst>
        </xdr:cNvPr>
        <xdr:cNvSpPr/>
      </xdr:nvSpPr>
      <xdr:spPr>
        <a:xfrm>
          <a:off x="3340274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32</xdr:row>
      <xdr:rowOff>0</xdr:rowOff>
    </xdr:from>
    <xdr:ext cx="342900" cy="342900"/>
    <xdr:sp macro="" textlink="">
      <xdr:nvSpPr>
        <xdr:cNvPr id="762" name="Shape 14">
          <a:extLst>
            <a:ext uri="{FF2B5EF4-FFF2-40B4-BE49-F238E27FC236}">
              <a16:creationId xmlns:a16="http://schemas.microsoft.com/office/drawing/2014/main" id="{00000000-0008-0000-0000-0000FA020000}"/>
            </a:ext>
          </a:extLst>
        </xdr:cNvPr>
        <xdr:cNvSpPr/>
      </xdr:nvSpPr>
      <xdr:spPr>
        <a:xfrm>
          <a:off x="3340274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35</xdr:row>
      <xdr:rowOff>0</xdr:rowOff>
    </xdr:from>
    <xdr:ext cx="342900" cy="342900"/>
    <xdr:sp macro="" textlink="">
      <xdr:nvSpPr>
        <xdr:cNvPr id="763" name="Shape 14">
          <a:extLst>
            <a:ext uri="{FF2B5EF4-FFF2-40B4-BE49-F238E27FC236}">
              <a16:creationId xmlns:a16="http://schemas.microsoft.com/office/drawing/2014/main" id="{00000000-0008-0000-0000-0000FB020000}"/>
            </a:ext>
          </a:extLst>
        </xdr:cNvPr>
        <xdr:cNvSpPr/>
      </xdr:nvSpPr>
      <xdr:spPr>
        <a:xfrm>
          <a:off x="3340274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35</xdr:row>
      <xdr:rowOff>0</xdr:rowOff>
    </xdr:from>
    <xdr:ext cx="342900" cy="342900"/>
    <xdr:sp macro="" textlink="">
      <xdr:nvSpPr>
        <xdr:cNvPr id="764" name="Shape 14">
          <a:extLst>
            <a:ext uri="{FF2B5EF4-FFF2-40B4-BE49-F238E27FC236}">
              <a16:creationId xmlns:a16="http://schemas.microsoft.com/office/drawing/2014/main" id="{00000000-0008-0000-0000-0000FC020000}"/>
            </a:ext>
          </a:extLst>
        </xdr:cNvPr>
        <xdr:cNvSpPr/>
      </xdr:nvSpPr>
      <xdr:spPr>
        <a:xfrm>
          <a:off x="3340274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35</xdr:row>
      <xdr:rowOff>0</xdr:rowOff>
    </xdr:from>
    <xdr:ext cx="342900" cy="342900"/>
    <xdr:sp macro="" textlink="">
      <xdr:nvSpPr>
        <xdr:cNvPr id="765" name="Shape 14">
          <a:extLst>
            <a:ext uri="{FF2B5EF4-FFF2-40B4-BE49-F238E27FC236}">
              <a16:creationId xmlns:a16="http://schemas.microsoft.com/office/drawing/2014/main" id="{00000000-0008-0000-0000-0000FD020000}"/>
            </a:ext>
          </a:extLst>
        </xdr:cNvPr>
        <xdr:cNvSpPr/>
      </xdr:nvSpPr>
      <xdr:spPr>
        <a:xfrm>
          <a:off x="3340274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36</xdr:row>
      <xdr:rowOff>0</xdr:rowOff>
    </xdr:from>
    <xdr:ext cx="342900" cy="342900"/>
    <xdr:sp macro="" textlink="">
      <xdr:nvSpPr>
        <xdr:cNvPr id="766" name="Shape 14">
          <a:extLst>
            <a:ext uri="{FF2B5EF4-FFF2-40B4-BE49-F238E27FC236}">
              <a16:creationId xmlns:a16="http://schemas.microsoft.com/office/drawing/2014/main" id="{00000000-0008-0000-0000-0000FE020000}"/>
            </a:ext>
          </a:extLst>
        </xdr:cNvPr>
        <xdr:cNvSpPr/>
      </xdr:nvSpPr>
      <xdr:spPr>
        <a:xfrm>
          <a:off x="3340274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36</xdr:row>
      <xdr:rowOff>0</xdr:rowOff>
    </xdr:from>
    <xdr:ext cx="342900" cy="342900"/>
    <xdr:sp macro="" textlink="">
      <xdr:nvSpPr>
        <xdr:cNvPr id="767" name="Shape 14">
          <a:extLst>
            <a:ext uri="{FF2B5EF4-FFF2-40B4-BE49-F238E27FC236}">
              <a16:creationId xmlns:a16="http://schemas.microsoft.com/office/drawing/2014/main" id="{00000000-0008-0000-0000-0000FF020000}"/>
            </a:ext>
          </a:extLst>
        </xdr:cNvPr>
        <xdr:cNvSpPr/>
      </xdr:nvSpPr>
      <xdr:spPr>
        <a:xfrm>
          <a:off x="3340274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36</xdr:row>
      <xdr:rowOff>0</xdr:rowOff>
    </xdr:from>
    <xdr:ext cx="342900" cy="342900"/>
    <xdr:sp macro="" textlink="">
      <xdr:nvSpPr>
        <xdr:cNvPr id="768" name="Shape 14">
          <a:extLst>
            <a:ext uri="{FF2B5EF4-FFF2-40B4-BE49-F238E27FC236}">
              <a16:creationId xmlns:a16="http://schemas.microsoft.com/office/drawing/2014/main" id="{00000000-0008-0000-0000-000000030000}"/>
            </a:ext>
          </a:extLst>
        </xdr:cNvPr>
        <xdr:cNvSpPr/>
      </xdr:nvSpPr>
      <xdr:spPr>
        <a:xfrm>
          <a:off x="3340274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37</xdr:row>
      <xdr:rowOff>0</xdr:rowOff>
    </xdr:from>
    <xdr:ext cx="342900" cy="342900"/>
    <xdr:sp macro="" textlink="">
      <xdr:nvSpPr>
        <xdr:cNvPr id="769" name="Shape 14">
          <a:extLst>
            <a:ext uri="{FF2B5EF4-FFF2-40B4-BE49-F238E27FC236}">
              <a16:creationId xmlns:a16="http://schemas.microsoft.com/office/drawing/2014/main" id="{00000000-0008-0000-0000-000001030000}"/>
            </a:ext>
          </a:extLst>
        </xdr:cNvPr>
        <xdr:cNvSpPr/>
      </xdr:nvSpPr>
      <xdr:spPr>
        <a:xfrm>
          <a:off x="3340274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37</xdr:row>
      <xdr:rowOff>0</xdr:rowOff>
    </xdr:from>
    <xdr:ext cx="342900" cy="342900"/>
    <xdr:sp macro="" textlink="">
      <xdr:nvSpPr>
        <xdr:cNvPr id="770" name="Shape 14">
          <a:extLst>
            <a:ext uri="{FF2B5EF4-FFF2-40B4-BE49-F238E27FC236}">
              <a16:creationId xmlns:a16="http://schemas.microsoft.com/office/drawing/2014/main" id="{00000000-0008-0000-0000-000002030000}"/>
            </a:ext>
          </a:extLst>
        </xdr:cNvPr>
        <xdr:cNvSpPr/>
      </xdr:nvSpPr>
      <xdr:spPr>
        <a:xfrm>
          <a:off x="3340274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37</xdr:row>
      <xdr:rowOff>0</xdr:rowOff>
    </xdr:from>
    <xdr:ext cx="342900" cy="342900"/>
    <xdr:sp macro="" textlink="">
      <xdr:nvSpPr>
        <xdr:cNvPr id="771" name="Shape 14">
          <a:extLst>
            <a:ext uri="{FF2B5EF4-FFF2-40B4-BE49-F238E27FC236}">
              <a16:creationId xmlns:a16="http://schemas.microsoft.com/office/drawing/2014/main" id="{00000000-0008-0000-0000-000003030000}"/>
            </a:ext>
          </a:extLst>
        </xdr:cNvPr>
        <xdr:cNvSpPr/>
      </xdr:nvSpPr>
      <xdr:spPr>
        <a:xfrm>
          <a:off x="3340274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40</xdr:row>
      <xdr:rowOff>0</xdr:rowOff>
    </xdr:from>
    <xdr:ext cx="342900" cy="342900"/>
    <xdr:sp macro="" textlink="">
      <xdr:nvSpPr>
        <xdr:cNvPr id="772" name="Shape 14">
          <a:extLst>
            <a:ext uri="{FF2B5EF4-FFF2-40B4-BE49-F238E27FC236}">
              <a16:creationId xmlns:a16="http://schemas.microsoft.com/office/drawing/2014/main" id="{00000000-0008-0000-0000-000004030000}"/>
            </a:ext>
          </a:extLst>
        </xdr:cNvPr>
        <xdr:cNvSpPr/>
      </xdr:nvSpPr>
      <xdr:spPr>
        <a:xfrm>
          <a:off x="3340274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40</xdr:row>
      <xdr:rowOff>0</xdr:rowOff>
    </xdr:from>
    <xdr:ext cx="342900" cy="342900"/>
    <xdr:sp macro="" textlink="">
      <xdr:nvSpPr>
        <xdr:cNvPr id="773" name="Shape 14">
          <a:extLst>
            <a:ext uri="{FF2B5EF4-FFF2-40B4-BE49-F238E27FC236}">
              <a16:creationId xmlns:a16="http://schemas.microsoft.com/office/drawing/2014/main" id="{00000000-0008-0000-0000-000005030000}"/>
            </a:ext>
          </a:extLst>
        </xdr:cNvPr>
        <xdr:cNvSpPr/>
      </xdr:nvSpPr>
      <xdr:spPr>
        <a:xfrm>
          <a:off x="3340274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40</xdr:row>
      <xdr:rowOff>0</xdr:rowOff>
    </xdr:from>
    <xdr:ext cx="342900" cy="342900"/>
    <xdr:sp macro="" textlink="">
      <xdr:nvSpPr>
        <xdr:cNvPr id="774" name="Shape 14">
          <a:extLst>
            <a:ext uri="{FF2B5EF4-FFF2-40B4-BE49-F238E27FC236}">
              <a16:creationId xmlns:a16="http://schemas.microsoft.com/office/drawing/2014/main" id="{00000000-0008-0000-0000-000006030000}"/>
            </a:ext>
          </a:extLst>
        </xdr:cNvPr>
        <xdr:cNvSpPr/>
      </xdr:nvSpPr>
      <xdr:spPr>
        <a:xfrm>
          <a:off x="3340274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41</xdr:row>
      <xdr:rowOff>0</xdr:rowOff>
    </xdr:from>
    <xdr:ext cx="342900" cy="342900"/>
    <xdr:sp macro="" textlink="">
      <xdr:nvSpPr>
        <xdr:cNvPr id="775" name="Shape 14">
          <a:extLst>
            <a:ext uri="{FF2B5EF4-FFF2-40B4-BE49-F238E27FC236}">
              <a16:creationId xmlns:a16="http://schemas.microsoft.com/office/drawing/2014/main" id="{00000000-0008-0000-0000-000007030000}"/>
            </a:ext>
          </a:extLst>
        </xdr:cNvPr>
        <xdr:cNvSpPr/>
      </xdr:nvSpPr>
      <xdr:spPr>
        <a:xfrm>
          <a:off x="3340274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41</xdr:row>
      <xdr:rowOff>0</xdr:rowOff>
    </xdr:from>
    <xdr:ext cx="342900" cy="342900"/>
    <xdr:sp macro="" textlink="">
      <xdr:nvSpPr>
        <xdr:cNvPr id="776" name="Shape 14">
          <a:extLst>
            <a:ext uri="{FF2B5EF4-FFF2-40B4-BE49-F238E27FC236}">
              <a16:creationId xmlns:a16="http://schemas.microsoft.com/office/drawing/2014/main" id="{00000000-0008-0000-0000-000008030000}"/>
            </a:ext>
          </a:extLst>
        </xdr:cNvPr>
        <xdr:cNvSpPr/>
      </xdr:nvSpPr>
      <xdr:spPr>
        <a:xfrm>
          <a:off x="3340274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41</xdr:row>
      <xdr:rowOff>0</xdr:rowOff>
    </xdr:from>
    <xdr:ext cx="342900" cy="342900"/>
    <xdr:sp macro="" textlink="">
      <xdr:nvSpPr>
        <xdr:cNvPr id="777" name="Shape 14">
          <a:extLst>
            <a:ext uri="{FF2B5EF4-FFF2-40B4-BE49-F238E27FC236}">
              <a16:creationId xmlns:a16="http://schemas.microsoft.com/office/drawing/2014/main" id="{00000000-0008-0000-0000-000009030000}"/>
            </a:ext>
          </a:extLst>
        </xdr:cNvPr>
        <xdr:cNvSpPr/>
      </xdr:nvSpPr>
      <xdr:spPr>
        <a:xfrm>
          <a:off x="3340274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42</xdr:row>
      <xdr:rowOff>0</xdr:rowOff>
    </xdr:from>
    <xdr:ext cx="342900" cy="342900"/>
    <xdr:sp macro="" textlink="">
      <xdr:nvSpPr>
        <xdr:cNvPr id="778" name="Shape 14">
          <a:extLst>
            <a:ext uri="{FF2B5EF4-FFF2-40B4-BE49-F238E27FC236}">
              <a16:creationId xmlns:a16="http://schemas.microsoft.com/office/drawing/2014/main" id="{00000000-0008-0000-0000-00000A030000}"/>
            </a:ext>
          </a:extLst>
        </xdr:cNvPr>
        <xdr:cNvSpPr/>
      </xdr:nvSpPr>
      <xdr:spPr>
        <a:xfrm>
          <a:off x="3340274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42</xdr:row>
      <xdr:rowOff>0</xdr:rowOff>
    </xdr:from>
    <xdr:ext cx="342900" cy="342900"/>
    <xdr:sp macro="" textlink="">
      <xdr:nvSpPr>
        <xdr:cNvPr id="779" name="Shape 14">
          <a:extLst>
            <a:ext uri="{FF2B5EF4-FFF2-40B4-BE49-F238E27FC236}">
              <a16:creationId xmlns:a16="http://schemas.microsoft.com/office/drawing/2014/main" id="{00000000-0008-0000-0000-00000B030000}"/>
            </a:ext>
          </a:extLst>
        </xdr:cNvPr>
        <xdr:cNvSpPr/>
      </xdr:nvSpPr>
      <xdr:spPr>
        <a:xfrm>
          <a:off x="3340274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43</xdr:row>
      <xdr:rowOff>0</xdr:rowOff>
    </xdr:from>
    <xdr:ext cx="342900" cy="342900"/>
    <xdr:sp macro="" textlink="">
      <xdr:nvSpPr>
        <xdr:cNvPr id="780" name="Shape 14">
          <a:extLst>
            <a:ext uri="{FF2B5EF4-FFF2-40B4-BE49-F238E27FC236}">
              <a16:creationId xmlns:a16="http://schemas.microsoft.com/office/drawing/2014/main" id="{00000000-0008-0000-0000-00000C030000}"/>
            </a:ext>
          </a:extLst>
        </xdr:cNvPr>
        <xdr:cNvSpPr/>
      </xdr:nvSpPr>
      <xdr:spPr>
        <a:xfrm>
          <a:off x="3340274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43</xdr:row>
      <xdr:rowOff>0</xdr:rowOff>
    </xdr:from>
    <xdr:ext cx="342900" cy="342900"/>
    <xdr:sp macro="" textlink="">
      <xdr:nvSpPr>
        <xdr:cNvPr id="781" name="Shape 14">
          <a:extLst>
            <a:ext uri="{FF2B5EF4-FFF2-40B4-BE49-F238E27FC236}">
              <a16:creationId xmlns:a16="http://schemas.microsoft.com/office/drawing/2014/main" id="{00000000-0008-0000-0000-00000D030000}"/>
            </a:ext>
          </a:extLst>
        </xdr:cNvPr>
        <xdr:cNvSpPr/>
      </xdr:nvSpPr>
      <xdr:spPr>
        <a:xfrm>
          <a:off x="3340274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43</xdr:row>
      <xdr:rowOff>0</xdr:rowOff>
    </xdr:from>
    <xdr:ext cx="342900" cy="342900"/>
    <xdr:sp macro="" textlink="">
      <xdr:nvSpPr>
        <xdr:cNvPr id="782" name="Shape 14">
          <a:extLst>
            <a:ext uri="{FF2B5EF4-FFF2-40B4-BE49-F238E27FC236}">
              <a16:creationId xmlns:a16="http://schemas.microsoft.com/office/drawing/2014/main" id="{00000000-0008-0000-0000-00000E030000}"/>
            </a:ext>
          </a:extLst>
        </xdr:cNvPr>
        <xdr:cNvSpPr/>
      </xdr:nvSpPr>
      <xdr:spPr>
        <a:xfrm>
          <a:off x="3340274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49</xdr:row>
      <xdr:rowOff>0</xdr:rowOff>
    </xdr:from>
    <xdr:ext cx="342900" cy="342900"/>
    <xdr:sp macro="" textlink="">
      <xdr:nvSpPr>
        <xdr:cNvPr id="783" name="Shape 14">
          <a:extLst>
            <a:ext uri="{FF2B5EF4-FFF2-40B4-BE49-F238E27FC236}">
              <a16:creationId xmlns:a16="http://schemas.microsoft.com/office/drawing/2014/main" id="{00000000-0008-0000-0000-00000F030000}"/>
            </a:ext>
          </a:extLst>
        </xdr:cNvPr>
        <xdr:cNvSpPr/>
      </xdr:nvSpPr>
      <xdr:spPr>
        <a:xfrm>
          <a:off x="3340274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49</xdr:row>
      <xdr:rowOff>0</xdr:rowOff>
    </xdr:from>
    <xdr:ext cx="342900" cy="342900"/>
    <xdr:sp macro="" textlink="">
      <xdr:nvSpPr>
        <xdr:cNvPr id="784" name="Shape 14">
          <a:extLst>
            <a:ext uri="{FF2B5EF4-FFF2-40B4-BE49-F238E27FC236}">
              <a16:creationId xmlns:a16="http://schemas.microsoft.com/office/drawing/2014/main" id="{00000000-0008-0000-0000-000010030000}"/>
            </a:ext>
          </a:extLst>
        </xdr:cNvPr>
        <xdr:cNvSpPr/>
      </xdr:nvSpPr>
      <xdr:spPr>
        <a:xfrm>
          <a:off x="3340274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49</xdr:row>
      <xdr:rowOff>0</xdr:rowOff>
    </xdr:from>
    <xdr:ext cx="342900" cy="342900"/>
    <xdr:sp macro="" textlink="">
      <xdr:nvSpPr>
        <xdr:cNvPr id="785" name="Shape 14">
          <a:extLst>
            <a:ext uri="{FF2B5EF4-FFF2-40B4-BE49-F238E27FC236}">
              <a16:creationId xmlns:a16="http://schemas.microsoft.com/office/drawing/2014/main" id="{00000000-0008-0000-0000-000011030000}"/>
            </a:ext>
          </a:extLst>
        </xdr:cNvPr>
        <xdr:cNvSpPr/>
      </xdr:nvSpPr>
      <xdr:spPr>
        <a:xfrm>
          <a:off x="3340274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34</xdr:row>
      <xdr:rowOff>0</xdr:rowOff>
    </xdr:from>
    <xdr:ext cx="342900" cy="342900"/>
    <xdr:sp macro="" textlink="">
      <xdr:nvSpPr>
        <xdr:cNvPr id="786" name="Shape 14">
          <a:extLst>
            <a:ext uri="{FF2B5EF4-FFF2-40B4-BE49-F238E27FC236}">
              <a16:creationId xmlns:a16="http://schemas.microsoft.com/office/drawing/2014/main" id="{00000000-0008-0000-0000-000012030000}"/>
            </a:ext>
          </a:extLst>
        </xdr:cNvPr>
        <xdr:cNvSpPr/>
      </xdr:nvSpPr>
      <xdr:spPr>
        <a:xfrm>
          <a:off x="3444657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35</xdr:row>
      <xdr:rowOff>0</xdr:rowOff>
    </xdr:from>
    <xdr:ext cx="342900" cy="342900"/>
    <xdr:sp macro="" textlink="">
      <xdr:nvSpPr>
        <xdr:cNvPr id="787" name="Shape 14">
          <a:extLst>
            <a:ext uri="{FF2B5EF4-FFF2-40B4-BE49-F238E27FC236}">
              <a16:creationId xmlns:a16="http://schemas.microsoft.com/office/drawing/2014/main" id="{00000000-0008-0000-0000-000013030000}"/>
            </a:ext>
          </a:extLst>
        </xdr:cNvPr>
        <xdr:cNvSpPr/>
      </xdr:nvSpPr>
      <xdr:spPr>
        <a:xfrm>
          <a:off x="3444657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36</xdr:row>
      <xdr:rowOff>0</xdr:rowOff>
    </xdr:from>
    <xdr:ext cx="342900" cy="342900"/>
    <xdr:sp macro="" textlink="">
      <xdr:nvSpPr>
        <xdr:cNvPr id="788" name="Shape 14">
          <a:extLst>
            <a:ext uri="{FF2B5EF4-FFF2-40B4-BE49-F238E27FC236}">
              <a16:creationId xmlns:a16="http://schemas.microsoft.com/office/drawing/2014/main" id="{00000000-0008-0000-0000-000014030000}"/>
            </a:ext>
          </a:extLst>
        </xdr:cNvPr>
        <xdr:cNvSpPr/>
      </xdr:nvSpPr>
      <xdr:spPr>
        <a:xfrm>
          <a:off x="3444657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37</xdr:row>
      <xdr:rowOff>0</xdr:rowOff>
    </xdr:from>
    <xdr:ext cx="342900" cy="342900"/>
    <xdr:sp macro="" textlink="">
      <xdr:nvSpPr>
        <xdr:cNvPr id="789" name="Shape 14">
          <a:extLst>
            <a:ext uri="{FF2B5EF4-FFF2-40B4-BE49-F238E27FC236}">
              <a16:creationId xmlns:a16="http://schemas.microsoft.com/office/drawing/2014/main" id="{00000000-0008-0000-0000-000015030000}"/>
            </a:ext>
          </a:extLst>
        </xdr:cNvPr>
        <xdr:cNvSpPr/>
      </xdr:nvSpPr>
      <xdr:spPr>
        <a:xfrm>
          <a:off x="3444657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34</xdr:row>
      <xdr:rowOff>0</xdr:rowOff>
    </xdr:from>
    <xdr:ext cx="342900" cy="342900"/>
    <xdr:sp macro="" textlink="">
      <xdr:nvSpPr>
        <xdr:cNvPr id="790" name="Shape 14">
          <a:extLst>
            <a:ext uri="{FF2B5EF4-FFF2-40B4-BE49-F238E27FC236}">
              <a16:creationId xmlns:a16="http://schemas.microsoft.com/office/drawing/2014/main" id="{00000000-0008-0000-0000-000016030000}"/>
            </a:ext>
          </a:extLst>
        </xdr:cNvPr>
        <xdr:cNvSpPr/>
      </xdr:nvSpPr>
      <xdr:spPr>
        <a:xfrm>
          <a:off x="3444657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35</xdr:row>
      <xdr:rowOff>0</xdr:rowOff>
    </xdr:from>
    <xdr:ext cx="342900" cy="342900"/>
    <xdr:sp macro="" textlink="">
      <xdr:nvSpPr>
        <xdr:cNvPr id="791" name="Shape 14">
          <a:extLst>
            <a:ext uri="{FF2B5EF4-FFF2-40B4-BE49-F238E27FC236}">
              <a16:creationId xmlns:a16="http://schemas.microsoft.com/office/drawing/2014/main" id="{00000000-0008-0000-0000-000017030000}"/>
            </a:ext>
          </a:extLst>
        </xdr:cNvPr>
        <xdr:cNvSpPr/>
      </xdr:nvSpPr>
      <xdr:spPr>
        <a:xfrm>
          <a:off x="3444657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36</xdr:row>
      <xdr:rowOff>0</xdr:rowOff>
    </xdr:from>
    <xdr:ext cx="342900" cy="342900"/>
    <xdr:sp macro="" textlink="">
      <xdr:nvSpPr>
        <xdr:cNvPr id="792" name="Shape 14">
          <a:extLst>
            <a:ext uri="{FF2B5EF4-FFF2-40B4-BE49-F238E27FC236}">
              <a16:creationId xmlns:a16="http://schemas.microsoft.com/office/drawing/2014/main" id="{00000000-0008-0000-0000-000018030000}"/>
            </a:ext>
          </a:extLst>
        </xdr:cNvPr>
        <xdr:cNvSpPr/>
      </xdr:nvSpPr>
      <xdr:spPr>
        <a:xfrm>
          <a:off x="3444657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37</xdr:row>
      <xdr:rowOff>0</xdr:rowOff>
    </xdr:from>
    <xdr:ext cx="342900" cy="342900"/>
    <xdr:sp macro="" textlink="">
      <xdr:nvSpPr>
        <xdr:cNvPr id="793" name="Shape 14">
          <a:extLst>
            <a:ext uri="{FF2B5EF4-FFF2-40B4-BE49-F238E27FC236}">
              <a16:creationId xmlns:a16="http://schemas.microsoft.com/office/drawing/2014/main" id="{00000000-0008-0000-0000-000019030000}"/>
            </a:ext>
          </a:extLst>
        </xdr:cNvPr>
        <xdr:cNvSpPr/>
      </xdr:nvSpPr>
      <xdr:spPr>
        <a:xfrm>
          <a:off x="3444657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34</xdr:row>
      <xdr:rowOff>0</xdr:rowOff>
    </xdr:from>
    <xdr:ext cx="342900" cy="342900"/>
    <xdr:sp macro="" textlink="">
      <xdr:nvSpPr>
        <xdr:cNvPr id="794" name="Shape 14">
          <a:extLst>
            <a:ext uri="{FF2B5EF4-FFF2-40B4-BE49-F238E27FC236}">
              <a16:creationId xmlns:a16="http://schemas.microsoft.com/office/drawing/2014/main" id="{00000000-0008-0000-0000-00001A030000}"/>
            </a:ext>
          </a:extLst>
        </xdr:cNvPr>
        <xdr:cNvSpPr/>
      </xdr:nvSpPr>
      <xdr:spPr>
        <a:xfrm>
          <a:off x="3444657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32</xdr:row>
      <xdr:rowOff>0</xdr:rowOff>
    </xdr:from>
    <xdr:ext cx="342900" cy="342900"/>
    <xdr:sp macro="" textlink="">
      <xdr:nvSpPr>
        <xdr:cNvPr id="795" name="Shape 14">
          <a:extLst>
            <a:ext uri="{FF2B5EF4-FFF2-40B4-BE49-F238E27FC236}">
              <a16:creationId xmlns:a16="http://schemas.microsoft.com/office/drawing/2014/main" id="{00000000-0008-0000-0000-00001B030000}"/>
            </a:ext>
          </a:extLst>
        </xdr:cNvPr>
        <xdr:cNvSpPr/>
      </xdr:nvSpPr>
      <xdr:spPr>
        <a:xfrm>
          <a:off x="3444657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32</xdr:row>
      <xdr:rowOff>0</xdr:rowOff>
    </xdr:from>
    <xdr:ext cx="342900" cy="342900"/>
    <xdr:sp macro="" textlink="">
      <xdr:nvSpPr>
        <xdr:cNvPr id="796" name="Shape 14">
          <a:extLst>
            <a:ext uri="{FF2B5EF4-FFF2-40B4-BE49-F238E27FC236}">
              <a16:creationId xmlns:a16="http://schemas.microsoft.com/office/drawing/2014/main" id="{00000000-0008-0000-0000-00001C030000}"/>
            </a:ext>
          </a:extLst>
        </xdr:cNvPr>
        <xdr:cNvSpPr/>
      </xdr:nvSpPr>
      <xdr:spPr>
        <a:xfrm>
          <a:off x="3444657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35</xdr:row>
      <xdr:rowOff>0</xdr:rowOff>
    </xdr:from>
    <xdr:ext cx="342900" cy="342900"/>
    <xdr:sp macro="" textlink="">
      <xdr:nvSpPr>
        <xdr:cNvPr id="798" name="Shape 14">
          <a:extLst>
            <a:ext uri="{FF2B5EF4-FFF2-40B4-BE49-F238E27FC236}">
              <a16:creationId xmlns:a16="http://schemas.microsoft.com/office/drawing/2014/main" id="{00000000-0008-0000-0000-00001E030000}"/>
            </a:ext>
          </a:extLst>
        </xdr:cNvPr>
        <xdr:cNvSpPr/>
      </xdr:nvSpPr>
      <xdr:spPr>
        <a:xfrm>
          <a:off x="3444657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35</xdr:row>
      <xdr:rowOff>0</xdr:rowOff>
    </xdr:from>
    <xdr:ext cx="342900" cy="342900"/>
    <xdr:sp macro="" textlink="">
      <xdr:nvSpPr>
        <xdr:cNvPr id="799" name="Shape 14">
          <a:extLst>
            <a:ext uri="{FF2B5EF4-FFF2-40B4-BE49-F238E27FC236}">
              <a16:creationId xmlns:a16="http://schemas.microsoft.com/office/drawing/2014/main" id="{00000000-0008-0000-0000-00001F030000}"/>
            </a:ext>
          </a:extLst>
        </xdr:cNvPr>
        <xdr:cNvSpPr/>
      </xdr:nvSpPr>
      <xdr:spPr>
        <a:xfrm>
          <a:off x="3444657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35</xdr:row>
      <xdr:rowOff>0</xdr:rowOff>
    </xdr:from>
    <xdr:ext cx="342900" cy="342900"/>
    <xdr:sp macro="" textlink="">
      <xdr:nvSpPr>
        <xdr:cNvPr id="800" name="Shape 14">
          <a:extLst>
            <a:ext uri="{FF2B5EF4-FFF2-40B4-BE49-F238E27FC236}">
              <a16:creationId xmlns:a16="http://schemas.microsoft.com/office/drawing/2014/main" id="{00000000-0008-0000-0000-000020030000}"/>
            </a:ext>
          </a:extLst>
        </xdr:cNvPr>
        <xdr:cNvSpPr/>
      </xdr:nvSpPr>
      <xdr:spPr>
        <a:xfrm>
          <a:off x="3444657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36</xdr:row>
      <xdr:rowOff>0</xdr:rowOff>
    </xdr:from>
    <xdr:ext cx="342900" cy="342900"/>
    <xdr:sp macro="" textlink="">
      <xdr:nvSpPr>
        <xdr:cNvPr id="801" name="Shape 14">
          <a:extLst>
            <a:ext uri="{FF2B5EF4-FFF2-40B4-BE49-F238E27FC236}">
              <a16:creationId xmlns:a16="http://schemas.microsoft.com/office/drawing/2014/main" id="{00000000-0008-0000-0000-000021030000}"/>
            </a:ext>
          </a:extLst>
        </xdr:cNvPr>
        <xdr:cNvSpPr/>
      </xdr:nvSpPr>
      <xdr:spPr>
        <a:xfrm>
          <a:off x="3444657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36</xdr:row>
      <xdr:rowOff>0</xdr:rowOff>
    </xdr:from>
    <xdr:ext cx="342900" cy="342900"/>
    <xdr:sp macro="" textlink="">
      <xdr:nvSpPr>
        <xdr:cNvPr id="802" name="Shape 14">
          <a:extLst>
            <a:ext uri="{FF2B5EF4-FFF2-40B4-BE49-F238E27FC236}">
              <a16:creationId xmlns:a16="http://schemas.microsoft.com/office/drawing/2014/main" id="{00000000-0008-0000-0000-000022030000}"/>
            </a:ext>
          </a:extLst>
        </xdr:cNvPr>
        <xdr:cNvSpPr/>
      </xdr:nvSpPr>
      <xdr:spPr>
        <a:xfrm>
          <a:off x="3444657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36</xdr:row>
      <xdr:rowOff>0</xdr:rowOff>
    </xdr:from>
    <xdr:ext cx="342900" cy="342900"/>
    <xdr:sp macro="" textlink="">
      <xdr:nvSpPr>
        <xdr:cNvPr id="803" name="Shape 14">
          <a:extLst>
            <a:ext uri="{FF2B5EF4-FFF2-40B4-BE49-F238E27FC236}">
              <a16:creationId xmlns:a16="http://schemas.microsoft.com/office/drawing/2014/main" id="{00000000-0008-0000-0000-000023030000}"/>
            </a:ext>
          </a:extLst>
        </xdr:cNvPr>
        <xdr:cNvSpPr/>
      </xdr:nvSpPr>
      <xdr:spPr>
        <a:xfrm>
          <a:off x="3444657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37</xdr:row>
      <xdr:rowOff>0</xdr:rowOff>
    </xdr:from>
    <xdr:ext cx="342900" cy="342900"/>
    <xdr:sp macro="" textlink="">
      <xdr:nvSpPr>
        <xdr:cNvPr id="804" name="Shape 14">
          <a:extLst>
            <a:ext uri="{FF2B5EF4-FFF2-40B4-BE49-F238E27FC236}">
              <a16:creationId xmlns:a16="http://schemas.microsoft.com/office/drawing/2014/main" id="{00000000-0008-0000-0000-000024030000}"/>
            </a:ext>
          </a:extLst>
        </xdr:cNvPr>
        <xdr:cNvSpPr/>
      </xdr:nvSpPr>
      <xdr:spPr>
        <a:xfrm>
          <a:off x="3444657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37</xdr:row>
      <xdr:rowOff>0</xdr:rowOff>
    </xdr:from>
    <xdr:ext cx="342900" cy="342900"/>
    <xdr:sp macro="" textlink="">
      <xdr:nvSpPr>
        <xdr:cNvPr id="805" name="Shape 14">
          <a:extLst>
            <a:ext uri="{FF2B5EF4-FFF2-40B4-BE49-F238E27FC236}">
              <a16:creationId xmlns:a16="http://schemas.microsoft.com/office/drawing/2014/main" id="{00000000-0008-0000-0000-000025030000}"/>
            </a:ext>
          </a:extLst>
        </xdr:cNvPr>
        <xdr:cNvSpPr/>
      </xdr:nvSpPr>
      <xdr:spPr>
        <a:xfrm>
          <a:off x="3444657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37</xdr:row>
      <xdr:rowOff>0</xdr:rowOff>
    </xdr:from>
    <xdr:ext cx="342900" cy="342900"/>
    <xdr:sp macro="" textlink="">
      <xdr:nvSpPr>
        <xdr:cNvPr id="806" name="Shape 14">
          <a:extLst>
            <a:ext uri="{FF2B5EF4-FFF2-40B4-BE49-F238E27FC236}">
              <a16:creationId xmlns:a16="http://schemas.microsoft.com/office/drawing/2014/main" id="{00000000-0008-0000-0000-000026030000}"/>
            </a:ext>
          </a:extLst>
        </xdr:cNvPr>
        <xdr:cNvSpPr/>
      </xdr:nvSpPr>
      <xdr:spPr>
        <a:xfrm>
          <a:off x="3444657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40</xdr:row>
      <xdr:rowOff>0</xdr:rowOff>
    </xdr:from>
    <xdr:ext cx="342900" cy="342900"/>
    <xdr:sp macro="" textlink="">
      <xdr:nvSpPr>
        <xdr:cNvPr id="807" name="Shape 14">
          <a:extLst>
            <a:ext uri="{FF2B5EF4-FFF2-40B4-BE49-F238E27FC236}">
              <a16:creationId xmlns:a16="http://schemas.microsoft.com/office/drawing/2014/main" id="{00000000-0008-0000-0000-000027030000}"/>
            </a:ext>
          </a:extLst>
        </xdr:cNvPr>
        <xdr:cNvSpPr/>
      </xdr:nvSpPr>
      <xdr:spPr>
        <a:xfrm>
          <a:off x="3444657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40</xdr:row>
      <xdr:rowOff>0</xdr:rowOff>
    </xdr:from>
    <xdr:ext cx="342900" cy="342900"/>
    <xdr:sp macro="" textlink="">
      <xdr:nvSpPr>
        <xdr:cNvPr id="808" name="Shape 14">
          <a:extLst>
            <a:ext uri="{FF2B5EF4-FFF2-40B4-BE49-F238E27FC236}">
              <a16:creationId xmlns:a16="http://schemas.microsoft.com/office/drawing/2014/main" id="{00000000-0008-0000-0000-000028030000}"/>
            </a:ext>
          </a:extLst>
        </xdr:cNvPr>
        <xdr:cNvSpPr/>
      </xdr:nvSpPr>
      <xdr:spPr>
        <a:xfrm>
          <a:off x="3444657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40</xdr:row>
      <xdr:rowOff>0</xdr:rowOff>
    </xdr:from>
    <xdr:ext cx="342900" cy="342900"/>
    <xdr:sp macro="" textlink="">
      <xdr:nvSpPr>
        <xdr:cNvPr id="809" name="Shape 14">
          <a:extLst>
            <a:ext uri="{FF2B5EF4-FFF2-40B4-BE49-F238E27FC236}">
              <a16:creationId xmlns:a16="http://schemas.microsoft.com/office/drawing/2014/main" id="{00000000-0008-0000-0000-000029030000}"/>
            </a:ext>
          </a:extLst>
        </xdr:cNvPr>
        <xdr:cNvSpPr/>
      </xdr:nvSpPr>
      <xdr:spPr>
        <a:xfrm>
          <a:off x="3444657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41</xdr:row>
      <xdr:rowOff>0</xdr:rowOff>
    </xdr:from>
    <xdr:ext cx="342900" cy="342900"/>
    <xdr:sp macro="" textlink="">
      <xdr:nvSpPr>
        <xdr:cNvPr id="810" name="Shape 14">
          <a:extLst>
            <a:ext uri="{FF2B5EF4-FFF2-40B4-BE49-F238E27FC236}">
              <a16:creationId xmlns:a16="http://schemas.microsoft.com/office/drawing/2014/main" id="{00000000-0008-0000-0000-00002A030000}"/>
            </a:ext>
          </a:extLst>
        </xdr:cNvPr>
        <xdr:cNvSpPr/>
      </xdr:nvSpPr>
      <xdr:spPr>
        <a:xfrm>
          <a:off x="3444657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41</xdr:row>
      <xdr:rowOff>0</xdr:rowOff>
    </xdr:from>
    <xdr:ext cx="342900" cy="342900"/>
    <xdr:sp macro="" textlink="">
      <xdr:nvSpPr>
        <xdr:cNvPr id="811" name="Shape 14">
          <a:extLst>
            <a:ext uri="{FF2B5EF4-FFF2-40B4-BE49-F238E27FC236}">
              <a16:creationId xmlns:a16="http://schemas.microsoft.com/office/drawing/2014/main" id="{00000000-0008-0000-0000-00002B030000}"/>
            </a:ext>
          </a:extLst>
        </xdr:cNvPr>
        <xdr:cNvSpPr/>
      </xdr:nvSpPr>
      <xdr:spPr>
        <a:xfrm>
          <a:off x="3444657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41</xdr:row>
      <xdr:rowOff>0</xdr:rowOff>
    </xdr:from>
    <xdr:ext cx="342900" cy="342900"/>
    <xdr:sp macro="" textlink="">
      <xdr:nvSpPr>
        <xdr:cNvPr id="812" name="Shape 14">
          <a:extLst>
            <a:ext uri="{FF2B5EF4-FFF2-40B4-BE49-F238E27FC236}">
              <a16:creationId xmlns:a16="http://schemas.microsoft.com/office/drawing/2014/main" id="{00000000-0008-0000-0000-00002C030000}"/>
            </a:ext>
          </a:extLst>
        </xdr:cNvPr>
        <xdr:cNvSpPr/>
      </xdr:nvSpPr>
      <xdr:spPr>
        <a:xfrm>
          <a:off x="3444657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42</xdr:row>
      <xdr:rowOff>0</xdr:rowOff>
    </xdr:from>
    <xdr:ext cx="342900" cy="342900"/>
    <xdr:sp macro="" textlink="">
      <xdr:nvSpPr>
        <xdr:cNvPr id="813" name="Shape 14">
          <a:extLst>
            <a:ext uri="{FF2B5EF4-FFF2-40B4-BE49-F238E27FC236}">
              <a16:creationId xmlns:a16="http://schemas.microsoft.com/office/drawing/2014/main" id="{00000000-0008-0000-0000-00002D030000}"/>
            </a:ext>
          </a:extLst>
        </xdr:cNvPr>
        <xdr:cNvSpPr/>
      </xdr:nvSpPr>
      <xdr:spPr>
        <a:xfrm>
          <a:off x="3444657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42</xdr:row>
      <xdr:rowOff>0</xdr:rowOff>
    </xdr:from>
    <xdr:ext cx="342900" cy="342900"/>
    <xdr:sp macro="" textlink="">
      <xdr:nvSpPr>
        <xdr:cNvPr id="814" name="Shape 14">
          <a:extLst>
            <a:ext uri="{FF2B5EF4-FFF2-40B4-BE49-F238E27FC236}">
              <a16:creationId xmlns:a16="http://schemas.microsoft.com/office/drawing/2014/main" id="{00000000-0008-0000-0000-00002E030000}"/>
            </a:ext>
          </a:extLst>
        </xdr:cNvPr>
        <xdr:cNvSpPr/>
      </xdr:nvSpPr>
      <xdr:spPr>
        <a:xfrm>
          <a:off x="3444657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42</xdr:row>
      <xdr:rowOff>0</xdr:rowOff>
    </xdr:from>
    <xdr:ext cx="342900" cy="342900"/>
    <xdr:sp macro="" textlink="">
      <xdr:nvSpPr>
        <xdr:cNvPr id="815" name="Shape 14">
          <a:extLst>
            <a:ext uri="{FF2B5EF4-FFF2-40B4-BE49-F238E27FC236}">
              <a16:creationId xmlns:a16="http://schemas.microsoft.com/office/drawing/2014/main" id="{00000000-0008-0000-0000-00002F030000}"/>
            </a:ext>
          </a:extLst>
        </xdr:cNvPr>
        <xdr:cNvSpPr/>
      </xdr:nvSpPr>
      <xdr:spPr>
        <a:xfrm>
          <a:off x="3444657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43</xdr:row>
      <xdr:rowOff>0</xdr:rowOff>
    </xdr:from>
    <xdr:ext cx="342900" cy="342900"/>
    <xdr:sp macro="" textlink="">
      <xdr:nvSpPr>
        <xdr:cNvPr id="816" name="Shape 14">
          <a:extLst>
            <a:ext uri="{FF2B5EF4-FFF2-40B4-BE49-F238E27FC236}">
              <a16:creationId xmlns:a16="http://schemas.microsoft.com/office/drawing/2014/main" id="{00000000-0008-0000-0000-000030030000}"/>
            </a:ext>
          </a:extLst>
        </xdr:cNvPr>
        <xdr:cNvSpPr/>
      </xdr:nvSpPr>
      <xdr:spPr>
        <a:xfrm>
          <a:off x="3444657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43</xdr:row>
      <xdr:rowOff>0</xdr:rowOff>
    </xdr:from>
    <xdr:ext cx="342900" cy="342900"/>
    <xdr:sp macro="" textlink="">
      <xdr:nvSpPr>
        <xdr:cNvPr id="817" name="Shape 14">
          <a:extLst>
            <a:ext uri="{FF2B5EF4-FFF2-40B4-BE49-F238E27FC236}">
              <a16:creationId xmlns:a16="http://schemas.microsoft.com/office/drawing/2014/main" id="{00000000-0008-0000-0000-000031030000}"/>
            </a:ext>
          </a:extLst>
        </xdr:cNvPr>
        <xdr:cNvSpPr/>
      </xdr:nvSpPr>
      <xdr:spPr>
        <a:xfrm>
          <a:off x="3444657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49</xdr:row>
      <xdr:rowOff>0</xdr:rowOff>
    </xdr:from>
    <xdr:ext cx="342900" cy="342900"/>
    <xdr:sp macro="" textlink="">
      <xdr:nvSpPr>
        <xdr:cNvPr id="818" name="Shape 14">
          <a:extLst>
            <a:ext uri="{FF2B5EF4-FFF2-40B4-BE49-F238E27FC236}">
              <a16:creationId xmlns:a16="http://schemas.microsoft.com/office/drawing/2014/main" id="{00000000-0008-0000-0000-000032030000}"/>
            </a:ext>
          </a:extLst>
        </xdr:cNvPr>
        <xdr:cNvSpPr/>
      </xdr:nvSpPr>
      <xdr:spPr>
        <a:xfrm>
          <a:off x="3444657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91</xdr:row>
      <xdr:rowOff>0</xdr:rowOff>
    </xdr:from>
    <xdr:ext cx="381000" cy="371475"/>
    <xdr:sp macro="" textlink="">
      <xdr:nvSpPr>
        <xdr:cNvPr id="819" name="Shape 3">
          <a:extLst>
            <a:ext uri="{FF2B5EF4-FFF2-40B4-BE49-F238E27FC236}">
              <a16:creationId xmlns:a16="http://schemas.microsoft.com/office/drawing/2014/main" id="{00000000-0008-0000-0000-000033030000}"/>
            </a:ext>
          </a:extLst>
        </xdr:cNvPr>
        <xdr:cNvSpPr/>
      </xdr:nvSpPr>
      <xdr:spPr>
        <a:xfrm>
          <a:off x="3476625" y="2562225"/>
          <a:ext cx="381000"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91</xdr:row>
      <xdr:rowOff>0</xdr:rowOff>
    </xdr:from>
    <xdr:ext cx="381000" cy="371475"/>
    <xdr:sp macro="" textlink="">
      <xdr:nvSpPr>
        <xdr:cNvPr id="820" name="Shape 3">
          <a:extLst>
            <a:ext uri="{FF2B5EF4-FFF2-40B4-BE49-F238E27FC236}">
              <a16:creationId xmlns:a16="http://schemas.microsoft.com/office/drawing/2014/main" id="{00000000-0008-0000-0000-000034030000}"/>
            </a:ext>
          </a:extLst>
        </xdr:cNvPr>
        <xdr:cNvSpPr/>
      </xdr:nvSpPr>
      <xdr:spPr>
        <a:xfrm>
          <a:off x="3476625" y="2562225"/>
          <a:ext cx="381000"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87</xdr:row>
      <xdr:rowOff>0</xdr:rowOff>
    </xdr:from>
    <xdr:ext cx="381000" cy="371475"/>
    <xdr:sp macro="" textlink="">
      <xdr:nvSpPr>
        <xdr:cNvPr id="821" name="Shape 3">
          <a:extLst>
            <a:ext uri="{FF2B5EF4-FFF2-40B4-BE49-F238E27FC236}">
              <a16:creationId xmlns:a16="http://schemas.microsoft.com/office/drawing/2014/main" id="{00000000-0008-0000-0000-000035030000}"/>
            </a:ext>
          </a:extLst>
        </xdr:cNvPr>
        <xdr:cNvSpPr/>
      </xdr:nvSpPr>
      <xdr:spPr>
        <a:xfrm>
          <a:off x="3476625" y="762000"/>
          <a:ext cx="381000"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91</xdr:row>
      <xdr:rowOff>0</xdr:rowOff>
    </xdr:from>
    <xdr:ext cx="381000" cy="371475"/>
    <xdr:sp macro="" textlink="">
      <xdr:nvSpPr>
        <xdr:cNvPr id="822" name="Shape 3">
          <a:extLst>
            <a:ext uri="{FF2B5EF4-FFF2-40B4-BE49-F238E27FC236}">
              <a16:creationId xmlns:a16="http://schemas.microsoft.com/office/drawing/2014/main" id="{00000000-0008-0000-0000-000036030000}"/>
            </a:ext>
          </a:extLst>
        </xdr:cNvPr>
        <xdr:cNvSpPr/>
      </xdr:nvSpPr>
      <xdr:spPr>
        <a:xfrm>
          <a:off x="3476625" y="2562225"/>
          <a:ext cx="381000"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90</xdr:row>
      <xdr:rowOff>0</xdr:rowOff>
    </xdr:from>
    <xdr:ext cx="381000" cy="371475"/>
    <xdr:sp macro="" textlink="">
      <xdr:nvSpPr>
        <xdr:cNvPr id="823" name="Shape 3">
          <a:extLst>
            <a:ext uri="{FF2B5EF4-FFF2-40B4-BE49-F238E27FC236}">
              <a16:creationId xmlns:a16="http://schemas.microsoft.com/office/drawing/2014/main" id="{00000000-0008-0000-0000-000037030000}"/>
            </a:ext>
          </a:extLst>
        </xdr:cNvPr>
        <xdr:cNvSpPr/>
      </xdr:nvSpPr>
      <xdr:spPr>
        <a:xfrm>
          <a:off x="3476625" y="762000"/>
          <a:ext cx="381000"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90</xdr:row>
      <xdr:rowOff>0</xdr:rowOff>
    </xdr:from>
    <xdr:ext cx="381000" cy="371475"/>
    <xdr:sp macro="" textlink="">
      <xdr:nvSpPr>
        <xdr:cNvPr id="824" name="Shape 3">
          <a:extLst>
            <a:ext uri="{FF2B5EF4-FFF2-40B4-BE49-F238E27FC236}">
              <a16:creationId xmlns:a16="http://schemas.microsoft.com/office/drawing/2014/main" id="{00000000-0008-0000-0000-000038030000}"/>
            </a:ext>
          </a:extLst>
        </xdr:cNvPr>
        <xdr:cNvSpPr/>
      </xdr:nvSpPr>
      <xdr:spPr>
        <a:xfrm>
          <a:off x="3476625" y="762000"/>
          <a:ext cx="381000"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86</xdr:row>
      <xdr:rowOff>0</xdr:rowOff>
    </xdr:from>
    <xdr:ext cx="381000" cy="371475"/>
    <xdr:sp macro="" textlink="">
      <xdr:nvSpPr>
        <xdr:cNvPr id="825" name="Shape 3">
          <a:extLst>
            <a:ext uri="{FF2B5EF4-FFF2-40B4-BE49-F238E27FC236}">
              <a16:creationId xmlns:a16="http://schemas.microsoft.com/office/drawing/2014/main" id="{00000000-0008-0000-0000-000039030000}"/>
            </a:ext>
          </a:extLst>
        </xdr:cNvPr>
        <xdr:cNvSpPr/>
      </xdr:nvSpPr>
      <xdr:spPr>
        <a:xfrm>
          <a:off x="3476625" y="762000"/>
          <a:ext cx="381000"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90</xdr:row>
      <xdr:rowOff>0</xdr:rowOff>
    </xdr:from>
    <xdr:ext cx="381000" cy="371475"/>
    <xdr:sp macro="" textlink="">
      <xdr:nvSpPr>
        <xdr:cNvPr id="826" name="Shape 3">
          <a:extLst>
            <a:ext uri="{FF2B5EF4-FFF2-40B4-BE49-F238E27FC236}">
              <a16:creationId xmlns:a16="http://schemas.microsoft.com/office/drawing/2014/main" id="{00000000-0008-0000-0000-00003A030000}"/>
            </a:ext>
          </a:extLst>
        </xdr:cNvPr>
        <xdr:cNvSpPr/>
      </xdr:nvSpPr>
      <xdr:spPr>
        <a:xfrm>
          <a:off x="3476625" y="762000"/>
          <a:ext cx="381000"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93</xdr:row>
      <xdr:rowOff>0</xdr:rowOff>
    </xdr:from>
    <xdr:ext cx="381000" cy="371475"/>
    <xdr:sp macro="" textlink="">
      <xdr:nvSpPr>
        <xdr:cNvPr id="827" name="Shape 3">
          <a:extLst>
            <a:ext uri="{FF2B5EF4-FFF2-40B4-BE49-F238E27FC236}">
              <a16:creationId xmlns:a16="http://schemas.microsoft.com/office/drawing/2014/main" id="{00000000-0008-0000-0000-00003B030000}"/>
            </a:ext>
          </a:extLst>
        </xdr:cNvPr>
        <xdr:cNvSpPr/>
      </xdr:nvSpPr>
      <xdr:spPr>
        <a:xfrm>
          <a:off x="3476625" y="6943725"/>
          <a:ext cx="381000"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93</xdr:row>
      <xdr:rowOff>0</xdr:rowOff>
    </xdr:from>
    <xdr:ext cx="381000" cy="371475"/>
    <xdr:sp macro="" textlink="">
      <xdr:nvSpPr>
        <xdr:cNvPr id="828" name="Shape 3">
          <a:extLst>
            <a:ext uri="{FF2B5EF4-FFF2-40B4-BE49-F238E27FC236}">
              <a16:creationId xmlns:a16="http://schemas.microsoft.com/office/drawing/2014/main" id="{00000000-0008-0000-0000-00003C030000}"/>
            </a:ext>
          </a:extLst>
        </xdr:cNvPr>
        <xdr:cNvSpPr/>
      </xdr:nvSpPr>
      <xdr:spPr>
        <a:xfrm>
          <a:off x="3476625" y="6943725"/>
          <a:ext cx="381000"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93</xdr:row>
      <xdr:rowOff>0</xdr:rowOff>
    </xdr:from>
    <xdr:ext cx="381000" cy="371475"/>
    <xdr:sp macro="" textlink="">
      <xdr:nvSpPr>
        <xdr:cNvPr id="829" name="Shape 3">
          <a:extLst>
            <a:ext uri="{FF2B5EF4-FFF2-40B4-BE49-F238E27FC236}">
              <a16:creationId xmlns:a16="http://schemas.microsoft.com/office/drawing/2014/main" id="{00000000-0008-0000-0000-00003D030000}"/>
            </a:ext>
          </a:extLst>
        </xdr:cNvPr>
        <xdr:cNvSpPr/>
      </xdr:nvSpPr>
      <xdr:spPr>
        <a:xfrm>
          <a:off x="3476625" y="6943725"/>
          <a:ext cx="381000"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93</xdr:row>
      <xdr:rowOff>0</xdr:rowOff>
    </xdr:from>
    <xdr:ext cx="381000" cy="371475"/>
    <xdr:sp macro="" textlink="">
      <xdr:nvSpPr>
        <xdr:cNvPr id="830" name="Shape 3">
          <a:extLst>
            <a:ext uri="{FF2B5EF4-FFF2-40B4-BE49-F238E27FC236}">
              <a16:creationId xmlns:a16="http://schemas.microsoft.com/office/drawing/2014/main" id="{00000000-0008-0000-0000-00003E030000}"/>
            </a:ext>
          </a:extLst>
        </xdr:cNvPr>
        <xdr:cNvSpPr/>
      </xdr:nvSpPr>
      <xdr:spPr>
        <a:xfrm>
          <a:off x="3476625" y="6943725"/>
          <a:ext cx="381000"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93</xdr:row>
      <xdr:rowOff>0</xdr:rowOff>
    </xdr:from>
    <xdr:ext cx="381000" cy="371475"/>
    <xdr:sp macro="" textlink="">
      <xdr:nvSpPr>
        <xdr:cNvPr id="831" name="Shape 3">
          <a:extLst>
            <a:ext uri="{FF2B5EF4-FFF2-40B4-BE49-F238E27FC236}">
              <a16:creationId xmlns:a16="http://schemas.microsoft.com/office/drawing/2014/main" id="{00000000-0008-0000-0000-00003F030000}"/>
            </a:ext>
          </a:extLst>
        </xdr:cNvPr>
        <xdr:cNvSpPr/>
      </xdr:nvSpPr>
      <xdr:spPr>
        <a:xfrm>
          <a:off x="3476625" y="6943725"/>
          <a:ext cx="381000"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93</xdr:row>
      <xdr:rowOff>0</xdr:rowOff>
    </xdr:from>
    <xdr:ext cx="381000" cy="371475"/>
    <xdr:sp macro="" textlink="">
      <xdr:nvSpPr>
        <xdr:cNvPr id="832" name="Shape 3">
          <a:extLst>
            <a:ext uri="{FF2B5EF4-FFF2-40B4-BE49-F238E27FC236}">
              <a16:creationId xmlns:a16="http://schemas.microsoft.com/office/drawing/2014/main" id="{00000000-0008-0000-0000-000040030000}"/>
            </a:ext>
          </a:extLst>
        </xdr:cNvPr>
        <xdr:cNvSpPr/>
      </xdr:nvSpPr>
      <xdr:spPr>
        <a:xfrm>
          <a:off x="3476625" y="6943725"/>
          <a:ext cx="381000"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93</xdr:row>
      <xdr:rowOff>0</xdr:rowOff>
    </xdr:from>
    <xdr:ext cx="381000" cy="371475"/>
    <xdr:sp macro="" textlink="">
      <xdr:nvSpPr>
        <xdr:cNvPr id="833" name="Shape 3">
          <a:extLst>
            <a:ext uri="{FF2B5EF4-FFF2-40B4-BE49-F238E27FC236}">
              <a16:creationId xmlns:a16="http://schemas.microsoft.com/office/drawing/2014/main" id="{00000000-0008-0000-0000-000041030000}"/>
            </a:ext>
          </a:extLst>
        </xdr:cNvPr>
        <xdr:cNvSpPr/>
      </xdr:nvSpPr>
      <xdr:spPr>
        <a:xfrm>
          <a:off x="3476625" y="6943725"/>
          <a:ext cx="381000"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93</xdr:row>
      <xdr:rowOff>0</xdr:rowOff>
    </xdr:from>
    <xdr:ext cx="381000" cy="371475"/>
    <xdr:sp macro="" textlink="">
      <xdr:nvSpPr>
        <xdr:cNvPr id="834" name="Shape 3">
          <a:extLst>
            <a:ext uri="{FF2B5EF4-FFF2-40B4-BE49-F238E27FC236}">
              <a16:creationId xmlns:a16="http://schemas.microsoft.com/office/drawing/2014/main" id="{00000000-0008-0000-0000-000042030000}"/>
            </a:ext>
          </a:extLst>
        </xdr:cNvPr>
        <xdr:cNvSpPr/>
      </xdr:nvSpPr>
      <xdr:spPr>
        <a:xfrm>
          <a:off x="3476625" y="6943725"/>
          <a:ext cx="381000"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93</xdr:row>
      <xdr:rowOff>0</xdr:rowOff>
    </xdr:from>
    <xdr:ext cx="381000" cy="371475"/>
    <xdr:sp macro="" textlink="">
      <xdr:nvSpPr>
        <xdr:cNvPr id="835" name="Shape 3">
          <a:extLst>
            <a:ext uri="{FF2B5EF4-FFF2-40B4-BE49-F238E27FC236}">
              <a16:creationId xmlns:a16="http://schemas.microsoft.com/office/drawing/2014/main" id="{00000000-0008-0000-0000-000043030000}"/>
            </a:ext>
          </a:extLst>
        </xdr:cNvPr>
        <xdr:cNvSpPr/>
      </xdr:nvSpPr>
      <xdr:spPr>
        <a:xfrm>
          <a:off x="3476625" y="6943725"/>
          <a:ext cx="381000"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93</xdr:row>
      <xdr:rowOff>0</xdr:rowOff>
    </xdr:from>
    <xdr:ext cx="381000" cy="371475"/>
    <xdr:sp macro="" textlink="">
      <xdr:nvSpPr>
        <xdr:cNvPr id="836" name="Shape 3">
          <a:extLst>
            <a:ext uri="{FF2B5EF4-FFF2-40B4-BE49-F238E27FC236}">
              <a16:creationId xmlns:a16="http://schemas.microsoft.com/office/drawing/2014/main" id="{00000000-0008-0000-0000-000044030000}"/>
            </a:ext>
          </a:extLst>
        </xdr:cNvPr>
        <xdr:cNvSpPr/>
      </xdr:nvSpPr>
      <xdr:spPr>
        <a:xfrm>
          <a:off x="3476625" y="6943725"/>
          <a:ext cx="381000"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87</xdr:row>
      <xdr:rowOff>0</xdr:rowOff>
    </xdr:from>
    <xdr:ext cx="381000" cy="371475"/>
    <xdr:sp macro="" textlink="">
      <xdr:nvSpPr>
        <xdr:cNvPr id="837" name="Shape 3">
          <a:extLst>
            <a:ext uri="{FF2B5EF4-FFF2-40B4-BE49-F238E27FC236}">
              <a16:creationId xmlns:a16="http://schemas.microsoft.com/office/drawing/2014/main" id="{00000000-0008-0000-0000-000045030000}"/>
            </a:ext>
          </a:extLst>
        </xdr:cNvPr>
        <xdr:cNvSpPr/>
      </xdr:nvSpPr>
      <xdr:spPr>
        <a:xfrm>
          <a:off x="3476625" y="762000"/>
          <a:ext cx="381000"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xdr:col>
      <xdr:colOff>0</xdr:colOff>
      <xdr:row>89</xdr:row>
      <xdr:rowOff>0</xdr:rowOff>
    </xdr:from>
    <xdr:ext cx="371475" cy="3819525"/>
    <xdr:sp macro="" textlink="">
      <xdr:nvSpPr>
        <xdr:cNvPr id="838" name="Shape 10">
          <a:extLst>
            <a:ext uri="{FF2B5EF4-FFF2-40B4-BE49-F238E27FC236}">
              <a16:creationId xmlns:a16="http://schemas.microsoft.com/office/drawing/2014/main" id="{00000000-0008-0000-0000-000046030000}"/>
            </a:ext>
          </a:extLst>
        </xdr:cNvPr>
        <xdr:cNvSpPr/>
      </xdr:nvSpPr>
      <xdr:spPr>
        <a:xfrm>
          <a:off x="3476625" y="762000"/>
          <a:ext cx="371475" cy="381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89</xdr:row>
      <xdr:rowOff>0</xdr:rowOff>
    </xdr:from>
    <xdr:ext cx="381000" cy="371475"/>
    <xdr:sp macro="" textlink="">
      <xdr:nvSpPr>
        <xdr:cNvPr id="839" name="Shape 3">
          <a:extLst>
            <a:ext uri="{FF2B5EF4-FFF2-40B4-BE49-F238E27FC236}">
              <a16:creationId xmlns:a16="http://schemas.microsoft.com/office/drawing/2014/main" id="{00000000-0008-0000-0000-000047030000}"/>
            </a:ext>
          </a:extLst>
        </xdr:cNvPr>
        <xdr:cNvSpPr/>
      </xdr:nvSpPr>
      <xdr:spPr>
        <a:xfrm>
          <a:off x="3476625" y="762000"/>
          <a:ext cx="381000"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89</xdr:row>
      <xdr:rowOff>0</xdr:rowOff>
    </xdr:from>
    <xdr:ext cx="381000" cy="371475"/>
    <xdr:sp macro="" textlink="">
      <xdr:nvSpPr>
        <xdr:cNvPr id="840" name="Shape 3">
          <a:extLst>
            <a:ext uri="{FF2B5EF4-FFF2-40B4-BE49-F238E27FC236}">
              <a16:creationId xmlns:a16="http://schemas.microsoft.com/office/drawing/2014/main" id="{00000000-0008-0000-0000-000048030000}"/>
            </a:ext>
          </a:extLst>
        </xdr:cNvPr>
        <xdr:cNvSpPr/>
      </xdr:nvSpPr>
      <xdr:spPr>
        <a:xfrm>
          <a:off x="3476625" y="762000"/>
          <a:ext cx="381000"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xdr:col>
      <xdr:colOff>0</xdr:colOff>
      <xdr:row>89</xdr:row>
      <xdr:rowOff>0</xdr:rowOff>
    </xdr:from>
    <xdr:ext cx="371475" cy="3819525"/>
    <xdr:sp macro="" textlink="">
      <xdr:nvSpPr>
        <xdr:cNvPr id="841" name="Shape 10">
          <a:extLst>
            <a:ext uri="{FF2B5EF4-FFF2-40B4-BE49-F238E27FC236}">
              <a16:creationId xmlns:a16="http://schemas.microsoft.com/office/drawing/2014/main" id="{00000000-0008-0000-0000-000049030000}"/>
            </a:ext>
          </a:extLst>
        </xdr:cNvPr>
        <xdr:cNvSpPr/>
      </xdr:nvSpPr>
      <xdr:spPr>
        <a:xfrm>
          <a:off x="3476625" y="762000"/>
          <a:ext cx="371475" cy="381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89</xdr:row>
      <xdr:rowOff>0</xdr:rowOff>
    </xdr:from>
    <xdr:ext cx="381000" cy="371475"/>
    <xdr:sp macro="" textlink="">
      <xdr:nvSpPr>
        <xdr:cNvPr id="842" name="Shape 3">
          <a:extLst>
            <a:ext uri="{FF2B5EF4-FFF2-40B4-BE49-F238E27FC236}">
              <a16:creationId xmlns:a16="http://schemas.microsoft.com/office/drawing/2014/main" id="{00000000-0008-0000-0000-00004A030000}"/>
            </a:ext>
          </a:extLst>
        </xdr:cNvPr>
        <xdr:cNvSpPr/>
      </xdr:nvSpPr>
      <xdr:spPr>
        <a:xfrm>
          <a:off x="3476625" y="762000"/>
          <a:ext cx="381000"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92</xdr:row>
      <xdr:rowOff>0</xdr:rowOff>
    </xdr:from>
    <xdr:ext cx="381000" cy="371475"/>
    <xdr:sp macro="" textlink="">
      <xdr:nvSpPr>
        <xdr:cNvPr id="843" name="Shape 3">
          <a:extLst>
            <a:ext uri="{FF2B5EF4-FFF2-40B4-BE49-F238E27FC236}">
              <a16:creationId xmlns:a16="http://schemas.microsoft.com/office/drawing/2014/main" id="{00000000-0008-0000-0000-00004B030000}"/>
            </a:ext>
          </a:extLst>
        </xdr:cNvPr>
        <xdr:cNvSpPr/>
      </xdr:nvSpPr>
      <xdr:spPr>
        <a:xfrm>
          <a:off x="3476625" y="5000625"/>
          <a:ext cx="381000"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92</xdr:row>
      <xdr:rowOff>0</xdr:rowOff>
    </xdr:from>
    <xdr:ext cx="381000" cy="371475"/>
    <xdr:sp macro="" textlink="">
      <xdr:nvSpPr>
        <xdr:cNvPr id="844" name="Shape 3">
          <a:extLst>
            <a:ext uri="{FF2B5EF4-FFF2-40B4-BE49-F238E27FC236}">
              <a16:creationId xmlns:a16="http://schemas.microsoft.com/office/drawing/2014/main" id="{00000000-0008-0000-0000-00004C030000}"/>
            </a:ext>
          </a:extLst>
        </xdr:cNvPr>
        <xdr:cNvSpPr/>
      </xdr:nvSpPr>
      <xdr:spPr>
        <a:xfrm>
          <a:off x="3476625" y="5000625"/>
          <a:ext cx="381000"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92</xdr:row>
      <xdr:rowOff>0</xdr:rowOff>
    </xdr:from>
    <xdr:ext cx="381000" cy="371475"/>
    <xdr:sp macro="" textlink="">
      <xdr:nvSpPr>
        <xdr:cNvPr id="845" name="Shape 3">
          <a:extLst>
            <a:ext uri="{FF2B5EF4-FFF2-40B4-BE49-F238E27FC236}">
              <a16:creationId xmlns:a16="http://schemas.microsoft.com/office/drawing/2014/main" id="{00000000-0008-0000-0000-00004D030000}"/>
            </a:ext>
          </a:extLst>
        </xdr:cNvPr>
        <xdr:cNvSpPr/>
      </xdr:nvSpPr>
      <xdr:spPr>
        <a:xfrm>
          <a:off x="3476625" y="5000625"/>
          <a:ext cx="381000"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92</xdr:row>
      <xdr:rowOff>0</xdr:rowOff>
    </xdr:from>
    <xdr:ext cx="381000" cy="371475"/>
    <xdr:sp macro="" textlink="">
      <xdr:nvSpPr>
        <xdr:cNvPr id="846" name="Shape 3">
          <a:extLst>
            <a:ext uri="{FF2B5EF4-FFF2-40B4-BE49-F238E27FC236}">
              <a16:creationId xmlns:a16="http://schemas.microsoft.com/office/drawing/2014/main" id="{00000000-0008-0000-0000-00004E030000}"/>
            </a:ext>
          </a:extLst>
        </xdr:cNvPr>
        <xdr:cNvSpPr/>
      </xdr:nvSpPr>
      <xdr:spPr>
        <a:xfrm>
          <a:off x="3476625" y="5000625"/>
          <a:ext cx="381000"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92</xdr:row>
      <xdr:rowOff>0</xdr:rowOff>
    </xdr:from>
    <xdr:ext cx="381000" cy="371475"/>
    <xdr:sp macro="" textlink="">
      <xdr:nvSpPr>
        <xdr:cNvPr id="847" name="Shape 3">
          <a:extLst>
            <a:ext uri="{FF2B5EF4-FFF2-40B4-BE49-F238E27FC236}">
              <a16:creationId xmlns:a16="http://schemas.microsoft.com/office/drawing/2014/main" id="{00000000-0008-0000-0000-00004F030000}"/>
            </a:ext>
          </a:extLst>
        </xdr:cNvPr>
        <xdr:cNvSpPr/>
      </xdr:nvSpPr>
      <xdr:spPr>
        <a:xfrm>
          <a:off x="3476625" y="5000625"/>
          <a:ext cx="381000"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92</xdr:row>
      <xdr:rowOff>0</xdr:rowOff>
    </xdr:from>
    <xdr:ext cx="381000" cy="371475"/>
    <xdr:sp macro="" textlink="">
      <xdr:nvSpPr>
        <xdr:cNvPr id="848" name="Shape 3">
          <a:extLst>
            <a:ext uri="{FF2B5EF4-FFF2-40B4-BE49-F238E27FC236}">
              <a16:creationId xmlns:a16="http://schemas.microsoft.com/office/drawing/2014/main" id="{00000000-0008-0000-0000-000050030000}"/>
            </a:ext>
          </a:extLst>
        </xdr:cNvPr>
        <xdr:cNvSpPr/>
      </xdr:nvSpPr>
      <xdr:spPr>
        <a:xfrm>
          <a:off x="3476625" y="5000625"/>
          <a:ext cx="381000"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92</xdr:row>
      <xdr:rowOff>0</xdr:rowOff>
    </xdr:from>
    <xdr:ext cx="381000" cy="371475"/>
    <xdr:sp macro="" textlink="">
      <xdr:nvSpPr>
        <xdr:cNvPr id="849" name="Shape 3">
          <a:extLst>
            <a:ext uri="{FF2B5EF4-FFF2-40B4-BE49-F238E27FC236}">
              <a16:creationId xmlns:a16="http://schemas.microsoft.com/office/drawing/2014/main" id="{00000000-0008-0000-0000-000051030000}"/>
            </a:ext>
          </a:extLst>
        </xdr:cNvPr>
        <xdr:cNvSpPr/>
      </xdr:nvSpPr>
      <xdr:spPr>
        <a:xfrm>
          <a:off x="3476625" y="5000625"/>
          <a:ext cx="381000"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92</xdr:row>
      <xdr:rowOff>0</xdr:rowOff>
    </xdr:from>
    <xdr:ext cx="381000" cy="371475"/>
    <xdr:sp macro="" textlink="">
      <xdr:nvSpPr>
        <xdr:cNvPr id="850" name="Shape 3">
          <a:extLst>
            <a:ext uri="{FF2B5EF4-FFF2-40B4-BE49-F238E27FC236}">
              <a16:creationId xmlns:a16="http://schemas.microsoft.com/office/drawing/2014/main" id="{00000000-0008-0000-0000-000052030000}"/>
            </a:ext>
          </a:extLst>
        </xdr:cNvPr>
        <xdr:cNvSpPr/>
      </xdr:nvSpPr>
      <xdr:spPr>
        <a:xfrm>
          <a:off x="3476625" y="5000625"/>
          <a:ext cx="381000"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92</xdr:row>
      <xdr:rowOff>0</xdr:rowOff>
    </xdr:from>
    <xdr:ext cx="381000" cy="371475"/>
    <xdr:sp macro="" textlink="">
      <xdr:nvSpPr>
        <xdr:cNvPr id="851" name="Shape 3">
          <a:extLst>
            <a:ext uri="{FF2B5EF4-FFF2-40B4-BE49-F238E27FC236}">
              <a16:creationId xmlns:a16="http://schemas.microsoft.com/office/drawing/2014/main" id="{00000000-0008-0000-0000-000053030000}"/>
            </a:ext>
          </a:extLst>
        </xdr:cNvPr>
        <xdr:cNvSpPr/>
      </xdr:nvSpPr>
      <xdr:spPr>
        <a:xfrm>
          <a:off x="3476625" y="5000625"/>
          <a:ext cx="381000"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92</xdr:row>
      <xdr:rowOff>0</xdr:rowOff>
    </xdr:from>
    <xdr:ext cx="381000" cy="371475"/>
    <xdr:sp macro="" textlink="">
      <xdr:nvSpPr>
        <xdr:cNvPr id="852" name="Shape 3">
          <a:extLst>
            <a:ext uri="{FF2B5EF4-FFF2-40B4-BE49-F238E27FC236}">
              <a16:creationId xmlns:a16="http://schemas.microsoft.com/office/drawing/2014/main" id="{00000000-0008-0000-0000-000054030000}"/>
            </a:ext>
          </a:extLst>
        </xdr:cNvPr>
        <xdr:cNvSpPr/>
      </xdr:nvSpPr>
      <xdr:spPr>
        <a:xfrm>
          <a:off x="3476625" y="5000625"/>
          <a:ext cx="381000"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87</xdr:row>
      <xdr:rowOff>0</xdr:rowOff>
    </xdr:from>
    <xdr:ext cx="381000" cy="371475"/>
    <xdr:sp macro="" textlink="">
      <xdr:nvSpPr>
        <xdr:cNvPr id="853" name="Shape 3">
          <a:extLst>
            <a:ext uri="{FF2B5EF4-FFF2-40B4-BE49-F238E27FC236}">
              <a16:creationId xmlns:a16="http://schemas.microsoft.com/office/drawing/2014/main" id="{00000000-0008-0000-0000-000055030000}"/>
            </a:ext>
          </a:extLst>
        </xdr:cNvPr>
        <xdr:cNvSpPr/>
      </xdr:nvSpPr>
      <xdr:spPr>
        <a:xfrm>
          <a:off x="3476625" y="762000"/>
          <a:ext cx="381000"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11</xdr:col>
      <xdr:colOff>0</xdr:colOff>
      <xdr:row>89</xdr:row>
      <xdr:rowOff>0</xdr:rowOff>
    </xdr:from>
    <xdr:ext cx="381000" cy="400050"/>
    <xdr:sp macro="" textlink="">
      <xdr:nvSpPr>
        <xdr:cNvPr id="854" name="Shape 13">
          <a:extLst>
            <a:ext uri="{FF2B5EF4-FFF2-40B4-BE49-F238E27FC236}">
              <a16:creationId xmlns:a16="http://schemas.microsoft.com/office/drawing/2014/main" id="{00000000-0008-0000-0000-000056030000}"/>
            </a:ext>
          </a:extLst>
        </xdr:cNvPr>
        <xdr:cNvSpPr/>
      </xdr:nvSpPr>
      <xdr:spPr>
        <a:xfrm>
          <a:off x="3476625" y="762000"/>
          <a:ext cx="381000" cy="4000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11</xdr:col>
      <xdr:colOff>0</xdr:colOff>
      <xdr:row>89</xdr:row>
      <xdr:rowOff>0</xdr:rowOff>
    </xdr:from>
    <xdr:ext cx="381000" cy="371475"/>
    <xdr:sp macro="" textlink="">
      <xdr:nvSpPr>
        <xdr:cNvPr id="855" name="Shape 3">
          <a:extLst>
            <a:ext uri="{FF2B5EF4-FFF2-40B4-BE49-F238E27FC236}">
              <a16:creationId xmlns:a16="http://schemas.microsoft.com/office/drawing/2014/main" id="{00000000-0008-0000-0000-000057030000}"/>
            </a:ext>
          </a:extLst>
        </xdr:cNvPr>
        <xdr:cNvSpPr/>
      </xdr:nvSpPr>
      <xdr:spPr>
        <a:xfrm>
          <a:off x="3476625" y="762000"/>
          <a:ext cx="381000"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11</xdr:col>
      <xdr:colOff>0</xdr:colOff>
      <xdr:row>89</xdr:row>
      <xdr:rowOff>0</xdr:rowOff>
    </xdr:from>
    <xdr:ext cx="381000" cy="371475"/>
    <xdr:sp macro="" textlink="">
      <xdr:nvSpPr>
        <xdr:cNvPr id="856" name="Shape 3">
          <a:extLst>
            <a:ext uri="{FF2B5EF4-FFF2-40B4-BE49-F238E27FC236}">
              <a16:creationId xmlns:a16="http://schemas.microsoft.com/office/drawing/2014/main" id="{00000000-0008-0000-0000-000058030000}"/>
            </a:ext>
          </a:extLst>
        </xdr:cNvPr>
        <xdr:cNvSpPr/>
      </xdr:nvSpPr>
      <xdr:spPr>
        <a:xfrm>
          <a:off x="3476625" y="762000"/>
          <a:ext cx="381000"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11</xdr:col>
      <xdr:colOff>0</xdr:colOff>
      <xdr:row>89</xdr:row>
      <xdr:rowOff>0</xdr:rowOff>
    </xdr:from>
    <xdr:ext cx="381000" cy="400050"/>
    <xdr:sp macro="" textlink="">
      <xdr:nvSpPr>
        <xdr:cNvPr id="857" name="Shape 13">
          <a:extLst>
            <a:ext uri="{FF2B5EF4-FFF2-40B4-BE49-F238E27FC236}">
              <a16:creationId xmlns:a16="http://schemas.microsoft.com/office/drawing/2014/main" id="{00000000-0008-0000-0000-000059030000}"/>
            </a:ext>
          </a:extLst>
        </xdr:cNvPr>
        <xdr:cNvSpPr/>
      </xdr:nvSpPr>
      <xdr:spPr>
        <a:xfrm>
          <a:off x="3476625" y="762000"/>
          <a:ext cx="381000" cy="4000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11</xdr:col>
      <xdr:colOff>0</xdr:colOff>
      <xdr:row>89</xdr:row>
      <xdr:rowOff>0</xdr:rowOff>
    </xdr:from>
    <xdr:ext cx="381000" cy="371475"/>
    <xdr:sp macro="" textlink="">
      <xdr:nvSpPr>
        <xdr:cNvPr id="858" name="Shape 3">
          <a:extLst>
            <a:ext uri="{FF2B5EF4-FFF2-40B4-BE49-F238E27FC236}">
              <a16:creationId xmlns:a16="http://schemas.microsoft.com/office/drawing/2014/main" id="{00000000-0008-0000-0000-00005A030000}"/>
            </a:ext>
          </a:extLst>
        </xdr:cNvPr>
        <xdr:cNvSpPr/>
      </xdr:nvSpPr>
      <xdr:spPr>
        <a:xfrm>
          <a:off x="3476625" y="762000"/>
          <a:ext cx="381000"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11</xdr:col>
      <xdr:colOff>0</xdr:colOff>
      <xdr:row>92</xdr:row>
      <xdr:rowOff>0</xdr:rowOff>
    </xdr:from>
    <xdr:ext cx="381000" cy="400050"/>
    <xdr:sp macro="" textlink="">
      <xdr:nvSpPr>
        <xdr:cNvPr id="859" name="Shape 13">
          <a:extLst>
            <a:ext uri="{FF2B5EF4-FFF2-40B4-BE49-F238E27FC236}">
              <a16:creationId xmlns:a16="http://schemas.microsoft.com/office/drawing/2014/main" id="{00000000-0008-0000-0000-00005B030000}"/>
            </a:ext>
          </a:extLst>
        </xdr:cNvPr>
        <xdr:cNvSpPr/>
      </xdr:nvSpPr>
      <xdr:spPr>
        <a:xfrm>
          <a:off x="3476625" y="5000625"/>
          <a:ext cx="381000" cy="4000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11</xdr:col>
      <xdr:colOff>0</xdr:colOff>
      <xdr:row>92</xdr:row>
      <xdr:rowOff>0</xdr:rowOff>
    </xdr:from>
    <xdr:ext cx="381000" cy="371475"/>
    <xdr:sp macro="" textlink="">
      <xdr:nvSpPr>
        <xdr:cNvPr id="860" name="Shape 3">
          <a:extLst>
            <a:ext uri="{FF2B5EF4-FFF2-40B4-BE49-F238E27FC236}">
              <a16:creationId xmlns:a16="http://schemas.microsoft.com/office/drawing/2014/main" id="{00000000-0008-0000-0000-00005C030000}"/>
            </a:ext>
          </a:extLst>
        </xdr:cNvPr>
        <xdr:cNvSpPr/>
      </xdr:nvSpPr>
      <xdr:spPr>
        <a:xfrm>
          <a:off x="3476625" y="5000625"/>
          <a:ext cx="381000"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11</xdr:col>
      <xdr:colOff>0</xdr:colOff>
      <xdr:row>92</xdr:row>
      <xdr:rowOff>0</xdr:rowOff>
    </xdr:from>
    <xdr:ext cx="381000" cy="371475"/>
    <xdr:sp macro="" textlink="">
      <xdr:nvSpPr>
        <xdr:cNvPr id="861" name="Shape 3">
          <a:extLst>
            <a:ext uri="{FF2B5EF4-FFF2-40B4-BE49-F238E27FC236}">
              <a16:creationId xmlns:a16="http://schemas.microsoft.com/office/drawing/2014/main" id="{00000000-0008-0000-0000-00005D030000}"/>
            </a:ext>
          </a:extLst>
        </xdr:cNvPr>
        <xdr:cNvSpPr/>
      </xdr:nvSpPr>
      <xdr:spPr>
        <a:xfrm>
          <a:off x="3476625" y="5000625"/>
          <a:ext cx="381000"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11</xdr:col>
      <xdr:colOff>0</xdr:colOff>
      <xdr:row>92</xdr:row>
      <xdr:rowOff>0</xdr:rowOff>
    </xdr:from>
    <xdr:ext cx="381000" cy="371475"/>
    <xdr:sp macro="" textlink="">
      <xdr:nvSpPr>
        <xdr:cNvPr id="862" name="Shape 3">
          <a:extLst>
            <a:ext uri="{FF2B5EF4-FFF2-40B4-BE49-F238E27FC236}">
              <a16:creationId xmlns:a16="http://schemas.microsoft.com/office/drawing/2014/main" id="{00000000-0008-0000-0000-00005E030000}"/>
            </a:ext>
          </a:extLst>
        </xdr:cNvPr>
        <xdr:cNvSpPr/>
      </xdr:nvSpPr>
      <xdr:spPr>
        <a:xfrm>
          <a:off x="3476625" y="5000625"/>
          <a:ext cx="381000"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11</xdr:col>
      <xdr:colOff>0</xdr:colOff>
      <xdr:row>92</xdr:row>
      <xdr:rowOff>0</xdr:rowOff>
    </xdr:from>
    <xdr:ext cx="381000" cy="400050"/>
    <xdr:sp macro="" textlink="">
      <xdr:nvSpPr>
        <xdr:cNvPr id="863" name="Shape 13">
          <a:extLst>
            <a:ext uri="{FF2B5EF4-FFF2-40B4-BE49-F238E27FC236}">
              <a16:creationId xmlns:a16="http://schemas.microsoft.com/office/drawing/2014/main" id="{00000000-0008-0000-0000-00005F030000}"/>
            </a:ext>
          </a:extLst>
        </xdr:cNvPr>
        <xdr:cNvSpPr/>
      </xdr:nvSpPr>
      <xdr:spPr>
        <a:xfrm>
          <a:off x="3476625" y="5000625"/>
          <a:ext cx="381000" cy="4000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11</xdr:col>
      <xdr:colOff>0</xdr:colOff>
      <xdr:row>92</xdr:row>
      <xdr:rowOff>0</xdr:rowOff>
    </xdr:from>
    <xdr:ext cx="381000" cy="371475"/>
    <xdr:sp macro="" textlink="">
      <xdr:nvSpPr>
        <xdr:cNvPr id="864" name="Shape 3">
          <a:extLst>
            <a:ext uri="{FF2B5EF4-FFF2-40B4-BE49-F238E27FC236}">
              <a16:creationId xmlns:a16="http://schemas.microsoft.com/office/drawing/2014/main" id="{00000000-0008-0000-0000-000060030000}"/>
            </a:ext>
          </a:extLst>
        </xdr:cNvPr>
        <xdr:cNvSpPr/>
      </xdr:nvSpPr>
      <xdr:spPr>
        <a:xfrm>
          <a:off x="3476625" y="5000625"/>
          <a:ext cx="381000"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11</xdr:col>
      <xdr:colOff>0</xdr:colOff>
      <xdr:row>92</xdr:row>
      <xdr:rowOff>0</xdr:rowOff>
    </xdr:from>
    <xdr:ext cx="381000" cy="371475"/>
    <xdr:sp macro="" textlink="">
      <xdr:nvSpPr>
        <xdr:cNvPr id="865" name="Shape 3">
          <a:extLst>
            <a:ext uri="{FF2B5EF4-FFF2-40B4-BE49-F238E27FC236}">
              <a16:creationId xmlns:a16="http://schemas.microsoft.com/office/drawing/2014/main" id="{00000000-0008-0000-0000-000061030000}"/>
            </a:ext>
          </a:extLst>
        </xdr:cNvPr>
        <xdr:cNvSpPr/>
      </xdr:nvSpPr>
      <xdr:spPr>
        <a:xfrm>
          <a:off x="3476625" y="5000625"/>
          <a:ext cx="381000"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11</xdr:col>
      <xdr:colOff>0</xdr:colOff>
      <xdr:row>92</xdr:row>
      <xdr:rowOff>0</xdr:rowOff>
    </xdr:from>
    <xdr:ext cx="381000" cy="400050"/>
    <xdr:sp macro="" textlink="">
      <xdr:nvSpPr>
        <xdr:cNvPr id="866" name="Shape 13">
          <a:extLst>
            <a:ext uri="{FF2B5EF4-FFF2-40B4-BE49-F238E27FC236}">
              <a16:creationId xmlns:a16="http://schemas.microsoft.com/office/drawing/2014/main" id="{00000000-0008-0000-0000-000062030000}"/>
            </a:ext>
          </a:extLst>
        </xdr:cNvPr>
        <xdr:cNvSpPr/>
      </xdr:nvSpPr>
      <xdr:spPr>
        <a:xfrm>
          <a:off x="3476625" y="5000625"/>
          <a:ext cx="381000" cy="4000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11</xdr:col>
      <xdr:colOff>0</xdr:colOff>
      <xdr:row>92</xdr:row>
      <xdr:rowOff>0</xdr:rowOff>
    </xdr:from>
    <xdr:ext cx="381000" cy="371475"/>
    <xdr:sp macro="" textlink="">
      <xdr:nvSpPr>
        <xdr:cNvPr id="867" name="Shape 3">
          <a:extLst>
            <a:ext uri="{FF2B5EF4-FFF2-40B4-BE49-F238E27FC236}">
              <a16:creationId xmlns:a16="http://schemas.microsoft.com/office/drawing/2014/main" id="{00000000-0008-0000-0000-000063030000}"/>
            </a:ext>
          </a:extLst>
        </xdr:cNvPr>
        <xdr:cNvSpPr/>
      </xdr:nvSpPr>
      <xdr:spPr>
        <a:xfrm>
          <a:off x="3476625" y="5000625"/>
          <a:ext cx="381000"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11</xdr:col>
      <xdr:colOff>0</xdr:colOff>
      <xdr:row>92</xdr:row>
      <xdr:rowOff>0</xdr:rowOff>
    </xdr:from>
    <xdr:ext cx="381000" cy="371475"/>
    <xdr:sp macro="" textlink="">
      <xdr:nvSpPr>
        <xdr:cNvPr id="868" name="Shape 3">
          <a:extLst>
            <a:ext uri="{FF2B5EF4-FFF2-40B4-BE49-F238E27FC236}">
              <a16:creationId xmlns:a16="http://schemas.microsoft.com/office/drawing/2014/main" id="{00000000-0008-0000-0000-000064030000}"/>
            </a:ext>
          </a:extLst>
        </xdr:cNvPr>
        <xdr:cNvSpPr/>
      </xdr:nvSpPr>
      <xdr:spPr>
        <a:xfrm>
          <a:off x="3476625" y="5000625"/>
          <a:ext cx="381000"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11</xdr:col>
      <xdr:colOff>0</xdr:colOff>
      <xdr:row>92</xdr:row>
      <xdr:rowOff>0</xdr:rowOff>
    </xdr:from>
    <xdr:ext cx="381000" cy="371475"/>
    <xdr:sp macro="" textlink="">
      <xdr:nvSpPr>
        <xdr:cNvPr id="869" name="Shape 3">
          <a:extLst>
            <a:ext uri="{FF2B5EF4-FFF2-40B4-BE49-F238E27FC236}">
              <a16:creationId xmlns:a16="http://schemas.microsoft.com/office/drawing/2014/main" id="{00000000-0008-0000-0000-000065030000}"/>
            </a:ext>
          </a:extLst>
        </xdr:cNvPr>
        <xdr:cNvSpPr/>
      </xdr:nvSpPr>
      <xdr:spPr>
        <a:xfrm>
          <a:off x="3476625" y="5000625"/>
          <a:ext cx="381000"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11</xdr:col>
      <xdr:colOff>0</xdr:colOff>
      <xdr:row>92</xdr:row>
      <xdr:rowOff>0</xdr:rowOff>
    </xdr:from>
    <xdr:ext cx="381000" cy="400050"/>
    <xdr:sp macro="" textlink="">
      <xdr:nvSpPr>
        <xdr:cNvPr id="870" name="Shape 13">
          <a:extLst>
            <a:ext uri="{FF2B5EF4-FFF2-40B4-BE49-F238E27FC236}">
              <a16:creationId xmlns:a16="http://schemas.microsoft.com/office/drawing/2014/main" id="{00000000-0008-0000-0000-000066030000}"/>
            </a:ext>
          </a:extLst>
        </xdr:cNvPr>
        <xdr:cNvSpPr/>
      </xdr:nvSpPr>
      <xdr:spPr>
        <a:xfrm>
          <a:off x="3476625" y="5000625"/>
          <a:ext cx="381000" cy="4000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11</xdr:col>
      <xdr:colOff>0</xdr:colOff>
      <xdr:row>92</xdr:row>
      <xdr:rowOff>0</xdr:rowOff>
    </xdr:from>
    <xdr:ext cx="381000" cy="371475"/>
    <xdr:sp macro="" textlink="">
      <xdr:nvSpPr>
        <xdr:cNvPr id="871" name="Shape 3">
          <a:extLst>
            <a:ext uri="{FF2B5EF4-FFF2-40B4-BE49-F238E27FC236}">
              <a16:creationId xmlns:a16="http://schemas.microsoft.com/office/drawing/2014/main" id="{00000000-0008-0000-0000-000067030000}"/>
            </a:ext>
          </a:extLst>
        </xdr:cNvPr>
        <xdr:cNvSpPr/>
      </xdr:nvSpPr>
      <xdr:spPr>
        <a:xfrm>
          <a:off x="3476625" y="5000625"/>
          <a:ext cx="381000"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11</xdr:col>
      <xdr:colOff>0</xdr:colOff>
      <xdr:row>92</xdr:row>
      <xdr:rowOff>0</xdr:rowOff>
    </xdr:from>
    <xdr:ext cx="381000" cy="371475"/>
    <xdr:sp macro="" textlink="">
      <xdr:nvSpPr>
        <xdr:cNvPr id="872" name="Shape 3">
          <a:extLst>
            <a:ext uri="{FF2B5EF4-FFF2-40B4-BE49-F238E27FC236}">
              <a16:creationId xmlns:a16="http://schemas.microsoft.com/office/drawing/2014/main" id="{00000000-0008-0000-0000-000068030000}"/>
            </a:ext>
          </a:extLst>
        </xdr:cNvPr>
        <xdr:cNvSpPr/>
      </xdr:nvSpPr>
      <xdr:spPr>
        <a:xfrm>
          <a:off x="3476625" y="5000625"/>
          <a:ext cx="381000"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87</xdr:row>
      <xdr:rowOff>0</xdr:rowOff>
    </xdr:from>
    <xdr:ext cx="381000" cy="371475"/>
    <xdr:sp macro="" textlink="">
      <xdr:nvSpPr>
        <xdr:cNvPr id="873" name="Shape 3">
          <a:extLst>
            <a:ext uri="{FF2B5EF4-FFF2-40B4-BE49-F238E27FC236}">
              <a16:creationId xmlns:a16="http://schemas.microsoft.com/office/drawing/2014/main" id="{00000000-0008-0000-0000-000069030000}"/>
            </a:ext>
          </a:extLst>
        </xdr:cNvPr>
        <xdr:cNvSpPr/>
      </xdr:nvSpPr>
      <xdr:spPr>
        <a:xfrm>
          <a:off x="3476625" y="762000"/>
          <a:ext cx="381000"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11</xdr:col>
      <xdr:colOff>0</xdr:colOff>
      <xdr:row>89</xdr:row>
      <xdr:rowOff>0</xdr:rowOff>
    </xdr:from>
    <xdr:ext cx="381000" cy="400050"/>
    <xdr:sp macro="" textlink="">
      <xdr:nvSpPr>
        <xdr:cNvPr id="874" name="Shape 13">
          <a:extLst>
            <a:ext uri="{FF2B5EF4-FFF2-40B4-BE49-F238E27FC236}">
              <a16:creationId xmlns:a16="http://schemas.microsoft.com/office/drawing/2014/main" id="{00000000-0008-0000-0000-00006A030000}"/>
            </a:ext>
          </a:extLst>
        </xdr:cNvPr>
        <xdr:cNvSpPr/>
      </xdr:nvSpPr>
      <xdr:spPr>
        <a:xfrm>
          <a:off x="3476625" y="762000"/>
          <a:ext cx="381000" cy="4000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11</xdr:col>
      <xdr:colOff>0</xdr:colOff>
      <xdr:row>89</xdr:row>
      <xdr:rowOff>0</xdr:rowOff>
    </xdr:from>
    <xdr:ext cx="381000" cy="371475"/>
    <xdr:sp macro="" textlink="">
      <xdr:nvSpPr>
        <xdr:cNvPr id="875" name="Shape 3">
          <a:extLst>
            <a:ext uri="{FF2B5EF4-FFF2-40B4-BE49-F238E27FC236}">
              <a16:creationId xmlns:a16="http://schemas.microsoft.com/office/drawing/2014/main" id="{00000000-0008-0000-0000-00006B030000}"/>
            </a:ext>
          </a:extLst>
        </xdr:cNvPr>
        <xdr:cNvSpPr/>
      </xdr:nvSpPr>
      <xdr:spPr>
        <a:xfrm>
          <a:off x="3476625" y="762000"/>
          <a:ext cx="381000"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11</xdr:col>
      <xdr:colOff>0</xdr:colOff>
      <xdr:row>89</xdr:row>
      <xdr:rowOff>0</xdr:rowOff>
    </xdr:from>
    <xdr:ext cx="381000" cy="371475"/>
    <xdr:sp macro="" textlink="">
      <xdr:nvSpPr>
        <xdr:cNvPr id="876" name="Shape 3">
          <a:extLst>
            <a:ext uri="{FF2B5EF4-FFF2-40B4-BE49-F238E27FC236}">
              <a16:creationId xmlns:a16="http://schemas.microsoft.com/office/drawing/2014/main" id="{00000000-0008-0000-0000-00006C030000}"/>
            </a:ext>
          </a:extLst>
        </xdr:cNvPr>
        <xdr:cNvSpPr/>
      </xdr:nvSpPr>
      <xdr:spPr>
        <a:xfrm>
          <a:off x="3476625" y="762000"/>
          <a:ext cx="381000"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11</xdr:col>
      <xdr:colOff>0</xdr:colOff>
      <xdr:row>89</xdr:row>
      <xdr:rowOff>0</xdr:rowOff>
    </xdr:from>
    <xdr:ext cx="381000" cy="400050"/>
    <xdr:sp macro="" textlink="">
      <xdr:nvSpPr>
        <xdr:cNvPr id="877" name="Shape 13">
          <a:extLst>
            <a:ext uri="{FF2B5EF4-FFF2-40B4-BE49-F238E27FC236}">
              <a16:creationId xmlns:a16="http://schemas.microsoft.com/office/drawing/2014/main" id="{00000000-0008-0000-0000-00006D030000}"/>
            </a:ext>
          </a:extLst>
        </xdr:cNvPr>
        <xdr:cNvSpPr/>
      </xdr:nvSpPr>
      <xdr:spPr>
        <a:xfrm>
          <a:off x="3476625" y="762000"/>
          <a:ext cx="381000" cy="4000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11</xdr:col>
      <xdr:colOff>0</xdr:colOff>
      <xdr:row>89</xdr:row>
      <xdr:rowOff>0</xdr:rowOff>
    </xdr:from>
    <xdr:ext cx="381000" cy="371475"/>
    <xdr:sp macro="" textlink="">
      <xdr:nvSpPr>
        <xdr:cNvPr id="878" name="Shape 3">
          <a:extLst>
            <a:ext uri="{FF2B5EF4-FFF2-40B4-BE49-F238E27FC236}">
              <a16:creationId xmlns:a16="http://schemas.microsoft.com/office/drawing/2014/main" id="{00000000-0008-0000-0000-00006E030000}"/>
            </a:ext>
          </a:extLst>
        </xdr:cNvPr>
        <xdr:cNvSpPr/>
      </xdr:nvSpPr>
      <xdr:spPr>
        <a:xfrm>
          <a:off x="3476625" y="762000"/>
          <a:ext cx="381000"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34</xdr:row>
      <xdr:rowOff>0</xdr:rowOff>
    </xdr:from>
    <xdr:ext cx="400050" cy="400050"/>
    <xdr:sp macro="" textlink="">
      <xdr:nvSpPr>
        <xdr:cNvPr id="879" name="Shape 15">
          <a:extLst>
            <a:ext uri="{FF2B5EF4-FFF2-40B4-BE49-F238E27FC236}">
              <a16:creationId xmlns:a16="http://schemas.microsoft.com/office/drawing/2014/main" id="{00000000-0008-0000-0000-00006F030000}"/>
            </a:ext>
          </a:extLst>
        </xdr:cNvPr>
        <xdr:cNvSpPr/>
      </xdr:nvSpPr>
      <xdr:spPr>
        <a:xfrm>
          <a:off x="3476625" y="762000"/>
          <a:ext cx="400050" cy="4000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34</xdr:row>
      <xdr:rowOff>0</xdr:rowOff>
    </xdr:from>
    <xdr:ext cx="400050" cy="400050"/>
    <xdr:sp macro="" textlink="">
      <xdr:nvSpPr>
        <xdr:cNvPr id="880" name="Shape 15">
          <a:extLst>
            <a:ext uri="{FF2B5EF4-FFF2-40B4-BE49-F238E27FC236}">
              <a16:creationId xmlns:a16="http://schemas.microsoft.com/office/drawing/2014/main" id="{00000000-0008-0000-0000-000070030000}"/>
            </a:ext>
          </a:extLst>
        </xdr:cNvPr>
        <xdr:cNvSpPr/>
      </xdr:nvSpPr>
      <xdr:spPr>
        <a:xfrm>
          <a:off x="3476625" y="762000"/>
          <a:ext cx="400050" cy="4000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xdr:col>
      <xdr:colOff>0</xdr:colOff>
      <xdr:row>12</xdr:row>
      <xdr:rowOff>0</xdr:rowOff>
    </xdr:from>
    <xdr:ext cx="390525" cy="390525"/>
    <xdr:sp macro="" textlink="">
      <xdr:nvSpPr>
        <xdr:cNvPr id="881" name="Shape 7">
          <a:extLst>
            <a:ext uri="{FF2B5EF4-FFF2-40B4-BE49-F238E27FC236}">
              <a16:creationId xmlns:a16="http://schemas.microsoft.com/office/drawing/2014/main" id="{00000000-0008-0000-0000-000071030000}"/>
            </a:ext>
          </a:extLst>
        </xdr:cNvPr>
        <xdr:cNvSpPr/>
      </xdr:nvSpPr>
      <xdr:spPr>
        <a:xfrm>
          <a:off x="3476625" y="762000"/>
          <a:ext cx="390525" cy="390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xdr:col>
      <xdr:colOff>0</xdr:colOff>
      <xdr:row>14</xdr:row>
      <xdr:rowOff>0</xdr:rowOff>
    </xdr:from>
    <xdr:ext cx="400050" cy="400050"/>
    <xdr:sp macro="" textlink="">
      <xdr:nvSpPr>
        <xdr:cNvPr id="882" name="Shape 15">
          <a:extLst>
            <a:ext uri="{FF2B5EF4-FFF2-40B4-BE49-F238E27FC236}">
              <a16:creationId xmlns:a16="http://schemas.microsoft.com/office/drawing/2014/main" id="{00000000-0008-0000-0000-000072030000}"/>
            </a:ext>
          </a:extLst>
        </xdr:cNvPr>
        <xdr:cNvSpPr/>
      </xdr:nvSpPr>
      <xdr:spPr>
        <a:xfrm>
          <a:off x="3476625" y="762000"/>
          <a:ext cx="400050" cy="4000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34</xdr:row>
      <xdr:rowOff>0</xdr:rowOff>
    </xdr:from>
    <xdr:ext cx="400050" cy="400050"/>
    <xdr:sp macro="" textlink="">
      <xdr:nvSpPr>
        <xdr:cNvPr id="883" name="Shape 15">
          <a:extLst>
            <a:ext uri="{FF2B5EF4-FFF2-40B4-BE49-F238E27FC236}">
              <a16:creationId xmlns:a16="http://schemas.microsoft.com/office/drawing/2014/main" id="{00000000-0008-0000-0000-000073030000}"/>
            </a:ext>
          </a:extLst>
        </xdr:cNvPr>
        <xdr:cNvSpPr/>
      </xdr:nvSpPr>
      <xdr:spPr>
        <a:xfrm>
          <a:off x="3476625" y="762000"/>
          <a:ext cx="400050" cy="4000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34</xdr:row>
      <xdr:rowOff>0</xdr:rowOff>
    </xdr:from>
    <xdr:ext cx="400050" cy="400050"/>
    <xdr:sp macro="" textlink="">
      <xdr:nvSpPr>
        <xdr:cNvPr id="884" name="Shape 15">
          <a:extLst>
            <a:ext uri="{FF2B5EF4-FFF2-40B4-BE49-F238E27FC236}">
              <a16:creationId xmlns:a16="http://schemas.microsoft.com/office/drawing/2014/main" id="{00000000-0008-0000-0000-000074030000}"/>
            </a:ext>
          </a:extLst>
        </xdr:cNvPr>
        <xdr:cNvSpPr/>
      </xdr:nvSpPr>
      <xdr:spPr>
        <a:xfrm>
          <a:off x="3476625" y="762000"/>
          <a:ext cx="400050" cy="4000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87</xdr:row>
      <xdr:rowOff>0</xdr:rowOff>
    </xdr:from>
    <xdr:ext cx="381000" cy="371475"/>
    <xdr:sp macro="" textlink="">
      <xdr:nvSpPr>
        <xdr:cNvPr id="885" name="Shape 3">
          <a:extLst>
            <a:ext uri="{FF2B5EF4-FFF2-40B4-BE49-F238E27FC236}">
              <a16:creationId xmlns:a16="http://schemas.microsoft.com/office/drawing/2014/main" id="{00000000-0008-0000-0000-000075030000}"/>
            </a:ext>
          </a:extLst>
        </xdr:cNvPr>
        <xdr:cNvSpPr/>
      </xdr:nvSpPr>
      <xdr:spPr>
        <a:xfrm>
          <a:off x="3476625" y="762000"/>
          <a:ext cx="381000"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xdr:col>
      <xdr:colOff>0</xdr:colOff>
      <xdr:row>89</xdr:row>
      <xdr:rowOff>0</xdr:rowOff>
    </xdr:from>
    <xdr:ext cx="381000" cy="371475"/>
    <xdr:sp macro="" textlink="">
      <xdr:nvSpPr>
        <xdr:cNvPr id="886" name="Shape 3">
          <a:extLst>
            <a:ext uri="{FF2B5EF4-FFF2-40B4-BE49-F238E27FC236}">
              <a16:creationId xmlns:a16="http://schemas.microsoft.com/office/drawing/2014/main" id="{00000000-0008-0000-0000-000076030000}"/>
            </a:ext>
          </a:extLst>
        </xdr:cNvPr>
        <xdr:cNvSpPr/>
      </xdr:nvSpPr>
      <xdr:spPr>
        <a:xfrm>
          <a:off x="3476625" y="762000"/>
          <a:ext cx="381000"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xdr:col>
      <xdr:colOff>0</xdr:colOff>
      <xdr:row>89</xdr:row>
      <xdr:rowOff>0</xdr:rowOff>
    </xdr:from>
    <xdr:ext cx="381000" cy="371475"/>
    <xdr:sp macro="" textlink="">
      <xdr:nvSpPr>
        <xdr:cNvPr id="887" name="Shape 3">
          <a:extLst>
            <a:ext uri="{FF2B5EF4-FFF2-40B4-BE49-F238E27FC236}">
              <a16:creationId xmlns:a16="http://schemas.microsoft.com/office/drawing/2014/main" id="{00000000-0008-0000-0000-000077030000}"/>
            </a:ext>
          </a:extLst>
        </xdr:cNvPr>
        <xdr:cNvSpPr/>
      </xdr:nvSpPr>
      <xdr:spPr>
        <a:xfrm>
          <a:off x="3476625" y="762000"/>
          <a:ext cx="381000"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xdr:col>
      <xdr:colOff>0</xdr:colOff>
      <xdr:row>89</xdr:row>
      <xdr:rowOff>0</xdr:rowOff>
    </xdr:from>
    <xdr:ext cx="381000" cy="371475"/>
    <xdr:sp macro="" textlink="">
      <xdr:nvSpPr>
        <xdr:cNvPr id="888" name="Shape 3">
          <a:extLst>
            <a:ext uri="{FF2B5EF4-FFF2-40B4-BE49-F238E27FC236}">
              <a16:creationId xmlns:a16="http://schemas.microsoft.com/office/drawing/2014/main" id="{00000000-0008-0000-0000-000078030000}"/>
            </a:ext>
          </a:extLst>
        </xdr:cNvPr>
        <xdr:cNvSpPr/>
      </xdr:nvSpPr>
      <xdr:spPr>
        <a:xfrm>
          <a:off x="3476625" y="762000"/>
          <a:ext cx="381000"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xdr:col>
      <xdr:colOff>0</xdr:colOff>
      <xdr:row>92</xdr:row>
      <xdr:rowOff>0</xdr:rowOff>
    </xdr:from>
    <xdr:ext cx="381000" cy="371475"/>
    <xdr:sp macro="" textlink="">
      <xdr:nvSpPr>
        <xdr:cNvPr id="889" name="Shape 3">
          <a:extLst>
            <a:ext uri="{FF2B5EF4-FFF2-40B4-BE49-F238E27FC236}">
              <a16:creationId xmlns:a16="http://schemas.microsoft.com/office/drawing/2014/main" id="{00000000-0008-0000-0000-000079030000}"/>
            </a:ext>
          </a:extLst>
        </xdr:cNvPr>
        <xdr:cNvSpPr/>
      </xdr:nvSpPr>
      <xdr:spPr>
        <a:xfrm>
          <a:off x="3476625" y="5000625"/>
          <a:ext cx="381000"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xdr:col>
      <xdr:colOff>0</xdr:colOff>
      <xdr:row>92</xdr:row>
      <xdr:rowOff>0</xdr:rowOff>
    </xdr:from>
    <xdr:ext cx="381000" cy="371475"/>
    <xdr:sp macro="" textlink="">
      <xdr:nvSpPr>
        <xdr:cNvPr id="890" name="Shape 3">
          <a:extLst>
            <a:ext uri="{FF2B5EF4-FFF2-40B4-BE49-F238E27FC236}">
              <a16:creationId xmlns:a16="http://schemas.microsoft.com/office/drawing/2014/main" id="{00000000-0008-0000-0000-00007A030000}"/>
            </a:ext>
          </a:extLst>
        </xdr:cNvPr>
        <xdr:cNvSpPr/>
      </xdr:nvSpPr>
      <xdr:spPr>
        <a:xfrm>
          <a:off x="3476625" y="5000625"/>
          <a:ext cx="381000"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xdr:col>
      <xdr:colOff>0</xdr:colOff>
      <xdr:row>92</xdr:row>
      <xdr:rowOff>0</xdr:rowOff>
    </xdr:from>
    <xdr:ext cx="381000" cy="371475"/>
    <xdr:sp macro="" textlink="">
      <xdr:nvSpPr>
        <xdr:cNvPr id="891" name="Shape 3">
          <a:extLst>
            <a:ext uri="{FF2B5EF4-FFF2-40B4-BE49-F238E27FC236}">
              <a16:creationId xmlns:a16="http://schemas.microsoft.com/office/drawing/2014/main" id="{00000000-0008-0000-0000-00007B030000}"/>
            </a:ext>
          </a:extLst>
        </xdr:cNvPr>
        <xdr:cNvSpPr/>
      </xdr:nvSpPr>
      <xdr:spPr>
        <a:xfrm>
          <a:off x="3476625" y="5000625"/>
          <a:ext cx="381000"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xdr:col>
      <xdr:colOff>0</xdr:colOff>
      <xdr:row>92</xdr:row>
      <xdr:rowOff>0</xdr:rowOff>
    </xdr:from>
    <xdr:ext cx="381000" cy="371475"/>
    <xdr:sp macro="" textlink="">
      <xdr:nvSpPr>
        <xdr:cNvPr id="892" name="Shape 3">
          <a:extLst>
            <a:ext uri="{FF2B5EF4-FFF2-40B4-BE49-F238E27FC236}">
              <a16:creationId xmlns:a16="http://schemas.microsoft.com/office/drawing/2014/main" id="{00000000-0008-0000-0000-00007C030000}"/>
            </a:ext>
          </a:extLst>
        </xdr:cNvPr>
        <xdr:cNvSpPr/>
      </xdr:nvSpPr>
      <xdr:spPr>
        <a:xfrm>
          <a:off x="3476625" y="5000625"/>
          <a:ext cx="381000"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xdr:col>
      <xdr:colOff>0</xdr:colOff>
      <xdr:row>92</xdr:row>
      <xdr:rowOff>0</xdr:rowOff>
    </xdr:from>
    <xdr:ext cx="381000" cy="371475"/>
    <xdr:sp macro="" textlink="">
      <xdr:nvSpPr>
        <xdr:cNvPr id="893" name="Shape 3">
          <a:extLst>
            <a:ext uri="{FF2B5EF4-FFF2-40B4-BE49-F238E27FC236}">
              <a16:creationId xmlns:a16="http://schemas.microsoft.com/office/drawing/2014/main" id="{00000000-0008-0000-0000-00007D030000}"/>
            </a:ext>
          </a:extLst>
        </xdr:cNvPr>
        <xdr:cNvSpPr/>
      </xdr:nvSpPr>
      <xdr:spPr>
        <a:xfrm>
          <a:off x="3476625" y="5000625"/>
          <a:ext cx="381000"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xdr:col>
      <xdr:colOff>0</xdr:colOff>
      <xdr:row>92</xdr:row>
      <xdr:rowOff>0</xdr:rowOff>
    </xdr:from>
    <xdr:ext cx="381000" cy="371475"/>
    <xdr:sp macro="" textlink="">
      <xdr:nvSpPr>
        <xdr:cNvPr id="894" name="Shape 3">
          <a:extLst>
            <a:ext uri="{FF2B5EF4-FFF2-40B4-BE49-F238E27FC236}">
              <a16:creationId xmlns:a16="http://schemas.microsoft.com/office/drawing/2014/main" id="{00000000-0008-0000-0000-00007E030000}"/>
            </a:ext>
          </a:extLst>
        </xdr:cNvPr>
        <xdr:cNvSpPr/>
      </xdr:nvSpPr>
      <xdr:spPr>
        <a:xfrm>
          <a:off x="3476625" y="5000625"/>
          <a:ext cx="381000"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xdr:col>
      <xdr:colOff>0</xdr:colOff>
      <xdr:row>92</xdr:row>
      <xdr:rowOff>0</xdr:rowOff>
    </xdr:from>
    <xdr:ext cx="381000" cy="371475"/>
    <xdr:sp macro="" textlink="">
      <xdr:nvSpPr>
        <xdr:cNvPr id="895" name="Shape 3">
          <a:extLst>
            <a:ext uri="{FF2B5EF4-FFF2-40B4-BE49-F238E27FC236}">
              <a16:creationId xmlns:a16="http://schemas.microsoft.com/office/drawing/2014/main" id="{00000000-0008-0000-0000-00007F030000}"/>
            </a:ext>
          </a:extLst>
        </xdr:cNvPr>
        <xdr:cNvSpPr/>
      </xdr:nvSpPr>
      <xdr:spPr>
        <a:xfrm>
          <a:off x="3476625" y="5000625"/>
          <a:ext cx="381000"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xdr:col>
      <xdr:colOff>0</xdr:colOff>
      <xdr:row>92</xdr:row>
      <xdr:rowOff>0</xdr:rowOff>
    </xdr:from>
    <xdr:ext cx="381000" cy="371475"/>
    <xdr:sp macro="" textlink="">
      <xdr:nvSpPr>
        <xdr:cNvPr id="896" name="Shape 3">
          <a:extLst>
            <a:ext uri="{FF2B5EF4-FFF2-40B4-BE49-F238E27FC236}">
              <a16:creationId xmlns:a16="http://schemas.microsoft.com/office/drawing/2014/main" id="{00000000-0008-0000-0000-000080030000}"/>
            </a:ext>
          </a:extLst>
        </xdr:cNvPr>
        <xdr:cNvSpPr/>
      </xdr:nvSpPr>
      <xdr:spPr>
        <a:xfrm>
          <a:off x="3476625" y="5000625"/>
          <a:ext cx="381000"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xdr:col>
      <xdr:colOff>0</xdr:colOff>
      <xdr:row>92</xdr:row>
      <xdr:rowOff>0</xdr:rowOff>
    </xdr:from>
    <xdr:ext cx="381000" cy="371475"/>
    <xdr:sp macro="" textlink="">
      <xdr:nvSpPr>
        <xdr:cNvPr id="897" name="Shape 3">
          <a:extLst>
            <a:ext uri="{FF2B5EF4-FFF2-40B4-BE49-F238E27FC236}">
              <a16:creationId xmlns:a16="http://schemas.microsoft.com/office/drawing/2014/main" id="{00000000-0008-0000-0000-000081030000}"/>
            </a:ext>
          </a:extLst>
        </xdr:cNvPr>
        <xdr:cNvSpPr/>
      </xdr:nvSpPr>
      <xdr:spPr>
        <a:xfrm>
          <a:off x="3476625" y="5000625"/>
          <a:ext cx="381000"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xdr:col>
      <xdr:colOff>0</xdr:colOff>
      <xdr:row>92</xdr:row>
      <xdr:rowOff>0</xdr:rowOff>
    </xdr:from>
    <xdr:ext cx="381000" cy="371475"/>
    <xdr:sp macro="" textlink="">
      <xdr:nvSpPr>
        <xdr:cNvPr id="898" name="Shape 3">
          <a:extLst>
            <a:ext uri="{FF2B5EF4-FFF2-40B4-BE49-F238E27FC236}">
              <a16:creationId xmlns:a16="http://schemas.microsoft.com/office/drawing/2014/main" id="{00000000-0008-0000-0000-000082030000}"/>
            </a:ext>
          </a:extLst>
        </xdr:cNvPr>
        <xdr:cNvSpPr/>
      </xdr:nvSpPr>
      <xdr:spPr>
        <a:xfrm>
          <a:off x="3476625" y="5000625"/>
          <a:ext cx="381000"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34</xdr:row>
      <xdr:rowOff>0</xdr:rowOff>
    </xdr:from>
    <xdr:ext cx="400050" cy="400050"/>
    <xdr:sp macro="" textlink="">
      <xdr:nvSpPr>
        <xdr:cNvPr id="899" name="Shape 15">
          <a:extLst>
            <a:ext uri="{FF2B5EF4-FFF2-40B4-BE49-F238E27FC236}">
              <a16:creationId xmlns:a16="http://schemas.microsoft.com/office/drawing/2014/main" id="{00000000-0008-0000-0000-000083030000}"/>
            </a:ext>
          </a:extLst>
        </xdr:cNvPr>
        <xdr:cNvSpPr/>
      </xdr:nvSpPr>
      <xdr:spPr>
        <a:xfrm>
          <a:off x="3476625" y="762000"/>
          <a:ext cx="400050" cy="4000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34</xdr:row>
      <xdr:rowOff>0</xdr:rowOff>
    </xdr:from>
    <xdr:ext cx="400050" cy="400050"/>
    <xdr:sp macro="" textlink="">
      <xdr:nvSpPr>
        <xdr:cNvPr id="900" name="Shape 15">
          <a:extLst>
            <a:ext uri="{FF2B5EF4-FFF2-40B4-BE49-F238E27FC236}">
              <a16:creationId xmlns:a16="http://schemas.microsoft.com/office/drawing/2014/main" id="{00000000-0008-0000-0000-000084030000}"/>
            </a:ext>
          </a:extLst>
        </xdr:cNvPr>
        <xdr:cNvSpPr/>
      </xdr:nvSpPr>
      <xdr:spPr>
        <a:xfrm>
          <a:off x="3476625" y="762000"/>
          <a:ext cx="400050" cy="4000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34</xdr:row>
      <xdr:rowOff>0</xdr:rowOff>
    </xdr:from>
    <xdr:ext cx="400050" cy="400050"/>
    <xdr:sp macro="" textlink="">
      <xdr:nvSpPr>
        <xdr:cNvPr id="901" name="Shape 15">
          <a:extLst>
            <a:ext uri="{FF2B5EF4-FFF2-40B4-BE49-F238E27FC236}">
              <a16:creationId xmlns:a16="http://schemas.microsoft.com/office/drawing/2014/main" id="{00000000-0008-0000-0000-000085030000}"/>
            </a:ext>
          </a:extLst>
        </xdr:cNvPr>
        <xdr:cNvSpPr/>
      </xdr:nvSpPr>
      <xdr:spPr>
        <a:xfrm>
          <a:off x="3476625" y="762000"/>
          <a:ext cx="400050" cy="4000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34</xdr:row>
      <xdr:rowOff>0</xdr:rowOff>
    </xdr:from>
    <xdr:ext cx="400050" cy="400050"/>
    <xdr:sp macro="" textlink="">
      <xdr:nvSpPr>
        <xdr:cNvPr id="902" name="Shape 15">
          <a:extLst>
            <a:ext uri="{FF2B5EF4-FFF2-40B4-BE49-F238E27FC236}">
              <a16:creationId xmlns:a16="http://schemas.microsoft.com/office/drawing/2014/main" id="{00000000-0008-0000-0000-000086030000}"/>
            </a:ext>
          </a:extLst>
        </xdr:cNvPr>
        <xdr:cNvSpPr/>
      </xdr:nvSpPr>
      <xdr:spPr>
        <a:xfrm>
          <a:off x="3476625" y="762000"/>
          <a:ext cx="400050" cy="4000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34</xdr:row>
      <xdr:rowOff>0</xdr:rowOff>
    </xdr:from>
    <xdr:ext cx="400050" cy="400050"/>
    <xdr:sp macro="" textlink="">
      <xdr:nvSpPr>
        <xdr:cNvPr id="903" name="Shape 15">
          <a:extLst>
            <a:ext uri="{FF2B5EF4-FFF2-40B4-BE49-F238E27FC236}">
              <a16:creationId xmlns:a16="http://schemas.microsoft.com/office/drawing/2014/main" id="{00000000-0008-0000-0000-000087030000}"/>
            </a:ext>
          </a:extLst>
        </xdr:cNvPr>
        <xdr:cNvSpPr/>
      </xdr:nvSpPr>
      <xdr:spPr>
        <a:xfrm>
          <a:off x="3476625" y="762000"/>
          <a:ext cx="400050" cy="4000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12</xdr:row>
      <xdr:rowOff>0</xdr:rowOff>
    </xdr:from>
    <xdr:ext cx="390525" cy="390525"/>
    <xdr:sp macro="" textlink="">
      <xdr:nvSpPr>
        <xdr:cNvPr id="904" name="Shape 7">
          <a:extLst>
            <a:ext uri="{FF2B5EF4-FFF2-40B4-BE49-F238E27FC236}">
              <a16:creationId xmlns:a16="http://schemas.microsoft.com/office/drawing/2014/main" id="{00000000-0008-0000-0000-000088030000}"/>
            </a:ext>
          </a:extLst>
        </xdr:cNvPr>
        <xdr:cNvSpPr/>
      </xdr:nvSpPr>
      <xdr:spPr>
        <a:xfrm>
          <a:off x="3476625" y="762000"/>
          <a:ext cx="390525" cy="390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xdr:row>
      <xdr:rowOff>0</xdr:rowOff>
    </xdr:from>
    <xdr:ext cx="400050" cy="400050"/>
    <xdr:sp macro="" textlink="">
      <xdr:nvSpPr>
        <xdr:cNvPr id="905" name="Shape 15">
          <a:extLst>
            <a:ext uri="{FF2B5EF4-FFF2-40B4-BE49-F238E27FC236}">
              <a16:creationId xmlns:a16="http://schemas.microsoft.com/office/drawing/2014/main" id="{00000000-0008-0000-0000-000089030000}"/>
            </a:ext>
          </a:extLst>
        </xdr:cNvPr>
        <xdr:cNvSpPr/>
      </xdr:nvSpPr>
      <xdr:spPr>
        <a:xfrm>
          <a:off x="3476625" y="762000"/>
          <a:ext cx="400050" cy="4000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34</xdr:row>
      <xdr:rowOff>0</xdr:rowOff>
    </xdr:from>
    <xdr:ext cx="400050" cy="400050"/>
    <xdr:sp macro="" textlink="">
      <xdr:nvSpPr>
        <xdr:cNvPr id="906" name="Shape 15">
          <a:extLst>
            <a:ext uri="{FF2B5EF4-FFF2-40B4-BE49-F238E27FC236}">
              <a16:creationId xmlns:a16="http://schemas.microsoft.com/office/drawing/2014/main" id="{00000000-0008-0000-0000-00008A030000}"/>
            </a:ext>
          </a:extLst>
        </xdr:cNvPr>
        <xdr:cNvSpPr/>
      </xdr:nvSpPr>
      <xdr:spPr>
        <a:xfrm>
          <a:off x="3476625" y="762000"/>
          <a:ext cx="400050" cy="4000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34</xdr:row>
      <xdr:rowOff>0</xdr:rowOff>
    </xdr:from>
    <xdr:ext cx="400050" cy="400050"/>
    <xdr:sp macro="" textlink="">
      <xdr:nvSpPr>
        <xdr:cNvPr id="907" name="Shape 15">
          <a:extLst>
            <a:ext uri="{FF2B5EF4-FFF2-40B4-BE49-F238E27FC236}">
              <a16:creationId xmlns:a16="http://schemas.microsoft.com/office/drawing/2014/main" id="{00000000-0008-0000-0000-00008B030000}"/>
            </a:ext>
          </a:extLst>
        </xdr:cNvPr>
        <xdr:cNvSpPr/>
      </xdr:nvSpPr>
      <xdr:spPr>
        <a:xfrm>
          <a:off x="3476625" y="762000"/>
          <a:ext cx="400050" cy="4000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45</xdr:row>
      <xdr:rowOff>0</xdr:rowOff>
    </xdr:from>
    <xdr:ext cx="390525" cy="390525"/>
    <xdr:sp macro="" textlink="">
      <xdr:nvSpPr>
        <xdr:cNvPr id="909" name="Shape 7">
          <a:extLst>
            <a:ext uri="{FF2B5EF4-FFF2-40B4-BE49-F238E27FC236}">
              <a16:creationId xmlns:a16="http://schemas.microsoft.com/office/drawing/2014/main" id="{00000000-0008-0000-0000-00008D030000}"/>
            </a:ext>
          </a:extLst>
        </xdr:cNvPr>
        <xdr:cNvSpPr/>
      </xdr:nvSpPr>
      <xdr:spPr>
        <a:xfrm>
          <a:off x="3476625" y="762000"/>
          <a:ext cx="390525" cy="390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400050" cy="400050"/>
    <xdr:sp macro="" textlink="">
      <xdr:nvSpPr>
        <xdr:cNvPr id="910" name="Shape 15">
          <a:extLst>
            <a:ext uri="{FF2B5EF4-FFF2-40B4-BE49-F238E27FC236}">
              <a16:creationId xmlns:a16="http://schemas.microsoft.com/office/drawing/2014/main" id="{00000000-0008-0000-0000-00008E030000}"/>
            </a:ext>
          </a:extLst>
        </xdr:cNvPr>
        <xdr:cNvSpPr/>
      </xdr:nvSpPr>
      <xdr:spPr>
        <a:xfrm>
          <a:off x="3476625" y="762000"/>
          <a:ext cx="400050" cy="4000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34</xdr:row>
      <xdr:rowOff>0</xdr:rowOff>
    </xdr:from>
    <xdr:ext cx="400050" cy="400050"/>
    <xdr:sp macro="" textlink="">
      <xdr:nvSpPr>
        <xdr:cNvPr id="911" name="Shape 15">
          <a:extLst>
            <a:ext uri="{FF2B5EF4-FFF2-40B4-BE49-F238E27FC236}">
              <a16:creationId xmlns:a16="http://schemas.microsoft.com/office/drawing/2014/main" id="{00000000-0008-0000-0000-00008F030000}"/>
            </a:ext>
          </a:extLst>
        </xdr:cNvPr>
        <xdr:cNvSpPr/>
      </xdr:nvSpPr>
      <xdr:spPr>
        <a:xfrm>
          <a:off x="3476625" y="762000"/>
          <a:ext cx="400050" cy="4000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34</xdr:row>
      <xdr:rowOff>0</xdr:rowOff>
    </xdr:from>
    <xdr:ext cx="400050" cy="400050"/>
    <xdr:sp macro="" textlink="">
      <xdr:nvSpPr>
        <xdr:cNvPr id="912" name="Shape 15">
          <a:extLst>
            <a:ext uri="{FF2B5EF4-FFF2-40B4-BE49-F238E27FC236}">
              <a16:creationId xmlns:a16="http://schemas.microsoft.com/office/drawing/2014/main" id="{00000000-0008-0000-0000-000090030000}"/>
            </a:ext>
          </a:extLst>
        </xdr:cNvPr>
        <xdr:cNvSpPr/>
      </xdr:nvSpPr>
      <xdr:spPr>
        <a:xfrm>
          <a:off x="3476625" y="762000"/>
          <a:ext cx="400050" cy="4000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34</xdr:row>
      <xdr:rowOff>0</xdr:rowOff>
    </xdr:from>
    <xdr:ext cx="400050" cy="400050"/>
    <xdr:sp macro="" textlink="">
      <xdr:nvSpPr>
        <xdr:cNvPr id="913" name="Shape 15">
          <a:extLst>
            <a:ext uri="{FF2B5EF4-FFF2-40B4-BE49-F238E27FC236}">
              <a16:creationId xmlns:a16="http://schemas.microsoft.com/office/drawing/2014/main" id="{00000000-0008-0000-0000-000091030000}"/>
            </a:ext>
          </a:extLst>
        </xdr:cNvPr>
        <xdr:cNvSpPr/>
      </xdr:nvSpPr>
      <xdr:spPr>
        <a:xfrm>
          <a:off x="3476625" y="762000"/>
          <a:ext cx="400050" cy="4000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34</xdr:row>
      <xdr:rowOff>0</xdr:rowOff>
    </xdr:from>
    <xdr:ext cx="342900" cy="342900"/>
    <xdr:sp macro="" textlink="">
      <xdr:nvSpPr>
        <xdr:cNvPr id="914" name="Shape 14">
          <a:extLst>
            <a:ext uri="{FF2B5EF4-FFF2-40B4-BE49-F238E27FC236}">
              <a16:creationId xmlns:a16="http://schemas.microsoft.com/office/drawing/2014/main" id="{00000000-0008-0000-0000-000092030000}"/>
            </a:ext>
          </a:extLst>
        </xdr:cNvPr>
        <xdr:cNvSpPr/>
      </xdr:nvSpPr>
      <xdr:spPr>
        <a:xfrm>
          <a:off x="44506541"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35</xdr:row>
      <xdr:rowOff>0</xdr:rowOff>
    </xdr:from>
    <xdr:ext cx="342900" cy="342900"/>
    <xdr:sp macro="" textlink="">
      <xdr:nvSpPr>
        <xdr:cNvPr id="915" name="Shape 14">
          <a:extLst>
            <a:ext uri="{FF2B5EF4-FFF2-40B4-BE49-F238E27FC236}">
              <a16:creationId xmlns:a16="http://schemas.microsoft.com/office/drawing/2014/main" id="{00000000-0008-0000-0000-000093030000}"/>
            </a:ext>
          </a:extLst>
        </xdr:cNvPr>
        <xdr:cNvSpPr/>
      </xdr:nvSpPr>
      <xdr:spPr>
        <a:xfrm>
          <a:off x="44506541"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36</xdr:row>
      <xdr:rowOff>0</xdr:rowOff>
    </xdr:from>
    <xdr:ext cx="342900" cy="342900"/>
    <xdr:sp macro="" textlink="">
      <xdr:nvSpPr>
        <xdr:cNvPr id="916" name="Shape 14">
          <a:extLst>
            <a:ext uri="{FF2B5EF4-FFF2-40B4-BE49-F238E27FC236}">
              <a16:creationId xmlns:a16="http://schemas.microsoft.com/office/drawing/2014/main" id="{00000000-0008-0000-0000-000094030000}"/>
            </a:ext>
          </a:extLst>
        </xdr:cNvPr>
        <xdr:cNvSpPr/>
      </xdr:nvSpPr>
      <xdr:spPr>
        <a:xfrm>
          <a:off x="44506541"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37</xdr:row>
      <xdr:rowOff>0</xdr:rowOff>
    </xdr:from>
    <xdr:ext cx="342900" cy="342900"/>
    <xdr:sp macro="" textlink="">
      <xdr:nvSpPr>
        <xdr:cNvPr id="917" name="Shape 14">
          <a:extLst>
            <a:ext uri="{FF2B5EF4-FFF2-40B4-BE49-F238E27FC236}">
              <a16:creationId xmlns:a16="http://schemas.microsoft.com/office/drawing/2014/main" id="{00000000-0008-0000-0000-000095030000}"/>
            </a:ext>
          </a:extLst>
        </xdr:cNvPr>
        <xdr:cNvSpPr/>
      </xdr:nvSpPr>
      <xdr:spPr>
        <a:xfrm>
          <a:off x="44506541"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34</xdr:row>
      <xdr:rowOff>0</xdr:rowOff>
    </xdr:from>
    <xdr:ext cx="342900" cy="342900"/>
    <xdr:sp macro="" textlink="">
      <xdr:nvSpPr>
        <xdr:cNvPr id="918" name="Shape 14">
          <a:extLst>
            <a:ext uri="{FF2B5EF4-FFF2-40B4-BE49-F238E27FC236}">
              <a16:creationId xmlns:a16="http://schemas.microsoft.com/office/drawing/2014/main" id="{00000000-0008-0000-0000-000096030000}"/>
            </a:ext>
          </a:extLst>
        </xdr:cNvPr>
        <xdr:cNvSpPr/>
      </xdr:nvSpPr>
      <xdr:spPr>
        <a:xfrm>
          <a:off x="44506541"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35</xdr:row>
      <xdr:rowOff>0</xdr:rowOff>
    </xdr:from>
    <xdr:ext cx="342900" cy="342900"/>
    <xdr:sp macro="" textlink="">
      <xdr:nvSpPr>
        <xdr:cNvPr id="919" name="Shape 14">
          <a:extLst>
            <a:ext uri="{FF2B5EF4-FFF2-40B4-BE49-F238E27FC236}">
              <a16:creationId xmlns:a16="http://schemas.microsoft.com/office/drawing/2014/main" id="{00000000-0008-0000-0000-000097030000}"/>
            </a:ext>
          </a:extLst>
        </xdr:cNvPr>
        <xdr:cNvSpPr/>
      </xdr:nvSpPr>
      <xdr:spPr>
        <a:xfrm>
          <a:off x="44506541"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36</xdr:row>
      <xdr:rowOff>0</xdr:rowOff>
    </xdr:from>
    <xdr:ext cx="342900" cy="342900"/>
    <xdr:sp macro="" textlink="">
      <xdr:nvSpPr>
        <xdr:cNvPr id="920" name="Shape 14">
          <a:extLst>
            <a:ext uri="{FF2B5EF4-FFF2-40B4-BE49-F238E27FC236}">
              <a16:creationId xmlns:a16="http://schemas.microsoft.com/office/drawing/2014/main" id="{00000000-0008-0000-0000-000098030000}"/>
            </a:ext>
          </a:extLst>
        </xdr:cNvPr>
        <xdr:cNvSpPr/>
      </xdr:nvSpPr>
      <xdr:spPr>
        <a:xfrm>
          <a:off x="44506541"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37</xdr:row>
      <xdr:rowOff>0</xdr:rowOff>
    </xdr:from>
    <xdr:ext cx="342900" cy="342900"/>
    <xdr:sp macro="" textlink="">
      <xdr:nvSpPr>
        <xdr:cNvPr id="921" name="Shape 14">
          <a:extLst>
            <a:ext uri="{FF2B5EF4-FFF2-40B4-BE49-F238E27FC236}">
              <a16:creationId xmlns:a16="http://schemas.microsoft.com/office/drawing/2014/main" id="{00000000-0008-0000-0000-000099030000}"/>
            </a:ext>
          </a:extLst>
        </xdr:cNvPr>
        <xdr:cNvSpPr/>
      </xdr:nvSpPr>
      <xdr:spPr>
        <a:xfrm>
          <a:off x="44506541"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34</xdr:row>
      <xdr:rowOff>0</xdr:rowOff>
    </xdr:from>
    <xdr:ext cx="342900" cy="342900"/>
    <xdr:sp macro="" textlink="">
      <xdr:nvSpPr>
        <xdr:cNvPr id="922" name="Shape 14">
          <a:extLst>
            <a:ext uri="{FF2B5EF4-FFF2-40B4-BE49-F238E27FC236}">
              <a16:creationId xmlns:a16="http://schemas.microsoft.com/office/drawing/2014/main" id="{00000000-0008-0000-0000-00009A030000}"/>
            </a:ext>
          </a:extLst>
        </xdr:cNvPr>
        <xdr:cNvSpPr/>
      </xdr:nvSpPr>
      <xdr:spPr>
        <a:xfrm>
          <a:off x="44506541"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32</xdr:row>
      <xdr:rowOff>0</xdr:rowOff>
    </xdr:from>
    <xdr:ext cx="342900" cy="342900"/>
    <xdr:sp macro="" textlink="">
      <xdr:nvSpPr>
        <xdr:cNvPr id="923" name="Shape 14">
          <a:extLst>
            <a:ext uri="{FF2B5EF4-FFF2-40B4-BE49-F238E27FC236}">
              <a16:creationId xmlns:a16="http://schemas.microsoft.com/office/drawing/2014/main" id="{00000000-0008-0000-0000-00009B030000}"/>
            </a:ext>
          </a:extLst>
        </xdr:cNvPr>
        <xdr:cNvSpPr/>
      </xdr:nvSpPr>
      <xdr:spPr>
        <a:xfrm>
          <a:off x="44506541"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32</xdr:row>
      <xdr:rowOff>0</xdr:rowOff>
    </xdr:from>
    <xdr:ext cx="342900" cy="342900"/>
    <xdr:sp macro="" textlink="">
      <xdr:nvSpPr>
        <xdr:cNvPr id="924" name="Shape 14">
          <a:extLst>
            <a:ext uri="{FF2B5EF4-FFF2-40B4-BE49-F238E27FC236}">
              <a16:creationId xmlns:a16="http://schemas.microsoft.com/office/drawing/2014/main" id="{00000000-0008-0000-0000-00009C030000}"/>
            </a:ext>
          </a:extLst>
        </xdr:cNvPr>
        <xdr:cNvSpPr/>
      </xdr:nvSpPr>
      <xdr:spPr>
        <a:xfrm>
          <a:off x="44506541"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32</xdr:row>
      <xdr:rowOff>0</xdr:rowOff>
    </xdr:from>
    <xdr:ext cx="342900" cy="342900"/>
    <xdr:sp macro="" textlink="">
      <xdr:nvSpPr>
        <xdr:cNvPr id="925" name="Shape 14">
          <a:extLst>
            <a:ext uri="{FF2B5EF4-FFF2-40B4-BE49-F238E27FC236}">
              <a16:creationId xmlns:a16="http://schemas.microsoft.com/office/drawing/2014/main" id="{00000000-0008-0000-0000-00009D030000}"/>
            </a:ext>
          </a:extLst>
        </xdr:cNvPr>
        <xdr:cNvSpPr/>
      </xdr:nvSpPr>
      <xdr:spPr>
        <a:xfrm>
          <a:off x="44506541"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35</xdr:row>
      <xdr:rowOff>0</xdr:rowOff>
    </xdr:from>
    <xdr:ext cx="342900" cy="342900"/>
    <xdr:sp macro="" textlink="">
      <xdr:nvSpPr>
        <xdr:cNvPr id="926" name="Shape 14">
          <a:extLst>
            <a:ext uri="{FF2B5EF4-FFF2-40B4-BE49-F238E27FC236}">
              <a16:creationId xmlns:a16="http://schemas.microsoft.com/office/drawing/2014/main" id="{00000000-0008-0000-0000-00009E030000}"/>
            </a:ext>
          </a:extLst>
        </xdr:cNvPr>
        <xdr:cNvSpPr/>
      </xdr:nvSpPr>
      <xdr:spPr>
        <a:xfrm>
          <a:off x="44506541"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35</xdr:row>
      <xdr:rowOff>0</xdr:rowOff>
    </xdr:from>
    <xdr:ext cx="342900" cy="342900"/>
    <xdr:sp macro="" textlink="">
      <xdr:nvSpPr>
        <xdr:cNvPr id="927" name="Shape 14">
          <a:extLst>
            <a:ext uri="{FF2B5EF4-FFF2-40B4-BE49-F238E27FC236}">
              <a16:creationId xmlns:a16="http://schemas.microsoft.com/office/drawing/2014/main" id="{00000000-0008-0000-0000-00009F030000}"/>
            </a:ext>
          </a:extLst>
        </xdr:cNvPr>
        <xdr:cNvSpPr/>
      </xdr:nvSpPr>
      <xdr:spPr>
        <a:xfrm>
          <a:off x="44506541"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35</xdr:row>
      <xdr:rowOff>0</xdr:rowOff>
    </xdr:from>
    <xdr:ext cx="342900" cy="342900"/>
    <xdr:sp macro="" textlink="">
      <xdr:nvSpPr>
        <xdr:cNvPr id="928" name="Shape 14">
          <a:extLst>
            <a:ext uri="{FF2B5EF4-FFF2-40B4-BE49-F238E27FC236}">
              <a16:creationId xmlns:a16="http://schemas.microsoft.com/office/drawing/2014/main" id="{00000000-0008-0000-0000-0000A0030000}"/>
            </a:ext>
          </a:extLst>
        </xdr:cNvPr>
        <xdr:cNvSpPr/>
      </xdr:nvSpPr>
      <xdr:spPr>
        <a:xfrm>
          <a:off x="44506541"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36</xdr:row>
      <xdr:rowOff>0</xdr:rowOff>
    </xdr:from>
    <xdr:ext cx="342900" cy="342900"/>
    <xdr:sp macro="" textlink="">
      <xdr:nvSpPr>
        <xdr:cNvPr id="929" name="Shape 14">
          <a:extLst>
            <a:ext uri="{FF2B5EF4-FFF2-40B4-BE49-F238E27FC236}">
              <a16:creationId xmlns:a16="http://schemas.microsoft.com/office/drawing/2014/main" id="{00000000-0008-0000-0000-0000A1030000}"/>
            </a:ext>
          </a:extLst>
        </xdr:cNvPr>
        <xdr:cNvSpPr/>
      </xdr:nvSpPr>
      <xdr:spPr>
        <a:xfrm>
          <a:off x="44506541"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36</xdr:row>
      <xdr:rowOff>0</xdr:rowOff>
    </xdr:from>
    <xdr:ext cx="342900" cy="342900"/>
    <xdr:sp macro="" textlink="">
      <xdr:nvSpPr>
        <xdr:cNvPr id="930" name="Shape 14">
          <a:extLst>
            <a:ext uri="{FF2B5EF4-FFF2-40B4-BE49-F238E27FC236}">
              <a16:creationId xmlns:a16="http://schemas.microsoft.com/office/drawing/2014/main" id="{00000000-0008-0000-0000-0000A2030000}"/>
            </a:ext>
          </a:extLst>
        </xdr:cNvPr>
        <xdr:cNvSpPr/>
      </xdr:nvSpPr>
      <xdr:spPr>
        <a:xfrm>
          <a:off x="44506541"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36</xdr:row>
      <xdr:rowOff>0</xdr:rowOff>
    </xdr:from>
    <xdr:ext cx="342900" cy="342900"/>
    <xdr:sp macro="" textlink="">
      <xdr:nvSpPr>
        <xdr:cNvPr id="931" name="Shape 14">
          <a:extLst>
            <a:ext uri="{FF2B5EF4-FFF2-40B4-BE49-F238E27FC236}">
              <a16:creationId xmlns:a16="http://schemas.microsoft.com/office/drawing/2014/main" id="{00000000-0008-0000-0000-0000A3030000}"/>
            </a:ext>
          </a:extLst>
        </xdr:cNvPr>
        <xdr:cNvSpPr/>
      </xdr:nvSpPr>
      <xdr:spPr>
        <a:xfrm>
          <a:off x="44506541"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37</xdr:row>
      <xdr:rowOff>0</xdr:rowOff>
    </xdr:from>
    <xdr:ext cx="342900" cy="342900"/>
    <xdr:sp macro="" textlink="">
      <xdr:nvSpPr>
        <xdr:cNvPr id="932" name="Shape 14">
          <a:extLst>
            <a:ext uri="{FF2B5EF4-FFF2-40B4-BE49-F238E27FC236}">
              <a16:creationId xmlns:a16="http://schemas.microsoft.com/office/drawing/2014/main" id="{00000000-0008-0000-0000-0000A4030000}"/>
            </a:ext>
          </a:extLst>
        </xdr:cNvPr>
        <xdr:cNvSpPr/>
      </xdr:nvSpPr>
      <xdr:spPr>
        <a:xfrm>
          <a:off x="44506541"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37</xdr:row>
      <xdr:rowOff>0</xdr:rowOff>
    </xdr:from>
    <xdr:ext cx="342900" cy="342900"/>
    <xdr:sp macro="" textlink="">
      <xdr:nvSpPr>
        <xdr:cNvPr id="933" name="Shape 14">
          <a:extLst>
            <a:ext uri="{FF2B5EF4-FFF2-40B4-BE49-F238E27FC236}">
              <a16:creationId xmlns:a16="http://schemas.microsoft.com/office/drawing/2014/main" id="{00000000-0008-0000-0000-0000A5030000}"/>
            </a:ext>
          </a:extLst>
        </xdr:cNvPr>
        <xdr:cNvSpPr/>
      </xdr:nvSpPr>
      <xdr:spPr>
        <a:xfrm>
          <a:off x="44506541"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40</xdr:row>
      <xdr:rowOff>0</xdr:rowOff>
    </xdr:from>
    <xdr:ext cx="342900" cy="342900"/>
    <xdr:sp macro="" textlink="">
      <xdr:nvSpPr>
        <xdr:cNvPr id="934" name="Shape 14">
          <a:extLst>
            <a:ext uri="{FF2B5EF4-FFF2-40B4-BE49-F238E27FC236}">
              <a16:creationId xmlns:a16="http://schemas.microsoft.com/office/drawing/2014/main" id="{00000000-0008-0000-0000-0000A6030000}"/>
            </a:ext>
          </a:extLst>
        </xdr:cNvPr>
        <xdr:cNvSpPr/>
      </xdr:nvSpPr>
      <xdr:spPr>
        <a:xfrm>
          <a:off x="44506541"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40</xdr:row>
      <xdr:rowOff>0</xdr:rowOff>
    </xdr:from>
    <xdr:ext cx="342900" cy="342900"/>
    <xdr:sp macro="" textlink="">
      <xdr:nvSpPr>
        <xdr:cNvPr id="935" name="Shape 14">
          <a:extLst>
            <a:ext uri="{FF2B5EF4-FFF2-40B4-BE49-F238E27FC236}">
              <a16:creationId xmlns:a16="http://schemas.microsoft.com/office/drawing/2014/main" id="{00000000-0008-0000-0000-0000A7030000}"/>
            </a:ext>
          </a:extLst>
        </xdr:cNvPr>
        <xdr:cNvSpPr/>
      </xdr:nvSpPr>
      <xdr:spPr>
        <a:xfrm>
          <a:off x="44506541"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40</xdr:row>
      <xdr:rowOff>0</xdr:rowOff>
    </xdr:from>
    <xdr:ext cx="342900" cy="342900"/>
    <xdr:sp macro="" textlink="">
      <xdr:nvSpPr>
        <xdr:cNvPr id="936" name="Shape 14">
          <a:extLst>
            <a:ext uri="{FF2B5EF4-FFF2-40B4-BE49-F238E27FC236}">
              <a16:creationId xmlns:a16="http://schemas.microsoft.com/office/drawing/2014/main" id="{00000000-0008-0000-0000-0000A8030000}"/>
            </a:ext>
          </a:extLst>
        </xdr:cNvPr>
        <xdr:cNvSpPr/>
      </xdr:nvSpPr>
      <xdr:spPr>
        <a:xfrm>
          <a:off x="44506541"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41</xdr:row>
      <xdr:rowOff>0</xdr:rowOff>
    </xdr:from>
    <xdr:ext cx="342900" cy="342900"/>
    <xdr:sp macro="" textlink="">
      <xdr:nvSpPr>
        <xdr:cNvPr id="937" name="Shape 14">
          <a:extLst>
            <a:ext uri="{FF2B5EF4-FFF2-40B4-BE49-F238E27FC236}">
              <a16:creationId xmlns:a16="http://schemas.microsoft.com/office/drawing/2014/main" id="{00000000-0008-0000-0000-0000A9030000}"/>
            </a:ext>
          </a:extLst>
        </xdr:cNvPr>
        <xdr:cNvSpPr/>
      </xdr:nvSpPr>
      <xdr:spPr>
        <a:xfrm>
          <a:off x="44506541"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41</xdr:row>
      <xdr:rowOff>0</xdr:rowOff>
    </xdr:from>
    <xdr:ext cx="342900" cy="342900"/>
    <xdr:sp macro="" textlink="">
      <xdr:nvSpPr>
        <xdr:cNvPr id="938" name="Shape 14">
          <a:extLst>
            <a:ext uri="{FF2B5EF4-FFF2-40B4-BE49-F238E27FC236}">
              <a16:creationId xmlns:a16="http://schemas.microsoft.com/office/drawing/2014/main" id="{00000000-0008-0000-0000-0000AA030000}"/>
            </a:ext>
          </a:extLst>
        </xdr:cNvPr>
        <xdr:cNvSpPr/>
      </xdr:nvSpPr>
      <xdr:spPr>
        <a:xfrm>
          <a:off x="44506541"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41</xdr:row>
      <xdr:rowOff>0</xdr:rowOff>
    </xdr:from>
    <xdr:ext cx="342900" cy="342900"/>
    <xdr:sp macro="" textlink="">
      <xdr:nvSpPr>
        <xdr:cNvPr id="939" name="Shape 14">
          <a:extLst>
            <a:ext uri="{FF2B5EF4-FFF2-40B4-BE49-F238E27FC236}">
              <a16:creationId xmlns:a16="http://schemas.microsoft.com/office/drawing/2014/main" id="{00000000-0008-0000-0000-0000AB030000}"/>
            </a:ext>
          </a:extLst>
        </xdr:cNvPr>
        <xdr:cNvSpPr/>
      </xdr:nvSpPr>
      <xdr:spPr>
        <a:xfrm>
          <a:off x="44506541"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42</xdr:row>
      <xdr:rowOff>0</xdr:rowOff>
    </xdr:from>
    <xdr:ext cx="342900" cy="342900"/>
    <xdr:sp macro="" textlink="">
      <xdr:nvSpPr>
        <xdr:cNvPr id="940" name="Shape 14">
          <a:extLst>
            <a:ext uri="{FF2B5EF4-FFF2-40B4-BE49-F238E27FC236}">
              <a16:creationId xmlns:a16="http://schemas.microsoft.com/office/drawing/2014/main" id="{00000000-0008-0000-0000-0000AC030000}"/>
            </a:ext>
          </a:extLst>
        </xdr:cNvPr>
        <xdr:cNvSpPr/>
      </xdr:nvSpPr>
      <xdr:spPr>
        <a:xfrm>
          <a:off x="44506541"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42</xdr:row>
      <xdr:rowOff>0</xdr:rowOff>
    </xdr:from>
    <xdr:ext cx="342900" cy="342900"/>
    <xdr:sp macro="" textlink="">
      <xdr:nvSpPr>
        <xdr:cNvPr id="941" name="Shape 14">
          <a:extLst>
            <a:ext uri="{FF2B5EF4-FFF2-40B4-BE49-F238E27FC236}">
              <a16:creationId xmlns:a16="http://schemas.microsoft.com/office/drawing/2014/main" id="{00000000-0008-0000-0000-0000AD030000}"/>
            </a:ext>
          </a:extLst>
        </xdr:cNvPr>
        <xdr:cNvSpPr/>
      </xdr:nvSpPr>
      <xdr:spPr>
        <a:xfrm>
          <a:off x="44506541"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42</xdr:row>
      <xdr:rowOff>0</xdr:rowOff>
    </xdr:from>
    <xdr:ext cx="342900" cy="342900"/>
    <xdr:sp macro="" textlink="">
      <xdr:nvSpPr>
        <xdr:cNvPr id="942" name="Shape 14">
          <a:extLst>
            <a:ext uri="{FF2B5EF4-FFF2-40B4-BE49-F238E27FC236}">
              <a16:creationId xmlns:a16="http://schemas.microsoft.com/office/drawing/2014/main" id="{00000000-0008-0000-0000-0000AE030000}"/>
            </a:ext>
          </a:extLst>
        </xdr:cNvPr>
        <xdr:cNvSpPr/>
      </xdr:nvSpPr>
      <xdr:spPr>
        <a:xfrm>
          <a:off x="44506541"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43</xdr:row>
      <xdr:rowOff>0</xdr:rowOff>
    </xdr:from>
    <xdr:ext cx="342900" cy="342900"/>
    <xdr:sp macro="" textlink="">
      <xdr:nvSpPr>
        <xdr:cNvPr id="943" name="Shape 14">
          <a:extLst>
            <a:ext uri="{FF2B5EF4-FFF2-40B4-BE49-F238E27FC236}">
              <a16:creationId xmlns:a16="http://schemas.microsoft.com/office/drawing/2014/main" id="{00000000-0008-0000-0000-0000AF030000}"/>
            </a:ext>
          </a:extLst>
        </xdr:cNvPr>
        <xdr:cNvSpPr/>
      </xdr:nvSpPr>
      <xdr:spPr>
        <a:xfrm>
          <a:off x="44506541"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43</xdr:row>
      <xdr:rowOff>0</xdr:rowOff>
    </xdr:from>
    <xdr:ext cx="342900" cy="342900"/>
    <xdr:sp macro="" textlink="">
      <xdr:nvSpPr>
        <xdr:cNvPr id="944" name="Shape 14">
          <a:extLst>
            <a:ext uri="{FF2B5EF4-FFF2-40B4-BE49-F238E27FC236}">
              <a16:creationId xmlns:a16="http://schemas.microsoft.com/office/drawing/2014/main" id="{00000000-0008-0000-0000-0000B0030000}"/>
            </a:ext>
          </a:extLst>
        </xdr:cNvPr>
        <xdr:cNvSpPr/>
      </xdr:nvSpPr>
      <xdr:spPr>
        <a:xfrm>
          <a:off x="44506541"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43</xdr:row>
      <xdr:rowOff>0</xdr:rowOff>
    </xdr:from>
    <xdr:ext cx="342900" cy="342900"/>
    <xdr:sp macro="" textlink="">
      <xdr:nvSpPr>
        <xdr:cNvPr id="945" name="Shape 14">
          <a:extLst>
            <a:ext uri="{FF2B5EF4-FFF2-40B4-BE49-F238E27FC236}">
              <a16:creationId xmlns:a16="http://schemas.microsoft.com/office/drawing/2014/main" id="{00000000-0008-0000-0000-0000B1030000}"/>
            </a:ext>
          </a:extLst>
        </xdr:cNvPr>
        <xdr:cNvSpPr/>
      </xdr:nvSpPr>
      <xdr:spPr>
        <a:xfrm>
          <a:off x="44506541"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49</xdr:row>
      <xdr:rowOff>0</xdr:rowOff>
    </xdr:from>
    <xdr:ext cx="342900" cy="342900"/>
    <xdr:sp macro="" textlink="">
      <xdr:nvSpPr>
        <xdr:cNvPr id="946" name="Shape 14">
          <a:extLst>
            <a:ext uri="{FF2B5EF4-FFF2-40B4-BE49-F238E27FC236}">
              <a16:creationId xmlns:a16="http://schemas.microsoft.com/office/drawing/2014/main" id="{00000000-0008-0000-0000-0000B2030000}"/>
            </a:ext>
          </a:extLst>
        </xdr:cNvPr>
        <xdr:cNvSpPr/>
      </xdr:nvSpPr>
      <xdr:spPr>
        <a:xfrm>
          <a:off x="44506541"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49</xdr:row>
      <xdr:rowOff>0</xdr:rowOff>
    </xdr:from>
    <xdr:ext cx="342900" cy="342900"/>
    <xdr:sp macro="" textlink="">
      <xdr:nvSpPr>
        <xdr:cNvPr id="947" name="Shape 14">
          <a:extLst>
            <a:ext uri="{FF2B5EF4-FFF2-40B4-BE49-F238E27FC236}">
              <a16:creationId xmlns:a16="http://schemas.microsoft.com/office/drawing/2014/main" id="{00000000-0008-0000-0000-0000B3030000}"/>
            </a:ext>
          </a:extLst>
        </xdr:cNvPr>
        <xdr:cNvSpPr/>
      </xdr:nvSpPr>
      <xdr:spPr>
        <a:xfrm>
          <a:off x="44506541"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49</xdr:row>
      <xdr:rowOff>0</xdr:rowOff>
    </xdr:from>
    <xdr:ext cx="342900" cy="342900"/>
    <xdr:sp macro="" textlink="">
      <xdr:nvSpPr>
        <xdr:cNvPr id="948" name="Shape 14">
          <a:extLst>
            <a:ext uri="{FF2B5EF4-FFF2-40B4-BE49-F238E27FC236}">
              <a16:creationId xmlns:a16="http://schemas.microsoft.com/office/drawing/2014/main" id="{00000000-0008-0000-0000-0000B4030000}"/>
            </a:ext>
          </a:extLst>
        </xdr:cNvPr>
        <xdr:cNvSpPr/>
      </xdr:nvSpPr>
      <xdr:spPr>
        <a:xfrm>
          <a:off x="44506541"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38</xdr:row>
      <xdr:rowOff>0</xdr:rowOff>
    </xdr:from>
    <xdr:ext cx="342900" cy="342900"/>
    <xdr:sp macro="" textlink="">
      <xdr:nvSpPr>
        <xdr:cNvPr id="949" name="Shape 14">
          <a:extLst>
            <a:ext uri="{FF2B5EF4-FFF2-40B4-BE49-F238E27FC236}">
              <a16:creationId xmlns:a16="http://schemas.microsoft.com/office/drawing/2014/main" id="{00000000-0008-0000-0000-0000B5030000}"/>
            </a:ext>
          </a:extLst>
        </xdr:cNvPr>
        <xdr:cNvSpPr/>
      </xdr:nvSpPr>
      <xdr:spPr>
        <a:xfrm>
          <a:off x="44506541" y="7593904"/>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38</xdr:row>
      <xdr:rowOff>0</xdr:rowOff>
    </xdr:from>
    <xdr:ext cx="342900" cy="342900"/>
    <xdr:sp macro="" textlink="">
      <xdr:nvSpPr>
        <xdr:cNvPr id="950" name="Shape 14">
          <a:extLst>
            <a:ext uri="{FF2B5EF4-FFF2-40B4-BE49-F238E27FC236}">
              <a16:creationId xmlns:a16="http://schemas.microsoft.com/office/drawing/2014/main" id="{00000000-0008-0000-0000-0000B6030000}"/>
            </a:ext>
          </a:extLst>
        </xdr:cNvPr>
        <xdr:cNvSpPr/>
      </xdr:nvSpPr>
      <xdr:spPr>
        <a:xfrm>
          <a:off x="44506541" y="7593904"/>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38</xdr:row>
      <xdr:rowOff>0</xdr:rowOff>
    </xdr:from>
    <xdr:ext cx="342900" cy="342900"/>
    <xdr:sp macro="" textlink="">
      <xdr:nvSpPr>
        <xdr:cNvPr id="951" name="Shape 14">
          <a:extLst>
            <a:ext uri="{FF2B5EF4-FFF2-40B4-BE49-F238E27FC236}">
              <a16:creationId xmlns:a16="http://schemas.microsoft.com/office/drawing/2014/main" id="{00000000-0008-0000-0000-0000B7030000}"/>
            </a:ext>
          </a:extLst>
        </xdr:cNvPr>
        <xdr:cNvSpPr/>
      </xdr:nvSpPr>
      <xdr:spPr>
        <a:xfrm>
          <a:off x="44506541" y="7593904"/>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38</xdr:row>
      <xdr:rowOff>0</xdr:rowOff>
    </xdr:from>
    <xdr:ext cx="342900" cy="342900"/>
    <xdr:sp macro="" textlink="">
      <xdr:nvSpPr>
        <xdr:cNvPr id="952" name="Shape 14">
          <a:extLst>
            <a:ext uri="{FF2B5EF4-FFF2-40B4-BE49-F238E27FC236}">
              <a16:creationId xmlns:a16="http://schemas.microsoft.com/office/drawing/2014/main" id="{00000000-0008-0000-0000-0000B8030000}"/>
            </a:ext>
          </a:extLst>
        </xdr:cNvPr>
        <xdr:cNvSpPr/>
      </xdr:nvSpPr>
      <xdr:spPr>
        <a:xfrm>
          <a:off x="44506541" y="7593904"/>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38</xdr:row>
      <xdr:rowOff>0</xdr:rowOff>
    </xdr:from>
    <xdr:ext cx="342900" cy="342900"/>
    <xdr:sp macro="" textlink="">
      <xdr:nvSpPr>
        <xdr:cNvPr id="953" name="Shape 14">
          <a:extLst>
            <a:ext uri="{FF2B5EF4-FFF2-40B4-BE49-F238E27FC236}">
              <a16:creationId xmlns:a16="http://schemas.microsoft.com/office/drawing/2014/main" id="{00000000-0008-0000-0000-0000B9030000}"/>
            </a:ext>
          </a:extLst>
        </xdr:cNvPr>
        <xdr:cNvSpPr/>
      </xdr:nvSpPr>
      <xdr:spPr>
        <a:xfrm>
          <a:off x="44506541" y="7593904"/>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38</xdr:row>
      <xdr:rowOff>0</xdr:rowOff>
    </xdr:from>
    <xdr:ext cx="342900" cy="342900"/>
    <xdr:sp macro="" textlink="">
      <xdr:nvSpPr>
        <xdr:cNvPr id="954" name="Shape 14">
          <a:extLst>
            <a:ext uri="{FF2B5EF4-FFF2-40B4-BE49-F238E27FC236}">
              <a16:creationId xmlns:a16="http://schemas.microsoft.com/office/drawing/2014/main" id="{00000000-0008-0000-0000-0000BA030000}"/>
            </a:ext>
          </a:extLst>
        </xdr:cNvPr>
        <xdr:cNvSpPr/>
      </xdr:nvSpPr>
      <xdr:spPr>
        <a:xfrm>
          <a:off x="45550377" y="7593904"/>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38</xdr:row>
      <xdr:rowOff>0</xdr:rowOff>
    </xdr:from>
    <xdr:ext cx="342900" cy="342900"/>
    <xdr:sp macro="" textlink="">
      <xdr:nvSpPr>
        <xdr:cNvPr id="955" name="Shape 14">
          <a:extLst>
            <a:ext uri="{FF2B5EF4-FFF2-40B4-BE49-F238E27FC236}">
              <a16:creationId xmlns:a16="http://schemas.microsoft.com/office/drawing/2014/main" id="{00000000-0008-0000-0000-0000BB030000}"/>
            </a:ext>
          </a:extLst>
        </xdr:cNvPr>
        <xdr:cNvSpPr/>
      </xdr:nvSpPr>
      <xdr:spPr>
        <a:xfrm>
          <a:off x="45550377" y="7593904"/>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38</xdr:row>
      <xdr:rowOff>0</xdr:rowOff>
    </xdr:from>
    <xdr:ext cx="342900" cy="342900"/>
    <xdr:sp macro="" textlink="">
      <xdr:nvSpPr>
        <xdr:cNvPr id="956" name="Shape 14">
          <a:extLst>
            <a:ext uri="{FF2B5EF4-FFF2-40B4-BE49-F238E27FC236}">
              <a16:creationId xmlns:a16="http://schemas.microsoft.com/office/drawing/2014/main" id="{00000000-0008-0000-0000-0000BC030000}"/>
            </a:ext>
          </a:extLst>
        </xdr:cNvPr>
        <xdr:cNvSpPr/>
      </xdr:nvSpPr>
      <xdr:spPr>
        <a:xfrm>
          <a:off x="45550377" y="7593904"/>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38</xdr:row>
      <xdr:rowOff>0</xdr:rowOff>
    </xdr:from>
    <xdr:ext cx="342900" cy="342900"/>
    <xdr:sp macro="" textlink="">
      <xdr:nvSpPr>
        <xdr:cNvPr id="957" name="Shape 14">
          <a:extLst>
            <a:ext uri="{FF2B5EF4-FFF2-40B4-BE49-F238E27FC236}">
              <a16:creationId xmlns:a16="http://schemas.microsoft.com/office/drawing/2014/main" id="{00000000-0008-0000-0000-0000BD030000}"/>
            </a:ext>
          </a:extLst>
        </xdr:cNvPr>
        <xdr:cNvSpPr/>
      </xdr:nvSpPr>
      <xdr:spPr>
        <a:xfrm>
          <a:off x="45550377" y="7593904"/>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38</xdr:row>
      <xdr:rowOff>0</xdr:rowOff>
    </xdr:from>
    <xdr:ext cx="342900" cy="342900"/>
    <xdr:sp macro="" textlink="">
      <xdr:nvSpPr>
        <xdr:cNvPr id="958" name="Shape 14">
          <a:extLst>
            <a:ext uri="{FF2B5EF4-FFF2-40B4-BE49-F238E27FC236}">
              <a16:creationId xmlns:a16="http://schemas.microsoft.com/office/drawing/2014/main" id="{00000000-0008-0000-0000-0000BE030000}"/>
            </a:ext>
          </a:extLst>
        </xdr:cNvPr>
        <xdr:cNvSpPr/>
      </xdr:nvSpPr>
      <xdr:spPr>
        <a:xfrm>
          <a:off x="45550377" y="7593904"/>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38</xdr:row>
      <xdr:rowOff>0</xdr:rowOff>
    </xdr:from>
    <xdr:ext cx="342900" cy="342900"/>
    <xdr:sp macro="" textlink="">
      <xdr:nvSpPr>
        <xdr:cNvPr id="959" name="Shape 14">
          <a:extLst>
            <a:ext uri="{FF2B5EF4-FFF2-40B4-BE49-F238E27FC236}">
              <a16:creationId xmlns:a16="http://schemas.microsoft.com/office/drawing/2014/main" id="{00000000-0008-0000-0000-0000BF030000}"/>
            </a:ext>
          </a:extLst>
        </xdr:cNvPr>
        <xdr:cNvSpPr/>
      </xdr:nvSpPr>
      <xdr:spPr>
        <a:xfrm>
          <a:off x="46594212" y="7593904"/>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38</xdr:row>
      <xdr:rowOff>0</xdr:rowOff>
    </xdr:from>
    <xdr:ext cx="342900" cy="342900"/>
    <xdr:sp macro="" textlink="">
      <xdr:nvSpPr>
        <xdr:cNvPr id="960" name="Shape 14">
          <a:extLst>
            <a:ext uri="{FF2B5EF4-FFF2-40B4-BE49-F238E27FC236}">
              <a16:creationId xmlns:a16="http://schemas.microsoft.com/office/drawing/2014/main" id="{00000000-0008-0000-0000-0000C0030000}"/>
            </a:ext>
          </a:extLst>
        </xdr:cNvPr>
        <xdr:cNvSpPr/>
      </xdr:nvSpPr>
      <xdr:spPr>
        <a:xfrm>
          <a:off x="46594212" y="7593904"/>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38</xdr:row>
      <xdr:rowOff>0</xdr:rowOff>
    </xdr:from>
    <xdr:ext cx="342900" cy="342900"/>
    <xdr:sp macro="" textlink="">
      <xdr:nvSpPr>
        <xdr:cNvPr id="961" name="Shape 14">
          <a:extLst>
            <a:ext uri="{FF2B5EF4-FFF2-40B4-BE49-F238E27FC236}">
              <a16:creationId xmlns:a16="http://schemas.microsoft.com/office/drawing/2014/main" id="{00000000-0008-0000-0000-0000C1030000}"/>
            </a:ext>
          </a:extLst>
        </xdr:cNvPr>
        <xdr:cNvSpPr/>
      </xdr:nvSpPr>
      <xdr:spPr>
        <a:xfrm>
          <a:off x="46594212" y="7593904"/>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38</xdr:row>
      <xdr:rowOff>0</xdr:rowOff>
    </xdr:from>
    <xdr:ext cx="342900" cy="342900"/>
    <xdr:sp macro="" textlink="">
      <xdr:nvSpPr>
        <xdr:cNvPr id="962" name="Shape 14">
          <a:extLst>
            <a:ext uri="{FF2B5EF4-FFF2-40B4-BE49-F238E27FC236}">
              <a16:creationId xmlns:a16="http://schemas.microsoft.com/office/drawing/2014/main" id="{00000000-0008-0000-0000-0000C2030000}"/>
            </a:ext>
          </a:extLst>
        </xdr:cNvPr>
        <xdr:cNvSpPr/>
      </xdr:nvSpPr>
      <xdr:spPr>
        <a:xfrm>
          <a:off x="46594212" y="7593904"/>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38</xdr:row>
      <xdr:rowOff>0</xdr:rowOff>
    </xdr:from>
    <xdr:ext cx="342900" cy="342900"/>
    <xdr:sp macro="" textlink="">
      <xdr:nvSpPr>
        <xdr:cNvPr id="963" name="Shape 14">
          <a:extLst>
            <a:ext uri="{FF2B5EF4-FFF2-40B4-BE49-F238E27FC236}">
              <a16:creationId xmlns:a16="http://schemas.microsoft.com/office/drawing/2014/main" id="{00000000-0008-0000-0000-0000C3030000}"/>
            </a:ext>
          </a:extLst>
        </xdr:cNvPr>
        <xdr:cNvSpPr/>
      </xdr:nvSpPr>
      <xdr:spPr>
        <a:xfrm>
          <a:off x="46594212" y="7593904"/>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38</xdr:row>
      <xdr:rowOff>0</xdr:rowOff>
    </xdr:from>
    <xdr:ext cx="342900" cy="342900"/>
    <xdr:sp macro="" textlink="">
      <xdr:nvSpPr>
        <xdr:cNvPr id="964" name="Shape 14">
          <a:extLst>
            <a:ext uri="{FF2B5EF4-FFF2-40B4-BE49-F238E27FC236}">
              <a16:creationId xmlns:a16="http://schemas.microsoft.com/office/drawing/2014/main" id="{00000000-0008-0000-0000-0000C4030000}"/>
            </a:ext>
          </a:extLst>
        </xdr:cNvPr>
        <xdr:cNvSpPr/>
      </xdr:nvSpPr>
      <xdr:spPr>
        <a:xfrm>
          <a:off x="45550377" y="7593904"/>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38</xdr:row>
      <xdr:rowOff>0</xdr:rowOff>
    </xdr:from>
    <xdr:ext cx="342900" cy="342900"/>
    <xdr:sp macro="" textlink="">
      <xdr:nvSpPr>
        <xdr:cNvPr id="965" name="Shape 14">
          <a:extLst>
            <a:ext uri="{FF2B5EF4-FFF2-40B4-BE49-F238E27FC236}">
              <a16:creationId xmlns:a16="http://schemas.microsoft.com/office/drawing/2014/main" id="{00000000-0008-0000-0000-0000C5030000}"/>
            </a:ext>
          </a:extLst>
        </xdr:cNvPr>
        <xdr:cNvSpPr/>
      </xdr:nvSpPr>
      <xdr:spPr>
        <a:xfrm>
          <a:off x="45550377" y="7593904"/>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38</xdr:row>
      <xdr:rowOff>0</xdr:rowOff>
    </xdr:from>
    <xdr:ext cx="342900" cy="342900"/>
    <xdr:sp macro="" textlink="">
      <xdr:nvSpPr>
        <xdr:cNvPr id="966" name="Shape 14">
          <a:extLst>
            <a:ext uri="{FF2B5EF4-FFF2-40B4-BE49-F238E27FC236}">
              <a16:creationId xmlns:a16="http://schemas.microsoft.com/office/drawing/2014/main" id="{00000000-0008-0000-0000-0000C6030000}"/>
            </a:ext>
          </a:extLst>
        </xdr:cNvPr>
        <xdr:cNvSpPr/>
      </xdr:nvSpPr>
      <xdr:spPr>
        <a:xfrm>
          <a:off x="45550377" y="7593904"/>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38</xdr:row>
      <xdr:rowOff>0</xdr:rowOff>
    </xdr:from>
    <xdr:ext cx="342900" cy="342900"/>
    <xdr:sp macro="" textlink="">
      <xdr:nvSpPr>
        <xdr:cNvPr id="967" name="Shape 14">
          <a:extLst>
            <a:ext uri="{FF2B5EF4-FFF2-40B4-BE49-F238E27FC236}">
              <a16:creationId xmlns:a16="http://schemas.microsoft.com/office/drawing/2014/main" id="{00000000-0008-0000-0000-0000C7030000}"/>
            </a:ext>
          </a:extLst>
        </xdr:cNvPr>
        <xdr:cNvSpPr/>
      </xdr:nvSpPr>
      <xdr:spPr>
        <a:xfrm>
          <a:off x="45550377" y="7593904"/>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38</xdr:row>
      <xdr:rowOff>0</xdr:rowOff>
    </xdr:from>
    <xdr:ext cx="342900" cy="342900"/>
    <xdr:sp macro="" textlink="">
      <xdr:nvSpPr>
        <xdr:cNvPr id="968" name="Shape 14">
          <a:extLst>
            <a:ext uri="{FF2B5EF4-FFF2-40B4-BE49-F238E27FC236}">
              <a16:creationId xmlns:a16="http://schemas.microsoft.com/office/drawing/2014/main" id="{00000000-0008-0000-0000-0000C8030000}"/>
            </a:ext>
          </a:extLst>
        </xdr:cNvPr>
        <xdr:cNvSpPr/>
      </xdr:nvSpPr>
      <xdr:spPr>
        <a:xfrm>
          <a:off x="45550377" y="7593904"/>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49</xdr:row>
      <xdr:rowOff>0</xdr:rowOff>
    </xdr:from>
    <xdr:ext cx="342900" cy="342900"/>
    <xdr:sp macro="" textlink="">
      <xdr:nvSpPr>
        <xdr:cNvPr id="969" name="Shape 14">
          <a:extLst>
            <a:ext uri="{FF2B5EF4-FFF2-40B4-BE49-F238E27FC236}">
              <a16:creationId xmlns:a16="http://schemas.microsoft.com/office/drawing/2014/main" id="{00000000-0008-0000-0000-0000C9030000}"/>
            </a:ext>
          </a:extLst>
        </xdr:cNvPr>
        <xdr:cNvSpPr/>
      </xdr:nvSpPr>
      <xdr:spPr>
        <a:xfrm>
          <a:off x="44819692" y="7593904"/>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49</xdr:row>
      <xdr:rowOff>0</xdr:rowOff>
    </xdr:from>
    <xdr:ext cx="342900" cy="342900"/>
    <xdr:sp macro="" textlink="">
      <xdr:nvSpPr>
        <xdr:cNvPr id="970" name="Shape 14">
          <a:extLst>
            <a:ext uri="{FF2B5EF4-FFF2-40B4-BE49-F238E27FC236}">
              <a16:creationId xmlns:a16="http://schemas.microsoft.com/office/drawing/2014/main" id="{00000000-0008-0000-0000-0000CA030000}"/>
            </a:ext>
          </a:extLst>
        </xdr:cNvPr>
        <xdr:cNvSpPr/>
      </xdr:nvSpPr>
      <xdr:spPr>
        <a:xfrm>
          <a:off x="44819692" y="7593904"/>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49</xdr:row>
      <xdr:rowOff>0</xdr:rowOff>
    </xdr:from>
    <xdr:ext cx="342900" cy="342900"/>
    <xdr:sp macro="" textlink="">
      <xdr:nvSpPr>
        <xdr:cNvPr id="971" name="Shape 14">
          <a:extLst>
            <a:ext uri="{FF2B5EF4-FFF2-40B4-BE49-F238E27FC236}">
              <a16:creationId xmlns:a16="http://schemas.microsoft.com/office/drawing/2014/main" id="{00000000-0008-0000-0000-0000CB030000}"/>
            </a:ext>
          </a:extLst>
        </xdr:cNvPr>
        <xdr:cNvSpPr/>
      </xdr:nvSpPr>
      <xdr:spPr>
        <a:xfrm>
          <a:off x="44819692" y="7593904"/>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49</xdr:row>
      <xdr:rowOff>0</xdr:rowOff>
    </xdr:from>
    <xdr:ext cx="342900" cy="342900"/>
    <xdr:sp macro="" textlink="">
      <xdr:nvSpPr>
        <xdr:cNvPr id="972" name="Shape 14">
          <a:extLst>
            <a:ext uri="{FF2B5EF4-FFF2-40B4-BE49-F238E27FC236}">
              <a16:creationId xmlns:a16="http://schemas.microsoft.com/office/drawing/2014/main" id="{00000000-0008-0000-0000-0000CC030000}"/>
            </a:ext>
          </a:extLst>
        </xdr:cNvPr>
        <xdr:cNvSpPr/>
      </xdr:nvSpPr>
      <xdr:spPr>
        <a:xfrm>
          <a:off x="44819692" y="7593904"/>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49</xdr:row>
      <xdr:rowOff>0</xdr:rowOff>
    </xdr:from>
    <xdr:ext cx="342900" cy="342900"/>
    <xdr:sp macro="" textlink="">
      <xdr:nvSpPr>
        <xdr:cNvPr id="973" name="Shape 14">
          <a:extLst>
            <a:ext uri="{FF2B5EF4-FFF2-40B4-BE49-F238E27FC236}">
              <a16:creationId xmlns:a16="http://schemas.microsoft.com/office/drawing/2014/main" id="{00000000-0008-0000-0000-0000CD030000}"/>
            </a:ext>
          </a:extLst>
        </xdr:cNvPr>
        <xdr:cNvSpPr/>
      </xdr:nvSpPr>
      <xdr:spPr>
        <a:xfrm>
          <a:off x="44819692" y="7593904"/>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49</xdr:row>
      <xdr:rowOff>0</xdr:rowOff>
    </xdr:from>
    <xdr:ext cx="342900" cy="342900"/>
    <xdr:sp macro="" textlink="">
      <xdr:nvSpPr>
        <xdr:cNvPr id="974" name="Shape 14">
          <a:extLst>
            <a:ext uri="{FF2B5EF4-FFF2-40B4-BE49-F238E27FC236}">
              <a16:creationId xmlns:a16="http://schemas.microsoft.com/office/drawing/2014/main" id="{00000000-0008-0000-0000-0000CE030000}"/>
            </a:ext>
          </a:extLst>
        </xdr:cNvPr>
        <xdr:cNvSpPr/>
      </xdr:nvSpPr>
      <xdr:spPr>
        <a:xfrm>
          <a:off x="45863527" y="7593904"/>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49</xdr:row>
      <xdr:rowOff>0</xdr:rowOff>
    </xdr:from>
    <xdr:ext cx="342900" cy="342900"/>
    <xdr:sp macro="" textlink="">
      <xdr:nvSpPr>
        <xdr:cNvPr id="975" name="Shape 14">
          <a:extLst>
            <a:ext uri="{FF2B5EF4-FFF2-40B4-BE49-F238E27FC236}">
              <a16:creationId xmlns:a16="http://schemas.microsoft.com/office/drawing/2014/main" id="{00000000-0008-0000-0000-0000CF030000}"/>
            </a:ext>
          </a:extLst>
        </xdr:cNvPr>
        <xdr:cNvSpPr/>
      </xdr:nvSpPr>
      <xdr:spPr>
        <a:xfrm>
          <a:off x="45863527" y="7593904"/>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49</xdr:row>
      <xdr:rowOff>0</xdr:rowOff>
    </xdr:from>
    <xdr:ext cx="342900" cy="342900"/>
    <xdr:sp macro="" textlink="">
      <xdr:nvSpPr>
        <xdr:cNvPr id="976" name="Shape 14">
          <a:extLst>
            <a:ext uri="{FF2B5EF4-FFF2-40B4-BE49-F238E27FC236}">
              <a16:creationId xmlns:a16="http://schemas.microsoft.com/office/drawing/2014/main" id="{00000000-0008-0000-0000-0000D0030000}"/>
            </a:ext>
          </a:extLst>
        </xdr:cNvPr>
        <xdr:cNvSpPr/>
      </xdr:nvSpPr>
      <xdr:spPr>
        <a:xfrm>
          <a:off x="45863527" y="7593904"/>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49</xdr:row>
      <xdr:rowOff>0</xdr:rowOff>
    </xdr:from>
    <xdr:ext cx="342900" cy="342900"/>
    <xdr:sp macro="" textlink="">
      <xdr:nvSpPr>
        <xdr:cNvPr id="977" name="Shape 14">
          <a:extLst>
            <a:ext uri="{FF2B5EF4-FFF2-40B4-BE49-F238E27FC236}">
              <a16:creationId xmlns:a16="http://schemas.microsoft.com/office/drawing/2014/main" id="{00000000-0008-0000-0000-0000D1030000}"/>
            </a:ext>
          </a:extLst>
        </xdr:cNvPr>
        <xdr:cNvSpPr/>
      </xdr:nvSpPr>
      <xdr:spPr>
        <a:xfrm>
          <a:off x="45863527" y="7593904"/>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49</xdr:row>
      <xdr:rowOff>0</xdr:rowOff>
    </xdr:from>
    <xdr:ext cx="342900" cy="342900"/>
    <xdr:sp macro="" textlink="">
      <xdr:nvSpPr>
        <xdr:cNvPr id="978" name="Shape 14">
          <a:extLst>
            <a:ext uri="{FF2B5EF4-FFF2-40B4-BE49-F238E27FC236}">
              <a16:creationId xmlns:a16="http://schemas.microsoft.com/office/drawing/2014/main" id="{00000000-0008-0000-0000-0000D2030000}"/>
            </a:ext>
          </a:extLst>
        </xdr:cNvPr>
        <xdr:cNvSpPr/>
      </xdr:nvSpPr>
      <xdr:spPr>
        <a:xfrm>
          <a:off x="45863527" y="7593904"/>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49</xdr:row>
      <xdr:rowOff>0</xdr:rowOff>
    </xdr:from>
    <xdr:ext cx="342900" cy="342900"/>
    <xdr:sp macro="" textlink="">
      <xdr:nvSpPr>
        <xdr:cNvPr id="979" name="Shape 14">
          <a:extLst>
            <a:ext uri="{FF2B5EF4-FFF2-40B4-BE49-F238E27FC236}">
              <a16:creationId xmlns:a16="http://schemas.microsoft.com/office/drawing/2014/main" id="{00000000-0008-0000-0000-0000D3030000}"/>
            </a:ext>
          </a:extLst>
        </xdr:cNvPr>
        <xdr:cNvSpPr/>
      </xdr:nvSpPr>
      <xdr:spPr>
        <a:xfrm>
          <a:off x="46907363" y="7593904"/>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49</xdr:row>
      <xdr:rowOff>0</xdr:rowOff>
    </xdr:from>
    <xdr:ext cx="342900" cy="342900"/>
    <xdr:sp macro="" textlink="">
      <xdr:nvSpPr>
        <xdr:cNvPr id="980" name="Shape 14">
          <a:extLst>
            <a:ext uri="{FF2B5EF4-FFF2-40B4-BE49-F238E27FC236}">
              <a16:creationId xmlns:a16="http://schemas.microsoft.com/office/drawing/2014/main" id="{00000000-0008-0000-0000-0000D4030000}"/>
            </a:ext>
          </a:extLst>
        </xdr:cNvPr>
        <xdr:cNvSpPr/>
      </xdr:nvSpPr>
      <xdr:spPr>
        <a:xfrm>
          <a:off x="46907363" y="7593904"/>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49</xdr:row>
      <xdr:rowOff>0</xdr:rowOff>
    </xdr:from>
    <xdr:ext cx="342900" cy="342900"/>
    <xdr:sp macro="" textlink="">
      <xdr:nvSpPr>
        <xdr:cNvPr id="981" name="Shape 14">
          <a:extLst>
            <a:ext uri="{FF2B5EF4-FFF2-40B4-BE49-F238E27FC236}">
              <a16:creationId xmlns:a16="http://schemas.microsoft.com/office/drawing/2014/main" id="{00000000-0008-0000-0000-0000D5030000}"/>
            </a:ext>
          </a:extLst>
        </xdr:cNvPr>
        <xdr:cNvSpPr/>
      </xdr:nvSpPr>
      <xdr:spPr>
        <a:xfrm>
          <a:off x="46907363" y="7593904"/>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49</xdr:row>
      <xdr:rowOff>0</xdr:rowOff>
    </xdr:from>
    <xdr:ext cx="342900" cy="342900"/>
    <xdr:sp macro="" textlink="">
      <xdr:nvSpPr>
        <xdr:cNvPr id="982" name="Shape 14">
          <a:extLst>
            <a:ext uri="{FF2B5EF4-FFF2-40B4-BE49-F238E27FC236}">
              <a16:creationId xmlns:a16="http://schemas.microsoft.com/office/drawing/2014/main" id="{00000000-0008-0000-0000-0000D6030000}"/>
            </a:ext>
          </a:extLst>
        </xdr:cNvPr>
        <xdr:cNvSpPr/>
      </xdr:nvSpPr>
      <xdr:spPr>
        <a:xfrm>
          <a:off x="46907363" y="7593904"/>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49</xdr:row>
      <xdr:rowOff>0</xdr:rowOff>
    </xdr:from>
    <xdr:ext cx="342900" cy="342900"/>
    <xdr:sp macro="" textlink="">
      <xdr:nvSpPr>
        <xdr:cNvPr id="983" name="Shape 14">
          <a:extLst>
            <a:ext uri="{FF2B5EF4-FFF2-40B4-BE49-F238E27FC236}">
              <a16:creationId xmlns:a16="http://schemas.microsoft.com/office/drawing/2014/main" id="{00000000-0008-0000-0000-0000D7030000}"/>
            </a:ext>
          </a:extLst>
        </xdr:cNvPr>
        <xdr:cNvSpPr/>
      </xdr:nvSpPr>
      <xdr:spPr>
        <a:xfrm>
          <a:off x="46907363" y="7593904"/>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49</xdr:row>
      <xdr:rowOff>0</xdr:rowOff>
    </xdr:from>
    <xdr:ext cx="342900" cy="342900"/>
    <xdr:sp macro="" textlink="">
      <xdr:nvSpPr>
        <xdr:cNvPr id="984" name="Shape 14">
          <a:extLst>
            <a:ext uri="{FF2B5EF4-FFF2-40B4-BE49-F238E27FC236}">
              <a16:creationId xmlns:a16="http://schemas.microsoft.com/office/drawing/2014/main" id="{00000000-0008-0000-0000-0000D8030000}"/>
            </a:ext>
          </a:extLst>
        </xdr:cNvPr>
        <xdr:cNvSpPr/>
      </xdr:nvSpPr>
      <xdr:spPr>
        <a:xfrm>
          <a:off x="45863527" y="7593904"/>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49</xdr:row>
      <xdr:rowOff>0</xdr:rowOff>
    </xdr:from>
    <xdr:ext cx="342900" cy="342900"/>
    <xdr:sp macro="" textlink="">
      <xdr:nvSpPr>
        <xdr:cNvPr id="985" name="Shape 14">
          <a:extLst>
            <a:ext uri="{FF2B5EF4-FFF2-40B4-BE49-F238E27FC236}">
              <a16:creationId xmlns:a16="http://schemas.microsoft.com/office/drawing/2014/main" id="{00000000-0008-0000-0000-0000D9030000}"/>
            </a:ext>
          </a:extLst>
        </xdr:cNvPr>
        <xdr:cNvSpPr/>
      </xdr:nvSpPr>
      <xdr:spPr>
        <a:xfrm>
          <a:off x="45863527" y="7593904"/>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49</xdr:row>
      <xdr:rowOff>0</xdr:rowOff>
    </xdr:from>
    <xdr:ext cx="342900" cy="342900"/>
    <xdr:sp macro="" textlink="">
      <xdr:nvSpPr>
        <xdr:cNvPr id="986" name="Shape 14">
          <a:extLst>
            <a:ext uri="{FF2B5EF4-FFF2-40B4-BE49-F238E27FC236}">
              <a16:creationId xmlns:a16="http://schemas.microsoft.com/office/drawing/2014/main" id="{00000000-0008-0000-0000-0000DA030000}"/>
            </a:ext>
          </a:extLst>
        </xdr:cNvPr>
        <xdr:cNvSpPr/>
      </xdr:nvSpPr>
      <xdr:spPr>
        <a:xfrm>
          <a:off x="45863527" y="7593904"/>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49</xdr:row>
      <xdr:rowOff>0</xdr:rowOff>
    </xdr:from>
    <xdr:ext cx="342900" cy="342900"/>
    <xdr:sp macro="" textlink="">
      <xdr:nvSpPr>
        <xdr:cNvPr id="987" name="Shape 14">
          <a:extLst>
            <a:ext uri="{FF2B5EF4-FFF2-40B4-BE49-F238E27FC236}">
              <a16:creationId xmlns:a16="http://schemas.microsoft.com/office/drawing/2014/main" id="{00000000-0008-0000-0000-0000DB030000}"/>
            </a:ext>
          </a:extLst>
        </xdr:cNvPr>
        <xdr:cNvSpPr/>
      </xdr:nvSpPr>
      <xdr:spPr>
        <a:xfrm>
          <a:off x="45863527" y="7593904"/>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49</xdr:row>
      <xdr:rowOff>0</xdr:rowOff>
    </xdr:from>
    <xdr:ext cx="342900" cy="342900"/>
    <xdr:sp macro="" textlink="">
      <xdr:nvSpPr>
        <xdr:cNvPr id="988" name="Shape 14">
          <a:extLst>
            <a:ext uri="{FF2B5EF4-FFF2-40B4-BE49-F238E27FC236}">
              <a16:creationId xmlns:a16="http://schemas.microsoft.com/office/drawing/2014/main" id="{00000000-0008-0000-0000-0000DC030000}"/>
            </a:ext>
          </a:extLst>
        </xdr:cNvPr>
        <xdr:cNvSpPr/>
      </xdr:nvSpPr>
      <xdr:spPr>
        <a:xfrm>
          <a:off x="45863527" y="7593904"/>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34</xdr:row>
      <xdr:rowOff>0</xdr:rowOff>
    </xdr:from>
    <xdr:ext cx="342900" cy="342900"/>
    <xdr:sp macro="" textlink="">
      <xdr:nvSpPr>
        <xdr:cNvPr id="989" name="Shape 14">
          <a:extLst>
            <a:ext uri="{FF2B5EF4-FFF2-40B4-BE49-F238E27FC236}">
              <a16:creationId xmlns:a16="http://schemas.microsoft.com/office/drawing/2014/main" id="{00000000-0008-0000-0000-0000DD030000}"/>
            </a:ext>
          </a:extLst>
        </xdr:cNvPr>
        <xdr:cNvSpPr/>
      </xdr:nvSpPr>
      <xdr:spPr>
        <a:xfrm>
          <a:off x="32358904" y="632825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34</xdr:row>
      <xdr:rowOff>0</xdr:rowOff>
    </xdr:from>
    <xdr:ext cx="342900" cy="342900"/>
    <xdr:sp macro="" textlink="">
      <xdr:nvSpPr>
        <xdr:cNvPr id="990" name="Shape 14">
          <a:extLst>
            <a:ext uri="{FF2B5EF4-FFF2-40B4-BE49-F238E27FC236}">
              <a16:creationId xmlns:a16="http://schemas.microsoft.com/office/drawing/2014/main" id="{00000000-0008-0000-0000-0000DE030000}"/>
            </a:ext>
          </a:extLst>
        </xdr:cNvPr>
        <xdr:cNvSpPr/>
      </xdr:nvSpPr>
      <xdr:spPr>
        <a:xfrm>
          <a:off x="32358904" y="632825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34</xdr:row>
      <xdr:rowOff>0</xdr:rowOff>
    </xdr:from>
    <xdr:ext cx="342900" cy="342900"/>
    <xdr:sp macro="" textlink="">
      <xdr:nvSpPr>
        <xdr:cNvPr id="991" name="Shape 14">
          <a:extLst>
            <a:ext uri="{FF2B5EF4-FFF2-40B4-BE49-F238E27FC236}">
              <a16:creationId xmlns:a16="http://schemas.microsoft.com/office/drawing/2014/main" id="{00000000-0008-0000-0000-0000DF030000}"/>
            </a:ext>
          </a:extLst>
        </xdr:cNvPr>
        <xdr:cNvSpPr/>
      </xdr:nvSpPr>
      <xdr:spPr>
        <a:xfrm>
          <a:off x="32358904" y="632825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34</xdr:row>
      <xdr:rowOff>0</xdr:rowOff>
    </xdr:from>
    <xdr:ext cx="342900" cy="342900"/>
    <xdr:sp macro="" textlink="">
      <xdr:nvSpPr>
        <xdr:cNvPr id="992" name="Shape 14">
          <a:extLst>
            <a:ext uri="{FF2B5EF4-FFF2-40B4-BE49-F238E27FC236}">
              <a16:creationId xmlns:a16="http://schemas.microsoft.com/office/drawing/2014/main" id="{00000000-0008-0000-0000-0000E0030000}"/>
            </a:ext>
          </a:extLst>
        </xdr:cNvPr>
        <xdr:cNvSpPr/>
      </xdr:nvSpPr>
      <xdr:spPr>
        <a:xfrm>
          <a:off x="33402740" y="632825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34</xdr:row>
      <xdr:rowOff>0</xdr:rowOff>
    </xdr:from>
    <xdr:ext cx="342900" cy="342900"/>
    <xdr:sp macro="" textlink="">
      <xdr:nvSpPr>
        <xdr:cNvPr id="993" name="Shape 14">
          <a:extLst>
            <a:ext uri="{FF2B5EF4-FFF2-40B4-BE49-F238E27FC236}">
              <a16:creationId xmlns:a16="http://schemas.microsoft.com/office/drawing/2014/main" id="{00000000-0008-0000-0000-0000E1030000}"/>
            </a:ext>
          </a:extLst>
        </xdr:cNvPr>
        <xdr:cNvSpPr/>
      </xdr:nvSpPr>
      <xdr:spPr>
        <a:xfrm>
          <a:off x="33402740" y="632825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34</xdr:row>
      <xdr:rowOff>0</xdr:rowOff>
    </xdr:from>
    <xdr:ext cx="342900" cy="342900"/>
    <xdr:sp macro="" textlink="">
      <xdr:nvSpPr>
        <xdr:cNvPr id="994" name="Shape 14">
          <a:extLst>
            <a:ext uri="{FF2B5EF4-FFF2-40B4-BE49-F238E27FC236}">
              <a16:creationId xmlns:a16="http://schemas.microsoft.com/office/drawing/2014/main" id="{00000000-0008-0000-0000-0000E2030000}"/>
            </a:ext>
          </a:extLst>
        </xdr:cNvPr>
        <xdr:cNvSpPr/>
      </xdr:nvSpPr>
      <xdr:spPr>
        <a:xfrm>
          <a:off x="33402740" y="632825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34</xdr:row>
      <xdr:rowOff>0</xdr:rowOff>
    </xdr:from>
    <xdr:ext cx="342900" cy="342900"/>
    <xdr:sp macro="" textlink="">
      <xdr:nvSpPr>
        <xdr:cNvPr id="995" name="Shape 14">
          <a:extLst>
            <a:ext uri="{FF2B5EF4-FFF2-40B4-BE49-F238E27FC236}">
              <a16:creationId xmlns:a16="http://schemas.microsoft.com/office/drawing/2014/main" id="{00000000-0008-0000-0000-0000E3030000}"/>
            </a:ext>
          </a:extLst>
        </xdr:cNvPr>
        <xdr:cNvSpPr/>
      </xdr:nvSpPr>
      <xdr:spPr>
        <a:xfrm>
          <a:off x="34446575" y="632825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34</xdr:row>
      <xdr:rowOff>0</xdr:rowOff>
    </xdr:from>
    <xdr:ext cx="342900" cy="342900"/>
    <xdr:sp macro="" textlink="">
      <xdr:nvSpPr>
        <xdr:cNvPr id="996" name="Shape 14">
          <a:extLst>
            <a:ext uri="{FF2B5EF4-FFF2-40B4-BE49-F238E27FC236}">
              <a16:creationId xmlns:a16="http://schemas.microsoft.com/office/drawing/2014/main" id="{00000000-0008-0000-0000-0000E4030000}"/>
            </a:ext>
          </a:extLst>
        </xdr:cNvPr>
        <xdr:cNvSpPr/>
      </xdr:nvSpPr>
      <xdr:spPr>
        <a:xfrm>
          <a:off x="34446575" y="632825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34</xdr:row>
      <xdr:rowOff>0</xdr:rowOff>
    </xdr:from>
    <xdr:ext cx="342900" cy="342900"/>
    <xdr:sp macro="" textlink="">
      <xdr:nvSpPr>
        <xdr:cNvPr id="997" name="Shape 14">
          <a:extLst>
            <a:ext uri="{FF2B5EF4-FFF2-40B4-BE49-F238E27FC236}">
              <a16:creationId xmlns:a16="http://schemas.microsoft.com/office/drawing/2014/main" id="{00000000-0008-0000-0000-0000E5030000}"/>
            </a:ext>
          </a:extLst>
        </xdr:cNvPr>
        <xdr:cNvSpPr/>
      </xdr:nvSpPr>
      <xdr:spPr>
        <a:xfrm>
          <a:off x="34446575" y="632825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32</xdr:row>
      <xdr:rowOff>0</xdr:rowOff>
    </xdr:from>
    <xdr:ext cx="342900" cy="342900"/>
    <xdr:sp macro="" textlink="">
      <xdr:nvSpPr>
        <xdr:cNvPr id="998" name="Shape 14">
          <a:extLst>
            <a:ext uri="{FF2B5EF4-FFF2-40B4-BE49-F238E27FC236}">
              <a16:creationId xmlns:a16="http://schemas.microsoft.com/office/drawing/2014/main" id="{00000000-0008-0000-0000-0000E6030000}"/>
            </a:ext>
          </a:extLst>
        </xdr:cNvPr>
        <xdr:cNvSpPr/>
      </xdr:nvSpPr>
      <xdr:spPr>
        <a:xfrm>
          <a:off x="26004555" y="253130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32</xdr:row>
      <xdr:rowOff>0</xdr:rowOff>
    </xdr:from>
    <xdr:ext cx="342900" cy="342900"/>
    <xdr:sp macro="" textlink="">
      <xdr:nvSpPr>
        <xdr:cNvPr id="999" name="Shape 14">
          <a:extLst>
            <a:ext uri="{FF2B5EF4-FFF2-40B4-BE49-F238E27FC236}">
              <a16:creationId xmlns:a16="http://schemas.microsoft.com/office/drawing/2014/main" id="{00000000-0008-0000-0000-0000E7030000}"/>
            </a:ext>
          </a:extLst>
        </xdr:cNvPr>
        <xdr:cNvSpPr/>
      </xdr:nvSpPr>
      <xdr:spPr>
        <a:xfrm>
          <a:off x="26004555" y="253130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32</xdr:row>
      <xdr:rowOff>0</xdr:rowOff>
    </xdr:from>
    <xdr:ext cx="342900" cy="342900"/>
    <xdr:sp macro="" textlink="">
      <xdr:nvSpPr>
        <xdr:cNvPr id="1000" name="Shape 14">
          <a:extLst>
            <a:ext uri="{FF2B5EF4-FFF2-40B4-BE49-F238E27FC236}">
              <a16:creationId xmlns:a16="http://schemas.microsoft.com/office/drawing/2014/main" id="{00000000-0008-0000-0000-0000E8030000}"/>
            </a:ext>
          </a:extLst>
        </xdr:cNvPr>
        <xdr:cNvSpPr/>
      </xdr:nvSpPr>
      <xdr:spPr>
        <a:xfrm>
          <a:off x="26004555" y="253130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32</xdr:row>
      <xdr:rowOff>0</xdr:rowOff>
    </xdr:from>
    <xdr:ext cx="342900" cy="342900"/>
    <xdr:sp macro="" textlink="">
      <xdr:nvSpPr>
        <xdr:cNvPr id="1001" name="Shape 14">
          <a:extLst>
            <a:ext uri="{FF2B5EF4-FFF2-40B4-BE49-F238E27FC236}">
              <a16:creationId xmlns:a16="http://schemas.microsoft.com/office/drawing/2014/main" id="{00000000-0008-0000-0000-0000E9030000}"/>
            </a:ext>
          </a:extLst>
        </xdr:cNvPr>
        <xdr:cNvSpPr/>
      </xdr:nvSpPr>
      <xdr:spPr>
        <a:xfrm>
          <a:off x="27048390" y="253130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32</xdr:row>
      <xdr:rowOff>0</xdr:rowOff>
    </xdr:from>
    <xdr:ext cx="342900" cy="342900"/>
    <xdr:sp macro="" textlink="">
      <xdr:nvSpPr>
        <xdr:cNvPr id="1002" name="Shape 14">
          <a:extLst>
            <a:ext uri="{FF2B5EF4-FFF2-40B4-BE49-F238E27FC236}">
              <a16:creationId xmlns:a16="http://schemas.microsoft.com/office/drawing/2014/main" id="{00000000-0008-0000-0000-0000EA030000}"/>
            </a:ext>
          </a:extLst>
        </xdr:cNvPr>
        <xdr:cNvSpPr/>
      </xdr:nvSpPr>
      <xdr:spPr>
        <a:xfrm>
          <a:off x="27048390" y="253130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32</xdr:row>
      <xdr:rowOff>0</xdr:rowOff>
    </xdr:from>
    <xdr:ext cx="342900" cy="342900"/>
    <xdr:sp macro="" textlink="">
      <xdr:nvSpPr>
        <xdr:cNvPr id="1003" name="Shape 14">
          <a:extLst>
            <a:ext uri="{FF2B5EF4-FFF2-40B4-BE49-F238E27FC236}">
              <a16:creationId xmlns:a16="http://schemas.microsoft.com/office/drawing/2014/main" id="{00000000-0008-0000-0000-0000EB030000}"/>
            </a:ext>
          </a:extLst>
        </xdr:cNvPr>
        <xdr:cNvSpPr/>
      </xdr:nvSpPr>
      <xdr:spPr>
        <a:xfrm>
          <a:off x="27048390" y="253130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32</xdr:row>
      <xdr:rowOff>0</xdr:rowOff>
    </xdr:from>
    <xdr:ext cx="342900" cy="342900"/>
    <xdr:sp macro="" textlink="">
      <xdr:nvSpPr>
        <xdr:cNvPr id="1004" name="Shape 14">
          <a:extLst>
            <a:ext uri="{FF2B5EF4-FFF2-40B4-BE49-F238E27FC236}">
              <a16:creationId xmlns:a16="http://schemas.microsoft.com/office/drawing/2014/main" id="{00000000-0008-0000-0000-0000EC030000}"/>
            </a:ext>
          </a:extLst>
        </xdr:cNvPr>
        <xdr:cNvSpPr/>
      </xdr:nvSpPr>
      <xdr:spPr>
        <a:xfrm>
          <a:off x="28092226" y="253130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32</xdr:row>
      <xdr:rowOff>0</xdr:rowOff>
    </xdr:from>
    <xdr:ext cx="342900" cy="342900"/>
    <xdr:sp macro="" textlink="">
      <xdr:nvSpPr>
        <xdr:cNvPr id="1005" name="Shape 14">
          <a:extLst>
            <a:ext uri="{FF2B5EF4-FFF2-40B4-BE49-F238E27FC236}">
              <a16:creationId xmlns:a16="http://schemas.microsoft.com/office/drawing/2014/main" id="{00000000-0008-0000-0000-0000ED030000}"/>
            </a:ext>
          </a:extLst>
        </xdr:cNvPr>
        <xdr:cNvSpPr/>
      </xdr:nvSpPr>
      <xdr:spPr>
        <a:xfrm>
          <a:off x="28092226" y="253130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32</xdr:row>
      <xdr:rowOff>0</xdr:rowOff>
    </xdr:from>
    <xdr:ext cx="342900" cy="342900"/>
    <xdr:sp macro="" textlink="">
      <xdr:nvSpPr>
        <xdr:cNvPr id="1006" name="Shape 14">
          <a:extLst>
            <a:ext uri="{FF2B5EF4-FFF2-40B4-BE49-F238E27FC236}">
              <a16:creationId xmlns:a16="http://schemas.microsoft.com/office/drawing/2014/main" id="{00000000-0008-0000-0000-0000EE030000}"/>
            </a:ext>
          </a:extLst>
        </xdr:cNvPr>
        <xdr:cNvSpPr/>
      </xdr:nvSpPr>
      <xdr:spPr>
        <a:xfrm>
          <a:off x="28092226" y="253130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34</xdr:row>
      <xdr:rowOff>0</xdr:rowOff>
    </xdr:from>
    <xdr:ext cx="342900" cy="342900"/>
    <xdr:sp macro="" textlink="">
      <xdr:nvSpPr>
        <xdr:cNvPr id="1007" name="Shape 14">
          <a:extLst>
            <a:ext uri="{FF2B5EF4-FFF2-40B4-BE49-F238E27FC236}">
              <a16:creationId xmlns:a16="http://schemas.microsoft.com/office/drawing/2014/main" id="{00000000-0008-0000-0000-0000EF03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35</xdr:row>
      <xdr:rowOff>0</xdr:rowOff>
    </xdr:from>
    <xdr:ext cx="342900" cy="342900"/>
    <xdr:sp macro="" textlink="">
      <xdr:nvSpPr>
        <xdr:cNvPr id="1008" name="Shape 14">
          <a:extLst>
            <a:ext uri="{FF2B5EF4-FFF2-40B4-BE49-F238E27FC236}">
              <a16:creationId xmlns:a16="http://schemas.microsoft.com/office/drawing/2014/main" id="{00000000-0008-0000-0000-0000F003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36</xdr:row>
      <xdr:rowOff>0</xdr:rowOff>
    </xdr:from>
    <xdr:ext cx="342900" cy="342900"/>
    <xdr:sp macro="" textlink="">
      <xdr:nvSpPr>
        <xdr:cNvPr id="1009" name="Shape 14">
          <a:extLst>
            <a:ext uri="{FF2B5EF4-FFF2-40B4-BE49-F238E27FC236}">
              <a16:creationId xmlns:a16="http://schemas.microsoft.com/office/drawing/2014/main" id="{00000000-0008-0000-0000-0000F103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37</xdr:row>
      <xdr:rowOff>0</xdr:rowOff>
    </xdr:from>
    <xdr:ext cx="342900" cy="342900"/>
    <xdr:sp macro="" textlink="">
      <xdr:nvSpPr>
        <xdr:cNvPr id="1010" name="Shape 14">
          <a:extLst>
            <a:ext uri="{FF2B5EF4-FFF2-40B4-BE49-F238E27FC236}">
              <a16:creationId xmlns:a16="http://schemas.microsoft.com/office/drawing/2014/main" id="{00000000-0008-0000-0000-0000F203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34</xdr:row>
      <xdr:rowOff>0</xdr:rowOff>
    </xdr:from>
    <xdr:ext cx="342900" cy="342900"/>
    <xdr:sp macro="" textlink="">
      <xdr:nvSpPr>
        <xdr:cNvPr id="1011" name="Shape 14">
          <a:extLst>
            <a:ext uri="{FF2B5EF4-FFF2-40B4-BE49-F238E27FC236}">
              <a16:creationId xmlns:a16="http://schemas.microsoft.com/office/drawing/2014/main" id="{00000000-0008-0000-0000-0000F303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35</xdr:row>
      <xdr:rowOff>0</xdr:rowOff>
    </xdr:from>
    <xdr:ext cx="342900" cy="342900"/>
    <xdr:sp macro="" textlink="">
      <xdr:nvSpPr>
        <xdr:cNvPr id="1012" name="Shape 14">
          <a:extLst>
            <a:ext uri="{FF2B5EF4-FFF2-40B4-BE49-F238E27FC236}">
              <a16:creationId xmlns:a16="http://schemas.microsoft.com/office/drawing/2014/main" id="{00000000-0008-0000-0000-0000F403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36</xdr:row>
      <xdr:rowOff>0</xdr:rowOff>
    </xdr:from>
    <xdr:ext cx="342900" cy="342900"/>
    <xdr:sp macro="" textlink="">
      <xdr:nvSpPr>
        <xdr:cNvPr id="1013" name="Shape 14">
          <a:extLst>
            <a:ext uri="{FF2B5EF4-FFF2-40B4-BE49-F238E27FC236}">
              <a16:creationId xmlns:a16="http://schemas.microsoft.com/office/drawing/2014/main" id="{00000000-0008-0000-0000-0000F503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37</xdr:row>
      <xdr:rowOff>0</xdr:rowOff>
    </xdr:from>
    <xdr:ext cx="342900" cy="342900"/>
    <xdr:sp macro="" textlink="">
      <xdr:nvSpPr>
        <xdr:cNvPr id="1014" name="Shape 14">
          <a:extLst>
            <a:ext uri="{FF2B5EF4-FFF2-40B4-BE49-F238E27FC236}">
              <a16:creationId xmlns:a16="http://schemas.microsoft.com/office/drawing/2014/main" id="{00000000-0008-0000-0000-0000F603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34</xdr:row>
      <xdr:rowOff>0</xdr:rowOff>
    </xdr:from>
    <xdr:ext cx="342900" cy="342900"/>
    <xdr:sp macro="" textlink="">
      <xdr:nvSpPr>
        <xdr:cNvPr id="1015" name="Shape 14">
          <a:extLst>
            <a:ext uri="{FF2B5EF4-FFF2-40B4-BE49-F238E27FC236}">
              <a16:creationId xmlns:a16="http://schemas.microsoft.com/office/drawing/2014/main" id="{00000000-0008-0000-0000-0000F703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32</xdr:row>
      <xdr:rowOff>0</xdr:rowOff>
    </xdr:from>
    <xdr:ext cx="342900" cy="342900"/>
    <xdr:sp macro="" textlink="">
      <xdr:nvSpPr>
        <xdr:cNvPr id="1016" name="Shape 14">
          <a:extLst>
            <a:ext uri="{FF2B5EF4-FFF2-40B4-BE49-F238E27FC236}">
              <a16:creationId xmlns:a16="http://schemas.microsoft.com/office/drawing/2014/main" id="{00000000-0008-0000-0000-0000F803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32</xdr:row>
      <xdr:rowOff>0</xdr:rowOff>
    </xdr:from>
    <xdr:ext cx="342900" cy="342900"/>
    <xdr:sp macro="" textlink="">
      <xdr:nvSpPr>
        <xdr:cNvPr id="1017" name="Shape 14">
          <a:extLst>
            <a:ext uri="{FF2B5EF4-FFF2-40B4-BE49-F238E27FC236}">
              <a16:creationId xmlns:a16="http://schemas.microsoft.com/office/drawing/2014/main" id="{00000000-0008-0000-0000-0000F903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32</xdr:row>
      <xdr:rowOff>0</xdr:rowOff>
    </xdr:from>
    <xdr:ext cx="342900" cy="342900"/>
    <xdr:sp macro="" textlink="">
      <xdr:nvSpPr>
        <xdr:cNvPr id="1018" name="Shape 14">
          <a:extLst>
            <a:ext uri="{FF2B5EF4-FFF2-40B4-BE49-F238E27FC236}">
              <a16:creationId xmlns:a16="http://schemas.microsoft.com/office/drawing/2014/main" id="{00000000-0008-0000-0000-0000FA03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35</xdr:row>
      <xdr:rowOff>0</xdr:rowOff>
    </xdr:from>
    <xdr:ext cx="342900" cy="342900"/>
    <xdr:sp macro="" textlink="">
      <xdr:nvSpPr>
        <xdr:cNvPr id="1019" name="Shape 14">
          <a:extLst>
            <a:ext uri="{FF2B5EF4-FFF2-40B4-BE49-F238E27FC236}">
              <a16:creationId xmlns:a16="http://schemas.microsoft.com/office/drawing/2014/main" id="{00000000-0008-0000-0000-0000FB03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35</xdr:row>
      <xdr:rowOff>0</xdr:rowOff>
    </xdr:from>
    <xdr:ext cx="342900" cy="342900"/>
    <xdr:sp macro="" textlink="">
      <xdr:nvSpPr>
        <xdr:cNvPr id="1020" name="Shape 14">
          <a:extLst>
            <a:ext uri="{FF2B5EF4-FFF2-40B4-BE49-F238E27FC236}">
              <a16:creationId xmlns:a16="http://schemas.microsoft.com/office/drawing/2014/main" id="{00000000-0008-0000-0000-0000FC03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35</xdr:row>
      <xdr:rowOff>0</xdr:rowOff>
    </xdr:from>
    <xdr:ext cx="342900" cy="342900"/>
    <xdr:sp macro="" textlink="">
      <xdr:nvSpPr>
        <xdr:cNvPr id="1021" name="Shape 14">
          <a:extLst>
            <a:ext uri="{FF2B5EF4-FFF2-40B4-BE49-F238E27FC236}">
              <a16:creationId xmlns:a16="http://schemas.microsoft.com/office/drawing/2014/main" id="{00000000-0008-0000-0000-0000FD03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36</xdr:row>
      <xdr:rowOff>0</xdr:rowOff>
    </xdr:from>
    <xdr:ext cx="342900" cy="342900"/>
    <xdr:sp macro="" textlink="">
      <xdr:nvSpPr>
        <xdr:cNvPr id="1022" name="Shape 14">
          <a:extLst>
            <a:ext uri="{FF2B5EF4-FFF2-40B4-BE49-F238E27FC236}">
              <a16:creationId xmlns:a16="http://schemas.microsoft.com/office/drawing/2014/main" id="{00000000-0008-0000-0000-0000FE03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36</xdr:row>
      <xdr:rowOff>0</xdr:rowOff>
    </xdr:from>
    <xdr:ext cx="342900" cy="342900"/>
    <xdr:sp macro="" textlink="">
      <xdr:nvSpPr>
        <xdr:cNvPr id="1023" name="Shape 14">
          <a:extLst>
            <a:ext uri="{FF2B5EF4-FFF2-40B4-BE49-F238E27FC236}">
              <a16:creationId xmlns:a16="http://schemas.microsoft.com/office/drawing/2014/main" id="{00000000-0008-0000-0000-0000FF03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36</xdr:row>
      <xdr:rowOff>0</xdr:rowOff>
    </xdr:from>
    <xdr:ext cx="342900" cy="342900"/>
    <xdr:sp macro="" textlink="">
      <xdr:nvSpPr>
        <xdr:cNvPr id="1024" name="Shape 14">
          <a:extLst>
            <a:ext uri="{FF2B5EF4-FFF2-40B4-BE49-F238E27FC236}">
              <a16:creationId xmlns:a16="http://schemas.microsoft.com/office/drawing/2014/main" id="{00000000-0008-0000-0000-00000004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37</xdr:row>
      <xdr:rowOff>0</xdr:rowOff>
    </xdr:from>
    <xdr:ext cx="342900" cy="342900"/>
    <xdr:sp macro="" textlink="">
      <xdr:nvSpPr>
        <xdr:cNvPr id="1025" name="Shape 14">
          <a:extLst>
            <a:ext uri="{FF2B5EF4-FFF2-40B4-BE49-F238E27FC236}">
              <a16:creationId xmlns:a16="http://schemas.microsoft.com/office/drawing/2014/main" id="{00000000-0008-0000-0000-00000104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37</xdr:row>
      <xdr:rowOff>0</xdr:rowOff>
    </xdr:from>
    <xdr:ext cx="342900" cy="342900"/>
    <xdr:sp macro="" textlink="">
      <xdr:nvSpPr>
        <xdr:cNvPr id="1026" name="Shape 14">
          <a:extLst>
            <a:ext uri="{FF2B5EF4-FFF2-40B4-BE49-F238E27FC236}">
              <a16:creationId xmlns:a16="http://schemas.microsoft.com/office/drawing/2014/main" id="{00000000-0008-0000-0000-00000204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40</xdr:row>
      <xdr:rowOff>0</xdr:rowOff>
    </xdr:from>
    <xdr:ext cx="342900" cy="342900"/>
    <xdr:sp macro="" textlink="">
      <xdr:nvSpPr>
        <xdr:cNvPr id="1027" name="Shape 14">
          <a:extLst>
            <a:ext uri="{FF2B5EF4-FFF2-40B4-BE49-F238E27FC236}">
              <a16:creationId xmlns:a16="http://schemas.microsoft.com/office/drawing/2014/main" id="{00000000-0008-0000-0000-00000304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40</xdr:row>
      <xdr:rowOff>0</xdr:rowOff>
    </xdr:from>
    <xdr:ext cx="342900" cy="342900"/>
    <xdr:sp macro="" textlink="">
      <xdr:nvSpPr>
        <xdr:cNvPr id="1028" name="Shape 14">
          <a:extLst>
            <a:ext uri="{FF2B5EF4-FFF2-40B4-BE49-F238E27FC236}">
              <a16:creationId xmlns:a16="http://schemas.microsoft.com/office/drawing/2014/main" id="{00000000-0008-0000-0000-00000404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40</xdr:row>
      <xdr:rowOff>0</xdr:rowOff>
    </xdr:from>
    <xdr:ext cx="342900" cy="342900"/>
    <xdr:sp macro="" textlink="">
      <xdr:nvSpPr>
        <xdr:cNvPr id="1029" name="Shape 14">
          <a:extLst>
            <a:ext uri="{FF2B5EF4-FFF2-40B4-BE49-F238E27FC236}">
              <a16:creationId xmlns:a16="http://schemas.microsoft.com/office/drawing/2014/main" id="{00000000-0008-0000-0000-00000504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41</xdr:row>
      <xdr:rowOff>0</xdr:rowOff>
    </xdr:from>
    <xdr:ext cx="342900" cy="342900"/>
    <xdr:sp macro="" textlink="">
      <xdr:nvSpPr>
        <xdr:cNvPr id="1030" name="Shape 14">
          <a:extLst>
            <a:ext uri="{FF2B5EF4-FFF2-40B4-BE49-F238E27FC236}">
              <a16:creationId xmlns:a16="http://schemas.microsoft.com/office/drawing/2014/main" id="{00000000-0008-0000-0000-00000604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41</xdr:row>
      <xdr:rowOff>0</xdr:rowOff>
    </xdr:from>
    <xdr:ext cx="342900" cy="342900"/>
    <xdr:sp macro="" textlink="">
      <xdr:nvSpPr>
        <xdr:cNvPr id="1031" name="Shape 14">
          <a:extLst>
            <a:ext uri="{FF2B5EF4-FFF2-40B4-BE49-F238E27FC236}">
              <a16:creationId xmlns:a16="http://schemas.microsoft.com/office/drawing/2014/main" id="{00000000-0008-0000-0000-00000704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41</xdr:row>
      <xdr:rowOff>0</xdr:rowOff>
    </xdr:from>
    <xdr:ext cx="342900" cy="342900"/>
    <xdr:sp macro="" textlink="">
      <xdr:nvSpPr>
        <xdr:cNvPr id="1032" name="Shape 14">
          <a:extLst>
            <a:ext uri="{FF2B5EF4-FFF2-40B4-BE49-F238E27FC236}">
              <a16:creationId xmlns:a16="http://schemas.microsoft.com/office/drawing/2014/main" id="{00000000-0008-0000-0000-00000804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42</xdr:row>
      <xdr:rowOff>0</xdr:rowOff>
    </xdr:from>
    <xdr:ext cx="342900" cy="342900"/>
    <xdr:sp macro="" textlink="">
      <xdr:nvSpPr>
        <xdr:cNvPr id="1033" name="Shape 14">
          <a:extLst>
            <a:ext uri="{FF2B5EF4-FFF2-40B4-BE49-F238E27FC236}">
              <a16:creationId xmlns:a16="http://schemas.microsoft.com/office/drawing/2014/main" id="{00000000-0008-0000-0000-00000904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42</xdr:row>
      <xdr:rowOff>0</xdr:rowOff>
    </xdr:from>
    <xdr:ext cx="342900" cy="342900"/>
    <xdr:sp macro="" textlink="">
      <xdr:nvSpPr>
        <xdr:cNvPr id="1034" name="Shape 14">
          <a:extLst>
            <a:ext uri="{FF2B5EF4-FFF2-40B4-BE49-F238E27FC236}">
              <a16:creationId xmlns:a16="http://schemas.microsoft.com/office/drawing/2014/main" id="{00000000-0008-0000-0000-00000A04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42</xdr:row>
      <xdr:rowOff>0</xdr:rowOff>
    </xdr:from>
    <xdr:ext cx="342900" cy="342900"/>
    <xdr:sp macro="" textlink="">
      <xdr:nvSpPr>
        <xdr:cNvPr id="1035" name="Shape 14">
          <a:extLst>
            <a:ext uri="{FF2B5EF4-FFF2-40B4-BE49-F238E27FC236}">
              <a16:creationId xmlns:a16="http://schemas.microsoft.com/office/drawing/2014/main" id="{00000000-0008-0000-0000-00000B04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43</xdr:row>
      <xdr:rowOff>0</xdr:rowOff>
    </xdr:from>
    <xdr:ext cx="342900" cy="342900"/>
    <xdr:sp macro="" textlink="">
      <xdr:nvSpPr>
        <xdr:cNvPr id="1036" name="Shape 14">
          <a:extLst>
            <a:ext uri="{FF2B5EF4-FFF2-40B4-BE49-F238E27FC236}">
              <a16:creationId xmlns:a16="http://schemas.microsoft.com/office/drawing/2014/main" id="{00000000-0008-0000-0000-00000C04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43</xdr:row>
      <xdr:rowOff>0</xdr:rowOff>
    </xdr:from>
    <xdr:ext cx="342900" cy="342900"/>
    <xdr:sp macro="" textlink="">
      <xdr:nvSpPr>
        <xdr:cNvPr id="1037" name="Shape 14">
          <a:extLst>
            <a:ext uri="{FF2B5EF4-FFF2-40B4-BE49-F238E27FC236}">
              <a16:creationId xmlns:a16="http://schemas.microsoft.com/office/drawing/2014/main" id="{00000000-0008-0000-0000-00000D04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43</xdr:row>
      <xdr:rowOff>0</xdr:rowOff>
    </xdr:from>
    <xdr:ext cx="342900" cy="342900"/>
    <xdr:sp macro="" textlink="">
      <xdr:nvSpPr>
        <xdr:cNvPr id="1038" name="Shape 14">
          <a:extLst>
            <a:ext uri="{FF2B5EF4-FFF2-40B4-BE49-F238E27FC236}">
              <a16:creationId xmlns:a16="http://schemas.microsoft.com/office/drawing/2014/main" id="{00000000-0008-0000-0000-00000E04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49</xdr:row>
      <xdr:rowOff>0</xdr:rowOff>
    </xdr:from>
    <xdr:ext cx="342900" cy="342900"/>
    <xdr:sp macro="" textlink="">
      <xdr:nvSpPr>
        <xdr:cNvPr id="1039" name="Shape 14">
          <a:extLst>
            <a:ext uri="{FF2B5EF4-FFF2-40B4-BE49-F238E27FC236}">
              <a16:creationId xmlns:a16="http://schemas.microsoft.com/office/drawing/2014/main" id="{00000000-0008-0000-0000-00000F04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49</xdr:row>
      <xdr:rowOff>0</xdr:rowOff>
    </xdr:from>
    <xdr:ext cx="342900" cy="342900"/>
    <xdr:sp macro="" textlink="">
      <xdr:nvSpPr>
        <xdr:cNvPr id="1040" name="Shape 14">
          <a:extLst>
            <a:ext uri="{FF2B5EF4-FFF2-40B4-BE49-F238E27FC236}">
              <a16:creationId xmlns:a16="http://schemas.microsoft.com/office/drawing/2014/main" id="{00000000-0008-0000-0000-00001004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49</xdr:row>
      <xdr:rowOff>0</xdr:rowOff>
    </xdr:from>
    <xdr:ext cx="342900" cy="342900"/>
    <xdr:sp macro="" textlink="">
      <xdr:nvSpPr>
        <xdr:cNvPr id="1041" name="Shape 14">
          <a:extLst>
            <a:ext uri="{FF2B5EF4-FFF2-40B4-BE49-F238E27FC236}">
              <a16:creationId xmlns:a16="http://schemas.microsoft.com/office/drawing/2014/main" id="{00000000-0008-0000-0000-00001104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34</xdr:row>
      <xdr:rowOff>0</xdr:rowOff>
    </xdr:from>
    <xdr:ext cx="342900" cy="342900"/>
    <xdr:sp macro="" textlink="">
      <xdr:nvSpPr>
        <xdr:cNvPr id="1042" name="Shape 14">
          <a:extLst>
            <a:ext uri="{FF2B5EF4-FFF2-40B4-BE49-F238E27FC236}">
              <a16:creationId xmlns:a16="http://schemas.microsoft.com/office/drawing/2014/main" id="{00000000-0008-0000-0000-00001204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35</xdr:row>
      <xdr:rowOff>0</xdr:rowOff>
    </xdr:from>
    <xdr:ext cx="342900" cy="342900"/>
    <xdr:sp macro="" textlink="">
      <xdr:nvSpPr>
        <xdr:cNvPr id="1043" name="Shape 14">
          <a:extLst>
            <a:ext uri="{FF2B5EF4-FFF2-40B4-BE49-F238E27FC236}">
              <a16:creationId xmlns:a16="http://schemas.microsoft.com/office/drawing/2014/main" id="{00000000-0008-0000-0000-00001304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36</xdr:row>
      <xdr:rowOff>0</xdr:rowOff>
    </xdr:from>
    <xdr:ext cx="342900" cy="342900"/>
    <xdr:sp macro="" textlink="">
      <xdr:nvSpPr>
        <xdr:cNvPr id="1044" name="Shape 14">
          <a:extLst>
            <a:ext uri="{FF2B5EF4-FFF2-40B4-BE49-F238E27FC236}">
              <a16:creationId xmlns:a16="http://schemas.microsoft.com/office/drawing/2014/main" id="{00000000-0008-0000-0000-00001404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37</xdr:row>
      <xdr:rowOff>0</xdr:rowOff>
    </xdr:from>
    <xdr:ext cx="342900" cy="342900"/>
    <xdr:sp macro="" textlink="">
      <xdr:nvSpPr>
        <xdr:cNvPr id="1045" name="Shape 14">
          <a:extLst>
            <a:ext uri="{FF2B5EF4-FFF2-40B4-BE49-F238E27FC236}">
              <a16:creationId xmlns:a16="http://schemas.microsoft.com/office/drawing/2014/main" id="{00000000-0008-0000-0000-00001504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34</xdr:row>
      <xdr:rowOff>0</xdr:rowOff>
    </xdr:from>
    <xdr:ext cx="342900" cy="342900"/>
    <xdr:sp macro="" textlink="">
      <xdr:nvSpPr>
        <xdr:cNvPr id="1046" name="Shape 14">
          <a:extLst>
            <a:ext uri="{FF2B5EF4-FFF2-40B4-BE49-F238E27FC236}">
              <a16:creationId xmlns:a16="http://schemas.microsoft.com/office/drawing/2014/main" id="{00000000-0008-0000-0000-00001604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35</xdr:row>
      <xdr:rowOff>0</xdr:rowOff>
    </xdr:from>
    <xdr:ext cx="342900" cy="342900"/>
    <xdr:sp macro="" textlink="">
      <xdr:nvSpPr>
        <xdr:cNvPr id="1047" name="Shape 14">
          <a:extLst>
            <a:ext uri="{FF2B5EF4-FFF2-40B4-BE49-F238E27FC236}">
              <a16:creationId xmlns:a16="http://schemas.microsoft.com/office/drawing/2014/main" id="{00000000-0008-0000-0000-00001704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36</xdr:row>
      <xdr:rowOff>0</xdr:rowOff>
    </xdr:from>
    <xdr:ext cx="342900" cy="342900"/>
    <xdr:sp macro="" textlink="">
      <xdr:nvSpPr>
        <xdr:cNvPr id="1048" name="Shape 14">
          <a:extLst>
            <a:ext uri="{FF2B5EF4-FFF2-40B4-BE49-F238E27FC236}">
              <a16:creationId xmlns:a16="http://schemas.microsoft.com/office/drawing/2014/main" id="{00000000-0008-0000-0000-00001804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37</xdr:row>
      <xdr:rowOff>0</xdr:rowOff>
    </xdr:from>
    <xdr:ext cx="342900" cy="342900"/>
    <xdr:sp macro="" textlink="">
      <xdr:nvSpPr>
        <xdr:cNvPr id="1049" name="Shape 14">
          <a:extLst>
            <a:ext uri="{FF2B5EF4-FFF2-40B4-BE49-F238E27FC236}">
              <a16:creationId xmlns:a16="http://schemas.microsoft.com/office/drawing/2014/main" id="{00000000-0008-0000-0000-00001904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34</xdr:row>
      <xdr:rowOff>0</xdr:rowOff>
    </xdr:from>
    <xdr:ext cx="342900" cy="342900"/>
    <xdr:sp macro="" textlink="">
      <xdr:nvSpPr>
        <xdr:cNvPr id="1050" name="Shape 14">
          <a:extLst>
            <a:ext uri="{FF2B5EF4-FFF2-40B4-BE49-F238E27FC236}">
              <a16:creationId xmlns:a16="http://schemas.microsoft.com/office/drawing/2014/main" id="{00000000-0008-0000-0000-00001A04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32</xdr:row>
      <xdr:rowOff>0</xdr:rowOff>
    </xdr:from>
    <xdr:ext cx="342900" cy="342900"/>
    <xdr:sp macro="" textlink="">
      <xdr:nvSpPr>
        <xdr:cNvPr id="1051" name="Shape 14">
          <a:extLst>
            <a:ext uri="{FF2B5EF4-FFF2-40B4-BE49-F238E27FC236}">
              <a16:creationId xmlns:a16="http://schemas.microsoft.com/office/drawing/2014/main" id="{00000000-0008-0000-0000-00001B04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32</xdr:row>
      <xdr:rowOff>0</xdr:rowOff>
    </xdr:from>
    <xdr:ext cx="342900" cy="342900"/>
    <xdr:sp macro="" textlink="">
      <xdr:nvSpPr>
        <xdr:cNvPr id="1052" name="Shape 14">
          <a:extLst>
            <a:ext uri="{FF2B5EF4-FFF2-40B4-BE49-F238E27FC236}">
              <a16:creationId xmlns:a16="http://schemas.microsoft.com/office/drawing/2014/main" id="{00000000-0008-0000-0000-00001C04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32</xdr:row>
      <xdr:rowOff>0</xdr:rowOff>
    </xdr:from>
    <xdr:ext cx="342900" cy="342900"/>
    <xdr:sp macro="" textlink="">
      <xdr:nvSpPr>
        <xdr:cNvPr id="1053" name="Shape 14">
          <a:extLst>
            <a:ext uri="{FF2B5EF4-FFF2-40B4-BE49-F238E27FC236}">
              <a16:creationId xmlns:a16="http://schemas.microsoft.com/office/drawing/2014/main" id="{00000000-0008-0000-0000-00001D04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35</xdr:row>
      <xdr:rowOff>0</xdr:rowOff>
    </xdr:from>
    <xdr:ext cx="342900" cy="342900"/>
    <xdr:sp macro="" textlink="">
      <xdr:nvSpPr>
        <xdr:cNvPr id="1054" name="Shape 14">
          <a:extLst>
            <a:ext uri="{FF2B5EF4-FFF2-40B4-BE49-F238E27FC236}">
              <a16:creationId xmlns:a16="http://schemas.microsoft.com/office/drawing/2014/main" id="{00000000-0008-0000-0000-00001E04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35</xdr:row>
      <xdr:rowOff>0</xdr:rowOff>
    </xdr:from>
    <xdr:ext cx="342900" cy="342900"/>
    <xdr:sp macro="" textlink="">
      <xdr:nvSpPr>
        <xdr:cNvPr id="1055" name="Shape 14">
          <a:extLst>
            <a:ext uri="{FF2B5EF4-FFF2-40B4-BE49-F238E27FC236}">
              <a16:creationId xmlns:a16="http://schemas.microsoft.com/office/drawing/2014/main" id="{00000000-0008-0000-0000-00001F04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35</xdr:row>
      <xdr:rowOff>0</xdr:rowOff>
    </xdr:from>
    <xdr:ext cx="342900" cy="342900"/>
    <xdr:sp macro="" textlink="">
      <xdr:nvSpPr>
        <xdr:cNvPr id="1056" name="Shape 14">
          <a:extLst>
            <a:ext uri="{FF2B5EF4-FFF2-40B4-BE49-F238E27FC236}">
              <a16:creationId xmlns:a16="http://schemas.microsoft.com/office/drawing/2014/main" id="{00000000-0008-0000-0000-00002004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36</xdr:row>
      <xdr:rowOff>0</xdr:rowOff>
    </xdr:from>
    <xdr:ext cx="342900" cy="342900"/>
    <xdr:sp macro="" textlink="">
      <xdr:nvSpPr>
        <xdr:cNvPr id="1057" name="Shape 14">
          <a:extLst>
            <a:ext uri="{FF2B5EF4-FFF2-40B4-BE49-F238E27FC236}">
              <a16:creationId xmlns:a16="http://schemas.microsoft.com/office/drawing/2014/main" id="{00000000-0008-0000-0000-00002104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36</xdr:row>
      <xdr:rowOff>0</xdr:rowOff>
    </xdr:from>
    <xdr:ext cx="342900" cy="342900"/>
    <xdr:sp macro="" textlink="">
      <xdr:nvSpPr>
        <xdr:cNvPr id="1058" name="Shape 14">
          <a:extLst>
            <a:ext uri="{FF2B5EF4-FFF2-40B4-BE49-F238E27FC236}">
              <a16:creationId xmlns:a16="http://schemas.microsoft.com/office/drawing/2014/main" id="{00000000-0008-0000-0000-00002204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36</xdr:row>
      <xdr:rowOff>0</xdr:rowOff>
    </xdr:from>
    <xdr:ext cx="342900" cy="342900"/>
    <xdr:sp macro="" textlink="">
      <xdr:nvSpPr>
        <xdr:cNvPr id="1059" name="Shape 14">
          <a:extLst>
            <a:ext uri="{FF2B5EF4-FFF2-40B4-BE49-F238E27FC236}">
              <a16:creationId xmlns:a16="http://schemas.microsoft.com/office/drawing/2014/main" id="{00000000-0008-0000-0000-00002304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37</xdr:row>
      <xdr:rowOff>0</xdr:rowOff>
    </xdr:from>
    <xdr:ext cx="342900" cy="342900"/>
    <xdr:sp macro="" textlink="">
      <xdr:nvSpPr>
        <xdr:cNvPr id="1060" name="Shape 14">
          <a:extLst>
            <a:ext uri="{FF2B5EF4-FFF2-40B4-BE49-F238E27FC236}">
              <a16:creationId xmlns:a16="http://schemas.microsoft.com/office/drawing/2014/main" id="{00000000-0008-0000-0000-00002404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37</xdr:row>
      <xdr:rowOff>0</xdr:rowOff>
    </xdr:from>
    <xdr:ext cx="342900" cy="342900"/>
    <xdr:sp macro="" textlink="">
      <xdr:nvSpPr>
        <xdr:cNvPr id="1061" name="Shape 14">
          <a:extLst>
            <a:ext uri="{FF2B5EF4-FFF2-40B4-BE49-F238E27FC236}">
              <a16:creationId xmlns:a16="http://schemas.microsoft.com/office/drawing/2014/main" id="{00000000-0008-0000-0000-00002504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37</xdr:row>
      <xdr:rowOff>0</xdr:rowOff>
    </xdr:from>
    <xdr:ext cx="342900" cy="342900"/>
    <xdr:sp macro="" textlink="">
      <xdr:nvSpPr>
        <xdr:cNvPr id="1062" name="Shape 14">
          <a:extLst>
            <a:ext uri="{FF2B5EF4-FFF2-40B4-BE49-F238E27FC236}">
              <a16:creationId xmlns:a16="http://schemas.microsoft.com/office/drawing/2014/main" id="{00000000-0008-0000-0000-00002604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40</xdr:row>
      <xdr:rowOff>0</xdr:rowOff>
    </xdr:from>
    <xdr:ext cx="342900" cy="342900"/>
    <xdr:sp macro="" textlink="">
      <xdr:nvSpPr>
        <xdr:cNvPr id="1063" name="Shape 14">
          <a:extLst>
            <a:ext uri="{FF2B5EF4-FFF2-40B4-BE49-F238E27FC236}">
              <a16:creationId xmlns:a16="http://schemas.microsoft.com/office/drawing/2014/main" id="{00000000-0008-0000-0000-00002704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40</xdr:row>
      <xdr:rowOff>0</xdr:rowOff>
    </xdr:from>
    <xdr:ext cx="342900" cy="342900"/>
    <xdr:sp macro="" textlink="">
      <xdr:nvSpPr>
        <xdr:cNvPr id="1064" name="Shape 14">
          <a:extLst>
            <a:ext uri="{FF2B5EF4-FFF2-40B4-BE49-F238E27FC236}">
              <a16:creationId xmlns:a16="http://schemas.microsoft.com/office/drawing/2014/main" id="{00000000-0008-0000-0000-00002804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40</xdr:row>
      <xdr:rowOff>0</xdr:rowOff>
    </xdr:from>
    <xdr:ext cx="342900" cy="342900"/>
    <xdr:sp macro="" textlink="">
      <xdr:nvSpPr>
        <xdr:cNvPr id="1065" name="Shape 14">
          <a:extLst>
            <a:ext uri="{FF2B5EF4-FFF2-40B4-BE49-F238E27FC236}">
              <a16:creationId xmlns:a16="http://schemas.microsoft.com/office/drawing/2014/main" id="{00000000-0008-0000-0000-00002904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41</xdr:row>
      <xdr:rowOff>0</xdr:rowOff>
    </xdr:from>
    <xdr:ext cx="342900" cy="342900"/>
    <xdr:sp macro="" textlink="">
      <xdr:nvSpPr>
        <xdr:cNvPr id="1066" name="Shape 14">
          <a:extLst>
            <a:ext uri="{FF2B5EF4-FFF2-40B4-BE49-F238E27FC236}">
              <a16:creationId xmlns:a16="http://schemas.microsoft.com/office/drawing/2014/main" id="{00000000-0008-0000-0000-00002A04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41</xdr:row>
      <xdr:rowOff>0</xdr:rowOff>
    </xdr:from>
    <xdr:ext cx="342900" cy="342900"/>
    <xdr:sp macro="" textlink="">
      <xdr:nvSpPr>
        <xdr:cNvPr id="1067" name="Shape 14">
          <a:extLst>
            <a:ext uri="{FF2B5EF4-FFF2-40B4-BE49-F238E27FC236}">
              <a16:creationId xmlns:a16="http://schemas.microsoft.com/office/drawing/2014/main" id="{00000000-0008-0000-0000-00002B04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41</xdr:row>
      <xdr:rowOff>0</xdr:rowOff>
    </xdr:from>
    <xdr:ext cx="342900" cy="342900"/>
    <xdr:sp macro="" textlink="">
      <xdr:nvSpPr>
        <xdr:cNvPr id="1068" name="Shape 14">
          <a:extLst>
            <a:ext uri="{FF2B5EF4-FFF2-40B4-BE49-F238E27FC236}">
              <a16:creationId xmlns:a16="http://schemas.microsoft.com/office/drawing/2014/main" id="{00000000-0008-0000-0000-00002C04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42</xdr:row>
      <xdr:rowOff>0</xdr:rowOff>
    </xdr:from>
    <xdr:ext cx="342900" cy="342900"/>
    <xdr:sp macro="" textlink="">
      <xdr:nvSpPr>
        <xdr:cNvPr id="1069" name="Shape 14">
          <a:extLst>
            <a:ext uri="{FF2B5EF4-FFF2-40B4-BE49-F238E27FC236}">
              <a16:creationId xmlns:a16="http://schemas.microsoft.com/office/drawing/2014/main" id="{00000000-0008-0000-0000-00002D04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42</xdr:row>
      <xdr:rowOff>0</xdr:rowOff>
    </xdr:from>
    <xdr:ext cx="342900" cy="342900"/>
    <xdr:sp macro="" textlink="">
      <xdr:nvSpPr>
        <xdr:cNvPr id="1070" name="Shape 14">
          <a:extLst>
            <a:ext uri="{FF2B5EF4-FFF2-40B4-BE49-F238E27FC236}">
              <a16:creationId xmlns:a16="http://schemas.microsoft.com/office/drawing/2014/main" id="{00000000-0008-0000-0000-00002E04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43</xdr:row>
      <xdr:rowOff>0</xdr:rowOff>
    </xdr:from>
    <xdr:ext cx="342900" cy="342900"/>
    <xdr:sp macro="" textlink="">
      <xdr:nvSpPr>
        <xdr:cNvPr id="1071" name="Shape 14">
          <a:extLst>
            <a:ext uri="{FF2B5EF4-FFF2-40B4-BE49-F238E27FC236}">
              <a16:creationId xmlns:a16="http://schemas.microsoft.com/office/drawing/2014/main" id="{00000000-0008-0000-0000-00002F04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43</xdr:row>
      <xdr:rowOff>0</xdr:rowOff>
    </xdr:from>
    <xdr:ext cx="342900" cy="342900"/>
    <xdr:sp macro="" textlink="">
      <xdr:nvSpPr>
        <xdr:cNvPr id="1072" name="Shape 14">
          <a:extLst>
            <a:ext uri="{FF2B5EF4-FFF2-40B4-BE49-F238E27FC236}">
              <a16:creationId xmlns:a16="http://schemas.microsoft.com/office/drawing/2014/main" id="{00000000-0008-0000-0000-00003004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43</xdr:row>
      <xdr:rowOff>0</xdr:rowOff>
    </xdr:from>
    <xdr:ext cx="342900" cy="342900"/>
    <xdr:sp macro="" textlink="">
      <xdr:nvSpPr>
        <xdr:cNvPr id="1073" name="Shape 14">
          <a:extLst>
            <a:ext uri="{FF2B5EF4-FFF2-40B4-BE49-F238E27FC236}">
              <a16:creationId xmlns:a16="http://schemas.microsoft.com/office/drawing/2014/main" id="{00000000-0008-0000-0000-00003104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49</xdr:row>
      <xdr:rowOff>0</xdr:rowOff>
    </xdr:from>
    <xdr:ext cx="342900" cy="342900"/>
    <xdr:sp macro="" textlink="">
      <xdr:nvSpPr>
        <xdr:cNvPr id="1074" name="Shape 14">
          <a:extLst>
            <a:ext uri="{FF2B5EF4-FFF2-40B4-BE49-F238E27FC236}">
              <a16:creationId xmlns:a16="http://schemas.microsoft.com/office/drawing/2014/main" id="{00000000-0008-0000-0000-00003204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49</xdr:row>
      <xdr:rowOff>0</xdr:rowOff>
    </xdr:from>
    <xdr:ext cx="342900" cy="342900"/>
    <xdr:sp macro="" textlink="">
      <xdr:nvSpPr>
        <xdr:cNvPr id="1075" name="Shape 14">
          <a:extLst>
            <a:ext uri="{FF2B5EF4-FFF2-40B4-BE49-F238E27FC236}">
              <a16:creationId xmlns:a16="http://schemas.microsoft.com/office/drawing/2014/main" id="{00000000-0008-0000-0000-00003304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49</xdr:row>
      <xdr:rowOff>0</xdr:rowOff>
    </xdr:from>
    <xdr:ext cx="342900" cy="342900"/>
    <xdr:sp macro="" textlink="">
      <xdr:nvSpPr>
        <xdr:cNvPr id="1076" name="Shape 14">
          <a:extLst>
            <a:ext uri="{FF2B5EF4-FFF2-40B4-BE49-F238E27FC236}">
              <a16:creationId xmlns:a16="http://schemas.microsoft.com/office/drawing/2014/main" id="{00000000-0008-0000-0000-00003404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34</xdr:row>
      <xdr:rowOff>0</xdr:rowOff>
    </xdr:from>
    <xdr:ext cx="342900" cy="342900"/>
    <xdr:sp macro="" textlink="">
      <xdr:nvSpPr>
        <xdr:cNvPr id="1077" name="Shape 14">
          <a:extLst>
            <a:ext uri="{FF2B5EF4-FFF2-40B4-BE49-F238E27FC236}">
              <a16:creationId xmlns:a16="http://schemas.microsoft.com/office/drawing/2014/main" id="{00000000-0008-0000-0000-00003504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35</xdr:row>
      <xdr:rowOff>0</xdr:rowOff>
    </xdr:from>
    <xdr:ext cx="342900" cy="342900"/>
    <xdr:sp macro="" textlink="">
      <xdr:nvSpPr>
        <xdr:cNvPr id="1078" name="Shape 14">
          <a:extLst>
            <a:ext uri="{FF2B5EF4-FFF2-40B4-BE49-F238E27FC236}">
              <a16:creationId xmlns:a16="http://schemas.microsoft.com/office/drawing/2014/main" id="{00000000-0008-0000-0000-00003604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36</xdr:row>
      <xdr:rowOff>0</xdr:rowOff>
    </xdr:from>
    <xdr:ext cx="342900" cy="342900"/>
    <xdr:sp macro="" textlink="">
      <xdr:nvSpPr>
        <xdr:cNvPr id="1079" name="Shape 14">
          <a:extLst>
            <a:ext uri="{FF2B5EF4-FFF2-40B4-BE49-F238E27FC236}">
              <a16:creationId xmlns:a16="http://schemas.microsoft.com/office/drawing/2014/main" id="{00000000-0008-0000-0000-00003704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37</xdr:row>
      <xdr:rowOff>0</xdr:rowOff>
    </xdr:from>
    <xdr:ext cx="342900" cy="342900"/>
    <xdr:sp macro="" textlink="">
      <xdr:nvSpPr>
        <xdr:cNvPr id="1080" name="Shape 14">
          <a:extLst>
            <a:ext uri="{FF2B5EF4-FFF2-40B4-BE49-F238E27FC236}">
              <a16:creationId xmlns:a16="http://schemas.microsoft.com/office/drawing/2014/main" id="{00000000-0008-0000-0000-00003804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34</xdr:row>
      <xdr:rowOff>0</xdr:rowOff>
    </xdr:from>
    <xdr:ext cx="342900" cy="342900"/>
    <xdr:sp macro="" textlink="">
      <xdr:nvSpPr>
        <xdr:cNvPr id="1081" name="Shape 14">
          <a:extLst>
            <a:ext uri="{FF2B5EF4-FFF2-40B4-BE49-F238E27FC236}">
              <a16:creationId xmlns:a16="http://schemas.microsoft.com/office/drawing/2014/main" id="{00000000-0008-0000-0000-00003904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35</xdr:row>
      <xdr:rowOff>0</xdr:rowOff>
    </xdr:from>
    <xdr:ext cx="342900" cy="342900"/>
    <xdr:sp macro="" textlink="">
      <xdr:nvSpPr>
        <xdr:cNvPr id="1082" name="Shape 14">
          <a:extLst>
            <a:ext uri="{FF2B5EF4-FFF2-40B4-BE49-F238E27FC236}">
              <a16:creationId xmlns:a16="http://schemas.microsoft.com/office/drawing/2014/main" id="{00000000-0008-0000-0000-00003A04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36</xdr:row>
      <xdr:rowOff>0</xdr:rowOff>
    </xdr:from>
    <xdr:ext cx="342900" cy="342900"/>
    <xdr:sp macro="" textlink="">
      <xdr:nvSpPr>
        <xdr:cNvPr id="1083" name="Shape 14">
          <a:extLst>
            <a:ext uri="{FF2B5EF4-FFF2-40B4-BE49-F238E27FC236}">
              <a16:creationId xmlns:a16="http://schemas.microsoft.com/office/drawing/2014/main" id="{00000000-0008-0000-0000-00003B04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37</xdr:row>
      <xdr:rowOff>0</xdr:rowOff>
    </xdr:from>
    <xdr:ext cx="342900" cy="342900"/>
    <xdr:sp macro="" textlink="">
      <xdr:nvSpPr>
        <xdr:cNvPr id="1084" name="Shape 14">
          <a:extLst>
            <a:ext uri="{FF2B5EF4-FFF2-40B4-BE49-F238E27FC236}">
              <a16:creationId xmlns:a16="http://schemas.microsoft.com/office/drawing/2014/main" id="{00000000-0008-0000-0000-00003C04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34</xdr:row>
      <xdr:rowOff>0</xdr:rowOff>
    </xdr:from>
    <xdr:ext cx="342900" cy="342900"/>
    <xdr:sp macro="" textlink="">
      <xdr:nvSpPr>
        <xdr:cNvPr id="1085" name="Shape 14">
          <a:extLst>
            <a:ext uri="{FF2B5EF4-FFF2-40B4-BE49-F238E27FC236}">
              <a16:creationId xmlns:a16="http://schemas.microsoft.com/office/drawing/2014/main" id="{00000000-0008-0000-0000-00003D04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32</xdr:row>
      <xdr:rowOff>0</xdr:rowOff>
    </xdr:from>
    <xdr:ext cx="342900" cy="342900"/>
    <xdr:sp macro="" textlink="">
      <xdr:nvSpPr>
        <xdr:cNvPr id="1086" name="Shape 14">
          <a:extLst>
            <a:ext uri="{FF2B5EF4-FFF2-40B4-BE49-F238E27FC236}">
              <a16:creationId xmlns:a16="http://schemas.microsoft.com/office/drawing/2014/main" id="{00000000-0008-0000-0000-00003E04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32</xdr:row>
      <xdr:rowOff>0</xdr:rowOff>
    </xdr:from>
    <xdr:ext cx="342900" cy="342900"/>
    <xdr:sp macro="" textlink="">
      <xdr:nvSpPr>
        <xdr:cNvPr id="1087" name="Shape 14">
          <a:extLst>
            <a:ext uri="{FF2B5EF4-FFF2-40B4-BE49-F238E27FC236}">
              <a16:creationId xmlns:a16="http://schemas.microsoft.com/office/drawing/2014/main" id="{00000000-0008-0000-0000-00003F04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32</xdr:row>
      <xdr:rowOff>0</xdr:rowOff>
    </xdr:from>
    <xdr:ext cx="342900" cy="342900"/>
    <xdr:sp macro="" textlink="">
      <xdr:nvSpPr>
        <xdr:cNvPr id="1088" name="Shape 14">
          <a:extLst>
            <a:ext uri="{FF2B5EF4-FFF2-40B4-BE49-F238E27FC236}">
              <a16:creationId xmlns:a16="http://schemas.microsoft.com/office/drawing/2014/main" id="{00000000-0008-0000-0000-00004004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35</xdr:row>
      <xdr:rowOff>0</xdr:rowOff>
    </xdr:from>
    <xdr:ext cx="342900" cy="342900"/>
    <xdr:sp macro="" textlink="">
      <xdr:nvSpPr>
        <xdr:cNvPr id="1089" name="Shape 14">
          <a:extLst>
            <a:ext uri="{FF2B5EF4-FFF2-40B4-BE49-F238E27FC236}">
              <a16:creationId xmlns:a16="http://schemas.microsoft.com/office/drawing/2014/main" id="{00000000-0008-0000-0000-00004104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35</xdr:row>
      <xdr:rowOff>0</xdr:rowOff>
    </xdr:from>
    <xdr:ext cx="342900" cy="342900"/>
    <xdr:sp macro="" textlink="">
      <xdr:nvSpPr>
        <xdr:cNvPr id="1090" name="Shape 14">
          <a:extLst>
            <a:ext uri="{FF2B5EF4-FFF2-40B4-BE49-F238E27FC236}">
              <a16:creationId xmlns:a16="http://schemas.microsoft.com/office/drawing/2014/main" id="{00000000-0008-0000-0000-00004204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35</xdr:row>
      <xdr:rowOff>0</xdr:rowOff>
    </xdr:from>
    <xdr:ext cx="342900" cy="342900"/>
    <xdr:sp macro="" textlink="">
      <xdr:nvSpPr>
        <xdr:cNvPr id="1091" name="Shape 14">
          <a:extLst>
            <a:ext uri="{FF2B5EF4-FFF2-40B4-BE49-F238E27FC236}">
              <a16:creationId xmlns:a16="http://schemas.microsoft.com/office/drawing/2014/main" id="{00000000-0008-0000-0000-00004304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36</xdr:row>
      <xdr:rowOff>0</xdr:rowOff>
    </xdr:from>
    <xdr:ext cx="342900" cy="342900"/>
    <xdr:sp macro="" textlink="">
      <xdr:nvSpPr>
        <xdr:cNvPr id="1092" name="Shape 14">
          <a:extLst>
            <a:ext uri="{FF2B5EF4-FFF2-40B4-BE49-F238E27FC236}">
              <a16:creationId xmlns:a16="http://schemas.microsoft.com/office/drawing/2014/main" id="{00000000-0008-0000-0000-00004404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36</xdr:row>
      <xdr:rowOff>0</xdr:rowOff>
    </xdr:from>
    <xdr:ext cx="342900" cy="342900"/>
    <xdr:sp macro="" textlink="">
      <xdr:nvSpPr>
        <xdr:cNvPr id="1093" name="Shape 14">
          <a:extLst>
            <a:ext uri="{FF2B5EF4-FFF2-40B4-BE49-F238E27FC236}">
              <a16:creationId xmlns:a16="http://schemas.microsoft.com/office/drawing/2014/main" id="{00000000-0008-0000-0000-00004504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36</xdr:row>
      <xdr:rowOff>0</xdr:rowOff>
    </xdr:from>
    <xdr:ext cx="342900" cy="342900"/>
    <xdr:sp macro="" textlink="">
      <xdr:nvSpPr>
        <xdr:cNvPr id="1094" name="Shape 14">
          <a:extLst>
            <a:ext uri="{FF2B5EF4-FFF2-40B4-BE49-F238E27FC236}">
              <a16:creationId xmlns:a16="http://schemas.microsoft.com/office/drawing/2014/main" id="{00000000-0008-0000-0000-00004604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37</xdr:row>
      <xdr:rowOff>0</xdr:rowOff>
    </xdr:from>
    <xdr:ext cx="342900" cy="342900"/>
    <xdr:sp macro="" textlink="">
      <xdr:nvSpPr>
        <xdr:cNvPr id="1095" name="Shape 14">
          <a:extLst>
            <a:ext uri="{FF2B5EF4-FFF2-40B4-BE49-F238E27FC236}">
              <a16:creationId xmlns:a16="http://schemas.microsoft.com/office/drawing/2014/main" id="{00000000-0008-0000-0000-00004704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37</xdr:row>
      <xdr:rowOff>0</xdr:rowOff>
    </xdr:from>
    <xdr:ext cx="342900" cy="342900"/>
    <xdr:sp macro="" textlink="">
      <xdr:nvSpPr>
        <xdr:cNvPr id="1096" name="Shape 14">
          <a:extLst>
            <a:ext uri="{FF2B5EF4-FFF2-40B4-BE49-F238E27FC236}">
              <a16:creationId xmlns:a16="http://schemas.microsoft.com/office/drawing/2014/main" id="{00000000-0008-0000-0000-00004804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37</xdr:row>
      <xdr:rowOff>0</xdr:rowOff>
    </xdr:from>
    <xdr:ext cx="342900" cy="342900"/>
    <xdr:sp macro="" textlink="">
      <xdr:nvSpPr>
        <xdr:cNvPr id="1097" name="Shape 14">
          <a:extLst>
            <a:ext uri="{FF2B5EF4-FFF2-40B4-BE49-F238E27FC236}">
              <a16:creationId xmlns:a16="http://schemas.microsoft.com/office/drawing/2014/main" id="{00000000-0008-0000-0000-00004904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40</xdr:row>
      <xdr:rowOff>0</xdr:rowOff>
    </xdr:from>
    <xdr:ext cx="342900" cy="342900"/>
    <xdr:sp macro="" textlink="">
      <xdr:nvSpPr>
        <xdr:cNvPr id="1098" name="Shape 14">
          <a:extLst>
            <a:ext uri="{FF2B5EF4-FFF2-40B4-BE49-F238E27FC236}">
              <a16:creationId xmlns:a16="http://schemas.microsoft.com/office/drawing/2014/main" id="{00000000-0008-0000-0000-00004A04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40</xdr:row>
      <xdr:rowOff>0</xdr:rowOff>
    </xdr:from>
    <xdr:ext cx="342900" cy="342900"/>
    <xdr:sp macro="" textlink="">
      <xdr:nvSpPr>
        <xdr:cNvPr id="1099" name="Shape 14">
          <a:extLst>
            <a:ext uri="{FF2B5EF4-FFF2-40B4-BE49-F238E27FC236}">
              <a16:creationId xmlns:a16="http://schemas.microsoft.com/office/drawing/2014/main" id="{00000000-0008-0000-0000-00004B04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40</xdr:row>
      <xdr:rowOff>0</xdr:rowOff>
    </xdr:from>
    <xdr:ext cx="342900" cy="342900"/>
    <xdr:sp macro="" textlink="">
      <xdr:nvSpPr>
        <xdr:cNvPr id="1100" name="Shape 14">
          <a:extLst>
            <a:ext uri="{FF2B5EF4-FFF2-40B4-BE49-F238E27FC236}">
              <a16:creationId xmlns:a16="http://schemas.microsoft.com/office/drawing/2014/main" id="{00000000-0008-0000-0000-00004C04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41</xdr:row>
      <xdr:rowOff>0</xdr:rowOff>
    </xdr:from>
    <xdr:ext cx="342900" cy="342900"/>
    <xdr:sp macro="" textlink="">
      <xdr:nvSpPr>
        <xdr:cNvPr id="1101" name="Shape 14">
          <a:extLst>
            <a:ext uri="{FF2B5EF4-FFF2-40B4-BE49-F238E27FC236}">
              <a16:creationId xmlns:a16="http://schemas.microsoft.com/office/drawing/2014/main" id="{00000000-0008-0000-0000-00004D04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41</xdr:row>
      <xdr:rowOff>0</xdr:rowOff>
    </xdr:from>
    <xdr:ext cx="342900" cy="342900"/>
    <xdr:sp macro="" textlink="">
      <xdr:nvSpPr>
        <xdr:cNvPr id="1102" name="Shape 14">
          <a:extLst>
            <a:ext uri="{FF2B5EF4-FFF2-40B4-BE49-F238E27FC236}">
              <a16:creationId xmlns:a16="http://schemas.microsoft.com/office/drawing/2014/main" id="{00000000-0008-0000-0000-00004E04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41</xdr:row>
      <xdr:rowOff>0</xdr:rowOff>
    </xdr:from>
    <xdr:ext cx="342900" cy="342900"/>
    <xdr:sp macro="" textlink="">
      <xdr:nvSpPr>
        <xdr:cNvPr id="1103" name="Shape 14">
          <a:extLst>
            <a:ext uri="{FF2B5EF4-FFF2-40B4-BE49-F238E27FC236}">
              <a16:creationId xmlns:a16="http://schemas.microsoft.com/office/drawing/2014/main" id="{00000000-0008-0000-0000-00004F04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42</xdr:row>
      <xdr:rowOff>0</xdr:rowOff>
    </xdr:from>
    <xdr:ext cx="342900" cy="342900"/>
    <xdr:sp macro="" textlink="">
      <xdr:nvSpPr>
        <xdr:cNvPr id="1104" name="Shape 14">
          <a:extLst>
            <a:ext uri="{FF2B5EF4-FFF2-40B4-BE49-F238E27FC236}">
              <a16:creationId xmlns:a16="http://schemas.microsoft.com/office/drawing/2014/main" id="{00000000-0008-0000-0000-00005004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42</xdr:row>
      <xdr:rowOff>0</xdr:rowOff>
    </xdr:from>
    <xdr:ext cx="342900" cy="342900"/>
    <xdr:sp macro="" textlink="">
      <xdr:nvSpPr>
        <xdr:cNvPr id="1105" name="Shape 14">
          <a:extLst>
            <a:ext uri="{FF2B5EF4-FFF2-40B4-BE49-F238E27FC236}">
              <a16:creationId xmlns:a16="http://schemas.microsoft.com/office/drawing/2014/main" id="{00000000-0008-0000-0000-00005104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42</xdr:row>
      <xdr:rowOff>0</xdr:rowOff>
    </xdr:from>
    <xdr:ext cx="342900" cy="342900"/>
    <xdr:sp macro="" textlink="">
      <xdr:nvSpPr>
        <xdr:cNvPr id="1106" name="Shape 14">
          <a:extLst>
            <a:ext uri="{FF2B5EF4-FFF2-40B4-BE49-F238E27FC236}">
              <a16:creationId xmlns:a16="http://schemas.microsoft.com/office/drawing/2014/main" id="{00000000-0008-0000-0000-00005204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43</xdr:row>
      <xdr:rowOff>0</xdr:rowOff>
    </xdr:from>
    <xdr:ext cx="342900" cy="342900"/>
    <xdr:sp macro="" textlink="">
      <xdr:nvSpPr>
        <xdr:cNvPr id="1107" name="Shape 14">
          <a:extLst>
            <a:ext uri="{FF2B5EF4-FFF2-40B4-BE49-F238E27FC236}">
              <a16:creationId xmlns:a16="http://schemas.microsoft.com/office/drawing/2014/main" id="{00000000-0008-0000-0000-00005304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43</xdr:row>
      <xdr:rowOff>0</xdr:rowOff>
    </xdr:from>
    <xdr:ext cx="342900" cy="342900"/>
    <xdr:sp macro="" textlink="">
      <xdr:nvSpPr>
        <xdr:cNvPr id="1108" name="Shape 14">
          <a:extLst>
            <a:ext uri="{FF2B5EF4-FFF2-40B4-BE49-F238E27FC236}">
              <a16:creationId xmlns:a16="http://schemas.microsoft.com/office/drawing/2014/main" id="{00000000-0008-0000-0000-00005404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49</xdr:row>
      <xdr:rowOff>0</xdr:rowOff>
    </xdr:from>
    <xdr:ext cx="342900" cy="342900"/>
    <xdr:sp macro="" textlink="">
      <xdr:nvSpPr>
        <xdr:cNvPr id="1109" name="Shape 14">
          <a:extLst>
            <a:ext uri="{FF2B5EF4-FFF2-40B4-BE49-F238E27FC236}">
              <a16:creationId xmlns:a16="http://schemas.microsoft.com/office/drawing/2014/main" id="{00000000-0008-0000-0000-00005504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34</xdr:row>
      <xdr:rowOff>0</xdr:rowOff>
    </xdr:from>
    <xdr:ext cx="342900" cy="342900"/>
    <xdr:sp macro="" textlink="">
      <xdr:nvSpPr>
        <xdr:cNvPr id="1110" name="Shape 14">
          <a:extLst>
            <a:ext uri="{FF2B5EF4-FFF2-40B4-BE49-F238E27FC236}">
              <a16:creationId xmlns:a16="http://schemas.microsoft.com/office/drawing/2014/main" id="{00000000-0008-0000-0000-00005604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35</xdr:row>
      <xdr:rowOff>0</xdr:rowOff>
    </xdr:from>
    <xdr:ext cx="342900" cy="342900"/>
    <xdr:sp macro="" textlink="">
      <xdr:nvSpPr>
        <xdr:cNvPr id="1111" name="Shape 14">
          <a:extLst>
            <a:ext uri="{FF2B5EF4-FFF2-40B4-BE49-F238E27FC236}">
              <a16:creationId xmlns:a16="http://schemas.microsoft.com/office/drawing/2014/main" id="{00000000-0008-0000-0000-00005704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36</xdr:row>
      <xdr:rowOff>0</xdr:rowOff>
    </xdr:from>
    <xdr:ext cx="342900" cy="342900"/>
    <xdr:sp macro="" textlink="">
      <xdr:nvSpPr>
        <xdr:cNvPr id="1112" name="Shape 14">
          <a:extLst>
            <a:ext uri="{FF2B5EF4-FFF2-40B4-BE49-F238E27FC236}">
              <a16:creationId xmlns:a16="http://schemas.microsoft.com/office/drawing/2014/main" id="{00000000-0008-0000-0000-00005804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37</xdr:row>
      <xdr:rowOff>0</xdr:rowOff>
    </xdr:from>
    <xdr:ext cx="342900" cy="342900"/>
    <xdr:sp macro="" textlink="">
      <xdr:nvSpPr>
        <xdr:cNvPr id="1113" name="Shape 14">
          <a:extLst>
            <a:ext uri="{FF2B5EF4-FFF2-40B4-BE49-F238E27FC236}">
              <a16:creationId xmlns:a16="http://schemas.microsoft.com/office/drawing/2014/main" id="{00000000-0008-0000-0000-00005904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34</xdr:row>
      <xdr:rowOff>0</xdr:rowOff>
    </xdr:from>
    <xdr:ext cx="342900" cy="342900"/>
    <xdr:sp macro="" textlink="">
      <xdr:nvSpPr>
        <xdr:cNvPr id="1114" name="Shape 14">
          <a:extLst>
            <a:ext uri="{FF2B5EF4-FFF2-40B4-BE49-F238E27FC236}">
              <a16:creationId xmlns:a16="http://schemas.microsoft.com/office/drawing/2014/main" id="{00000000-0008-0000-0000-00005A04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35</xdr:row>
      <xdr:rowOff>0</xdr:rowOff>
    </xdr:from>
    <xdr:ext cx="342900" cy="342900"/>
    <xdr:sp macro="" textlink="">
      <xdr:nvSpPr>
        <xdr:cNvPr id="1115" name="Shape 14">
          <a:extLst>
            <a:ext uri="{FF2B5EF4-FFF2-40B4-BE49-F238E27FC236}">
              <a16:creationId xmlns:a16="http://schemas.microsoft.com/office/drawing/2014/main" id="{00000000-0008-0000-0000-00005B04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36</xdr:row>
      <xdr:rowOff>0</xdr:rowOff>
    </xdr:from>
    <xdr:ext cx="342900" cy="342900"/>
    <xdr:sp macro="" textlink="">
      <xdr:nvSpPr>
        <xdr:cNvPr id="1116" name="Shape 14">
          <a:extLst>
            <a:ext uri="{FF2B5EF4-FFF2-40B4-BE49-F238E27FC236}">
              <a16:creationId xmlns:a16="http://schemas.microsoft.com/office/drawing/2014/main" id="{00000000-0008-0000-0000-00005C04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37</xdr:row>
      <xdr:rowOff>0</xdr:rowOff>
    </xdr:from>
    <xdr:ext cx="342900" cy="342900"/>
    <xdr:sp macro="" textlink="">
      <xdr:nvSpPr>
        <xdr:cNvPr id="1117" name="Shape 14">
          <a:extLst>
            <a:ext uri="{FF2B5EF4-FFF2-40B4-BE49-F238E27FC236}">
              <a16:creationId xmlns:a16="http://schemas.microsoft.com/office/drawing/2014/main" id="{00000000-0008-0000-0000-00005D04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34</xdr:row>
      <xdr:rowOff>0</xdr:rowOff>
    </xdr:from>
    <xdr:ext cx="342900" cy="342900"/>
    <xdr:sp macro="" textlink="">
      <xdr:nvSpPr>
        <xdr:cNvPr id="1118" name="Shape 14">
          <a:extLst>
            <a:ext uri="{FF2B5EF4-FFF2-40B4-BE49-F238E27FC236}">
              <a16:creationId xmlns:a16="http://schemas.microsoft.com/office/drawing/2014/main" id="{00000000-0008-0000-0000-00005E04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32</xdr:row>
      <xdr:rowOff>0</xdr:rowOff>
    </xdr:from>
    <xdr:ext cx="342900" cy="342900"/>
    <xdr:sp macro="" textlink="">
      <xdr:nvSpPr>
        <xdr:cNvPr id="1119" name="Shape 14">
          <a:extLst>
            <a:ext uri="{FF2B5EF4-FFF2-40B4-BE49-F238E27FC236}">
              <a16:creationId xmlns:a16="http://schemas.microsoft.com/office/drawing/2014/main" id="{00000000-0008-0000-0000-00005F04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32</xdr:row>
      <xdr:rowOff>0</xdr:rowOff>
    </xdr:from>
    <xdr:ext cx="342900" cy="342900"/>
    <xdr:sp macro="" textlink="">
      <xdr:nvSpPr>
        <xdr:cNvPr id="1120" name="Shape 14">
          <a:extLst>
            <a:ext uri="{FF2B5EF4-FFF2-40B4-BE49-F238E27FC236}">
              <a16:creationId xmlns:a16="http://schemas.microsoft.com/office/drawing/2014/main" id="{00000000-0008-0000-0000-00006004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32</xdr:row>
      <xdr:rowOff>0</xdr:rowOff>
    </xdr:from>
    <xdr:ext cx="342900" cy="342900"/>
    <xdr:sp macro="" textlink="">
      <xdr:nvSpPr>
        <xdr:cNvPr id="1121" name="Shape 14">
          <a:extLst>
            <a:ext uri="{FF2B5EF4-FFF2-40B4-BE49-F238E27FC236}">
              <a16:creationId xmlns:a16="http://schemas.microsoft.com/office/drawing/2014/main" id="{00000000-0008-0000-0000-00006104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35</xdr:row>
      <xdr:rowOff>0</xdr:rowOff>
    </xdr:from>
    <xdr:ext cx="342900" cy="342900"/>
    <xdr:sp macro="" textlink="">
      <xdr:nvSpPr>
        <xdr:cNvPr id="1122" name="Shape 14">
          <a:extLst>
            <a:ext uri="{FF2B5EF4-FFF2-40B4-BE49-F238E27FC236}">
              <a16:creationId xmlns:a16="http://schemas.microsoft.com/office/drawing/2014/main" id="{00000000-0008-0000-0000-00006204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35</xdr:row>
      <xdr:rowOff>0</xdr:rowOff>
    </xdr:from>
    <xdr:ext cx="342900" cy="342900"/>
    <xdr:sp macro="" textlink="">
      <xdr:nvSpPr>
        <xdr:cNvPr id="1123" name="Shape 14">
          <a:extLst>
            <a:ext uri="{FF2B5EF4-FFF2-40B4-BE49-F238E27FC236}">
              <a16:creationId xmlns:a16="http://schemas.microsoft.com/office/drawing/2014/main" id="{00000000-0008-0000-0000-00006304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35</xdr:row>
      <xdr:rowOff>0</xdr:rowOff>
    </xdr:from>
    <xdr:ext cx="342900" cy="342900"/>
    <xdr:sp macro="" textlink="">
      <xdr:nvSpPr>
        <xdr:cNvPr id="1124" name="Shape 14">
          <a:extLst>
            <a:ext uri="{FF2B5EF4-FFF2-40B4-BE49-F238E27FC236}">
              <a16:creationId xmlns:a16="http://schemas.microsoft.com/office/drawing/2014/main" id="{00000000-0008-0000-0000-00006404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36</xdr:row>
      <xdr:rowOff>0</xdr:rowOff>
    </xdr:from>
    <xdr:ext cx="342900" cy="342900"/>
    <xdr:sp macro="" textlink="">
      <xdr:nvSpPr>
        <xdr:cNvPr id="1125" name="Shape 14">
          <a:extLst>
            <a:ext uri="{FF2B5EF4-FFF2-40B4-BE49-F238E27FC236}">
              <a16:creationId xmlns:a16="http://schemas.microsoft.com/office/drawing/2014/main" id="{00000000-0008-0000-0000-00006504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36</xdr:row>
      <xdr:rowOff>0</xdr:rowOff>
    </xdr:from>
    <xdr:ext cx="342900" cy="342900"/>
    <xdr:sp macro="" textlink="">
      <xdr:nvSpPr>
        <xdr:cNvPr id="1126" name="Shape 14">
          <a:extLst>
            <a:ext uri="{FF2B5EF4-FFF2-40B4-BE49-F238E27FC236}">
              <a16:creationId xmlns:a16="http://schemas.microsoft.com/office/drawing/2014/main" id="{00000000-0008-0000-0000-00006604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36</xdr:row>
      <xdr:rowOff>0</xdr:rowOff>
    </xdr:from>
    <xdr:ext cx="342900" cy="342900"/>
    <xdr:sp macro="" textlink="">
      <xdr:nvSpPr>
        <xdr:cNvPr id="1127" name="Shape 14">
          <a:extLst>
            <a:ext uri="{FF2B5EF4-FFF2-40B4-BE49-F238E27FC236}">
              <a16:creationId xmlns:a16="http://schemas.microsoft.com/office/drawing/2014/main" id="{00000000-0008-0000-0000-00006704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37</xdr:row>
      <xdr:rowOff>0</xdr:rowOff>
    </xdr:from>
    <xdr:ext cx="342900" cy="342900"/>
    <xdr:sp macro="" textlink="">
      <xdr:nvSpPr>
        <xdr:cNvPr id="1128" name="Shape 14">
          <a:extLst>
            <a:ext uri="{FF2B5EF4-FFF2-40B4-BE49-F238E27FC236}">
              <a16:creationId xmlns:a16="http://schemas.microsoft.com/office/drawing/2014/main" id="{00000000-0008-0000-0000-00006804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37</xdr:row>
      <xdr:rowOff>0</xdr:rowOff>
    </xdr:from>
    <xdr:ext cx="342900" cy="342900"/>
    <xdr:sp macro="" textlink="">
      <xdr:nvSpPr>
        <xdr:cNvPr id="1129" name="Shape 14">
          <a:extLst>
            <a:ext uri="{FF2B5EF4-FFF2-40B4-BE49-F238E27FC236}">
              <a16:creationId xmlns:a16="http://schemas.microsoft.com/office/drawing/2014/main" id="{00000000-0008-0000-0000-00006904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40</xdr:row>
      <xdr:rowOff>0</xdr:rowOff>
    </xdr:from>
    <xdr:ext cx="342900" cy="342900"/>
    <xdr:sp macro="" textlink="">
      <xdr:nvSpPr>
        <xdr:cNvPr id="1130" name="Shape 14">
          <a:extLst>
            <a:ext uri="{FF2B5EF4-FFF2-40B4-BE49-F238E27FC236}">
              <a16:creationId xmlns:a16="http://schemas.microsoft.com/office/drawing/2014/main" id="{00000000-0008-0000-0000-00006A04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40</xdr:row>
      <xdr:rowOff>0</xdr:rowOff>
    </xdr:from>
    <xdr:ext cx="342900" cy="342900"/>
    <xdr:sp macro="" textlink="">
      <xdr:nvSpPr>
        <xdr:cNvPr id="1131" name="Shape 14">
          <a:extLst>
            <a:ext uri="{FF2B5EF4-FFF2-40B4-BE49-F238E27FC236}">
              <a16:creationId xmlns:a16="http://schemas.microsoft.com/office/drawing/2014/main" id="{00000000-0008-0000-0000-00006B04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40</xdr:row>
      <xdr:rowOff>0</xdr:rowOff>
    </xdr:from>
    <xdr:ext cx="342900" cy="342900"/>
    <xdr:sp macro="" textlink="">
      <xdr:nvSpPr>
        <xdr:cNvPr id="1132" name="Shape 14">
          <a:extLst>
            <a:ext uri="{FF2B5EF4-FFF2-40B4-BE49-F238E27FC236}">
              <a16:creationId xmlns:a16="http://schemas.microsoft.com/office/drawing/2014/main" id="{00000000-0008-0000-0000-00006C04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41</xdr:row>
      <xdr:rowOff>0</xdr:rowOff>
    </xdr:from>
    <xdr:ext cx="342900" cy="342900"/>
    <xdr:sp macro="" textlink="">
      <xdr:nvSpPr>
        <xdr:cNvPr id="1133" name="Shape 14">
          <a:extLst>
            <a:ext uri="{FF2B5EF4-FFF2-40B4-BE49-F238E27FC236}">
              <a16:creationId xmlns:a16="http://schemas.microsoft.com/office/drawing/2014/main" id="{00000000-0008-0000-0000-00006D04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41</xdr:row>
      <xdr:rowOff>0</xdr:rowOff>
    </xdr:from>
    <xdr:ext cx="342900" cy="342900"/>
    <xdr:sp macro="" textlink="">
      <xdr:nvSpPr>
        <xdr:cNvPr id="1134" name="Shape 14">
          <a:extLst>
            <a:ext uri="{FF2B5EF4-FFF2-40B4-BE49-F238E27FC236}">
              <a16:creationId xmlns:a16="http://schemas.microsoft.com/office/drawing/2014/main" id="{00000000-0008-0000-0000-00006E04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41</xdr:row>
      <xdr:rowOff>0</xdr:rowOff>
    </xdr:from>
    <xdr:ext cx="342900" cy="342900"/>
    <xdr:sp macro="" textlink="">
      <xdr:nvSpPr>
        <xdr:cNvPr id="1135" name="Shape 14">
          <a:extLst>
            <a:ext uri="{FF2B5EF4-FFF2-40B4-BE49-F238E27FC236}">
              <a16:creationId xmlns:a16="http://schemas.microsoft.com/office/drawing/2014/main" id="{00000000-0008-0000-0000-00006F04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42</xdr:row>
      <xdr:rowOff>0</xdr:rowOff>
    </xdr:from>
    <xdr:ext cx="342900" cy="342900"/>
    <xdr:sp macro="" textlink="">
      <xdr:nvSpPr>
        <xdr:cNvPr id="1136" name="Shape 14">
          <a:extLst>
            <a:ext uri="{FF2B5EF4-FFF2-40B4-BE49-F238E27FC236}">
              <a16:creationId xmlns:a16="http://schemas.microsoft.com/office/drawing/2014/main" id="{00000000-0008-0000-0000-00007004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42</xdr:row>
      <xdr:rowOff>0</xdr:rowOff>
    </xdr:from>
    <xdr:ext cx="342900" cy="342900"/>
    <xdr:sp macro="" textlink="">
      <xdr:nvSpPr>
        <xdr:cNvPr id="1137" name="Shape 14">
          <a:extLst>
            <a:ext uri="{FF2B5EF4-FFF2-40B4-BE49-F238E27FC236}">
              <a16:creationId xmlns:a16="http://schemas.microsoft.com/office/drawing/2014/main" id="{00000000-0008-0000-0000-00007104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42</xdr:row>
      <xdr:rowOff>0</xdr:rowOff>
    </xdr:from>
    <xdr:ext cx="342900" cy="342900"/>
    <xdr:sp macro="" textlink="">
      <xdr:nvSpPr>
        <xdr:cNvPr id="1138" name="Shape 14">
          <a:extLst>
            <a:ext uri="{FF2B5EF4-FFF2-40B4-BE49-F238E27FC236}">
              <a16:creationId xmlns:a16="http://schemas.microsoft.com/office/drawing/2014/main" id="{00000000-0008-0000-0000-00007204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43</xdr:row>
      <xdr:rowOff>0</xdr:rowOff>
    </xdr:from>
    <xdr:ext cx="342900" cy="342900"/>
    <xdr:sp macro="" textlink="">
      <xdr:nvSpPr>
        <xdr:cNvPr id="1139" name="Shape 14">
          <a:extLst>
            <a:ext uri="{FF2B5EF4-FFF2-40B4-BE49-F238E27FC236}">
              <a16:creationId xmlns:a16="http://schemas.microsoft.com/office/drawing/2014/main" id="{00000000-0008-0000-0000-00007304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43</xdr:row>
      <xdr:rowOff>0</xdr:rowOff>
    </xdr:from>
    <xdr:ext cx="342900" cy="342900"/>
    <xdr:sp macro="" textlink="">
      <xdr:nvSpPr>
        <xdr:cNvPr id="1140" name="Shape 14">
          <a:extLst>
            <a:ext uri="{FF2B5EF4-FFF2-40B4-BE49-F238E27FC236}">
              <a16:creationId xmlns:a16="http://schemas.microsoft.com/office/drawing/2014/main" id="{00000000-0008-0000-0000-00007404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43</xdr:row>
      <xdr:rowOff>0</xdr:rowOff>
    </xdr:from>
    <xdr:ext cx="342900" cy="342900"/>
    <xdr:sp macro="" textlink="">
      <xdr:nvSpPr>
        <xdr:cNvPr id="1141" name="Shape 14">
          <a:extLst>
            <a:ext uri="{FF2B5EF4-FFF2-40B4-BE49-F238E27FC236}">
              <a16:creationId xmlns:a16="http://schemas.microsoft.com/office/drawing/2014/main" id="{00000000-0008-0000-0000-00007504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49</xdr:row>
      <xdr:rowOff>0</xdr:rowOff>
    </xdr:from>
    <xdr:ext cx="342900" cy="342900"/>
    <xdr:sp macro="" textlink="">
      <xdr:nvSpPr>
        <xdr:cNvPr id="1142" name="Shape 14">
          <a:extLst>
            <a:ext uri="{FF2B5EF4-FFF2-40B4-BE49-F238E27FC236}">
              <a16:creationId xmlns:a16="http://schemas.microsoft.com/office/drawing/2014/main" id="{00000000-0008-0000-0000-00007604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49</xdr:row>
      <xdr:rowOff>0</xdr:rowOff>
    </xdr:from>
    <xdr:ext cx="342900" cy="342900"/>
    <xdr:sp macro="" textlink="">
      <xdr:nvSpPr>
        <xdr:cNvPr id="1143" name="Shape 14">
          <a:extLst>
            <a:ext uri="{FF2B5EF4-FFF2-40B4-BE49-F238E27FC236}">
              <a16:creationId xmlns:a16="http://schemas.microsoft.com/office/drawing/2014/main" id="{00000000-0008-0000-0000-00007704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49</xdr:row>
      <xdr:rowOff>0</xdr:rowOff>
    </xdr:from>
    <xdr:ext cx="342900" cy="342900"/>
    <xdr:sp macro="" textlink="">
      <xdr:nvSpPr>
        <xdr:cNvPr id="1144" name="Shape 14">
          <a:extLst>
            <a:ext uri="{FF2B5EF4-FFF2-40B4-BE49-F238E27FC236}">
              <a16:creationId xmlns:a16="http://schemas.microsoft.com/office/drawing/2014/main" id="{00000000-0008-0000-0000-00007804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34</xdr:row>
      <xdr:rowOff>0</xdr:rowOff>
    </xdr:from>
    <xdr:ext cx="342900" cy="342900"/>
    <xdr:sp macro="" textlink="">
      <xdr:nvSpPr>
        <xdr:cNvPr id="1145" name="Shape 14">
          <a:extLst>
            <a:ext uri="{FF2B5EF4-FFF2-40B4-BE49-F238E27FC236}">
              <a16:creationId xmlns:a16="http://schemas.microsoft.com/office/drawing/2014/main" id="{00000000-0008-0000-0000-00007904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35</xdr:row>
      <xdr:rowOff>0</xdr:rowOff>
    </xdr:from>
    <xdr:ext cx="342900" cy="342900"/>
    <xdr:sp macro="" textlink="">
      <xdr:nvSpPr>
        <xdr:cNvPr id="1146" name="Shape 14">
          <a:extLst>
            <a:ext uri="{FF2B5EF4-FFF2-40B4-BE49-F238E27FC236}">
              <a16:creationId xmlns:a16="http://schemas.microsoft.com/office/drawing/2014/main" id="{00000000-0008-0000-0000-00007A04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36</xdr:row>
      <xdr:rowOff>0</xdr:rowOff>
    </xdr:from>
    <xdr:ext cx="342900" cy="342900"/>
    <xdr:sp macro="" textlink="">
      <xdr:nvSpPr>
        <xdr:cNvPr id="1147" name="Shape 14">
          <a:extLst>
            <a:ext uri="{FF2B5EF4-FFF2-40B4-BE49-F238E27FC236}">
              <a16:creationId xmlns:a16="http://schemas.microsoft.com/office/drawing/2014/main" id="{00000000-0008-0000-0000-00007B04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37</xdr:row>
      <xdr:rowOff>0</xdr:rowOff>
    </xdr:from>
    <xdr:ext cx="342900" cy="342900"/>
    <xdr:sp macro="" textlink="">
      <xdr:nvSpPr>
        <xdr:cNvPr id="1148" name="Shape 14">
          <a:extLst>
            <a:ext uri="{FF2B5EF4-FFF2-40B4-BE49-F238E27FC236}">
              <a16:creationId xmlns:a16="http://schemas.microsoft.com/office/drawing/2014/main" id="{00000000-0008-0000-0000-00007C04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34</xdr:row>
      <xdr:rowOff>0</xdr:rowOff>
    </xdr:from>
    <xdr:ext cx="342900" cy="342900"/>
    <xdr:sp macro="" textlink="">
      <xdr:nvSpPr>
        <xdr:cNvPr id="1149" name="Shape 14">
          <a:extLst>
            <a:ext uri="{FF2B5EF4-FFF2-40B4-BE49-F238E27FC236}">
              <a16:creationId xmlns:a16="http://schemas.microsoft.com/office/drawing/2014/main" id="{00000000-0008-0000-0000-00007D04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35</xdr:row>
      <xdr:rowOff>0</xdr:rowOff>
    </xdr:from>
    <xdr:ext cx="342900" cy="342900"/>
    <xdr:sp macro="" textlink="">
      <xdr:nvSpPr>
        <xdr:cNvPr id="1150" name="Shape 14">
          <a:extLst>
            <a:ext uri="{FF2B5EF4-FFF2-40B4-BE49-F238E27FC236}">
              <a16:creationId xmlns:a16="http://schemas.microsoft.com/office/drawing/2014/main" id="{00000000-0008-0000-0000-00007E04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36</xdr:row>
      <xdr:rowOff>0</xdr:rowOff>
    </xdr:from>
    <xdr:ext cx="342900" cy="342900"/>
    <xdr:sp macro="" textlink="">
      <xdr:nvSpPr>
        <xdr:cNvPr id="1151" name="Shape 14">
          <a:extLst>
            <a:ext uri="{FF2B5EF4-FFF2-40B4-BE49-F238E27FC236}">
              <a16:creationId xmlns:a16="http://schemas.microsoft.com/office/drawing/2014/main" id="{00000000-0008-0000-0000-00007F04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37</xdr:row>
      <xdr:rowOff>0</xdr:rowOff>
    </xdr:from>
    <xdr:ext cx="342900" cy="342900"/>
    <xdr:sp macro="" textlink="">
      <xdr:nvSpPr>
        <xdr:cNvPr id="1152" name="Shape 14">
          <a:extLst>
            <a:ext uri="{FF2B5EF4-FFF2-40B4-BE49-F238E27FC236}">
              <a16:creationId xmlns:a16="http://schemas.microsoft.com/office/drawing/2014/main" id="{00000000-0008-0000-0000-00008004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34</xdr:row>
      <xdr:rowOff>0</xdr:rowOff>
    </xdr:from>
    <xdr:ext cx="342900" cy="342900"/>
    <xdr:sp macro="" textlink="">
      <xdr:nvSpPr>
        <xdr:cNvPr id="1153" name="Shape 14">
          <a:extLst>
            <a:ext uri="{FF2B5EF4-FFF2-40B4-BE49-F238E27FC236}">
              <a16:creationId xmlns:a16="http://schemas.microsoft.com/office/drawing/2014/main" id="{00000000-0008-0000-0000-00008104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32</xdr:row>
      <xdr:rowOff>0</xdr:rowOff>
    </xdr:from>
    <xdr:ext cx="342900" cy="342900"/>
    <xdr:sp macro="" textlink="">
      <xdr:nvSpPr>
        <xdr:cNvPr id="1154" name="Shape 14">
          <a:extLst>
            <a:ext uri="{FF2B5EF4-FFF2-40B4-BE49-F238E27FC236}">
              <a16:creationId xmlns:a16="http://schemas.microsoft.com/office/drawing/2014/main" id="{00000000-0008-0000-0000-00008204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32</xdr:row>
      <xdr:rowOff>0</xdr:rowOff>
    </xdr:from>
    <xdr:ext cx="342900" cy="342900"/>
    <xdr:sp macro="" textlink="">
      <xdr:nvSpPr>
        <xdr:cNvPr id="1155" name="Shape 14">
          <a:extLst>
            <a:ext uri="{FF2B5EF4-FFF2-40B4-BE49-F238E27FC236}">
              <a16:creationId xmlns:a16="http://schemas.microsoft.com/office/drawing/2014/main" id="{00000000-0008-0000-0000-00008304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32</xdr:row>
      <xdr:rowOff>0</xdr:rowOff>
    </xdr:from>
    <xdr:ext cx="342900" cy="342900"/>
    <xdr:sp macro="" textlink="">
      <xdr:nvSpPr>
        <xdr:cNvPr id="1156" name="Shape 14">
          <a:extLst>
            <a:ext uri="{FF2B5EF4-FFF2-40B4-BE49-F238E27FC236}">
              <a16:creationId xmlns:a16="http://schemas.microsoft.com/office/drawing/2014/main" id="{00000000-0008-0000-0000-00008404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35</xdr:row>
      <xdr:rowOff>0</xdr:rowOff>
    </xdr:from>
    <xdr:ext cx="342900" cy="342900"/>
    <xdr:sp macro="" textlink="">
      <xdr:nvSpPr>
        <xdr:cNvPr id="1157" name="Shape 14">
          <a:extLst>
            <a:ext uri="{FF2B5EF4-FFF2-40B4-BE49-F238E27FC236}">
              <a16:creationId xmlns:a16="http://schemas.microsoft.com/office/drawing/2014/main" id="{00000000-0008-0000-0000-00008504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35</xdr:row>
      <xdr:rowOff>0</xdr:rowOff>
    </xdr:from>
    <xdr:ext cx="342900" cy="342900"/>
    <xdr:sp macro="" textlink="">
      <xdr:nvSpPr>
        <xdr:cNvPr id="1158" name="Shape 14">
          <a:extLst>
            <a:ext uri="{FF2B5EF4-FFF2-40B4-BE49-F238E27FC236}">
              <a16:creationId xmlns:a16="http://schemas.microsoft.com/office/drawing/2014/main" id="{00000000-0008-0000-0000-00008604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35</xdr:row>
      <xdr:rowOff>0</xdr:rowOff>
    </xdr:from>
    <xdr:ext cx="342900" cy="342900"/>
    <xdr:sp macro="" textlink="">
      <xdr:nvSpPr>
        <xdr:cNvPr id="1159" name="Shape 14">
          <a:extLst>
            <a:ext uri="{FF2B5EF4-FFF2-40B4-BE49-F238E27FC236}">
              <a16:creationId xmlns:a16="http://schemas.microsoft.com/office/drawing/2014/main" id="{00000000-0008-0000-0000-00008704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36</xdr:row>
      <xdr:rowOff>0</xdr:rowOff>
    </xdr:from>
    <xdr:ext cx="342900" cy="342900"/>
    <xdr:sp macro="" textlink="">
      <xdr:nvSpPr>
        <xdr:cNvPr id="1160" name="Shape 14">
          <a:extLst>
            <a:ext uri="{FF2B5EF4-FFF2-40B4-BE49-F238E27FC236}">
              <a16:creationId xmlns:a16="http://schemas.microsoft.com/office/drawing/2014/main" id="{00000000-0008-0000-0000-00008804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36</xdr:row>
      <xdr:rowOff>0</xdr:rowOff>
    </xdr:from>
    <xdr:ext cx="342900" cy="342900"/>
    <xdr:sp macro="" textlink="">
      <xdr:nvSpPr>
        <xdr:cNvPr id="1161" name="Shape 14">
          <a:extLst>
            <a:ext uri="{FF2B5EF4-FFF2-40B4-BE49-F238E27FC236}">
              <a16:creationId xmlns:a16="http://schemas.microsoft.com/office/drawing/2014/main" id="{00000000-0008-0000-0000-00008904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36</xdr:row>
      <xdr:rowOff>0</xdr:rowOff>
    </xdr:from>
    <xdr:ext cx="342900" cy="342900"/>
    <xdr:sp macro="" textlink="">
      <xdr:nvSpPr>
        <xdr:cNvPr id="1162" name="Shape 14">
          <a:extLst>
            <a:ext uri="{FF2B5EF4-FFF2-40B4-BE49-F238E27FC236}">
              <a16:creationId xmlns:a16="http://schemas.microsoft.com/office/drawing/2014/main" id="{00000000-0008-0000-0000-00008A04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37</xdr:row>
      <xdr:rowOff>0</xdr:rowOff>
    </xdr:from>
    <xdr:ext cx="342900" cy="342900"/>
    <xdr:sp macro="" textlink="">
      <xdr:nvSpPr>
        <xdr:cNvPr id="1163" name="Shape 14">
          <a:extLst>
            <a:ext uri="{FF2B5EF4-FFF2-40B4-BE49-F238E27FC236}">
              <a16:creationId xmlns:a16="http://schemas.microsoft.com/office/drawing/2014/main" id="{00000000-0008-0000-0000-00008B04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37</xdr:row>
      <xdr:rowOff>0</xdr:rowOff>
    </xdr:from>
    <xdr:ext cx="342900" cy="342900"/>
    <xdr:sp macro="" textlink="">
      <xdr:nvSpPr>
        <xdr:cNvPr id="1164" name="Shape 14">
          <a:extLst>
            <a:ext uri="{FF2B5EF4-FFF2-40B4-BE49-F238E27FC236}">
              <a16:creationId xmlns:a16="http://schemas.microsoft.com/office/drawing/2014/main" id="{00000000-0008-0000-0000-00008C04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37</xdr:row>
      <xdr:rowOff>0</xdr:rowOff>
    </xdr:from>
    <xdr:ext cx="342900" cy="342900"/>
    <xdr:sp macro="" textlink="">
      <xdr:nvSpPr>
        <xdr:cNvPr id="1165" name="Shape 14">
          <a:extLst>
            <a:ext uri="{FF2B5EF4-FFF2-40B4-BE49-F238E27FC236}">
              <a16:creationId xmlns:a16="http://schemas.microsoft.com/office/drawing/2014/main" id="{00000000-0008-0000-0000-00008D04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40</xdr:row>
      <xdr:rowOff>0</xdr:rowOff>
    </xdr:from>
    <xdr:ext cx="342900" cy="342900"/>
    <xdr:sp macro="" textlink="">
      <xdr:nvSpPr>
        <xdr:cNvPr id="1166" name="Shape 14">
          <a:extLst>
            <a:ext uri="{FF2B5EF4-FFF2-40B4-BE49-F238E27FC236}">
              <a16:creationId xmlns:a16="http://schemas.microsoft.com/office/drawing/2014/main" id="{00000000-0008-0000-0000-00008E04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40</xdr:row>
      <xdr:rowOff>0</xdr:rowOff>
    </xdr:from>
    <xdr:ext cx="342900" cy="342900"/>
    <xdr:sp macro="" textlink="">
      <xdr:nvSpPr>
        <xdr:cNvPr id="1167" name="Shape 14">
          <a:extLst>
            <a:ext uri="{FF2B5EF4-FFF2-40B4-BE49-F238E27FC236}">
              <a16:creationId xmlns:a16="http://schemas.microsoft.com/office/drawing/2014/main" id="{00000000-0008-0000-0000-00008F04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40</xdr:row>
      <xdr:rowOff>0</xdr:rowOff>
    </xdr:from>
    <xdr:ext cx="342900" cy="342900"/>
    <xdr:sp macro="" textlink="">
      <xdr:nvSpPr>
        <xdr:cNvPr id="1168" name="Shape 14">
          <a:extLst>
            <a:ext uri="{FF2B5EF4-FFF2-40B4-BE49-F238E27FC236}">
              <a16:creationId xmlns:a16="http://schemas.microsoft.com/office/drawing/2014/main" id="{00000000-0008-0000-0000-00009004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41</xdr:row>
      <xdr:rowOff>0</xdr:rowOff>
    </xdr:from>
    <xdr:ext cx="342900" cy="342900"/>
    <xdr:sp macro="" textlink="">
      <xdr:nvSpPr>
        <xdr:cNvPr id="1169" name="Shape 14">
          <a:extLst>
            <a:ext uri="{FF2B5EF4-FFF2-40B4-BE49-F238E27FC236}">
              <a16:creationId xmlns:a16="http://schemas.microsoft.com/office/drawing/2014/main" id="{00000000-0008-0000-0000-00009104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41</xdr:row>
      <xdr:rowOff>0</xdr:rowOff>
    </xdr:from>
    <xdr:ext cx="342900" cy="342900"/>
    <xdr:sp macro="" textlink="">
      <xdr:nvSpPr>
        <xdr:cNvPr id="1170" name="Shape 14">
          <a:extLst>
            <a:ext uri="{FF2B5EF4-FFF2-40B4-BE49-F238E27FC236}">
              <a16:creationId xmlns:a16="http://schemas.microsoft.com/office/drawing/2014/main" id="{00000000-0008-0000-0000-00009204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41</xdr:row>
      <xdr:rowOff>0</xdr:rowOff>
    </xdr:from>
    <xdr:ext cx="342900" cy="342900"/>
    <xdr:sp macro="" textlink="">
      <xdr:nvSpPr>
        <xdr:cNvPr id="1171" name="Shape 14">
          <a:extLst>
            <a:ext uri="{FF2B5EF4-FFF2-40B4-BE49-F238E27FC236}">
              <a16:creationId xmlns:a16="http://schemas.microsoft.com/office/drawing/2014/main" id="{00000000-0008-0000-0000-00009304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42</xdr:row>
      <xdr:rowOff>0</xdr:rowOff>
    </xdr:from>
    <xdr:ext cx="342900" cy="342900"/>
    <xdr:sp macro="" textlink="">
      <xdr:nvSpPr>
        <xdr:cNvPr id="1172" name="Shape 14">
          <a:extLst>
            <a:ext uri="{FF2B5EF4-FFF2-40B4-BE49-F238E27FC236}">
              <a16:creationId xmlns:a16="http://schemas.microsoft.com/office/drawing/2014/main" id="{00000000-0008-0000-0000-00009404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42</xdr:row>
      <xdr:rowOff>0</xdr:rowOff>
    </xdr:from>
    <xdr:ext cx="342900" cy="342900"/>
    <xdr:sp macro="" textlink="">
      <xdr:nvSpPr>
        <xdr:cNvPr id="1173" name="Shape 14">
          <a:extLst>
            <a:ext uri="{FF2B5EF4-FFF2-40B4-BE49-F238E27FC236}">
              <a16:creationId xmlns:a16="http://schemas.microsoft.com/office/drawing/2014/main" id="{00000000-0008-0000-0000-00009504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43</xdr:row>
      <xdr:rowOff>0</xdr:rowOff>
    </xdr:from>
    <xdr:ext cx="342900" cy="342900"/>
    <xdr:sp macro="" textlink="">
      <xdr:nvSpPr>
        <xdr:cNvPr id="1174" name="Shape 14">
          <a:extLst>
            <a:ext uri="{FF2B5EF4-FFF2-40B4-BE49-F238E27FC236}">
              <a16:creationId xmlns:a16="http://schemas.microsoft.com/office/drawing/2014/main" id="{00000000-0008-0000-0000-00009604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43</xdr:row>
      <xdr:rowOff>0</xdr:rowOff>
    </xdr:from>
    <xdr:ext cx="342900" cy="342900"/>
    <xdr:sp macro="" textlink="">
      <xdr:nvSpPr>
        <xdr:cNvPr id="1175" name="Shape 14">
          <a:extLst>
            <a:ext uri="{FF2B5EF4-FFF2-40B4-BE49-F238E27FC236}">
              <a16:creationId xmlns:a16="http://schemas.microsoft.com/office/drawing/2014/main" id="{00000000-0008-0000-0000-00009704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43</xdr:row>
      <xdr:rowOff>0</xdr:rowOff>
    </xdr:from>
    <xdr:ext cx="342900" cy="342900"/>
    <xdr:sp macro="" textlink="">
      <xdr:nvSpPr>
        <xdr:cNvPr id="1176" name="Shape 14">
          <a:extLst>
            <a:ext uri="{FF2B5EF4-FFF2-40B4-BE49-F238E27FC236}">
              <a16:creationId xmlns:a16="http://schemas.microsoft.com/office/drawing/2014/main" id="{00000000-0008-0000-0000-00009804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49</xdr:row>
      <xdr:rowOff>0</xdr:rowOff>
    </xdr:from>
    <xdr:ext cx="342900" cy="342900"/>
    <xdr:sp macro="" textlink="">
      <xdr:nvSpPr>
        <xdr:cNvPr id="1177" name="Shape 14">
          <a:extLst>
            <a:ext uri="{FF2B5EF4-FFF2-40B4-BE49-F238E27FC236}">
              <a16:creationId xmlns:a16="http://schemas.microsoft.com/office/drawing/2014/main" id="{00000000-0008-0000-0000-00009904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49</xdr:row>
      <xdr:rowOff>0</xdr:rowOff>
    </xdr:from>
    <xdr:ext cx="342900" cy="342900"/>
    <xdr:sp macro="" textlink="">
      <xdr:nvSpPr>
        <xdr:cNvPr id="1178" name="Shape 14">
          <a:extLst>
            <a:ext uri="{FF2B5EF4-FFF2-40B4-BE49-F238E27FC236}">
              <a16:creationId xmlns:a16="http://schemas.microsoft.com/office/drawing/2014/main" id="{00000000-0008-0000-0000-00009A04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49</xdr:row>
      <xdr:rowOff>0</xdr:rowOff>
    </xdr:from>
    <xdr:ext cx="342900" cy="342900"/>
    <xdr:sp macro="" textlink="">
      <xdr:nvSpPr>
        <xdr:cNvPr id="1179" name="Shape 14">
          <a:extLst>
            <a:ext uri="{FF2B5EF4-FFF2-40B4-BE49-F238E27FC236}">
              <a16:creationId xmlns:a16="http://schemas.microsoft.com/office/drawing/2014/main" id="{00000000-0008-0000-0000-00009B04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34</xdr:row>
      <xdr:rowOff>0</xdr:rowOff>
    </xdr:from>
    <xdr:ext cx="342900" cy="342900"/>
    <xdr:sp macro="" textlink="">
      <xdr:nvSpPr>
        <xdr:cNvPr id="1180" name="Shape 14">
          <a:extLst>
            <a:ext uri="{FF2B5EF4-FFF2-40B4-BE49-F238E27FC236}">
              <a16:creationId xmlns:a16="http://schemas.microsoft.com/office/drawing/2014/main" id="{00000000-0008-0000-0000-00009C04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35</xdr:row>
      <xdr:rowOff>0</xdr:rowOff>
    </xdr:from>
    <xdr:ext cx="342900" cy="342900"/>
    <xdr:sp macro="" textlink="">
      <xdr:nvSpPr>
        <xdr:cNvPr id="1181" name="Shape 14">
          <a:extLst>
            <a:ext uri="{FF2B5EF4-FFF2-40B4-BE49-F238E27FC236}">
              <a16:creationId xmlns:a16="http://schemas.microsoft.com/office/drawing/2014/main" id="{00000000-0008-0000-0000-00009D04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36</xdr:row>
      <xdr:rowOff>0</xdr:rowOff>
    </xdr:from>
    <xdr:ext cx="342900" cy="342900"/>
    <xdr:sp macro="" textlink="">
      <xdr:nvSpPr>
        <xdr:cNvPr id="1182" name="Shape 14">
          <a:extLst>
            <a:ext uri="{FF2B5EF4-FFF2-40B4-BE49-F238E27FC236}">
              <a16:creationId xmlns:a16="http://schemas.microsoft.com/office/drawing/2014/main" id="{00000000-0008-0000-0000-00009E04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37</xdr:row>
      <xdr:rowOff>0</xdr:rowOff>
    </xdr:from>
    <xdr:ext cx="342900" cy="342900"/>
    <xdr:sp macro="" textlink="">
      <xdr:nvSpPr>
        <xdr:cNvPr id="1183" name="Shape 14">
          <a:extLst>
            <a:ext uri="{FF2B5EF4-FFF2-40B4-BE49-F238E27FC236}">
              <a16:creationId xmlns:a16="http://schemas.microsoft.com/office/drawing/2014/main" id="{00000000-0008-0000-0000-00009F04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34</xdr:row>
      <xdr:rowOff>0</xdr:rowOff>
    </xdr:from>
    <xdr:ext cx="342900" cy="342900"/>
    <xdr:sp macro="" textlink="">
      <xdr:nvSpPr>
        <xdr:cNvPr id="1184" name="Shape 14">
          <a:extLst>
            <a:ext uri="{FF2B5EF4-FFF2-40B4-BE49-F238E27FC236}">
              <a16:creationId xmlns:a16="http://schemas.microsoft.com/office/drawing/2014/main" id="{00000000-0008-0000-0000-0000A004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35</xdr:row>
      <xdr:rowOff>0</xdr:rowOff>
    </xdr:from>
    <xdr:ext cx="342900" cy="342900"/>
    <xdr:sp macro="" textlink="">
      <xdr:nvSpPr>
        <xdr:cNvPr id="1185" name="Shape 14">
          <a:extLst>
            <a:ext uri="{FF2B5EF4-FFF2-40B4-BE49-F238E27FC236}">
              <a16:creationId xmlns:a16="http://schemas.microsoft.com/office/drawing/2014/main" id="{00000000-0008-0000-0000-0000A104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36</xdr:row>
      <xdr:rowOff>0</xdr:rowOff>
    </xdr:from>
    <xdr:ext cx="342900" cy="342900"/>
    <xdr:sp macro="" textlink="">
      <xdr:nvSpPr>
        <xdr:cNvPr id="1186" name="Shape 14">
          <a:extLst>
            <a:ext uri="{FF2B5EF4-FFF2-40B4-BE49-F238E27FC236}">
              <a16:creationId xmlns:a16="http://schemas.microsoft.com/office/drawing/2014/main" id="{00000000-0008-0000-0000-0000A204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37</xdr:row>
      <xdr:rowOff>0</xdr:rowOff>
    </xdr:from>
    <xdr:ext cx="342900" cy="342900"/>
    <xdr:sp macro="" textlink="">
      <xdr:nvSpPr>
        <xdr:cNvPr id="1187" name="Shape 14">
          <a:extLst>
            <a:ext uri="{FF2B5EF4-FFF2-40B4-BE49-F238E27FC236}">
              <a16:creationId xmlns:a16="http://schemas.microsoft.com/office/drawing/2014/main" id="{00000000-0008-0000-0000-0000A304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34</xdr:row>
      <xdr:rowOff>0</xdr:rowOff>
    </xdr:from>
    <xdr:ext cx="342900" cy="342900"/>
    <xdr:sp macro="" textlink="">
      <xdr:nvSpPr>
        <xdr:cNvPr id="1188" name="Shape 14">
          <a:extLst>
            <a:ext uri="{FF2B5EF4-FFF2-40B4-BE49-F238E27FC236}">
              <a16:creationId xmlns:a16="http://schemas.microsoft.com/office/drawing/2014/main" id="{00000000-0008-0000-0000-0000A404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32</xdr:row>
      <xdr:rowOff>0</xdr:rowOff>
    </xdr:from>
    <xdr:ext cx="342900" cy="342900"/>
    <xdr:sp macro="" textlink="">
      <xdr:nvSpPr>
        <xdr:cNvPr id="1189" name="Shape 14">
          <a:extLst>
            <a:ext uri="{FF2B5EF4-FFF2-40B4-BE49-F238E27FC236}">
              <a16:creationId xmlns:a16="http://schemas.microsoft.com/office/drawing/2014/main" id="{00000000-0008-0000-0000-0000A504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32</xdr:row>
      <xdr:rowOff>0</xdr:rowOff>
    </xdr:from>
    <xdr:ext cx="342900" cy="342900"/>
    <xdr:sp macro="" textlink="">
      <xdr:nvSpPr>
        <xdr:cNvPr id="1190" name="Shape 14">
          <a:extLst>
            <a:ext uri="{FF2B5EF4-FFF2-40B4-BE49-F238E27FC236}">
              <a16:creationId xmlns:a16="http://schemas.microsoft.com/office/drawing/2014/main" id="{00000000-0008-0000-0000-0000A604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32</xdr:row>
      <xdr:rowOff>0</xdr:rowOff>
    </xdr:from>
    <xdr:ext cx="342900" cy="342900"/>
    <xdr:sp macro="" textlink="">
      <xdr:nvSpPr>
        <xdr:cNvPr id="1191" name="Shape 14">
          <a:extLst>
            <a:ext uri="{FF2B5EF4-FFF2-40B4-BE49-F238E27FC236}">
              <a16:creationId xmlns:a16="http://schemas.microsoft.com/office/drawing/2014/main" id="{00000000-0008-0000-0000-0000A704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35</xdr:row>
      <xdr:rowOff>0</xdr:rowOff>
    </xdr:from>
    <xdr:ext cx="342900" cy="342900"/>
    <xdr:sp macro="" textlink="">
      <xdr:nvSpPr>
        <xdr:cNvPr id="1192" name="Shape 14">
          <a:extLst>
            <a:ext uri="{FF2B5EF4-FFF2-40B4-BE49-F238E27FC236}">
              <a16:creationId xmlns:a16="http://schemas.microsoft.com/office/drawing/2014/main" id="{00000000-0008-0000-0000-0000A804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35</xdr:row>
      <xdr:rowOff>0</xdr:rowOff>
    </xdr:from>
    <xdr:ext cx="342900" cy="342900"/>
    <xdr:sp macro="" textlink="">
      <xdr:nvSpPr>
        <xdr:cNvPr id="1193" name="Shape 14">
          <a:extLst>
            <a:ext uri="{FF2B5EF4-FFF2-40B4-BE49-F238E27FC236}">
              <a16:creationId xmlns:a16="http://schemas.microsoft.com/office/drawing/2014/main" id="{00000000-0008-0000-0000-0000A904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35</xdr:row>
      <xdr:rowOff>0</xdr:rowOff>
    </xdr:from>
    <xdr:ext cx="342900" cy="342900"/>
    <xdr:sp macro="" textlink="">
      <xdr:nvSpPr>
        <xdr:cNvPr id="1194" name="Shape 14">
          <a:extLst>
            <a:ext uri="{FF2B5EF4-FFF2-40B4-BE49-F238E27FC236}">
              <a16:creationId xmlns:a16="http://schemas.microsoft.com/office/drawing/2014/main" id="{00000000-0008-0000-0000-0000AA04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36</xdr:row>
      <xdr:rowOff>0</xdr:rowOff>
    </xdr:from>
    <xdr:ext cx="342900" cy="342900"/>
    <xdr:sp macro="" textlink="">
      <xdr:nvSpPr>
        <xdr:cNvPr id="1195" name="Shape 14">
          <a:extLst>
            <a:ext uri="{FF2B5EF4-FFF2-40B4-BE49-F238E27FC236}">
              <a16:creationId xmlns:a16="http://schemas.microsoft.com/office/drawing/2014/main" id="{00000000-0008-0000-0000-0000AB04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36</xdr:row>
      <xdr:rowOff>0</xdr:rowOff>
    </xdr:from>
    <xdr:ext cx="342900" cy="342900"/>
    <xdr:sp macro="" textlink="">
      <xdr:nvSpPr>
        <xdr:cNvPr id="1196" name="Shape 14">
          <a:extLst>
            <a:ext uri="{FF2B5EF4-FFF2-40B4-BE49-F238E27FC236}">
              <a16:creationId xmlns:a16="http://schemas.microsoft.com/office/drawing/2014/main" id="{00000000-0008-0000-0000-0000AC04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36</xdr:row>
      <xdr:rowOff>0</xdr:rowOff>
    </xdr:from>
    <xdr:ext cx="342900" cy="342900"/>
    <xdr:sp macro="" textlink="">
      <xdr:nvSpPr>
        <xdr:cNvPr id="1197" name="Shape 14">
          <a:extLst>
            <a:ext uri="{FF2B5EF4-FFF2-40B4-BE49-F238E27FC236}">
              <a16:creationId xmlns:a16="http://schemas.microsoft.com/office/drawing/2014/main" id="{00000000-0008-0000-0000-0000AD04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37</xdr:row>
      <xdr:rowOff>0</xdr:rowOff>
    </xdr:from>
    <xdr:ext cx="342900" cy="342900"/>
    <xdr:sp macro="" textlink="">
      <xdr:nvSpPr>
        <xdr:cNvPr id="1198" name="Shape 14">
          <a:extLst>
            <a:ext uri="{FF2B5EF4-FFF2-40B4-BE49-F238E27FC236}">
              <a16:creationId xmlns:a16="http://schemas.microsoft.com/office/drawing/2014/main" id="{00000000-0008-0000-0000-0000AE04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37</xdr:row>
      <xdr:rowOff>0</xdr:rowOff>
    </xdr:from>
    <xdr:ext cx="342900" cy="342900"/>
    <xdr:sp macro="" textlink="">
      <xdr:nvSpPr>
        <xdr:cNvPr id="1199" name="Shape 14">
          <a:extLst>
            <a:ext uri="{FF2B5EF4-FFF2-40B4-BE49-F238E27FC236}">
              <a16:creationId xmlns:a16="http://schemas.microsoft.com/office/drawing/2014/main" id="{00000000-0008-0000-0000-0000AF04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37</xdr:row>
      <xdr:rowOff>0</xdr:rowOff>
    </xdr:from>
    <xdr:ext cx="342900" cy="342900"/>
    <xdr:sp macro="" textlink="">
      <xdr:nvSpPr>
        <xdr:cNvPr id="1200" name="Shape 14">
          <a:extLst>
            <a:ext uri="{FF2B5EF4-FFF2-40B4-BE49-F238E27FC236}">
              <a16:creationId xmlns:a16="http://schemas.microsoft.com/office/drawing/2014/main" id="{00000000-0008-0000-0000-0000B004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40</xdr:row>
      <xdr:rowOff>0</xdr:rowOff>
    </xdr:from>
    <xdr:ext cx="342900" cy="342900"/>
    <xdr:sp macro="" textlink="">
      <xdr:nvSpPr>
        <xdr:cNvPr id="1201" name="Shape 14">
          <a:extLst>
            <a:ext uri="{FF2B5EF4-FFF2-40B4-BE49-F238E27FC236}">
              <a16:creationId xmlns:a16="http://schemas.microsoft.com/office/drawing/2014/main" id="{00000000-0008-0000-0000-0000B104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40</xdr:row>
      <xdr:rowOff>0</xdr:rowOff>
    </xdr:from>
    <xdr:ext cx="342900" cy="342900"/>
    <xdr:sp macro="" textlink="">
      <xdr:nvSpPr>
        <xdr:cNvPr id="1202" name="Shape 14">
          <a:extLst>
            <a:ext uri="{FF2B5EF4-FFF2-40B4-BE49-F238E27FC236}">
              <a16:creationId xmlns:a16="http://schemas.microsoft.com/office/drawing/2014/main" id="{00000000-0008-0000-0000-0000B204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40</xdr:row>
      <xdr:rowOff>0</xdr:rowOff>
    </xdr:from>
    <xdr:ext cx="342900" cy="342900"/>
    <xdr:sp macro="" textlink="">
      <xdr:nvSpPr>
        <xdr:cNvPr id="1203" name="Shape 14">
          <a:extLst>
            <a:ext uri="{FF2B5EF4-FFF2-40B4-BE49-F238E27FC236}">
              <a16:creationId xmlns:a16="http://schemas.microsoft.com/office/drawing/2014/main" id="{00000000-0008-0000-0000-0000B304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41</xdr:row>
      <xdr:rowOff>0</xdr:rowOff>
    </xdr:from>
    <xdr:ext cx="342900" cy="342900"/>
    <xdr:sp macro="" textlink="">
      <xdr:nvSpPr>
        <xdr:cNvPr id="1204" name="Shape 14">
          <a:extLst>
            <a:ext uri="{FF2B5EF4-FFF2-40B4-BE49-F238E27FC236}">
              <a16:creationId xmlns:a16="http://schemas.microsoft.com/office/drawing/2014/main" id="{00000000-0008-0000-0000-0000B404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41</xdr:row>
      <xdr:rowOff>0</xdr:rowOff>
    </xdr:from>
    <xdr:ext cx="342900" cy="342900"/>
    <xdr:sp macro="" textlink="">
      <xdr:nvSpPr>
        <xdr:cNvPr id="1205" name="Shape 14">
          <a:extLst>
            <a:ext uri="{FF2B5EF4-FFF2-40B4-BE49-F238E27FC236}">
              <a16:creationId xmlns:a16="http://schemas.microsoft.com/office/drawing/2014/main" id="{00000000-0008-0000-0000-0000B504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41</xdr:row>
      <xdr:rowOff>0</xdr:rowOff>
    </xdr:from>
    <xdr:ext cx="342900" cy="342900"/>
    <xdr:sp macro="" textlink="">
      <xdr:nvSpPr>
        <xdr:cNvPr id="1206" name="Shape 14">
          <a:extLst>
            <a:ext uri="{FF2B5EF4-FFF2-40B4-BE49-F238E27FC236}">
              <a16:creationId xmlns:a16="http://schemas.microsoft.com/office/drawing/2014/main" id="{00000000-0008-0000-0000-0000B604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42</xdr:row>
      <xdr:rowOff>0</xdr:rowOff>
    </xdr:from>
    <xdr:ext cx="342900" cy="342900"/>
    <xdr:sp macro="" textlink="">
      <xdr:nvSpPr>
        <xdr:cNvPr id="1207" name="Shape 14">
          <a:extLst>
            <a:ext uri="{FF2B5EF4-FFF2-40B4-BE49-F238E27FC236}">
              <a16:creationId xmlns:a16="http://schemas.microsoft.com/office/drawing/2014/main" id="{00000000-0008-0000-0000-0000B704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42</xdr:row>
      <xdr:rowOff>0</xdr:rowOff>
    </xdr:from>
    <xdr:ext cx="342900" cy="342900"/>
    <xdr:sp macro="" textlink="">
      <xdr:nvSpPr>
        <xdr:cNvPr id="1208" name="Shape 14">
          <a:extLst>
            <a:ext uri="{FF2B5EF4-FFF2-40B4-BE49-F238E27FC236}">
              <a16:creationId xmlns:a16="http://schemas.microsoft.com/office/drawing/2014/main" id="{00000000-0008-0000-0000-0000B804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42</xdr:row>
      <xdr:rowOff>0</xdr:rowOff>
    </xdr:from>
    <xdr:ext cx="342900" cy="342900"/>
    <xdr:sp macro="" textlink="">
      <xdr:nvSpPr>
        <xdr:cNvPr id="1209" name="Shape 14">
          <a:extLst>
            <a:ext uri="{FF2B5EF4-FFF2-40B4-BE49-F238E27FC236}">
              <a16:creationId xmlns:a16="http://schemas.microsoft.com/office/drawing/2014/main" id="{00000000-0008-0000-0000-0000B904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43</xdr:row>
      <xdr:rowOff>0</xdr:rowOff>
    </xdr:from>
    <xdr:ext cx="342900" cy="342900"/>
    <xdr:sp macro="" textlink="">
      <xdr:nvSpPr>
        <xdr:cNvPr id="1210" name="Shape 14">
          <a:extLst>
            <a:ext uri="{FF2B5EF4-FFF2-40B4-BE49-F238E27FC236}">
              <a16:creationId xmlns:a16="http://schemas.microsoft.com/office/drawing/2014/main" id="{00000000-0008-0000-0000-0000BA04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43</xdr:row>
      <xdr:rowOff>0</xdr:rowOff>
    </xdr:from>
    <xdr:ext cx="342900" cy="342900"/>
    <xdr:sp macro="" textlink="">
      <xdr:nvSpPr>
        <xdr:cNvPr id="1211" name="Shape 14">
          <a:extLst>
            <a:ext uri="{FF2B5EF4-FFF2-40B4-BE49-F238E27FC236}">
              <a16:creationId xmlns:a16="http://schemas.microsoft.com/office/drawing/2014/main" id="{00000000-0008-0000-0000-0000BB04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49</xdr:row>
      <xdr:rowOff>0</xdr:rowOff>
    </xdr:from>
    <xdr:ext cx="342900" cy="342900"/>
    <xdr:sp macro="" textlink="">
      <xdr:nvSpPr>
        <xdr:cNvPr id="1212" name="Shape 14">
          <a:extLst>
            <a:ext uri="{FF2B5EF4-FFF2-40B4-BE49-F238E27FC236}">
              <a16:creationId xmlns:a16="http://schemas.microsoft.com/office/drawing/2014/main" id="{00000000-0008-0000-0000-0000BC04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34</xdr:row>
      <xdr:rowOff>0</xdr:rowOff>
    </xdr:from>
    <xdr:ext cx="342900" cy="342900"/>
    <xdr:sp macro="" textlink="">
      <xdr:nvSpPr>
        <xdr:cNvPr id="1336" name="Shape 14">
          <a:extLst>
            <a:ext uri="{FF2B5EF4-FFF2-40B4-BE49-F238E27FC236}">
              <a16:creationId xmlns:a16="http://schemas.microsoft.com/office/drawing/2014/main" id="{00000000-0008-0000-0000-00003805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35</xdr:row>
      <xdr:rowOff>0</xdr:rowOff>
    </xdr:from>
    <xdr:ext cx="342900" cy="342900"/>
    <xdr:sp macro="" textlink="">
      <xdr:nvSpPr>
        <xdr:cNvPr id="1337" name="Shape 14">
          <a:extLst>
            <a:ext uri="{FF2B5EF4-FFF2-40B4-BE49-F238E27FC236}">
              <a16:creationId xmlns:a16="http://schemas.microsoft.com/office/drawing/2014/main" id="{00000000-0008-0000-0000-00003905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36</xdr:row>
      <xdr:rowOff>0</xdr:rowOff>
    </xdr:from>
    <xdr:ext cx="342900" cy="342900"/>
    <xdr:sp macro="" textlink="">
      <xdr:nvSpPr>
        <xdr:cNvPr id="1338" name="Shape 14">
          <a:extLst>
            <a:ext uri="{FF2B5EF4-FFF2-40B4-BE49-F238E27FC236}">
              <a16:creationId xmlns:a16="http://schemas.microsoft.com/office/drawing/2014/main" id="{00000000-0008-0000-0000-00003A05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37</xdr:row>
      <xdr:rowOff>0</xdr:rowOff>
    </xdr:from>
    <xdr:ext cx="342900" cy="342900"/>
    <xdr:sp macro="" textlink="">
      <xdr:nvSpPr>
        <xdr:cNvPr id="1339" name="Shape 14">
          <a:extLst>
            <a:ext uri="{FF2B5EF4-FFF2-40B4-BE49-F238E27FC236}">
              <a16:creationId xmlns:a16="http://schemas.microsoft.com/office/drawing/2014/main" id="{00000000-0008-0000-0000-00003B05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34</xdr:row>
      <xdr:rowOff>0</xdr:rowOff>
    </xdr:from>
    <xdr:ext cx="342900" cy="342900"/>
    <xdr:sp macro="" textlink="">
      <xdr:nvSpPr>
        <xdr:cNvPr id="1340" name="Shape 14">
          <a:extLst>
            <a:ext uri="{FF2B5EF4-FFF2-40B4-BE49-F238E27FC236}">
              <a16:creationId xmlns:a16="http://schemas.microsoft.com/office/drawing/2014/main" id="{00000000-0008-0000-0000-00003C05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35</xdr:row>
      <xdr:rowOff>0</xdr:rowOff>
    </xdr:from>
    <xdr:ext cx="342900" cy="342900"/>
    <xdr:sp macro="" textlink="">
      <xdr:nvSpPr>
        <xdr:cNvPr id="1341" name="Shape 14">
          <a:extLst>
            <a:ext uri="{FF2B5EF4-FFF2-40B4-BE49-F238E27FC236}">
              <a16:creationId xmlns:a16="http://schemas.microsoft.com/office/drawing/2014/main" id="{00000000-0008-0000-0000-00003D05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36</xdr:row>
      <xdr:rowOff>0</xdr:rowOff>
    </xdr:from>
    <xdr:ext cx="342900" cy="342900"/>
    <xdr:sp macro="" textlink="">
      <xdr:nvSpPr>
        <xdr:cNvPr id="1342" name="Shape 14">
          <a:extLst>
            <a:ext uri="{FF2B5EF4-FFF2-40B4-BE49-F238E27FC236}">
              <a16:creationId xmlns:a16="http://schemas.microsoft.com/office/drawing/2014/main" id="{00000000-0008-0000-0000-00003E05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37</xdr:row>
      <xdr:rowOff>0</xdr:rowOff>
    </xdr:from>
    <xdr:ext cx="342900" cy="342900"/>
    <xdr:sp macro="" textlink="">
      <xdr:nvSpPr>
        <xdr:cNvPr id="1343" name="Shape 14">
          <a:extLst>
            <a:ext uri="{FF2B5EF4-FFF2-40B4-BE49-F238E27FC236}">
              <a16:creationId xmlns:a16="http://schemas.microsoft.com/office/drawing/2014/main" id="{00000000-0008-0000-0000-00003F05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34</xdr:row>
      <xdr:rowOff>0</xdr:rowOff>
    </xdr:from>
    <xdr:ext cx="342900" cy="342900"/>
    <xdr:sp macro="" textlink="">
      <xdr:nvSpPr>
        <xdr:cNvPr id="1344" name="Shape 14">
          <a:extLst>
            <a:ext uri="{FF2B5EF4-FFF2-40B4-BE49-F238E27FC236}">
              <a16:creationId xmlns:a16="http://schemas.microsoft.com/office/drawing/2014/main" id="{00000000-0008-0000-0000-00004005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32</xdr:row>
      <xdr:rowOff>0</xdr:rowOff>
    </xdr:from>
    <xdr:ext cx="342900" cy="342900"/>
    <xdr:sp macro="" textlink="">
      <xdr:nvSpPr>
        <xdr:cNvPr id="1345" name="Shape 14">
          <a:extLst>
            <a:ext uri="{FF2B5EF4-FFF2-40B4-BE49-F238E27FC236}">
              <a16:creationId xmlns:a16="http://schemas.microsoft.com/office/drawing/2014/main" id="{00000000-0008-0000-0000-00004105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32</xdr:row>
      <xdr:rowOff>0</xdr:rowOff>
    </xdr:from>
    <xdr:ext cx="342900" cy="342900"/>
    <xdr:sp macro="" textlink="">
      <xdr:nvSpPr>
        <xdr:cNvPr id="1346" name="Shape 14">
          <a:extLst>
            <a:ext uri="{FF2B5EF4-FFF2-40B4-BE49-F238E27FC236}">
              <a16:creationId xmlns:a16="http://schemas.microsoft.com/office/drawing/2014/main" id="{00000000-0008-0000-0000-00004205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32</xdr:row>
      <xdr:rowOff>0</xdr:rowOff>
    </xdr:from>
    <xdr:ext cx="342900" cy="342900"/>
    <xdr:sp macro="" textlink="">
      <xdr:nvSpPr>
        <xdr:cNvPr id="1347" name="Shape 14">
          <a:extLst>
            <a:ext uri="{FF2B5EF4-FFF2-40B4-BE49-F238E27FC236}">
              <a16:creationId xmlns:a16="http://schemas.microsoft.com/office/drawing/2014/main" id="{00000000-0008-0000-0000-00004305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35</xdr:row>
      <xdr:rowOff>0</xdr:rowOff>
    </xdr:from>
    <xdr:ext cx="342900" cy="342900"/>
    <xdr:sp macro="" textlink="">
      <xdr:nvSpPr>
        <xdr:cNvPr id="1348" name="Shape 14">
          <a:extLst>
            <a:ext uri="{FF2B5EF4-FFF2-40B4-BE49-F238E27FC236}">
              <a16:creationId xmlns:a16="http://schemas.microsoft.com/office/drawing/2014/main" id="{00000000-0008-0000-0000-00004405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35</xdr:row>
      <xdr:rowOff>0</xdr:rowOff>
    </xdr:from>
    <xdr:ext cx="342900" cy="342900"/>
    <xdr:sp macro="" textlink="">
      <xdr:nvSpPr>
        <xdr:cNvPr id="1349" name="Shape 14">
          <a:extLst>
            <a:ext uri="{FF2B5EF4-FFF2-40B4-BE49-F238E27FC236}">
              <a16:creationId xmlns:a16="http://schemas.microsoft.com/office/drawing/2014/main" id="{00000000-0008-0000-0000-00004505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35</xdr:row>
      <xdr:rowOff>0</xdr:rowOff>
    </xdr:from>
    <xdr:ext cx="342900" cy="342900"/>
    <xdr:sp macro="" textlink="">
      <xdr:nvSpPr>
        <xdr:cNvPr id="1350" name="Shape 14">
          <a:extLst>
            <a:ext uri="{FF2B5EF4-FFF2-40B4-BE49-F238E27FC236}">
              <a16:creationId xmlns:a16="http://schemas.microsoft.com/office/drawing/2014/main" id="{00000000-0008-0000-0000-00004605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36</xdr:row>
      <xdr:rowOff>0</xdr:rowOff>
    </xdr:from>
    <xdr:ext cx="342900" cy="342900"/>
    <xdr:sp macro="" textlink="">
      <xdr:nvSpPr>
        <xdr:cNvPr id="1351" name="Shape 14">
          <a:extLst>
            <a:ext uri="{FF2B5EF4-FFF2-40B4-BE49-F238E27FC236}">
              <a16:creationId xmlns:a16="http://schemas.microsoft.com/office/drawing/2014/main" id="{00000000-0008-0000-0000-00004705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36</xdr:row>
      <xdr:rowOff>0</xdr:rowOff>
    </xdr:from>
    <xdr:ext cx="342900" cy="342900"/>
    <xdr:sp macro="" textlink="">
      <xdr:nvSpPr>
        <xdr:cNvPr id="1352" name="Shape 14">
          <a:extLst>
            <a:ext uri="{FF2B5EF4-FFF2-40B4-BE49-F238E27FC236}">
              <a16:creationId xmlns:a16="http://schemas.microsoft.com/office/drawing/2014/main" id="{00000000-0008-0000-0000-00004805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36</xdr:row>
      <xdr:rowOff>0</xdr:rowOff>
    </xdr:from>
    <xdr:ext cx="342900" cy="342900"/>
    <xdr:sp macro="" textlink="">
      <xdr:nvSpPr>
        <xdr:cNvPr id="1353" name="Shape 14">
          <a:extLst>
            <a:ext uri="{FF2B5EF4-FFF2-40B4-BE49-F238E27FC236}">
              <a16:creationId xmlns:a16="http://schemas.microsoft.com/office/drawing/2014/main" id="{00000000-0008-0000-0000-00004905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37</xdr:row>
      <xdr:rowOff>0</xdr:rowOff>
    </xdr:from>
    <xdr:ext cx="342900" cy="342900"/>
    <xdr:sp macro="" textlink="">
      <xdr:nvSpPr>
        <xdr:cNvPr id="1354" name="Shape 14">
          <a:extLst>
            <a:ext uri="{FF2B5EF4-FFF2-40B4-BE49-F238E27FC236}">
              <a16:creationId xmlns:a16="http://schemas.microsoft.com/office/drawing/2014/main" id="{00000000-0008-0000-0000-00004A05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37</xdr:row>
      <xdr:rowOff>0</xdr:rowOff>
    </xdr:from>
    <xdr:ext cx="342900" cy="342900"/>
    <xdr:sp macro="" textlink="">
      <xdr:nvSpPr>
        <xdr:cNvPr id="1355" name="Shape 14">
          <a:extLst>
            <a:ext uri="{FF2B5EF4-FFF2-40B4-BE49-F238E27FC236}">
              <a16:creationId xmlns:a16="http://schemas.microsoft.com/office/drawing/2014/main" id="{00000000-0008-0000-0000-00004B05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40</xdr:row>
      <xdr:rowOff>0</xdr:rowOff>
    </xdr:from>
    <xdr:ext cx="342900" cy="342900"/>
    <xdr:sp macro="" textlink="">
      <xdr:nvSpPr>
        <xdr:cNvPr id="1356" name="Shape 14">
          <a:extLst>
            <a:ext uri="{FF2B5EF4-FFF2-40B4-BE49-F238E27FC236}">
              <a16:creationId xmlns:a16="http://schemas.microsoft.com/office/drawing/2014/main" id="{00000000-0008-0000-0000-00004C05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40</xdr:row>
      <xdr:rowOff>0</xdr:rowOff>
    </xdr:from>
    <xdr:ext cx="342900" cy="342900"/>
    <xdr:sp macro="" textlink="">
      <xdr:nvSpPr>
        <xdr:cNvPr id="1357" name="Shape 14">
          <a:extLst>
            <a:ext uri="{FF2B5EF4-FFF2-40B4-BE49-F238E27FC236}">
              <a16:creationId xmlns:a16="http://schemas.microsoft.com/office/drawing/2014/main" id="{00000000-0008-0000-0000-00004D05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40</xdr:row>
      <xdr:rowOff>0</xdr:rowOff>
    </xdr:from>
    <xdr:ext cx="342900" cy="342900"/>
    <xdr:sp macro="" textlink="">
      <xdr:nvSpPr>
        <xdr:cNvPr id="1358" name="Shape 14">
          <a:extLst>
            <a:ext uri="{FF2B5EF4-FFF2-40B4-BE49-F238E27FC236}">
              <a16:creationId xmlns:a16="http://schemas.microsoft.com/office/drawing/2014/main" id="{00000000-0008-0000-0000-00004E05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41</xdr:row>
      <xdr:rowOff>0</xdr:rowOff>
    </xdr:from>
    <xdr:ext cx="342900" cy="342900"/>
    <xdr:sp macro="" textlink="">
      <xdr:nvSpPr>
        <xdr:cNvPr id="1359" name="Shape 14">
          <a:extLst>
            <a:ext uri="{FF2B5EF4-FFF2-40B4-BE49-F238E27FC236}">
              <a16:creationId xmlns:a16="http://schemas.microsoft.com/office/drawing/2014/main" id="{00000000-0008-0000-0000-00004F05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41</xdr:row>
      <xdr:rowOff>0</xdr:rowOff>
    </xdr:from>
    <xdr:ext cx="342900" cy="342900"/>
    <xdr:sp macro="" textlink="">
      <xdr:nvSpPr>
        <xdr:cNvPr id="1360" name="Shape 14">
          <a:extLst>
            <a:ext uri="{FF2B5EF4-FFF2-40B4-BE49-F238E27FC236}">
              <a16:creationId xmlns:a16="http://schemas.microsoft.com/office/drawing/2014/main" id="{00000000-0008-0000-0000-00005005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41</xdr:row>
      <xdr:rowOff>0</xdr:rowOff>
    </xdr:from>
    <xdr:ext cx="342900" cy="342900"/>
    <xdr:sp macro="" textlink="">
      <xdr:nvSpPr>
        <xdr:cNvPr id="1361" name="Shape 14">
          <a:extLst>
            <a:ext uri="{FF2B5EF4-FFF2-40B4-BE49-F238E27FC236}">
              <a16:creationId xmlns:a16="http://schemas.microsoft.com/office/drawing/2014/main" id="{00000000-0008-0000-0000-00005105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42</xdr:row>
      <xdr:rowOff>0</xdr:rowOff>
    </xdr:from>
    <xdr:ext cx="342900" cy="342900"/>
    <xdr:sp macro="" textlink="">
      <xdr:nvSpPr>
        <xdr:cNvPr id="1362" name="Shape 14">
          <a:extLst>
            <a:ext uri="{FF2B5EF4-FFF2-40B4-BE49-F238E27FC236}">
              <a16:creationId xmlns:a16="http://schemas.microsoft.com/office/drawing/2014/main" id="{00000000-0008-0000-0000-00005205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42</xdr:row>
      <xdr:rowOff>0</xdr:rowOff>
    </xdr:from>
    <xdr:ext cx="342900" cy="342900"/>
    <xdr:sp macro="" textlink="">
      <xdr:nvSpPr>
        <xdr:cNvPr id="1363" name="Shape 14">
          <a:extLst>
            <a:ext uri="{FF2B5EF4-FFF2-40B4-BE49-F238E27FC236}">
              <a16:creationId xmlns:a16="http://schemas.microsoft.com/office/drawing/2014/main" id="{00000000-0008-0000-0000-00005305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42</xdr:row>
      <xdr:rowOff>0</xdr:rowOff>
    </xdr:from>
    <xdr:ext cx="342900" cy="342900"/>
    <xdr:sp macro="" textlink="">
      <xdr:nvSpPr>
        <xdr:cNvPr id="1364" name="Shape 14">
          <a:extLst>
            <a:ext uri="{FF2B5EF4-FFF2-40B4-BE49-F238E27FC236}">
              <a16:creationId xmlns:a16="http://schemas.microsoft.com/office/drawing/2014/main" id="{00000000-0008-0000-0000-00005405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43</xdr:row>
      <xdr:rowOff>0</xdr:rowOff>
    </xdr:from>
    <xdr:ext cx="342900" cy="342900"/>
    <xdr:sp macro="" textlink="">
      <xdr:nvSpPr>
        <xdr:cNvPr id="1365" name="Shape 14">
          <a:extLst>
            <a:ext uri="{FF2B5EF4-FFF2-40B4-BE49-F238E27FC236}">
              <a16:creationId xmlns:a16="http://schemas.microsoft.com/office/drawing/2014/main" id="{00000000-0008-0000-0000-00005505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43</xdr:row>
      <xdr:rowOff>0</xdr:rowOff>
    </xdr:from>
    <xdr:ext cx="342900" cy="342900"/>
    <xdr:sp macro="" textlink="">
      <xdr:nvSpPr>
        <xdr:cNvPr id="1366" name="Shape 14">
          <a:extLst>
            <a:ext uri="{FF2B5EF4-FFF2-40B4-BE49-F238E27FC236}">
              <a16:creationId xmlns:a16="http://schemas.microsoft.com/office/drawing/2014/main" id="{00000000-0008-0000-0000-00005605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43</xdr:row>
      <xdr:rowOff>0</xdr:rowOff>
    </xdr:from>
    <xdr:ext cx="342900" cy="342900"/>
    <xdr:sp macro="" textlink="">
      <xdr:nvSpPr>
        <xdr:cNvPr id="1367" name="Shape 14">
          <a:extLst>
            <a:ext uri="{FF2B5EF4-FFF2-40B4-BE49-F238E27FC236}">
              <a16:creationId xmlns:a16="http://schemas.microsoft.com/office/drawing/2014/main" id="{00000000-0008-0000-0000-00005705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49</xdr:row>
      <xdr:rowOff>0</xdr:rowOff>
    </xdr:from>
    <xdr:ext cx="342900" cy="342900"/>
    <xdr:sp macro="" textlink="">
      <xdr:nvSpPr>
        <xdr:cNvPr id="1368" name="Shape 14">
          <a:extLst>
            <a:ext uri="{FF2B5EF4-FFF2-40B4-BE49-F238E27FC236}">
              <a16:creationId xmlns:a16="http://schemas.microsoft.com/office/drawing/2014/main" id="{00000000-0008-0000-0000-00005805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49</xdr:row>
      <xdr:rowOff>0</xdr:rowOff>
    </xdr:from>
    <xdr:ext cx="342900" cy="342900"/>
    <xdr:sp macro="" textlink="">
      <xdr:nvSpPr>
        <xdr:cNvPr id="1369" name="Shape 14">
          <a:extLst>
            <a:ext uri="{FF2B5EF4-FFF2-40B4-BE49-F238E27FC236}">
              <a16:creationId xmlns:a16="http://schemas.microsoft.com/office/drawing/2014/main" id="{00000000-0008-0000-0000-00005905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49</xdr:row>
      <xdr:rowOff>0</xdr:rowOff>
    </xdr:from>
    <xdr:ext cx="342900" cy="342900"/>
    <xdr:sp macro="" textlink="">
      <xdr:nvSpPr>
        <xdr:cNvPr id="1370" name="Shape 14">
          <a:extLst>
            <a:ext uri="{FF2B5EF4-FFF2-40B4-BE49-F238E27FC236}">
              <a16:creationId xmlns:a16="http://schemas.microsoft.com/office/drawing/2014/main" id="{00000000-0008-0000-0000-00005A05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34</xdr:row>
      <xdr:rowOff>0</xdr:rowOff>
    </xdr:from>
    <xdr:ext cx="342900" cy="342900"/>
    <xdr:sp macro="" textlink="">
      <xdr:nvSpPr>
        <xdr:cNvPr id="1371" name="Shape 14">
          <a:extLst>
            <a:ext uri="{FF2B5EF4-FFF2-40B4-BE49-F238E27FC236}">
              <a16:creationId xmlns:a16="http://schemas.microsoft.com/office/drawing/2014/main" id="{00000000-0008-0000-0000-00005B05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35</xdr:row>
      <xdr:rowOff>0</xdr:rowOff>
    </xdr:from>
    <xdr:ext cx="342900" cy="342900"/>
    <xdr:sp macro="" textlink="">
      <xdr:nvSpPr>
        <xdr:cNvPr id="1372" name="Shape 14">
          <a:extLst>
            <a:ext uri="{FF2B5EF4-FFF2-40B4-BE49-F238E27FC236}">
              <a16:creationId xmlns:a16="http://schemas.microsoft.com/office/drawing/2014/main" id="{00000000-0008-0000-0000-00005C05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36</xdr:row>
      <xdr:rowOff>0</xdr:rowOff>
    </xdr:from>
    <xdr:ext cx="342900" cy="342900"/>
    <xdr:sp macro="" textlink="">
      <xdr:nvSpPr>
        <xdr:cNvPr id="1373" name="Shape 14">
          <a:extLst>
            <a:ext uri="{FF2B5EF4-FFF2-40B4-BE49-F238E27FC236}">
              <a16:creationId xmlns:a16="http://schemas.microsoft.com/office/drawing/2014/main" id="{00000000-0008-0000-0000-00005D05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37</xdr:row>
      <xdr:rowOff>0</xdr:rowOff>
    </xdr:from>
    <xdr:ext cx="342900" cy="342900"/>
    <xdr:sp macro="" textlink="">
      <xdr:nvSpPr>
        <xdr:cNvPr id="1374" name="Shape 14">
          <a:extLst>
            <a:ext uri="{FF2B5EF4-FFF2-40B4-BE49-F238E27FC236}">
              <a16:creationId xmlns:a16="http://schemas.microsoft.com/office/drawing/2014/main" id="{00000000-0008-0000-0000-00005E05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34</xdr:row>
      <xdr:rowOff>0</xdr:rowOff>
    </xdr:from>
    <xdr:ext cx="342900" cy="342900"/>
    <xdr:sp macro="" textlink="">
      <xdr:nvSpPr>
        <xdr:cNvPr id="1375" name="Shape 14">
          <a:extLst>
            <a:ext uri="{FF2B5EF4-FFF2-40B4-BE49-F238E27FC236}">
              <a16:creationId xmlns:a16="http://schemas.microsoft.com/office/drawing/2014/main" id="{00000000-0008-0000-0000-00005F05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35</xdr:row>
      <xdr:rowOff>0</xdr:rowOff>
    </xdr:from>
    <xdr:ext cx="342900" cy="342900"/>
    <xdr:sp macro="" textlink="">
      <xdr:nvSpPr>
        <xdr:cNvPr id="1376" name="Shape 14">
          <a:extLst>
            <a:ext uri="{FF2B5EF4-FFF2-40B4-BE49-F238E27FC236}">
              <a16:creationId xmlns:a16="http://schemas.microsoft.com/office/drawing/2014/main" id="{00000000-0008-0000-0000-00006005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36</xdr:row>
      <xdr:rowOff>0</xdr:rowOff>
    </xdr:from>
    <xdr:ext cx="342900" cy="342900"/>
    <xdr:sp macro="" textlink="">
      <xdr:nvSpPr>
        <xdr:cNvPr id="1377" name="Shape 14">
          <a:extLst>
            <a:ext uri="{FF2B5EF4-FFF2-40B4-BE49-F238E27FC236}">
              <a16:creationId xmlns:a16="http://schemas.microsoft.com/office/drawing/2014/main" id="{00000000-0008-0000-0000-00006105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37</xdr:row>
      <xdr:rowOff>0</xdr:rowOff>
    </xdr:from>
    <xdr:ext cx="342900" cy="342900"/>
    <xdr:sp macro="" textlink="">
      <xdr:nvSpPr>
        <xdr:cNvPr id="1378" name="Shape 14">
          <a:extLst>
            <a:ext uri="{FF2B5EF4-FFF2-40B4-BE49-F238E27FC236}">
              <a16:creationId xmlns:a16="http://schemas.microsoft.com/office/drawing/2014/main" id="{00000000-0008-0000-0000-00006205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34</xdr:row>
      <xdr:rowOff>0</xdr:rowOff>
    </xdr:from>
    <xdr:ext cx="342900" cy="342900"/>
    <xdr:sp macro="" textlink="">
      <xdr:nvSpPr>
        <xdr:cNvPr id="1379" name="Shape 14">
          <a:extLst>
            <a:ext uri="{FF2B5EF4-FFF2-40B4-BE49-F238E27FC236}">
              <a16:creationId xmlns:a16="http://schemas.microsoft.com/office/drawing/2014/main" id="{00000000-0008-0000-0000-00006305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32</xdr:row>
      <xdr:rowOff>0</xdr:rowOff>
    </xdr:from>
    <xdr:ext cx="342900" cy="342900"/>
    <xdr:sp macro="" textlink="">
      <xdr:nvSpPr>
        <xdr:cNvPr id="1380" name="Shape 14">
          <a:extLst>
            <a:ext uri="{FF2B5EF4-FFF2-40B4-BE49-F238E27FC236}">
              <a16:creationId xmlns:a16="http://schemas.microsoft.com/office/drawing/2014/main" id="{00000000-0008-0000-0000-00006405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32</xdr:row>
      <xdr:rowOff>0</xdr:rowOff>
    </xdr:from>
    <xdr:ext cx="342900" cy="342900"/>
    <xdr:sp macro="" textlink="">
      <xdr:nvSpPr>
        <xdr:cNvPr id="1381" name="Shape 14">
          <a:extLst>
            <a:ext uri="{FF2B5EF4-FFF2-40B4-BE49-F238E27FC236}">
              <a16:creationId xmlns:a16="http://schemas.microsoft.com/office/drawing/2014/main" id="{00000000-0008-0000-0000-00006505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32</xdr:row>
      <xdr:rowOff>0</xdr:rowOff>
    </xdr:from>
    <xdr:ext cx="342900" cy="342900"/>
    <xdr:sp macro="" textlink="">
      <xdr:nvSpPr>
        <xdr:cNvPr id="1382" name="Shape 14">
          <a:extLst>
            <a:ext uri="{FF2B5EF4-FFF2-40B4-BE49-F238E27FC236}">
              <a16:creationId xmlns:a16="http://schemas.microsoft.com/office/drawing/2014/main" id="{00000000-0008-0000-0000-00006605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35</xdr:row>
      <xdr:rowOff>0</xdr:rowOff>
    </xdr:from>
    <xdr:ext cx="342900" cy="342900"/>
    <xdr:sp macro="" textlink="">
      <xdr:nvSpPr>
        <xdr:cNvPr id="1383" name="Shape 14">
          <a:extLst>
            <a:ext uri="{FF2B5EF4-FFF2-40B4-BE49-F238E27FC236}">
              <a16:creationId xmlns:a16="http://schemas.microsoft.com/office/drawing/2014/main" id="{00000000-0008-0000-0000-00006705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35</xdr:row>
      <xdr:rowOff>0</xdr:rowOff>
    </xdr:from>
    <xdr:ext cx="342900" cy="342900"/>
    <xdr:sp macro="" textlink="">
      <xdr:nvSpPr>
        <xdr:cNvPr id="1384" name="Shape 14">
          <a:extLst>
            <a:ext uri="{FF2B5EF4-FFF2-40B4-BE49-F238E27FC236}">
              <a16:creationId xmlns:a16="http://schemas.microsoft.com/office/drawing/2014/main" id="{00000000-0008-0000-0000-00006805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35</xdr:row>
      <xdr:rowOff>0</xdr:rowOff>
    </xdr:from>
    <xdr:ext cx="342900" cy="342900"/>
    <xdr:sp macro="" textlink="">
      <xdr:nvSpPr>
        <xdr:cNvPr id="1385" name="Shape 14">
          <a:extLst>
            <a:ext uri="{FF2B5EF4-FFF2-40B4-BE49-F238E27FC236}">
              <a16:creationId xmlns:a16="http://schemas.microsoft.com/office/drawing/2014/main" id="{00000000-0008-0000-0000-00006905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36</xdr:row>
      <xdr:rowOff>0</xdr:rowOff>
    </xdr:from>
    <xdr:ext cx="342900" cy="342900"/>
    <xdr:sp macro="" textlink="">
      <xdr:nvSpPr>
        <xdr:cNvPr id="1386" name="Shape 14">
          <a:extLst>
            <a:ext uri="{FF2B5EF4-FFF2-40B4-BE49-F238E27FC236}">
              <a16:creationId xmlns:a16="http://schemas.microsoft.com/office/drawing/2014/main" id="{00000000-0008-0000-0000-00006A05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36</xdr:row>
      <xdr:rowOff>0</xdr:rowOff>
    </xdr:from>
    <xdr:ext cx="342900" cy="342900"/>
    <xdr:sp macro="" textlink="">
      <xdr:nvSpPr>
        <xdr:cNvPr id="1387" name="Shape 14">
          <a:extLst>
            <a:ext uri="{FF2B5EF4-FFF2-40B4-BE49-F238E27FC236}">
              <a16:creationId xmlns:a16="http://schemas.microsoft.com/office/drawing/2014/main" id="{00000000-0008-0000-0000-00006B05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36</xdr:row>
      <xdr:rowOff>0</xdr:rowOff>
    </xdr:from>
    <xdr:ext cx="342900" cy="342900"/>
    <xdr:sp macro="" textlink="">
      <xdr:nvSpPr>
        <xdr:cNvPr id="1388" name="Shape 14">
          <a:extLst>
            <a:ext uri="{FF2B5EF4-FFF2-40B4-BE49-F238E27FC236}">
              <a16:creationId xmlns:a16="http://schemas.microsoft.com/office/drawing/2014/main" id="{00000000-0008-0000-0000-00006C05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37</xdr:row>
      <xdr:rowOff>0</xdr:rowOff>
    </xdr:from>
    <xdr:ext cx="342900" cy="342900"/>
    <xdr:sp macro="" textlink="">
      <xdr:nvSpPr>
        <xdr:cNvPr id="1389" name="Shape 14">
          <a:extLst>
            <a:ext uri="{FF2B5EF4-FFF2-40B4-BE49-F238E27FC236}">
              <a16:creationId xmlns:a16="http://schemas.microsoft.com/office/drawing/2014/main" id="{00000000-0008-0000-0000-00006D05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37</xdr:row>
      <xdr:rowOff>0</xdr:rowOff>
    </xdr:from>
    <xdr:ext cx="342900" cy="342900"/>
    <xdr:sp macro="" textlink="">
      <xdr:nvSpPr>
        <xdr:cNvPr id="1390" name="Shape 14">
          <a:extLst>
            <a:ext uri="{FF2B5EF4-FFF2-40B4-BE49-F238E27FC236}">
              <a16:creationId xmlns:a16="http://schemas.microsoft.com/office/drawing/2014/main" id="{00000000-0008-0000-0000-00006E05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37</xdr:row>
      <xdr:rowOff>0</xdr:rowOff>
    </xdr:from>
    <xdr:ext cx="342900" cy="342900"/>
    <xdr:sp macro="" textlink="">
      <xdr:nvSpPr>
        <xdr:cNvPr id="1391" name="Shape 14">
          <a:extLst>
            <a:ext uri="{FF2B5EF4-FFF2-40B4-BE49-F238E27FC236}">
              <a16:creationId xmlns:a16="http://schemas.microsoft.com/office/drawing/2014/main" id="{00000000-0008-0000-0000-00006F05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40</xdr:row>
      <xdr:rowOff>0</xdr:rowOff>
    </xdr:from>
    <xdr:ext cx="342900" cy="342900"/>
    <xdr:sp macro="" textlink="">
      <xdr:nvSpPr>
        <xdr:cNvPr id="1392" name="Shape 14">
          <a:extLst>
            <a:ext uri="{FF2B5EF4-FFF2-40B4-BE49-F238E27FC236}">
              <a16:creationId xmlns:a16="http://schemas.microsoft.com/office/drawing/2014/main" id="{00000000-0008-0000-0000-00007005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40</xdr:row>
      <xdr:rowOff>0</xdr:rowOff>
    </xdr:from>
    <xdr:ext cx="342900" cy="342900"/>
    <xdr:sp macro="" textlink="">
      <xdr:nvSpPr>
        <xdr:cNvPr id="1393" name="Shape 14">
          <a:extLst>
            <a:ext uri="{FF2B5EF4-FFF2-40B4-BE49-F238E27FC236}">
              <a16:creationId xmlns:a16="http://schemas.microsoft.com/office/drawing/2014/main" id="{00000000-0008-0000-0000-00007105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40</xdr:row>
      <xdr:rowOff>0</xdr:rowOff>
    </xdr:from>
    <xdr:ext cx="342900" cy="342900"/>
    <xdr:sp macro="" textlink="">
      <xdr:nvSpPr>
        <xdr:cNvPr id="1394" name="Shape 14">
          <a:extLst>
            <a:ext uri="{FF2B5EF4-FFF2-40B4-BE49-F238E27FC236}">
              <a16:creationId xmlns:a16="http://schemas.microsoft.com/office/drawing/2014/main" id="{00000000-0008-0000-0000-00007205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41</xdr:row>
      <xdr:rowOff>0</xdr:rowOff>
    </xdr:from>
    <xdr:ext cx="342900" cy="342900"/>
    <xdr:sp macro="" textlink="">
      <xdr:nvSpPr>
        <xdr:cNvPr id="1395" name="Shape 14">
          <a:extLst>
            <a:ext uri="{FF2B5EF4-FFF2-40B4-BE49-F238E27FC236}">
              <a16:creationId xmlns:a16="http://schemas.microsoft.com/office/drawing/2014/main" id="{00000000-0008-0000-0000-00007305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41</xdr:row>
      <xdr:rowOff>0</xdr:rowOff>
    </xdr:from>
    <xdr:ext cx="342900" cy="342900"/>
    <xdr:sp macro="" textlink="">
      <xdr:nvSpPr>
        <xdr:cNvPr id="1396" name="Shape 14">
          <a:extLst>
            <a:ext uri="{FF2B5EF4-FFF2-40B4-BE49-F238E27FC236}">
              <a16:creationId xmlns:a16="http://schemas.microsoft.com/office/drawing/2014/main" id="{00000000-0008-0000-0000-00007405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41</xdr:row>
      <xdr:rowOff>0</xdr:rowOff>
    </xdr:from>
    <xdr:ext cx="342900" cy="342900"/>
    <xdr:sp macro="" textlink="">
      <xdr:nvSpPr>
        <xdr:cNvPr id="1397" name="Shape 14">
          <a:extLst>
            <a:ext uri="{FF2B5EF4-FFF2-40B4-BE49-F238E27FC236}">
              <a16:creationId xmlns:a16="http://schemas.microsoft.com/office/drawing/2014/main" id="{00000000-0008-0000-0000-00007505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42</xdr:row>
      <xdr:rowOff>0</xdr:rowOff>
    </xdr:from>
    <xdr:ext cx="342900" cy="342900"/>
    <xdr:sp macro="" textlink="">
      <xdr:nvSpPr>
        <xdr:cNvPr id="1398" name="Shape 14">
          <a:extLst>
            <a:ext uri="{FF2B5EF4-FFF2-40B4-BE49-F238E27FC236}">
              <a16:creationId xmlns:a16="http://schemas.microsoft.com/office/drawing/2014/main" id="{00000000-0008-0000-0000-00007605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42</xdr:row>
      <xdr:rowOff>0</xdr:rowOff>
    </xdr:from>
    <xdr:ext cx="342900" cy="342900"/>
    <xdr:sp macro="" textlink="">
      <xdr:nvSpPr>
        <xdr:cNvPr id="1399" name="Shape 14">
          <a:extLst>
            <a:ext uri="{FF2B5EF4-FFF2-40B4-BE49-F238E27FC236}">
              <a16:creationId xmlns:a16="http://schemas.microsoft.com/office/drawing/2014/main" id="{00000000-0008-0000-0000-00007705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43</xdr:row>
      <xdr:rowOff>0</xdr:rowOff>
    </xdr:from>
    <xdr:ext cx="342900" cy="342900"/>
    <xdr:sp macro="" textlink="">
      <xdr:nvSpPr>
        <xdr:cNvPr id="1400" name="Shape 14">
          <a:extLst>
            <a:ext uri="{FF2B5EF4-FFF2-40B4-BE49-F238E27FC236}">
              <a16:creationId xmlns:a16="http://schemas.microsoft.com/office/drawing/2014/main" id="{00000000-0008-0000-0000-00007805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43</xdr:row>
      <xdr:rowOff>0</xdr:rowOff>
    </xdr:from>
    <xdr:ext cx="342900" cy="342900"/>
    <xdr:sp macro="" textlink="">
      <xdr:nvSpPr>
        <xdr:cNvPr id="1401" name="Shape 14">
          <a:extLst>
            <a:ext uri="{FF2B5EF4-FFF2-40B4-BE49-F238E27FC236}">
              <a16:creationId xmlns:a16="http://schemas.microsoft.com/office/drawing/2014/main" id="{00000000-0008-0000-0000-00007905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43</xdr:row>
      <xdr:rowOff>0</xdr:rowOff>
    </xdr:from>
    <xdr:ext cx="342900" cy="342900"/>
    <xdr:sp macro="" textlink="">
      <xdr:nvSpPr>
        <xdr:cNvPr id="1402" name="Shape 14">
          <a:extLst>
            <a:ext uri="{FF2B5EF4-FFF2-40B4-BE49-F238E27FC236}">
              <a16:creationId xmlns:a16="http://schemas.microsoft.com/office/drawing/2014/main" id="{00000000-0008-0000-0000-00007A05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49</xdr:row>
      <xdr:rowOff>0</xdr:rowOff>
    </xdr:from>
    <xdr:ext cx="342900" cy="342900"/>
    <xdr:sp macro="" textlink="">
      <xdr:nvSpPr>
        <xdr:cNvPr id="1403" name="Shape 14">
          <a:extLst>
            <a:ext uri="{FF2B5EF4-FFF2-40B4-BE49-F238E27FC236}">
              <a16:creationId xmlns:a16="http://schemas.microsoft.com/office/drawing/2014/main" id="{00000000-0008-0000-0000-00007B05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49</xdr:row>
      <xdr:rowOff>0</xdr:rowOff>
    </xdr:from>
    <xdr:ext cx="342900" cy="342900"/>
    <xdr:sp macro="" textlink="">
      <xdr:nvSpPr>
        <xdr:cNvPr id="1404" name="Shape 14">
          <a:extLst>
            <a:ext uri="{FF2B5EF4-FFF2-40B4-BE49-F238E27FC236}">
              <a16:creationId xmlns:a16="http://schemas.microsoft.com/office/drawing/2014/main" id="{00000000-0008-0000-0000-00007C05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49</xdr:row>
      <xdr:rowOff>0</xdr:rowOff>
    </xdr:from>
    <xdr:ext cx="342900" cy="342900"/>
    <xdr:sp macro="" textlink="">
      <xdr:nvSpPr>
        <xdr:cNvPr id="1405" name="Shape 14">
          <a:extLst>
            <a:ext uri="{FF2B5EF4-FFF2-40B4-BE49-F238E27FC236}">
              <a16:creationId xmlns:a16="http://schemas.microsoft.com/office/drawing/2014/main" id="{00000000-0008-0000-0000-00007D05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34</xdr:row>
      <xdr:rowOff>0</xdr:rowOff>
    </xdr:from>
    <xdr:ext cx="342900" cy="342900"/>
    <xdr:sp macro="" textlink="">
      <xdr:nvSpPr>
        <xdr:cNvPr id="1406" name="Shape 14">
          <a:extLst>
            <a:ext uri="{FF2B5EF4-FFF2-40B4-BE49-F238E27FC236}">
              <a16:creationId xmlns:a16="http://schemas.microsoft.com/office/drawing/2014/main" id="{00000000-0008-0000-0000-00007E05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35</xdr:row>
      <xdr:rowOff>0</xdr:rowOff>
    </xdr:from>
    <xdr:ext cx="342900" cy="342900"/>
    <xdr:sp macro="" textlink="">
      <xdr:nvSpPr>
        <xdr:cNvPr id="1407" name="Shape 14">
          <a:extLst>
            <a:ext uri="{FF2B5EF4-FFF2-40B4-BE49-F238E27FC236}">
              <a16:creationId xmlns:a16="http://schemas.microsoft.com/office/drawing/2014/main" id="{00000000-0008-0000-0000-00007F05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36</xdr:row>
      <xdr:rowOff>0</xdr:rowOff>
    </xdr:from>
    <xdr:ext cx="342900" cy="342900"/>
    <xdr:sp macro="" textlink="">
      <xdr:nvSpPr>
        <xdr:cNvPr id="1408" name="Shape 14">
          <a:extLst>
            <a:ext uri="{FF2B5EF4-FFF2-40B4-BE49-F238E27FC236}">
              <a16:creationId xmlns:a16="http://schemas.microsoft.com/office/drawing/2014/main" id="{00000000-0008-0000-0000-00008005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37</xdr:row>
      <xdr:rowOff>0</xdr:rowOff>
    </xdr:from>
    <xdr:ext cx="342900" cy="342900"/>
    <xdr:sp macro="" textlink="">
      <xdr:nvSpPr>
        <xdr:cNvPr id="1409" name="Shape 14">
          <a:extLst>
            <a:ext uri="{FF2B5EF4-FFF2-40B4-BE49-F238E27FC236}">
              <a16:creationId xmlns:a16="http://schemas.microsoft.com/office/drawing/2014/main" id="{00000000-0008-0000-0000-00008105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34</xdr:row>
      <xdr:rowOff>0</xdr:rowOff>
    </xdr:from>
    <xdr:ext cx="342900" cy="342900"/>
    <xdr:sp macro="" textlink="">
      <xdr:nvSpPr>
        <xdr:cNvPr id="1410" name="Shape 14">
          <a:extLst>
            <a:ext uri="{FF2B5EF4-FFF2-40B4-BE49-F238E27FC236}">
              <a16:creationId xmlns:a16="http://schemas.microsoft.com/office/drawing/2014/main" id="{00000000-0008-0000-0000-00008205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35</xdr:row>
      <xdr:rowOff>0</xdr:rowOff>
    </xdr:from>
    <xdr:ext cx="342900" cy="342900"/>
    <xdr:sp macro="" textlink="">
      <xdr:nvSpPr>
        <xdr:cNvPr id="1411" name="Shape 14">
          <a:extLst>
            <a:ext uri="{FF2B5EF4-FFF2-40B4-BE49-F238E27FC236}">
              <a16:creationId xmlns:a16="http://schemas.microsoft.com/office/drawing/2014/main" id="{00000000-0008-0000-0000-00008305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36</xdr:row>
      <xdr:rowOff>0</xdr:rowOff>
    </xdr:from>
    <xdr:ext cx="342900" cy="342900"/>
    <xdr:sp macro="" textlink="">
      <xdr:nvSpPr>
        <xdr:cNvPr id="1412" name="Shape 14">
          <a:extLst>
            <a:ext uri="{FF2B5EF4-FFF2-40B4-BE49-F238E27FC236}">
              <a16:creationId xmlns:a16="http://schemas.microsoft.com/office/drawing/2014/main" id="{00000000-0008-0000-0000-00008405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37</xdr:row>
      <xdr:rowOff>0</xdr:rowOff>
    </xdr:from>
    <xdr:ext cx="342900" cy="342900"/>
    <xdr:sp macro="" textlink="">
      <xdr:nvSpPr>
        <xdr:cNvPr id="1413" name="Shape 14">
          <a:extLst>
            <a:ext uri="{FF2B5EF4-FFF2-40B4-BE49-F238E27FC236}">
              <a16:creationId xmlns:a16="http://schemas.microsoft.com/office/drawing/2014/main" id="{00000000-0008-0000-0000-00008505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34</xdr:row>
      <xdr:rowOff>0</xdr:rowOff>
    </xdr:from>
    <xdr:ext cx="342900" cy="342900"/>
    <xdr:sp macro="" textlink="">
      <xdr:nvSpPr>
        <xdr:cNvPr id="1414" name="Shape 14">
          <a:extLst>
            <a:ext uri="{FF2B5EF4-FFF2-40B4-BE49-F238E27FC236}">
              <a16:creationId xmlns:a16="http://schemas.microsoft.com/office/drawing/2014/main" id="{00000000-0008-0000-0000-00008605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32</xdr:row>
      <xdr:rowOff>0</xdr:rowOff>
    </xdr:from>
    <xdr:ext cx="342900" cy="342900"/>
    <xdr:sp macro="" textlink="">
      <xdr:nvSpPr>
        <xdr:cNvPr id="1415" name="Shape 14">
          <a:extLst>
            <a:ext uri="{FF2B5EF4-FFF2-40B4-BE49-F238E27FC236}">
              <a16:creationId xmlns:a16="http://schemas.microsoft.com/office/drawing/2014/main" id="{00000000-0008-0000-0000-00008705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32</xdr:row>
      <xdr:rowOff>0</xdr:rowOff>
    </xdr:from>
    <xdr:ext cx="342900" cy="342900"/>
    <xdr:sp macro="" textlink="">
      <xdr:nvSpPr>
        <xdr:cNvPr id="1416" name="Shape 14">
          <a:extLst>
            <a:ext uri="{FF2B5EF4-FFF2-40B4-BE49-F238E27FC236}">
              <a16:creationId xmlns:a16="http://schemas.microsoft.com/office/drawing/2014/main" id="{00000000-0008-0000-0000-00008805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32</xdr:row>
      <xdr:rowOff>0</xdr:rowOff>
    </xdr:from>
    <xdr:ext cx="342900" cy="342900"/>
    <xdr:sp macro="" textlink="">
      <xdr:nvSpPr>
        <xdr:cNvPr id="1417" name="Shape 14">
          <a:extLst>
            <a:ext uri="{FF2B5EF4-FFF2-40B4-BE49-F238E27FC236}">
              <a16:creationId xmlns:a16="http://schemas.microsoft.com/office/drawing/2014/main" id="{00000000-0008-0000-0000-00008905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35</xdr:row>
      <xdr:rowOff>0</xdr:rowOff>
    </xdr:from>
    <xdr:ext cx="342900" cy="342900"/>
    <xdr:sp macro="" textlink="">
      <xdr:nvSpPr>
        <xdr:cNvPr id="1418" name="Shape 14">
          <a:extLst>
            <a:ext uri="{FF2B5EF4-FFF2-40B4-BE49-F238E27FC236}">
              <a16:creationId xmlns:a16="http://schemas.microsoft.com/office/drawing/2014/main" id="{00000000-0008-0000-0000-00008A05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35</xdr:row>
      <xdr:rowOff>0</xdr:rowOff>
    </xdr:from>
    <xdr:ext cx="342900" cy="342900"/>
    <xdr:sp macro="" textlink="">
      <xdr:nvSpPr>
        <xdr:cNvPr id="1419" name="Shape 14">
          <a:extLst>
            <a:ext uri="{FF2B5EF4-FFF2-40B4-BE49-F238E27FC236}">
              <a16:creationId xmlns:a16="http://schemas.microsoft.com/office/drawing/2014/main" id="{00000000-0008-0000-0000-00008B05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35</xdr:row>
      <xdr:rowOff>0</xdr:rowOff>
    </xdr:from>
    <xdr:ext cx="342900" cy="342900"/>
    <xdr:sp macro="" textlink="">
      <xdr:nvSpPr>
        <xdr:cNvPr id="1420" name="Shape 14">
          <a:extLst>
            <a:ext uri="{FF2B5EF4-FFF2-40B4-BE49-F238E27FC236}">
              <a16:creationId xmlns:a16="http://schemas.microsoft.com/office/drawing/2014/main" id="{00000000-0008-0000-0000-00008C05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36</xdr:row>
      <xdr:rowOff>0</xdr:rowOff>
    </xdr:from>
    <xdr:ext cx="342900" cy="342900"/>
    <xdr:sp macro="" textlink="">
      <xdr:nvSpPr>
        <xdr:cNvPr id="1421" name="Shape 14">
          <a:extLst>
            <a:ext uri="{FF2B5EF4-FFF2-40B4-BE49-F238E27FC236}">
              <a16:creationId xmlns:a16="http://schemas.microsoft.com/office/drawing/2014/main" id="{00000000-0008-0000-0000-00008D05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36</xdr:row>
      <xdr:rowOff>0</xdr:rowOff>
    </xdr:from>
    <xdr:ext cx="342900" cy="342900"/>
    <xdr:sp macro="" textlink="">
      <xdr:nvSpPr>
        <xdr:cNvPr id="1422" name="Shape 14">
          <a:extLst>
            <a:ext uri="{FF2B5EF4-FFF2-40B4-BE49-F238E27FC236}">
              <a16:creationId xmlns:a16="http://schemas.microsoft.com/office/drawing/2014/main" id="{00000000-0008-0000-0000-00008E05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36</xdr:row>
      <xdr:rowOff>0</xdr:rowOff>
    </xdr:from>
    <xdr:ext cx="342900" cy="342900"/>
    <xdr:sp macro="" textlink="">
      <xdr:nvSpPr>
        <xdr:cNvPr id="1423" name="Shape 14">
          <a:extLst>
            <a:ext uri="{FF2B5EF4-FFF2-40B4-BE49-F238E27FC236}">
              <a16:creationId xmlns:a16="http://schemas.microsoft.com/office/drawing/2014/main" id="{00000000-0008-0000-0000-00008F05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37</xdr:row>
      <xdr:rowOff>0</xdr:rowOff>
    </xdr:from>
    <xdr:ext cx="342900" cy="342900"/>
    <xdr:sp macro="" textlink="">
      <xdr:nvSpPr>
        <xdr:cNvPr id="1424" name="Shape 14">
          <a:extLst>
            <a:ext uri="{FF2B5EF4-FFF2-40B4-BE49-F238E27FC236}">
              <a16:creationId xmlns:a16="http://schemas.microsoft.com/office/drawing/2014/main" id="{00000000-0008-0000-0000-00009005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37</xdr:row>
      <xdr:rowOff>0</xdr:rowOff>
    </xdr:from>
    <xdr:ext cx="342900" cy="342900"/>
    <xdr:sp macro="" textlink="">
      <xdr:nvSpPr>
        <xdr:cNvPr id="1425" name="Shape 14">
          <a:extLst>
            <a:ext uri="{FF2B5EF4-FFF2-40B4-BE49-F238E27FC236}">
              <a16:creationId xmlns:a16="http://schemas.microsoft.com/office/drawing/2014/main" id="{00000000-0008-0000-0000-00009105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37</xdr:row>
      <xdr:rowOff>0</xdr:rowOff>
    </xdr:from>
    <xdr:ext cx="342900" cy="342900"/>
    <xdr:sp macro="" textlink="">
      <xdr:nvSpPr>
        <xdr:cNvPr id="1426" name="Shape 14">
          <a:extLst>
            <a:ext uri="{FF2B5EF4-FFF2-40B4-BE49-F238E27FC236}">
              <a16:creationId xmlns:a16="http://schemas.microsoft.com/office/drawing/2014/main" id="{00000000-0008-0000-0000-00009205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40</xdr:row>
      <xdr:rowOff>0</xdr:rowOff>
    </xdr:from>
    <xdr:ext cx="342900" cy="342900"/>
    <xdr:sp macro="" textlink="">
      <xdr:nvSpPr>
        <xdr:cNvPr id="1427" name="Shape 14">
          <a:extLst>
            <a:ext uri="{FF2B5EF4-FFF2-40B4-BE49-F238E27FC236}">
              <a16:creationId xmlns:a16="http://schemas.microsoft.com/office/drawing/2014/main" id="{00000000-0008-0000-0000-00009305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40</xdr:row>
      <xdr:rowOff>0</xdr:rowOff>
    </xdr:from>
    <xdr:ext cx="342900" cy="342900"/>
    <xdr:sp macro="" textlink="">
      <xdr:nvSpPr>
        <xdr:cNvPr id="1428" name="Shape 14">
          <a:extLst>
            <a:ext uri="{FF2B5EF4-FFF2-40B4-BE49-F238E27FC236}">
              <a16:creationId xmlns:a16="http://schemas.microsoft.com/office/drawing/2014/main" id="{00000000-0008-0000-0000-00009405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40</xdr:row>
      <xdr:rowOff>0</xdr:rowOff>
    </xdr:from>
    <xdr:ext cx="342900" cy="342900"/>
    <xdr:sp macro="" textlink="">
      <xdr:nvSpPr>
        <xdr:cNvPr id="1429" name="Shape 14">
          <a:extLst>
            <a:ext uri="{FF2B5EF4-FFF2-40B4-BE49-F238E27FC236}">
              <a16:creationId xmlns:a16="http://schemas.microsoft.com/office/drawing/2014/main" id="{00000000-0008-0000-0000-00009505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41</xdr:row>
      <xdr:rowOff>0</xdr:rowOff>
    </xdr:from>
    <xdr:ext cx="342900" cy="342900"/>
    <xdr:sp macro="" textlink="">
      <xdr:nvSpPr>
        <xdr:cNvPr id="1430" name="Shape 14">
          <a:extLst>
            <a:ext uri="{FF2B5EF4-FFF2-40B4-BE49-F238E27FC236}">
              <a16:creationId xmlns:a16="http://schemas.microsoft.com/office/drawing/2014/main" id="{00000000-0008-0000-0000-00009605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41</xdr:row>
      <xdr:rowOff>0</xdr:rowOff>
    </xdr:from>
    <xdr:ext cx="342900" cy="342900"/>
    <xdr:sp macro="" textlink="">
      <xdr:nvSpPr>
        <xdr:cNvPr id="1431" name="Shape 14">
          <a:extLst>
            <a:ext uri="{FF2B5EF4-FFF2-40B4-BE49-F238E27FC236}">
              <a16:creationId xmlns:a16="http://schemas.microsoft.com/office/drawing/2014/main" id="{00000000-0008-0000-0000-00009705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41</xdr:row>
      <xdr:rowOff>0</xdr:rowOff>
    </xdr:from>
    <xdr:ext cx="342900" cy="342900"/>
    <xdr:sp macro="" textlink="">
      <xdr:nvSpPr>
        <xdr:cNvPr id="1432" name="Shape 14">
          <a:extLst>
            <a:ext uri="{FF2B5EF4-FFF2-40B4-BE49-F238E27FC236}">
              <a16:creationId xmlns:a16="http://schemas.microsoft.com/office/drawing/2014/main" id="{00000000-0008-0000-0000-00009805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42</xdr:row>
      <xdr:rowOff>0</xdr:rowOff>
    </xdr:from>
    <xdr:ext cx="342900" cy="342900"/>
    <xdr:sp macro="" textlink="">
      <xdr:nvSpPr>
        <xdr:cNvPr id="1433" name="Shape 14">
          <a:extLst>
            <a:ext uri="{FF2B5EF4-FFF2-40B4-BE49-F238E27FC236}">
              <a16:creationId xmlns:a16="http://schemas.microsoft.com/office/drawing/2014/main" id="{00000000-0008-0000-0000-00009905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42</xdr:row>
      <xdr:rowOff>0</xdr:rowOff>
    </xdr:from>
    <xdr:ext cx="342900" cy="342900"/>
    <xdr:sp macro="" textlink="">
      <xdr:nvSpPr>
        <xdr:cNvPr id="1434" name="Shape 14">
          <a:extLst>
            <a:ext uri="{FF2B5EF4-FFF2-40B4-BE49-F238E27FC236}">
              <a16:creationId xmlns:a16="http://schemas.microsoft.com/office/drawing/2014/main" id="{00000000-0008-0000-0000-00009A05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42</xdr:row>
      <xdr:rowOff>0</xdr:rowOff>
    </xdr:from>
    <xdr:ext cx="342900" cy="342900"/>
    <xdr:sp macro="" textlink="">
      <xdr:nvSpPr>
        <xdr:cNvPr id="1435" name="Shape 14">
          <a:extLst>
            <a:ext uri="{FF2B5EF4-FFF2-40B4-BE49-F238E27FC236}">
              <a16:creationId xmlns:a16="http://schemas.microsoft.com/office/drawing/2014/main" id="{00000000-0008-0000-0000-00009B05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43</xdr:row>
      <xdr:rowOff>0</xdr:rowOff>
    </xdr:from>
    <xdr:ext cx="342900" cy="342900"/>
    <xdr:sp macro="" textlink="">
      <xdr:nvSpPr>
        <xdr:cNvPr id="1436" name="Shape 14">
          <a:extLst>
            <a:ext uri="{FF2B5EF4-FFF2-40B4-BE49-F238E27FC236}">
              <a16:creationId xmlns:a16="http://schemas.microsoft.com/office/drawing/2014/main" id="{00000000-0008-0000-0000-00009C05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43</xdr:row>
      <xdr:rowOff>0</xdr:rowOff>
    </xdr:from>
    <xdr:ext cx="342900" cy="342900"/>
    <xdr:sp macro="" textlink="">
      <xdr:nvSpPr>
        <xdr:cNvPr id="1437" name="Shape 14">
          <a:extLst>
            <a:ext uri="{FF2B5EF4-FFF2-40B4-BE49-F238E27FC236}">
              <a16:creationId xmlns:a16="http://schemas.microsoft.com/office/drawing/2014/main" id="{00000000-0008-0000-0000-00009D05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49</xdr:row>
      <xdr:rowOff>0</xdr:rowOff>
    </xdr:from>
    <xdr:ext cx="342900" cy="342900"/>
    <xdr:sp macro="" textlink="">
      <xdr:nvSpPr>
        <xdr:cNvPr id="1438" name="Shape 14">
          <a:extLst>
            <a:ext uri="{FF2B5EF4-FFF2-40B4-BE49-F238E27FC236}">
              <a16:creationId xmlns:a16="http://schemas.microsoft.com/office/drawing/2014/main" id="{00000000-0008-0000-0000-00009E05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44</xdr:col>
      <xdr:colOff>0</xdr:colOff>
      <xdr:row>75</xdr:row>
      <xdr:rowOff>0</xdr:rowOff>
    </xdr:from>
    <xdr:ext cx="342900" cy="342900"/>
    <xdr:sp macro="" textlink="">
      <xdr:nvSpPr>
        <xdr:cNvPr id="1439" name="Shape 14">
          <a:extLst>
            <a:ext uri="{FF2B5EF4-FFF2-40B4-BE49-F238E27FC236}">
              <a16:creationId xmlns:a16="http://schemas.microsoft.com/office/drawing/2014/main" id="{00000000-0008-0000-0000-00009F050000}"/>
            </a:ext>
          </a:extLst>
        </xdr:cNvPr>
        <xdr:cNvSpPr/>
      </xdr:nvSpPr>
      <xdr:spPr>
        <a:xfrm>
          <a:off x="29136062"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44</xdr:col>
      <xdr:colOff>0</xdr:colOff>
      <xdr:row>75</xdr:row>
      <xdr:rowOff>0</xdr:rowOff>
    </xdr:from>
    <xdr:ext cx="342900" cy="342900"/>
    <xdr:sp macro="" textlink="">
      <xdr:nvSpPr>
        <xdr:cNvPr id="1440" name="Shape 14">
          <a:extLst>
            <a:ext uri="{FF2B5EF4-FFF2-40B4-BE49-F238E27FC236}">
              <a16:creationId xmlns:a16="http://schemas.microsoft.com/office/drawing/2014/main" id="{00000000-0008-0000-0000-0000A0050000}"/>
            </a:ext>
          </a:extLst>
        </xdr:cNvPr>
        <xdr:cNvSpPr/>
      </xdr:nvSpPr>
      <xdr:spPr>
        <a:xfrm>
          <a:off x="29136062"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44</xdr:col>
      <xdr:colOff>0</xdr:colOff>
      <xdr:row>75</xdr:row>
      <xdr:rowOff>0</xdr:rowOff>
    </xdr:from>
    <xdr:ext cx="342900" cy="342900"/>
    <xdr:sp macro="" textlink="">
      <xdr:nvSpPr>
        <xdr:cNvPr id="1441" name="Shape 14">
          <a:extLst>
            <a:ext uri="{FF2B5EF4-FFF2-40B4-BE49-F238E27FC236}">
              <a16:creationId xmlns:a16="http://schemas.microsoft.com/office/drawing/2014/main" id="{00000000-0008-0000-0000-0000A1050000}"/>
            </a:ext>
          </a:extLst>
        </xdr:cNvPr>
        <xdr:cNvSpPr/>
      </xdr:nvSpPr>
      <xdr:spPr>
        <a:xfrm>
          <a:off x="29136062"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44</xdr:col>
      <xdr:colOff>0</xdr:colOff>
      <xdr:row>75</xdr:row>
      <xdr:rowOff>0</xdr:rowOff>
    </xdr:from>
    <xdr:ext cx="342900" cy="342900"/>
    <xdr:sp macro="" textlink="">
      <xdr:nvSpPr>
        <xdr:cNvPr id="1442" name="Shape 14">
          <a:extLst>
            <a:ext uri="{FF2B5EF4-FFF2-40B4-BE49-F238E27FC236}">
              <a16:creationId xmlns:a16="http://schemas.microsoft.com/office/drawing/2014/main" id="{00000000-0008-0000-0000-0000A2050000}"/>
            </a:ext>
          </a:extLst>
        </xdr:cNvPr>
        <xdr:cNvSpPr/>
      </xdr:nvSpPr>
      <xdr:spPr>
        <a:xfrm>
          <a:off x="29136062"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44</xdr:col>
      <xdr:colOff>0</xdr:colOff>
      <xdr:row>75</xdr:row>
      <xdr:rowOff>0</xdr:rowOff>
    </xdr:from>
    <xdr:ext cx="342900" cy="342900"/>
    <xdr:sp macro="" textlink="">
      <xdr:nvSpPr>
        <xdr:cNvPr id="1443" name="Shape 14">
          <a:extLst>
            <a:ext uri="{FF2B5EF4-FFF2-40B4-BE49-F238E27FC236}">
              <a16:creationId xmlns:a16="http://schemas.microsoft.com/office/drawing/2014/main" id="{00000000-0008-0000-0000-0000A3050000}"/>
            </a:ext>
          </a:extLst>
        </xdr:cNvPr>
        <xdr:cNvSpPr/>
      </xdr:nvSpPr>
      <xdr:spPr>
        <a:xfrm>
          <a:off x="29136062"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44</xdr:col>
      <xdr:colOff>0</xdr:colOff>
      <xdr:row>75</xdr:row>
      <xdr:rowOff>0</xdr:rowOff>
    </xdr:from>
    <xdr:ext cx="342900" cy="342900"/>
    <xdr:sp macro="" textlink="">
      <xdr:nvSpPr>
        <xdr:cNvPr id="1444" name="Shape 14">
          <a:extLst>
            <a:ext uri="{FF2B5EF4-FFF2-40B4-BE49-F238E27FC236}">
              <a16:creationId xmlns:a16="http://schemas.microsoft.com/office/drawing/2014/main" id="{00000000-0008-0000-0000-0000A4050000}"/>
            </a:ext>
          </a:extLst>
        </xdr:cNvPr>
        <xdr:cNvSpPr/>
      </xdr:nvSpPr>
      <xdr:spPr>
        <a:xfrm>
          <a:off x="29136062"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44</xdr:col>
      <xdr:colOff>0</xdr:colOff>
      <xdr:row>75</xdr:row>
      <xdr:rowOff>0</xdr:rowOff>
    </xdr:from>
    <xdr:ext cx="342900" cy="342900"/>
    <xdr:sp macro="" textlink="">
      <xdr:nvSpPr>
        <xdr:cNvPr id="1445" name="Shape 14">
          <a:extLst>
            <a:ext uri="{FF2B5EF4-FFF2-40B4-BE49-F238E27FC236}">
              <a16:creationId xmlns:a16="http://schemas.microsoft.com/office/drawing/2014/main" id="{00000000-0008-0000-0000-0000A5050000}"/>
            </a:ext>
          </a:extLst>
        </xdr:cNvPr>
        <xdr:cNvSpPr/>
      </xdr:nvSpPr>
      <xdr:spPr>
        <a:xfrm>
          <a:off x="29136062"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44</xdr:col>
      <xdr:colOff>0</xdr:colOff>
      <xdr:row>75</xdr:row>
      <xdr:rowOff>0</xdr:rowOff>
    </xdr:from>
    <xdr:ext cx="342900" cy="342900"/>
    <xdr:sp macro="" textlink="">
      <xdr:nvSpPr>
        <xdr:cNvPr id="1446" name="Shape 14">
          <a:extLst>
            <a:ext uri="{FF2B5EF4-FFF2-40B4-BE49-F238E27FC236}">
              <a16:creationId xmlns:a16="http://schemas.microsoft.com/office/drawing/2014/main" id="{00000000-0008-0000-0000-0000A6050000}"/>
            </a:ext>
          </a:extLst>
        </xdr:cNvPr>
        <xdr:cNvSpPr/>
      </xdr:nvSpPr>
      <xdr:spPr>
        <a:xfrm>
          <a:off x="29136062"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44</xdr:col>
      <xdr:colOff>0</xdr:colOff>
      <xdr:row>75</xdr:row>
      <xdr:rowOff>0</xdr:rowOff>
    </xdr:from>
    <xdr:ext cx="342900" cy="342900"/>
    <xdr:sp macro="" textlink="">
      <xdr:nvSpPr>
        <xdr:cNvPr id="1447" name="Shape 14">
          <a:extLst>
            <a:ext uri="{FF2B5EF4-FFF2-40B4-BE49-F238E27FC236}">
              <a16:creationId xmlns:a16="http://schemas.microsoft.com/office/drawing/2014/main" id="{00000000-0008-0000-0000-0000A7050000}"/>
            </a:ext>
          </a:extLst>
        </xdr:cNvPr>
        <xdr:cNvSpPr/>
      </xdr:nvSpPr>
      <xdr:spPr>
        <a:xfrm>
          <a:off x="29136062"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44</xdr:col>
      <xdr:colOff>0</xdr:colOff>
      <xdr:row>75</xdr:row>
      <xdr:rowOff>0</xdr:rowOff>
    </xdr:from>
    <xdr:ext cx="342900" cy="342900"/>
    <xdr:sp macro="" textlink="">
      <xdr:nvSpPr>
        <xdr:cNvPr id="1448" name="Shape 14">
          <a:extLst>
            <a:ext uri="{FF2B5EF4-FFF2-40B4-BE49-F238E27FC236}">
              <a16:creationId xmlns:a16="http://schemas.microsoft.com/office/drawing/2014/main" id="{00000000-0008-0000-0000-0000A8050000}"/>
            </a:ext>
          </a:extLst>
        </xdr:cNvPr>
        <xdr:cNvSpPr/>
      </xdr:nvSpPr>
      <xdr:spPr>
        <a:xfrm>
          <a:off x="29136062"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34</xdr:row>
      <xdr:rowOff>0</xdr:rowOff>
    </xdr:from>
    <xdr:ext cx="342900" cy="342900"/>
    <xdr:sp macro="" textlink="">
      <xdr:nvSpPr>
        <xdr:cNvPr id="1449" name="Shape 14">
          <a:extLst>
            <a:ext uri="{FF2B5EF4-FFF2-40B4-BE49-F238E27FC236}">
              <a16:creationId xmlns:a16="http://schemas.microsoft.com/office/drawing/2014/main" id="{00000000-0008-0000-0000-0000A905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35</xdr:row>
      <xdr:rowOff>0</xdr:rowOff>
    </xdr:from>
    <xdr:ext cx="342900" cy="342900"/>
    <xdr:sp macro="" textlink="">
      <xdr:nvSpPr>
        <xdr:cNvPr id="1450" name="Shape 14">
          <a:extLst>
            <a:ext uri="{FF2B5EF4-FFF2-40B4-BE49-F238E27FC236}">
              <a16:creationId xmlns:a16="http://schemas.microsoft.com/office/drawing/2014/main" id="{00000000-0008-0000-0000-0000AA05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36</xdr:row>
      <xdr:rowOff>0</xdr:rowOff>
    </xdr:from>
    <xdr:ext cx="342900" cy="342900"/>
    <xdr:sp macro="" textlink="">
      <xdr:nvSpPr>
        <xdr:cNvPr id="1451" name="Shape 14">
          <a:extLst>
            <a:ext uri="{FF2B5EF4-FFF2-40B4-BE49-F238E27FC236}">
              <a16:creationId xmlns:a16="http://schemas.microsoft.com/office/drawing/2014/main" id="{00000000-0008-0000-0000-0000AB05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37</xdr:row>
      <xdr:rowOff>0</xdr:rowOff>
    </xdr:from>
    <xdr:ext cx="342900" cy="342900"/>
    <xdr:sp macro="" textlink="">
      <xdr:nvSpPr>
        <xdr:cNvPr id="1452" name="Shape 14">
          <a:extLst>
            <a:ext uri="{FF2B5EF4-FFF2-40B4-BE49-F238E27FC236}">
              <a16:creationId xmlns:a16="http://schemas.microsoft.com/office/drawing/2014/main" id="{00000000-0008-0000-0000-0000AC05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34</xdr:row>
      <xdr:rowOff>0</xdr:rowOff>
    </xdr:from>
    <xdr:ext cx="342900" cy="342900"/>
    <xdr:sp macro="" textlink="">
      <xdr:nvSpPr>
        <xdr:cNvPr id="1453" name="Shape 14">
          <a:extLst>
            <a:ext uri="{FF2B5EF4-FFF2-40B4-BE49-F238E27FC236}">
              <a16:creationId xmlns:a16="http://schemas.microsoft.com/office/drawing/2014/main" id="{00000000-0008-0000-0000-0000AD05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35</xdr:row>
      <xdr:rowOff>0</xdr:rowOff>
    </xdr:from>
    <xdr:ext cx="342900" cy="342900"/>
    <xdr:sp macro="" textlink="">
      <xdr:nvSpPr>
        <xdr:cNvPr id="1454" name="Shape 14">
          <a:extLst>
            <a:ext uri="{FF2B5EF4-FFF2-40B4-BE49-F238E27FC236}">
              <a16:creationId xmlns:a16="http://schemas.microsoft.com/office/drawing/2014/main" id="{00000000-0008-0000-0000-0000AE05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36</xdr:row>
      <xdr:rowOff>0</xdr:rowOff>
    </xdr:from>
    <xdr:ext cx="342900" cy="342900"/>
    <xdr:sp macro="" textlink="">
      <xdr:nvSpPr>
        <xdr:cNvPr id="1455" name="Shape 14">
          <a:extLst>
            <a:ext uri="{FF2B5EF4-FFF2-40B4-BE49-F238E27FC236}">
              <a16:creationId xmlns:a16="http://schemas.microsoft.com/office/drawing/2014/main" id="{00000000-0008-0000-0000-0000AF05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37</xdr:row>
      <xdr:rowOff>0</xdr:rowOff>
    </xdr:from>
    <xdr:ext cx="342900" cy="342900"/>
    <xdr:sp macro="" textlink="">
      <xdr:nvSpPr>
        <xdr:cNvPr id="1456" name="Shape 14">
          <a:extLst>
            <a:ext uri="{FF2B5EF4-FFF2-40B4-BE49-F238E27FC236}">
              <a16:creationId xmlns:a16="http://schemas.microsoft.com/office/drawing/2014/main" id="{00000000-0008-0000-0000-0000B005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34</xdr:row>
      <xdr:rowOff>0</xdr:rowOff>
    </xdr:from>
    <xdr:ext cx="342900" cy="342900"/>
    <xdr:sp macro="" textlink="">
      <xdr:nvSpPr>
        <xdr:cNvPr id="1457" name="Shape 14">
          <a:extLst>
            <a:ext uri="{FF2B5EF4-FFF2-40B4-BE49-F238E27FC236}">
              <a16:creationId xmlns:a16="http://schemas.microsoft.com/office/drawing/2014/main" id="{00000000-0008-0000-0000-0000B105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32</xdr:row>
      <xdr:rowOff>0</xdr:rowOff>
    </xdr:from>
    <xdr:ext cx="342900" cy="342900"/>
    <xdr:sp macro="" textlink="">
      <xdr:nvSpPr>
        <xdr:cNvPr id="1458" name="Shape 14">
          <a:extLst>
            <a:ext uri="{FF2B5EF4-FFF2-40B4-BE49-F238E27FC236}">
              <a16:creationId xmlns:a16="http://schemas.microsoft.com/office/drawing/2014/main" id="{00000000-0008-0000-0000-0000B205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32</xdr:row>
      <xdr:rowOff>0</xdr:rowOff>
    </xdr:from>
    <xdr:ext cx="342900" cy="342900"/>
    <xdr:sp macro="" textlink="">
      <xdr:nvSpPr>
        <xdr:cNvPr id="1459" name="Shape 14">
          <a:extLst>
            <a:ext uri="{FF2B5EF4-FFF2-40B4-BE49-F238E27FC236}">
              <a16:creationId xmlns:a16="http://schemas.microsoft.com/office/drawing/2014/main" id="{00000000-0008-0000-0000-0000B305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32</xdr:row>
      <xdr:rowOff>0</xdr:rowOff>
    </xdr:from>
    <xdr:ext cx="342900" cy="342900"/>
    <xdr:sp macro="" textlink="">
      <xdr:nvSpPr>
        <xdr:cNvPr id="1460" name="Shape 14">
          <a:extLst>
            <a:ext uri="{FF2B5EF4-FFF2-40B4-BE49-F238E27FC236}">
              <a16:creationId xmlns:a16="http://schemas.microsoft.com/office/drawing/2014/main" id="{00000000-0008-0000-0000-0000B405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35</xdr:row>
      <xdr:rowOff>0</xdr:rowOff>
    </xdr:from>
    <xdr:ext cx="342900" cy="342900"/>
    <xdr:sp macro="" textlink="">
      <xdr:nvSpPr>
        <xdr:cNvPr id="1461" name="Shape 14">
          <a:extLst>
            <a:ext uri="{FF2B5EF4-FFF2-40B4-BE49-F238E27FC236}">
              <a16:creationId xmlns:a16="http://schemas.microsoft.com/office/drawing/2014/main" id="{00000000-0008-0000-0000-0000B505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35</xdr:row>
      <xdr:rowOff>0</xdr:rowOff>
    </xdr:from>
    <xdr:ext cx="342900" cy="342900"/>
    <xdr:sp macro="" textlink="">
      <xdr:nvSpPr>
        <xdr:cNvPr id="1462" name="Shape 14">
          <a:extLst>
            <a:ext uri="{FF2B5EF4-FFF2-40B4-BE49-F238E27FC236}">
              <a16:creationId xmlns:a16="http://schemas.microsoft.com/office/drawing/2014/main" id="{00000000-0008-0000-0000-0000B605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35</xdr:row>
      <xdr:rowOff>0</xdr:rowOff>
    </xdr:from>
    <xdr:ext cx="342900" cy="342900"/>
    <xdr:sp macro="" textlink="">
      <xdr:nvSpPr>
        <xdr:cNvPr id="1463" name="Shape 14">
          <a:extLst>
            <a:ext uri="{FF2B5EF4-FFF2-40B4-BE49-F238E27FC236}">
              <a16:creationId xmlns:a16="http://schemas.microsoft.com/office/drawing/2014/main" id="{00000000-0008-0000-0000-0000B705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36</xdr:row>
      <xdr:rowOff>0</xdr:rowOff>
    </xdr:from>
    <xdr:ext cx="342900" cy="342900"/>
    <xdr:sp macro="" textlink="">
      <xdr:nvSpPr>
        <xdr:cNvPr id="1464" name="Shape 14">
          <a:extLst>
            <a:ext uri="{FF2B5EF4-FFF2-40B4-BE49-F238E27FC236}">
              <a16:creationId xmlns:a16="http://schemas.microsoft.com/office/drawing/2014/main" id="{00000000-0008-0000-0000-0000B805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36</xdr:row>
      <xdr:rowOff>0</xdr:rowOff>
    </xdr:from>
    <xdr:ext cx="342900" cy="342900"/>
    <xdr:sp macro="" textlink="">
      <xdr:nvSpPr>
        <xdr:cNvPr id="1465" name="Shape 14">
          <a:extLst>
            <a:ext uri="{FF2B5EF4-FFF2-40B4-BE49-F238E27FC236}">
              <a16:creationId xmlns:a16="http://schemas.microsoft.com/office/drawing/2014/main" id="{00000000-0008-0000-0000-0000B905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36</xdr:row>
      <xdr:rowOff>0</xdr:rowOff>
    </xdr:from>
    <xdr:ext cx="342900" cy="342900"/>
    <xdr:sp macro="" textlink="">
      <xdr:nvSpPr>
        <xdr:cNvPr id="1466" name="Shape 14">
          <a:extLst>
            <a:ext uri="{FF2B5EF4-FFF2-40B4-BE49-F238E27FC236}">
              <a16:creationId xmlns:a16="http://schemas.microsoft.com/office/drawing/2014/main" id="{00000000-0008-0000-0000-0000BA05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37</xdr:row>
      <xdr:rowOff>0</xdr:rowOff>
    </xdr:from>
    <xdr:ext cx="342900" cy="342900"/>
    <xdr:sp macro="" textlink="">
      <xdr:nvSpPr>
        <xdr:cNvPr id="1467" name="Shape 14">
          <a:extLst>
            <a:ext uri="{FF2B5EF4-FFF2-40B4-BE49-F238E27FC236}">
              <a16:creationId xmlns:a16="http://schemas.microsoft.com/office/drawing/2014/main" id="{00000000-0008-0000-0000-0000BB05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37</xdr:row>
      <xdr:rowOff>0</xdr:rowOff>
    </xdr:from>
    <xdr:ext cx="342900" cy="342900"/>
    <xdr:sp macro="" textlink="">
      <xdr:nvSpPr>
        <xdr:cNvPr id="1468" name="Shape 14">
          <a:extLst>
            <a:ext uri="{FF2B5EF4-FFF2-40B4-BE49-F238E27FC236}">
              <a16:creationId xmlns:a16="http://schemas.microsoft.com/office/drawing/2014/main" id="{00000000-0008-0000-0000-0000BC05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40</xdr:row>
      <xdr:rowOff>0</xdr:rowOff>
    </xdr:from>
    <xdr:ext cx="342900" cy="342900"/>
    <xdr:sp macro="" textlink="">
      <xdr:nvSpPr>
        <xdr:cNvPr id="1469" name="Shape 14">
          <a:extLst>
            <a:ext uri="{FF2B5EF4-FFF2-40B4-BE49-F238E27FC236}">
              <a16:creationId xmlns:a16="http://schemas.microsoft.com/office/drawing/2014/main" id="{00000000-0008-0000-0000-0000BD05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40</xdr:row>
      <xdr:rowOff>0</xdr:rowOff>
    </xdr:from>
    <xdr:ext cx="342900" cy="342900"/>
    <xdr:sp macro="" textlink="">
      <xdr:nvSpPr>
        <xdr:cNvPr id="1470" name="Shape 14">
          <a:extLst>
            <a:ext uri="{FF2B5EF4-FFF2-40B4-BE49-F238E27FC236}">
              <a16:creationId xmlns:a16="http://schemas.microsoft.com/office/drawing/2014/main" id="{00000000-0008-0000-0000-0000BE05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40</xdr:row>
      <xdr:rowOff>0</xdr:rowOff>
    </xdr:from>
    <xdr:ext cx="342900" cy="342900"/>
    <xdr:sp macro="" textlink="">
      <xdr:nvSpPr>
        <xdr:cNvPr id="1471" name="Shape 14">
          <a:extLst>
            <a:ext uri="{FF2B5EF4-FFF2-40B4-BE49-F238E27FC236}">
              <a16:creationId xmlns:a16="http://schemas.microsoft.com/office/drawing/2014/main" id="{00000000-0008-0000-0000-0000BF05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41</xdr:row>
      <xdr:rowOff>0</xdr:rowOff>
    </xdr:from>
    <xdr:ext cx="342900" cy="342900"/>
    <xdr:sp macro="" textlink="">
      <xdr:nvSpPr>
        <xdr:cNvPr id="1472" name="Shape 14">
          <a:extLst>
            <a:ext uri="{FF2B5EF4-FFF2-40B4-BE49-F238E27FC236}">
              <a16:creationId xmlns:a16="http://schemas.microsoft.com/office/drawing/2014/main" id="{00000000-0008-0000-0000-0000C005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41</xdr:row>
      <xdr:rowOff>0</xdr:rowOff>
    </xdr:from>
    <xdr:ext cx="342900" cy="342900"/>
    <xdr:sp macro="" textlink="">
      <xdr:nvSpPr>
        <xdr:cNvPr id="1473" name="Shape 14">
          <a:extLst>
            <a:ext uri="{FF2B5EF4-FFF2-40B4-BE49-F238E27FC236}">
              <a16:creationId xmlns:a16="http://schemas.microsoft.com/office/drawing/2014/main" id="{00000000-0008-0000-0000-0000C105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41</xdr:row>
      <xdr:rowOff>0</xdr:rowOff>
    </xdr:from>
    <xdr:ext cx="342900" cy="342900"/>
    <xdr:sp macro="" textlink="">
      <xdr:nvSpPr>
        <xdr:cNvPr id="1474" name="Shape 14">
          <a:extLst>
            <a:ext uri="{FF2B5EF4-FFF2-40B4-BE49-F238E27FC236}">
              <a16:creationId xmlns:a16="http://schemas.microsoft.com/office/drawing/2014/main" id="{00000000-0008-0000-0000-0000C205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42</xdr:row>
      <xdr:rowOff>0</xdr:rowOff>
    </xdr:from>
    <xdr:ext cx="342900" cy="342900"/>
    <xdr:sp macro="" textlink="">
      <xdr:nvSpPr>
        <xdr:cNvPr id="1475" name="Shape 14">
          <a:extLst>
            <a:ext uri="{FF2B5EF4-FFF2-40B4-BE49-F238E27FC236}">
              <a16:creationId xmlns:a16="http://schemas.microsoft.com/office/drawing/2014/main" id="{00000000-0008-0000-0000-0000C305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42</xdr:row>
      <xdr:rowOff>0</xdr:rowOff>
    </xdr:from>
    <xdr:ext cx="342900" cy="342900"/>
    <xdr:sp macro="" textlink="">
      <xdr:nvSpPr>
        <xdr:cNvPr id="1476" name="Shape 14">
          <a:extLst>
            <a:ext uri="{FF2B5EF4-FFF2-40B4-BE49-F238E27FC236}">
              <a16:creationId xmlns:a16="http://schemas.microsoft.com/office/drawing/2014/main" id="{00000000-0008-0000-0000-0000C405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42</xdr:row>
      <xdr:rowOff>0</xdr:rowOff>
    </xdr:from>
    <xdr:ext cx="342900" cy="342900"/>
    <xdr:sp macro="" textlink="">
      <xdr:nvSpPr>
        <xdr:cNvPr id="1477" name="Shape 14">
          <a:extLst>
            <a:ext uri="{FF2B5EF4-FFF2-40B4-BE49-F238E27FC236}">
              <a16:creationId xmlns:a16="http://schemas.microsoft.com/office/drawing/2014/main" id="{00000000-0008-0000-0000-0000C505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43</xdr:row>
      <xdr:rowOff>0</xdr:rowOff>
    </xdr:from>
    <xdr:ext cx="342900" cy="342900"/>
    <xdr:sp macro="" textlink="">
      <xdr:nvSpPr>
        <xdr:cNvPr id="1478" name="Shape 14">
          <a:extLst>
            <a:ext uri="{FF2B5EF4-FFF2-40B4-BE49-F238E27FC236}">
              <a16:creationId xmlns:a16="http://schemas.microsoft.com/office/drawing/2014/main" id="{00000000-0008-0000-0000-0000C605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43</xdr:row>
      <xdr:rowOff>0</xdr:rowOff>
    </xdr:from>
    <xdr:ext cx="342900" cy="342900"/>
    <xdr:sp macro="" textlink="">
      <xdr:nvSpPr>
        <xdr:cNvPr id="1479" name="Shape 14">
          <a:extLst>
            <a:ext uri="{FF2B5EF4-FFF2-40B4-BE49-F238E27FC236}">
              <a16:creationId xmlns:a16="http://schemas.microsoft.com/office/drawing/2014/main" id="{00000000-0008-0000-0000-0000C705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43</xdr:row>
      <xdr:rowOff>0</xdr:rowOff>
    </xdr:from>
    <xdr:ext cx="342900" cy="342900"/>
    <xdr:sp macro="" textlink="">
      <xdr:nvSpPr>
        <xdr:cNvPr id="1480" name="Shape 14">
          <a:extLst>
            <a:ext uri="{FF2B5EF4-FFF2-40B4-BE49-F238E27FC236}">
              <a16:creationId xmlns:a16="http://schemas.microsoft.com/office/drawing/2014/main" id="{00000000-0008-0000-0000-0000C805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49</xdr:row>
      <xdr:rowOff>0</xdr:rowOff>
    </xdr:from>
    <xdr:ext cx="342900" cy="342900"/>
    <xdr:sp macro="" textlink="">
      <xdr:nvSpPr>
        <xdr:cNvPr id="1481" name="Shape 14">
          <a:extLst>
            <a:ext uri="{FF2B5EF4-FFF2-40B4-BE49-F238E27FC236}">
              <a16:creationId xmlns:a16="http://schemas.microsoft.com/office/drawing/2014/main" id="{00000000-0008-0000-0000-0000C905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49</xdr:row>
      <xdr:rowOff>0</xdr:rowOff>
    </xdr:from>
    <xdr:ext cx="342900" cy="342900"/>
    <xdr:sp macro="" textlink="">
      <xdr:nvSpPr>
        <xdr:cNvPr id="1482" name="Shape 14">
          <a:extLst>
            <a:ext uri="{FF2B5EF4-FFF2-40B4-BE49-F238E27FC236}">
              <a16:creationId xmlns:a16="http://schemas.microsoft.com/office/drawing/2014/main" id="{00000000-0008-0000-0000-0000CA05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49</xdr:row>
      <xdr:rowOff>0</xdr:rowOff>
    </xdr:from>
    <xdr:ext cx="342900" cy="342900"/>
    <xdr:sp macro="" textlink="">
      <xdr:nvSpPr>
        <xdr:cNvPr id="1483" name="Shape 14">
          <a:extLst>
            <a:ext uri="{FF2B5EF4-FFF2-40B4-BE49-F238E27FC236}">
              <a16:creationId xmlns:a16="http://schemas.microsoft.com/office/drawing/2014/main" id="{00000000-0008-0000-0000-0000CB050000}"/>
            </a:ext>
          </a:extLst>
        </xdr:cNvPr>
        <xdr:cNvSpPr/>
      </xdr:nvSpPr>
      <xdr:spPr>
        <a:xfrm>
          <a:off x="2600455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34</xdr:row>
      <xdr:rowOff>0</xdr:rowOff>
    </xdr:from>
    <xdr:ext cx="342900" cy="342900"/>
    <xdr:sp macro="" textlink="">
      <xdr:nvSpPr>
        <xdr:cNvPr id="1484" name="Shape 14">
          <a:extLst>
            <a:ext uri="{FF2B5EF4-FFF2-40B4-BE49-F238E27FC236}">
              <a16:creationId xmlns:a16="http://schemas.microsoft.com/office/drawing/2014/main" id="{00000000-0008-0000-0000-0000CC05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35</xdr:row>
      <xdr:rowOff>0</xdr:rowOff>
    </xdr:from>
    <xdr:ext cx="342900" cy="342900"/>
    <xdr:sp macro="" textlink="">
      <xdr:nvSpPr>
        <xdr:cNvPr id="1485" name="Shape 14">
          <a:extLst>
            <a:ext uri="{FF2B5EF4-FFF2-40B4-BE49-F238E27FC236}">
              <a16:creationId xmlns:a16="http://schemas.microsoft.com/office/drawing/2014/main" id="{00000000-0008-0000-0000-0000CD05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36</xdr:row>
      <xdr:rowOff>0</xdr:rowOff>
    </xdr:from>
    <xdr:ext cx="342900" cy="342900"/>
    <xdr:sp macro="" textlink="">
      <xdr:nvSpPr>
        <xdr:cNvPr id="1486" name="Shape 14">
          <a:extLst>
            <a:ext uri="{FF2B5EF4-FFF2-40B4-BE49-F238E27FC236}">
              <a16:creationId xmlns:a16="http://schemas.microsoft.com/office/drawing/2014/main" id="{00000000-0008-0000-0000-0000CE05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37</xdr:row>
      <xdr:rowOff>0</xdr:rowOff>
    </xdr:from>
    <xdr:ext cx="342900" cy="342900"/>
    <xdr:sp macro="" textlink="">
      <xdr:nvSpPr>
        <xdr:cNvPr id="1487" name="Shape 14">
          <a:extLst>
            <a:ext uri="{FF2B5EF4-FFF2-40B4-BE49-F238E27FC236}">
              <a16:creationId xmlns:a16="http://schemas.microsoft.com/office/drawing/2014/main" id="{00000000-0008-0000-0000-0000CF05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34</xdr:row>
      <xdr:rowOff>0</xdr:rowOff>
    </xdr:from>
    <xdr:ext cx="342900" cy="342900"/>
    <xdr:sp macro="" textlink="">
      <xdr:nvSpPr>
        <xdr:cNvPr id="1488" name="Shape 14">
          <a:extLst>
            <a:ext uri="{FF2B5EF4-FFF2-40B4-BE49-F238E27FC236}">
              <a16:creationId xmlns:a16="http://schemas.microsoft.com/office/drawing/2014/main" id="{00000000-0008-0000-0000-0000D005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35</xdr:row>
      <xdr:rowOff>0</xdr:rowOff>
    </xdr:from>
    <xdr:ext cx="342900" cy="342900"/>
    <xdr:sp macro="" textlink="">
      <xdr:nvSpPr>
        <xdr:cNvPr id="1489" name="Shape 14">
          <a:extLst>
            <a:ext uri="{FF2B5EF4-FFF2-40B4-BE49-F238E27FC236}">
              <a16:creationId xmlns:a16="http://schemas.microsoft.com/office/drawing/2014/main" id="{00000000-0008-0000-0000-0000D105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36</xdr:row>
      <xdr:rowOff>0</xdr:rowOff>
    </xdr:from>
    <xdr:ext cx="342900" cy="342900"/>
    <xdr:sp macro="" textlink="">
      <xdr:nvSpPr>
        <xdr:cNvPr id="1490" name="Shape 14">
          <a:extLst>
            <a:ext uri="{FF2B5EF4-FFF2-40B4-BE49-F238E27FC236}">
              <a16:creationId xmlns:a16="http://schemas.microsoft.com/office/drawing/2014/main" id="{00000000-0008-0000-0000-0000D205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37</xdr:row>
      <xdr:rowOff>0</xdr:rowOff>
    </xdr:from>
    <xdr:ext cx="342900" cy="342900"/>
    <xdr:sp macro="" textlink="">
      <xdr:nvSpPr>
        <xdr:cNvPr id="1491" name="Shape 14">
          <a:extLst>
            <a:ext uri="{FF2B5EF4-FFF2-40B4-BE49-F238E27FC236}">
              <a16:creationId xmlns:a16="http://schemas.microsoft.com/office/drawing/2014/main" id="{00000000-0008-0000-0000-0000D305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34</xdr:row>
      <xdr:rowOff>0</xdr:rowOff>
    </xdr:from>
    <xdr:ext cx="342900" cy="342900"/>
    <xdr:sp macro="" textlink="">
      <xdr:nvSpPr>
        <xdr:cNvPr id="1492" name="Shape 14">
          <a:extLst>
            <a:ext uri="{FF2B5EF4-FFF2-40B4-BE49-F238E27FC236}">
              <a16:creationId xmlns:a16="http://schemas.microsoft.com/office/drawing/2014/main" id="{00000000-0008-0000-0000-0000D405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32</xdr:row>
      <xdr:rowOff>0</xdr:rowOff>
    </xdr:from>
    <xdr:ext cx="342900" cy="342900"/>
    <xdr:sp macro="" textlink="">
      <xdr:nvSpPr>
        <xdr:cNvPr id="1493" name="Shape 14">
          <a:extLst>
            <a:ext uri="{FF2B5EF4-FFF2-40B4-BE49-F238E27FC236}">
              <a16:creationId xmlns:a16="http://schemas.microsoft.com/office/drawing/2014/main" id="{00000000-0008-0000-0000-0000D505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32</xdr:row>
      <xdr:rowOff>0</xdr:rowOff>
    </xdr:from>
    <xdr:ext cx="342900" cy="342900"/>
    <xdr:sp macro="" textlink="">
      <xdr:nvSpPr>
        <xdr:cNvPr id="1494" name="Shape 14">
          <a:extLst>
            <a:ext uri="{FF2B5EF4-FFF2-40B4-BE49-F238E27FC236}">
              <a16:creationId xmlns:a16="http://schemas.microsoft.com/office/drawing/2014/main" id="{00000000-0008-0000-0000-0000D605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32</xdr:row>
      <xdr:rowOff>0</xdr:rowOff>
    </xdr:from>
    <xdr:ext cx="342900" cy="342900"/>
    <xdr:sp macro="" textlink="">
      <xdr:nvSpPr>
        <xdr:cNvPr id="1495" name="Shape 14">
          <a:extLst>
            <a:ext uri="{FF2B5EF4-FFF2-40B4-BE49-F238E27FC236}">
              <a16:creationId xmlns:a16="http://schemas.microsoft.com/office/drawing/2014/main" id="{00000000-0008-0000-0000-0000D705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35</xdr:row>
      <xdr:rowOff>0</xdr:rowOff>
    </xdr:from>
    <xdr:ext cx="342900" cy="342900"/>
    <xdr:sp macro="" textlink="">
      <xdr:nvSpPr>
        <xdr:cNvPr id="1496" name="Shape 14">
          <a:extLst>
            <a:ext uri="{FF2B5EF4-FFF2-40B4-BE49-F238E27FC236}">
              <a16:creationId xmlns:a16="http://schemas.microsoft.com/office/drawing/2014/main" id="{00000000-0008-0000-0000-0000D805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35</xdr:row>
      <xdr:rowOff>0</xdr:rowOff>
    </xdr:from>
    <xdr:ext cx="342900" cy="342900"/>
    <xdr:sp macro="" textlink="">
      <xdr:nvSpPr>
        <xdr:cNvPr id="1497" name="Shape 14">
          <a:extLst>
            <a:ext uri="{FF2B5EF4-FFF2-40B4-BE49-F238E27FC236}">
              <a16:creationId xmlns:a16="http://schemas.microsoft.com/office/drawing/2014/main" id="{00000000-0008-0000-0000-0000D905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35</xdr:row>
      <xdr:rowOff>0</xdr:rowOff>
    </xdr:from>
    <xdr:ext cx="342900" cy="342900"/>
    <xdr:sp macro="" textlink="">
      <xdr:nvSpPr>
        <xdr:cNvPr id="1498" name="Shape 14">
          <a:extLst>
            <a:ext uri="{FF2B5EF4-FFF2-40B4-BE49-F238E27FC236}">
              <a16:creationId xmlns:a16="http://schemas.microsoft.com/office/drawing/2014/main" id="{00000000-0008-0000-0000-0000DA05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36</xdr:row>
      <xdr:rowOff>0</xdr:rowOff>
    </xdr:from>
    <xdr:ext cx="342900" cy="342900"/>
    <xdr:sp macro="" textlink="">
      <xdr:nvSpPr>
        <xdr:cNvPr id="1499" name="Shape 14">
          <a:extLst>
            <a:ext uri="{FF2B5EF4-FFF2-40B4-BE49-F238E27FC236}">
              <a16:creationId xmlns:a16="http://schemas.microsoft.com/office/drawing/2014/main" id="{00000000-0008-0000-0000-0000DB05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36</xdr:row>
      <xdr:rowOff>0</xdr:rowOff>
    </xdr:from>
    <xdr:ext cx="342900" cy="342900"/>
    <xdr:sp macro="" textlink="">
      <xdr:nvSpPr>
        <xdr:cNvPr id="1500" name="Shape 14">
          <a:extLst>
            <a:ext uri="{FF2B5EF4-FFF2-40B4-BE49-F238E27FC236}">
              <a16:creationId xmlns:a16="http://schemas.microsoft.com/office/drawing/2014/main" id="{00000000-0008-0000-0000-0000DC05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36</xdr:row>
      <xdr:rowOff>0</xdr:rowOff>
    </xdr:from>
    <xdr:ext cx="342900" cy="342900"/>
    <xdr:sp macro="" textlink="">
      <xdr:nvSpPr>
        <xdr:cNvPr id="1501" name="Shape 14">
          <a:extLst>
            <a:ext uri="{FF2B5EF4-FFF2-40B4-BE49-F238E27FC236}">
              <a16:creationId xmlns:a16="http://schemas.microsoft.com/office/drawing/2014/main" id="{00000000-0008-0000-0000-0000DD05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37</xdr:row>
      <xdr:rowOff>0</xdr:rowOff>
    </xdr:from>
    <xdr:ext cx="342900" cy="342900"/>
    <xdr:sp macro="" textlink="">
      <xdr:nvSpPr>
        <xdr:cNvPr id="1502" name="Shape 14">
          <a:extLst>
            <a:ext uri="{FF2B5EF4-FFF2-40B4-BE49-F238E27FC236}">
              <a16:creationId xmlns:a16="http://schemas.microsoft.com/office/drawing/2014/main" id="{00000000-0008-0000-0000-0000DE05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37</xdr:row>
      <xdr:rowOff>0</xdr:rowOff>
    </xdr:from>
    <xdr:ext cx="342900" cy="342900"/>
    <xdr:sp macro="" textlink="">
      <xdr:nvSpPr>
        <xdr:cNvPr id="1503" name="Shape 14">
          <a:extLst>
            <a:ext uri="{FF2B5EF4-FFF2-40B4-BE49-F238E27FC236}">
              <a16:creationId xmlns:a16="http://schemas.microsoft.com/office/drawing/2014/main" id="{00000000-0008-0000-0000-0000DF05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37</xdr:row>
      <xdr:rowOff>0</xdr:rowOff>
    </xdr:from>
    <xdr:ext cx="342900" cy="342900"/>
    <xdr:sp macro="" textlink="">
      <xdr:nvSpPr>
        <xdr:cNvPr id="1504" name="Shape 14">
          <a:extLst>
            <a:ext uri="{FF2B5EF4-FFF2-40B4-BE49-F238E27FC236}">
              <a16:creationId xmlns:a16="http://schemas.microsoft.com/office/drawing/2014/main" id="{00000000-0008-0000-0000-0000E005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40</xdr:row>
      <xdr:rowOff>0</xdr:rowOff>
    </xdr:from>
    <xdr:ext cx="342900" cy="342900"/>
    <xdr:sp macro="" textlink="">
      <xdr:nvSpPr>
        <xdr:cNvPr id="1505" name="Shape 14">
          <a:extLst>
            <a:ext uri="{FF2B5EF4-FFF2-40B4-BE49-F238E27FC236}">
              <a16:creationId xmlns:a16="http://schemas.microsoft.com/office/drawing/2014/main" id="{00000000-0008-0000-0000-0000E105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40</xdr:row>
      <xdr:rowOff>0</xdr:rowOff>
    </xdr:from>
    <xdr:ext cx="342900" cy="342900"/>
    <xdr:sp macro="" textlink="">
      <xdr:nvSpPr>
        <xdr:cNvPr id="1506" name="Shape 14">
          <a:extLst>
            <a:ext uri="{FF2B5EF4-FFF2-40B4-BE49-F238E27FC236}">
              <a16:creationId xmlns:a16="http://schemas.microsoft.com/office/drawing/2014/main" id="{00000000-0008-0000-0000-0000E205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40</xdr:row>
      <xdr:rowOff>0</xdr:rowOff>
    </xdr:from>
    <xdr:ext cx="342900" cy="342900"/>
    <xdr:sp macro="" textlink="">
      <xdr:nvSpPr>
        <xdr:cNvPr id="1507" name="Shape 14">
          <a:extLst>
            <a:ext uri="{FF2B5EF4-FFF2-40B4-BE49-F238E27FC236}">
              <a16:creationId xmlns:a16="http://schemas.microsoft.com/office/drawing/2014/main" id="{00000000-0008-0000-0000-0000E305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41</xdr:row>
      <xdr:rowOff>0</xdr:rowOff>
    </xdr:from>
    <xdr:ext cx="342900" cy="342900"/>
    <xdr:sp macro="" textlink="">
      <xdr:nvSpPr>
        <xdr:cNvPr id="1508" name="Shape 14">
          <a:extLst>
            <a:ext uri="{FF2B5EF4-FFF2-40B4-BE49-F238E27FC236}">
              <a16:creationId xmlns:a16="http://schemas.microsoft.com/office/drawing/2014/main" id="{00000000-0008-0000-0000-0000E405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41</xdr:row>
      <xdr:rowOff>0</xdr:rowOff>
    </xdr:from>
    <xdr:ext cx="342900" cy="342900"/>
    <xdr:sp macro="" textlink="">
      <xdr:nvSpPr>
        <xdr:cNvPr id="1509" name="Shape 14">
          <a:extLst>
            <a:ext uri="{FF2B5EF4-FFF2-40B4-BE49-F238E27FC236}">
              <a16:creationId xmlns:a16="http://schemas.microsoft.com/office/drawing/2014/main" id="{00000000-0008-0000-0000-0000E505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41</xdr:row>
      <xdr:rowOff>0</xdr:rowOff>
    </xdr:from>
    <xdr:ext cx="342900" cy="342900"/>
    <xdr:sp macro="" textlink="">
      <xdr:nvSpPr>
        <xdr:cNvPr id="1510" name="Shape 14">
          <a:extLst>
            <a:ext uri="{FF2B5EF4-FFF2-40B4-BE49-F238E27FC236}">
              <a16:creationId xmlns:a16="http://schemas.microsoft.com/office/drawing/2014/main" id="{00000000-0008-0000-0000-0000E605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42</xdr:row>
      <xdr:rowOff>0</xdr:rowOff>
    </xdr:from>
    <xdr:ext cx="342900" cy="342900"/>
    <xdr:sp macro="" textlink="">
      <xdr:nvSpPr>
        <xdr:cNvPr id="1511" name="Shape 14">
          <a:extLst>
            <a:ext uri="{FF2B5EF4-FFF2-40B4-BE49-F238E27FC236}">
              <a16:creationId xmlns:a16="http://schemas.microsoft.com/office/drawing/2014/main" id="{00000000-0008-0000-0000-0000E705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42</xdr:row>
      <xdr:rowOff>0</xdr:rowOff>
    </xdr:from>
    <xdr:ext cx="342900" cy="342900"/>
    <xdr:sp macro="" textlink="">
      <xdr:nvSpPr>
        <xdr:cNvPr id="1512" name="Shape 14">
          <a:extLst>
            <a:ext uri="{FF2B5EF4-FFF2-40B4-BE49-F238E27FC236}">
              <a16:creationId xmlns:a16="http://schemas.microsoft.com/office/drawing/2014/main" id="{00000000-0008-0000-0000-0000E805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43</xdr:row>
      <xdr:rowOff>0</xdr:rowOff>
    </xdr:from>
    <xdr:ext cx="342900" cy="342900"/>
    <xdr:sp macro="" textlink="">
      <xdr:nvSpPr>
        <xdr:cNvPr id="1513" name="Shape 14">
          <a:extLst>
            <a:ext uri="{FF2B5EF4-FFF2-40B4-BE49-F238E27FC236}">
              <a16:creationId xmlns:a16="http://schemas.microsoft.com/office/drawing/2014/main" id="{00000000-0008-0000-0000-0000E905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43</xdr:row>
      <xdr:rowOff>0</xdr:rowOff>
    </xdr:from>
    <xdr:ext cx="342900" cy="342900"/>
    <xdr:sp macro="" textlink="">
      <xdr:nvSpPr>
        <xdr:cNvPr id="1514" name="Shape 14">
          <a:extLst>
            <a:ext uri="{FF2B5EF4-FFF2-40B4-BE49-F238E27FC236}">
              <a16:creationId xmlns:a16="http://schemas.microsoft.com/office/drawing/2014/main" id="{00000000-0008-0000-0000-0000EA05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43</xdr:row>
      <xdr:rowOff>0</xdr:rowOff>
    </xdr:from>
    <xdr:ext cx="342900" cy="342900"/>
    <xdr:sp macro="" textlink="">
      <xdr:nvSpPr>
        <xdr:cNvPr id="1515" name="Shape 14">
          <a:extLst>
            <a:ext uri="{FF2B5EF4-FFF2-40B4-BE49-F238E27FC236}">
              <a16:creationId xmlns:a16="http://schemas.microsoft.com/office/drawing/2014/main" id="{00000000-0008-0000-0000-0000EB05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49</xdr:row>
      <xdr:rowOff>0</xdr:rowOff>
    </xdr:from>
    <xdr:ext cx="342900" cy="342900"/>
    <xdr:sp macro="" textlink="">
      <xdr:nvSpPr>
        <xdr:cNvPr id="1516" name="Shape 14">
          <a:extLst>
            <a:ext uri="{FF2B5EF4-FFF2-40B4-BE49-F238E27FC236}">
              <a16:creationId xmlns:a16="http://schemas.microsoft.com/office/drawing/2014/main" id="{00000000-0008-0000-0000-0000EC05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49</xdr:row>
      <xdr:rowOff>0</xdr:rowOff>
    </xdr:from>
    <xdr:ext cx="342900" cy="342900"/>
    <xdr:sp macro="" textlink="">
      <xdr:nvSpPr>
        <xdr:cNvPr id="1517" name="Shape 14">
          <a:extLst>
            <a:ext uri="{FF2B5EF4-FFF2-40B4-BE49-F238E27FC236}">
              <a16:creationId xmlns:a16="http://schemas.microsoft.com/office/drawing/2014/main" id="{00000000-0008-0000-0000-0000ED05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49</xdr:row>
      <xdr:rowOff>0</xdr:rowOff>
    </xdr:from>
    <xdr:ext cx="342900" cy="342900"/>
    <xdr:sp macro="" textlink="">
      <xdr:nvSpPr>
        <xdr:cNvPr id="1518" name="Shape 14">
          <a:extLst>
            <a:ext uri="{FF2B5EF4-FFF2-40B4-BE49-F238E27FC236}">
              <a16:creationId xmlns:a16="http://schemas.microsoft.com/office/drawing/2014/main" id="{00000000-0008-0000-0000-0000EE050000}"/>
            </a:ext>
          </a:extLst>
        </xdr:cNvPr>
        <xdr:cNvSpPr/>
      </xdr:nvSpPr>
      <xdr:spPr>
        <a:xfrm>
          <a:off x="2704839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34</xdr:row>
      <xdr:rowOff>0</xdr:rowOff>
    </xdr:from>
    <xdr:ext cx="342900" cy="342900"/>
    <xdr:sp macro="" textlink="">
      <xdr:nvSpPr>
        <xdr:cNvPr id="1519" name="Shape 14">
          <a:extLst>
            <a:ext uri="{FF2B5EF4-FFF2-40B4-BE49-F238E27FC236}">
              <a16:creationId xmlns:a16="http://schemas.microsoft.com/office/drawing/2014/main" id="{00000000-0008-0000-0000-0000EF05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35</xdr:row>
      <xdr:rowOff>0</xdr:rowOff>
    </xdr:from>
    <xdr:ext cx="342900" cy="342900"/>
    <xdr:sp macro="" textlink="">
      <xdr:nvSpPr>
        <xdr:cNvPr id="1520" name="Shape 14">
          <a:extLst>
            <a:ext uri="{FF2B5EF4-FFF2-40B4-BE49-F238E27FC236}">
              <a16:creationId xmlns:a16="http://schemas.microsoft.com/office/drawing/2014/main" id="{00000000-0008-0000-0000-0000F005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36</xdr:row>
      <xdr:rowOff>0</xdr:rowOff>
    </xdr:from>
    <xdr:ext cx="342900" cy="342900"/>
    <xdr:sp macro="" textlink="">
      <xdr:nvSpPr>
        <xdr:cNvPr id="1521" name="Shape 14">
          <a:extLst>
            <a:ext uri="{FF2B5EF4-FFF2-40B4-BE49-F238E27FC236}">
              <a16:creationId xmlns:a16="http://schemas.microsoft.com/office/drawing/2014/main" id="{00000000-0008-0000-0000-0000F105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37</xdr:row>
      <xdr:rowOff>0</xdr:rowOff>
    </xdr:from>
    <xdr:ext cx="342900" cy="342900"/>
    <xdr:sp macro="" textlink="">
      <xdr:nvSpPr>
        <xdr:cNvPr id="1522" name="Shape 14">
          <a:extLst>
            <a:ext uri="{FF2B5EF4-FFF2-40B4-BE49-F238E27FC236}">
              <a16:creationId xmlns:a16="http://schemas.microsoft.com/office/drawing/2014/main" id="{00000000-0008-0000-0000-0000F205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34</xdr:row>
      <xdr:rowOff>0</xdr:rowOff>
    </xdr:from>
    <xdr:ext cx="342900" cy="342900"/>
    <xdr:sp macro="" textlink="">
      <xdr:nvSpPr>
        <xdr:cNvPr id="1523" name="Shape 14">
          <a:extLst>
            <a:ext uri="{FF2B5EF4-FFF2-40B4-BE49-F238E27FC236}">
              <a16:creationId xmlns:a16="http://schemas.microsoft.com/office/drawing/2014/main" id="{00000000-0008-0000-0000-0000F305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35</xdr:row>
      <xdr:rowOff>0</xdr:rowOff>
    </xdr:from>
    <xdr:ext cx="342900" cy="342900"/>
    <xdr:sp macro="" textlink="">
      <xdr:nvSpPr>
        <xdr:cNvPr id="1524" name="Shape 14">
          <a:extLst>
            <a:ext uri="{FF2B5EF4-FFF2-40B4-BE49-F238E27FC236}">
              <a16:creationId xmlns:a16="http://schemas.microsoft.com/office/drawing/2014/main" id="{00000000-0008-0000-0000-0000F405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36</xdr:row>
      <xdr:rowOff>0</xdr:rowOff>
    </xdr:from>
    <xdr:ext cx="342900" cy="342900"/>
    <xdr:sp macro="" textlink="">
      <xdr:nvSpPr>
        <xdr:cNvPr id="1525" name="Shape 14">
          <a:extLst>
            <a:ext uri="{FF2B5EF4-FFF2-40B4-BE49-F238E27FC236}">
              <a16:creationId xmlns:a16="http://schemas.microsoft.com/office/drawing/2014/main" id="{00000000-0008-0000-0000-0000F505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37</xdr:row>
      <xdr:rowOff>0</xdr:rowOff>
    </xdr:from>
    <xdr:ext cx="342900" cy="342900"/>
    <xdr:sp macro="" textlink="">
      <xdr:nvSpPr>
        <xdr:cNvPr id="1526" name="Shape 14">
          <a:extLst>
            <a:ext uri="{FF2B5EF4-FFF2-40B4-BE49-F238E27FC236}">
              <a16:creationId xmlns:a16="http://schemas.microsoft.com/office/drawing/2014/main" id="{00000000-0008-0000-0000-0000F605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34</xdr:row>
      <xdr:rowOff>0</xdr:rowOff>
    </xdr:from>
    <xdr:ext cx="342900" cy="342900"/>
    <xdr:sp macro="" textlink="">
      <xdr:nvSpPr>
        <xdr:cNvPr id="1527" name="Shape 14">
          <a:extLst>
            <a:ext uri="{FF2B5EF4-FFF2-40B4-BE49-F238E27FC236}">
              <a16:creationId xmlns:a16="http://schemas.microsoft.com/office/drawing/2014/main" id="{00000000-0008-0000-0000-0000F705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32</xdr:row>
      <xdr:rowOff>0</xdr:rowOff>
    </xdr:from>
    <xdr:ext cx="342900" cy="342900"/>
    <xdr:sp macro="" textlink="">
      <xdr:nvSpPr>
        <xdr:cNvPr id="1528" name="Shape 14">
          <a:extLst>
            <a:ext uri="{FF2B5EF4-FFF2-40B4-BE49-F238E27FC236}">
              <a16:creationId xmlns:a16="http://schemas.microsoft.com/office/drawing/2014/main" id="{00000000-0008-0000-0000-0000F805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32</xdr:row>
      <xdr:rowOff>0</xdr:rowOff>
    </xdr:from>
    <xdr:ext cx="342900" cy="342900"/>
    <xdr:sp macro="" textlink="">
      <xdr:nvSpPr>
        <xdr:cNvPr id="1529" name="Shape 14">
          <a:extLst>
            <a:ext uri="{FF2B5EF4-FFF2-40B4-BE49-F238E27FC236}">
              <a16:creationId xmlns:a16="http://schemas.microsoft.com/office/drawing/2014/main" id="{00000000-0008-0000-0000-0000F905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32</xdr:row>
      <xdr:rowOff>0</xdr:rowOff>
    </xdr:from>
    <xdr:ext cx="342900" cy="342900"/>
    <xdr:sp macro="" textlink="">
      <xdr:nvSpPr>
        <xdr:cNvPr id="1530" name="Shape 14">
          <a:extLst>
            <a:ext uri="{FF2B5EF4-FFF2-40B4-BE49-F238E27FC236}">
              <a16:creationId xmlns:a16="http://schemas.microsoft.com/office/drawing/2014/main" id="{00000000-0008-0000-0000-0000FA05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35</xdr:row>
      <xdr:rowOff>0</xdr:rowOff>
    </xdr:from>
    <xdr:ext cx="342900" cy="342900"/>
    <xdr:sp macro="" textlink="">
      <xdr:nvSpPr>
        <xdr:cNvPr id="1531" name="Shape 14">
          <a:extLst>
            <a:ext uri="{FF2B5EF4-FFF2-40B4-BE49-F238E27FC236}">
              <a16:creationId xmlns:a16="http://schemas.microsoft.com/office/drawing/2014/main" id="{00000000-0008-0000-0000-0000FB05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35</xdr:row>
      <xdr:rowOff>0</xdr:rowOff>
    </xdr:from>
    <xdr:ext cx="342900" cy="342900"/>
    <xdr:sp macro="" textlink="">
      <xdr:nvSpPr>
        <xdr:cNvPr id="1532" name="Shape 14">
          <a:extLst>
            <a:ext uri="{FF2B5EF4-FFF2-40B4-BE49-F238E27FC236}">
              <a16:creationId xmlns:a16="http://schemas.microsoft.com/office/drawing/2014/main" id="{00000000-0008-0000-0000-0000FC05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35</xdr:row>
      <xdr:rowOff>0</xdr:rowOff>
    </xdr:from>
    <xdr:ext cx="342900" cy="342900"/>
    <xdr:sp macro="" textlink="">
      <xdr:nvSpPr>
        <xdr:cNvPr id="1533" name="Shape 14">
          <a:extLst>
            <a:ext uri="{FF2B5EF4-FFF2-40B4-BE49-F238E27FC236}">
              <a16:creationId xmlns:a16="http://schemas.microsoft.com/office/drawing/2014/main" id="{00000000-0008-0000-0000-0000FD05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36</xdr:row>
      <xdr:rowOff>0</xdr:rowOff>
    </xdr:from>
    <xdr:ext cx="342900" cy="342900"/>
    <xdr:sp macro="" textlink="">
      <xdr:nvSpPr>
        <xdr:cNvPr id="1534" name="Shape 14">
          <a:extLst>
            <a:ext uri="{FF2B5EF4-FFF2-40B4-BE49-F238E27FC236}">
              <a16:creationId xmlns:a16="http://schemas.microsoft.com/office/drawing/2014/main" id="{00000000-0008-0000-0000-0000FE05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36</xdr:row>
      <xdr:rowOff>0</xdr:rowOff>
    </xdr:from>
    <xdr:ext cx="342900" cy="342900"/>
    <xdr:sp macro="" textlink="">
      <xdr:nvSpPr>
        <xdr:cNvPr id="1535" name="Shape 14">
          <a:extLst>
            <a:ext uri="{FF2B5EF4-FFF2-40B4-BE49-F238E27FC236}">
              <a16:creationId xmlns:a16="http://schemas.microsoft.com/office/drawing/2014/main" id="{00000000-0008-0000-0000-0000FF05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36</xdr:row>
      <xdr:rowOff>0</xdr:rowOff>
    </xdr:from>
    <xdr:ext cx="342900" cy="342900"/>
    <xdr:sp macro="" textlink="">
      <xdr:nvSpPr>
        <xdr:cNvPr id="1536" name="Shape 14">
          <a:extLst>
            <a:ext uri="{FF2B5EF4-FFF2-40B4-BE49-F238E27FC236}">
              <a16:creationId xmlns:a16="http://schemas.microsoft.com/office/drawing/2014/main" id="{00000000-0008-0000-0000-00000006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37</xdr:row>
      <xdr:rowOff>0</xdr:rowOff>
    </xdr:from>
    <xdr:ext cx="342900" cy="342900"/>
    <xdr:sp macro="" textlink="">
      <xdr:nvSpPr>
        <xdr:cNvPr id="1537" name="Shape 14">
          <a:extLst>
            <a:ext uri="{FF2B5EF4-FFF2-40B4-BE49-F238E27FC236}">
              <a16:creationId xmlns:a16="http://schemas.microsoft.com/office/drawing/2014/main" id="{00000000-0008-0000-0000-00000106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37</xdr:row>
      <xdr:rowOff>0</xdr:rowOff>
    </xdr:from>
    <xdr:ext cx="342900" cy="342900"/>
    <xdr:sp macro="" textlink="">
      <xdr:nvSpPr>
        <xdr:cNvPr id="1538" name="Shape 14">
          <a:extLst>
            <a:ext uri="{FF2B5EF4-FFF2-40B4-BE49-F238E27FC236}">
              <a16:creationId xmlns:a16="http://schemas.microsoft.com/office/drawing/2014/main" id="{00000000-0008-0000-0000-00000206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37</xdr:row>
      <xdr:rowOff>0</xdr:rowOff>
    </xdr:from>
    <xdr:ext cx="342900" cy="342900"/>
    <xdr:sp macro="" textlink="">
      <xdr:nvSpPr>
        <xdr:cNvPr id="1539" name="Shape 14">
          <a:extLst>
            <a:ext uri="{FF2B5EF4-FFF2-40B4-BE49-F238E27FC236}">
              <a16:creationId xmlns:a16="http://schemas.microsoft.com/office/drawing/2014/main" id="{00000000-0008-0000-0000-00000306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40</xdr:row>
      <xdr:rowOff>0</xdr:rowOff>
    </xdr:from>
    <xdr:ext cx="342900" cy="342900"/>
    <xdr:sp macro="" textlink="">
      <xdr:nvSpPr>
        <xdr:cNvPr id="1540" name="Shape 14">
          <a:extLst>
            <a:ext uri="{FF2B5EF4-FFF2-40B4-BE49-F238E27FC236}">
              <a16:creationId xmlns:a16="http://schemas.microsoft.com/office/drawing/2014/main" id="{00000000-0008-0000-0000-00000406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40</xdr:row>
      <xdr:rowOff>0</xdr:rowOff>
    </xdr:from>
    <xdr:ext cx="342900" cy="342900"/>
    <xdr:sp macro="" textlink="">
      <xdr:nvSpPr>
        <xdr:cNvPr id="1541" name="Shape 14">
          <a:extLst>
            <a:ext uri="{FF2B5EF4-FFF2-40B4-BE49-F238E27FC236}">
              <a16:creationId xmlns:a16="http://schemas.microsoft.com/office/drawing/2014/main" id="{00000000-0008-0000-0000-00000506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40</xdr:row>
      <xdr:rowOff>0</xdr:rowOff>
    </xdr:from>
    <xdr:ext cx="342900" cy="342900"/>
    <xdr:sp macro="" textlink="">
      <xdr:nvSpPr>
        <xdr:cNvPr id="1542" name="Shape 14">
          <a:extLst>
            <a:ext uri="{FF2B5EF4-FFF2-40B4-BE49-F238E27FC236}">
              <a16:creationId xmlns:a16="http://schemas.microsoft.com/office/drawing/2014/main" id="{00000000-0008-0000-0000-00000606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41</xdr:row>
      <xdr:rowOff>0</xdr:rowOff>
    </xdr:from>
    <xdr:ext cx="342900" cy="342900"/>
    <xdr:sp macro="" textlink="">
      <xdr:nvSpPr>
        <xdr:cNvPr id="1543" name="Shape 14">
          <a:extLst>
            <a:ext uri="{FF2B5EF4-FFF2-40B4-BE49-F238E27FC236}">
              <a16:creationId xmlns:a16="http://schemas.microsoft.com/office/drawing/2014/main" id="{00000000-0008-0000-0000-00000706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41</xdr:row>
      <xdr:rowOff>0</xdr:rowOff>
    </xdr:from>
    <xdr:ext cx="342900" cy="342900"/>
    <xdr:sp macro="" textlink="">
      <xdr:nvSpPr>
        <xdr:cNvPr id="1544" name="Shape 14">
          <a:extLst>
            <a:ext uri="{FF2B5EF4-FFF2-40B4-BE49-F238E27FC236}">
              <a16:creationId xmlns:a16="http://schemas.microsoft.com/office/drawing/2014/main" id="{00000000-0008-0000-0000-00000806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41</xdr:row>
      <xdr:rowOff>0</xdr:rowOff>
    </xdr:from>
    <xdr:ext cx="342900" cy="342900"/>
    <xdr:sp macro="" textlink="">
      <xdr:nvSpPr>
        <xdr:cNvPr id="1545" name="Shape 14">
          <a:extLst>
            <a:ext uri="{FF2B5EF4-FFF2-40B4-BE49-F238E27FC236}">
              <a16:creationId xmlns:a16="http://schemas.microsoft.com/office/drawing/2014/main" id="{00000000-0008-0000-0000-00000906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42</xdr:row>
      <xdr:rowOff>0</xdr:rowOff>
    </xdr:from>
    <xdr:ext cx="342900" cy="342900"/>
    <xdr:sp macro="" textlink="">
      <xdr:nvSpPr>
        <xdr:cNvPr id="1546" name="Shape 14">
          <a:extLst>
            <a:ext uri="{FF2B5EF4-FFF2-40B4-BE49-F238E27FC236}">
              <a16:creationId xmlns:a16="http://schemas.microsoft.com/office/drawing/2014/main" id="{00000000-0008-0000-0000-00000A06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42</xdr:row>
      <xdr:rowOff>0</xdr:rowOff>
    </xdr:from>
    <xdr:ext cx="342900" cy="342900"/>
    <xdr:sp macro="" textlink="">
      <xdr:nvSpPr>
        <xdr:cNvPr id="1547" name="Shape 14">
          <a:extLst>
            <a:ext uri="{FF2B5EF4-FFF2-40B4-BE49-F238E27FC236}">
              <a16:creationId xmlns:a16="http://schemas.microsoft.com/office/drawing/2014/main" id="{00000000-0008-0000-0000-00000B06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42</xdr:row>
      <xdr:rowOff>0</xdr:rowOff>
    </xdr:from>
    <xdr:ext cx="342900" cy="342900"/>
    <xdr:sp macro="" textlink="">
      <xdr:nvSpPr>
        <xdr:cNvPr id="1548" name="Shape 14">
          <a:extLst>
            <a:ext uri="{FF2B5EF4-FFF2-40B4-BE49-F238E27FC236}">
              <a16:creationId xmlns:a16="http://schemas.microsoft.com/office/drawing/2014/main" id="{00000000-0008-0000-0000-00000C06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43</xdr:row>
      <xdr:rowOff>0</xdr:rowOff>
    </xdr:from>
    <xdr:ext cx="342900" cy="342900"/>
    <xdr:sp macro="" textlink="">
      <xdr:nvSpPr>
        <xdr:cNvPr id="1549" name="Shape 14">
          <a:extLst>
            <a:ext uri="{FF2B5EF4-FFF2-40B4-BE49-F238E27FC236}">
              <a16:creationId xmlns:a16="http://schemas.microsoft.com/office/drawing/2014/main" id="{00000000-0008-0000-0000-00000D06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43</xdr:row>
      <xdr:rowOff>0</xdr:rowOff>
    </xdr:from>
    <xdr:ext cx="342900" cy="342900"/>
    <xdr:sp macro="" textlink="">
      <xdr:nvSpPr>
        <xdr:cNvPr id="1550" name="Shape 14">
          <a:extLst>
            <a:ext uri="{FF2B5EF4-FFF2-40B4-BE49-F238E27FC236}">
              <a16:creationId xmlns:a16="http://schemas.microsoft.com/office/drawing/2014/main" id="{00000000-0008-0000-0000-00000E06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49</xdr:row>
      <xdr:rowOff>0</xdr:rowOff>
    </xdr:from>
    <xdr:ext cx="342900" cy="342900"/>
    <xdr:sp macro="" textlink="">
      <xdr:nvSpPr>
        <xdr:cNvPr id="1551" name="Shape 14">
          <a:extLst>
            <a:ext uri="{FF2B5EF4-FFF2-40B4-BE49-F238E27FC236}">
              <a16:creationId xmlns:a16="http://schemas.microsoft.com/office/drawing/2014/main" id="{00000000-0008-0000-0000-00000F060000}"/>
            </a:ext>
          </a:extLst>
        </xdr:cNvPr>
        <xdr:cNvSpPr/>
      </xdr:nvSpPr>
      <xdr:spPr>
        <a:xfrm>
          <a:off x="2809222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44</xdr:col>
      <xdr:colOff>0</xdr:colOff>
      <xdr:row>75</xdr:row>
      <xdr:rowOff>0</xdr:rowOff>
    </xdr:from>
    <xdr:ext cx="342900" cy="342900"/>
    <xdr:sp macro="" textlink="">
      <xdr:nvSpPr>
        <xdr:cNvPr id="1552" name="Shape 14">
          <a:extLst>
            <a:ext uri="{FF2B5EF4-FFF2-40B4-BE49-F238E27FC236}">
              <a16:creationId xmlns:a16="http://schemas.microsoft.com/office/drawing/2014/main" id="{00000000-0008-0000-0000-000010060000}"/>
            </a:ext>
          </a:extLst>
        </xdr:cNvPr>
        <xdr:cNvSpPr/>
      </xdr:nvSpPr>
      <xdr:spPr>
        <a:xfrm>
          <a:off x="29136062"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44</xdr:col>
      <xdr:colOff>0</xdr:colOff>
      <xdr:row>75</xdr:row>
      <xdr:rowOff>0</xdr:rowOff>
    </xdr:from>
    <xdr:ext cx="342900" cy="342900"/>
    <xdr:sp macro="" textlink="">
      <xdr:nvSpPr>
        <xdr:cNvPr id="1553" name="Shape 14">
          <a:extLst>
            <a:ext uri="{FF2B5EF4-FFF2-40B4-BE49-F238E27FC236}">
              <a16:creationId xmlns:a16="http://schemas.microsoft.com/office/drawing/2014/main" id="{00000000-0008-0000-0000-000011060000}"/>
            </a:ext>
          </a:extLst>
        </xdr:cNvPr>
        <xdr:cNvSpPr/>
      </xdr:nvSpPr>
      <xdr:spPr>
        <a:xfrm>
          <a:off x="29136062"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44</xdr:col>
      <xdr:colOff>0</xdr:colOff>
      <xdr:row>75</xdr:row>
      <xdr:rowOff>0</xdr:rowOff>
    </xdr:from>
    <xdr:ext cx="342900" cy="342900"/>
    <xdr:sp macro="" textlink="">
      <xdr:nvSpPr>
        <xdr:cNvPr id="1554" name="Shape 14">
          <a:extLst>
            <a:ext uri="{FF2B5EF4-FFF2-40B4-BE49-F238E27FC236}">
              <a16:creationId xmlns:a16="http://schemas.microsoft.com/office/drawing/2014/main" id="{00000000-0008-0000-0000-000012060000}"/>
            </a:ext>
          </a:extLst>
        </xdr:cNvPr>
        <xdr:cNvSpPr/>
      </xdr:nvSpPr>
      <xdr:spPr>
        <a:xfrm>
          <a:off x="29136062"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44</xdr:col>
      <xdr:colOff>0</xdr:colOff>
      <xdr:row>75</xdr:row>
      <xdr:rowOff>0</xdr:rowOff>
    </xdr:from>
    <xdr:ext cx="342900" cy="342900"/>
    <xdr:sp macro="" textlink="">
      <xdr:nvSpPr>
        <xdr:cNvPr id="1555" name="Shape 14">
          <a:extLst>
            <a:ext uri="{FF2B5EF4-FFF2-40B4-BE49-F238E27FC236}">
              <a16:creationId xmlns:a16="http://schemas.microsoft.com/office/drawing/2014/main" id="{00000000-0008-0000-0000-000013060000}"/>
            </a:ext>
          </a:extLst>
        </xdr:cNvPr>
        <xdr:cNvSpPr/>
      </xdr:nvSpPr>
      <xdr:spPr>
        <a:xfrm>
          <a:off x="29136062"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44</xdr:col>
      <xdr:colOff>0</xdr:colOff>
      <xdr:row>75</xdr:row>
      <xdr:rowOff>0</xdr:rowOff>
    </xdr:from>
    <xdr:ext cx="342900" cy="342900"/>
    <xdr:sp macro="" textlink="">
      <xdr:nvSpPr>
        <xdr:cNvPr id="1556" name="Shape 14">
          <a:extLst>
            <a:ext uri="{FF2B5EF4-FFF2-40B4-BE49-F238E27FC236}">
              <a16:creationId xmlns:a16="http://schemas.microsoft.com/office/drawing/2014/main" id="{00000000-0008-0000-0000-000014060000}"/>
            </a:ext>
          </a:extLst>
        </xdr:cNvPr>
        <xdr:cNvSpPr/>
      </xdr:nvSpPr>
      <xdr:spPr>
        <a:xfrm>
          <a:off x="29136062"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44</xdr:col>
      <xdr:colOff>0</xdr:colOff>
      <xdr:row>75</xdr:row>
      <xdr:rowOff>0</xdr:rowOff>
    </xdr:from>
    <xdr:ext cx="342900" cy="342900"/>
    <xdr:sp macro="" textlink="">
      <xdr:nvSpPr>
        <xdr:cNvPr id="1557" name="Shape 14">
          <a:extLst>
            <a:ext uri="{FF2B5EF4-FFF2-40B4-BE49-F238E27FC236}">
              <a16:creationId xmlns:a16="http://schemas.microsoft.com/office/drawing/2014/main" id="{00000000-0008-0000-0000-000015060000}"/>
            </a:ext>
          </a:extLst>
        </xdr:cNvPr>
        <xdr:cNvSpPr/>
      </xdr:nvSpPr>
      <xdr:spPr>
        <a:xfrm>
          <a:off x="29136062"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44</xdr:col>
      <xdr:colOff>0</xdr:colOff>
      <xdr:row>75</xdr:row>
      <xdr:rowOff>0</xdr:rowOff>
    </xdr:from>
    <xdr:ext cx="342900" cy="342900"/>
    <xdr:sp macro="" textlink="">
      <xdr:nvSpPr>
        <xdr:cNvPr id="1558" name="Shape 14">
          <a:extLst>
            <a:ext uri="{FF2B5EF4-FFF2-40B4-BE49-F238E27FC236}">
              <a16:creationId xmlns:a16="http://schemas.microsoft.com/office/drawing/2014/main" id="{00000000-0008-0000-0000-000016060000}"/>
            </a:ext>
          </a:extLst>
        </xdr:cNvPr>
        <xdr:cNvSpPr/>
      </xdr:nvSpPr>
      <xdr:spPr>
        <a:xfrm>
          <a:off x="29136062"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44</xdr:col>
      <xdr:colOff>0</xdr:colOff>
      <xdr:row>75</xdr:row>
      <xdr:rowOff>0</xdr:rowOff>
    </xdr:from>
    <xdr:ext cx="342900" cy="342900"/>
    <xdr:sp macro="" textlink="">
      <xdr:nvSpPr>
        <xdr:cNvPr id="1559" name="Shape 14">
          <a:extLst>
            <a:ext uri="{FF2B5EF4-FFF2-40B4-BE49-F238E27FC236}">
              <a16:creationId xmlns:a16="http://schemas.microsoft.com/office/drawing/2014/main" id="{00000000-0008-0000-0000-000017060000}"/>
            </a:ext>
          </a:extLst>
        </xdr:cNvPr>
        <xdr:cNvSpPr/>
      </xdr:nvSpPr>
      <xdr:spPr>
        <a:xfrm>
          <a:off x="29136062"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44</xdr:col>
      <xdr:colOff>0</xdr:colOff>
      <xdr:row>75</xdr:row>
      <xdr:rowOff>0</xdr:rowOff>
    </xdr:from>
    <xdr:ext cx="342900" cy="342900"/>
    <xdr:sp macro="" textlink="">
      <xdr:nvSpPr>
        <xdr:cNvPr id="1560" name="Shape 14">
          <a:extLst>
            <a:ext uri="{FF2B5EF4-FFF2-40B4-BE49-F238E27FC236}">
              <a16:creationId xmlns:a16="http://schemas.microsoft.com/office/drawing/2014/main" id="{00000000-0008-0000-0000-000018060000}"/>
            </a:ext>
          </a:extLst>
        </xdr:cNvPr>
        <xdr:cNvSpPr/>
      </xdr:nvSpPr>
      <xdr:spPr>
        <a:xfrm>
          <a:off x="29136062"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44</xdr:col>
      <xdr:colOff>0</xdr:colOff>
      <xdr:row>75</xdr:row>
      <xdr:rowOff>0</xdr:rowOff>
    </xdr:from>
    <xdr:ext cx="342900" cy="342900"/>
    <xdr:sp macro="" textlink="">
      <xdr:nvSpPr>
        <xdr:cNvPr id="1561" name="Shape 14">
          <a:extLst>
            <a:ext uri="{FF2B5EF4-FFF2-40B4-BE49-F238E27FC236}">
              <a16:creationId xmlns:a16="http://schemas.microsoft.com/office/drawing/2014/main" id="{00000000-0008-0000-0000-000019060000}"/>
            </a:ext>
          </a:extLst>
        </xdr:cNvPr>
        <xdr:cNvSpPr/>
      </xdr:nvSpPr>
      <xdr:spPr>
        <a:xfrm>
          <a:off x="29136062"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23</xdr:col>
      <xdr:colOff>19050</xdr:colOff>
      <xdr:row>101</xdr:row>
      <xdr:rowOff>0</xdr:rowOff>
    </xdr:from>
    <xdr:ext cx="333375" cy="323850"/>
    <xdr:sp macro="" textlink="">
      <xdr:nvSpPr>
        <xdr:cNvPr id="1562" name="Shape 4">
          <a:extLst>
            <a:ext uri="{FF2B5EF4-FFF2-40B4-BE49-F238E27FC236}">
              <a16:creationId xmlns:a16="http://schemas.microsoft.com/office/drawing/2014/main" id="{00000000-0008-0000-0000-00001A060000}"/>
            </a:ext>
          </a:extLst>
        </xdr:cNvPr>
        <xdr:cNvSpPr/>
      </xdr:nvSpPr>
      <xdr:spPr>
        <a:xfrm>
          <a:off x="18854281"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21</xdr:col>
      <xdr:colOff>0</xdr:colOff>
      <xdr:row>101</xdr:row>
      <xdr:rowOff>0</xdr:rowOff>
    </xdr:from>
    <xdr:ext cx="333375" cy="323850"/>
    <xdr:sp macro="" textlink="">
      <xdr:nvSpPr>
        <xdr:cNvPr id="1563" name="Shape 4">
          <a:extLst>
            <a:ext uri="{FF2B5EF4-FFF2-40B4-BE49-F238E27FC236}">
              <a16:creationId xmlns:a16="http://schemas.microsoft.com/office/drawing/2014/main" id="{00000000-0008-0000-0000-00001B060000}"/>
            </a:ext>
          </a:extLst>
        </xdr:cNvPr>
        <xdr:cNvSpPr/>
      </xdr:nvSpPr>
      <xdr:spPr>
        <a:xfrm>
          <a:off x="18854281"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21</xdr:col>
      <xdr:colOff>0</xdr:colOff>
      <xdr:row>101</xdr:row>
      <xdr:rowOff>0</xdr:rowOff>
    </xdr:from>
    <xdr:ext cx="333375" cy="323850"/>
    <xdr:sp macro="" textlink="">
      <xdr:nvSpPr>
        <xdr:cNvPr id="1564" name="Shape 4">
          <a:extLst>
            <a:ext uri="{FF2B5EF4-FFF2-40B4-BE49-F238E27FC236}">
              <a16:creationId xmlns:a16="http://schemas.microsoft.com/office/drawing/2014/main" id="{00000000-0008-0000-0000-00001C060000}"/>
            </a:ext>
          </a:extLst>
        </xdr:cNvPr>
        <xdr:cNvSpPr/>
      </xdr:nvSpPr>
      <xdr:spPr>
        <a:xfrm>
          <a:off x="18854281"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21</xdr:col>
      <xdr:colOff>0</xdr:colOff>
      <xdr:row>101</xdr:row>
      <xdr:rowOff>0</xdr:rowOff>
    </xdr:from>
    <xdr:ext cx="333375" cy="323850"/>
    <xdr:sp macro="" textlink="">
      <xdr:nvSpPr>
        <xdr:cNvPr id="1565" name="Shape 4">
          <a:extLst>
            <a:ext uri="{FF2B5EF4-FFF2-40B4-BE49-F238E27FC236}">
              <a16:creationId xmlns:a16="http://schemas.microsoft.com/office/drawing/2014/main" id="{00000000-0008-0000-0000-00001D060000}"/>
            </a:ext>
          </a:extLst>
        </xdr:cNvPr>
        <xdr:cNvSpPr/>
      </xdr:nvSpPr>
      <xdr:spPr>
        <a:xfrm>
          <a:off x="18854281"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23</xdr:col>
      <xdr:colOff>19050</xdr:colOff>
      <xdr:row>101</xdr:row>
      <xdr:rowOff>0</xdr:rowOff>
    </xdr:from>
    <xdr:ext cx="333375" cy="323850"/>
    <xdr:sp macro="" textlink="">
      <xdr:nvSpPr>
        <xdr:cNvPr id="1566" name="Shape 4">
          <a:extLst>
            <a:ext uri="{FF2B5EF4-FFF2-40B4-BE49-F238E27FC236}">
              <a16:creationId xmlns:a16="http://schemas.microsoft.com/office/drawing/2014/main" id="{00000000-0008-0000-0000-00001E060000}"/>
            </a:ext>
          </a:extLst>
        </xdr:cNvPr>
        <xdr:cNvSpPr/>
      </xdr:nvSpPr>
      <xdr:spPr>
        <a:xfrm>
          <a:off x="18854281"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24</xdr:col>
      <xdr:colOff>0</xdr:colOff>
      <xdr:row>101</xdr:row>
      <xdr:rowOff>0</xdr:rowOff>
    </xdr:from>
    <xdr:ext cx="333375" cy="323850"/>
    <xdr:sp macro="" textlink="">
      <xdr:nvSpPr>
        <xdr:cNvPr id="1567" name="Shape 4">
          <a:extLst>
            <a:ext uri="{FF2B5EF4-FFF2-40B4-BE49-F238E27FC236}">
              <a16:creationId xmlns:a16="http://schemas.microsoft.com/office/drawing/2014/main" id="{00000000-0008-0000-0000-00001F060000}"/>
            </a:ext>
          </a:extLst>
        </xdr:cNvPr>
        <xdr:cNvSpPr/>
      </xdr:nvSpPr>
      <xdr:spPr>
        <a:xfrm>
          <a:off x="18854281"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24</xdr:col>
      <xdr:colOff>0</xdr:colOff>
      <xdr:row>101</xdr:row>
      <xdr:rowOff>0</xdr:rowOff>
    </xdr:from>
    <xdr:ext cx="333375" cy="323850"/>
    <xdr:sp macro="" textlink="">
      <xdr:nvSpPr>
        <xdr:cNvPr id="1568" name="Shape 4">
          <a:extLst>
            <a:ext uri="{FF2B5EF4-FFF2-40B4-BE49-F238E27FC236}">
              <a16:creationId xmlns:a16="http://schemas.microsoft.com/office/drawing/2014/main" id="{00000000-0008-0000-0000-000020060000}"/>
            </a:ext>
          </a:extLst>
        </xdr:cNvPr>
        <xdr:cNvSpPr/>
      </xdr:nvSpPr>
      <xdr:spPr>
        <a:xfrm>
          <a:off x="18854281"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24</xdr:col>
      <xdr:colOff>0</xdr:colOff>
      <xdr:row>101</xdr:row>
      <xdr:rowOff>0</xdr:rowOff>
    </xdr:from>
    <xdr:ext cx="333375" cy="323850"/>
    <xdr:sp macro="" textlink="">
      <xdr:nvSpPr>
        <xdr:cNvPr id="1569" name="Shape 4">
          <a:extLst>
            <a:ext uri="{FF2B5EF4-FFF2-40B4-BE49-F238E27FC236}">
              <a16:creationId xmlns:a16="http://schemas.microsoft.com/office/drawing/2014/main" id="{00000000-0008-0000-0000-000021060000}"/>
            </a:ext>
          </a:extLst>
        </xdr:cNvPr>
        <xdr:cNvSpPr/>
      </xdr:nvSpPr>
      <xdr:spPr>
        <a:xfrm>
          <a:off x="18854281"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24</xdr:col>
      <xdr:colOff>19050</xdr:colOff>
      <xdr:row>101</xdr:row>
      <xdr:rowOff>0</xdr:rowOff>
    </xdr:from>
    <xdr:ext cx="333375" cy="323850"/>
    <xdr:sp macro="" textlink="">
      <xdr:nvSpPr>
        <xdr:cNvPr id="1570" name="Shape 4">
          <a:extLst>
            <a:ext uri="{FF2B5EF4-FFF2-40B4-BE49-F238E27FC236}">
              <a16:creationId xmlns:a16="http://schemas.microsoft.com/office/drawing/2014/main" id="{00000000-0008-0000-0000-000022060000}"/>
            </a:ext>
          </a:extLst>
        </xdr:cNvPr>
        <xdr:cNvSpPr/>
      </xdr:nvSpPr>
      <xdr:spPr>
        <a:xfrm>
          <a:off x="18854281"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22</xdr:col>
      <xdr:colOff>0</xdr:colOff>
      <xdr:row>101</xdr:row>
      <xdr:rowOff>0</xdr:rowOff>
    </xdr:from>
    <xdr:ext cx="333375" cy="323850"/>
    <xdr:sp macro="" textlink="">
      <xdr:nvSpPr>
        <xdr:cNvPr id="1571" name="Shape 4">
          <a:extLst>
            <a:ext uri="{FF2B5EF4-FFF2-40B4-BE49-F238E27FC236}">
              <a16:creationId xmlns:a16="http://schemas.microsoft.com/office/drawing/2014/main" id="{00000000-0008-0000-0000-000023060000}"/>
            </a:ext>
          </a:extLst>
        </xdr:cNvPr>
        <xdr:cNvSpPr/>
      </xdr:nvSpPr>
      <xdr:spPr>
        <a:xfrm>
          <a:off x="18854281"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22</xdr:col>
      <xdr:colOff>0</xdr:colOff>
      <xdr:row>101</xdr:row>
      <xdr:rowOff>0</xdr:rowOff>
    </xdr:from>
    <xdr:ext cx="333375" cy="323850"/>
    <xdr:sp macro="" textlink="">
      <xdr:nvSpPr>
        <xdr:cNvPr id="1572" name="Shape 4">
          <a:extLst>
            <a:ext uri="{FF2B5EF4-FFF2-40B4-BE49-F238E27FC236}">
              <a16:creationId xmlns:a16="http://schemas.microsoft.com/office/drawing/2014/main" id="{00000000-0008-0000-0000-000024060000}"/>
            </a:ext>
          </a:extLst>
        </xdr:cNvPr>
        <xdr:cNvSpPr/>
      </xdr:nvSpPr>
      <xdr:spPr>
        <a:xfrm>
          <a:off x="18854281"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22</xdr:col>
      <xdr:colOff>0</xdr:colOff>
      <xdr:row>101</xdr:row>
      <xdr:rowOff>0</xdr:rowOff>
    </xdr:from>
    <xdr:ext cx="333375" cy="323850"/>
    <xdr:sp macro="" textlink="">
      <xdr:nvSpPr>
        <xdr:cNvPr id="1573" name="Shape 4">
          <a:extLst>
            <a:ext uri="{FF2B5EF4-FFF2-40B4-BE49-F238E27FC236}">
              <a16:creationId xmlns:a16="http://schemas.microsoft.com/office/drawing/2014/main" id="{00000000-0008-0000-0000-000025060000}"/>
            </a:ext>
          </a:extLst>
        </xdr:cNvPr>
        <xdr:cNvSpPr/>
      </xdr:nvSpPr>
      <xdr:spPr>
        <a:xfrm>
          <a:off x="18854281"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24</xdr:col>
      <xdr:colOff>19050</xdr:colOff>
      <xdr:row>101</xdr:row>
      <xdr:rowOff>0</xdr:rowOff>
    </xdr:from>
    <xdr:ext cx="333375" cy="323850"/>
    <xdr:sp macro="" textlink="">
      <xdr:nvSpPr>
        <xdr:cNvPr id="1574" name="Shape 4">
          <a:extLst>
            <a:ext uri="{FF2B5EF4-FFF2-40B4-BE49-F238E27FC236}">
              <a16:creationId xmlns:a16="http://schemas.microsoft.com/office/drawing/2014/main" id="{00000000-0008-0000-0000-000026060000}"/>
            </a:ext>
          </a:extLst>
        </xdr:cNvPr>
        <xdr:cNvSpPr/>
      </xdr:nvSpPr>
      <xdr:spPr>
        <a:xfrm>
          <a:off x="18854281"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25</xdr:col>
      <xdr:colOff>0</xdr:colOff>
      <xdr:row>101</xdr:row>
      <xdr:rowOff>0</xdr:rowOff>
    </xdr:from>
    <xdr:ext cx="333375" cy="323850"/>
    <xdr:sp macro="" textlink="">
      <xdr:nvSpPr>
        <xdr:cNvPr id="1575" name="Shape 4">
          <a:extLst>
            <a:ext uri="{FF2B5EF4-FFF2-40B4-BE49-F238E27FC236}">
              <a16:creationId xmlns:a16="http://schemas.microsoft.com/office/drawing/2014/main" id="{00000000-0008-0000-0000-000027060000}"/>
            </a:ext>
          </a:extLst>
        </xdr:cNvPr>
        <xdr:cNvSpPr/>
      </xdr:nvSpPr>
      <xdr:spPr>
        <a:xfrm>
          <a:off x="18854281"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25</xdr:col>
      <xdr:colOff>0</xdr:colOff>
      <xdr:row>101</xdr:row>
      <xdr:rowOff>0</xdr:rowOff>
    </xdr:from>
    <xdr:ext cx="333375" cy="323850"/>
    <xdr:sp macro="" textlink="">
      <xdr:nvSpPr>
        <xdr:cNvPr id="1576" name="Shape 4">
          <a:extLst>
            <a:ext uri="{FF2B5EF4-FFF2-40B4-BE49-F238E27FC236}">
              <a16:creationId xmlns:a16="http://schemas.microsoft.com/office/drawing/2014/main" id="{00000000-0008-0000-0000-000028060000}"/>
            </a:ext>
          </a:extLst>
        </xdr:cNvPr>
        <xdr:cNvSpPr/>
      </xdr:nvSpPr>
      <xdr:spPr>
        <a:xfrm>
          <a:off x="18854281"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25</xdr:col>
      <xdr:colOff>0</xdr:colOff>
      <xdr:row>101</xdr:row>
      <xdr:rowOff>0</xdr:rowOff>
    </xdr:from>
    <xdr:ext cx="333375" cy="323850"/>
    <xdr:sp macro="" textlink="">
      <xdr:nvSpPr>
        <xdr:cNvPr id="1577" name="Shape 4">
          <a:extLst>
            <a:ext uri="{FF2B5EF4-FFF2-40B4-BE49-F238E27FC236}">
              <a16:creationId xmlns:a16="http://schemas.microsoft.com/office/drawing/2014/main" id="{00000000-0008-0000-0000-000029060000}"/>
            </a:ext>
          </a:extLst>
        </xdr:cNvPr>
        <xdr:cNvSpPr/>
      </xdr:nvSpPr>
      <xdr:spPr>
        <a:xfrm>
          <a:off x="18854281"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25</xdr:col>
      <xdr:colOff>19050</xdr:colOff>
      <xdr:row>101</xdr:row>
      <xdr:rowOff>0</xdr:rowOff>
    </xdr:from>
    <xdr:ext cx="333375" cy="323850"/>
    <xdr:sp macro="" textlink="">
      <xdr:nvSpPr>
        <xdr:cNvPr id="1578" name="Shape 4">
          <a:extLst>
            <a:ext uri="{FF2B5EF4-FFF2-40B4-BE49-F238E27FC236}">
              <a16:creationId xmlns:a16="http://schemas.microsoft.com/office/drawing/2014/main" id="{00000000-0008-0000-0000-00002A060000}"/>
            </a:ext>
          </a:extLst>
        </xdr:cNvPr>
        <xdr:cNvSpPr/>
      </xdr:nvSpPr>
      <xdr:spPr>
        <a:xfrm>
          <a:off x="18854281"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23</xdr:col>
      <xdr:colOff>0</xdr:colOff>
      <xdr:row>101</xdr:row>
      <xdr:rowOff>0</xdr:rowOff>
    </xdr:from>
    <xdr:ext cx="333375" cy="323850"/>
    <xdr:sp macro="" textlink="">
      <xdr:nvSpPr>
        <xdr:cNvPr id="1579" name="Shape 4">
          <a:extLst>
            <a:ext uri="{FF2B5EF4-FFF2-40B4-BE49-F238E27FC236}">
              <a16:creationId xmlns:a16="http://schemas.microsoft.com/office/drawing/2014/main" id="{00000000-0008-0000-0000-00002B060000}"/>
            </a:ext>
          </a:extLst>
        </xdr:cNvPr>
        <xdr:cNvSpPr/>
      </xdr:nvSpPr>
      <xdr:spPr>
        <a:xfrm>
          <a:off x="18854281"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23</xdr:col>
      <xdr:colOff>0</xdr:colOff>
      <xdr:row>101</xdr:row>
      <xdr:rowOff>0</xdr:rowOff>
    </xdr:from>
    <xdr:ext cx="333375" cy="323850"/>
    <xdr:sp macro="" textlink="">
      <xdr:nvSpPr>
        <xdr:cNvPr id="1580" name="Shape 4">
          <a:extLst>
            <a:ext uri="{FF2B5EF4-FFF2-40B4-BE49-F238E27FC236}">
              <a16:creationId xmlns:a16="http://schemas.microsoft.com/office/drawing/2014/main" id="{00000000-0008-0000-0000-00002C060000}"/>
            </a:ext>
          </a:extLst>
        </xdr:cNvPr>
        <xdr:cNvSpPr/>
      </xdr:nvSpPr>
      <xdr:spPr>
        <a:xfrm>
          <a:off x="18854281"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23</xdr:col>
      <xdr:colOff>0</xdr:colOff>
      <xdr:row>101</xdr:row>
      <xdr:rowOff>0</xdr:rowOff>
    </xdr:from>
    <xdr:ext cx="333375" cy="323850"/>
    <xdr:sp macro="" textlink="">
      <xdr:nvSpPr>
        <xdr:cNvPr id="1581" name="Shape 4">
          <a:extLst>
            <a:ext uri="{FF2B5EF4-FFF2-40B4-BE49-F238E27FC236}">
              <a16:creationId xmlns:a16="http://schemas.microsoft.com/office/drawing/2014/main" id="{00000000-0008-0000-0000-00002D060000}"/>
            </a:ext>
          </a:extLst>
        </xdr:cNvPr>
        <xdr:cNvSpPr/>
      </xdr:nvSpPr>
      <xdr:spPr>
        <a:xfrm>
          <a:off x="18854281"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25</xdr:col>
      <xdr:colOff>19050</xdr:colOff>
      <xdr:row>101</xdr:row>
      <xdr:rowOff>0</xdr:rowOff>
    </xdr:from>
    <xdr:ext cx="333375" cy="323850"/>
    <xdr:sp macro="" textlink="">
      <xdr:nvSpPr>
        <xdr:cNvPr id="1582" name="Shape 4">
          <a:extLst>
            <a:ext uri="{FF2B5EF4-FFF2-40B4-BE49-F238E27FC236}">
              <a16:creationId xmlns:a16="http://schemas.microsoft.com/office/drawing/2014/main" id="{00000000-0008-0000-0000-00002E060000}"/>
            </a:ext>
          </a:extLst>
        </xdr:cNvPr>
        <xdr:cNvSpPr/>
      </xdr:nvSpPr>
      <xdr:spPr>
        <a:xfrm>
          <a:off x="18854281"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26</xdr:col>
      <xdr:colOff>0</xdr:colOff>
      <xdr:row>101</xdr:row>
      <xdr:rowOff>0</xdr:rowOff>
    </xdr:from>
    <xdr:ext cx="333375" cy="323850"/>
    <xdr:sp macro="" textlink="">
      <xdr:nvSpPr>
        <xdr:cNvPr id="1583" name="Shape 4">
          <a:extLst>
            <a:ext uri="{FF2B5EF4-FFF2-40B4-BE49-F238E27FC236}">
              <a16:creationId xmlns:a16="http://schemas.microsoft.com/office/drawing/2014/main" id="{00000000-0008-0000-0000-00002F060000}"/>
            </a:ext>
          </a:extLst>
        </xdr:cNvPr>
        <xdr:cNvSpPr/>
      </xdr:nvSpPr>
      <xdr:spPr>
        <a:xfrm>
          <a:off x="18854281"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26</xdr:col>
      <xdr:colOff>0</xdr:colOff>
      <xdr:row>101</xdr:row>
      <xdr:rowOff>0</xdr:rowOff>
    </xdr:from>
    <xdr:ext cx="333375" cy="323850"/>
    <xdr:sp macro="" textlink="">
      <xdr:nvSpPr>
        <xdr:cNvPr id="1584" name="Shape 4">
          <a:extLst>
            <a:ext uri="{FF2B5EF4-FFF2-40B4-BE49-F238E27FC236}">
              <a16:creationId xmlns:a16="http://schemas.microsoft.com/office/drawing/2014/main" id="{00000000-0008-0000-0000-000030060000}"/>
            </a:ext>
          </a:extLst>
        </xdr:cNvPr>
        <xdr:cNvSpPr/>
      </xdr:nvSpPr>
      <xdr:spPr>
        <a:xfrm>
          <a:off x="18854281"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26</xdr:col>
      <xdr:colOff>0</xdr:colOff>
      <xdr:row>101</xdr:row>
      <xdr:rowOff>0</xdr:rowOff>
    </xdr:from>
    <xdr:ext cx="333375" cy="323850"/>
    <xdr:sp macro="" textlink="">
      <xdr:nvSpPr>
        <xdr:cNvPr id="1585" name="Shape 4">
          <a:extLst>
            <a:ext uri="{FF2B5EF4-FFF2-40B4-BE49-F238E27FC236}">
              <a16:creationId xmlns:a16="http://schemas.microsoft.com/office/drawing/2014/main" id="{00000000-0008-0000-0000-000031060000}"/>
            </a:ext>
          </a:extLst>
        </xdr:cNvPr>
        <xdr:cNvSpPr/>
      </xdr:nvSpPr>
      <xdr:spPr>
        <a:xfrm>
          <a:off x="18854281"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26</xdr:col>
      <xdr:colOff>19050</xdr:colOff>
      <xdr:row>101</xdr:row>
      <xdr:rowOff>0</xdr:rowOff>
    </xdr:from>
    <xdr:ext cx="333375" cy="323850"/>
    <xdr:sp macro="" textlink="">
      <xdr:nvSpPr>
        <xdr:cNvPr id="1586" name="Shape 4">
          <a:extLst>
            <a:ext uri="{FF2B5EF4-FFF2-40B4-BE49-F238E27FC236}">
              <a16:creationId xmlns:a16="http://schemas.microsoft.com/office/drawing/2014/main" id="{00000000-0008-0000-0000-000032060000}"/>
            </a:ext>
          </a:extLst>
        </xdr:cNvPr>
        <xdr:cNvSpPr/>
      </xdr:nvSpPr>
      <xdr:spPr>
        <a:xfrm>
          <a:off x="18854281"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24</xdr:col>
      <xdr:colOff>0</xdr:colOff>
      <xdr:row>101</xdr:row>
      <xdr:rowOff>0</xdr:rowOff>
    </xdr:from>
    <xdr:ext cx="333375" cy="323850"/>
    <xdr:sp macro="" textlink="">
      <xdr:nvSpPr>
        <xdr:cNvPr id="1587" name="Shape 4">
          <a:extLst>
            <a:ext uri="{FF2B5EF4-FFF2-40B4-BE49-F238E27FC236}">
              <a16:creationId xmlns:a16="http://schemas.microsoft.com/office/drawing/2014/main" id="{00000000-0008-0000-0000-000033060000}"/>
            </a:ext>
          </a:extLst>
        </xdr:cNvPr>
        <xdr:cNvSpPr/>
      </xdr:nvSpPr>
      <xdr:spPr>
        <a:xfrm>
          <a:off x="18854281"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24</xdr:col>
      <xdr:colOff>0</xdr:colOff>
      <xdr:row>101</xdr:row>
      <xdr:rowOff>0</xdr:rowOff>
    </xdr:from>
    <xdr:ext cx="333375" cy="323850"/>
    <xdr:sp macro="" textlink="">
      <xdr:nvSpPr>
        <xdr:cNvPr id="1588" name="Shape 4">
          <a:extLst>
            <a:ext uri="{FF2B5EF4-FFF2-40B4-BE49-F238E27FC236}">
              <a16:creationId xmlns:a16="http://schemas.microsoft.com/office/drawing/2014/main" id="{00000000-0008-0000-0000-000034060000}"/>
            </a:ext>
          </a:extLst>
        </xdr:cNvPr>
        <xdr:cNvSpPr/>
      </xdr:nvSpPr>
      <xdr:spPr>
        <a:xfrm>
          <a:off x="18854281"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24</xdr:col>
      <xdr:colOff>0</xdr:colOff>
      <xdr:row>101</xdr:row>
      <xdr:rowOff>0</xdr:rowOff>
    </xdr:from>
    <xdr:ext cx="333375" cy="323850"/>
    <xdr:sp macro="" textlink="">
      <xdr:nvSpPr>
        <xdr:cNvPr id="1589" name="Shape 4">
          <a:extLst>
            <a:ext uri="{FF2B5EF4-FFF2-40B4-BE49-F238E27FC236}">
              <a16:creationId xmlns:a16="http://schemas.microsoft.com/office/drawing/2014/main" id="{00000000-0008-0000-0000-000035060000}"/>
            </a:ext>
          </a:extLst>
        </xdr:cNvPr>
        <xdr:cNvSpPr/>
      </xdr:nvSpPr>
      <xdr:spPr>
        <a:xfrm>
          <a:off x="18854281"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26</xdr:col>
      <xdr:colOff>19050</xdr:colOff>
      <xdr:row>101</xdr:row>
      <xdr:rowOff>0</xdr:rowOff>
    </xdr:from>
    <xdr:ext cx="333375" cy="323850"/>
    <xdr:sp macro="" textlink="">
      <xdr:nvSpPr>
        <xdr:cNvPr id="1590" name="Shape 4">
          <a:extLst>
            <a:ext uri="{FF2B5EF4-FFF2-40B4-BE49-F238E27FC236}">
              <a16:creationId xmlns:a16="http://schemas.microsoft.com/office/drawing/2014/main" id="{00000000-0008-0000-0000-000036060000}"/>
            </a:ext>
          </a:extLst>
        </xdr:cNvPr>
        <xdr:cNvSpPr/>
      </xdr:nvSpPr>
      <xdr:spPr>
        <a:xfrm>
          <a:off x="18854281"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27</xdr:col>
      <xdr:colOff>0</xdr:colOff>
      <xdr:row>101</xdr:row>
      <xdr:rowOff>0</xdr:rowOff>
    </xdr:from>
    <xdr:ext cx="333375" cy="323850"/>
    <xdr:sp macro="" textlink="">
      <xdr:nvSpPr>
        <xdr:cNvPr id="1591" name="Shape 4">
          <a:extLst>
            <a:ext uri="{FF2B5EF4-FFF2-40B4-BE49-F238E27FC236}">
              <a16:creationId xmlns:a16="http://schemas.microsoft.com/office/drawing/2014/main" id="{00000000-0008-0000-0000-000037060000}"/>
            </a:ext>
          </a:extLst>
        </xdr:cNvPr>
        <xdr:cNvSpPr/>
      </xdr:nvSpPr>
      <xdr:spPr>
        <a:xfrm>
          <a:off x="18854281"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27</xdr:col>
      <xdr:colOff>0</xdr:colOff>
      <xdr:row>101</xdr:row>
      <xdr:rowOff>0</xdr:rowOff>
    </xdr:from>
    <xdr:ext cx="333375" cy="323850"/>
    <xdr:sp macro="" textlink="">
      <xdr:nvSpPr>
        <xdr:cNvPr id="1592" name="Shape 4">
          <a:extLst>
            <a:ext uri="{FF2B5EF4-FFF2-40B4-BE49-F238E27FC236}">
              <a16:creationId xmlns:a16="http://schemas.microsoft.com/office/drawing/2014/main" id="{00000000-0008-0000-0000-000038060000}"/>
            </a:ext>
          </a:extLst>
        </xdr:cNvPr>
        <xdr:cNvSpPr/>
      </xdr:nvSpPr>
      <xdr:spPr>
        <a:xfrm>
          <a:off x="18854281"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27</xdr:col>
      <xdr:colOff>0</xdr:colOff>
      <xdr:row>101</xdr:row>
      <xdr:rowOff>0</xdr:rowOff>
    </xdr:from>
    <xdr:ext cx="333375" cy="323850"/>
    <xdr:sp macro="" textlink="">
      <xdr:nvSpPr>
        <xdr:cNvPr id="1593" name="Shape 4">
          <a:extLst>
            <a:ext uri="{FF2B5EF4-FFF2-40B4-BE49-F238E27FC236}">
              <a16:creationId xmlns:a16="http://schemas.microsoft.com/office/drawing/2014/main" id="{00000000-0008-0000-0000-000039060000}"/>
            </a:ext>
          </a:extLst>
        </xdr:cNvPr>
        <xdr:cNvSpPr/>
      </xdr:nvSpPr>
      <xdr:spPr>
        <a:xfrm>
          <a:off x="18854281"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26</xdr:col>
      <xdr:colOff>19050</xdr:colOff>
      <xdr:row>101</xdr:row>
      <xdr:rowOff>0</xdr:rowOff>
    </xdr:from>
    <xdr:ext cx="333375" cy="323850"/>
    <xdr:sp macro="" textlink="">
      <xdr:nvSpPr>
        <xdr:cNvPr id="1594" name="Shape 4">
          <a:extLst>
            <a:ext uri="{FF2B5EF4-FFF2-40B4-BE49-F238E27FC236}">
              <a16:creationId xmlns:a16="http://schemas.microsoft.com/office/drawing/2014/main" id="{00000000-0008-0000-0000-00003A060000}"/>
            </a:ext>
          </a:extLst>
        </xdr:cNvPr>
        <xdr:cNvSpPr/>
      </xdr:nvSpPr>
      <xdr:spPr>
        <a:xfrm>
          <a:off x="18854281"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24</xdr:col>
      <xdr:colOff>0</xdr:colOff>
      <xdr:row>101</xdr:row>
      <xdr:rowOff>0</xdr:rowOff>
    </xdr:from>
    <xdr:ext cx="333375" cy="323850"/>
    <xdr:sp macro="" textlink="">
      <xdr:nvSpPr>
        <xdr:cNvPr id="1595" name="Shape 4">
          <a:extLst>
            <a:ext uri="{FF2B5EF4-FFF2-40B4-BE49-F238E27FC236}">
              <a16:creationId xmlns:a16="http://schemas.microsoft.com/office/drawing/2014/main" id="{00000000-0008-0000-0000-00003B060000}"/>
            </a:ext>
          </a:extLst>
        </xdr:cNvPr>
        <xdr:cNvSpPr/>
      </xdr:nvSpPr>
      <xdr:spPr>
        <a:xfrm>
          <a:off x="18854281"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24</xdr:col>
      <xdr:colOff>0</xdr:colOff>
      <xdr:row>101</xdr:row>
      <xdr:rowOff>0</xdr:rowOff>
    </xdr:from>
    <xdr:ext cx="333375" cy="323850"/>
    <xdr:sp macro="" textlink="">
      <xdr:nvSpPr>
        <xdr:cNvPr id="1596" name="Shape 4">
          <a:extLst>
            <a:ext uri="{FF2B5EF4-FFF2-40B4-BE49-F238E27FC236}">
              <a16:creationId xmlns:a16="http://schemas.microsoft.com/office/drawing/2014/main" id="{00000000-0008-0000-0000-00003C060000}"/>
            </a:ext>
          </a:extLst>
        </xdr:cNvPr>
        <xdr:cNvSpPr/>
      </xdr:nvSpPr>
      <xdr:spPr>
        <a:xfrm>
          <a:off x="18854281"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24</xdr:col>
      <xdr:colOff>0</xdr:colOff>
      <xdr:row>101</xdr:row>
      <xdr:rowOff>0</xdr:rowOff>
    </xdr:from>
    <xdr:ext cx="333375" cy="323850"/>
    <xdr:sp macro="" textlink="">
      <xdr:nvSpPr>
        <xdr:cNvPr id="1597" name="Shape 4">
          <a:extLst>
            <a:ext uri="{FF2B5EF4-FFF2-40B4-BE49-F238E27FC236}">
              <a16:creationId xmlns:a16="http://schemas.microsoft.com/office/drawing/2014/main" id="{00000000-0008-0000-0000-00003D060000}"/>
            </a:ext>
          </a:extLst>
        </xdr:cNvPr>
        <xdr:cNvSpPr/>
      </xdr:nvSpPr>
      <xdr:spPr>
        <a:xfrm>
          <a:off x="18854281"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26</xdr:col>
      <xdr:colOff>19050</xdr:colOff>
      <xdr:row>101</xdr:row>
      <xdr:rowOff>0</xdr:rowOff>
    </xdr:from>
    <xdr:ext cx="333375" cy="323850"/>
    <xdr:sp macro="" textlink="">
      <xdr:nvSpPr>
        <xdr:cNvPr id="1598" name="Shape 4">
          <a:extLst>
            <a:ext uri="{FF2B5EF4-FFF2-40B4-BE49-F238E27FC236}">
              <a16:creationId xmlns:a16="http://schemas.microsoft.com/office/drawing/2014/main" id="{00000000-0008-0000-0000-00003E060000}"/>
            </a:ext>
          </a:extLst>
        </xdr:cNvPr>
        <xdr:cNvSpPr/>
      </xdr:nvSpPr>
      <xdr:spPr>
        <a:xfrm>
          <a:off x="18854281"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27</xdr:col>
      <xdr:colOff>0</xdr:colOff>
      <xdr:row>101</xdr:row>
      <xdr:rowOff>0</xdr:rowOff>
    </xdr:from>
    <xdr:ext cx="333375" cy="323850"/>
    <xdr:sp macro="" textlink="">
      <xdr:nvSpPr>
        <xdr:cNvPr id="1599" name="Shape 4">
          <a:extLst>
            <a:ext uri="{FF2B5EF4-FFF2-40B4-BE49-F238E27FC236}">
              <a16:creationId xmlns:a16="http://schemas.microsoft.com/office/drawing/2014/main" id="{00000000-0008-0000-0000-00003F060000}"/>
            </a:ext>
          </a:extLst>
        </xdr:cNvPr>
        <xdr:cNvSpPr/>
      </xdr:nvSpPr>
      <xdr:spPr>
        <a:xfrm>
          <a:off x="18854281"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27</xdr:col>
      <xdr:colOff>0</xdr:colOff>
      <xdr:row>101</xdr:row>
      <xdr:rowOff>0</xdr:rowOff>
    </xdr:from>
    <xdr:ext cx="333375" cy="323850"/>
    <xdr:sp macro="" textlink="">
      <xdr:nvSpPr>
        <xdr:cNvPr id="1600" name="Shape 4">
          <a:extLst>
            <a:ext uri="{FF2B5EF4-FFF2-40B4-BE49-F238E27FC236}">
              <a16:creationId xmlns:a16="http://schemas.microsoft.com/office/drawing/2014/main" id="{00000000-0008-0000-0000-000040060000}"/>
            </a:ext>
          </a:extLst>
        </xdr:cNvPr>
        <xdr:cNvSpPr/>
      </xdr:nvSpPr>
      <xdr:spPr>
        <a:xfrm>
          <a:off x="18854281"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27</xdr:col>
      <xdr:colOff>0</xdr:colOff>
      <xdr:row>101</xdr:row>
      <xdr:rowOff>0</xdr:rowOff>
    </xdr:from>
    <xdr:ext cx="333375" cy="323850"/>
    <xdr:sp macro="" textlink="">
      <xdr:nvSpPr>
        <xdr:cNvPr id="1601" name="Shape 4">
          <a:extLst>
            <a:ext uri="{FF2B5EF4-FFF2-40B4-BE49-F238E27FC236}">
              <a16:creationId xmlns:a16="http://schemas.microsoft.com/office/drawing/2014/main" id="{00000000-0008-0000-0000-000041060000}"/>
            </a:ext>
          </a:extLst>
        </xdr:cNvPr>
        <xdr:cNvSpPr/>
      </xdr:nvSpPr>
      <xdr:spPr>
        <a:xfrm>
          <a:off x="18854281"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27</xdr:col>
      <xdr:colOff>19050</xdr:colOff>
      <xdr:row>101</xdr:row>
      <xdr:rowOff>0</xdr:rowOff>
    </xdr:from>
    <xdr:ext cx="333375" cy="323850"/>
    <xdr:sp macro="" textlink="">
      <xdr:nvSpPr>
        <xdr:cNvPr id="1602" name="Shape 4">
          <a:extLst>
            <a:ext uri="{FF2B5EF4-FFF2-40B4-BE49-F238E27FC236}">
              <a16:creationId xmlns:a16="http://schemas.microsoft.com/office/drawing/2014/main" id="{00000000-0008-0000-0000-000042060000}"/>
            </a:ext>
          </a:extLst>
        </xdr:cNvPr>
        <xdr:cNvSpPr/>
      </xdr:nvSpPr>
      <xdr:spPr>
        <a:xfrm>
          <a:off x="18854281"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25</xdr:col>
      <xdr:colOff>0</xdr:colOff>
      <xdr:row>101</xdr:row>
      <xdr:rowOff>0</xdr:rowOff>
    </xdr:from>
    <xdr:ext cx="333375" cy="323850"/>
    <xdr:sp macro="" textlink="">
      <xdr:nvSpPr>
        <xdr:cNvPr id="1603" name="Shape 4">
          <a:extLst>
            <a:ext uri="{FF2B5EF4-FFF2-40B4-BE49-F238E27FC236}">
              <a16:creationId xmlns:a16="http://schemas.microsoft.com/office/drawing/2014/main" id="{00000000-0008-0000-0000-000043060000}"/>
            </a:ext>
          </a:extLst>
        </xdr:cNvPr>
        <xdr:cNvSpPr/>
      </xdr:nvSpPr>
      <xdr:spPr>
        <a:xfrm>
          <a:off x="18854281"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25</xdr:col>
      <xdr:colOff>0</xdr:colOff>
      <xdr:row>101</xdr:row>
      <xdr:rowOff>0</xdr:rowOff>
    </xdr:from>
    <xdr:ext cx="333375" cy="323850"/>
    <xdr:sp macro="" textlink="">
      <xdr:nvSpPr>
        <xdr:cNvPr id="1604" name="Shape 4">
          <a:extLst>
            <a:ext uri="{FF2B5EF4-FFF2-40B4-BE49-F238E27FC236}">
              <a16:creationId xmlns:a16="http://schemas.microsoft.com/office/drawing/2014/main" id="{00000000-0008-0000-0000-000044060000}"/>
            </a:ext>
          </a:extLst>
        </xdr:cNvPr>
        <xdr:cNvSpPr/>
      </xdr:nvSpPr>
      <xdr:spPr>
        <a:xfrm>
          <a:off x="18854281"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25</xdr:col>
      <xdr:colOff>0</xdr:colOff>
      <xdr:row>101</xdr:row>
      <xdr:rowOff>0</xdr:rowOff>
    </xdr:from>
    <xdr:ext cx="333375" cy="323850"/>
    <xdr:sp macro="" textlink="">
      <xdr:nvSpPr>
        <xdr:cNvPr id="1605" name="Shape 4">
          <a:extLst>
            <a:ext uri="{FF2B5EF4-FFF2-40B4-BE49-F238E27FC236}">
              <a16:creationId xmlns:a16="http://schemas.microsoft.com/office/drawing/2014/main" id="{00000000-0008-0000-0000-000045060000}"/>
            </a:ext>
          </a:extLst>
        </xdr:cNvPr>
        <xdr:cNvSpPr/>
      </xdr:nvSpPr>
      <xdr:spPr>
        <a:xfrm>
          <a:off x="18854281"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27</xdr:col>
      <xdr:colOff>19050</xdr:colOff>
      <xdr:row>101</xdr:row>
      <xdr:rowOff>0</xdr:rowOff>
    </xdr:from>
    <xdr:ext cx="333375" cy="323850"/>
    <xdr:sp macro="" textlink="">
      <xdr:nvSpPr>
        <xdr:cNvPr id="1606" name="Shape 4">
          <a:extLst>
            <a:ext uri="{FF2B5EF4-FFF2-40B4-BE49-F238E27FC236}">
              <a16:creationId xmlns:a16="http://schemas.microsoft.com/office/drawing/2014/main" id="{00000000-0008-0000-0000-000046060000}"/>
            </a:ext>
          </a:extLst>
        </xdr:cNvPr>
        <xdr:cNvSpPr/>
      </xdr:nvSpPr>
      <xdr:spPr>
        <a:xfrm>
          <a:off x="18854281"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28</xdr:col>
      <xdr:colOff>0</xdr:colOff>
      <xdr:row>101</xdr:row>
      <xdr:rowOff>0</xdr:rowOff>
    </xdr:from>
    <xdr:ext cx="333375" cy="323850"/>
    <xdr:sp macro="" textlink="">
      <xdr:nvSpPr>
        <xdr:cNvPr id="1607" name="Shape 4">
          <a:extLst>
            <a:ext uri="{FF2B5EF4-FFF2-40B4-BE49-F238E27FC236}">
              <a16:creationId xmlns:a16="http://schemas.microsoft.com/office/drawing/2014/main" id="{00000000-0008-0000-0000-000047060000}"/>
            </a:ext>
          </a:extLst>
        </xdr:cNvPr>
        <xdr:cNvSpPr/>
      </xdr:nvSpPr>
      <xdr:spPr>
        <a:xfrm>
          <a:off x="18854281"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28</xdr:col>
      <xdr:colOff>0</xdr:colOff>
      <xdr:row>101</xdr:row>
      <xdr:rowOff>0</xdr:rowOff>
    </xdr:from>
    <xdr:ext cx="333375" cy="323850"/>
    <xdr:sp macro="" textlink="">
      <xdr:nvSpPr>
        <xdr:cNvPr id="1608" name="Shape 4">
          <a:extLst>
            <a:ext uri="{FF2B5EF4-FFF2-40B4-BE49-F238E27FC236}">
              <a16:creationId xmlns:a16="http://schemas.microsoft.com/office/drawing/2014/main" id="{00000000-0008-0000-0000-000048060000}"/>
            </a:ext>
          </a:extLst>
        </xdr:cNvPr>
        <xdr:cNvSpPr/>
      </xdr:nvSpPr>
      <xdr:spPr>
        <a:xfrm>
          <a:off x="18854281"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28</xdr:col>
      <xdr:colOff>0</xdr:colOff>
      <xdr:row>101</xdr:row>
      <xdr:rowOff>0</xdr:rowOff>
    </xdr:from>
    <xdr:ext cx="333375" cy="323850"/>
    <xdr:sp macro="" textlink="">
      <xdr:nvSpPr>
        <xdr:cNvPr id="1609" name="Shape 4">
          <a:extLst>
            <a:ext uri="{FF2B5EF4-FFF2-40B4-BE49-F238E27FC236}">
              <a16:creationId xmlns:a16="http://schemas.microsoft.com/office/drawing/2014/main" id="{00000000-0008-0000-0000-000049060000}"/>
            </a:ext>
          </a:extLst>
        </xdr:cNvPr>
        <xdr:cNvSpPr/>
      </xdr:nvSpPr>
      <xdr:spPr>
        <a:xfrm>
          <a:off x="18854281"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28</xdr:col>
      <xdr:colOff>19050</xdr:colOff>
      <xdr:row>101</xdr:row>
      <xdr:rowOff>0</xdr:rowOff>
    </xdr:from>
    <xdr:ext cx="333375" cy="323850"/>
    <xdr:sp macro="" textlink="">
      <xdr:nvSpPr>
        <xdr:cNvPr id="1610" name="Shape 4">
          <a:extLst>
            <a:ext uri="{FF2B5EF4-FFF2-40B4-BE49-F238E27FC236}">
              <a16:creationId xmlns:a16="http://schemas.microsoft.com/office/drawing/2014/main" id="{00000000-0008-0000-0000-00004A060000}"/>
            </a:ext>
          </a:extLst>
        </xdr:cNvPr>
        <xdr:cNvSpPr/>
      </xdr:nvSpPr>
      <xdr:spPr>
        <a:xfrm>
          <a:off x="18873331"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26</xdr:col>
      <xdr:colOff>0</xdr:colOff>
      <xdr:row>101</xdr:row>
      <xdr:rowOff>0</xdr:rowOff>
    </xdr:from>
    <xdr:ext cx="333375" cy="323850"/>
    <xdr:sp macro="" textlink="">
      <xdr:nvSpPr>
        <xdr:cNvPr id="1611" name="Shape 4">
          <a:extLst>
            <a:ext uri="{FF2B5EF4-FFF2-40B4-BE49-F238E27FC236}">
              <a16:creationId xmlns:a16="http://schemas.microsoft.com/office/drawing/2014/main" id="{00000000-0008-0000-0000-00004B060000}"/>
            </a:ext>
          </a:extLst>
        </xdr:cNvPr>
        <xdr:cNvSpPr/>
      </xdr:nvSpPr>
      <xdr:spPr>
        <a:xfrm>
          <a:off x="18854281"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26</xdr:col>
      <xdr:colOff>0</xdr:colOff>
      <xdr:row>101</xdr:row>
      <xdr:rowOff>0</xdr:rowOff>
    </xdr:from>
    <xdr:ext cx="333375" cy="323850"/>
    <xdr:sp macro="" textlink="">
      <xdr:nvSpPr>
        <xdr:cNvPr id="1612" name="Shape 4">
          <a:extLst>
            <a:ext uri="{FF2B5EF4-FFF2-40B4-BE49-F238E27FC236}">
              <a16:creationId xmlns:a16="http://schemas.microsoft.com/office/drawing/2014/main" id="{00000000-0008-0000-0000-00004C060000}"/>
            </a:ext>
          </a:extLst>
        </xdr:cNvPr>
        <xdr:cNvSpPr/>
      </xdr:nvSpPr>
      <xdr:spPr>
        <a:xfrm>
          <a:off x="18854281"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26</xdr:col>
      <xdr:colOff>0</xdr:colOff>
      <xdr:row>101</xdr:row>
      <xdr:rowOff>0</xdr:rowOff>
    </xdr:from>
    <xdr:ext cx="333375" cy="323850"/>
    <xdr:sp macro="" textlink="">
      <xdr:nvSpPr>
        <xdr:cNvPr id="1613" name="Shape 4">
          <a:extLst>
            <a:ext uri="{FF2B5EF4-FFF2-40B4-BE49-F238E27FC236}">
              <a16:creationId xmlns:a16="http://schemas.microsoft.com/office/drawing/2014/main" id="{00000000-0008-0000-0000-00004D060000}"/>
            </a:ext>
          </a:extLst>
        </xdr:cNvPr>
        <xdr:cNvSpPr/>
      </xdr:nvSpPr>
      <xdr:spPr>
        <a:xfrm>
          <a:off x="18854281"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28</xdr:col>
      <xdr:colOff>19050</xdr:colOff>
      <xdr:row>101</xdr:row>
      <xdr:rowOff>0</xdr:rowOff>
    </xdr:from>
    <xdr:ext cx="333375" cy="323850"/>
    <xdr:sp macro="" textlink="">
      <xdr:nvSpPr>
        <xdr:cNvPr id="1614" name="Shape 4">
          <a:extLst>
            <a:ext uri="{FF2B5EF4-FFF2-40B4-BE49-F238E27FC236}">
              <a16:creationId xmlns:a16="http://schemas.microsoft.com/office/drawing/2014/main" id="{00000000-0008-0000-0000-00004E060000}"/>
            </a:ext>
          </a:extLst>
        </xdr:cNvPr>
        <xdr:cNvSpPr/>
      </xdr:nvSpPr>
      <xdr:spPr>
        <a:xfrm>
          <a:off x="18873331"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29</xdr:col>
      <xdr:colOff>0</xdr:colOff>
      <xdr:row>101</xdr:row>
      <xdr:rowOff>0</xdr:rowOff>
    </xdr:from>
    <xdr:ext cx="333375" cy="323850"/>
    <xdr:sp macro="" textlink="">
      <xdr:nvSpPr>
        <xdr:cNvPr id="1615" name="Shape 4">
          <a:extLst>
            <a:ext uri="{FF2B5EF4-FFF2-40B4-BE49-F238E27FC236}">
              <a16:creationId xmlns:a16="http://schemas.microsoft.com/office/drawing/2014/main" id="{00000000-0008-0000-0000-00004F060000}"/>
            </a:ext>
          </a:extLst>
        </xdr:cNvPr>
        <xdr:cNvSpPr/>
      </xdr:nvSpPr>
      <xdr:spPr>
        <a:xfrm>
          <a:off x="19963356"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29</xdr:col>
      <xdr:colOff>0</xdr:colOff>
      <xdr:row>101</xdr:row>
      <xdr:rowOff>0</xdr:rowOff>
    </xdr:from>
    <xdr:ext cx="333375" cy="323850"/>
    <xdr:sp macro="" textlink="">
      <xdr:nvSpPr>
        <xdr:cNvPr id="1616" name="Shape 4">
          <a:extLst>
            <a:ext uri="{FF2B5EF4-FFF2-40B4-BE49-F238E27FC236}">
              <a16:creationId xmlns:a16="http://schemas.microsoft.com/office/drawing/2014/main" id="{00000000-0008-0000-0000-000050060000}"/>
            </a:ext>
          </a:extLst>
        </xdr:cNvPr>
        <xdr:cNvSpPr/>
      </xdr:nvSpPr>
      <xdr:spPr>
        <a:xfrm>
          <a:off x="19963356"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29</xdr:col>
      <xdr:colOff>0</xdr:colOff>
      <xdr:row>101</xdr:row>
      <xdr:rowOff>0</xdr:rowOff>
    </xdr:from>
    <xdr:ext cx="333375" cy="323850"/>
    <xdr:sp macro="" textlink="">
      <xdr:nvSpPr>
        <xdr:cNvPr id="1617" name="Shape 4">
          <a:extLst>
            <a:ext uri="{FF2B5EF4-FFF2-40B4-BE49-F238E27FC236}">
              <a16:creationId xmlns:a16="http://schemas.microsoft.com/office/drawing/2014/main" id="{00000000-0008-0000-0000-000051060000}"/>
            </a:ext>
          </a:extLst>
        </xdr:cNvPr>
        <xdr:cNvSpPr/>
      </xdr:nvSpPr>
      <xdr:spPr>
        <a:xfrm>
          <a:off x="19963356"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29</xdr:col>
      <xdr:colOff>19050</xdr:colOff>
      <xdr:row>101</xdr:row>
      <xdr:rowOff>0</xdr:rowOff>
    </xdr:from>
    <xdr:ext cx="333375" cy="323850"/>
    <xdr:sp macro="" textlink="">
      <xdr:nvSpPr>
        <xdr:cNvPr id="1618" name="Shape 4">
          <a:extLst>
            <a:ext uri="{FF2B5EF4-FFF2-40B4-BE49-F238E27FC236}">
              <a16:creationId xmlns:a16="http://schemas.microsoft.com/office/drawing/2014/main" id="{00000000-0008-0000-0000-000052060000}"/>
            </a:ext>
          </a:extLst>
        </xdr:cNvPr>
        <xdr:cNvSpPr/>
      </xdr:nvSpPr>
      <xdr:spPr>
        <a:xfrm>
          <a:off x="19982406"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27</xdr:col>
      <xdr:colOff>0</xdr:colOff>
      <xdr:row>101</xdr:row>
      <xdr:rowOff>0</xdr:rowOff>
    </xdr:from>
    <xdr:ext cx="333375" cy="323850"/>
    <xdr:sp macro="" textlink="">
      <xdr:nvSpPr>
        <xdr:cNvPr id="1619" name="Shape 4">
          <a:extLst>
            <a:ext uri="{FF2B5EF4-FFF2-40B4-BE49-F238E27FC236}">
              <a16:creationId xmlns:a16="http://schemas.microsoft.com/office/drawing/2014/main" id="{00000000-0008-0000-0000-000053060000}"/>
            </a:ext>
          </a:extLst>
        </xdr:cNvPr>
        <xdr:cNvSpPr/>
      </xdr:nvSpPr>
      <xdr:spPr>
        <a:xfrm>
          <a:off x="18854281"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27</xdr:col>
      <xdr:colOff>0</xdr:colOff>
      <xdr:row>101</xdr:row>
      <xdr:rowOff>0</xdr:rowOff>
    </xdr:from>
    <xdr:ext cx="333375" cy="323850"/>
    <xdr:sp macro="" textlink="">
      <xdr:nvSpPr>
        <xdr:cNvPr id="1620" name="Shape 4">
          <a:extLst>
            <a:ext uri="{FF2B5EF4-FFF2-40B4-BE49-F238E27FC236}">
              <a16:creationId xmlns:a16="http://schemas.microsoft.com/office/drawing/2014/main" id="{00000000-0008-0000-0000-000054060000}"/>
            </a:ext>
          </a:extLst>
        </xdr:cNvPr>
        <xdr:cNvSpPr/>
      </xdr:nvSpPr>
      <xdr:spPr>
        <a:xfrm>
          <a:off x="18854281"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27</xdr:col>
      <xdr:colOff>0</xdr:colOff>
      <xdr:row>101</xdr:row>
      <xdr:rowOff>0</xdr:rowOff>
    </xdr:from>
    <xdr:ext cx="333375" cy="323850"/>
    <xdr:sp macro="" textlink="">
      <xdr:nvSpPr>
        <xdr:cNvPr id="1621" name="Shape 4">
          <a:extLst>
            <a:ext uri="{FF2B5EF4-FFF2-40B4-BE49-F238E27FC236}">
              <a16:creationId xmlns:a16="http://schemas.microsoft.com/office/drawing/2014/main" id="{00000000-0008-0000-0000-000055060000}"/>
            </a:ext>
          </a:extLst>
        </xdr:cNvPr>
        <xdr:cNvSpPr/>
      </xdr:nvSpPr>
      <xdr:spPr>
        <a:xfrm>
          <a:off x="18854281"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29</xdr:col>
      <xdr:colOff>19050</xdr:colOff>
      <xdr:row>101</xdr:row>
      <xdr:rowOff>0</xdr:rowOff>
    </xdr:from>
    <xdr:ext cx="333375" cy="323850"/>
    <xdr:sp macro="" textlink="">
      <xdr:nvSpPr>
        <xdr:cNvPr id="1622" name="Shape 4">
          <a:extLst>
            <a:ext uri="{FF2B5EF4-FFF2-40B4-BE49-F238E27FC236}">
              <a16:creationId xmlns:a16="http://schemas.microsoft.com/office/drawing/2014/main" id="{00000000-0008-0000-0000-000056060000}"/>
            </a:ext>
          </a:extLst>
        </xdr:cNvPr>
        <xdr:cNvSpPr/>
      </xdr:nvSpPr>
      <xdr:spPr>
        <a:xfrm>
          <a:off x="19982406"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30</xdr:col>
      <xdr:colOff>0</xdr:colOff>
      <xdr:row>101</xdr:row>
      <xdr:rowOff>0</xdr:rowOff>
    </xdr:from>
    <xdr:ext cx="333375" cy="323850"/>
    <xdr:sp macro="" textlink="">
      <xdr:nvSpPr>
        <xdr:cNvPr id="1623" name="Shape 4">
          <a:extLst>
            <a:ext uri="{FF2B5EF4-FFF2-40B4-BE49-F238E27FC236}">
              <a16:creationId xmlns:a16="http://schemas.microsoft.com/office/drawing/2014/main" id="{00000000-0008-0000-0000-000057060000}"/>
            </a:ext>
          </a:extLst>
        </xdr:cNvPr>
        <xdr:cNvSpPr/>
      </xdr:nvSpPr>
      <xdr:spPr>
        <a:xfrm>
          <a:off x="21072432"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30</xdr:col>
      <xdr:colOff>0</xdr:colOff>
      <xdr:row>101</xdr:row>
      <xdr:rowOff>0</xdr:rowOff>
    </xdr:from>
    <xdr:ext cx="333375" cy="323850"/>
    <xdr:sp macro="" textlink="">
      <xdr:nvSpPr>
        <xdr:cNvPr id="1624" name="Shape 4">
          <a:extLst>
            <a:ext uri="{FF2B5EF4-FFF2-40B4-BE49-F238E27FC236}">
              <a16:creationId xmlns:a16="http://schemas.microsoft.com/office/drawing/2014/main" id="{00000000-0008-0000-0000-000058060000}"/>
            </a:ext>
          </a:extLst>
        </xdr:cNvPr>
        <xdr:cNvSpPr/>
      </xdr:nvSpPr>
      <xdr:spPr>
        <a:xfrm>
          <a:off x="21072432"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30</xdr:col>
      <xdr:colOff>0</xdr:colOff>
      <xdr:row>101</xdr:row>
      <xdr:rowOff>0</xdr:rowOff>
    </xdr:from>
    <xdr:ext cx="333375" cy="323850"/>
    <xdr:sp macro="" textlink="">
      <xdr:nvSpPr>
        <xdr:cNvPr id="1625" name="Shape 4">
          <a:extLst>
            <a:ext uri="{FF2B5EF4-FFF2-40B4-BE49-F238E27FC236}">
              <a16:creationId xmlns:a16="http://schemas.microsoft.com/office/drawing/2014/main" id="{00000000-0008-0000-0000-000059060000}"/>
            </a:ext>
          </a:extLst>
        </xdr:cNvPr>
        <xdr:cNvSpPr/>
      </xdr:nvSpPr>
      <xdr:spPr>
        <a:xfrm>
          <a:off x="21072432"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27</xdr:col>
      <xdr:colOff>19050</xdr:colOff>
      <xdr:row>101</xdr:row>
      <xdr:rowOff>0</xdr:rowOff>
    </xdr:from>
    <xdr:ext cx="333375" cy="323850"/>
    <xdr:sp macro="" textlink="">
      <xdr:nvSpPr>
        <xdr:cNvPr id="1626" name="Shape 4">
          <a:extLst>
            <a:ext uri="{FF2B5EF4-FFF2-40B4-BE49-F238E27FC236}">
              <a16:creationId xmlns:a16="http://schemas.microsoft.com/office/drawing/2014/main" id="{00000000-0008-0000-0000-00005A060000}"/>
            </a:ext>
          </a:extLst>
        </xdr:cNvPr>
        <xdr:cNvSpPr/>
      </xdr:nvSpPr>
      <xdr:spPr>
        <a:xfrm>
          <a:off x="18854281"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25</xdr:col>
      <xdr:colOff>0</xdr:colOff>
      <xdr:row>101</xdr:row>
      <xdr:rowOff>0</xdr:rowOff>
    </xdr:from>
    <xdr:ext cx="333375" cy="323850"/>
    <xdr:sp macro="" textlink="">
      <xdr:nvSpPr>
        <xdr:cNvPr id="1627" name="Shape 4">
          <a:extLst>
            <a:ext uri="{FF2B5EF4-FFF2-40B4-BE49-F238E27FC236}">
              <a16:creationId xmlns:a16="http://schemas.microsoft.com/office/drawing/2014/main" id="{00000000-0008-0000-0000-00005B060000}"/>
            </a:ext>
          </a:extLst>
        </xdr:cNvPr>
        <xdr:cNvSpPr/>
      </xdr:nvSpPr>
      <xdr:spPr>
        <a:xfrm>
          <a:off x="18854281"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25</xdr:col>
      <xdr:colOff>0</xdr:colOff>
      <xdr:row>101</xdr:row>
      <xdr:rowOff>0</xdr:rowOff>
    </xdr:from>
    <xdr:ext cx="333375" cy="323850"/>
    <xdr:sp macro="" textlink="">
      <xdr:nvSpPr>
        <xdr:cNvPr id="1628" name="Shape 4">
          <a:extLst>
            <a:ext uri="{FF2B5EF4-FFF2-40B4-BE49-F238E27FC236}">
              <a16:creationId xmlns:a16="http://schemas.microsoft.com/office/drawing/2014/main" id="{00000000-0008-0000-0000-00005C060000}"/>
            </a:ext>
          </a:extLst>
        </xdr:cNvPr>
        <xdr:cNvSpPr/>
      </xdr:nvSpPr>
      <xdr:spPr>
        <a:xfrm>
          <a:off x="18854281"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25</xdr:col>
      <xdr:colOff>0</xdr:colOff>
      <xdr:row>101</xdr:row>
      <xdr:rowOff>0</xdr:rowOff>
    </xdr:from>
    <xdr:ext cx="333375" cy="323850"/>
    <xdr:sp macro="" textlink="">
      <xdr:nvSpPr>
        <xdr:cNvPr id="1629" name="Shape 4">
          <a:extLst>
            <a:ext uri="{FF2B5EF4-FFF2-40B4-BE49-F238E27FC236}">
              <a16:creationId xmlns:a16="http://schemas.microsoft.com/office/drawing/2014/main" id="{00000000-0008-0000-0000-00005D060000}"/>
            </a:ext>
          </a:extLst>
        </xdr:cNvPr>
        <xdr:cNvSpPr/>
      </xdr:nvSpPr>
      <xdr:spPr>
        <a:xfrm>
          <a:off x="18854281"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27</xdr:col>
      <xdr:colOff>19050</xdr:colOff>
      <xdr:row>101</xdr:row>
      <xdr:rowOff>0</xdr:rowOff>
    </xdr:from>
    <xdr:ext cx="333375" cy="323850"/>
    <xdr:sp macro="" textlink="">
      <xdr:nvSpPr>
        <xdr:cNvPr id="1630" name="Shape 4">
          <a:extLst>
            <a:ext uri="{FF2B5EF4-FFF2-40B4-BE49-F238E27FC236}">
              <a16:creationId xmlns:a16="http://schemas.microsoft.com/office/drawing/2014/main" id="{00000000-0008-0000-0000-00005E060000}"/>
            </a:ext>
          </a:extLst>
        </xdr:cNvPr>
        <xdr:cNvSpPr/>
      </xdr:nvSpPr>
      <xdr:spPr>
        <a:xfrm>
          <a:off x="18854281"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28</xdr:col>
      <xdr:colOff>0</xdr:colOff>
      <xdr:row>101</xdr:row>
      <xdr:rowOff>0</xdr:rowOff>
    </xdr:from>
    <xdr:ext cx="333375" cy="323850"/>
    <xdr:sp macro="" textlink="">
      <xdr:nvSpPr>
        <xdr:cNvPr id="1631" name="Shape 4">
          <a:extLst>
            <a:ext uri="{FF2B5EF4-FFF2-40B4-BE49-F238E27FC236}">
              <a16:creationId xmlns:a16="http://schemas.microsoft.com/office/drawing/2014/main" id="{00000000-0008-0000-0000-00005F060000}"/>
            </a:ext>
          </a:extLst>
        </xdr:cNvPr>
        <xdr:cNvSpPr/>
      </xdr:nvSpPr>
      <xdr:spPr>
        <a:xfrm>
          <a:off x="18854281"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28</xdr:col>
      <xdr:colOff>0</xdr:colOff>
      <xdr:row>101</xdr:row>
      <xdr:rowOff>0</xdr:rowOff>
    </xdr:from>
    <xdr:ext cx="333375" cy="323850"/>
    <xdr:sp macro="" textlink="">
      <xdr:nvSpPr>
        <xdr:cNvPr id="1632" name="Shape 4">
          <a:extLst>
            <a:ext uri="{FF2B5EF4-FFF2-40B4-BE49-F238E27FC236}">
              <a16:creationId xmlns:a16="http://schemas.microsoft.com/office/drawing/2014/main" id="{00000000-0008-0000-0000-000060060000}"/>
            </a:ext>
          </a:extLst>
        </xdr:cNvPr>
        <xdr:cNvSpPr/>
      </xdr:nvSpPr>
      <xdr:spPr>
        <a:xfrm>
          <a:off x="18854281"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28</xdr:col>
      <xdr:colOff>0</xdr:colOff>
      <xdr:row>101</xdr:row>
      <xdr:rowOff>0</xdr:rowOff>
    </xdr:from>
    <xdr:ext cx="333375" cy="323850"/>
    <xdr:sp macro="" textlink="">
      <xdr:nvSpPr>
        <xdr:cNvPr id="1633" name="Shape 4">
          <a:extLst>
            <a:ext uri="{FF2B5EF4-FFF2-40B4-BE49-F238E27FC236}">
              <a16:creationId xmlns:a16="http://schemas.microsoft.com/office/drawing/2014/main" id="{00000000-0008-0000-0000-000061060000}"/>
            </a:ext>
          </a:extLst>
        </xdr:cNvPr>
        <xdr:cNvSpPr/>
      </xdr:nvSpPr>
      <xdr:spPr>
        <a:xfrm>
          <a:off x="18854281"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28</xdr:col>
      <xdr:colOff>19050</xdr:colOff>
      <xdr:row>101</xdr:row>
      <xdr:rowOff>0</xdr:rowOff>
    </xdr:from>
    <xdr:ext cx="333375" cy="323850"/>
    <xdr:sp macro="" textlink="">
      <xdr:nvSpPr>
        <xdr:cNvPr id="1634" name="Shape 4">
          <a:extLst>
            <a:ext uri="{FF2B5EF4-FFF2-40B4-BE49-F238E27FC236}">
              <a16:creationId xmlns:a16="http://schemas.microsoft.com/office/drawing/2014/main" id="{00000000-0008-0000-0000-000062060000}"/>
            </a:ext>
          </a:extLst>
        </xdr:cNvPr>
        <xdr:cNvSpPr/>
      </xdr:nvSpPr>
      <xdr:spPr>
        <a:xfrm>
          <a:off x="18873331"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26</xdr:col>
      <xdr:colOff>0</xdr:colOff>
      <xdr:row>101</xdr:row>
      <xdr:rowOff>0</xdr:rowOff>
    </xdr:from>
    <xdr:ext cx="333375" cy="323850"/>
    <xdr:sp macro="" textlink="">
      <xdr:nvSpPr>
        <xdr:cNvPr id="1635" name="Shape 4">
          <a:extLst>
            <a:ext uri="{FF2B5EF4-FFF2-40B4-BE49-F238E27FC236}">
              <a16:creationId xmlns:a16="http://schemas.microsoft.com/office/drawing/2014/main" id="{00000000-0008-0000-0000-000063060000}"/>
            </a:ext>
          </a:extLst>
        </xdr:cNvPr>
        <xdr:cNvSpPr/>
      </xdr:nvSpPr>
      <xdr:spPr>
        <a:xfrm>
          <a:off x="18854281"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26</xdr:col>
      <xdr:colOff>0</xdr:colOff>
      <xdr:row>101</xdr:row>
      <xdr:rowOff>0</xdr:rowOff>
    </xdr:from>
    <xdr:ext cx="333375" cy="323850"/>
    <xdr:sp macro="" textlink="">
      <xdr:nvSpPr>
        <xdr:cNvPr id="1636" name="Shape 4">
          <a:extLst>
            <a:ext uri="{FF2B5EF4-FFF2-40B4-BE49-F238E27FC236}">
              <a16:creationId xmlns:a16="http://schemas.microsoft.com/office/drawing/2014/main" id="{00000000-0008-0000-0000-000064060000}"/>
            </a:ext>
          </a:extLst>
        </xdr:cNvPr>
        <xdr:cNvSpPr/>
      </xdr:nvSpPr>
      <xdr:spPr>
        <a:xfrm>
          <a:off x="18854281"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26</xdr:col>
      <xdr:colOff>0</xdr:colOff>
      <xdr:row>101</xdr:row>
      <xdr:rowOff>0</xdr:rowOff>
    </xdr:from>
    <xdr:ext cx="333375" cy="323850"/>
    <xdr:sp macro="" textlink="">
      <xdr:nvSpPr>
        <xdr:cNvPr id="1637" name="Shape 4">
          <a:extLst>
            <a:ext uri="{FF2B5EF4-FFF2-40B4-BE49-F238E27FC236}">
              <a16:creationId xmlns:a16="http://schemas.microsoft.com/office/drawing/2014/main" id="{00000000-0008-0000-0000-000065060000}"/>
            </a:ext>
          </a:extLst>
        </xdr:cNvPr>
        <xdr:cNvSpPr/>
      </xdr:nvSpPr>
      <xdr:spPr>
        <a:xfrm>
          <a:off x="18854281"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28</xdr:col>
      <xdr:colOff>19050</xdr:colOff>
      <xdr:row>101</xdr:row>
      <xdr:rowOff>0</xdr:rowOff>
    </xdr:from>
    <xdr:ext cx="333375" cy="323850"/>
    <xdr:sp macro="" textlink="">
      <xdr:nvSpPr>
        <xdr:cNvPr id="1638" name="Shape 4">
          <a:extLst>
            <a:ext uri="{FF2B5EF4-FFF2-40B4-BE49-F238E27FC236}">
              <a16:creationId xmlns:a16="http://schemas.microsoft.com/office/drawing/2014/main" id="{00000000-0008-0000-0000-000066060000}"/>
            </a:ext>
          </a:extLst>
        </xdr:cNvPr>
        <xdr:cNvSpPr/>
      </xdr:nvSpPr>
      <xdr:spPr>
        <a:xfrm>
          <a:off x="18873331"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29</xdr:col>
      <xdr:colOff>0</xdr:colOff>
      <xdr:row>101</xdr:row>
      <xdr:rowOff>0</xdr:rowOff>
    </xdr:from>
    <xdr:ext cx="333375" cy="323850"/>
    <xdr:sp macro="" textlink="">
      <xdr:nvSpPr>
        <xdr:cNvPr id="1639" name="Shape 4">
          <a:extLst>
            <a:ext uri="{FF2B5EF4-FFF2-40B4-BE49-F238E27FC236}">
              <a16:creationId xmlns:a16="http://schemas.microsoft.com/office/drawing/2014/main" id="{00000000-0008-0000-0000-000067060000}"/>
            </a:ext>
          </a:extLst>
        </xdr:cNvPr>
        <xdr:cNvSpPr/>
      </xdr:nvSpPr>
      <xdr:spPr>
        <a:xfrm>
          <a:off x="19963356"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29</xdr:col>
      <xdr:colOff>0</xdr:colOff>
      <xdr:row>101</xdr:row>
      <xdr:rowOff>0</xdr:rowOff>
    </xdr:from>
    <xdr:ext cx="333375" cy="323850"/>
    <xdr:sp macro="" textlink="">
      <xdr:nvSpPr>
        <xdr:cNvPr id="1640" name="Shape 4">
          <a:extLst>
            <a:ext uri="{FF2B5EF4-FFF2-40B4-BE49-F238E27FC236}">
              <a16:creationId xmlns:a16="http://schemas.microsoft.com/office/drawing/2014/main" id="{00000000-0008-0000-0000-000068060000}"/>
            </a:ext>
          </a:extLst>
        </xdr:cNvPr>
        <xdr:cNvSpPr/>
      </xdr:nvSpPr>
      <xdr:spPr>
        <a:xfrm>
          <a:off x="19963356"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29</xdr:col>
      <xdr:colOff>0</xdr:colOff>
      <xdr:row>101</xdr:row>
      <xdr:rowOff>0</xdr:rowOff>
    </xdr:from>
    <xdr:ext cx="333375" cy="323850"/>
    <xdr:sp macro="" textlink="">
      <xdr:nvSpPr>
        <xdr:cNvPr id="1641" name="Shape 4">
          <a:extLst>
            <a:ext uri="{FF2B5EF4-FFF2-40B4-BE49-F238E27FC236}">
              <a16:creationId xmlns:a16="http://schemas.microsoft.com/office/drawing/2014/main" id="{00000000-0008-0000-0000-000069060000}"/>
            </a:ext>
          </a:extLst>
        </xdr:cNvPr>
        <xdr:cNvSpPr/>
      </xdr:nvSpPr>
      <xdr:spPr>
        <a:xfrm>
          <a:off x="19963356"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29</xdr:col>
      <xdr:colOff>19050</xdr:colOff>
      <xdr:row>101</xdr:row>
      <xdr:rowOff>0</xdr:rowOff>
    </xdr:from>
    <xdr:ext cx="333375" cy="323850"/>
    <xdr:sp macro="" textlink="">
      <xdr:nvSpPr>
        <xdr:cNvPr id="1642" name="Shape 4">
          <a:extLst>
            <a:ext uri="{FF2B5EF4-FFF2-40B4-BE49-F238E27FC236}">
              <a16:creationId xmlns:a16="http://schemas.microsoft.com/office/drawing/2014/main" id="{00000000-0008-0000-0000-00006A060000}"/>
            </a:ext>
          </a:extLst>
        </xdr:cNvPr>
        <xdr:cNvSpPr/>
      </xdr:nvSpPr>
      <xdr:spPr>
        <a:xfrm>
          <a:off x="19982406"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27</xdr:col>
      <xdr:colOff>0</xdr:colOff>
      <xdr:row>101</xdr:row>
      <xdr:rowOff>0</xdr:rowOff>
    </xdr:from>
    <xdr:ext cx="333375" cy="323850"/>
    <xdr:sp macro="" textlink="">
      <xdr:nvSpPr>
        <xdr:cNvPr id="1643" name="Shape 4">
          <a:extLst>
            <a:ext uri="{FF2B5EF4-FFF2-40B4-BE49-F238E27FC236}">
              <a16:creationId xmlns:a16="http://schemas.microsoft.com/office/drawing/2014/main" id="{00000000-0008-0000-0000-00006B060000}"/>
            </a:ext>
          </a:extLst>
        </xdr:cNvPr>
        <xdr:cNvSpPr/>
      </xdr:nvSpPr>
      <xdr:spPr>
        <a:xfrm>
          <a:off x="18854281"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27</xdr:col>
      <xdr:colOff>0</xdr:colOff>
      <xdr:row>101</xdr:row>
      <xdr:rowOff>0</xdr:rowOff>
    </xdr:from>
    <xdr:ext cx="333375" cy="323850"/>
    <xdr:sp macro="" textlink="">
      <xdr:nvSpPr>
        <xdr:cNvPr id="1644" name="Shape 4">
          <a:extLst>
            <a:ext uri="{FF2B5EF4-FFF2-40B4-BE49-F238E27FC236}">
              <a16:creationId xmlns:a16="http://schemas.microsoft.com/office/drawing/2014/main" id="{00000000-0008-0000-0000-00006C060000}"/>
            </a:ext>
          </a:extLst>
        </xdr:cNvPr>
        <xdr:cNvSpPr/>
      </xdr:nvSpPr>
      <xdr:spPr>
        <a:xfrm>
          <a:off x="18854281"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27</xdr:col>
      <xdr:colOff>0</xdr:colOff>
      <xdr:row>101</xdr:row>
      <xdr:rowOff>0</xdr:rowOff>
    </xdr:from>
    <xdr:ext cx="333375" cy="323850"/>
    <xdr:sp macro="" textlink="">
      <xdr:nvSpPr>
        <xdr:cNvPr id="1645" name="Shape 4">
          <a:extLst>
            <a:ext uri="{FF2B5EF4-FFF2-40B4-BE49-F238E27FC236}">
              <a16:creationId xmlns:a16="http://schemas.microsoft.com/office/drawing/2014/main" id="{00000000-0008-0000-0000-00006D060000}"/>
            </a:ext>
          </a:extLst>
        </xdr:cNvPr>
        <xdr:cNvSpPr/>
      </xdr:nvSpPr>
      <xdr:spPr>
        <a:xfrm>
          <a:off x="18854281"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29</xdr:col>
      <xdr:colOff>19050</xdr:colOff>
      <xdr:row>101</xdr:row>
      <xdr:rowOff>0</xdr:rowOff>
    </xdr:from>
    <xdr:ext cx="333375" cy="323850"/>
    <xdr:sp macro="" textlink="">
      <xdr:nvSpPr>
        <xdr:cNvPr id="1646" name="Shape 4">
          <a:extLst>
            <a:ext uri="{FF2B5EF4-FFF2-40B4-BE49-F238E27FC236}">
              <a16:creationId xmlns:a16="http://schemas.microsoft.com/office/drawing/2014/main" id="{00000000-0008-0000-0000-00006E060000}"/>
            </a:ext>
          </a:extLst>
        </xdr:cNvPr>
        <xdr:cNvSpPr/>
      </xdr:nvSpPr>
      <xdr:spPr>
        <a:xfrm>
          <a:off x="19982406"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30</xdr:col>
      <xdr:colOff>0</xdr:colOff>
      <xdr:row>101</xdr:row>
      <xdr:rowOff>0</xdr:rowOff>
    </xdr:from>
    <xdr:ext cx="333375" cy="323850"/>
    <xdr:sp macro="" textlink="">
      <xdr:nvSpPr>
        <xdr:cNvPr id="1647" name="Shape 4">
          <a:extLst>
            <a:ext uri="{FF2B5EF4-FFF2-40B4-BE49-F238E27FC236}">
              <a16:creationId xmlns:a16="http://schemas.microsoft.com/office/drawing/2014/main" id="{00000000-0008-0000-0000-00006F060000}"/>
            </a:ext>
          </a:extLst>
        </xdr:cNvPr>
        <xdr:cNvSpPr/>
      </xdr:nvSpPr>
      <xdr:spPr>
        <a:xfrm>
          <a:off x="21072432"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30</xdr:col>
      <xdr:colOff>0</xdr:colOff>
      <xdr:row>101</xdr:row>
      <xdr:rowOff>0</xdr:rowOff>
    </xdr:from>
    <xdr:ext cx="333375" cy="323850"/>
    <xdr:sp macro="" textlink="">
      <xdr:nvSpPr>
        <xdr:cNvPr id="1648" name="Shape 4">
          <a:extLst>
            <a:ext uri="{FF2B5EF4-FFF2-40B4-BE49-F238E27FC236}">
              <a16:creationId xmlns:a16="http://schemas.microsoft.com/office/drawing/2014/main" id="{00000000-0008-0000-0000-000070060000}"/>
            </a:ext>
          </a:extLst>
        </xdr:cNvPr>
        <xdr:cNvSpPr/>
      </xdr:nvSpPr>
      <xdr:spPr>
        <a:xfrm>
          <a:off x="21072432"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30</xdr:col>
      <xdr:colOff>0</xdr:colOff>
      <xdr:row>101</xdr:row>
      <xdr:rowOff>0</xdr:rowOff>
    </xdr:from>
    <xdr:ext cx="333375" cy="323850"/>
    <xdr:sp macro="" textlink="">
      <xdr:nvSpPr>
        <xdr:cNvPr id="1649" name="Shape 4">
          <a:extLst>
            <a:ext uri="{FF2B5EF4-FFF2-40B4-BE49-F238E27FC236}">
              <a16:creationId xmlns:a16="http://schemas.microsoft.com/office/drawing/2014/main" id="{00000000-0008-0000-0000-000071060000}"/>
            </a:ext>
          </a:extLst>
        </xdr:cNvPr>
        <xdr:cNvSpPr/>
      </xdr:nvSpPr>
      <xdr:spPr>
        <a:xfrm>
          <a:off x="21072432"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30</xdr:col>
      <xdr:colOff>19050</xdr:colOff>
      <xdr:row>101</xdr:row>
      <xdr:rowOff>0</xdr:rowOff>
    </xdr:from>
    <xdr:ext cx="333375" cy="323850"/>
    <xdr:sp macro="" textlink="">
      <xdr:nvSpPr>
        <xdr:cNvPr id="1650" name="Shape 4">
          <a:extLst>
            <a:ext uri="{FF2B5EF4-FFF2-40B4-BE49-F238E27FC236}">
              <a16:creationId xmlns:a16="http://schemas.microsoft.com/office/drawing/2014/main" id="{00000000-0008-0000-0000-000072060000}"/>
            </a:ext>
          </a:extLst>
        </xdr:cNvPr>
        <xdr:cNvSpPr/>
      </xdr:nvSpPr>
      <xdr:spPr>
        <a:xfrm>
          <a:off x="21091482"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28</xdr:col>
      <xdr:colOff>0</xdr:colOff>
      <xdr:row>101</xdr:row>
      <xdr:rowOff>0</xdr:rowOff>
    </xdr:from>
    <xdr:ext cx="333375" cy="323850"/>
    <xdr:sp macro="" textlink="">
      <xdr:nvSpPr>
        <xdr:cNvPr id="1651" name="Shape 4">
          <a:extLst>
            <a:ext uri="{FF2B5EF4-FFF2-40B4-BE49-F238E27FC236}">
              <a16:creationId xmlns:a16="http://schemas.microsoft.com/office/drawing/2014/main" id="{00000000-0008-0000-0000-000073060000}"/>
            </a:ext>
          </a:extLst>
        </xdr:cNvPr>
        <xdr:cNvSpPr/>
      </xdr:nvSpPr>
      <xdr:spPr>
        <a:xfrm>
          <a:off x="18854281"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28</xdr:col>
      <xdr:colOff>0</xdr:colOff>
      <xdr:row>101</xdr:row>
      <xdr:rowOff>0</xdr:rowOff>
    </xdr:from>
    <xdr:ext cx="333375" cy="323850"/>
    <xdr:sp macro="" textlink="">
      <xdr:nvSpPr>
        <xdr:cNvPr id="1652" name="Shape 4">
          <a:extLst>
            <a:ext uri="{FF2B5EF4-FFF2-40B4-BE49-F238E27FC236}">
              <a16:creationId xmlns:a16="http://schemas.microsoft.com/office/drawing/2014/main" id="{00000000-0008-0000-0000-000074060000}"/>
            </a:ext>
          </a:extLst>
        </xdr:cNvPr>
        <xdr:cNvSpPr/>
      </xdr:nvSpPr>
      <xdr:spPr>
        <a:xfrm>
          <a:off x="18854281"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28</xdr:col>
      <xdr:colOff>0</xdr:colOff>
      <xdr:row>101</xdr:row>
      <xdr:rowOff>0</xdr:rowOff>
    </xdr:from>
    <xdr:ext cx="333375" cy="323850"/>
    <xdr:sp macro="" textlink="">
      <xdr:nvSpPr>
        <xdr:cNvPr id="1653" name="Shape 4">
          <a:extLst>
            <a:ext uri="{FF2B5EF4-FFF2-40B4-BE49-F238E27FC236}">
              <a16:creationId xmlns:a16="http://schemas.microsoft.com/office/drawing/2014/main" id="{00000000-0008-0000-0000-000075060000}"/>
            </a:ext>
          </a:extLst>
        </xdr:cNvPr>
        <xdr:cNvSpPr/>
      </xdr:nvSpPr>
      <xdr:spPr>
        <a:xfrm>
          <a:off x="18854281"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30</xdr:col>
      <xdr:colOff>19050</xdr:colOff>
      <xdr:row>101</xdr:row>
      <xdr:rowOff>0</xdr:rowOff>
    </xdr:from>
    <xdr:ext cx="333375" cy="323850"/>
    <xdr:sp macro="" textlink="">
      <xdr:nvSpPr>
        <xdr:cNvPr id="1654" name="Shape 4">
          <a:extLst>
            <a:ext uri="{FF2B5EF4-FFF2-40B4-BE49-F238E27FC236}">
              <a16:creationId xmlns:a16="http://schemas.microsoft.com/office/drawing/2014/main" id="{00000000-0008-0000-0000-000076060000}"/>
            </a:ext>
          </a:extLst>
        </xdr:cNvPr>
        <xdr:cNvSpPr/>
      </xdr:nvSpPr>
      <xdr:spPr>
        <a:xfrm>
          <a:off x="21091482"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101</xdr:row>
      <xdr:rowOff>0</xdr:rowOff>
    </xdr:from>
    <xdr:ext cx="333375" cy="323850"/>
    <xdr:sp macro="" textlink="">
      <xdr:nvSpPr>
        <xdr:cNvPr id="1655" name="Shape 4">
          <a:extLst>
            <a:ext uri="{FF2B5EF4-FFF2-40B4-BE49-F238E27FC236}">
              <a16:creationId xmlns:a16="http://schemas.microsoft.com/office/drawing/2014/main" id="{00000000-0008-0000-0000-000077060000}"/>
            </a:ext>
          </a:extLst>
        </xdr:cNvPr>
        <xdr:cNvSpPr/>
      </xdr:nvSpPr>
      <xdr:spPr>
        <a:xfrm>
          <a:off x="22181507"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101</xdr:row>
      <xdr:rowOff>0</xdr:rowOff>
    </xdr:from>
    <xdr:ext cx="333375" cy="323850"/>
    <xdr:sp macro="" textlink="">
      <xdr:nvSpPr>
        <xdr:cNvPr id="1656" name="Shape 4">
          <a:extLst>
            <a:ext uri="{FF2B5EF4-FFF2-40B4-BE49-F238E27FC236}">
              <a16:creationId xmlns:a16="http://schemas.microsoft.com/office/drawing/2014/main" id="{00000000-0008-0000-0000-000078060000}"/>
            </a:ext>
          </a:extLst>
        </xdr:cNvPr>
        <xdr:cNvSpPr/>
      </xdr:nvSpPr>
      <xdr:spPr>
        <a:xfrm>
          <a:off x="22181507"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101</xdr:row>
      <xdr:rowOff>0</xdr:rowOff>
    </xdr:from>
    <xdr:ext cx="333375" cy="323850"/>
    <xdr:sp macro="" textlink="">
      <xdr:nvSpPr>
        <xdr:cNvPr id="1657" name="Shape 4">
          <a:extLst>
            <a:ext uri="{FF2B5EF4-FFF2-40B4-BE49-F238E27FC236}">
              <a16:creationId xmlns:a16="http://schemas.microsoft.com/office/drawing/2014/main" id="{00000000-0008-0000-0000-000079060000}"/>
            </a:ext>
          </a:extLst>
        </xdr:cNvPr>
        <xdr:cNvSpPr/>
      </xdr:nvSpPr>
      <xdr:spPr>
        <a:xfrm>
          <a:off x="22181507"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30</xdr:col>
      <xdr:colOff>19050</xdr:colOff>
      <xdr:row>101</xdr:row>
      <xdr:rowOff>0</xdr:rowOff>
    </xdr:from>
    <xdr:ext cx="333375" cy="323850"/>
    <xdr:sp macro="" textlink="">
      <xdr:nvSpPr>
        <xdr:cNvPr id="1658" name="Shape 4">
          <a:extLst>
            <a:ext uri="{FF2B5EF4-FFF2-40B4-BE49-F238E27FC236}">
              <a16:creationId xmlns:a16="http://schemas.microsoft.com/office/drawing/2014/main" id="{00000000-0008-0000-0000-00007A060000}"/>
            </a:ext>
          </a:extLst>
        </xdr:cNvPr>
        <xdr:cNvSpPr/>
      </xdr:nvSpPr>
      <xdr:spPr>
        <a:xfrm>
          <a:off x="21091482"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28</xdr:col>
      <xdr:colOff>0</xdr:colOff>
      <xdr:row>101</xdr:row>
      <xdr:rowOff>0</xdr:rowOff>
    </xdr:from>
    <xdr:ext cx="333375" cy="323850"/>
    <xdr:sp macro="" textlink="">
      <xdr:nvSpPr>
        <xdr:cNvPr id="1659" name="Shape 4">
          <a:extLst>
            <a:ext uri="{FF2B5EF4-FFF2-40B4-BE49-F238E27FC236}">
              <a16:creationId xmlns:a16="http://schemas.microsoft.com/office/drawing/2014/main" id="{00000000-0008-0000-0000-00007B060000}"/>
            </a:ext>
          </a:extLst>
        </xdr:cNvPr>
        <xdr:cNvSpPr/>
      </xdr:nvSpPr>
      <xdr:spPr>
        <a:xfrm>
          <a:off x="18854281"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28</xdr:col>
      <xdr:colOff>0</xdr:colOff>
      <xdr:row>101</xdr:row>
      <xdr:rowOff>0</xdr:rowOff>
    </xdr:from>
    <xdr:ext cx="333375" cy="323850"/>
    <xdr:sp macro="" textlink="">
      <xdr:nvSpPr>
        <xdr:cNvPr id="1660" name="Shape 4">
          <a:extLst>
            <a:ext uri="{FF2B5EF4-FFF2-40B4-BE49-F238E27FC236}">
              <a16:creationId xmlns:a16="http://schemas.microsoft.com/office/drawing/2014/main" id="{00000000-0008-0000-0000-00007C060000}"/>
            </a:ext>
          </a:extLst>
        </xdr:cNvPr>
        <xdr:cNvSpPr/>
      </xdr:nvSpPr>
      <xdr:spPr>
        <a:xfrm>
          <a:off x="18854281"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28</xdr:col>
      <xdr:colOff>0</xdr:colOff>
      <xdr:row>101</xdr:row>
      <xdr:rowOff>0</xdr:rowOff>
    </xdr:from>
    <xdr:ext cx="333375" cy="323850"/>
    <xdr:sp macro="" textlink="">
      <xdr:nvSpPr>
        <xdr:cNvPr id="1661" name="Shape 4">
          <a:extLst>
            <a:ext uri="{FF2B5EF4-FFF2-40B4-BE49-F238E27FC236}">
              <a16:creationId xmlns:a16="http://schemas.microsoft.com/office/drawing/2014/main" id="{00000000-0008-0000-0000-00007D060000}"/>
            </a:ext>
          </a:extLst>
        </xdr:cNvPr>
        <xdr:cNvSpPr/>
      </xdr:nvSpPr>
      <xdr:spPr>
        <a:xfrm>
          <a:off x="18854281"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30</xdr:col>
      <xdr:colOff>19050</xdr:colOff>
      <xdr:row>101</xdr:row>
      <xdr:rowOff>0</xdr:rowOff>
    </xdr:from>
    <xdr:ext cx="333375" cy="323850"/>
    <xdr:sp macro="" textlink="">
      <xdr:nvSpPr>
        <xdr:cNvPr id="1662" name="Shape 4">
          <a:extLst>
            <a:ext uri="{FF2B5EF4-FFF2-40B4-BE49-F238E27FC236}">
              <a16:creationId xmlns:a16="http://schemas.microsoft.com/office/drawing/2014/main" id="{00000000-0008-0000-0000-00007E060000}"/>
            </a:ext>
          </a:extLst>
        </xdr:cNvPr>
        <xdr:cNvSpPr/>
      </xdr:nvSpPr>
      <xdr:spPr>
        <a:xfrm>
          <a:off x="21091482"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101</xdr:row>
      <xdr:rowOff>0</xdr:rowOff>
    </xdr:from>
    <xdr:ext cx="333375" cy="323850"/>
    <xdr:sp macro="" textlink="">
      <xdr:nvSpPr>
        <xdr:cNvPr id="1663" name="Shape 4">
          <a:extLst>
            <a:ext uri="{FF2B5EF4-FFF2-40B4-BE49-F238E27FC236}">
              <a16:creationId xmlns:a16="http://schemas.microsoft.com/office/drawing/2014/main" id="{00000000-0008-0000-0000-00007F060000}"/>
            </a:ext>
          </a:extLst>
        </xdr:cNvPr>
        <xdr:cNvSpPr/>
      </xdr:nvSpPr>
      <xdr:spPr>
        <a:xfrm>
          <a:off x="22181507"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101</xdr:row>
      <xdr:rowOff>0</xdr:rowOff>
    </xdr:from>
    <xdr:ext cx="333375" cy="323850"/>
    <xdr:sp macro="" textlink="">
      <xdr:nvSpPr>
        <xdr:cNvPr id="1664" name="Shape 4">
          <a:extLst>
            <a:ext uri="{FF2B5EF4-FFF2-40B4-BE49-F238E27FC236}">
              <a16:creationId xmlns:a16="http://schemas.microsoft.com/office/drawing/2014/main" id="{00000000-0008-0000-0000-000080060000}"/>
            </a:ext>
          </a:extLst>
        </xdr:cNvPr>
        <xdr:cNvSpPr/>
      </xdr:nvSpPr>
      <xdr:spPr>
        <a:xfrm>
          <a:off x="22181507"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101</xdr:row>
      <xdr:rowOff>0</xdr:rowOff>
    </xdr:from>
    <xdr:ext cx="333375" cy="323850"/>
    <xdr:sp macro="" textlink="">
      <xdr:nvSpPr>
        <xdr:cNvPr id="1665" name="Shape 4">
          <a:extLst>
            <a:ext uri="{FF2B5EF4-FFF2-40B4-BE49-F238E27FC236}">
              <a16:creationId xmlns:a16="http://schemas.microsoft.com/office/drawing/2014/main" id="{00000000-0008-0000-0000-000081060000}"/>
            </a:ext>
          </a:extLst>
        </xdr:cNvPr>
        <xdr:cNvSpPr/>
      </xdr:nvSpPr>
      <xdr:spPr>
        <a:xfrm>
          <a:off x="22181507"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19050</xdr:colOff>
      <xdr:row>101</xdr:row>
      <xdr:rowOff>0</xdr:rowOff>
    </xdr:from>
    <xdr:ext cx="333375" cy="323850"/>
    <xdr:sp macro="" textlink="">
      <xdr:nvSpPr>
        <xdr:cNvPr id="1666" name="Shape 4">
          <a:extLst>
            <a:ext uri="{FF2B5EF4-FFF2-40B4-BE49-F238E27FC236}">
              <a16:creationId xmlns:a16="http://schemas.microsoft.com/office/drawing/2014/main" id="{00000000-0008-0000-0000-000082060000}"/>
            </a:ext>
          </a:extLst>
        </xdr:cNvPr>
        <xdr:cNvSpPr/>
      </xdr:nvSpPr>
      <xdr:spPr>
        <a:xfrm>
          <a:off x="22200557"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29</xdr:col>
      <xdr:colOff>0</xdr:colOff>
      <xdr:row>101</xdr:row>
      <xdr:rowOff>0</xdr:rowOff>
    </xdr:from>
    <xdr:ext cx="333375" cy="323850"/>
    <xdr:sp macro="" textlink="">
      <xdr:nvSpPr>
        <xdr:cNvPr id="1667" name="Shape 4">
          <a:extLst>
            <a:ext uri="{FF2B5EF4-FFF2-40B4-BE49-F238E27FC236}">
              <a16:creationId xmlns:a16="http://schemas.microsoft.com/office/drawing/2014/main" id="{00000000-0008-0000-0000-000083060000}"/>
            </a:ext>
          </a:extLst>
        </xdr:cNvPr>
        <xdr:cNvSpPr/>
      </xdr:nvSpPr>
      <xdr:spPr>
        <a:xfrm>
          <a:off x="19963356"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29</xdr:col>
      <xdr:colOff>0</xdr:colOff>
      <xdr:row>101</xdr:row>
      <xdr:rowOff>0</xdr:rowOff>
    </xdr:from>
    <xdr:ext cx="333375" cy="323850"/>
    <xdr:sp macro="" textlink="">
      <xdr:nvSpPr>
        <xdr:cNvPr id="1668" name="Shape 4">
          <a:extLst>
            <a:ext uri="{FF2B5EF4-FFF2-40B4-BE49-F238E27FC236}">
              <a16:creationId xmlns:a16="http://schemas.microsoft.com/office/drawing/2014/main" id="{00000000-0008-0000-0000-000084060000}"/>
            </a:ext>
          </a:extLst>
        </xdr:cNvPr>
        <xdr:cNvSpPr/>
      </xdr:nvSpPr>
      <xdr:spPr>
        <a:xfrm>
          <a:off x="19963356"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29</xdr:col>
      <xdr:colOff>0</xdr:colOff>
      <xdr:row>101</xdr:row>
      <xdr:rowOff>0</xdr:rowOff>
    </xdr:from>
    <xdr:ext cx="333375" cy="323850"/>
    <xdr:sp macro="" textlink="">
      <xdr:nvSpPr>
        <xdr:cNvPr id="1669" name="Shape 4">
          <a:extLst>
            <a:ext uri="{FF2B5EF4-FFF2-40B4-BE49-F238E27FC236}">
              <a16:creationId xmlns:a16="http://schemas.microsoft.com/office/drawing/2014/main" id="{00000000-0008-0000-0000-000085060000}"/>
            </a:ext>
          </a:extLst>
        </xdr:cNvPr>
        <xdr:cNvSpPr/>
      </xdr:nvSpPr>
      <xdr:spPr>
        <a:xfrm>
          <a:off x="19963356"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19050</xdr:colOff>
      <xdr:row>101</xdr:row>
      <xdr:rowOff>0</xdr:rowOff>
    </xdr:from>
    <xdr:ext cx="333375" cy="323850"/>
    <xdr:sp macro="" textlink="">
      <xdr:nvSpPr>
        <xdr:cNvPr id="1670" name="Shape 4">
          <a:extLst>
            <a:ext uri="{FF2B5EF4-FFF2-40B4-BE49-F238E27FC236}">
              <a16:creationId xmlns:a16="http://schemas.microsoft.com/office/drawing/2014/main" id="{00000000-0008-0000-0000-000086060000}"/>
            </a:ext>
          </a:extLst>
        </xdr:cNvPr>
        <xdr:cNvSpPr/>
      </xdr:nvSpPr>
      <xdr:spPr>
        <a:xfrm>
          <a:off x="22200557"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0</xdr:colOff>
      <xdr:row>101</xdr:row>
      <xdr:rowOff>0</xdr:rowOff>
    </xdr:from>
    <xdr:ext cx="333375" cy="323850"/>
    <xdr:sp macro="" textlink="">
      <xdr:nvSpPr>
        <xdr:cNvPr id="1671" name="Shape 4">
          <a:extLst>
            <a:ext uri="{FF2B5EF4-FFF2-40B4-BE49-F238E27FC236}">
              <a16:creationId xmlns:a16="http://schemas.microsoft.com/office/drawing/2014/main" id="{00000000-0008-0000-0000-000087060000}"/>
            </a:ext>
          </a:extLst>
        </xdr:cNvPr>
        <xdr:cNvSpPr/>
      </xdr:nvSpPr>
      <xdr:spPr>
        <a:xfrm>
          <a:off x="23290582"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0</xdr:colOff>
      <xdr:row>101</xdr:row>
      <xdr:rowOff>0</xdr:rowOff>
    </xdr:from>
    <xdr:ext cx="333375" cy="323850"/>
    <xdr:sp macro="" textlink="">
      <xdr:nvSpPr>
        <xdr:cNvPr id="1672" name="Shape 4">
          <a:extLst>
            <a:ext uri="{FF2B5EF4-FFF2-40B4-BE49-F238E27FC236}">
              <a16:creationId xmlns:a16="http://schemas.microsoft.com/office/drawing/2014/main" id="{00000000-0008-0000-0000-000088060000}"/>
            </a:ext>
          </a:extLst>
        </xdr:cNvPr>
        <xdr:cNvSpPr/>
      </xdr:nvSpPr>
      <xdr:spPr>
        <a:xfrm>
          <a:off x="23290582"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0</xdr:colOff>
      <xdr:row>101</xdr:row>
      <xdr:rowOff>0</xdr:rowOff>
    </xdr:from>
    <xdr:ext cx="333375" cy="323850"/>
    <xdr:sp macro="" textlink="">
      <xdr:nvSpPr>
        <xdr:cNvPr id="1673" name="Shape 4">
          <a:extLst>
            <a:ext uri="{FF2B5EF4-FFF2-40B4-BE49-F238E27FC236}">
              <a16:creationId xmlns:a16="http://schemas.microsoft.com/office/drawing/2014/main" id="{00000000-0008-0000-0000-000089060000}"/>
            </a:ext>
          </a:extLst>
        </xdr:cNvPr>
        <xdr:cNvSpPr/>
      </xdr:nvSpPr>
      <xdr:spPr>
        <a:xfrm>
          <a:off x="23290582"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19050</xdr:colOff>
      <xdr:row>101</xdr:row>
      <xdr:rowOff>0</xdr:rowOff>
    </xdr:from>
    <xdr:ext cx="333375" cy="323850"/>
    <xdr:sp macro="" textlink="">
      <xdr:nvSpPr>
        <xdr:cNvPr id="1674" name="Shape 4">
          <a:extLst>
            <a:ext uri="{FF2B5EF4-FFF2-40B4-BE49-F238E27FC236}">
              <a16:creationId xmlns:a16="http://schemas.microsoft.com/office/drawing/2014/main" id="{00000000-0008-0000-0000-00008A060000}"/>
            </a:ext>
          </a:extLst>
        </xdr:cNvPr>
        <xdr:cNvSpPr/>
      </xdr:nvSpPr>
      <xdr:spPr>
        <a:xfrm>
          <a:off x="23309632"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30</xdr:col>
      <xdr:colOff>0</xdr:colOff>
      <xdr:row>101</xdr:row>
      <xdr:rowOff>0</xdr:rowOff>
    </xdr:from>
    <xdr:ext cx="333375" cy="323850"/>
    <xdr:sp macro="" textlink="">
      <xdr:nvSpPr>
        <xdr:cNvPr id="1675" name="Shape 4">
          <a:extLst>
            <a:ext uri="{FF2B5EF4-FFF2-40B4-BE49-F238E27FC236}">
              <a16:creationId xmlns:a16="http://schemas.microsoft.com/office/drawing/2014/main" id="{00000000-0008-0000-0000-00008B060000}"/>
            </a:ext>
          </a:extLst>
        </xdr:cNvPr>
        <xdr:cNvSpPr/>
      </xdr:nvSpPr>
      <xdr:spPr>
        <a:xfrm>
          <a:off x="21072432"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30</xdr:col>
      <xdr:colOff>0</xdr:colOff>
      <xdr:row>101</xdr:row>
      <xdr:rowOff>0</xdr:rowOff>
    </xdr:from>
    <xdr:ext cx="333375" cy="323850"/>
    <xdr:sp macro="" textlink="">
      <xdr:nvSpPr>
        <xdr:cNvPr id="1676" name="Shape 4">
          <a:extLst>
            <a:ext uri="{FF2B5EF4-FFF2-40B4-BE49-F238E27FC236}">
              <a16:creationId xmlns:a16="http://schemas.microsoft.com/office/drawing/2014/main" id="{00000000-0008-0000-0000-00008C060000}"/>
            </a:ext>
          </a:extLst>
        </xdr:cNvPr>
        <xdr:cNvSpPr/>
      </xdr:nvSpPr>
      <xdr:spPr>
        <a:xfrm>
          <a:off x="21072432"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30</xdr:col>
      <xdr:colOff>0</xdr:colOff>
      <xdr:row>101</xdr:row>
      <xdr:rowOff>0</xdr:rowOff>
    </xdr:from>
    <xdr:ext cx="333375" cy="323850"/>
    <xdr:sp macro="" textlink="">
      <xdr:nvSpPr>
        <xdr:cNvPr id="1677" name="Shape 4">
          <a:extLst>
            <a:ext uri="{FF2B5EF4-FFF2-40B4-BE49-F238E27FC236}">
              <a16:creationId xmlns:a16="http://schemas.microsoft.com/office/drawing/2014/main" id="{00000000-0008-0000-0000-00008D060000}"/>
            </a:ext>
          </a:extLst>
        </xdr:cNvPr>
        <xdr:cNvSpPr/>
      </xdr:nvSpPr>
      <xdr:spPr>
        <a:xfrm>
          <a:off x="21072432"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19050</xdr:colOff>
      <xdr:row>101</xdr:row>
      <xdr:rowOff>0</xdr:rowOff>
    </xdr:from>
    <xdr:ext cx="333375" cy="323850"/>
    <xdr:sp macro="" textlink="">
      <xdr:nvSpPr>
        <xdr:cNvPr id="1678" name="Shape 4">
          <a:extLst>
            <a:ext uri="{FF2B5EF4-FFF2-40B4-BE49-F238E27FC236}">
              <a16:creationId xmlns:a16="http://schemas.microsoft.com/office/drawing/2014/main" id="{00000000-0008-0000-0000-00008E060000}"/>
            </a:ext>
          </a:extLst>
        </xdr:cNvPr>
        <xdr:cNvSpPr/>
      </xdr:nvSpPr>
      <xdr:spPr>
        <a:xfrm>
          <a:off x="23309632"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101</xdr:row>
      <xdr:rowOff>0</xdr:rowOff>
    </xdr:from>
    <xdr:ext cx="333375" cy="323850"/>
    <xdr:sp macro="" textlink="">
      <xdr:nvSpPr>
        <xdr:cNvPr id="1679" name="Shape 4">
          <a:extLst>
            <a:ext uri="{FF2B5EF4-FFF2-40B4-BE49-F238E27FC236}">
              <a16:creationId xmlns:a16="http://schemas.microsoft.com/office/drawing/2014/main" id="{00000000-0008-0000-0000-00008F060000}"/>
            </a:ext>
          </a:extLst>
        </xdr:cNvPr>
        <xdr:cNvSpPr/>
      </xdr:nvSpPr>
      <xdr:spPr>
        <a:xfrm>
          <a:off x="22181507"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101</xdr:row>
      <xdr:rowOff>0</xdr:rowOff>
    </xdr:from>
    <xdr:ext cx="333375" cy="323850"/>
    <xdr:sp macro="" textlink="">
      <xdr:nvSpPr>
        <xdr:cNvPr id="1680" name="Shape 4">
          <a:extLst>
            <a:ext uri="{FF2B5EF4-FFF2-40B4-BE49-F238E27FC236}">
              <a16:creationId xmlns:a16="http://schemas.microsoft.com/office/drawing/2014/main" id="{00000000-0008-0000-0000-000090060000}"/>
            </a:ext>
          </a:extLst>
        </xdr:cNvPr>
        <xdr:cNvSpPr/>
      </xdr:nvSpPr>
      <xdr:spPr>
        <a:xfrm>
          <a:off x="22181507"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101</xdr:row>
      <xdr:rowOff>0</xdr:rowOff>
    </xdr:from>
    <xdr:ext cx="333375" cy="323850"/>
    <xdr:sp macro="" textlink="">
      <xdr:nvSpPr>
        <xdr:cNvPr id="1681" name="Shape 4">
          <a:extLst>
            <a:ext uri="{FF2B5EF4-FFF2-40B4-BE49-F238E27FC236}">
              <a16:creationId xmlns:a16="http://schemas.microsoft.com/office/drawing/2014/main" id="{00000000-0008-0000-0000-000091060000}"/>
            </a:ext>
          </a:extLst>
        </xdr:cNvPr>
        <xdr:cNvSpPr/>
      </xdr:nvSpPr>
      <xdr:spPr>
        <a:xfrm>
          <a:off x="22181507"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28</xdr:col>
      <xdr:colOff>19050</xdr:colOff>
      <xdr:row>101</xdr:row>
      <xdr:rowOff>0</xdr:rowOff>
    </xdr:from>
    <xdr:ext cx="333375" cy="323850"/>
    <xdr:sp macro="" textlink="">
      <xdr:nvSpPr>
        <xdr:cNvPr id="1682" name="Shape 4">
          <a:extLst>
            <a:ext uri="{FF2B5EF4-FFF2-40B4-BE49-F238E27FC236}">
              <a16:creationId xmlns:a16="http://schemas.microsoft.com/office/drawing/2014/main" id="{00000000-0008-0000-0000-000092060000}"/>
            </a:ext>
          </a:extLst>
        </xdr:cNvPr>
        <xdr:cNvSpPr/>
      </xdr:nvSpPr>
      <xdr:spPr>
        <a:xfrm>
          <a:off x="18873331"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26</xdr:col>
      <xdr:colOff>0</xdr:colOff>
      <xdr:row>101</xdr:row>
      <xdr:rowOff>0</xdr:rowOff>
    </xdr:from>
    <xdr:ext cx="333375" cy="323850"/>
    <xdr:sp macro="" textlink="">
      <xdr:nvSpPr>
        <xdr:cNvPr id="1683" name="Shape 4">
          <a:extLst>
            <a:ext uri="{FF2B5EF4-FFF2-40B4-BE49-F238E27FC236}">
              <a16:creationId xmlns:a16="http://schemas.microsoft.com/office/drawing/2014/main" id="{00000000-0008-0000-0000-000093060000}"/>
            </a:ext>
          </a:extLst>
        </xdr:cNvPr>
        <xdr:cNvSpPr/>
      </xdr:nvSpPr>
      <xdr:spPr>
        <a:xfrm>
          <a:off x="18854281"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26</xdr:col>
      <xdr:colOff>0</xdr:colOff>
      <xdr:row>101</xdr:row>
      <xdr:rowOff>0</xdr:rowOff>
    </xdr:from>
    <xdr:ext cx="333375" cy="323850"/>
    <xdr:sp macro="" textlink="">
      <xdr:nvSpPr>
        <xdr:cNvPr id="1684" name="Shape 4">
          <a:extLst>
            <a:ext uri="{FF2B5EF4-FFF2-40B4-BE49-F238E27FC236}">
              <a16:creationId xmlns:a16="http://schemas.microsoft.com/office/drawing/2014/main" id="{00000000-0008-0000-0000-000094060000}"/>
            </a:ext>
          </a:extLst>
        </xdr:cNvPr>
        <xdr:cNvSpPr/>
      </xdr:nvSpPr>
      <xdr:spPr>
        <a:xfrm>
          <a:off x="18854281"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26</xdr:col>
      <xdr:colOff>0</xdr:colOff>
      <xdr:row>101</xdr:row>
      <xdr:rowOff>0</xdr:rowOff>
    </xdr:from>
    <xdr:ext cx="333375" cy="323850"/>
    <xdr:sp macro="" textlink="">
      <xdr:nvSpPr>
        <xdr:cNvPr id="1685" name="Shape 4">
          <a:extLst>
            <a:ext uri="{FF2B5EF4-FFF2-40B4-BE49-F238E27FC236}">
              <a16:creationId xmlns:a16="http://schemas.microsoft.com/office/drawing/2014/main" id="{00000000-0008-0000-0000-000095060000}"/>
            </a:ext>
          </a:extLst>
        </xdr:cNvPr>
        <xdr:cNvSpPr/>
      </xdr:nvSpPr>
      <xdr:spPr>
        <a:xfrm>
          <a:off x="18854281"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28</xdr:col>
      <xdr:colOff>19050</xdr:colOff>
      <xdr:row>101</xdr:row>
      <xdr:rowOff>0</xdr:rowOff>
    </xdr:from>
    <xdr:ext cx="333375" cy="323850"/>
    <xdr:sp macro="" textlink="">
      <xdr:nvSpPr>
        <xdr:cNvPr id="1686" name="Shape 4">
          <a:extLst>
            <a:ext uri="{FF2B5EF4-FFF2-40B4-BE49-F238E27FC236}">
              <a16:creationId xmlns:a16="http://schemas.microsoft.com/office/drawing/2014/main" id="{00000000-0008-0000-0000-000096060000}"/>
            </a:ext>
          </a:extLst>
        </xdr:cNvPr>
        <xdr:cNvSpPr/>
      </xdr:nvSpPr>
      <xdr:spPr>
        <a:xfrm>
          <a:off x="18873331"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29</xdr:col>
      <xdr:colOff>0</xdr:colOff>
      <xdr:row>101</xdr:row>
      <xdr:rowOff>0</xdr:rowOff>
    </xdr:from>
    <xdr:ext cx="333375" cy="323850"/>
    <xdr:sp macro="" textlink="">
      <xdr:nvSpPr>
        <xdr:cNvPr id="1687" name="Shape 4">
          <a:extLst>
            <a:ext uri="{FF2B5EF4-FFF2-40B4-BE49-F238E27FC236}">
              <a16:creationId xmlns:a16="http://schemas.microsoft.com/office/drawing/2014/main" id="{00000000-0008-0000-0000-000097060000}"/>
            </a:ext>
          </a:extLst>
        </xdr:cNvPr>
        <xdr:cNvSpPr/>
      </xdr:nvSpPr>
      <xdr:spPr>
        <a:xfrm>
          <a:off x="19963356"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29</xdr:col>
      <xdr:colOff>0</xdr:colOff>
      <xdr:row>101</xdr:row>
      <xdr:rowOff>0</xdr:rowOff>
    </xdr:from>
    <xdr:ext cx="333375" cy="323850"/>
    <xdr:sp macro="" textlink="">
      <xdr:nvSpPr>
        <xdr:cNvPr id="1688" name="Shape 4">
          <a:extLst>
            <a:ext uri="{FF2B5EF4-FFF2-40B4-BE49-F238E27FC236}">
              <a16:creationId xmlns:a16="http://schemas.microsoft.com/office/drawing/2014/main" id="{00000000-0008-0000-0000-000098060000}"/>
            </a:ext>
          </a:extLst>
        </xdr:cNvPr>
        <xdr:cNvSpPr/>
      </xdr:nvSpPr>
      <xdr:spPr>
        <a:xfrm>
          <a:off x="19963356"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29</xdr:col>
      <xdr:colOff>0</xdr:colOff>
      <xdr:row>101</xdr:row>
      <xdr:rowOff>0</xdr:rowOff>
    </xdr:from>
    <xdr:ext cx="333375" cy="323850"/>
    <xdr:sp macro="" textlink="">
      <xdr:nvSpPr>
        <xdr:cNvPr id="1689" name="Shape 4">
          <a:extLst>
            <a:ext uri="{FF2B5EF4-FFF2-40B4-BE49-F238E27FC236}">
              <a16:creationId xmlns:a16="http://schemas.microsoft.com/office/drawing/2014/main" id="{00000000-0008-0000-0000-000099060000}"/>
            </a:ext>
          </a:extLst>
        </xdr:cNvPr>
        <xdr:cNvSpPr/>
      </xdr:nvSpPr>
      <xdr:spPr>
        <a:xfrm>
          <a:off x="19963356"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29</xdr:col>
      <xdr:colOff>19050</xdr:colOff>
      <xdr:row>101</xdr:row>
      <xdr:rowOff>0</xdr:rowOff>
    </xdr:from>
    <xdr:ext cx="333375" cy="323850"/>
    <xdr:sp macro="" textlink="">
      <xdr:nvSpPr>
        <xdr:cNvPr id="1690" name="Shape 4">
          <a:extLst>
            <a:ext uri="{FF2B5EF4-FFF2-40B4-BE49-F238E27FC236}">
              <a16:creationId xmlns:a16="http://schemas.microsoft.com/office/drawing/2014/main" id="{00000000-0008-0000-0000-00009A060000}"/>
            </a:ext>
          </a:extLst>
        </xdr:cNvPr>
        <xdr:cNvSpPr/>
      </xdr:nvSpPr>
      <xdr:spPr>
        <a:xfrm>
          <a:off x="19982406"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27</xdr:col>
      <xdr:colOff>0</xdr:colOff>
      <xdr:row>101</xdr:row>
      <xdr:rowOff>0</xdr:rowOff>
    </xdr:from>
    <xdr:ext cx="333375" cy="323850"/>
    <xdr:sp macro="" textlink="">
      <xdr:nvSpPr>
        <xdr:cNvPr id="1691" name="Shape 4">
          <a:extLst>
            <a:ext uri="{FF2B5EF4-FFF2-40B4-BE49-F238E27FC236}">
              <a16:creationId xmlns:a16="http://schemas.microsoft.com/office/drawing/2014/main" id="{00000000-0008-0000-0000-00009B060000}"/>
            </a:ext>
          </a:extLst>
        </xdr:cNvPr>
        <xdr:cNvSpPr/>
      </xdr:nvSpPr>
      <xdr:spPr>
        <a:xfrm>
          <a:off x="18854281"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27</xdr:col>
      <xdr:colOff>0</xdr:colOff>
      <xdr:row>101</xdr:row>
      <xdr:rowOff>0</xdr:rowOff>
    </xdr:from>
    <xdr:ext cx="333375" cy="323850"/>
    <xdr:sp macro="" textlink="">
      <xdr:nvSpPr>
        <xdr:cNvPr id="1692" name="Shape 4">
          <a:extLst>
            <a:ext uri="{FF2B5EF4-FFF2-40B4-BE49-F238E27FC236}">
              <a16:creationId xmlns:a16="http://schemas.microsoft.com/office/drawing/2014/main" id="{00000000-0008-0000-0000-00009C060000}"/>
            </a:ext>
          </a:extLst>
        </xdr:cNvPr>
        <xdr:cNvSpPr/>
      </xdr:nvSpPr>
      <xdr:spPr>
        <a:xfrm>
          <a:off x="18854281"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27</xdr:col>
      <xdr:colOff>0</xdr:colOff>
      <xdr:row>101</xdr:row>
      <xdr:rowOff>0</xdr:rowOff>
    </xdr:from>
    <xdr:ext cx="333375" cy="323850"/>
    <xdr:sp macro="" textlink="">
      <xdr:nvSpPr>
        <xdr:cNvPr id="1693" name="Shape 4">
          <a:extLst>
            <a:ext uri="{FF2B5EF4-FFF2-40B4-BE49-F238E27FC236}">
              <a16:creationId xmlns:a16="http://schemas.microsoft.com/office/drawing/2014/main" id="{00000000-0008-0000-0000-00009D060000}"/>
            </a:ext>
          </a:extLst>
        </xdr:cNvPr>
        <xdr:cNvSpPr/>
      </xdr:nvSpPr>
      <xdr:spPr>
        <a:xfrm>
          <a:off x="18854281"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29</xdr:col>
      <xdr:colOff>19050</xdr:colOff>
      <xdr:row>101</xdr:row>
      <xdr:rowOff>0</xdr:rowOff>
    </xdr:from>
    <xdr:ext cx="333375" cy="323850"/>
    <xdr:sp macro="" textlink="">
      <xdr:nvSpPr>
        <xdr:cNvPr id="1694" name="Shape 4">
          <a:extLst>
            <a:ext uri="{FF2B5EF4-FFF2-40B4-BE49-F238E27FC236}">
              <a16:creationId xmlns:a16="http://schemas.microsoft.com/office/drawing/2014/main" id="{00000000-0008-0000-0000-00009E060000}"/>
            </a:ext>
          </a:extLst>
        </xdr:cNvPr>
        <xdr:cNvSpPr/>
      </xdr:nvSpPr>
      <xdr:spPr>
        <a:xfrm>
          <a:off x="19982406"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30</xdr:col>
      <xdr:colOff>0</xdr:colOff>
      <xdr:row>101</xdr:row>
      <xdr:rowOff>0</xdr:rowOff>
    </xdr:from>
    <xdr:ext cx="333375" cy="323850"/>
    <xdr:sp macro="" textlink="">
      <xdr:nvSpPr>
        <xdr:cNvPr id="1695" name="Shape 4">
          <a:extLst>
            <a:ext uri="{FF2B5EF4-FFF2-40B4-BE49-F238E27FC236}">
              <a16:creationId xmlns:a16="http://schemas.microsoft.com/office/drawing/2014/main" id="{00000000-0008-0000-0000-00009F060000}"/>
            </a:ext>
          </a:extLst>
        </xdr:cNvPr>
        <xdr:cNvSpPr/>
      </xdr:nvSpPr>
      <xdr:spPr>
        <a:xfrm>
          <a:off x="21072432"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30</xdr:col>
      <xdr:colOff>0</xdr:colOff>
      <xdr:row>101</xdr:row>
      <xdr:rowOff>0</xdr:rowOff>
    </xdr:from>
    <xdr:ext cx="333375" cy="323850"/>
    <xdr:sp macro="" textlink="">
      <xdr:nvSpPr>
        <xdr:cNvPr id="1696" name="Shape 4">
          <a:extLst>
            <a:ext uri="{FF2B5EF4-FFF2-40B4-BE49-F238E27FC236}">
              <a16:creationId xmlns:a16="http://schemas.microsoft.com/office/drawing/2014/main" id="{00000000-0008-0000-0000-0000A0060000}"/>
            </a:ext>
          </a:extLst>
        </xdr:cNvPr>
        <xdr:cNvSpPr/>
      </xdr:nvSpPr>
      <xdr:spPr>
        <a:xfrm>
          <a:off x="21072432"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30</xdr:col>
      <xdr:colOff>0</xdr:colOff>
      <xdr:row>101</xdr:row>
      <xdr:rowOff>0</xdr:rowOff>
    </xdr:from>
    <xdr:ext cx="333375" cy="323850"/>
    <xdr:sp macro="" textlink="">
      <xdr:nvSpPr>
        <xdr:cNvPr id="1697" name="Shape 4">
          <a:extLst>
            <a:ext uri="{FF2B5EF4-FFF2-40B4-BE49-F238E27FC236}">
              <a16:creationId xmlns:a16="http://schemas.microsoft.com/office/drawing/2014/main" id="{00000000-0008-0000-0000-0000A1060000}"/>
            </a:ext>
          </a:extLst>
        </xdr:cNvPr>
        <xdr:cNvSpPr/>
      </xdr:nvSpPr>
      <xdr:spPr>
        <a:xfrm>
          <a:off x="21072432"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30</xdr:col>
      <xdr:colOff>19050</xdr:colOff>
      <xdr:row>101</xdr:row>
      <xdr:rowOff>0</xdr:rowOff>
    </xdr:from>
    <xdr:ext cx="333375" cy="323850"/>
    <xdr:sp macro="" textlink="">
      <xdr:nvSpPr>
        <xdr:cNvPr id="1698" name="Shape 4">
          <a:extLst>
            <a:ext uri="{FF2B5EF4-FFF2-40B4-BE49-F238E27FC236}">
              <a16:creationId xmlns:a16="http://schemas.microsoft.com/office/drawing/2014/main" id="{00000000-0008-0000-0000-0000A2060000}"/>
            </a:ext>
          </a:extLst>
        </xdr:cNvPr>
        <xdr:cNvSpPr/>
      </xdr:nvSpPr>
      <xdr:spPr>
        <a:xfrm>
          <a:off x="21091482"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28</xdr:col>
      <xdr:colOff>0</xdr:colOff>
      <xdr:row>101</xdr:row>
      <xdr:rowOff>0</xdr:rowOff>
    </xdr:from>
    <xdr:ext cx="333375" cy="323850"/>
    <xdr:sp macro="" textlink="">
      <xdr:nvSpPr>
        <xdr:cNvPr id="1699" name="Shape 4">
          <a:extLst>
            <a:ext uri="{FF2B5EF4-FFF2-40B4-BE49-F238E27FC236}">
              <a16:creationId xmlns:a16="http://schemas.microsoft.com/office/drawing/2014/main" id="{00000000-0008-0000-0000-0000A3060000}"/>
            </a:ext>
          </a:extLst>
        </xdr:cNvPr>
        <xdr:cNvSpPr/>
      </xdr:nvSpPr>
      <xdr:spPr>
        <a:xfrm>
          <a:off x="18854281"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28</xdr:col>
      <xdr:colOff>0</xdr:colOff>
      <xdr:row>101</xdr:row>
      <xdr:rowOff>0</xdr:rowOff>
    </xdr:from>
    <xdr:ext cx="333375" cy="323850"/>
    <xdr:sp macro="" textlink="">
      <xdr:nvSpPr>
        <xdr:cNvPr id="1700" name="Shape 4">
          <a:extLst>
            <a:ext uri="{FF2B5EF4-FFF2-40B4-BE49-F238E27FC236}">
              <a16:creationId xmlns:a16="http://schemas.microsoft.com/office/drawing/2014/main" id="{00000000-0008-0000-0000-0000A4060000}"/>
            </a:ext>
          </a:extLst>
        </xdr:cNvPr>
        <xdr:cNvSpPr/>
      </xdr:nvSpPr>
      <xdr:spPr>
        <a:xfrm>
          <a:off x="18854281"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28</xdr:col>
      <xdr:colOff>0</xdr:colOff>
      <xdr:row>101</xdr:row>
      <xdr:rowOff>0</xdr:rowOff>
    </xdr:from>
    <xdr:ext cx="333375" cy="323850"/>
    <xdr:sp macro="" textlink="">
      <xdr:nvSpPr>
        <xdr:cNvPr id="1701" name="Shape 4">
          <a:extLst>
            <a:ext uri="{FF2B5EF4-FFF2-40B4-BE49-F238E27FC236}">
              <a16:creationId xmlns:a16="http://schemas.microsoft.com/office/drawing/2014/main" id="{00000000-0008-0000-0000-0000A5060000}"/>
            </a:ext>
          </a:extLst>
        </xdr:cNvPr>
        <xdr:cNvSpPr/>
      </xdr:nvSpPr>
      <xdr:spPr>
        <a:xfrm>
          <a:off x="18854281"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30</xdr:col>
      <xdr:colOff>19050</xdr:colOff>
      <xdr:row>101</xdr:row>
      <xdr:rowOff>0</xdr:rowOff>
    </xdr:from>
    <xdr:ext cx="333375" cy="323850"/>
    <xdr:sp macro="" textlink="">
      <xdr:nvSpPr>
        <xdr:cNvPr id="1702" name="Shape 4">
          <a:extLst>
            <a:ext uri="{FF2B5EF4-FFF2-40B4-BE49-F238E27FC236}">
              <a16:creationId xmlns:a16="http://schemas.microsoft.com/office/drawing/2014/main" id="{00000000-0008-0000-0000-0000A6060000}"/>
            </a:ext>
          </a:extLst>
        </xdr:cNvPr>
        <xdr:cNvSpPr/>
      </xdr:nvSpPr>
      <xdr:spPr>
        <a:xfrm>
          <a:off x="21091482"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101</xdr:row>
      <xdr:rowOff>0</xdr:rowOff>
    </xdr:from>
    <xdr:ext cx="333375" cy="323850"/>
    <xdr:sp macro="" textlink="">
      <xdr:nvSpPr>
        <xdr:cNvPr id="1703" name="Shape 4">
          <a:extLst>
            <a:ext uri="{FF2B5EF4-FFF2-40B4-BE49-F238E27FC236}">
              <a16:creationId xmlns:a16="http://schemas.microsoft.com/office/drawing/2014/main" id="{00000000-0008-0000-0000-0000A7060000}"/>
            </a:ext>
          </a:extLst>
        </xdr:cNvPr>
        <xdr:cNvSpPr/>
      </xdr:nvSpPr>
      <xdr:spPr>
        <a:xfrm>
          <a:off x="22181507"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101</xdr:row>
      <xdr:rowOff>0</xdr:rowOff>
    </xdr:from>
    <xdr:ext cx="333375" cy="323850"/>
    <xdr:sp macro="" textlink="">
      <xdr:nvSpPr>
        <xdr:cNvPr id="1704" name="Shape 4">
          <a:extLst>
            <a:ext uri="{FF2B5EF4-FFF2-40B4-BE49-F238E27FC236}">
              <a16:creationId xmlns:a16="http://schemas.microsoft.com/office/drawing/2014/main" id="{00000000-0008-0000-0000-0000A8060000}"/>
            </a:ext>
          </a:extLst>
        </xdr:cNvPr>
        <xdr:cNvSpPr/>
      </xdr:nvSpPr>
      <xdr:spPr>
        <a:xfrm>
          <a:off x="22181507"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101</xdr:row>
      <xdr:rowOff>0</xdr:rowOff>
    </xdr:from>
    <xdr:ext cx="333375" cy="323850"/>
    <xdr:sp macro="" textlink="">
      <xdr:nvSpPr>
        <xdr:cNvPr id="1705" name="Shape 4">
          <a:extLst>
            <a:ext uri="{FF2B5EF4-FFF2-40B4-BE49-F238E27FC236}">
              <a16:creationId xmlns:a16="http://schemas.microsoft.com/office/drawing/2014/main" id="{00000000-0008-0000-0000-0000A9060000}"/>
            </a:ext>
          </a:extLst>
        </xdr:cNvPr>
        <xdr:cNvSpPr/>
      </xdr:nvSpPr>
      <xdr:spPr>
        <a:xfrm>
          <a:off x="22181507"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19050</xdr:colOff>
      <xdr:row>101</xdr:row>
      <xdr:rowOff>0</xdr:rowOff>
    </xdr:from>
    <xdr:ext cx="333375" cy="323850"/>
    <xdr:sp macro="" textlink="">
      <xdr:nvSpPr>
        <xdr:cNvPr id="1706" name="Shape 4">
          <a:extLst>
            <a:ext uri="{FF2B5EF4-FFF2-40B4-BE49-F238E27FC236}">
              <a16:creationId xmlns:a16="http://schemas.microsoft.com/office/drawing/2014/main" id="{00000000-0008-0000-0000-0000AA060000}"/>
            </a:ext>
          </a:extLst>
        </xdr:cNvPr>
        <xdr:cNvSpPr/>
      </xdr:nvSpPr>
      <xdr:spPr>
        <a:xfrm>
          <a:off x="22200557"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29</xdr:col>
      <xdr:colOff>0</xdr:colOff>
      <xdr:row>101</xdr:row>
      <xdr:rowOff>0</xdr:rowOff>
    </xdr:from>
    <xdr:ext cx="333375" cy="323850"/>
    <xdr:sp macro="" textlink="">
      <xdr:nvSpPr>
        <xdr:cNvPr id="1707" name="Shape 4">
          <a:extLst>
            <a:ext uri="{FF2B5EF4-FFF2-40B4-BE49-F238E27FC236}">
              <a16:creationId xmlns:a16="http://schemas.microsoft.com/office/drawing/2014/main" id="{00000000-0008-0000-0000-0000AB060000}"/>
            </a:ext>
          </a:extLst>
        </xdr:cNvPr>
        <xdr:cNvSpPr/>
      </xdr:nvSpPr>
      <xdr:spPr>
        <a:xfrm>
          <a:off x="19963356"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29</xdr:col>
      <xdr:colOff>0</xdr:colOff>
      <xdr:row>101</xdr:row>
      <xdr:rowOff>0</xdr:rowOff>
    </xdr:from>
    <xdr:ext cx="333375" cy="323850"/>
    <xdr:sp macro="" textlink="">
      <xdr:nvSpPr>
        <xdr:cNvPr id="1708" name="Shape 4">
          <a:extLst>
            <a:ext uri="{FF2B5EF4-FFF2-40B4-BE49-F238E27FC236}">
              <a16:creationId xmlns:a16="http://schemas.microsoft.com/office/drawing/2014/main" id="{00000000-0008-0000-0000-0000AC060000}"/>
            </a:ext>
          </a:extLst>
        </xdr:cNvPr>
        <xdr:cNvSpPr/>
      </xdr:nvSpPr>
      <xdr:spPr>
        <a:xfrm>
          <a:off x="19963356"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29</xdr:col>
      <xdr:colOff>0</xdr:colOff>
      <xdr:row>101</xdr:row>
      <xdr:rowOff>0</xdr:rowOff>
    </xdr:from>
    <xdr:ext cx="333375" cy="323850"/>
    <xdr:sp macro="" textlink="">
      <xdr:nvSpPr>
        <xdr:cNvPr id="1709" name="Shape 4">
          <a:extLst>
            <a:ext uri="{FF2B5EF4-FFF2-40B4-BE49-F238E27FC236}">
              <a16:creationId xmlns:a16="http://schemas.microsoft.com/office/drawing/2014/main" id="{00000000-0008-0000-0000-0000AD060000}"/>
            </a:ext>
          </a:extLst>
        </xdr:cNvPr>
        <xdr:cNvSpPr/>
      </xdr:nvSpPr>
      <xdr:spPr>
        <a:xfrm>
          <a:off x="19963356"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19050</xdr:colOff>
      <xdr:row>101</xdr:row>
      <xdr:rowOff>0</xdr:rowOff>
    </xdr:from>
    <xdr:ext cx="333375" cy="323850"/>
    <xdr:sp macro="" textlink="">
      <xdr:nvSpPr>
        <xdr:cNvPr id="1710" name="Shape 4">
          <a:extLst>
            <a:ext uri="{FF2B5EF4-FFF2-40B4-BE49-F238E27FC236}">
              <a16:creationId xmlns:a16="http://schemas.microsoft.com/office/drawing/2014/main" id="{00000000-0008-0000-0000-0000AE060000}"/>
            </a:ext>
          </a:extLst>
        </xdr:cNvPr>
        <xdr:cNvSpPr/>
      </xdr:nvSpPr>
      <xdr:spPr>
        <a:xfrm>
          <a:off x="22200557"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0</xdr:colOff>
      <xdr:row>101</xdr:row>
      <xdr:rowOff>0</xdr:rowOff>
    </xdr:from>
    <xdr:ext cx="333375" cy="323850"/>
    <xdr:sp macro="" textlink="">
      <xdr:nvSpPr>
        <xdr:cNvPr id="1711" name="Shape 4">
          <a:extLst>
            <a:ext uri="{FF2B5EF4-FFF2-40B4-BE49-F238E27FC236}">
              <a16:creationId xmlns:a16="http://schemas.microsoft.com/office/drawing/2014/main" id="{00000000-0008-0000-0000-0000AF060000}"/>
            </a:ext>
          </a:extLst>
        </xdr:cNvPr>
        <xdr:cNvSpPr/>
      </xdr:nvSpPr>
      <xdr:spPr>
        <a:xfrm>
          <a:off x="23290582"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0</xdr:colOff>
      <xdr:row>101</xdr:row>
      <xdr:rowOff>0</xdr:rowOff>
    </xdr:from>
    <xdr:ext cx="333375" cy="323850"/>
    <xdr:sp macro="" textlink="">
      <xdr:nvSpPr>
        <xdr:cNvPr id="1712" name="Shape 4">
          <a:extLst>
            <a:ext uri="{FF2B5EF4-FFF2-40B4-BE49-F238E27FC236}">
              <a16:creationId xmlns:a16="http://schemas.microsoft.com/office/drawing/2014/main" id="{00000000-0008-0000-0000-0000B0060000}"/>
            </a:ext>
          </a:extLst>
        </xdr:cNvPr>
        <xdr:cNvSpPr/>
      </xdr:nvSpPr>
      <xdr:spPr>
        <a:xfrm>
          <a:off x="23290582"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0</xdr:colOff>
      <xdr:row>101</xdr:row>
      <xdr:rowOff>0</xdr:rowOff>
    </xdr:from>
    <xdr:ext cx="333375" cy="323850"/>
    <xdr:sp macro="" textlink="">
      <xdr:nvSpPr>
        <xdr:cNvPr id="1713" name="Shape 4">
          <a:extLst>
            <a:ext uri="{FF2B5EF4-FFF2-40B4-BE49-F238E27FC236}">
              <a16:creationId xmlns:a16="http://schemas.microsoft.com/office/drawing/2014/main" id="{00000000-0008-0000-0000-0000B1060000}"/>
            </a:ext>
          </a:extLst>
        </xdr:cNvPr>
        <xdr:cNvSpPr/>
      </xdr:nvSpPr>
      <xdr:spPr>
        <a:xfrm>
          <a:off x="23290582"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19050</xdr:colOff>
      <xdr:row>101</xdr:row>
      <xdr:rowOff>0</xdr:rowOff>
    </xdr:from>
    <xdr:ext cx="333375" cy="323850"/>
    <xdr:sp macro="" textlink="">
      <xdr:nvSpPr>
        <xdr:cNvPr id="1714" name="Shape 4">
          <a:extLst>
            <a:ext uri="{FF2B5EF4-FFF2-40B4-BE49-F238E27FC236}">
              <a16:creationId xmlns:a16="http://schemas.microsoft.com/office/drawing/2014/main" id="{00000000-0008-0000-0000-0000B2060000}"/>
            </a:ext>
          </a:extLst>
        </xdr:cNvPr>
        <xdr:cNvSpPr/>
      </xdr:nvSpPr>
      <xdr:spPr>
        <a:xfrm>
          <a:off x="22200557"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29</xdr:col>
      <xdr:colOff>0</xdr:colOff>
      <xdr:row>101</xdr:row>
      <xdr:rowOff>0</xdr:rowOff>
    </xdr:from>
    <xdr:ext cx="333375" cy="323850"/>
    <xdr:sp macro="" textlink="">
      <xdr:nvSpPr>
        <xdr:cNvPr id="1715" name="Shape 4">
          <a:extLst>
            <a:ext uri="{FF2B5EF4-FFF2-40B4-BE49-F238E27FC236}">
              <a16:creationId xmlns:a16="http://schemas.microsoft.com/office/drawing/2014/main" id="{00000000-0008-0000-0000-0000B3060000}"/>
            </a:ext>
          </a:extLst>
        </xdr:cNvPr>
        <xdr:cNvSpPr/>
      </xdr:nvSpPr>
      <xdr:spPr>
        <a:xfrm>
          <a:off x="19963356"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29</xdr:col>
      <xdr:colOff>0</xdr:colOff>
      <xdr:row>101</xdr:row>
      <xdr:rowOff>0</xdr:rowOff>
    </xdr:from>
    <xdr:ext cx="333375" cy="323850"/>
    <xdr:sp macro="" textlink="">
      <xdr:nvSpPr>
        <xdr:cNvPr id="1716" name="Shape 4">
          <a:extLst>
            <a:ext uri="{FF2B5EF4-FFF2-40B4-BE49-F238E27FC236}">
              <a16:creationId xmlns:a16="http://schemas.microsoft.com/office/drawing/2014/main" id="{00000000-0008-0000-0000-0000B4060000}"/>
            </a:ext>
          </a:extLst>
        </xdr:cNvPr>
        <xdr:cNvSpPr/>
      </xdr:nvSpPr>
      <xdr:spPr>
        <a:xfrm>
          <a:off x="19963356"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29</xdr:col>
      <xdr:colOff>0</xdr:colOff>
      <xdr:row>101</xdr:row>
      <xdr:rowOff>0</xdr:rowOff>
    </xdr:from>
    <xdr:ext cx="333375" cy="323850"/>
    <xdr:sp macro="" textlink="">
      <xdr:nvSpPr>
        <xdr:cNvPr id="1717" name="Shape 4">
          <a:extLst>
            <a:ext uri="{FF2B5EF4-FFF2-40B4-BE49-F238E27FC236}">
              <a16:creationId xmlns:a16="http://schemas.microsoft.com/office/drawing/2014/main" id="{00000000-0008-0000-0000-0000B5060000}"/>
            </a:ext>
          </a:extLst>
        </xdr:cNvPr>
        <xdr:cNvSpPr/>
      </xdr:nvSpPr>
      <xdr:spPr>
        <a:xfrm>
          <a:off x="19963356"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19050</xdr:colOff>
      <xdr:row>101</xdr:row>
      <xdr:rowOff>0</xdr:rowOff>
    </xdr:from>
    <xdr:ext cx="333375" cy="323850"/>
    <xdr:sp macro="" textlink="">
      <xdr:nvSpPr>
        <xdr:cNvPr id="1718" name="Shape 4">
          <a:extLst>
            <a:ext uri="{FF2B5EF4-FFF2-40B4-BE49-F238E27FC236}">
              <a16:creationId xmlns:a16="http://schemas.microsoft.com/office/drawing/2014/main" id="{00000000-0008-0000-0000-0000B6060000}"/>
            </a:ext>
          </a:extLst>
        </xdr:cNvPr>
        <xdr:cNvSpPr/>
      </xdr:nvSpPr>
      <xdr:spPr>
        <a:xfrm>
          <a:off x="22200557"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0</xdr:colOff>
      <xdr:row>101</xdr:row>
      <xdr:rowOff>0</xdr:rowOff>
    </xdr:from>
    <xdr:ext cx="333375" cy="323850"/>
    <xdr:sp macro="" textlink="">
      <xdr:nvSpPr>
        <xdr:cNvPr id="1719" name="Shape 4">
          <a:extLst>
            <a:ext uri="{FF2B5EF4-FFF2-40B4-BE49-F238E27FC236}">
              <a16:creationId xmlns:a16="http://schemas.microsoft.com/office/drawing/2014/main" id="{00000000-0008-0000-0000-0000B7060000}"/>
            </a:ext>
          </a:extLst>
        </xdr:cNvPr>
        <xdr:cNvSpPr/>
      </xdr:nvSpPr>
      <xdr:spPr>
        <a:xfrm>
          <a:off x="23290582"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0</xdr:colOff>
      <xdr:row>101</xdr:row>
      <xdr:rowOff>0</xdr:rowOff>
    </xdr:from>
    <xdr:ext cx="333375" cy="323850"/>
    <xdr:sp macro="" textlink="">
      <xdr:nvSpPr>
        <xdr:cNvPr id="1720" name="Shape 4">
          <a:extLst>
            <a:ext uri="{FF2B5EF4-FFF2-40B4-BE49-F238E27FC236}">
              <a16:creationId xmlns:a16="http://schemas.microsoft.com/office/drawing/2014/main" id="{00000000-0008-0000-0000-0000B8060000}"/>
            </a:ext>
          </a:extLst>
        </xdr:cNvPr>
        <xdr:cNvSpPr/>
      </xdr:nvSpPr>
      <xdr:spPr>
        <a:xfrm>
          <a:off x="23290582"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0</xdr:colOff>
      <xdr:row>101</xdr:row>
      <xdr:rowOff>0</xdr:rowOff>
    </xdr:from>
    <xdr:ext cx="333375" cy="323850"/>
    <xdr:sp macro="" textlink="">
      <xdr:nvSpPr>
        <xdr:cNvPr id="1721" name="Shape 4">
          <a:extLst>
            <a:ext uri="{FF2B5EF4-FFF2-40B4-BE49-F238E27FC236}">
              <a16:creationId xmlns:a16="http://schemas.microsoft.com/office/drawing/2014/main" id="{00000000-0008-0000-0000-0000B9060000}"/>
            </a:ext>
          </a:extLst>
        </xdr:cNvPr>
        <xdr:cNvSpPr/>
      </xdr:nvSpPr>
      <xdr:spPr>
        <a:xfrm>
          <a:off x="23290582"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19050</xdr:colOff>
      <xdr:row>101</xdr:row>
      <xdr:rowOff>0</xdr:rowOff>
    </xdr:from>
    <xdr:ext cx="333375" cy="323850"/>
    <xdr:sp macro="" textlink="">
      <xdr:nvSpPr>
        <xdr:cNvPr id="1722" name="Shape 4">
          <a:extLst>
            <a:ext uri="{FF2B5EF4-FFF2-40B4-BE49-F238E27FC236}">
              <a16:creationId xmlns:a16="http://schemas.microsoft.com/office/drawing/2014/main" id="{00000000-0008-0000-0000-0000BA060000}"/>
            </a:ext>
          </a:extLst>
        </xdr:cNvPr>
        <xdr:cNvSpPr/>
      </xdr:nvSpPr>
      <xdr:spPr>
        <a:xfrm>
          <a:off x="23309632"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30</xdr:col>
      <xdr:colOff>0</xdr:colOff>
      <xdr:row>101</xdr:row>
      <xdr:rowOff>0</xdr:rowOff>
    </xdr:from>
    <xdr:ext cx="333375" cy="323850"/>
    <xdr:sp macro="" textlink="">
      <xdr:nvSpPr>
        <xdr:cNvPr id="1723" name="Shape 4">
          <a:extLst>
            <a:ext uri="{FF2B5EF4-FFF2-40B4-BE49-F238E27FC236}">
              <a16:creationId xmlns:a16="http://schemas.microsoft.com/office/drawing/2014/main" id="{00000000-0008-0000-0000-0000BB060000}"/>
            </a:ext>
          </a:extLst>
        </xdr:cNvPr>
        <xdr:cNvSpPr/>
      </xdr:nvSpPr>
      <xdr:spPr>
        <a:xfrm>
          <a:off x="21072432"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30</xdr:col>
      <xdr:colOff>0</xdr:colOff>
      <xdr:row>101</xdr:row>
      <xdr:rowOff>0</xdr:rowOff>
    </xdr:from>
    <xdr:ext cx="333375" cy="323850"/>
    <xdr:sp macro="" textlink="">
      <xdr:nvSpPr>
        <xdr:cNvPr id="1724" name="Shape 4">
          <a:extLst>
            <a:ext uri="{FF2B5EF4-FFF2-40B4-BE49-F238E27FC236}">
              <a16:creationId xmlns:a16="http://schemas.microsoft.com/office/drawing/2014/main" id="{00000000-0008-0000-0000-0000BC060000}"/>
            </a:ext>
          </a:extLst>
        </xdr:cNvPr>
        <xdr:cNvSpPr/>
      </xdr:nvSpPr>
      <xdr:spPr>
        <a:xfrm>
          <a:off x="21072432"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30</xdr:col>
      <xdr:colOff>0</xdr:colOff>
      <xdr:row>101</xdr:row>
      <xdr:rowOff>0</xdr:rowOff>
    </xdr:from>
    <xdr:ext cx="333375" cy="323850"/>
    <xdr:sp macro="" textlink="">
      <xdr:nvSpPr>
        <xdr:cNvPr id="1725" name="Shape 4">
          <a:extLst>
            <a:ext uri="{FF2B5EF4-FFF2-40B4-BE49-F238E27FC236}">
              <a16:creationId xmlns:a16="http://schemas.microsoft.com/office/drawing/2014/main" id="{00000000-0008-0000-0000-0000BD060000}"/>
            </a:ext>
          </a:extLst>
        </xdr:cNvPr>
        <xdr:cNvSpPr/>
      </xdr:nvSpPr>
      <xdr:spPr>
        <a:xfrm>
          <a:off x="21072432"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19050</xdr:colOff>
      <xdr:row>101</xdr:row>
      <xdr:rowOff>0</xdr:rowOff>
    </xdr:from>
    <xdr:ext cx="333375" cy="323850"/>
    <xdr:sp macro="" textlink="">
      <xdr:nvSpPr>
        <xdr:cNvPr id="1726" name="Shape 4">
          <a:extLst>
            <a:ext uri="{FF2B5EF4-FFF2-40B4-BE49-F238E27FC236}">
              <a16:creationId xmlns:a16="http://schemas.microsoft.com/office/drawing/2014/main" id="{00000000-0008-0000-0000-0000BE060000}"/>
            </a:ext>
          </a:extLst>
        </xdr:cNvPr>
        <xdr:cNvSpPr/>
      </xdr:nvSpPr>
      <xdr:spPr>
        <a:xfrm>
          <a:off x="23309632"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101</xdr:row>
      <xdr:rowOff>0</xdr:rowOff>
    </xdr:from>
    <xdr:ext cx="333375" cy="323850"/>
    <xdr:sp macro="" textlink="">
      <xdr:nvSpPr>
        <xdr:cNvPr id="1727" name="Shape 4">
          <a:extLst>
            <a:ext uri="{FF2B5EF4-FFF2-40B4-BE49-F238E27FC236}">
              <a16:creationId xmlns:a16="http://schemas.microsoft.com/office/drawing/2014/main" id="{00000000-0008-0000-0000-0000BF060000}"/>
            </a:ext>
          </a:extLst>
        </xdr:cNvPr>
        <xdr:cNvSpPr/>
      </xdr:nvSpPr>
      <xdr:spPr>
        <a:xfrm>
          <a:off x="22181507"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101</xdr:row>
      <xdr:rowOff>0</xdr:rowOff>
    </xdr:from>
    <xdr:ext cx="333375" cy="323850"/>
    <xdr:sp macro="" textlink="">
      <xdr:nvSpPr>
        <xdr:cNvPr id="1728" name="Shape 4">
          <a:extLst>
            <a:ext uri="{FF2B5EF4-FFF2-40B4-BE49-F238E27FC236}">
              <a16:creationId xmlns:a16="http://schemas.microsoft.com/office/drawing/2014/main" id="{00000000-0008-0000-0000-0000C0060000}"/>
            </a:ext>
          </a:extLst>
        </xdr:cNvPr>
        <xdr:cNvSpPr/>
      </xdr:nvSpPr>
      <xdr:spPr>
        <a:xfrm>
          <a:off x="22181507"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101</xdr:row>
      <xdr:rowOff>0</xdr:rowOff>
    </xdr:from>
    <xdr:ext cx="333375" cy="323850"/>
    <xdr:sp macro="" textlink="">
      <xdr:nvSpPr>
        <xdr:cNvPr id="1729" name="Shape 4">
          <a:extLst>
            <a:ext uri="{FF2B5EF4-FFF2-40B4-BE49-F238E27FC236}">
              <a16:creationId xmlns:a16="http://schemas.microsoft.com/office/drawing/2014/main" id="{00000000-0008-0000-0000-0000C1060000}"/>
            </a:ext>
          </a:extLst>
        </xdr:cNvPr>
        <xdr:cNvSpPr/>
      </xdr:nvSpPr>
      <xdr:spPr>
        <a:xfrm>
          <a:off x="22181507"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0</xdr:colOff>
      <xdr:row>101</xdr:row>
      <xdr:rowOff>0</xdr:rowOff>
    </xdr:from>
    <xdr:ext cx="333375" cy="323850"/>
    <xdr:sp macro="" textlink="">
      <xdr:nvSpPr>
        <xdr:cNvPr id="1730" name="Shape 4">
          <a:extLst>
            <a:ext uri="{FF2B5EF4-FFF2-40B4-BE49-F238E27FC236}">
              <a16:creationId xmlns:a16="http://schemas.microsoft.com/office/drawing/2014/main" id="{00000000-0008-0000-0000-0000C2060000}"/>
            </a:ext>
          </a:extLst>
        </xdr:cNvPr>
        <xdr:cNvSpPr/>
      </xdr:nvSpPr>
      <xdr:spPr>
        <a:xfrm>
          <a:off x="23290582"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0</xdr:colOff>
      <xdr:row>101</xdr:row>
      <xdr:rowOff>0</xdr:rowOff>
    </xdr:from>
    <xdr:ext cx="333375" cy="323850"/>
    <xdr:sp macro="" textlink="">
      <xdr:nvSpPr>
        <xdr:cNvPr id="1731" name="Shape 4">
          <a:extLst>
            <a:ext uri="{FF2B5EF4-FFF2-40B4-BE49-F238E27FC236}">
              <a16:creationId xmlns:a16="http://schemas.microsoft.com/office/drawing/2014/main" id="{00000000-0008-0000-0000-0000C3060000}"/>
            </a:ext>
          </a:extLst>
        </xdr:cNvPr>
        <xdr:cNvSpPr/>
      </xdr:nvSpPr>
      <xdr:spPr>
        <a:xfrm>
          <a:off x="23290582"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0</xdr:colOff>
      <xdr:row>101</xdr:row>
      <xdr:rowOff>0</xdr:rowOff>
    </xdr:from>
    <xdr:ext cx="333375" cy="323850"/>
    <xdr:sp macro="" textlink="">
      <xdr:nvSpPr>
        <xdr:cNvPr id="1732" name="Shape 4">
          <a:extLst>
            <a:ext uri="{FF2B5EF4-FFF2-40B4-BE49-F238E27FC236}">
              <a16:creationId xmlns:a16="http://schemas.microsoft.com/office/drawing/2014/main" id="{00000000-0008-0000-0000-0000C4060000}"/>
            </a:ext>
          </a:extLst>
        </xdr:cNvPr>
        <xdr:cNvSpPr/>
      </xdr:nvSpPr>
      <xdr:spPr>
        <a:xfrm>
          <a:off x="23290582"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19050</xdr:colOff>
      <xdr:row>101</xdr:row>
      <xdr:rowOff>0</xdr:rowOff>
    </xdr:from>
    <xdr:ext cx="333375" cy="323850"/>
    <xdr:sp macro="" textlink="">
      <xdr:nvSpPr>
        <xdr:cNvPr id="1733" name="Shape 4">
          <a:extLst>
            <a:ext uri="{FF2B5EF4-FFF2-40B4-BE49-F238E27FC236}">
              <a16:creationId xmlns:a16="http://schemas.microsoft.com/office/drawing/2014/main" id="{00000000-0008-0000-0000-0000C5060000}"/>
            </a:ext>
          </a:extLst>
        </xdr:cNvPr>
        <xdr:cNvSpPr/>
      </xdr:nvSpPr>
      <xdr:spPr>
        <a:xfrm>
          <a:off x="23309632"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30</xdr:col>
      <xdr:colOff>0</xdr:colOff>
      <xdr:row>101</xdr:row>
      <xdr:rowOff>0</xdr:rowOff>
    </xdr:from>
    <xdr:ext cx="333375" cy="323850"/>
    <xdr:sp macro="" textlink="">
      <xdr:nvSpPr>
        <xdr:cNvPr id="1734" name="Shape 4">
          <a:extLst>
            <a:ext uri="{FF2B5EF4-FFF2-40B4-BE49-F238E27FC236}">
              <a16:creationId xmlns:a16="http://schemas.microsoft.com/office/drawing/2014/main" id="{00000000-0008-0000-0000-0000C6060000}"/>
            </a:ext>
          </a:extLst>
        </xdr:cNvPr>
        <xdr:cNvSpPr/>
      </xdr:nvSpPr>
      <xdr:spPr>
        <a:xfrm>
          <a:off x="21072432"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30</xdr:col>
      <xdr:colOff>0</xdr:colOff>
      <xdr:row>101</xdr:row>
      <xdr:rowOff>0</xdr:rowOff>
    </xdr:from>
    <xdr:ext cx="333375" cy="323850"/>
    <xdr:sp macro="" textlink="">
      <xdr:nvSpPr>
        <xdr:cNvPr id="1735" name="Shape 4">
          <a:extLst>
            <a:ext uri="{FF2B5EF4-FFF2-40B4-BE49-F238E27FC236}">
              <a16:creationId xmlns:a16="http://schemas.microsoft.com/office/drawing/2014/main" id="{00000000-0008-0000-0000-0000C7060000}"/>
            </a:ext>
          </a:extLst>
        </xdr:cNvPr>
        <xdr:cNvSpPr/>
      </xdr:nvSpPr>
      <xdr:spPr>
        <a:xfrm>
          <a:off x="21072432"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30</xdr:col>
      <xdr:colOff>0</xdr:colOff>
      <xdr:row>101</xdr:row>
      <xdr:rowOff>0</xdr:rowOff>
    </xdr:from>
    <xdr:ext cx="333375" cy="323850"/>
    <xdr:sp macro="" textlink="">
      <xdr:nvSpPr>
        <xdr:cNvPr id="1736" name="Shape 4">
          <a:extLst>
            <a:ext uri="{FF2B5EF4-FFF2-40B4-BE49-F238E27FC236}">
              <a16:creationId xmlns:a16="http://schemas.microsoft.com/office/drawing/2014/main" id="{00000000-0008-0000-0000-0000C8060000}"/>
            </a:ext>
          </a:extLst>
        </xdr:cNvPr>
        <xdr:cNvSpPr/>
      </xdr:nvSpPr>
      <xdr:spPr>
        <a:xfrm>
          <a:off x="21072432"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19050</xdr:colOff>
      <xdr:row>101</xdr:row>
      <xdr:rowOff>0</xdr:rowOff>
    </xdr:from>
    <xdr:ext cx="333375" cy="323850"/>
    <xdr:sp macro="" textlink="">
      <xdr:nvSpPr>
        <xdr:cNvPr id="1737" name="Shape 4">
          <a:extLst>
            <a:ext uri="{FF2B5EF4-FFF2-40B4-BE49-F238E27FC236}">
              <a16:creationId xmlns:a16="http://schemas.microsoft.com/office/drawing/2014/main" id="{00000000-0008-0000-0000-0000C9060000}"/>
            </a:ext>
          </a:extLst>
        </xdr:cNvPr>
        <xdr:cNvSpPr/>
      </xdr:nvSpPr>
      <xdr:spPr>
        <a:xfrm>
          <a:off x="23309632"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101</xdr:row>
      <xdr:rowOff>0</xdr:rowOff>
    </xdr:from>
    <xdr:ext cx="333375" cy="323850"/>
    <xdr:sp macro="" textlink="">
      <xdr:nvSpPr>
        <xdr:cNvPr id="1738" name="Shape 4">
          <a:extLst>
            <a:ext uri="{FF2B5EF4-FFF2-40B4-BE49-F238E27FC236}">
              <a16:creationId xmlns:a16="http://schemas.microsoft.com/office/drawing/2014/main" id="{00000000-0008-0000-0000-0000CA060000}"/>
            </a:ext>
          </a:extLst>
        </xdr:cNvPr>
        <xdr:cNvSpPr/>
      </xdr:nvSpPr>
      <xdr:spPr>
        <a:xfrm>
          <a:off x="22181507"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101</xdr:row>
      <xdr:rowOff>0</xdr:rowOff>
    </xdr:from>
    <xdr:ext cx="333375" cy="323850"/>
    <xdr:sp macro="" textlink="">
      <xdr:nvSpPr>
        <xdr:cNvPr id="1739" name="Shape 4">
          <a:extLst>
            <a:ext uri="{FF2B5EF4-FFF2-40B4-BE49-F238E27FC236}">
              <a16:creationId xmlns:a16="http://schemas.microsoft.com/office/drawing/2014/main" id="{00000000-0008-0000-0000-0000CB060000}"/>
            </a:ext>
          </a:extLst>
        </xdr:cNvPr>
        <xdr:cNvSpPr/>
      </xdr:nvSpPr>
      <xdr:spPr>
        <a:xfrm>
          <a:off x="22181507"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101</xdr:row>
      <xdr:rowOff>0</xdr:rowOff>
    </xdr:from>
    <xdr:ext cx="333375" cy="323850"/>
    <xdr:sp macro="" textlink="">
      <xdr:nvSpPr>
        <xdr:cNvPr id="1740" name="Shape 4">
          <a:extLst>
            <a:ext uri="{FF2B5EF4-FFF2-40B4-BE49-F238E27FC236}">
              <a16:creationId xmlns:a16="http://schemas.microsoft.com/office/drawing/2014/main" id="{00000000-0008-0000-0000-0000CC060000}"/>
            </a:ext>
          </a:extLst>
        </xdr:cNvPr>
        <xdr:cNvSpPr/>
      </xdr:nvSpPr>
      <xdr:spPr>
        <a:xfrm>
          <a:off x="22181507"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0</xdr:colOff>
      <xdr:row>101</xdr:row>
      <xdr:rowOff>0</xdr:rowOff>
    </xdr:from>
    <xdr:ext cx="333375" cy="323850"/>
    <xdr:sp macro="" textlink="">
      <xdr:nvSpPr>
        <xdr:cNvPr id="1741" name="Shape 4">
          <a:extLst>
            <a:ext uri="{FF2B5EF4-FFF2-40B4-BE49-F238E27FC236}">
              <a16:creationId xmlns:a16="http://schemas.microsoft.com/office/drawing/2014/main" id="{00000000-0008-0000-0000-0000CD060000}"/>
            </a:ext>
          </a:extLst>
        </xdr:cNvPr>
        <xdr:cNvSpPr/>
      </xdr:nvSpPr>
      <xdr:spPr>
        <a:xfrm>
          <a:off x="23290582"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0</xdr:colOff>
      <xdr:row>101</xdr:row>
      <xdr:rowOff>0</xdr:rowOff>
    </xdr:from>
    <xdr:ext cx="333375" cy="323850"/>
    <xdr:sp macro="" textlink="">
      <xdr:nvSpPr>
        <xdr:cNvPr id="1742" name="Shape 4">
          <a:extLst>
            <a:ext uri="{FF2B5EF4-FFF2-40B4-BE49-F238E27FC236}">
              <a16:creationId xmlns:a16="http://schemas.microsoft.com/office/drawing/2014/main" id="{00000000-0008-0000-0000-0000CE060000}"/>
            </a:ext>
          </a:extLst>
        </xdr:cNvPr>
        <xdr:cNvSpPr/>
      </xdr:nvSpPr>
      <xdr:spPr>
        <a:xfrm>
          <a:off x="23290582"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0</xdr:colOff>
      <xdr:row>101</xdr:row>
      <xdr:rowOff>0</xdr:rowOff>
    </xdr:from>
    <xdr:ext cx="333375" cy="323850"/>
    <xdr:sp macro="" textlink="">
      <xdr:nvSpPr>
        <xdr:cNvPr id="1743" name="Shape 4">
          <a:extLst>
            <a:ext uri="{FF2B5EF4-FFF2-40B4-BE49-F238E27FC236}">
              <a16:creationId xmlns:a16="http://schemas.microsoft.com/office/drawing/2014/main" id="{00000000-0008-0000-0000-0000CF060000}"/>
            </a:ext>
          </a:extLst>
        </xdr:cNvPr>
        <xdr:cNvSpPr/>
      </xdr:nvSpPr>
      <xdr:spPr>
        <a:xfrm>
          <a:off x="23290582"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29</xdr:col>
      <xdr:colOff>19050</xdr:colOff>
      <xdr:row>101</xdr:row>
      <xdr:rowOff>0</xdr:rowOff>
    </xdr:from>
    <xdr:ext cx="333375" cy="323850"/>
    <xdr:sp macro="" textlink="">
      <xdr:nvSpPr>
        <xdr:cNvPr id="1744" name="Shape 4">
          <a:extLst>
            <a:ext uri="{FF2B5EF4-FFF2-40B4-BE49-F238E27FC236}">
              <a16:creationId xmlns:a16="http://schemas.microsoft.com/office/drawing/2014/main" id="{00000000-0008-0000-0000-0000D0060000}"/>
            </a:ext>
          </a:extLst>
        </xdr:cNvPr>
        <xdr:cNvSpPr/>
      </xdr:nvSpPr>
      <xdr:spPr>
        <a:xfrm>
          <a:off x="19982406"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27</xdr:col>
      <xdr:colOff>0</xdr:colOff>
      <xdr:row>101</xdr:row>
      <xdr:rowOff>0</xdr:rowOff>
    </xdr:from>
    <xdr:ext cx="333375" cy="323850"/>
    <xdr:sp macro="" textlink="">
      <xdr:nvSpPr>
        <xdr:cNvPr id="1745" name="Shape 4">
          <a:extLst>
            <a:ext uri="{FF2B5EF4-FFF2-40B4-BE49-F238E27FC236}">
              <a16:creationId xmlns:a16="http://schemas.microsoft.com/office/drawing/2014/main" id="{00000000-0008-0000-0000-0000D1060000}"/>
            </a:ext>
          </a:extLst>
        </xdr:cNvPr>
        <xdr:cNvSpPr/>
      </xdr:nvSpPr>
      <xdr:spPr>
        <a:xfrm>
          <a:off x="18854281"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27</xdr:col>
      <xdr:colOff>0</xdr:colOff>
      <xdr:row>101</xdr:row>
      <xdr:rowOff>0</xdr:rowOff>
    </xdr:from>
    <xdr:ext cx="333375" cy="323850"/>
    <xdr:sp macro="" textlink="">
      <xdr:nvSpPr>
        <xdr:cNvPr id="1746" name="Shape 4">
          <a:extLst>
            <a:ext uri="{FF2B5EF4-FFF2-40B4-BE49-F238E27FC236}">
              <a16:creationId xmlns:a16="http://schemas.microsoft.com/office/drawing/2014/main" id="{00000000-0008-0000-0000-0000D2060000}"/>
            </a:ext>
          </a:extLst>
        </xdr:cNvPr>
        <xdr:cNvSpPr/>
      </xdr:nvSpPr>
      <xdr:spPr>
        <a:xfrm>
          <a:off x="18854281"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27</xdr:col>
      <xdr:colOff>0</xdr:colOff>
      <xdr:row>101</xdr:row>
      <xdr:rowOff>0</xdr:rowOff>
    </xdr:from>
    <xdr:ext cx="333375" cy="323850"/>
    <xdr:sp macro="" textlink="">
      <xdr:nvSpPr>
        <xdr:cNvPr id="1747" name="Shape 4">
          <a:extLst>
            <a:ext uri="{FF2B5EF4-FFF2-40B4-BE49-F238E27FC236}">
              <a16:creationId xmlns:a16="http://schemas.microsoft.com/office/drawing/2014/main" id="{00000000-0008-0000-0000-0000D3060000}"/>
            </a:ext>
          </a:extLst>
        </xdr:cNvPr>
        <xdr:cNvSpPr/>
      </xdr:nvSpPr>
      <xdr:spPr>
        <a:xfrm>
          <a:off x="18854281"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29</xdr:col>
      <xdr:colOff>19050</xdr:colOff>
      <xdr:row>101</xdr:row>
      <xdr:rowOff>0</xdr:rowOff>
    </xdr:from>
    <xdr:ext cx="333375" cy="323850"/>
    <xdr:sp macro="" textlink="">
      <xdr:nvSpPr>
        <xdr:cNvPr id="1748" name="Shape 4">
          <a:extLst>
            <a:ext uri="{FF2B5EF4-FFF2-40B4-BE49-F238E27FC236}">
              <a16:creationId xmlns:a16="http://schemas.microsoft.com/office/drawing/2014/main" id="{00000000-0008-0000-0000-0000D4060000}"/>
            </a:ext>
          </a:extLst>
        </xdr:cNvPr>
        <xdr:cNvSpPr/>
      </xdr:nvSpPr>
      <xdr:spPr>
        <a:xfrm>
          <a:off x="19982406"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30</xdr:col>
      <xdr:colOff>0</xdr:colOff>
      <xdr:row>101</xdr:row>
      <xdr:rowOff>0</xdr:rowOff>
    </xdr:from>
    <xdr:ext cx="333375" cy="323850"/>
    <xdr:sp macro="" textlink="">
      <xdr:nvSpPr>
        <xdr:cNvPr id="1749" name="Shape 4">
          <a:extLst>
            <a:ext uri="{FF2B5EF4-FFF2-40B4-BE49-F238E27FC236}">
              <a16:creationId xmlns:a16="http://schemas.microsoft.com/office/drawing/2014/main" id="{00000000-0008-0000-0000-0000D5060000}"/>
            </a:ext>
          </a:extLst>
        </xdr:cNvPr>
        <xdr:cNvSpPr/>
      </xdr:nvSpPr>
      <xdr:spPr>
        <a:xfrm>
          <a:off x="21072432"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30</xdr:col>
      <xdr:colOff>0</xdr:colOff>
      <xdr:row>101</xdr:row>
      <xdr:rowOff>0</xdr:rowOff>
    </xdr:from>
    <xdr:ext cx="333375" cy="323850"/>
    <xdr:sp macro="" textlink="">
      <xdr:nvSpPr>
        <xdr:cNvPr id="1750" name="Shape 4">
          <a:extLst>
            <a:ext uri="{FF2B5EF4-FFF2-40B4-BE49-F238E27FC236}">
              <a16:creationId xmlns:a16="http://schemas.microsoft.com/office/drawing/2014/main" id="{00000000-0008-0000-0000-0000D6060000}"/>
            </a:ext>
          </a:extLst>
        </xdr:cNvPr>
        <xdr:cNvSpPr/>
      </xdr:nvSpPr>
      <xdr:spPr>
        <a:xfrm>
          <a:off x="21072432"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30</xdr:col>
      <xdr:colOff>0</xdr:colOff>
      <xdr:row>101</xdr:row>
      <xdr:rowOff>0</xdr:rowOff>
    </xdr:from>
    <xdr:ext cx="333375" cy="323850"/>
    <xdr:sp macro="" textlink="">
      <xdr:nvSpPr>
        <xdr:cNvPr id="1751" name="Shape 4">
          <a:extLst>
            <a:ext uri="{FF2B5EF4-FFF2-40B4-BE49-F238E27FC236}">
              <a16:creationId xmlns:a16="http://schemas.microsoft.com/office/drawing/2014/main" id="{00000000-0008-0000-0000-0000D7060000}"/>
            </a:ext>
          </a:extLst>
        </xdr:cNvPr>
        <xdr:cNvSpPr/>
      </xdr:nvSpPr>
      <xdr:spPr>
        <a:xfrm>
          <a:off x="21072432"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30</xdr:col>
      <xdr:colOff>19050</xdr:colOff>
      <xdr:row>101</xdr:row>
      <xdr:rowOff>0</xdr:rowOff>
    </xdr:from>
    <xdr:ext cx="333375" cy="323850"/>
    <xdr:sp macro="" textlink="">
      <xdr:nvSpPr>
        <xdr:cNvPr id="1752" name="Shape 4">
          <a:extLst>
            <a:ext uri="{FF2B5EF4-FFF2-40B4-BE49-F238E27FC236}">
              <a16:creationId xmlns:a16="http://schemas.microsoft.com/office/drawing/2014/main" id="{00000000-0008-0000-0000-0000D8060000}"/>
            </a:ext>
          </a:extLst>
        </xdr:cNvPr>
        <xdr:cNvSpPr/>
      </xdr:nvSpPr>
      <xdr:spPr>
        <a:xfrm>
          <a:off x="21091482"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28</xdr:col>
      <xdr:colOff>0</xdr:colOff>
      <xdr:row>101</xdr:row>
      <xdr:rowOff>0</xdr:rowOff>
    </xdr:from>
    <xdr:ext cx="333375" cy="323850"/>
    <xdr:sp macro="" textlink="">
      <xdr:nvSpPr>
        <xdr:cNvPr id="1753" name="Shape 4">
          <a:extLst>
            <a:ext uri="{FF2B5EF4-FFF2-40B4-BE49-F238E27FC236}">
              <a16:creationId xmlns:a16="http://schemas.microsoft.com/office/drawing/2014/main" id="{00000000-0008-0000-0000-0000D9060000}"/>
            </a:ext>
          </a:extLst>
        </xdr:cNvPr>
        <xdr:cNvSpPr/>
      </xdr:nvSpPr>
      <xdr:spPr>
        <a:xfrm>
          <a:off x="18854281"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28</xdr:col>
      <xdr:colOff>0</xdr:colOff>
      <xdr:row>101</xdr:row>
      <xdr:rowOff>0</xdr:rowOff>
    </xdr:from>
    <xdr:ext cx="333375" cy="323850"/>
    <xdr:sp macro="" textlink="">
      <xdr:nvSpPr>
        <xdr:cNvPr id="1754" name="Shape 4">
          <a:extLst>
            <a:ext uri="{FF2B5EF4-FFF2-40B4-BE49-F238E27FC236}">
              <a16:creationId xmlns:a16="http://schemas.microsoft.com/office/drawing/2014/main" id="{00000000-0008-0000-0000-0000DA060000}"/>
            </a:ext>
          </a:extLst>
        </xdr:cNvPr>
        <xdr:cNvSpPr/>
      </xdr:nvSpPr>
      <xdr:spPr>
        <a:xfrm>
          <a:off x="18854281"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28</xdr:col>
      <xdr:colOff>0</xdr:colOff>
      <xdr:row>101</xdr:row>
      <xdr:rowOff>0</xdr:rowOff>
    </xdr:from>
    <xdr:ext cx="333375" cy="323850"/>
    <xdr:sp macro="" textlink="">
      <xdr:nvSpPr>
        <xdr:cNvPr id="1755" name="Shape 4">
          <a:extLst>
            <a:ext uri="{FF2B5EF4-FFF2-40B4-BE49-F238E27FC236}">
              <a16:creationId xmlns:a16="http://schemas.microsoft.com/office/drawing/2014/main" id="{00000000-0008-0000-0000-0000DB060000}"/>
            </a:ext>
          </a:extLst>
        </xdr:cNvPr>
        <xdr:cNvSpPr/>
      </xdr:nvSpPr>
      <xdr:spPr>
        <a:xfrm>
          <a:off x="18854281"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30</xdr:col>
      <xdr:colOff>19050</xdr:colOff>
      <xdr:row>101</xdr:row>
      <xdr:rowOff>0</xdr:rowOff>
    </xdr:from>
    <xdr:ext cx="333375" cy="323850"/>
    <xdr:sp macro="" textlink="">
      <xdr:nvSpPr>
        <xdr:cNvPr id="1756" name="Shape 4">
          <a:extLst>
            <a:ext uri="{FF2B5EF4-FFF2-40B4-BE49-F238E27FC236}">
              <a16:creationId xmlns:a16="http://schemas.microsoft.com/office/drawing/2014/main" id="{00000000-0008-0000-0000-0000DC060000}"/>
            </a:ext>
          </a:extLst>
        </xdr:cNvPr>
        <xdr:cNvSpPr/>
      </xdr:nvSpPr>
      <xdr:spPr>
        <a:xfrm>
          <a:off x="21091482"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101</xdr:row>
      <xdr:rowOff>0</xdr:rowOff>
    </xdr:from>
    <xdr:ext cx="333375" cy="323850"/>
    <xdr:sp macro="" textlink="">
      <xdr:nvSpPr>
        <xdr:cNvPr id="1757" name="Shape 4">
          <a:extLst>
            <a:ext uri="{FF2B5EF4-FFF2-40B4-BE49-F238E27FC236}">
              <a16:creationId xmlns:a16="http://schemas.microsoft.com/office/drawing/2014/main" id="{00000000-0008-0000-0000-0000DD060000}"/>
            </a:ext>
          </a:extLst>
        </xdr:cNvPr>
        <xdr:cNvSpPr/>
      </xdr:nvSpPr>
      <xdr:spPr>
        <a:xfrm>
          <a:off x="22181507"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101</xdr:row>
      <xdr:rowOff>0</xdr:rowOff>
    </xdr:from>
    <xdr:ext cx="333375" cy="323850"/>
    <xdr:sp macro="" textlink="">
      <xdr:nvSpPr>
        <xdr:cNvPr id="1758" name="Shape 4">
          <a:extLst>
            <a:ext uri="{FF2B5EF4-FFF2-40B4-BE49-F238E27FC236}">
              <a16:creationId xmlns:a16="http://schemas.microsoft.com/office/drawing/2014/main" id="{00000000-0008-0000-0000-0000DE060000}"/>
            </a:ext>
          </a:extLst>
        </xdr:cNvPr>
        <xdr:cNvSpPr/>
      </xdr:nvSpPr>
      <xdr:spPr>
        <a:xfrm>
          <a:off x="22181507"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101</xdr:row>
      <xdr:rowOff>0</xdr:rowOff>
    </xdr:from>
    <xdr:ext cx="333375" cy="323850"/>
    <xdr:sp macro="" textlink="">
      <xdr:nvSpPr>
        <xdr:cNvPr id="1759" name="Shape 4">
          <a:extLst>
            <a:ext uri="{FF2B5EF4-FFF2-40B4-BE49-F238E27FC236}">
              <a16:creationId xmlns:a16="http://schemas.microsoft.com/office/drawing/2014/main" id="{00000000-0008-0000-0000-0000DF060000}"/>
            </a:ext>
          </a:extLst>
        </xdr:cNvPr>
        <xdr:cNvSpPr/>
      </xdr:nvSpPr>
      <xdr:spPr>
        <a:xfrm>
          <a:off x="22181507"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19050</xdr:colOff>
      <xdr:row>101</xdr:row>
      <xdr:rowOff>0</xdr:rowOff>
    </xdr:from>
    <xdr:ext cx="333375" cy="323850"/>
    <xdr:sp macro="" textlink="">
      <xdr:nvSpPr>
        <xdr:cNvPr id="1760" name="Shape 4">
          <a:extLst>
            <a:ext uri="{FF2B5EF4-FFF2-40B4-BE49-F238E27FC236}">
              <a16:creationId xmlns:a16="http://schemas.microsoft.com/office/drawing/2014/main" id="{00000000-0008-0000-0000-0000E0060000}"/>
            </a:ext>
          </a:extLst>
        </xdr:cNvPr>
        <xdr:cNvSpPr/>
      </xdr:nvSpPr>
      <xdr:spPr>
        <a:xfrm>
          <a:off x="22200557"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29</xdr:col>
      <xdr:colOff>0</xdr:colOff>
      <xdr:row>101</xdr:row>
      <xdr:rowOff>0</xdr:rowOff>
    </xdr:from>
    <xdr:ext cx="333375" cy="323850"/>
    <xdr:sp macro="" textlink="">
      <xdr:nvSpPr>
        <xdr:cNvPr id="1761" name="Shape 4">
          <a:extLst>
            <a:ext uri="{FF2B5EF4-FFF2-40B4-BE49-F238E27FC236}">
              <a16:creationId xmlns:a16="http://schemas.microsoft.com/office/drawing/2014/main" id="{00000000-0008-0000-0000-0000E1060000}"/>
            </a:ext>
          </a:extLst>
        </xdr:cNvPr>
        <xdr:cNvSpPr/>
      </xdr:nvSpPr>
      <xdr:spPr>
        <a:xfrm>
          <a:off x="19963356"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29</xdr:col>
      <xdr:colOff>0</xdr:colOff>
      <xdr:row>101</xdr:row>
      <xdr:rowOff>0</xdr:rowOff>
    </xdr:from>
    <xdr:ext cx="333375" cy="323850"/>
    <xdr:sp macro="" textlink="">
      <xdr:nvSpPr>
        <xdr:cNvPr id="1762" name="Shape 4">
          <a:extLst>
            <a:ext uri="{FF2B5EF4-FFF2-40B4-BE49-F238E27FC236}">
              <a16:creationId xmlns:a16="http://schemas.microsoft.com/office/drawing/2014/main" id="{00000000-0008-0000-0000-0000E2060000}"/>
            </a:ext>
          </a:extLst>
        </xdr:cNvPr>
        <xdr:cNvSpPr/>
      </xdr:nvSpPr>
      <xdr:spPr>
        <a:xfrm>
          <a:off x="19963356"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29</xdr:col>
      <xdr:colOff>0</xdr:colOff>
      <xdr:row>101</xdr:row>
      <xdr:rowOff>0</xdr:rowOff>
    </xdr:from>
    <xdr:ext cx="333375" cy="323850"/>
    <xdr:sp macro="" textlink="">
      <xdr:nvSpPr>
        <xdr:cNvPr id="1763" name="Shape 4">
          <a:extLst>
            <a:ext uri="{FF2B5EF4-FFF2-40B4-BE49-F238E27FC236}">
              <a16:creationId xmlns:a16="http://schemas.microsoft.com/office/drawing/2014/main" id="{00000000-0008-0000-0000-0000E3060000}"/>
            </a:ext>
          </a:extLst>
        </xdr:cNvPr>
        <xdr:cNvSpPr/>
      </xdr:nvSpPr>
      <xdr:spPr>
        <a:xfrm>
          <a:off x="19963356"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19050</xdr:colOff>
      <xdr:row>101</xdr:row>
      <xdr:rowOff>0</xdr:rowOff>
    </xdr:from>
    <xdr:ext cx="333375" cy="323850"/>
    <xdr:sp macro="" textlink="">
      <xdr:nvSpPr>
        <xdr:cNvPr id="1764" name="Shape 4">
          <a:extLst>
            <a:ext uri="{FF2B5EF4-FFF2-40B4-BE49-F238E27FC236}">
              <a16:creationId xmlns:a16="http://schemas.microsoft.com/office/drawing/2014/main" id="{00000000-0008-0000-0000-0000E4060000}"/>
            </a:ext>
          </a:extLst>
        </xdr:cNvPr>
        <xdr:cNvSpPr/>
      </xdr:nvSpPr>
      <xdr:spPr>
        <a:xfrm>
          <a:off x="22200557"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0</xdr:colOff>
      <xdr:row>101</xdr:row>
      <xdr:rowOff>0</xdr:rowOff>
    </xdr:from>
    <xdr:ext cx="333375" cy="323850"/>
    <xdr:sp macro="" textlink="">
      <xdr:nvSpPr>
        <xdr:cNvPr id="1765" name="Shape 4">
          <a:extLst>
            <a:ext uri="{FF2B5EF4-FFF2-40B4-BE49-F238E27FC236}">
              <a16:creationId xmlns:a16="http://schemas.microsoft.com/office/drawing/2014/main" id="{00000000-0008-0000-0000-0000E5060000}"/>
            </a:ext>
          </a:extLst>
        </xdr:cNvPr>
        <xdr:cNvSpPr/>
      </xdr:nvSpPr>
      <xdr:spPr>
        <a:xfrm>
          <a:off x="23290582"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0</xdr:colOff>
      <xdr:row>101</xdr:row>
      <xdr:rowOff>0</xdr:rowOff>
    </xdr:from>
    <xdr:ext cx="333375" cy="323850"/>
    <xdr:sp macro="" textlink="">
      <xdr:nvSpPr>
        <xdr:cNvPr id="1766" name="Shape 4">
          <a:extLst>
            <a:ext uri="{FF2B5EF4-FFF2-40B4-BE49-F238E27FC236}">
              <a16:creationId xmlns:a16="http://schemas.microsoft.com/office/drawing/2014/main" id="{00000000-0008-0000-0000-0000E6060000}"/>
            </a:ext>
          </a:extLst>
        </xdr:cNvPr>
        <xdr:cNvSpPr/>
      </xdr:nvSpPr>
      <xdr:spPr>
        <a:xfrm>
          <a:off x="23290582"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0</xdr:colOff>
      <xdr:row>101</xdr:row>
      <xdr:rowOff>0</xdr:rowOff>
    </xdr:from>
    <xdr:ext cx="333375" cy="323850"/>
    <xdr:sp macro="" textlink="">
      <xdr:nvSpPr>
        <xdr:cNvPr id="1767" name="Shape 4">
          <a:extLst>
            <a:ext uri="{FF2B5EF4-FFF2-40B4-BE49-F238E27FC236}">
              <a16:creationId xmlns:a16="http://schemas.microsoft.com/office/drawing/2014/main" id="{00000000-0008-0000-0000-0000E7060000}"/>
            </a:ext>
          </a:extLst>
        </xdr:cNvPr>
        <xdr:cNvSpPr/>
      </xdr:nvSpPr>
      <xdr:spPr>
        <a:xfrm>
          <a:off x="23290582"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19050</xdr:colOff>
      <xdr:row>101</xdr:row>
      <xdr:rowOff>0</xdr:rowOff>
    </xdr:from>
    <xdr:ext cx="333375" cy="323850"/>
    <xdr:sp macro="" textlink="">
      <xdr:nvSpPr>
        <xdr:cNvPr id="1768" name="Shape 4">
          <a:extLst>
            <a:ext uri="{FF2B5EF4-FFF2-40B4-BE49-F238E27FC236}">
              <a16:creationId xmlns:a16="http://schemas.microsoft.com/office/drawing/2014/main" id="{00000000-0008-0000-0000-0000E8060000}"/>
            </a:ext>
          </a:extLst>
        </xdr:cNvPr>
        <xdr:cNvSpPr/>
      </xdr:nvSpPr>
      <xdr:spPr>
        <a:xfrm>
          <a:off x="23309632"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30</xdr:col>
      <xdr:colOff>0</xdr:colOff>
      <xdr:row>101</xdr:row>
      <xdr:rowOff>0</xdr:rowOff>
    </xdr:from>
    <xdr:ext cx="333375" cy="323850"/>
    <xdr:sp macro="" textlink="">
      <xdr:nvSpPr>
        <xdr:cNvPr id="1769" name="Shape 4">
          <a:extLst>
            <a:ext uri="{FF2B5EF4-FFF2-40B4-BE49-F238E27FC236}">
              <a16:creationId xmlns:a16="http://schemas.microsoft.com/office/drawing/2014/main" id="{00000000-0008-0000-0000-0000E9060000}"/>
            </a:ext>
          </a:extLst>
        </xdr:cNvPr>
        <xdr:cNvSpPr/>
      </xdr:nvSpPr>
      <xdr:spPr>
        <a:xfrm>
          <a:off x="21072432"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30</xdr:col>
      <xdr:colOff>0</xdr:colOff>
      <xdr:row>101</xdr:row>
      <xdr:rowOff>0</xdr:rowOff>
    </xdr:from>
    <xdr:ext cx="333375" cy="323850"/>
    <xdr:sp macro="" textlink="">
      <xdr:nvSpPr>
        <xdr:cNvPr id="1770" name="Shape 4">
          <a:extLst>
            <a:ext uri="{FF2B5EF4-FFF2-40B4-BE49-F238E27FC236}">
              <a16:creationId xmlns:a16="http://schemas.microsoft.com/office/drawing/2014/main" id="{00000000-0008-0000-0000-0000EA060000}"/>
            </a:ext>
          </a:extLst>
        </xdr:cNvPr>
        <xdr:cNvSpPr/>
      </xdr:nvSpPr>
      <xdr:spPr>
        <a:xfrm>
          <a:off x="21072432"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30</xdr:col>
      <xdr:colOff>0</xdr:colOff>
      <xdr:row>101</xdr:row>
      <xdr:rowOff>0</xdr:rowOff>
    </xdr:from>
    <xdr:ext cx="333375" cy="323850"/>
    <xdr:sp macro="" textlink="">
      <xdr:nvSpPr>
        <xdr:cNvPr id="1771" name="Shape 4">
          <a:extLst>
            <a:ext uri="{FF2B5EF4-FFF2-40B4-BE49-F238E27FC236}">
              <a16:creationId xmlns:a16="http://schemas.microsoft.com/office/drawing/2014/main" id="{00000000-0008-0000-0000-0000EB060000}"/>
            </a:ext>
          </a:extLst>
        </xdr:cNvPr>
        <xdr:cNvSpPr/>
      </xdr:nvSpPr>
      <xdr:spPr>
        <a:xfrm>
          <a:off x="21072432"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19050</xdr:colOff>
      <xdr:row>101</xdr:row>
      <xdr:rowOff>0</xdr:rowOff>
    </xdr:from>
    <xdr:ext cx="333375" cy="323850"/>
    <xdr:sp macro="" textlink="">
      <xdr:nvSpPr>
        <xdr:cNvPr id="1772" name="Shape 4">
          <a:extLst>
            <a:ext uri="{FF2B5EF4-FFF2-40B4-BE49-F238E27FC236}">
              <a16:creationId xmlns:a16="http://schemas.microsoft.com/office/drawing/2014/main" id="{00000000-0008-0000-0000-0000EC060000}"/>
            </a:ext>
          </a:extLst>
        </xdr:cNvPr>
        <xdr:cNvSpPr/>
      </xdr:nvSpPr>
      <xdr:spPr>
        <a:xfrm>
          <a:off x="23309632"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19050</xdr:colOff>
      <xdr:row>101</xdr:row>
      <xdr:rowOff>0</xdr:rowOff>
    </xdr:from>
    <xdr:ext cx="333375" cy="323850"/>
    <xdr:sp macro="" textlink="">
      <xdr:nvSpPr>
        <xdr:cNvPr id="1773" name="Shape 4">
          <a:extLst>
            <a:ext uri="{FF2B5EF4-FFF2-40B4-BE49-F238E27FC236}">
              <a16:creationId xmlns:a16="http://schemas.microsoft.com/office/drawing/2014/main" id="{00000000-0008-0000-0000-0000ED060000}"/>
            </a:ext>
          </a:extLst>
        </xdr:cNvPr>
        <xdr:cNvSpPr/>
      </xdr:nvSpPr>
      <xdr:spPr>
        <a:xfrm>
          <a:off x="23309632"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30</xdr:col>
      <xdr:colOff>0</xdr:colOff>
      <xdr:row>101</xdr:row>
      <xdr:rowOff>0</xdr:rowOff>
    </xdr:from>
    <xdr:ext cx="333375" cy="323850"/>
    <xdr:sp macro="" textlink="">
      <xdr:nvSpPr>
        <xdr:cNvPr id="1774" name="Shape 4">
          <a:extLst>
            <a:ext uri="{FF2B5EF4-FFF2-40B4-BE49-F238E27FC236}">
              <a16:creationId xmlns:a16="http://schemas.microsoft.com/office/drawing/2014/main" id="{00000000-0008-0000-0000-0000EE060000}"/>
            </a:ext>
          </a:extLst>
        </xdr:cNvPr>
        <xdr:cNvSpPr/>
      </xdr:nvSpPr>
      <xdr:spPr>
        <a:xfrm>
          <a:off x="21072432"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30</xdr:col>
      <xdr:colOff>0</xdr:colOff>
      <xdr:row>101</xdr:row>
      <xdr:rowOff>0</xdr:rowOff>
    </xdr:from>
    <xdr:ext cx="333375" cy="323850"/>
    <xdr:sp macro="" textlink="">
      <xdr:nvSpPr>
        <xdr:cNvPr id="1775" name="Shape 4">
          <a:extLst>
            <a:ext uri="{FF2B5EF4-FFF2-40B4-BE49-F238E27FC236}">
              <a16:creationId xmlns:a16="http://schemas.microsoft.com/office/drawing/2014/main" id="{00000000-0008-0000-0000-0000EF060000}"/>
            </a:ext>
          </a:extLst>
        </xdr:cNvPr>
        <xdr:cNvSpPr/>
      </xdr:nvSpPr>
      <xdr:spPr>
        <a:xfrm>
          <a:off x="21072432"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30</xdr:col>
      <xdr:colOff>0</xdr:colOff>
      <xdr:row>101</xdr:row>
      <xdr:rowOff>0</xdr:rowOff>
    </xdr:from>
    <xdr:ext cx="333375" cy="323850"/>
    <xdr:sp macro="" textlink="">
      <xdr:nvSpPr>
        <xdr:cNvPr id="1776" name="Shape 4">
          <a:extLst>
            <a:ext uri="{FF2B5EF4-FFF2-40B4-BE49-F238E27FC236}">
              <a16:creationId xmlns:a16="http://schemas.microsoft.com/office/drawing/2014/main" id="{00000000-0008-0000-0000-0000F0060000}"/>
            </a:ext>
          </a:extLst>
        </xdr:cNvPr>
        <xdr:cNvSpPr/>
      </xdr:nvSpPr>
      <xdr:spPr>
        <a:xfrm>
          <a:off x="21072432"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19050</xdr:colOff>
      <xdr:row>101</xdr:row>
      <xdr:rowOff>0</xdr:rowOff>
    </xdr:from>
    <xdr:ext cx="333375" cy="323850"/>
    <xdr:sp macro="" textlink="">
      <xdr:nvSpPr>
        <xdr:cNvPr id="1777" name="Shape 4">
          <a:extLst>
            <a:ext uri="{FF2B5EF4-FFF2-40B4-BE49-F238E27FC236}">
              <a16:creationId xmlns:a16="http://schemas.microsoft.com/office/drawing/2014/main" id="{00000000-0008-0000-0000-0000F1060000}"/>
            </a:ext>
          </a:extLst>
        </xdr:cNvPr>
        <xdr:cNvSpPr/>
      </xdr:nvSpPr>
      <xdr:spPr>
        <a:xfrm>
          <a:off x="23309632"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101</xdr:row>
      <xdr:rowOff>0</xdr:rowOff>
    </xdr:from>
    <xdr:ext cx="333375" cy="323850"/>
    <xdr:sp macro="" textlink="">
      <xdr:nvSpPr>
        <xdr:cNvPr id="1778" name="Shape 4">
          <a:extLst>
            <a:ext uri="{FF2B5EF4-FFF2-40B4-BE49-F238E27FC236}">
              <a16:creationId xmlns:a16="http://schemas.microsoft.com/office/drawing/2014/main" id="{00000000-0008-0000-0000-0000F2060000}"/>
            </a:ext>
          </a:extLst>
        </xdr:cNvPr>
        <xdr:cNvSpPr/>
      </xdr:nvSpPr>
      <xdr:spPr>
        <a:xfrm>
          <a:off x="22181507"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101</xdr:row>
      <xdr:rowOff>0</xdr:rowOff>
    </xdr:from>
    <xdr:ext cx="333375" cy="323850"/>
    <xdr:sp macro="" textlink="">
      <xdr:nvSpPr>
        <xdr:cNvPr id="1779" name="Shape 4">
          <a:extLst>
            <a:ext uri="{FF2B5EF4-FFF2-40B4-BE49-F238E27FC236}">
              <a16:creationId xmlns:a16="http://schemas.microsoft.com/office/drawing/2014/main" id="{00000000-0008-0000-0000-0000F3060000}"/>
            </a:ext>
          </a:extLst>
        </xdr:cNvPr>
        <xdr:cNvSpPr/>
      </xdr:nvSpPr>
      <xdr:spPr>
        <a:xfrm>
          <a:off x="22181507"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101</xdr:row>
      <xdr:rowOff>0</xdr:rowOff>
    </xdr:from>
    <xdr:ext cx="333375" cy="323850"/>
    <xdr:sp macro="" textlink="">
      <xdr:nvSpPr>
        <xdr:cNvPr id="1780" name="Shape 4">
          <a:extLst>
            <a:ext uri="{FF2B5EF4-FFF2-40B4-BE49-F238E27FC236}">
              <a16:creationId xmlns:a16="http://schemas.microsoft.com/office/drawing/2014/main" id="{00000000-0008-0000-0000-0000F4060000}"/>
            </a:ext>
          </a:extLst>
        </xdr:cNvPr>
        <xdr:cNvSpPr/>
      </xdr:nvSpPr>
      <xdr:spPr>
        <a:xfrm>
          <a:off x="22181507"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0</xdr:colOff>
      <xdr:row>101</xdr:row>
      <xdr:rowOff>0</xdr:rowOff>
    </xdr:from>
    <xdr:ext cx="333375" cy="323850"/>
    <xdr:sp macro="" textlink="">
      <xdr:nvSpPr>
        <xdr:cNvPr id="1781" name="Shape 4">
          <a:extLst>
            <a:ext uri="{FF2B5EF4-FFF2-40B4-BE49-F238E27FC236}">
              <a16:creationId xmlns:a16="http://schemas.microsoft.com/office/drawing/2014/main" id="{00000000-0008-0000-0000-0000F5060000}"/>
            </a:ext>
          </a:extLst>
        </xdr:cNvPr>
        <xdr:cNvSpPr/>
      </xdr:nvSpPr>
      <xdr:spPr>
        <a:xfrm>
          <a:off x="23290582"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0</xdr:colOff>
      <xdr:row>101</xdr:row>
      <xdr:rowOff>0</xdr:rowOff>
    </xdr:from>
    <xdr:ext cx="333375" cy="323850"/>
    <xdr:sp macro="" textlink="">
      <xdr:nvSpPr>
        <xdr:cNvPr id="1782" name="Shape 4">
          <a:extLst>
            <a:ext uri="{FF2B5EF4-FFF2-40B4-BE49-F238E27FC236}">
              <a16:creationId xmlns:a16="http://schemas.microsoft.com/office/drawing/2014/main" id="{00000000-0008-0000-0000-0000F6060000}"/>
            </a:ext>
          </a:extLst>
        </xdr:cNvPr>
        <xdr:cNvSpPr/>
      </xdr:nvSpPr>
      <xdr:spPr>
        <a:xfrm>
          <a:off x="23290582"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0</xdr:colOff>
      <xdr:row>101</xdr:row>
      <xdr:rowOff>0</xdr:rowOff>
    </xdr:from>
    <xdr:ext cx="333375" cy="323850"/>
    <xdr:sp macro="" textlink="">
      <xdr:nvSpPr>
        <xdr:cNvPr id="1783" name="Shape 4">
          <a:extLst>
            <a:ext uri="{FF2B5EF4-FFF2-40B4-BE49-F238E27FC236}">
              <a16:creationId xmlns:a16="http://schemas.microsoft.com/office/drawing/2014/main" id="{00000000-0008-0000-0000-0000F7060000}"/>
            </a:ext>
          </a:extLst>
        </xdr:cNvPr>
        <xdr:cNvSpPr/>
      </xdr:nvSpPr>
      <xdr:spPr>
        <a:xfrm>
          <a:off x="23290582"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101</xdr:row>
      <xdr:rowOff>0</xdr:rowOff>
    </xdr:from>
    <xdr:ext cx="333375" cy="323850"/>
    <xdr:sp macro="" textlink="">
      <xdr:nvSpPr>
        <xdr:cNvPr id="1784" name="Shape 4">
          <a:extLst>
            <a:ext uri="{FF2B5EF4-FFF2-40B4-BE49-F238E27FC236}">
              <a16:creationId xmlns:a16="http://schemas.microsoft.com/office/drawing/2014/main" id="{00000000-0008-0000-0000-0000F8060000}"/>
            </a:ext>
          </a:extLst>
        </xdr:cNvPr>
        <xdr:cNvSpPr/>
      </xdr:nvSpPr>
      <xdr:spPr>
        <a:xfrm>
          <a:off x="22181507"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101</xdr:row>
      <xdr:rowOff>0</xdr:rowOff>
    </xdr:from>
    <xdr:ext cx="333375" cy="323850"/>
    <xdr:sp macro="" textlink="">
      <xdr:nvSpPr>
        <xdr:cNvPr id="1785" name="Shape 4">
          <a:extLst>
            <a:ext uri="{FF2B5EF4-FFF2-40B4-BE49-F238E27FC236}">
              <a16:creationId xmlns:a16="http://schemas.microsoft.com/office/drawing/2014/main" id="{00000000-0008-0000-0000-0000F9060000}"/>
            </a:ext>
          </a:extLst>
        </xdr:cNvPr>
        <xdr:cNvSpPr/>
      </xdr:nvSpPr>
      <xdr:spPr>
        <a:xfrm>
          <a:off x="22181507"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101</xdr:row>
      <xdr:rowOff>0</xdr:rowOff>
    </xdr:from>
    <xdr:ext cx="333375" cy="323850"/>
    <xdr:sp macro="" textlink="">
      <xdr:nvSpPr>
        <xdr:cNvPr id="1786" name="Shape 4">
          <a:extLst>
            <a:ext uri="{FF2B5EF4-FFF2-40B4-BE49-F238E27FC236}">
              <a16:creationId xmlns:a16="http://schemas.microsoft.com/office/drawing/2014/main" id="{00000000-0008-0000-0000-0000FA060000}"/>
            </a:ext>
          </a:extLst>
        </xdr:cNvPr>
        <xdr:cNvSpPr/>
      </xdr:nvSpPr>
      <xdr:spPr>
        <a:xfrm>
          <a:off x="22181507"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0</xdr:colOff>
      <xdr:row>101</xdr:row>
      <xdr:rowOff>0</xdr:rowOff>
    </xdr:from>
    <xdr:ext cx="333375" cy="323850"/>
    <xdr:sp macro="" textlink="">
      <xdr:nvSpPr>
        <xdr:cNvPr id="1787" name="Shape 4">
          <a:extLst>
            <a:ext uri="{FF2B5EF4-FFF2-40B4-BE49-F238E27FC236}">
              <a16:creationId xmlns:a16="http://schemas.microsoft.com/office/drawing/2014/main" id="{00000000-0008-0000-0000-0000FB060000}"/>
            </a:ext>
          </a:extLst>
        </xdr:cNvPr>
        <xdr:cNvSpPr/>
      </xdr:nvSpPr>
      <xdr:spPr>
        <a:xfrm>
          <a:off x="23290582"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0</xdr:colOff>
      <xdr:row>101</xdr:row>
      <xdr:rowOff>0</xdr:rowOff>
    </xdr:from>
    <xdr:ext cx="333375" cy="323850"/>
    <xdr:sp macro="" textlink="">
      <xdr:nvSpPr>
        <xdr:cNvPr id="1788" name="Shape 4">
          <a:extLst>
            <a:ext uri="{FF2B5EF4-FFF2-40B4-BE49-F238E27FC236}">
              <a16:creationId xmlns:a16="http://schemas.microsoft.com/office/drawing/2014/main" id="{00000000-0008-0000-0000-0000FC060000}"/>
            </a:ext>
          </a:extLst>
        </xdr:cNvPr>
        <xdr:cNvSpPr/>
      </xdr:nvSpPr>
      <xdr:spPr>
        <a:xfrm>
          <a:off x="23290582"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0</xdr:colOff>
      <xdr:row>101</xdr:row>
      <xdr:rowOff>0</xdr:rowOff>
    </xdr:from>
    <xdr:ext cx="333375" cy="323850"/>
    <xdr:sp macro="" textlink="">
      <xdr:nvSpPr>
        <xdr:cNvPr id="1789" name="Shape 4">
          <a:extLst>
            <a:ext uri="{FF2B5EF4-FFF2-40B4-BE49-F238E27FC236}">
              <a16:creationId xmlns:a16="http://schemas.microsoft.com/office/drawing/2014/main" id="{00000000-0008-0000-0000-0000FD060000}"/>
            </a:ext>
          </a:extLst>
        </xdr:cNvPr>
        <xdr:cNvSpPr/>
      </xdr:nvSpPr>
      <xdr:spPr>
        <a:xfrm>
          <a:off x="23290582"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0</xdr:colOff>
      <xdr:row>101</xdr:row>
      <xdr:rowOff>0</xdr:rowOff>
    </xdr:from>
    <xdr:ext cx="333375" cy="323850"/>
    <xdr:sp macro="" textlink="">
      <xdr:nvSpPr>
        <xdr:cNvPr id="1790" name="Shape 4">
          <a:extLst>
            <a:ext uri="{FF2B5EF4-FFF2-40B4-BE49-F238E27FC236}">
              <a16:creationId xmlns:a16="http://schemas.microsoft.com/office/drawing/2014/main" id="{00000000-0008-0000-0000-0000FE060000}"/>
            </a:ext>
          </a:extLst>
        </xdr:cNvPr>
        <xdr:cNvSpPr/>
      </xdr:nvSpPr>
      <xdr:spPr>
        <a:xfrm>
          <a:off x="23290582"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0</xdr:colOff>
      <xdr:row>101</xdr:row>
      <xdr:rowOff>0</xdr:rowOff>
    </xdr:from>
    <xdr:ext cx="333375" cy="323850"/>
    <xdr:sp macro="" textlink="">
      <xdr:nvSpPr>
        <xdr:cNvPr id="1791" name="Shape 4">
          <a:extLst>
            <a:ext uri="{FF2B5EF4-FFF2-40B4-BE49-F238E27FC236}">
              <a16:creationId xmlns:a16="http://schemas.microsoft.com/office/drawing/2014/main" id="{00000000-0008-0000-0000-0000FF060000}"/>
            </a:ext>
          </a:extLst>
        </xdr:cNvPr>
        <xdr:cNvSpPr/>
      </xdr:nvSpPr>
      <xdr:spPr>
        <a:xfrm>
          <a:off x="23290582"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0</xdr:colOff>
      <xdr:row>101</xdr:row>
      <xdr:rowOff>0</xdr:rowOff>
    </xdr:from>
    <xdr:ext cx="333375" cy="323850"/>
    <xdr:sp macro="" textlink="">
      <xdr:nvSpPr>
        <xdr:cNvPr id="1792" name="Shape 4">
          <a:extLst>
            <a:ext uri="{FF2B5EF4-FFF2-40B4-BE49-F238E27FC236}">
              <a16:creationId xmlns:a16="http://schemas.microsoft.com/office/drawing/2014/main" id="{00000000-0008-0000-0000-000000070000}"/>
            </a:ext>
          </a:extLst>
        </xdr:cNvPr>
        <xdr:cNvSpPr/>
      </xdr:nvSpPr>
      <xdr:spPr>
        <a:xfrm>
          <a:off x="23290582" y="120589110"/>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42900" cy="342900"/>
    <xdr:sp macro="" textlink="">
      <xdr:nvSpPr>
        <xdr:cNvPr id="1793" name="Shape 14">
          <a:extLst>
            <a:ext uri="{FF2B5EF4-FFF2-40B4-BE49-F238E27FC236}">
              <a16:creationId xmlns:a16="http://schemas.microsoft.com/office/drawing/2014/main" id="{00000000-0008-0000-0000-00000107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42900" cy="342900"/>
    <xdr:sp macro="" textlink="">
      <xdr:nvSpPr>
        <xdr:cNvPr id="1794" name="Shape 14">
          <a:extLst>
            <a:ext uri="{FF2B5EF4-FFF2-40B4-BE49-F238E27FC236}">
              <a16:creationId xmlns:a16="http://schemas.microsoft.com/office/drawing/2014/main" id="{00000000-0008-0000-0000-00000207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37</xdr:row>
      <xdr:rowOff>0</xdr:rowOff>
    </xdr:from>
    <xdr:ext cx="342900" cy="342900"/>
    <xdr:sp macro="" textlink="">
      <xdr:nvSpPr>
        <xdr:cNvPr id="1795" name="Shape 14">
          <a:extLst>
            <a:ext uri="{FF2B5EF4-FFF2-40B4-BE49-F238E27FC236}">
              <a16:creationId xmlns:a16="http://schemas.microsoft.com/office/drawing/2014/main" id="{00000000-0008-0000-0000-00000307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38</xdr:row>
      <xdr:rowOff>0</xdr:rowOff>
    </xdr:from>
    <xdr:ext cx="342900" cy="342900"/>
    <xdr:sp macro="" textlink="">
      <xdr:nvSpPr>
        <xdr:cNvPr id="1796" name="Shape 14">
          <a:extLst>
            <a:ext uri="{FF2B5EF4-FFF2-40B4-BE49-F238E27FC236}">
              <a16:creationId xmlns:a16="http://schemas.microsoft.com/office/drawing/2014/main" id="{00000000-0008-0000-0000-00000407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42900" cy="342900"/>
    <xdr:sp macro="" textlink="">
      <xdr:nvSpPr>
        <xdr:cNvPr id="1797" name="Shape 14">
          <a:extLst>
            <a:ext uri="{FF2B5EF4-FFF2-40B4-BE49-F238E27FC236}">
              <a16:creationId xmlns:a16="http://schemas.microsoft.com/office/drawing/2014/main" id="{00000000-0008-0000-0000-00000507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42900" cy="342900"/>
    <xdr:sp macro="" textlink="">
      <xdr:nvSpPr>
        <xdr:cNvPr id="1798" name="Shape 14">
          <a:extLst>
            <a:ext uri="{FF2B5EF4-FFF2-40B4-BE49-F238E27FC236}">
              <a16:creationId xmlns:a16="http://schemas.microsoft.com/office/drawing/2014/main" id="{00000000-0008-0000-0000-00000607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37</xdr:row>
      <xdr:rowOff>0</xdr:rowOff>
    </xdr:from>
    <xdr:ext cx="342900" cy="342900"/>
    <xdr:sp macro="" textlink="">
      <xdr:nvSpPr>
        <xdr:cNvPr id="1799" name="Shape 14">
          <a:extLst>
            <a:ext uri="{FF2B5EF4-FFF2-40B4-BE49-F238E27FC236}">
              <a16:creationId xmlns:a16="http://schemas.microsoft.com/office/drawing/2014/main" id="{00000000-0008-0000-0000-00000707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38</xdr:row>
      <xdr:rowOff>0</xdr:rowOff>
    </xdr:from>
    <xdr:ext cx="342900" cy="342900"/>
    <xdr:sp macro="" textlink="">
      <xdr:nvSpPr>
        <xdr:cNvPr id="1800" name="Shape 14">
          <a:extLst>
            <a:ext uri="{FF2B5EF4-FFF2-40B4-BE49-F238E27FC236}">
              <a16:creationId xmlns:a16="http://schemas.microsoft.com/office/drawing/2014/main" id="{00000000-0008-0000-0000-00000807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42900" cy="342900"/>
    <xdr:sp macro="" textlink="">
      <xdr:nvSpPr>
        <xdr:cNvPr id="1801" name="Shape 14">
          <a:extLst>
            <a:ext uri="{FF2B5EF4-FFF2-40B4-BE49-F238E27FC236}">
              <a16:creationId xmlns:a16="http://schemas.microsoft.com/office/drawing/2014/main" id="{00000000-0008-0000-0000-00000907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32</xdr:row>
      <xdr:rowOff>0</xdr:rowOff>
    </xdr:from>
    <xdr:ext cx="342900" cy="342900"/>
    <xdr:sp macro="" textlink="">
      <xdr:nvSpPr>
        <xdr:cNvPr id="1802" name="Shape 14">
          <a:extLst>
            <a:ext uri="{FF2B5EF4-FFF2-40B4-BE49-F238E27FC236}">
              <a16:creationId xmlns:a16="http://schemas.microsoft.com/office/drawing/2014/main" id="{00000000-0008-0000-0000-00000A07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32</xdr:row>
      <xdr:rowOff>0</xdr:rowOff>
    </xdr:from>
    <xdr:ext cx="342900" cy="342900"/>
    <xdr:sp macro="" textlink="">
      <xdr:nvSpPr>
        <xdr:cNvPr id="1803" name="Shape 14">
          <a:extLst>
            <a:ext uri="{FF2B5EF4-FFF2-40B4-BE49-F238E27FC236}">
              <a16:creationId xmlns:a16="http://schemas.microsoft.com/office/drawing/2014/main" id="{00000000-0008-0000-0000-00000B07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32</xdr:row>
      <xdr:rowOff>0</xdr:rowOff>
    </xdr:from>
    <xdr:ext cx="342900" cy="342900"/>
    <xdr:sp macro="" textlink="">
      <xdr:nvSpPr>
        <xdr:cNvPr id="1804" name="Shape 14">
          <a:extLst>
            <a:ext uri="{FF2B5EF4-FFF2-40B4-BE49-F238E27FC236}">
              <a16:creationId xmlns:a16="http://schemas.microsoft.com/office/drawing/2014/main" id="{00000000-0008-0000-0000-00000C07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42900" cy="342900"/>
    <xdr:sp macro="" textlink="">
      <xdr:nvSpPr>
        <xdr:cNvPr id="1805" name="Shape 14">
          <a:extLst>
            <a:ext uri="{FF2B5EF4-FFF2-40B4-BE49-F238E27FC236}">
              <a16:creationId xmlns:a16="http://schemas.microsoft.com/office/drawing/2014/main" id="{00000000-0008-0000-0000-00000D07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42900" cy="342900"/>
    <xdr:sp macro="" textlink="">
      <xdr:nvSpPr>
        <xdr:cNvPr id="1806" name="Shape 14">
          <a:extLst>
            <a:ext uri="{FF2B5EF4-FFF2-40B4-BE49-F238E27FC236}">
              <a16:creationId xmlns:a16="http://schemas.microsoft.com/office/drawing/2014/main" id="{00000000-0008-0000-0000-00000E07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42900" cy="342900"/>
    <xdr:sp macro="" textlink="">
      <xdr:nvSpPr>
        <xdr:cNvPr id="1807" name="Shape 14">
          <a:extLst>
            <a:ext uri="{FF2B5EF4-FFF2-40B4-BE49-F238E27FC236}">
              <a16:creationId xmlns:a16="http://schemas.microsoft.com/office/drawing/2014/main" id="{00000000-0008-0000-0000-00000F07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37</xdr:row>
      <xdr:rowOff>0</xdr:rowOff>
    </xdr:from>
    <xdr:ext cx="342900" cy="342900"/>
    <xdr:sp macro="" textlink="">
      <xdr:nvSpPr>
        <xdr:cNvPr id="1808" name="Shape 14">
          <a:extLst>
            <a:ext uri="{FF2B5EF4-FFF2-40B4-BE49-F238E27FC236}">
              <a16:creationId xmlns:a16="http://schemas.microsoft.com/office/drawing/2014/main" id="{00000000-0008-0000-0000-00001007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37</xdr:row>
      <xdr:rowOff>0</xdr:rowOff>
    </xdr:from>
    <xdr:ext cx="342900" cy="342900"/>
    <xdr:sp macro="" textlink="">
      <xdr:nvSpPr>
        <xdr:cNvPr id="1809" name="Shape 14">
          <a:extLst>
            <a:ext uri="{FF2B5EF4-FFF2-40B4-BE49-F238E27FC236}">
              <a16:creationId xmlns:a16="http://schemas.microsoft.com/office/drawing/2014/main" id="{00000000-0008-0000-0000-00001107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37</xdr:row>
      <xdr:rowOff>0</xdr:rowOff>
    </xdr:from>
    <xdr:ext cx="342900" cy="342900"/>
    <xdr:sp macro="" textlink="">
      <xdr:nvSpPr>
        <xdr:cNvPr id="1810" name="Shape 14">
          <a:extLst>
            <a:ext uri="{FF2B5EF4-FFF2-40B4-BE49-F238E27FC236}">
              <a16:creationId xmlns:a16="http://schemas.microsoft.com/office/drawing/2014/main" id="{00000000-0008-0000-0000-00001207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38</xdr:row>
      <xdr:rowOff>0</xdr:rowOff>
    </xdr:from>
    <xdr:ext cx="342900" cy="342900"/>
    <xdr:sp macro="" textlink="">
      <xdr:nvSpPr>
        <xdr:cNvPr id="1811" name="Shape 14">
          <a:extLst>
            <a:ext uri="{FF2B5EF4-FFF2-40B4-BE49-F238E27FC236}">
              <a16:creationId xmlns:a16="http://schemas.microsoft.com/office/drawing/2014/main" id="{00000000-0008-0000-0000-00001307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38</xdr:row>
      <xdr:rowOff>0</xdr:rowOff>
    </xdr:from>
    <xdr:ext cx="342900" cy="342900"/>
    <xdr:sp macro="" textlink="">
      <xdr:nvSpPr>
        <xdr:cNvPr id="1812" name="Shape 14">
          <a:extLst>
            <a:ext uri="{FF2B5EF4-FFF2-40B4-BE49-F238E27FC236}">
              <a16:creationId xmlns:a16="http://schemas.microsoft.com/office/drawing/2014/main" id="{00000000-0008-0000-0000-00001407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41</xdr:row>
      <xdr:rowOff>0</xdr:rowOff>
    </xdr:from>
    <xdr:ext cx="342900" cy="342900"/>
    <xdr:sp macro="" textlink="">
      <xdr:nvSpPr>
        <xdr:cNvPr id="1813" name="Shape 14">
          <a:extLst>
            <a:ext uri="{FF2B5EF4-FFF2-40B4-BE49-F238E27FC236}">
              <a16:creationId xmlns:a16="http://schemas.microsoft.com/office/drawing/2014/main" id="{00000000-0008-0000-0000-00001507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41</xdr:row>
      <xdr:rowOff>0</xdr:rowOff>
    </xdr:from>
    <xdr:ext cx="342900" cy="342900"/>
    <xdr:sp macro="" textlink="">
      <xdr:nvSpPr>
        <xdr:cNvPr id="1814" name="Shape 14">
          <a:extLst>
            <a:ext uri="{FF2B5EF4-FFF2-40B4-BE49-F238E27FC236}">
              <a16:creationId xmlns:a16="http://schemas.microsoft.com/office/drawing/2014/main" id="{00000000-0008-0000-0000-00001607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41</xdr:row>
      <xdr:rowOff>0</xdr:rowOff>
    </xdr:from>
    <xdr:ext cx="342900" cy="342900"/>
    <xdr:sp macro="" textlink="">
      <xdr:nvSpPr>
        <xdr:cNvPr id="1815" name="Shape 14">
          <a:extLst>
            <a:ext uri="{FF2B5EF4-FFF2-40B4-BE49-F238E27FC236}">
              <a16:creationId xmlns:a16="http://schemas.microsoft.com/office/drawing/2014/main" id="{00000000-0008-0000-0000-00001707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42</xdr:row>
      <xdr:rowOff>0</xdr:rowOff>
    </xdr:from>
    <xdr:ext cx="342900" cy="342900"/>
    <xdr:sp macro="" textlink="">
      <xdr:nvSpPr>
        <xdr:cNvPr id="1816" name="Shape 14">
          <a:extLst>
            <a:ext uri="{FF2B5EF4-FFF2-40B4-BE49-F238E27FC236}">
              <a16:creationId xmlns:a16="http://schemas.microsoft.com/office/drawing/2014/main" id="{00000000-0008-0000-0000-00001807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42</xdr:row>
      <xdr:rowOff>0</xdr:rowOff>
    </xdr:from>
    <xdr:ext cx="342900" cy="342900"/>
    <xdr:sp macro="" textlink="">
      <xdr:nvSpPr>
        <xdr:cNvPr id="1817" name="Shape 14">
          <a:extLst>
            <a:ext uri="{FF2B5EF4-FFF2-40B4-BE49-F238E27FC236}">
              <a16:creationId xmlns:a16="http://schemas.microsoft.com/office/drawing/2014/main" id="{00000000-0008-0000-0000-00001907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42</xdr:row>
      <xdr:rowOff>0</xdr:rowOff>
    </xdr:from>
    <xdr:ext cx="342900" cy="342900"/>
    <xdr:sp macro="" textlink="">
      <xdr:nvSpPr>
        <xdr:cNvPr id="1818" name="Shape 14">
          <a:extLst>
            <a:ext uri="{FF2B5EF4-FFF2-40B4-BE49-F238E27FC236}">
              <a16:creationId xmlns:a16="http://schemas.microsoft.com/office/drawing/2014/main" id="{00000000-0008-0000-0000-00001A07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43</xdr:row>
      <xdr:rowOff>0</xdr:rowOff>
    </xdr:from>
    <xdr:ext cx="342900" cy="342900"/>
    <xdr:sp macro="" textlink="">
      <xdr:nvSpPr>
        <xdr:cNvPr id="1819" name="Shape 14">
          <a:extLst>
            <a:ext uri="{FF2B5EF4-FFF2-40B4-BE49-F238E27FC236}">
              <a16:creationId xmlns:a16="http://schemas.microsoft.com/office/drawing/2014/main" id="{00000000-0008-0000-0000-00001B07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43</xdr:row>
      <xdr:rowOff>0</xdr:rowOff>
    </xdr:from>
    <xdr:ext cx="342900" cy="342900"/>
    <xdr:sp macro="" textlink="">
      <xdr:nvSpPr>
        <xdr:cNvPr id="1820" name="Shape 14">
          <a:extLst>
            <a:ext uri="{FF2B5EF4-FFF2-40B4-BE49-F238E27FC236}">
              <a16:creationId xmlns:a16="http://schemas.microsoft.com/office/drawing/2014/main" id="{00000000-0008-0000-0000-00001C07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43</xdr:row>
      <xdr:rowOff>0</xdr:rowOff>
    </xdr:from>
    <xdr:ext cx="342900" cy="342900"/>
    <xdr:sp macro="" textlink="">
      <xdr:nvSpPr>
        <xdr:cNvPr id="1821" name="Shape 14">
          <a:extLst>
            <a:ext uri="{FF2B5EF4-FFF2-40B4-BE49-F238E27FC236}">
              <a16:creationId xmlns:a16="http://schemas.microsoft.com/office/drawing/2014/main" id="{00000000-0008-0000-0000-00001D07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43</xdr:row>
      <xdr:rowOff>0</xdr:rowOff>
    </xdr:from>
    <xdr:ext cx="342900" cy="342900"/>
    <xdr:sp macro="" textlink="">
      <xdr:nvSpPr>
        <xdr:cNvPr id="1822" name="Shape 14">
          <a:extLst>
            <a:ext uri="{FF2B5EF4-FFF2-40B4-BE49-F238E27FC236}">
              <a16:creationId xmlns:a16="http://schemas.microsoft.com/office/drawing/2014/main" id="{00000000-0008-0000-0000-00001E07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43</xdr:row>
      <xdr:rowOff>0</xdr:rowOff>
    </xdr:from>
    <xdr:ext cx="342900" cy="342900"/>
    <xdr:sp macro="" textlink="">
      <xdr:nvSpPr>
        <xdr:cNvPr id="1823" name="Shape 14">
          <a:extLst>
            <a:ext uri="{FF2B5EF4-FFF2-40B4-BE49-F238E27FC236}">
              <a16:creationId xmlns:a16="http://schemas.microsoft.com/office/drawing/2014/main" id="{00000000-0008-0000-0000-00001F07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43</xdr:row>
      <xdr:rowOff>0</xdr:rowOff>
    </xdr:from>
    <xdr:ext cx="342900" cy="342900"/>
    <xdr:sp macro="" textlink="">
      <xdr:nvSpPr>
        <xdr:cNvPr id="1824" name="Shape 14">
          <a:extLst>
            <a:ext uri="{FF2B5EF4-FFF2-40B4-BE49-F238E27FC236}">
              <a16:creationId xmlns:a16="http://schemas.microsoft.com/office/drawing/2014/main" id="{00000000-0008-0000-0000-00002007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1825" name="Shape 14">
          <a:extLst>
            <a:ext uri="{FF2B5EF4-FFF2-40B4-BE49-F238E27FC236}">
              <a16:creationId xmlns:a16="http://schemas.microsoft.com/office/drawing/2014/main" id="{00000000-0008-0000-0000-00002107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1826" name="Shape 14">
          <a:extLst>
            <a:ext uri="{FF2B5EF4-FFF2-40B4-BE49-F238E27FC236}">
              <a16:creationId xmlns:a16="http://schemas.microsoft.com/office/drawing/2014/main" id="{00000000-0008-0000-0000-00002207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1827" name="Shape 14">
          <a:extLst>
            <a:ext uri="{FF2B5EF4-FFF2-40B4-BE49-F238E27FC236}">
              <a16:creationId xmlns:a16="http://schemas.microsoft.com/office/drawing/2014/main" id="{00000000-0008-0000-0000-00002307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35</xdr:row>
      <xdr:rowOff>0</xdr:rowOff>
    </xdr:from>
    <xdr:ext cx="342900" cy="342900"/>
    <xdr:sp macro="" textlink="">
      <xdr:nvSpPr>
        <xdr:cNvPr id="1828" name="Shape 14">
          <a:extLst>
            <a:ext uri="{FF2B5EF4-FFF2-40B4-BE49-F238E27FC236}">
              <a16:creationId xmlns:a16="http://schemas.microsoft.com/office/drawing/2014/main" id="{00000000-0008-0000-0000-00002407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1829" name="Shape 14">
          <a:extLst>
            <a:ext uri="{FF2B5EF4-FFF2-40B4-BE49-F238E27FC236}">
              <a16:creationId xmlns:a16="http://schemas.microsoft.com/office/drawing/2014/main" id="{00000000-0008-0000-0000-00002507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1830" name="Shape 14">
          <a:extLst>
            <a:ext uri="{FF2B5EF4-FFF2-40B4-BE49-F238E27FC236}">
              <a16:creationId xmlns:a16="http://schemas.microsoft.com/office/drawing/2014/main" id="{00000000-0008-0000-0000-00002607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38</xdr:row>
      <xdr:rowOff>0</xdr:rowOff>
    </xdr:from>
    <xdr:ext cx="342900" cy="342900"/>
    <xdr:sp macro="" textlink="">
      <xdr:nvSpPr>
        <xdr:cNvPr id="1831" name="Shape 14">
          <a:extLst>
            <a:ext uri="{FF2B5EF4-FFF2-40B4-BE49-F238E27FC236}">
              <a16:creationId xmlns:a16="http://schemas.microsoft.com/office/drawing/2014/main" id="{00000000-0008-0000-0000-00002707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35</xdr:row>
      <xdr:rowOff>0</xdr:rowOff>
    </xdr:from>
    <xdr:ext cx="342900" cy="342900"/>
    <xdr:sp macro="" textlink="">
      <xdr:nvSpPr>
        <xdr:cNvPr id="1832" name="Shape 14">
          <a:extLst>
            <a:ext uri="{FF2B5EF4-FFF2-40B4-BE49-F238E27FC236}">
              <a16:creationId xmlns:a16="http://schemas.microsoft.com/office/drawing/2014/main" id="{00000000-0008-0000-0000-00002807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1833" name="Shape 14">
          <a:extLst>
            <a:ext uri="{FF2B5EF4-FFF2-40B4-BE49-F238E27FC236}">
              <a16:creationId xmlns:a16="http://schemas.microsoft.com/office/drawing/2014/main" id="{00000000-0008-0000-0000-00002907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1834" name="Shape 14">
          <a:extLst>
            <a:ext uri="{FF2B5EF4-FFF2-40B4-BE49-F238E27FC236}">
              <a16:creationId xmlns:a16="http://schemas.microsoft.com/office/drawing/2014/main" id="{00000000-0008-0000-0000-00002A07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38</xdr:row>
      <xdr:rowOff>0</xdr:rowOff>
    </xdr:from>
    <xdr:ext cx="342900" cy="342900"/>
    <xdr:sp macro="" textlink="">
      <xdr:nvSpPr>
        <xdr:cNvPr id="1835" name="Shape 14">
          <a:extLst>
            <a:ext uri="{FF2B5EF4-FFF2-40B4-BE49-F238E27FC236}">
              <a16:creationId xmlns:a16="http://schemas.microsoft.com/office/drawing/2014/main" id="{00000000-0008-0000-0000-00002B07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35</xdr:row>
      <xdr:rowOff>0</xdr:rowOff>
    </xdr:from>
    <xdr:ext cx="342900" cy="342900"/>
    <xdr:sp macro="" textlink="">
      <xdr:nvSpPr>
        <xdr:cNvPr id="1836" name="Shape 14">
          <a:extLst>
            <a:ext uri="{FF2B5EF4-FFF2-40B4-BE49-F238E27FC236}">
              <a16:creationId xmlns:a16="http://schemas.microsoft.com/office/drawing/2014/main" id="{00000000-0008-0000-0000-00002C07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42900" cy="342900"/>
    <xdr:sp macro="" textlink="">
      <xdr:nvSpPr>
        <xdr:cNvPr id="1837" name="Shape 14">
          <a:extLst>
            <a:ext uri="{FF2B5EF4-FFF2-40B4-BE49-F238E27FC236}">
              <a16:creationId xmlns:a16="http://schemas.microsoft.com/office/drawing/2014/main" id="{00000000-0008-0000-0000-00002D07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42900" cy="342900"/>
    <xdr:sp macro="" textlink="">
      <xdr:nvSpPr>
        <xdr:cNvPr id="1838" name="Shape 14">
          <a:extLst>
            <a:ext uri="{FF2B5EF4-FFF2-40B4-BE49-F238E27FC236}">
              <a16:creationId xmlns:a16="http://schemas.microsoft.com/office/drawing/2014/main" id="{00000000-0008-0000-0000-00002E07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42900" cy="342900"/>
    <xdr:sp macro="" textlink="">
      <xdr:nvSpPr>
        <xdr:cNvPr id="1839" name="Shape 14">
          <a:extLst>
            <a:ext uri="{FF2B5EF4-FFF2-40B4-BE49-F238E27FC236}">
              <a16:creationId xmlns:a16="http://schemas.microsoft.com/office/drawing/2014/main" id="{00000000-0008-0000-0000-00002F07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1840" name="Shape 14">
          <a:extLst>
            <a:ext uri="{FF2B5EF4-FFF2-40B4-BE49-F238E27FC236}">
              <a16:creationId xmlns:a16="http://schemas.microsoft.com/office/drawing/2014/main" id="{00000000-0008-0000-0000-00003007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1841" name="Shape 14">
          <a:extLst>
            <a:ext uri="{FF2B5EF4-FFF2-40B4-BE49-F238E27FC236}">
              <a16:creationId xmlns:a16="http://schemas.microsoft.com/office/drawing/2014/main" id="{00000000-0008-0000-0000-00003107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1842" name="Shape 14">
          <a:extLst>
            <a:ext uri="{FF2B5EF4-FFF2-40B4-BE49-F238E27FC236}">
              <a16:creationId xmlns:a16="http://schemas.microsoft.com/office/drawing/2014/main" id="{00000000-0008-0000-0000-00003207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1843" name="Shape 14">
          <a:extLst>
            <a:ext uri="{FF2B5EF4-FFF2-40B4-BE49-F238E27FC236}">
              <a16:creationId xmlns:a16="http://schemas.microsoft.com/office/drawing/2014/main" id="{00000000-0008-0000-0000-00003307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1844" name="Shape 14">
          <a:extLst>
            <a:ext uri="{FF2B5EF4-FFF2-40B4-BE49-F238E27FC236}">
              <a16:creationId xmlns:a16="http://schemas.microsoft.com/office/drawing/2014/main" id="{00000000-0008-0000-0000-00003407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1845" name="Shape 14">
          <a:extLst>
            <a:ext uri="{FF2B5EF4-FFF2-40B4-BE49-F238E27FC236}">
              <a16:creationId xmlns:a16="http://schemas.microsoft.com/office/drawing/2014/main" id="{00000000-0008-0000-0000-00003507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38</xdr:row>
      <xdr:rowOff>0</xdr:rowOff>
    </xdr:from>
    <xdr:ext cx="342900" cy="342900"/>
    <xdr:sp macro="" textlink="">
      <xdr:nvSpPr>
        <xdr:cNvPr id="1846" name="Shape 14">
          <a:extLst>
            <a:ext uri="{FF2B5EF4-FFF2-40B4-BE49-F238E27FC236}">
              <a16:creationId xmlns:a16="http://schemas.microsoft.com/office/drawing/2014/main" id="{00000000-0008-0000-0000-00003607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38</xdr:row>
      <xdr:rowOff>0</xdr:rowOff>
    </xdr:from>
    <xdr:ext cx="342900" cy="342900"/>
    <xdr:sp macro="" textlink="">
      <xdr:nvSpPr>
        <xdr:cNvPr id="1847" name="Shape 14">
          <a:extLst>
            <a:ext uri="{FF2B5EF4-FFF2-40B4-BE49-F238E27FC236}">
              <a16:creationId xmlns:a16="http://schemas.microsoft.com/office/drawing/2014/main" id="{00000000-0008-0000-0000-00003707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38</xdr:row>
      <xdr:rowOff>0</xdr:rowOff>
    </xdr:from>
    <xdr:ext cx="342900" cy="342900"/>
    <xdr:sp macro="" textlink="">
      <xdr:nvSpPr>
        <xdr:cNvPr id="1848" name="Shape 14">
          <a:extLst>
            <a:ext uri="{FF2B5EF4-FFF2-40B4-BE49-F238E27FC236}">
              <a16:creationId xmlns:a16="http://schemas.microsoft.com/office/drawing/2014/main" id="{00000000-0008-0000-0000-00003807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41</xdr:row>
      <xdr:rowOff>0</xdr:rowOff>
    </xdr:from>
    <xdr:ext cx="342900" cy="342900"/>
    <xdr:sp macro="" textlink="">
      <xdr:nvSpPr>
        <xdr:cNvPr id="1849" name="Shape 14">
          <a:extLst>
            <a:ext uri="{FF2B5EF4-FFF2-40B4-BE49-F238E27FC236}">
              <a16:creationId xmlns:a16="http://schemas.microsoft.com/office/drawing/2014/main" id="{00000000-0008-0000-0000-00003907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41</xdr:row>
      <xdr:rowOff>0</xdr:rowOff>
    </xdr:from>
    <xdr:ext cx="342900" cy="342900"/>
    <xdr:sp macro="" textlink="">
      <xdr:nvSpPr>
        <xdr:cNvPr id="1850" name="Shape 14">
          <a:extLst>
            <a:ext uri="{FF2B5EF4-FFF2-40B4-BE49-F238E27FC236}">
              <a16:creationId xmlns:a16="http://schemas.microsoft.com/office/drawing/2014/main" id="{00000000-0008-0000-0000-00003A07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41</xdr:row>
      <xdr:rowOff>0</xdr:rowOff>
    </xdr:from>
    <xdr:ext cx="342900" cy="342900"/>
    <xdr:sp macro="" textlink="">
      <xdr:nvSpPr>
        <xdr:cNvPr id="1851" name="Shape 14">
          <a:extLst>
            <a:ext uri="{FF2B5EF4-FFF2-40B4-BE49-F238E27FC236}">
              <a16:creationId xmlns:a16="http://schemas.microsoft.com/office/drawing/2014/main" id="{00000000-0008-0000-0000-00003B07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42</xdr:row>
      <xdr:rowOff>0</xdr:rowOff>
    </xdr:from>
    <xdr:ext cx="342900" cy="342900"/>
    <xdr:sp macro="" textlink="">
      <xdr:nvSpPr>
        <xdr:cNvPr id="1852" name="Shape 14">
          <a:extLst>
            <a:ext uri="{FF2B5EF4-FFF2-40B4-BE49-F238E27FC236}">
              <a16:creationId xmlns:a16="http://schemas.microsoft.com/office/drawing/2014/main" id="{00000000-0008-0000-0000-00003C07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42</xdr:row>
      <xdr:rowOff>0</xdr:rowOff>
    </xdr:from>
    <xdr:ext cx="342900" cy="342900"/>
    <xdr:sp macro="" textlink="">
      <xdr:nvSpPr>
        <xdr:cNvPr id="1853" name="Shape 14">
          <a:extLst>
            <a:ext uri="{FF2B5EF4-FFF2-40B4-BE49-F238E27FC236}">
              <a16:creationId xmlns:a16="http://schemas.microsoft.com/office/drawing/2014/main" id="{00000000-0008-0000-0000-00003D07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42</xdr:row>
      <xdr:rowOff>0</xdr:rowOff>
    </xdr:from>
    <xdr:ext cx="342900" cy="342900"/>
    <xdr:sp macro="" textlink="">
      <xdr:nvSpPr>
        <xdr:cNvPr id="1854" name="Shape 14">
          <a:extLst>
            <a:ext uri="{FF2B5EF4-FFF2-40B4-BE49-F238E27FC236}">
              <a16:creationId xmlns:a16="http://schemas.microsoft.com/office/drawing/2014/main" id="{00000000-0008-0000-0000-00003E07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1855" name="Shape 14">
          <a:extLst>
            <a:ext uri="{FF2B5EF4-FFF2-40B4-BE49-F238E27FC236}">
              <a16:creationId xmlns:a16="http://schemas.microsoft.com/office/drawing/2014/main" id="{00000000-0008-0000-0000-00003F07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1856" name="Shape 14">
          <a:extLst>
            <a:ext uri="{FF2B5EF4-FFF2-40B4-BE49-F238E27FC236}">
              <a16:creationId xmlns:a16="http://schemas.microsoft.com/office/drawing/2014/main" id="{00000000-0008-0000-0000-00004007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1857" name="Shape 14">
          <a:extLst>
            <a:ext uri="{FF2B5EF4-FFF2-40B4-BE49-F238E27FC236}">
              <a16:creationId xmlns:a16="http://schemas.microsoft.com/office/drawing/2014/main" id="{00000000-0008-0000-0000-00004107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1858" name="Shape 14">
          <a:extLst>
            <a:ext uri="{FF2B5EF4-FFF2-40B4-BE49-F238E27FC236}">
              <a16:creationId xmlns:a16="http://schemas.microsoft.com/office/drawing/2014/main" id="{00000000-0008-0000-0000-00004207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1859" name="Shape 14">
          <a:extLst>
            <a:ext uri="{FF2B5EF4-FFF2-40B4-BE49-F238E27FC236}">
              <a16:creationId xmlns:a16="http://schemas.microsoft.com/office/drawing/2014/main" id="{00000000-0008-0000-0000-00004307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1860" name="Shape 14">
          <a:extLst>
            <a:ext uri="{FF2B5EF4-FFF2-40B4-BE49-F238E27FC236}">
              <a16:creationId xmlns:a16="http://schemas.microsoft.com/office/drawing/2014/main" id="{00000000-0008-0000-0000-00004407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1861" name="Shape 14">
          <a:extLst>
            <a:ext uri="{FF2B5EF4-FFF2-40B4-BE49-F238E27FC236}">
              <a16:creationId xmlns:a16="http://schemas.microsoft.com/office/drawing/2014/main" id="{00000000-0008-0000-0000-00004507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1862" name="Shape 14">
          <a:extLst>
            <a:ext uri="{FF2B5EF4-FFF2-40B4-BE49-F238E27FC236}">
              <a16:creationId xmlns:a16="http://schemas.microsoft.com/office/drawing/2014/main" id="{00000000-0008-0000-0000-00004607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35</xdr:row>
      <xdr:rowOff>0</xdr:rowOff>
    </xdr:from>
    <xdr:ext cx="342900" cy="342900"/>
    <xdr:sp macro="" textlink="">
      <xdr:nvSpPr>
        <xdr:cNvPr id="1863" name="Shape 14">
          <a:extLst>
            <a:ext uri="{FF2B5EF4-FFF2-40B4-BE49-F238E27FC236}">
              <a16:creationId xmlns:a16="http://schemas.microsoft.com/office/drawing/2014/main" id="{00000000-0008-0000-0000-00004707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36</xdr:row>
      <xdr:rowOff>0</xdr:rowOff>
    </xdr:from>
    <xdr:ext cx="342900" cy="342900"/>
    <xdr:sp macro="" textlink="">
      <xdr:nvSpPr>
        <xdr:cNvPr id="1864" name="Shape 14">
          <a:extLst>
            <a:ext uri="{FF2B5EF4-FFF2-40B4-BE49-F238E27FC236}">
              <a16:creationId xmlns:a16="http://schemas.microsoft.com/office/drawing/2014/main" id="{00000000-0008-0000-0000-00004807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37</xdr:row>
      <xdr:rowOff>0</xdr:rowOff>
    </xdr:from>
    <xdr:ext cx="342900" cy="342900"/>
    <xdr:sp macro="" textlink="">
      <xdr:nvSpPr>
        <xdr:cNvPr id="1865" name="Shape 14">
          <a:extLst>
            <a:ext uri="{FF2B5EF4-FFF2-40B4-BE49-F238E27FC236}">
              <a16:creationId xmlns:a16="http://schemas.microsoft.com/office/drawing/2014/main" id="{00000000-0008-0000-0000-00004907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38</xdr:row>
      <xdr:rowOff>0</xdr:rowOff>
    </xdr:from>
    <xdr:ext cx="342900" cy="342900"/>
    <xdr:sp macro="" textlink="">
      <xdr:nvSpPr>
        <xdr:cNvPr id="1866" name="Shape 14">
          <a:extLst>
            <a:ext uri="{FF2B5EF4-FFF2-40B4-BE49-F238E27FC236}">
              <a16:creationId xmlns:a16="http://schemas.microsoft.com/office/drawing/2014/main" id="{00000000-0008-0000-0000-00004A07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35</xdr:row>
      <xdr:rowOff>0</xdr:rowOff>
    </xdr:from>
    <xdr:ext cx="342900" cy="342900"/>
    <xdr:sp macro="" textlink="">
      <xdr:nvSpPr>
        <xdr:cNvPr id="1867" name="Shape 14">
          <a:extLst>
            <a:ext uri="{FF2B5EF4-FFF2-40B4-BE49-F238E27FC236}">
              <a16:creationId xmlns:a16="http://schemas.microsoft.com/office/drawing/2014/main" id="{00000000-0008-0000-0000-00004B07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36</xdr:row>
      <xdr:rowOff>0</xdr:rowOff>
    </xdr:from>
    <xdr:ext cx="342900" cy="342900"/>
    <xdr:sp macro="" textlink="">
      <xdr:nvSpPr>
        <xdr:cNvPr id="1868" name="Shape 14">
          <a:extLst>
            <a:ext uri="{FF2B5EF4-FFF2-40B4-BE49-F238E27FC236}">
              <a16:creationId xmlns:a16="http://schemas.microsoft.com/office/drawing/2014/main" id="{00000000-0008-0000-0000-00004C07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37</xdr:row>
      <xdr:rowOff>0</xdr:rowOff>
    </xdr:from>
    <xdr:ext cx="342900" cy="342900"/>
    <xdr:sp macro="" textlink="">
      <xdr:nvSpPr>
        <xdr:cNvPr id="1869" name="Shape 14">
          <a:extLst>
            <a:ext uri="{FF2B5EF4-FFF2-40B4-BE49-F238E27FC236}">
              <a16:creationId xmlns:a16="http://schemas.microsoft.com/office/drawing/2014/main" id="{00000000-0008-0000-0000-00004D07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38</xdr:row>
      <xdr:rowOff>0</xdr:rowOff>
    </xdr:from>
    <xdr:ext cx="342900" cy="342900"/>
    <xdr:sp macro="" textlink="">
      <xdr:nvSpPr>
        <xdr:cNvPr id="1870" name="Shape 14">
          <a:extLst>
            <a:ext uri="{FF2B5EF4-FFF2-40B4-BE49-F238E27FC236}">
              <a16:creationId xmlns:a16="http://schemas.microsoft.com/office/drawing/2014/main" id="{00000000-0008-0000-0000-00004E07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35</xdr:row>
      <xdr:rowOff>0</xdr:rowOff>
    </xdr:from>
    <xdr:ext cx="342900" cy="342900"/>
    <xdr:sp macro="" textlink="">
      <xdr:nvSpPr>
        <xdr:cNvPr id="1871" name="Shape 14">
          <a:extLst>
            <a:ext uri="{FF2B5EF4-FFF2-40B4-BE49-F238E27FC236}">
              <a16:creationId xmlns:a16="http://schemas.microsoft.com/office/drawing/2014/main" id="{00000000-0008-0000-0000-00004F07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32</xdr:row>
      <xdr:rowOff>0</xdr:rowOff>
    </xdr:from>
    <xdr:ext cx="342900" cy="342900"/>
    <xdr:sp macro="" textlink="">
      <xdr:nvSpPr>
        <xdr:cNvPr id="1872" name="Shape 14">
          <a:extLst>
            <a:ext uri="{FF2B5EF4-FFF2-40B4-BE49-F238E27FC236}">
              <a16:creationId xmlns:a16="http://schemas.microsoft.com/office/drawing/2014/main" id="{00000000-0008-0000-0000-00005007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32</xdr:row>
      <xdr:rowOff>0</xdr:rowOff>
    </xdr:from>
    <xdr:ext cx="342900" cy="342900"/>
    <xdr:sp macro="" textlink="">
      <xdr:nvSpPr>
        <xdr:cNvPr id="1873" name="Shape 14">
          <a:extLst>
            <a:ext uri="{FF2B5EF4-FFF2-40B4-BE49-F238E27FC236}">
              <a16:creationId xmlns:a16="http://schemas.microsoft.com/office/drawing/2014/main" id="{00000000-0008-0000-0000-00005107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36</xdr:row>
      <xdr:rowOff>0</xdr:rowOff>
    </xdr:from>
    <xdr:ext cx="342900" cy="342900"/>
    <xdr:sp macro="" textlink="">
      <xdr:nvSpPr>
        <xdr:cNvPr id="1874" name="Shape 14">
          <a:extLst>
            <a:ext uri="{FF2B5EF4-FFF2-40B4-BE49-F238E27FC236}">
              <a16:creationId xmlns:a16="http://schemas.microsoft.com/office/drawing/2014/main" id="{00000000-0008-0000-0000-00005207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36</xdr:row>
      <xdr:rowOff>0</xdr:rowOff>
    </xdr:from>
    <xdr:ext cx="342900" cy="342900"/>
    <xdr:sp macro="" textlink="">
      <xdr:nvSpPr>
        <xdr:cNvPr id="1875" name="Shape 14">
          <a:extLst>
            <a:ext uri="{FF2B5EF4-FFF2-40B4-BE49-F238E27FC236}">
              <a16:creationId xmlns:a16="http://schemas.microsoft.com/office/drawing/2014/main" id="{00000000-0008-0000-0000-00005307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36</xdr:row>
      <xdr:rowOff>0</xdr:rowOff>
    </xdr:from>
    <xdr:ext cx="342900" cy="342900"/>
    <xdr:sp macro="" textlink="">
      <xdr:nvSpPr>
        <xdr:cNvPr id="1876" name="Shape 14">
          <a:extLst>
            <a:ext uri="{FF2B5EF4-FFF2-40B4-BE49-F238E27FC236}">
              <a16:creationId xmlns:a16="http://schemas.microsoft.com/office/drawing/2014/main" id="{00000000-0008-0000-0000-00005407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37</xdr:row>
      <xdr:rowOff>0</xdr:rowOff>
    </xdr:from>
    <xdr:ext cx="342900" cy="342900"/>
    <xdr:sp macro="" textlink="">
      <xdr:nvSpPr>
        <xdr:cNvPr id="1877" name="Shape 14">
          <a:extLst>
            <a:ext uri="{FF2B5EF4-FFF2-40B4-BE49-F238E27FC236}">
              <a16:creationId xmlns:a16="http://schemas.microsoft.com/office/drawing/2014/main" id="{00000000-0008-0000-0000-00005507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37</xdr:row>
      <xdr:rowOff>0</xdr:rowOff>
    </xdr:from>
    <xdr:ext cx="342900" cy="342900"/>
    <xdr:sp macro="" textlink="">
      <xdr:nvSpPr>
        <xdr:cNvPr id="1878" name="Shape 14">
          <a:extLst>
            <a:ext uri="{FF2B5EF4-FFF2-40B4-BE49-F238E27FC236}">
              <a16:creationId xmlns:a16="http://schemas.microsoft.com/office/drawing/2014/main" id="{00000000-0008-0000-0000-00005607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37</xdr:row>
      <xdr:rowOff>0</xdr:rowOff>
    </xdr:from>
    <xdr:ext cx="342900" cy="342900"/>
    <xdr:sp macro="" textlink="">
      <xdr:nvSpPr>
        <xdr:cNvPr id="1879" name="Shape 14">
          <a:extLst>
            <a:ext uri="{FF2B5EF4-FFF2-40B4-BE49-F238E27FC236}">
              <a16:creationId xmlns:a16="http://schemas.microsoft.com/office/drawing/2014/main" id="{00000000-0008-0000-0000-00005707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38</xdr:row>
      <xdr:rowOff>0</xdr:rowOff>
    </xdr:from>
    <xdr:ext cx="342900" cy="342900"/>
    <xdr:sp macro="" textlink="">
      <xdr:nvSpPr>
        <xdr:cNvPr id="1880" name="Shape 14">
          <a:extLst>
            <a:ext uri="{FF2B5EF4-FFF2-40B4-BE49-F238E27FC236}">
              <a16:creationId xmlns:a16="http://schemas.microsoft.com/office/drawing/2014/main" id="{00000000-0008-0000-0000-00005807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38</xdr:row>
      <xdr:rowOff>0</xdr:rowOff>
    </xdr:from>
    <xdr:ext cx="342900" cy="342900"/>
    <xdr:sp macro="" textlink="">
      <xdr:nvSpPr>
        <xdr:cNvPr id="1881" name="Shape 14">
          <a:extLst>
            <a:ext uri="{FF2B5EF4-FFF2-40B4-BE49-F238E27FC236}">
              <a16:creationId xmlns:a16="http://schemas.microsoft.com/office/drawing/2014/main" id="{00000000-0008-0000-0000-00005907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38</xdr:row>
      <xdr:rowOff>0</xdr:rowOff>
    </xdr:from>
    <xdr:ext cx="342900" cy="342900"/>
    <xdr:sp macro="" textlink="">
      <xdr:nvSpPr>
        <xdr:cNvPr id="1882" name="Shape 14">
          <a:extLst>
            <a:ext uri="{FF2B5EF4-FFF2-40B4-BE49-F238E27FC236}">
              <a16:creationId xmlns:a16="http://schemas.microsoft.com/office/drawing/2014/main" id="{00000000-0008-0000-0000-00005A07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41</xdr:row>
      <xdr:rowOff>0</xdr:rowOff>
    </xdr:from>
    <xdr:ext cx="342900" cy="342900"/>
    <xdr:sp macro="" textlink="">
      <xdr:nvSpPr>
        <xdr:cNvPr id="1883" name="Shape 14">
          <a:extLst>
            <a:ext uri="{FF2B5EF4-FFF2-40B4-BE49-F238E27FC236}">
              <a16:creationId xmlns:a16="http://schemas.microsoft.com/office/drawing/2014/main" id="{00000000-0008-0000-0000-00005B07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41</xdr:row>
      <xdr:rowOff>0</xdr:rowOff>
    </xdr:from>
    <xdr:ext cx="342900" cy="342900"/>
    <xdr:sp macro="" textlink="">
      <xdr:nvSpPr>
        <xdr:cNvPr id="1884" name="Shape 14">
          <a:extLst>
            <a:ext uri="{FF2B5EF4-FFF2-40B4-BE49-F238E27FC236}">
              <a16:creationId xmlns:a16="http://schemas.microsoft.com/office/drawing/2014/main" id="{00000000-0008-0000-0000-00005C07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41</xdr:row>
      <xdr:rowOff>0</xdr:rowOff>
    </xdr:from>
    <xdr:ext cx="342900" cy="342900"/>
    <xdr:sp macro="" textlink="">
      <xdr:nvSpPr>
        <xdr:cNvPr id="1885" name="Shape 14">
          <a:extLst>
            <a:ext uri="{FF2B5EF4-FFF2-40B4-BE49-F238E27FC236}">
              <a16:creationId xmlns:a16="http://schemas.microsoft.com/office/drawing/2014/main" id="{00000000-0008-0000-0000-00005D07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42</xdr:row>
      <xdr:rowOff>0</xdr:rowOff>
    </xdr:from>
    <xdr:ext cx="342900" cy="342900"/>
    <xdr:sp macro="" textlink="">
      <xdr:nvSpPr>
        <xdr:cNvPr id="1886" name="Shape 14">
          <a:extLst>
            <a:ext uri="{FF2B5EF4-FFF2-40B4-BE49-F238E27FC236}">
              <a16:creationId xmlns:a16="http://schemas.microsoft.com/office/drawing/2014/main" id="{00000000-0008-0000-0000-00005E07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42</xdr:row>
      <xdr:rowOff>0</xdr:rowOff>
    </xdr:from>
    <xdr:ext cx="342900" cy="342900"/>
    <xdr:sp macro="" textlink="">
      <xdr:nvSpPr>
        <xdr:cNvPr id="1887" name="Shape 14">
          <a:extLst>
            <a:ext uri="{FF2B5EF4-FFF2-40B4-BE49-F238E27FC236}">
              <a16:creationId xmlns:a16="http://schemas.microsoft.com/office/drawing/2014/main" id="{00000000-0008-0000-0000-00005F07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42</xdr:row>
      <xdr:rowOff>0</xdr:rowOff>
    </xdr:from>
    <xdr:ext cx="342900" cy="342900"/>
    <xdr:sp macro="" textlink="">
      <xdr:nvSpPr>
        <xdr:cNvPr id="1888" name="Shape 14">
          <a:extLst>
            <a:ext uri="{FF2B5EF4-FFF2-40B4-BE49-F238E27FC236}">
              <a16:creationId xmlns:a16="http://schemas.microsoft.com/office/drawing/2014/main" id="{00000000-0008-0000-0000-00006007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43</xdr:row>
      <xdr:rowOff>0</xdr:rowOff>
    </xdr:from>
    <xdr:ext cx="342900" cy="342900"/>
    <xdr:sp macro="" textlink="">
      <xdr:nvSpPr>
        <xdr:cNvPr id="1889" name="Shape 14">
          <a:extLst>
            <a:ext uri="{FF2B5EF4-FFF2-40B4-BE49-F238E27FC236}">
              <a16:creationId xmlns:a16="http://schemas.microsoft.com/office/drawing/2014/main" id="{00000000-0008-0000-0000-00006107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43</xdr:row>
      <xdr:rowOff>0</xdr:rowOff>
    </xdr:from>
    <xdr:ext cx="342900" cy="342900"/>
    <xdr:sp macro="" textlink="">
      <xdr:nvSpPr>
        <xdr:cNvPr id="1890" name="Shape 14">
          <a:extLst>
            <a:ext uri="{FF2B5EF4-FFF2-40B4-BE49-F238E27FC236}">
              <a16:creationId xmlns:a16="http://schemas.microsoft.com/office/drawing/2014/main" id="{00000000-0008-0000-0000-00006207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43</xdr:row>
      <xdr:rowOff>0</xdr:rowOff>
    </xdr:from>
    <xdr:ext cx="342900" cy="342900"/>
    <xdr:sp macro="" textlink="">
      <xdr:nvSpPr>
        <xdr:cNvPr id="1891" name="Shape 14">
          <a:extLst>
            <a:ext uri="{FF2B5EF4-FFF2-40B4-BE49-F238E27FC236}">
              <a16:creationId xmlns:a16="http://schemas.microsoft.com/office/drawing/2014/main" id="{00000000-0008-0000-0000-00006307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43</xdr:row>
      <xdr:rowOff>0</xdr:rowOff>
    </xdr:from>
    <xdr:ext cx="342900" cy="342900"/>
    <xdr:sp macro="" textlink="">
      <xdr:nvSpPr>
        <xdr:cNvPr id="1892" name="Shape 14">
          <a:extLst>
            <a:ext uri="{FF2B5EF4-FFF2-40B4-BE49-F238E27FC236}">
              <a16:creationId xmlns:a16="http://schemas.microsoft.com/office/drawing/2014/main" id="{00000000-0008-0000-0000-00006407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43</xdr:row>
      <xdr:rowOff>0</xdr:rowOff>
    </xdr:from>
    <xdr:ext cx="342900" cy="342900"/>
    <xdr:sp macro="" textlink="">
      <xdr:nvSpPr>
        <xdr:cNvPr id="1893" name="Shape 14">
          <a:extLst>
            <a:ext uri="{FF2B5EF4-FFF2-40B4-BE49-F238E27FC236}">
              <a16:creationId xmlns:a16="http://schemas.microsoft.com/office/drawing/2014/main" id="{00000000-0008-0000-0000-00006507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49</xdr:row>
      <xdr:rowOff>0</xdr:rowOff>
    </xdr:from>
    <xdr:ext cx="342900" cy="342900"/>
    <xdr:sp macro="" textlink="">
      <xdr:nvSpPr>
        <xdr:cNvPr id="1894" name="Shape 14">
          <a:extLst>
            <a:ext uri="{FF2B5EF4-FFF2-40B4-BE49-F238E27FC236}">
              <a16:creationId xmlns:a16="http://schemas.microsoft.com/office/drawing/2014/main" id="{00000000-0008-0000-0000-00006607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35</xdr:row>
      <xdr:rowOff>0</xdr:rowOff>
    </xdr:from>
    <xdr:ext cx="342900" cy="342900"/>
    <xdr:sp macro="" textlink="">
      <xdr:nvSpPr>
        <xdr:cNvPr id="1895" name="Shape 14">
          <a:extLst>
            <a:ext uri="{FF2B5EF4-FFF2-40B4-BE49-F238E27FC236}">
              <a16:creationId xmlns:a16="http://schemas.microsoft.com/office/drawing/2014/main" id="{00000000-0008-0000-0000-00006707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1896" name="Shape 14">
          <a:extLst>
            <a:ext uri="{FF2B5EF4-FFF2-40B4-BE49-F238E27FC236}">
              <a16:creationId xmlns:a16="http://schemas.microsoft.com/office/drawing/2014/main" id="{00000000-0008-0000-0000-00006807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1897" name="Shape 14">
          <a:extLst>
            <a:ext uri="{FF2B5EF4-FFF2-40B4-BE49-F238E27FC236}">
              <a16:creationId xmlns:a16="http://schemas.microsoft.com/office/drawing/2014/main" id="{00000000-0008-0000-0000-00006907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38</xdr:row>
      <xdr:rowOff>0</xdr:rowOff>
    </xdr:from>
    <xdr:ext cx="342900" cy="342900"/>
    <xdr:sp macro="" textlink="">
      <xdr:nvSpPr>
        <xdr:cNvPr id="1898" name="Shape 14">
          <a:extLst>
            <a:ext uri="{FF2B5EF4-FFF2-40B4-BE49-F238E27FC236}">
              <a16:creationId xmlns:a16="http://schemas.microsoft.com/office/drawing/2014/main" id="{00000000-0008-0000-0000-00006A07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35</xdr:row>
      <xdr:rowOff>0</xdr:rowOff>
    </xdr:from>
    <xdr:ext cx="342900" cy="342900"/>
    <xdr:sp macro="" textlink="">
      <xdr:nvSpPr>
        <xdr:cNvPr id="1899" name="Shape 14">
          <a:extLst>
            <a:ext uri="{FF2B5EF4-FFF2-40B4-BE49-F238E27FC236}">
              <a16:creationId xmlns:a16="http://schemas.microsoft.com/office/drawing/2014/main" id="{00000000-0008-0000-0000-00006B07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1900" name="Shape 14">
          <a:extLst>
            <a:ext uri="{FF2B5EF4-FFF2-40B4-BE49-F238E27FC236}">
              <a16:creationId xmlns:a16="http://schemas.microsoft.com/office/drawing/2014/main" id="{00000000-0008-0000-0000-00006C07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1901" name="Shape 14">
          <a:extLst>
            <a:ext uri="{FF2B5EF4-FFF2-40B4-BE49-F238E27FC236}">
              <a16:creationId xmlns:a16="http://schemas.microsoft.com/office/drawing/2014/main" id="{00000000-0008-0000-0000-00006D07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38</xdr:row>
      <xdr:rowOff>0</xdr:rowOff>
    </xdr:from>
    <xdr:ext cx="342900" cy="342900"/>
    <xdr:sp macro="" textlink="">
      <xdr:nvSpPr>
        <xdr:cNvPr id="1902" name="Shape 14">
          <a:extLst>
            <a:ext uri="{FF2B5EF4-FFF2-40B4-BE49-F238E27FC236}">
              <a16:creationId xmlns:a16="http://schemas.microsoft.com/office/drawing/2014/main" id="{00000000-0008-0000-0000-00006E07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35</xdr:row>
      <xdr:rowOff>0</xdr:rowOff>
    </xdr:from>
    <xdr:ext cx="342900" cy="342900"/>
    <xdr:sp macro="" textlink="">
      <xdr:nvSpPr>
        <xdr:cNvPr id="1903" name="Shape 14">
          <a:extLst>
            <a:ext uri="{FF2B5EF4-FFF2-40B4-BE49-F238E27FC236}">
              <a16:creationId xmlns:a16="http://schemas.microsoft.com/office/drawing/2014/main" id="{00000000-0008-0000-0000-00006F07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42900" cy="342900"/>
    <xdr:sp macro="" textlink="">
      <xdr:nvSpPr>
        <xdr:cNvPr id="1904" name="Shape 14">
          <a:extLst>
            <a:ext uri="{FF2B5EF4-FFF2-40B4-BE49-F238E27FC236}">
              <a16:creationId xmlns:a16="http://schemas.microsoft.com/office/drawing/2014/main" id="{00000000-0008-0000-0000-00007007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42900" cy="342900"/>
    <xdr:sp macro="" textlink="">
      <xdr:nvSpPr>
        <xdr:cNvPr id="1905" name="Shape 14">
          <a:extLst>
            <a:ext uri="{FF2B5EF4-FFF2-40B4-BE49-F238E27FC236}">
              <a16:creationId xmlns:a16="http://schemas.microsoft.com/office/drawing/2014/main" id="{00000000-0008-0000-0000-00007107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42900" cy="342900"/>
    <xdr:sp macro="" textlink="">
      <xdr:nvSpPr>
        <xdr:cNvPr id="1906" name="Shape 14">
          <a:extLst>
            <a:ext uri="{FF2B5EF4-FFF2-40B4-BE49-F238E27FC236}">
              <a16:creationId xmlns:a16="http://schemas.microsoft.com/office/drawing/2014/main" id="{00000000-0008-0000-0000-00007207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1907" name="Shape 14">
          <a:extLst>
            <a:ext uri="{FF2B5EF4-FFF2-40B4-BE49-F238E27FC236}">
              <a16:creationId xmlns:a16="http://schemas.microsoft.com/office/drawing/2014/main" id="{00000000-0008-0000-0000-00007307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1908" name="Shape 14">
          <a:extLst>
            <a:ext uri="{FF2B5EF4-FFF2-40B4-BE49-F238E27FC236}">
              <a16:creationId xmlns:a16="http://schemas.microsoft.com/office/drawing/2014/main" id="{00000000-0008-0000-0000-00007407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1909" name="Shape 14">
          <a:extLst>
            <a:ext uri="{FF2B5EF4-FFF2-40B4-BE49-F238E27FC236}">
              <a16:creationId xmlns:a16="http://schemas.microsoft.com/office/drawing/2014/main" id="{00000000-0008-0000-0000-00007507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1910" name="Shape 14">
          <a:extLst>
            <a:ext uri="{FF2B5EF4-FFF2-40B4-BE49-F238E27FC236}">
              <a16:creationId xmlns:a16="http://schemas.microsoft.com/office/drawing/2014/main" id="{00000000-0008-0000-0000-00007607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1911" name="Shape 14">
          <a:extLst>
            <a:ext uri="{FF2B5EF4-FFF2-40B4-BE49-F238E27FC236}">
              <a16:creationId xmlns:a16="http://schemas.microsoft.com/office/drawing/2014/main" id="{00000000-0008-0000-0000-00007707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1912" name="Shape 14">
          <a:extLst>
            <a:ext uri="{FF2B5EF4-FFF2-40B4-BE49-F238E27FC236}">
              <a16:creationId xmlns:a16="http://schemas.microsoft.com/office/drawing/2014/main" id="{00000000-0008-0000-0000-00007807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38</xdr:row>
      <xdr:rowOff>0</xdr:rowOff>
    </xdr:from>
    <xdr:ext cx="342900" cy="342900"/>
    <xdr:sp macro="" textlink="">
      <xdr:nvSpPr>
        <xdr:cNvPr id="1913" name="Shape 14">
          <a:extLst>
            <a:ext uri="{FF2B5EF4-FFF2-40B4-BE49-F238E27FC236}">
              <a16:creationId xmlns:a16="http://schemas.microsoft.com/office/drawing/2014/main" id="{00000000-0008-0000-0000-00007907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38</xdr:row>
      <xdr:rowOff>0</xdr:rowOff>
    </xdr:from>
    <xdr:ext cx="342900" cy="342900"/>
    <xdr:sp macro="" textlink="">
      <xdr:nvSpPr>
        <xdr:cNvPr id="1914" name="Shape 14">
          <a:extLst>
            <a:ext uri="{FF2B5EF4-FFF2-40B4-BE49-F238E27FC236}">
              <a16:creationId xmlns:a16="http://schemas.microsoft.com/office/drawing/2014/main" id="{00000000-0008-0000-0000-00007A07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41</xdr:row>
      <xdr:rowOff>0</xdr:rowOff>
    </xdr:from>
    <xdr:ext cx="342900" cy="342900"/>
    <xdr:sp macro="" textlink="">
      <xdr:nvSpPr>
        <xdr:cNvPr id="1915" name="Shape 14">
          <a:extLst>
            <a:ext uri="{FF2B5EF4-FFF2-40B4-BE49-F238E27FC236}">
              <a16:creationId xmlns:a16="http://schemas.microsoft.com/office/drawing/2014/main" id="{00000000-0008-0000-0000-00007B07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41</xdr:row>
      <xdr:rowOff>0</xdr:rowOff>
    </xdr:from>
    <xdr:ext cx="342900" cy="342900"/>
    <xdr:sp macro="" textlink="">
      <xdr:nvSpPr>
        <xdr:cNvPr id="1916" name="Shape 14">
          <a:extLst>
            <a:ext uri="{FF2B5EF4-FFF2-40B4-BE49-F238E27FC236}">
              <a16:creationId xmlns:a16="http://schemas.microsoft.com/office/drawing/2014/main" id="{00000000-0008-0000-0000-00007C07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41</xdr:row>
      <xdr:rowOff>0</xdr:rowOff>
    </xdr:from>
    <xdr:ext cx="342900" cy="342900"/>
    <xdr:sp macro="" textlink="">
      <xdr:nvSpPr>
        <xdr:cNvPr id="1917" name="Shape 14">
          <a:extLst>
            <a:ext uri="{FF2B5EF4-FFF2-40B4-BE49-F238E27FC236}">
              <a16:creationId xmlns:a16="http://schemas.microsoft.com/office/drawing/2014/main" id="{00000000-0008-0000-0000-00007D07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42</xdr:row>
      <xdr:rowOff>0</xdr:rowOff>
    </xdr:from>
    <xdr:ext cx="342900" cy="342900"/>
    <xdr:sp macro="" textlink="">
      <xdr:nvSpPr>
        <xdr:cNvPr id="1918" name="Shape 14">
          <a:extLst>
            <a:ext uri="{FF2B5EF4-FFF2-40B4-BE49-F238E27FC236}">
              <a16:creationId xmlns:a16="http://schemas.microsoft.com/office/drawing/2014/main" id="{00000000-0008-0000-0000-00007E07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42</xdr:row>
      <xdr:rowOff>0</xdr:rowOff>
    </xdr:from>
    <xdr:ext cx="342900" cy="342900"/>
    <xdr:sp macro="" textlink="">
      <xdr:nvSpPr>
        <xdr:cNvPr id="1919" name="Shape 14">
          <a:extLst>
            <a:ext uri="{FF2B5EF4-FFF2-40B4-BE49-F238E27FC236}">
              <a16:creationId xmlns:a16="http://schemas.microsoft.com/office/drawing/2014/main" id="{00000000-0008-0000-0000-00007F07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42</xdr:row>
      <xdr:rowOff>0</xdr:rowOff>
    </xdr:from>
    <xdr:ext cx="342900" cy="342900"/>
    <xdr:sp macro="" textlink="">
      <xdr:nvSpPr>
        <xdr:cNvPr id="1920" name="Shape 14">
          <a:extLst>
            <a:ext uri="{FF2B5EF4-FFF2-40B4-BE49-F238E27FC236}">
              <a16:creationId xmlns:a16="http://schemas.microsoft.com/office/drawing/2014/main" id="{00000000-0008-0000-0000-00008007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1921" name="Shape 14">
          <a:extLst>
            <a:ext uri="{FF2B5EF4-FFF2-40B4-BE49-F238E27FC236}">
              <a16:creationId xmlns:a16="http://schemas.microsoft.com/office/drawing/2014/main" id="{00000000-0008-0000-0000-00008107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1922" name="Shape 14">
          <a:extLst>
            <a:ext uri="{FF2B5EF4-FFF2-40B4-BE49-F238E27FC236}">
              <a16:creationId xmlns:a16="http://schemas.microsoft.com/office/drawing/2014/main" id="{00000000-0008-0000-0000-00008207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1923" name="Shape 14">
          <a:extLst>
            <a:ext uri="{FF2B5EF4-FFF2-40B4-BE49-F238E27FC236}">
              <a16:creationId xmlns:a16="http://schemas.microsoft.com/office/drawing/2014/main" id="{00000000-0008-0000-0000-00008307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1924" name="Shape 14">
          <a:extLst>
            <a:ext uri="{FF2B5EF4-FFF2-40B4-BE49-F238E27FC236}">
              <a16:creationId xmlns:a16="http://schemas.microsoft.com/office/drawing/2014/main" id="{00000000-0008-0000-0000-00008407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1925" name="Shape 14">
          <a:extLst>
            <a:ext uri="{FF2B5EF4-FFF2-40B4-BE49-F238E27FC236}">
              <a16:creationId xmlns:a16="http://schemas.microsoft.com/office/drawing/2014/main" id="{00000000-0008-0000-0000-00008507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1926" name="Shape 14">
          <a:extLst>
            <a:ext uri="{FF2B5EF4-FFF2-40B4-BE49-F238E27FC236}">
              <a16:creationId xmlns:a16="http://schemas.microsoft.com/office/drawing/2014/main" id="{00000000-0008-0000-0000-00008607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1927" name="Shape 14">
          <a:extLst>
            <a:ext uri="{FF2B5EF4-FFF2-40B4-BE49-F238E27FC236}">
              <a16:creationId xmlns:a16="http://schemas.microsoft.com/office/drawing/2014/main" id="{00000000-0008-0000-0000-00008707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1928" name="Shape 14">
          <a:extLst>
            <a:ext uri="{FF2B5EF4-FFF2-40B4-BE49-F238E27FC236}">
              <a16:creationId xmlns:a16="http://schemas.microsoft.com/office/drawing/2014/main" id="{00000000-0008-0000-0000-00008807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1929" name="Shape 14">
          <a:extLst>
            <a:ext uri="{FF2B5EF4-FFF2-40B4-BE49-F238E27FC236}">
              <a16:creationId xmlns:a16="http://schemas.microsoft.com/office/drawing/2014/main" id="{00000000-0008-0000-0000-00008907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39</xdr:row>
      <xdr:rowOff>0</xdr:rowOff>
    </xdr:from>
    <xdr:ext cx="342900" cy="342900"/>
    <xdr:sp macro="" textlink="">
      <xdr:nvSpPr>
        <xdr:cNvPr id="1930" name="Shape 14">
          <a:extLst>
            <a:ext uri="{FF2B5EF4-FFF2-40B4-BE49-F238E27FC236}">
              <a16:creationId xmlns:a16="http://schemas.microsoft.com/office/drawing/2014/main" id="{00000000-0008-0000-0000-00008A07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39</xdr:row>
      <xdr:rowOff>0</xdr:rowOff>
    </xdr:from>
    <xdr:ext cx="342900" cy="342900"/>
    <xdr:sp macro="" textlink="">
      <xdr:nvSpPr>
        <xdr:cNvPr id="1931" name="Shape 14">
          <a:extLst>
            <a:ext uri="{FF2B5EF4-FFF2-40B4-BE49-F238E27FC236}">
              <a16:creationId xmlns:a16="http://schemas.microsoft.com/office/drawing/2014/main" id="{00000000-0008-0000-0000-00008B07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39</xdr:row>
      <xdr:rowOff>0</xdr:rowOff>
    </xdr:from>
    <xdr:ext cx="342900" cy="342900"/>
    <xdr:sp macro="" textlink="">
      <xdr:nvSpPr>
        <xdr:cNvPr id="1932" name="Shape 14">
          <a:extLst>
            <a:ext uri="{FF2B5EF4-FFF2-40B4-BE49-F238E27FC236}">
              <a16:creationId xmlns:a16="http://schemas.microsoft.com/office/drawing/2014/main" id="{00000000-0008-0000-0000-00008C07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39</xdr:row>
      <xdr:rowOff>0</xdr:rowOff>
    </xdr:from>
    <xdr:ext cx="342900" cy="342900"/>
    <xdr:sp macro="" textlink="">
      <xdr:nvSpPr>
        <xdr:cNvPr id="1933" name="Shape 14">
          <a:extLst>
            <a:ext uri="{FF2B5EF4-FFF2-40B4-BE49-F238E27FC236}">
              <a16:creationId xmlns:a16="http://schemas.microsoft.com/office/drawing/2014/main" id="{00000000-0008-0000-0000-00008D07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39</xdr:row>
      <xdr:rowOff>0</xdr:rowOff>
    </xdr:from>
    <xdr:ext cx="342900" cy="342900"/>
    <xdr:sp macro="" textlink="">
      <xdr:nvSpPr>
        <xdr:cNvPr id="1934" name="Shape 14">
          <a:extLst>
            <a:ext uri="{FF2B5EF4-FFF2-40B4-BE49-F238E27FC236}">
              <a16:creationId xmlns:a16="http://schemas.microsoft.com/office/drawing/2014/main" id="{00000000-0008-0000-0000-00008E07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42900" cy="342900"/>
    <xdr:sp macro="" textlink="">
      <xdr:nvSpPr>
        <xdr:cNvPr id="1935" name="Shape 14">
          <a:extLst>
            <a:ext uri="{FF2B5EF4-FFF2-40B4-BE49-F238E27FC236}">
              <a16:creationId xmlns:a16="http://schemas.microsoft.com/office/drawing/2014/main" id="{00000000-0008-0000-0000-00008F07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42900" cy="342900"/>
    <xdr:sp macro="" textlink="">
      <xdr:nvSpPr>
        <xdr:cNvPr id="1936" name="Shape 14">
          <a:extLst>
            <a:ext uri="{FF2B5EF4-FFF2-40B4-BE49-F238E27FC236}">
              <a16:creationId xmlns:a16="http://schemas.microsoft.com/office/drawing/2014/main" id="{00000000-0008-0000-0000-00009007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42900" cy="342900"/>
    <xdr:sp macro="" textlink="">
      <xdr:nvSpPr>
        <xdr:cNvPr id="1937" name="Shape 14">
          <a:extLst>
            <a:ext uri="{FF2B5EF4-FFF2-40B4-BE49-F238E27FC236}">
              <a16:creationId xmlns:a16="http://schemas.microsoft.com/office/drawing/2014/main" id="{00000000-0008-0000-0000-00009107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42900" cy="342900"/>
    <xdr:sp macro="" textlink="">
      <xdr:nvSpPr>
        <xdr:cNvPr id="1938" name="Shape 14">
          <a:extLst>
            <a:ext uri="{FF2B5EF4-FFF2-40B4-BE49-F238E27FC236}">
              <a16:creationId xmlns:a16="http://schemas.microsoft.com/office/drawing/2014/main" id="{00000000-0008-0000-0000-00009207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42900" cy="342900"/>
    <xdr:sp macro="" textlink="">
      <xdr:nvSpPr>
        <xdr:cNvPr id="1939" name="Shape 14">
          <a:extLst>
            <a:ext uri="{FF2B5EF4-FFF2-40B4-BE49-F238E27FC236}">
              <a16:creationId xmlns:a16="http://schemas.microsoft.com/office/drawing/2014/main" id="{00000000-0008-0000-0000-00009307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42900" cy="342900"/>
    <xdr:sp macro="" textlink="">
      <xdr:nvSpPr>
        <xdr:cNvPr id="1940" name="Shape 14">
          <a:extLst>
            <a:ext uri="{FF2B5EF4-FFF2-40B4-BE49-F238E27FC236}">
              <a16:creationId xmlns:a16="http://schemas.microsoft.com/office/drawing/2014/main" id="{00000000-0008-0000-0000-00009407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42900" cy="342900"/>
    <xdr:sp macro="" textlink="">
      <xdr:nvSpPr>
        <xdr:cNvPr id="1941" name="Shape 14">
          <a:extLst>
            <a:ext uri="{FF2B5EF4-FFF2-40B4-BE49-F238E27FC236}">
              <a16:creationId xmlns:a16="http://schemas.microsoft.com/office/drawing/2014/main" id="{00000000-0008-0000-0000-00009507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42900" cy="342900"/>
    <xdr:sp macro="" textlink="">
      <xdr:nvSpPr>
        <xdr:cNvPr id="1942" name="Shape 14">
          <a:extLst>
            <a:ext uri="{FF2B5EF4-FFF2-40B4-BE49-F238E27FC236}">
              <a16:creationId xmlns:a16="http://schemas.microsoft.com/office/drawing/2014/main" id="{00000000-0008-0000-0000-00009607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42900" cy="342900"/>
    <xdr:sp macro="" textlink="">
      <xdr:nvSpPr>
        <xdr:cNvPr id="1943" name="Shape 14">
          <a:extLst>
            <a:ext uri="{FF2B5EF4-FFF2-40B4-BE49-F238E27FC236}">
              <a16:creationId xmlns:a16="http://schemas.microsoft.com/office/drawing/2014/main" id="{00000000-0008-0000-0000-00009707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42900" cy="342900"/>
    <xdr:sp macro="" textlink="">
      <xdr:nvSpPr>
        <xdr:cNvPr id="1944" name="Shape 14">
          <a:extLst>
            <a:ext uri="{FF2B5EF4-FFF2-40B4-BE49-F238E27FC236}">
              <a16:creationId xmlns:a16="http://schemas.microsoft.com/office/drawing/2014/main" id="{00000000-0008-0000-0000-00009807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42900" cy="342900"/>
    <xdr:sp macro="" textlink="">
      <xdr:nvSpPr>
        <xdr:cNvPr id="1945" name="Shape 14">
          <a:extLst>
            <a:ext uri="{FF2B5EF4-FFF2-40B4-BE49-F238E27FC236}">
              <a16:creationId xmlns:a16="http://schemas.microsoft.com/office/drawing/2014/main" id="{00000000-0008-0000-0000-00009907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42900" cy="342900"/>
    <xdr:sp macro="" textlink="">
      <xdr:nvSpPr>
        <xdr:cNvPr id="1946" name="Shape 14">
          <a:extLst>
            <a:ext uri="{FF2B5EF4-FFF2-40B4-BE49-F238E27FC236}">
              <a16:creationId xmlns:a16="http://schemas.microsoft.com/office/drawing/2014/main" id="{00000000-0008-0000-0000-00009A07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42900" cy="342900"/>
    <xdr:sp macro="" textlink="">
      <xdr:nvSpPr>
        <xdr:cNvPr id="1947" name="Shape 14">
          <a:extLst>
            <a:ext uri="{FF2B5EF4-FFF2-40B4-BE49-F238E27FC236}">
              <a16:creationId xmlns:a16="http://schemas.microsoft.com/office/drawing/2014/main" id="{00000000-0008-0000-0000-00009B07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42900" cy="342900"/>
    <xdr:sp macro="" textlink="">
      <xdr:nvSpPr>
        <xdr:cNvPr id="1948" name="Shape 14">
          <a:extLst>
            <a:ext uri="{FF2B5EF4-FFF2-40B4-BE49-F238E27FC236}">
              <a16:creationId xmlns:a16="http://schemas.microsoft.com/office/drawing/2014/main" id="{00000000-0008-0000-0000-00009C07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42900" cy="342900"/>
    <xdr:sp macro="" textlink="">
      <xdr:nvSpPr>
        <xdr:cNvPr id="1949" name="Shape 14">
          <a:extLst>
            <a:ext uri="{FF2B5EF4-FFF2-40B4-BE49-F238E27FC236}">
              <a16:creationId xmlns:a16="http://schemas.microsoft.com/office/drawing/2014/main" id="{00000000-0008-0000-0000-00009D07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1950" name="Shape 14">
          <a:extLst>
            <a:ext uri="{FF2B5EF4-FFF2-40B4-BE49-F238E27FC236}">
              <a16:creationId xmlns:a16="http://schemas.microsoft.com/office/drawing/2014/main" id="{00000000-0008-0000-0000-00009E07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1951" name="Shape 14">
          <a:extLst>
            <a:ext uri="{FF2B5EF4-FFF2-40B4-BE49-F238E27FC236}">
              <a16:creationId xmlns:a16="http://schemas.microsoft.com/office/drawing/2014/main" id="{00000000-0008-0000-0000-00009F07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1952" name="Shape 14">
          <a:extLst>
            <a:ext uri="{FF2B5EF4-FFF2-40B4-BE49-F238E27FC236}">
              <a16:creationId xmlns:a16="http://schemas.microsoft.com/office/drawing/2014/main" id="{00000000-0008-0000-0000-0000A007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1953" name="Shape 14">
          <a:extLst>
            <a:ext uri="{FF2B5EF4-FFF2-40B4-BE49-F238E27FC236}">
              <a16:creationId xmlns:a16="http://schemas.microsoft.com/office/drawing/2014/main" id="{00000000-0008-0000-0000-0000A107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1954" name="Shape 14">
          <a:extLst>
            <a:ext uri="{FF2B5EF4-FFF2-40B4-BE49-F238E27FC236}">
              <a16:creationId xmlns:a16="http://schemas.microsoft.com/office/drawing/2014/main" id="{00000000-0008-0000-0000-0000A207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1955" name="Shape 14">
          <a:extLst>
            <a:ext uri="{FF2B5EF4-FFF2-40B4-BE49-F238E27FC236}">
              <a16:creationId xmlns:a16="http://schemas.microsoft.com/office/drawing/2014/main" id="{00000000-0008-0000-0000-0000A307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1956" name="Shape 14">
          <a:extLst>
            <a:ext uri="{FF2B5EF4-FFF2-40B4-BE49-F238E27FC236}">
              <a16:creationId xmlns:a16="http://schemas.microsoft.com/office/drawing/2014/main" id="{00000000-0008-0000-0000-0000A407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1957" name="Shape 14">
          <a:extLst>
            <a:ext uri="{FF2B5EF4-FFF2-40B4-BE49-F238E27FC236}">
              <a16:creationId xmlns:a16="http://schemas.microsoft.com/office/drawing/2014/main" id="{00000000-0008-0000-0000-0000A507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1958" name="Shape 14">
          <a:extLst>
            <a:ext uri="{FF2B5EF4-FFF2-40B4-BE49-F238E27FC236}">
              <a16:creationId xmlns:a16="http://schemas.microsoft.com/office/drawing/2014/main" id="{00000000-0008-0000-0000-0000A607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1959" name="Shape 14">
          <a:extLst>
            <a:ext uri="{FF2B5EF4-FFF2-40B4-BE49-F238E27FC236}">
              <a16:creationId xmlns:a16="http://schemas.microsoft.com/office/drawing/2014/main" id="{00000000-0008-0000-0000-0000A707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49</xdr:row>
      <xdr:rowOff>0</xdr:rowOff>
    </xdr:from>
    <xdr:ext cx="342900" cy="342900"/>
    <xdr:sp macro="" textlink="">
      <xdr:nvSpPr>
        <xdr:cNvPr id="1960" name="Shape 14">
          <a:extLst>
            <a:ext uri="{FF2B5EF4-FFF2-40B4-BE49-F238E27FC236}">
              <a16:creationId xmlns:a16="http://schemas.microsoft.com/office/drawing/2014/main" id="{00000000-0008-0000-0000-0000A807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49</xdr:row>
      <xdr:rowOff>0</xdr:rowOff>
    </xdr:from>
    <xdr:ext cx="342900" cy="342900"/>
    <xdr:sp macro="" textlink="">
      <xdr:nvSpPr>
        <xdr:cNvPr id="1961" name="Shape 14">
          <a:extLst>
            <a:ext uri="{FF2B5EF4-FFF2-40B4-BE49-F238E27FC236}">
              <a16:creationId xmlns:a16="http://schemas.microsoft.com/office/drawing/2014/main" id="{00000000-0008-0000-0000-0000A907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49</xdr:row>
      <xdr:rowOff>0</xdr:rowOff>
    </xdr:from>
    <xdr:ext cx="342900" cy="342900"/>
    <xdr:sp macro="" textlink="">
      <xdr:nvSpPr>
        <xdr:cNvPr id="1962" name="Shape 14">
          <a:extLst>
            <a:ext uri="{FF2B5EF4-FFF2-40B4-BE49-F238E27FC236}">
              <a16:creationId xmlns:a16="http://schemas.microsoft.com/office/drawing/2014/main" id="{00000000-0008-0000-0000-0000AA07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49</xdr:row>
      <xdr:rowOff>0</xdr:rowOff>
    </xdr:from>
    <xdr:ext cx="342900" cy="342900"/>
    <xdr:sp macro="" textlink="">
      <xdr:nvSpPr>
        <xdr:cNvPr id="1963" name="Shape 14">
          <a:extLst>
            <a:ext uri="{FF2B5EF4-FFF2-40B4-BE49-F238E27FC236}">
              <a16:creationId xmlns:a16="http://schemas.microsoft.com/office/drawing/2014/main" id="{00000000-0008-0000-0000-0000AB07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49</xdr:row>
      <xdr:rowOff>0</xdr:rowOff>
    </xdr:from>
    <xdr:ext cx="342900" cy="342900"/>
    <xdr:sp macro="" textlink="">
      <xdr:nvSpPr>
        <xdr:cNvPr id="1964" name="Shape 14">
          <a:extLst>
            <a:ext uri="{FF2B5EF4-FFF2-40B4-BE49-F238E27FC236}">
              <a16:creationId xmlns:a16="http://schemas.microsoft.com/office/drawing/2014/main" id="{00000000-0008-0000-0000-0000AC07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1965" name="Shape 14">
          <a:extLst>
            <a:ext uri="{FF2B5EF4-FFF2-40B4-BE49-F238E27FC236}">
              <a16:creationId xmlns:a16="http://schemas.microsoft.com/office/drawing/2014/main" id="{00000000-0008-0000-0000-0000AD07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1966" name="Shape 14">
          <a:extLst>
            <a:ext uri="{FF2B5EF4-FFF2-40B4-BE49-F238E27FC236}">
              <a16:creationId xmlns:a16="http://schemas.microsoft.com/office/drawing/2014/main" id="{00000000-0008-0000-0000-0000AE07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1967" name="Shape 14">
          <a:extLst>
            <a:ext uri="{FF2B5EF4-FFF2-40B4-BE49-F238E27FC236}">
              <a16:creationId xmlns:a16="http://schemas.microsoft.com/office/drawing/2014/main" id="{00000000-0008-0000-0000-0000AF07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1968" name="Shape 14">
          <a:extLst>
            <a:ext uri="{FF2B5EF4-FFF2-40B4-BE49-F238E27FC236}">
              <a16:creationId xmlns:a16="http://schemas.microsoft.com/office/drawing/2014/main" id="{00000000-0008-0000-0000-0000B007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1969" name="Shape 14">
          <a:extLst>
            <a:ext uri="{FF2B5EF4-FFF2-40B4-BE49-F238E27FC236}">
              <a16:creationId xmlns:a16="http://schemas.microsoft.com/office/drawing/2014/main" id="{00000000-0008-0000-0000-0000B107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42900" cy="342900"/>
    <xdr:sp macro="" textlink="">
      <xdr:nvSpPr>
        <xdr:cNvPr id="1970" name="Shape 14">
          <a:extLst>
            <a:ext uri="{FF2B5EF4-FFF2-40B4-BE49-F238E27FC236}">
              <a16:creationId xmlns:a16="http://schemas.microsoft.com/office/drawing/2014/main" id="{00000000-0008-0000-0000-0000B207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42900" cy="342900"/>
    <xdr:sp macro="" textlink="">
      <xdr:nvSpPr>
        <xdr:cNvPr id="1971" name="Shape 14">
          <a:extLst>
            <a:ext uri="{FF2B5EF4-FFF2-40B4-BE49-F238E27FC236}">
              <a16:creationId xmlns:a16="http://schemas.microsoft.com/office/drawing/2014/main" id="{00000000-0008-0000-0000-0000B307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42900" cy="342900"/>
    <xdr:sp macro="" textlink="">
      <xdr:nvSpPr>
        <xdr:cNvPr id="1972" name="Shape 14">
          <a:extLst>
            <a:ext uri="{FF2B5EF4-FFF2-40B4-BE49-F238E27FC236}">
              <a16:creationId xmlns:a16="http://schemas.microsoft.com/office/drawing/2014/main" id="{00000000-0008-0000-0000-0000B407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35</xdr:row>
      <xdr:rowOff>0</xdr:rowOff>
    </xdr:from>
    <xdr:ext cx="342900" cy="342900"/>
    <xdr:sp macro="" textlink="">
      <xdr:nvSpPr>
        <xdr:cNvPr id="1973" name="Shape 14">
          <a:extLst>
            <a:ext uri="{FF2B5EF4-FFF2-40B4-BE49-F238E27FC236}">
              <a16:creationId xmlns:a16="http://schemas.microsoft.com/office/drawing/2014/main" id="{00000000-0008-0000-0000-0000B507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35</xdr:row>
      <xdr:rowOff>0</xdr:rowOff>
    </xdr:from>
    <xdr:ext cx="342900" cy="342900"/>
    <xdr:sp macro="" textlink="">
      <xdr:nvSpPr>
        <xdr:cNvPr id="1974" name="Shape 14">
          <a:extLst>
            <a:ext uri="{FF2B5EF4-FFF2-40B4-BE49-F238E27FC236}">
              <a16:creationId xmlns:a16="http://schemas.microsoft.com/office/drawing/2014/main" id="{00000000-0008-0000-0000-0000B607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35</xdr:row>
      <xdr:rowOff>0</xdr:rowOff>
    </xdr:from>
    <xdr:ext cx="342900" cy="342900"/>
    <xdr:sp macro="" textlink="">
      <xdr:nvSpPr>
        <xdr:cNvPr id="1975" name="Shape 14">
          <a:extLst>
            <a:ext uri="{FF2B5EF4-FFF2-40B4-BE49-F238E27FC236}">
              <a16:creationId xmlns:a16="http://schemas.microsoft.com/office/drawing/2014/main" id="{00000000-0008-0000-0000-0000B707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35</xdr:row>
      <xdr:rowOff>0</xdr:rowOff>
    </xdr:from>
    <xdr:ext cx="342900" cy="342900"/>
    <xdr:sp macro="" textlink="">
      <xdr:nvSpPr>
        <xdr:cNvPr id="1976" name="Shape 14">
          <a:extLst>
            <a:ext uri="{FF2B5EF4-FFF2-40B4-BE49-F238E27FC236}">
              <a16:creationId xmlns:a16="http://schemas.microsoft.com/office/drawing/2014/main" id="{00000000-0008-0000-0000-0000B807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35</xdr:row>
      <xdr:rowOff>0</xdr:rowOff>
    </xdr:from>
    <xdr:ext cx="342900" cy="342900"/>
    <xdr:sp macro="" textlink="">
      <xdr:nvSpPr>
        <xdr:cNvPr id="1977" name="Shape 14">
          <a:extLst>
            <a:ext uri="{FF2B5EF4-FFF2-40B4-BE49-F238E27FC236}">
              <a16:creationId xmlns:a16="http://schemas.microsoft.com/office/drawing/2014/main" id="{00000000-0008-0000-0000-0000B907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35</xdr:row>
      <xdr:rowOff>0</xdr:rowOff>
    </xdr:from>
    <xdr:ext cx="342900" cy="342900"/>
    <xdr:sp macro="" textlink="">
      <xdr:nvSpPr>
        <xdr:cNvPr id="1978" name="Shape 14">
          <a:extLst>
            <a:ext uri="{FF2B5EF4-FFF2-40B4-BE49-F238E27FC236}">
              <a16:creationId xmlns:a16="http://schemas.microsoft.com/office/drawing/2014/main" id="{00000000-0008-0000-0000-0000BA07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32</xdr:row>
      <xdr:rowOff>0</xdr:rowOff>
    </xdr:from>
    <xdr:ext cx="342900" cy="342900"/>
    <xdr:sp macro="" textlink="">
      <xdr:nvSpPr>
        <xdr:cNvPr id="1979" name="Shape 14">
          <a:extLst>
            <a:ext uri="{FF2B5EF4-FFF2-40B4-BE49-F238E27FC236}">
              <a16:creationId xmlns:a16="http://schemas.microsoft.com/office/drawing/2014/main" id="{00000000-0008-0000-0000-0000BB07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32</xdr:row>
      <xdr:rowOff>0</xdr:rowOff>
    </xdr:from>
    <xdr:ext cx="342900" cy="342900"/>
    <xdr:sp macro="" textlink="">
      <xdr:nvSpPr>
        <xdr:cNvPr id="1980" name="Shape 14">
          <a:extLst>
            <a:ext uri="{FF2B5EF4-FFF2-40B4-BE49-F238E27FC236}">
              <a16:creationId xmlns:a16="http://schemas.microsoft.com/office/drawing/2014/main" id="{00000000-0008-0000-0000-0000BC07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32</xdr:row>
      <xdr:rowOff>0</xdr:rowOff>
    </xdr:from>
    <xdr:ext cx="342900" cy="342900"/>
    <xdr:sp macro="" textlink="">
      <xdr:nvSpPr>
        <xdr:cNvPr id="1981" name="Shape 14">
          <a:extLst>
            <a:ext uri="{FF2B5EF4-FFF2-40B4-BE49-F238E27FC236}">
              <a16:creationId xmlns:a16="http://schemas.microsoft.com/office/drawing/2014/main" id="{00000000-0008-0000-0000-0000BD07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42900" cy="342900"/>
    <xdr:sp macro="" textlink="">
      <xdr:nvSpPr>
        <xdr:cNvPr id="1982" name="Shape 14">
          <a:extLst>
            <a:ext uri="{FF2B5EF4-FFF2-40B4-BE49-F238E27FC236}">
              <a16:creationId xmlns:a16="http://schemas.microsoft.com/office/drawing/2014/main" id="{00000000-0008-0000-0000-0000BE07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42900" cy="342900"/>
    <xdr:sp macro="" textlink="">
      <xdr:nvSpPr>
        <xdr:cNvPr id="1983" name="Shape 14">
          <a:extLst>
            <a:ext uri="{FF2B5EF4-FFF2-40B4-BE49-F238E27FC236}">
              <a16:creationId xmlns:a16="http://schemas.microsoft.com/office/drawing/2014/main" id="{00000000-0008-0000-0000-0000BF07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42900" cy="342900"/>
    <xdr:sp macro="" textlink="">
      <xdr:nvSpPr>
        <xdr:cNvPr id="1984" name="Shape 14">
          <a:extLst>
            <a:ext uri="{FF2B5EF4-FFF2-40B4-BE49-F238E27FC236}">
              <a16:creationId xmlns:a16="http://schemas.microsoft.com/office/drawing/2014/main" id="{00000000-0008-0000-0000-0000C007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32</xdr:row>
      <xdr:rowOff>0</xdr:rowOff>
    </xdr:from>
    <xdr:ext cx="342900" cy="342900"/>
    <xdr:sp macro="" textlink="">
      <xdr:nvSpPr>
        <xdr:cNvPr id="1985" name="Shape 14">
          <a:extLst>
            <a:ext uri="{FF2B5EF4-FFF2-40B4-BE49-F238E27FC236}">
              <a16:creationId xmlns:a16="http://schemas.microsoft.com/office/drawing/2014/main" id="{00000000-0008-0000-0000-0000C107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32</xdr:row>
      <xdr:rowOff>0</xdr:rowOff>
    </xdr:from>
    <xdr:ext cx="342900" cy="342900"/>
    <xdr:sp macro="" textlink="">
      <xdr:nvSpPr>
        <xdr:cNvPr id="1986" name="Shape 14">
          <a:extLst>
            <a:ext uri="{FF2B5EF4-FFF2-40B4-BE49-F238E27FC236}">
              <a16:creationId xmlns:a16="http://schemas.microsoft.com/office/drawing/2014/main" id="{00000000-0008-0000-0000-0000C207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32</xdr:row>
      <xdr:rowOff>0</xdr:rowOff>
    </xdr:from>
    <xdr:ext cx="342900" cy="342900"/>
    <xdr:sp macro="" textlink="">
      <xdr:nvSpPr>
        <xdr:cNvPr id="1987" name="Shape 14">
          <a:extLst>
            <a:ext uri="{FF2B5EF4-FFF2-40B4-BE49-F238E27FC236}">
              <a16:creationId xmlns:a16="http://schemas.microsoft.com/office/drawing/2014/main" id="{00000000-0008-0000-0000-0000C307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42900" cy="342900"/>
    <xdr:sp macro="" textlink="">
      <xdr:nvSpPr>
        <xdr:cNvPr id="1988" name="Shape 14">
          <a:extLst>
            <a:ext uri="{FF2B5EF4-FFF2-40B4-BE49-F238E27FC236}">
              <a16:creationId xmlns:a16="http://schemas.microsoft.com/office/drawing/2014/main" id="{00000000-0008-0000-0000-0000C407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42900" cy="342900"/>
    <xdr:sp macro="" textlink="">
      <xdr:nvSpPr>
        <xdr:cNvPr id="1989" name="Shape 14">
          <a:extLst>
            <a:ext uri="{FF2B5EF4-FFF2-40B4-BE49-F238E27FC236}">
              <a16:creationId xmlns:a16="http://schemas.microsoft.com/office/drawing/2014/main" id="{00000000-0008-0000-0000-0000C507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37</xdr:row>
      <xdr:rowOff>0</xdr:rowOff>
    </xdr:from>
    <xdr:ext cx="342900" cy="342900"/>
    <xdr:sp macro="" textlink="">
      <xdr:nvSpPr>
        <xdr:cNvPr id="1990" name="Shape 14">
          <a:extLst>
            <a:ext uri="{FF2B5EF4-FFF2-40B4-BE49-F238E27FC236}">
              <a16:creationId xmlns:a16="http://schemas.microsoft.com/office/drawing/2014/main" id="{00000000-0008-0000-0000-0000C607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38</xdr:row>
      <xdr:rowOff>0</xdr:rowOff>
    </xdr:from>
    <xdr:ext cx="342900" cy="342900"/>
    <xdr:sp macro="" textlink="">
      <xdr:nvSpPr>
        <xdr:cNvPr id="1991" name="Shape 14">
          <a:extLst>
            <a:ext uri="{FF2B5EF4-FFF2-40B4-BE49-F238E27FC236}">
              <a16:creationId xmlns:a16="http://schemas.microsoft.com/office/drawing/2014/main" id="{00000000-0008-0000-0000-0000C707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42900" cy="342900"/>
    <xdr:sp macro="" textlink="">
      <xdr:nvSpPr>
        <xdr:cNvPr id="1992" name="Shape 14">
          <a:extLst>
            <a:ext uri="{FF2B5EF4-FFF2-40B4-BE49-F238E27FC236}">
              <a16:creationId xmlns:a16="http://schemas.microsoft.com/office/drawing/2014/main" id="{00000000-0008-0000-0000-0000C807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42900" cy="342900"/>
    <xdr:sp macro="" textlink="">
      <xdr:nvSpPr>
        <xdr:cNvPr id="1993" name="Shape 14">
          <a:extLst>
            <a:ext uri="{FF2B5EF4-FFF2-40B4-BE49-F238E27FC236}">
              <a16:creationId xmlns:a16="http://schemas.microsoft.com/office/drawing/2014/main" id="{00000000-0008-0000-0000-0000C907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37</xdr:row>
      <xdr:rowOff>0</xdr:rowOff>
    </xdr:from>
    <xdr:ext cx="342900" cy="342900"/>
    <xdr:sp macro="" textlink="">
      <xdr:nvSpPr>
        <xdr:cNvPr id="1994" name="Shape 14">
          <a:extLst>
            <a:ext uri="{FF2B5EF4-FFF2-40B4-BE49-F238E27FC236}">
              <a16:creationId xmlns:a16="http://schemas.microsoft.com/office/drawing/2014/main" id="{00000000-0008-0000-0000-0000CA07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38</xdr:row>
      <xdr:rowOff>0</xdr:rowOff>
    </xdr:from>
    <xdr:ext cx="342900" cy="342900"/>
    <xdr:sp macro="" textlink="">
      <xdr:nvSpPr>
        <xdr:cNvPr id="1995" name="Shape 14">
          <a:extLst>
            <a:ext uri="{FF2B5EF4-FFF2-40B4-BE49-F238E27FC236}">
              <a16:creationId xmlns:a16="http://schemas.microsoft.com/office/drawing/2014/main" id="{00000000-0008-0000-0000-0000CB07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42900" cy="342900"/>
    <xdr:sp macro="" textlink="">
      <xdr:nvSpPr>
        <xdr:cNvPr id="1996" name="Shape 14">
          <a:extLst>
            <a:ext uri="{FF2B5EF4-FFF2-40B4-BE49-F238E27FC236}">
              <a16:creationId xmlns:a16="http://schemas.microsoft.com/office/drawing/2014/main" id="{00000000-0008-0000-0000-0000CC07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32</xdr:row>
      <xdr:rowOff>0</xdr:rowOff>
    </xdr:from>
    <xdr:ext cx="342900" cy="342900"/>
    <xdr:sp macro="" textlink="">
      <xdr:nvSpPr>
        <xdr:cNvPr id="1997" name="Shape 14">
          <a:extLst>
            <a:ext uri="{FF2B5EF4-FFF2-40B4-BE49-F238E27FC236}">
              <a16:creationId xmlns:a16="http://schemas.microsoft.com/office/drawing/2014/main" id="{00000000-0008-0000-0000-0000CD07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32</xdr:row>
      <xdr:rowOff>0</xdr:rowOff>
    </xdr:from>
    <xdr:ext cx="342900" cy="342900"/>
    <xdr:sp macro="" textlink="">
      <xdr:nvSpPr>
        <xdr:cNvPr id="1998" name="Shape 14">
          <a:extLst>
            <a:ext uri="{FF2B5EF4-FFF2-40B4-BE49-F238E27FC236}">
              <a16:creationId xmlns:a16="http://schemas.microsoft.com/office/drawing/2014/main" id="{00000000-0008-0000-0000-0000CE07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32</xdr:row>
      <xdr:rowOff>0</xdr:rowOff>
    </xdr:from>
    <xdr:ext cx="342900" cy="342900"/>
    <xdr:sp macro="" textlink="">
      <xdr:nvSpPr>
        <xdr:cNvPr id="1999" name="Shape 14">
          <a:extLst>
            <a:ext uri="{FF2B5EF4-FFF2-40B4-BE49-F238E27FC236}">
              <a16:creationId xmlns:a16="http://schemas.microsoft.com/office/drawing/2014/main" id="{00000000-0008-0000-0000-0000CF07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42900" cy="342900"/>
    <xdr:sp macro="" textlink="">
      <xdr:nvSpPr>
        <xdr:cNvPr id="2000" name="Shape 14">
          <a:extLst>
            <a:ext uri="{FF2B5EF4-FFF2-40B4-BE49-F238E27FC236}">
              <a16:creationId xmlns:a16="http://schemas.microsoft.com/office/drawing/2014/main" id="{00000000-0008-0000-0000-0000D007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42900" cy="342900"/>
    <xdr:sp macro="" textlink="">
      <xdr:nvSpPr>
        <xdr:cNvPr id="2001" name="Shape 14">
          <a:extLst>
            <a:ext uri="{FF2B5EF4-FFF2-40B4-BE49-F238E27FC236}">
              <a16:creationId xmlns:a16="http://schemas.microsoft.com/office/drawing/2014/main" id="{00000000-0008-0000-0000-0000D107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42900" cy="342900"/>
    <xdr:sp macro="" textlink="">
      <xdr:nvSpPr>
        <xdr:cNvPr id="2002" name="Shape 14">
          <a:extLst>
            <a:ext uri="{FF2B5EF4-FFF2-40B4-BE49-F238E27FC236}">
              <a16:creationId xmlns:a16="http://schemas.microsoft.com/office/drawing/2014/main" id="{00000000-0008-0000-0000-0000D207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37</xdr:row>
      <xdr:rowOff>0</xdr:rowOff>
    </xdr:from>
    <xdr:ext cx="342900" cy="342900"/>
    <xdr:sp macro="" textlink="">
      <xdr:nvSpPr>
        <xdr:cNvPr id="2003" name="Shape 14">
          <a:extLst>
            <a:ext uri="{FF2B5EF4-FFF2-40B4-BE49-F238E27FC236}">
              <a16:creationId xmlns:a16="http://schemas.microsoft.com/office/drawing/2014/main" id="{00000000-0008-0000-0000-0000D307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37</xdr:row>
      <xdr:rowOff>0</xdr:rowOff>
    </xdr:from>
    <xdr:ext cx="342900" cy="342900"/>
    <xdr:sp macro="" textlink="">
      <xdr:nvSpPr>
        <xdr:cNvPr id="2004" name="Shape 14">
          <a:extLst>
            <a:ext uri="{FF2B5EF4-FFF2-40B4-BE49-F238E27FC236}">
              <a16:creationId xmlns:a16="http://schemas.microsoft.com/office/drawing/2014/main" id="{00000000-0008-0000-0000-0000D407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37</xdr:row>
      <xdr:rowOff>0</xdr:rowOff>
    </xdr:from>
    <xdr:ext cx="342900" cy="342900"/>
    <xdr:sp macro="" textlink="">
      <xdr:nvSpPr>
        <xdr:cNvPr id="2005" name="Shape 14">
          <a:extLst>
            <a:ext uri="{FF2B5EF4-FFF2-40B4-BE49-F238E27FC236}">
              <a16:creationId xmlns:a16="http://schemas.microsoft.com/office/drawing/2014/main" id="{00000000-0008-0000-0000-0000D507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38</xdr:row>
      <xdr:rowOff>0</xdr:rowOff>
    </xdr:from>
    <xdr:ext cx="342900" cy="342900"/>
    <xdr:sp macro="" textlink="">
      <xdr:nvSpPr>
        <xdr:cNvPr id="2006" name="Shape 14">
          <a:extLst>
            <a:ext uri="{FF2B5EF4-FFF2-40B4-BE49-F238E27FC236}">
              <a16:creationId xmlns:a16="http://schemas.microsoft.com/office/drawing/2014/main" id="{00000000-0008-0000-0000-0000D607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38</xdr:row>
      <xdr:rowOff>0</xdr:rowOff>
    </xdr:from>
    <xdr:ext cx="342900" cy="342900"/>
    <xdr:sp macro="" textlink="">
      <xdr:nvSpPr>
        <xdr:cNvPr id="2007" name="Shape 14">
          <a:extLst>
            <a:ext uri="{FF2B5EF4-FFF2-40B4-BE49-F238E27FC236}">
              <a16:creationId xmlns:a16="http://schemas.microsoft.com/office/drawing/2014/main" id="{00000000-0008-0000-0000-0000D707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41</xdr:row>
      <xdr:rowOff>0</xdr:rowOff>
    </xdr:from>
    <xdr:ext cx="342900" cy="342900"/>
    <xdr:sp macro="" textlink="">
      <xdr:nvSpPr>
        <xdr:cNvPr id="2008" name="Shape 14">
          <a:extLst>
            <a:ext uri="{FF2B5EF4-FFF2-40B4-BE49-F238E27FC236}">
              <a16:creationId xmlns:a16="http://schemas.microsoft.com/office/drawing/2014/main" id="{00000000-0008-0000-0000-0000D807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41</xdr:row>
      <xdr:rowOff>0</xdr:rowOff>
    </xdr:from>
    <xdr:ext cx="342900" cy="342900"/>
    <xdr:sp macro="" textlink="">
      <xdr:nvSpPr>
        <xdr:cNvPr id="2009" name="Shape 14">
          <a:extLst>
            <a:ext uri="{FF2B5EF4-FFF2-40B4-BE49-F238E27FC236}">
              <a16:creationId xmlns:a16="http://schemas.microsoft.com/office/drawing/2014/main" id="{00000000-0008-0000-0000-0000D907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41</xdr:row>
      <xdr:rowOff>0</xdr:rowOff>
    </xdr:from>
    <xdr:ext cx="342900" cy="342900"/>
    <xdr:sp macro="" textlink="">
      <xdr:nvSpPr>
        <xdr:cNvPr id="2010" name="Shape 14">
          <a:extLst>
            <a:ext uri="{FF2B5EF4-FFF2-40B4-BE49-F238E27FC236}">
              <a16:creationId xmlns:a16="http://schemas.microsoft.com/office/drawing/2014/main" id="{00000000-0008-0000-0000-0000DA07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42</xdr:row>
      <xdr:rowOff>0</xdr:rowOff>
    </xdr:from>
    <xdr:ext cx="342900" cy="342900"/>
    <xdr:sp macro="" textlink="">
      <xdr:nvSpPr>
        <xdr:cNvPr id="2011" name="Shape 14">
          <a:extLst>
            <a:ext uri="{FF2B5EF4-FFF2-40B4-BE49-F238E27FC236}">
              <a16:creationId xmlns:a16="http://schemas.microsoft.com/office/drawing/2014/main" id="{00000000-0008-0000-0000-0000DB07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42</xdr:row>
      <xdr:rowOff>0</xdr:rowOff>
    </xdr:from>
    <xdr:ext cx="342900" cy="342900"/>
    <xdr:sp macro="" textlink="">
      <xdr:nvSpPr>
        <xdr:cNvPr id="2012" name="Shape 14">
          <a:extLst>
            <a:ext uri="{FF2B5EF4-FFF2-40B4-BE49-F238E27FC236}">
              <a16:creationId xmlns:a16="http://schemas.microsoft.com/office/drawing/2014/main" id="{00000000-0008-0000-0000-0000DC07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42</xdr:row>
      <xdr:rowOff>0</xdr:rowOff>
    </xdr:from>
    <xdr:ext cx="342900" cy="342900"/>
    <xdr:sp macro="" textlink="">
      <xdr:nvSpPr>
        <xdr:cNvPr id="2013" name="Shape 14">
          <a:extLst>
            <a:ext uri="{FF2B5EF4-FFF2-40B4-BE49-F238E27FC236}">
              <a16:creationId xmlns:a16="http://schemas.microsoft.com/office/drawing/2014/main" id="{00000000-0008-0000-0000-0000DD07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43</xdr:row>
      <xdr:rowOff>0</xdr:rowOff>
    </xdr:from>
    <xdr:ext cx="342900" cy="342900"/>
    <xdr:sp macro="" textlink="">
      <xdr:nvSpPr>
        <xdr:cNvPr id="2014" name="Shape 14">
          <a:extLst>
            <a:ext uri="{FF2B5EF4-FFF2-40B4-BE49-F238E27FC236}">
              <a16:creationId xmlns:a16="http://schemas.microsoft.com/office/drawing/2014/main" id="{00000000-0008-0000-0000-0000DE07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43</xdr:row>
      <xdr:rowOff>0</xdr:rowOff>
    </xdr:from>
    <xdr:ext cx="342900" cy="342900"/>
    <xdr:sp macro="" textlink="">
      <xdr:nvSpPr>
        <xdr:cNvPr id="2015" name="Shape 14">
          <a:extLst>
            <a:ext uri="{FF2B5EF4-FFF2-40B4-BE49-F238E27FC236}">
              <a16:creationId xmlns:a16="http://schemas.microsoft.com/office/drawing/2014/main" id="{00000000-0008-0000-0000-0000DF07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43</xdr:row>
      <xdr:rowOff>0</xdr:rowOff>
    </xdr:from>
    <xdr:ext cx="342900" cy="342900"/>
    <xdr:sp macro="" textlink="">
      <xdr:nvSpPr>
        <xdr:cNvPr id="2016" name="Shape 14">
          <a:extLst>
            <a:ext uri="{FF2B5EF4-FFF2-40B4-BE49-F238E27FC236}">
              <a16:creationId xmlns:a16="http://schemas.microsoft.com/office/drawing/2014/main" id="{00000000-0008-0000-0000-0000E007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43</xdr:row>
      <xdr:rowOff>0</xdr:rowOff>
    </xdr:from>
    <xdr:ext cx="342900" cy="342900"/>
    <xdr:sp macro="" textlink="">
      <xdr:nvSpPr>
        <xdr:cNvPr id="2017" name="Shape 14">
          <a:extLst>
            <a:ext uri="{FF2B5EF4-FFF2-40B4-BE49-F238E27FC236}">
              <a16:creationId xmlns:a16="http://schemas.microsoft.com/office/drawing/2014/main" id="{00000000-0008-0000-0000-0000E107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43</xdr:row>
      <xdr:rowOff>0</xdr:rowOff>
    </xdr:from>
    <xdr:ext cx="342900" cy="342900"/>
    <xdr:sp macro="" textlink="">
      <xdr:nvSpPr>
        <xdr:cNvPr id="2018" name="Shape 14">
          <a:extLst>
            <a:ext uri="{FF2B5EF4-FFF2-40B4-BE49-F238E27FC236}">
              <a16:creationId xmlns:a16="http://schemas.microsoft.com/office/drawing/2014/main" id="{00000000-0008-0000-0000-0000E207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43</xdr:row>
      <xdr:rowOff>0</xdr:rowOff>
    </xdr:from>
    <xdr:ext cx="342900" cy="342900"/>
    <xdr:sp macro="" textlink="">
      <xdr:nvSpPr>
        <xdr:cNvPr id="2019" name="Shape 14">
          <a:extLst>
            <a:ext uri="{FF2B5EF4-FFF2-40B4-BE49-F238E27FC236}">
              <a16:creationId xmlns:a16="http://schemas.microsoft.com/office/drawing/2014/main" id="{00000000-0008-0000-0000-0000E307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2020" name="Shape 14">
          <a:extLst>
            <a:ext uri="{FF2B5EF4-FFF2-40B4-BE49-F238E27FC236}">
              <a16:creationId xmlns:a16="http://schemas.microsoft.com/office/drawing/2014/main" id="{00000000-0008-0000-0000-0000E407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2021" name="Shape 14">
          <a:extLst>
            <a:ext uri="{FF2B5EF4-FFF2-40B4-BE49-F238E27FC236}">
              <a16:creationId xmlns:a16="http://schemas.microsoft.com/office/drawing/2014/main" id="{00000000-0008-0000-0000-0000E507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2022" name="Shape 14">
          <a:extLst>
            <a:ext uri="{FF2B5EF4-FFF2-40B4-BE49-F238E27FC236}">
              <a16:creationId xmlns:a16="http://schemas.microsoft.com/office/drawing/2014/main" id="{00000000-0008-0000-0000-0000E607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35</xdr:row>
      <xdr:rowOff>0</xdr:rowOff>
    </xdr:from>
    <xdr:ext cx="342900" cy="342900"/>
    <xdr:sp macro="" textlink="">
      <xdr:nvSpPr>
        <xdr:cNvPr id="2023" name="Shape 14">
          <a:extLst>
            <a:ext uri="{FF2B5EF4-FFF2-40B4-BE49-F238E27FC236}">
              <a16:creationId xmlns:a16="http://schemas.microsoft.com/office/drawing/2014/main" id="{00000000-0008-0000-0000-0000E707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2024" name="Shape 14">
          <a:extLst>
            <a:ext uri="{FF2B5EF4-FFF2-40B4-BE49-F238E27FC236}">
              <a16:creationId xmlns:a16="http://schemas.microsoft.com/office/drawing/2014/main" id="{00000000-0008-0000-0000-0000E807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2025" name="Shape 14">
          <a:extLst>
            <a:ext uri="{FF2B5EF4-FFF2-40B4-BE49-F238E27FC236}">
              <a16:creationId xmlns:a16="http://schemas.microsoft.com/office/drawing/2014/main" id="{00000000-0008-0000-0000-0000E907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38</xdr:row>
      <xdr:rowOff>0</xdr:rowOff>
    </xdr:from>
    <xdr:ext cx="342900" cy="342900"/>
    <xdr:sp macro="" textlink="">
      <xdr:nvSpPr>
        <xdr:cNvPr id="2026" name="Shape 14">
          <a:extLst>
            <a:ext uri="{FF2B5EF4-FFF2-40B4-BE49-F238E27FC236}">
              <a16:creationId xmlns:a16="http://schemas.microsoft.com/office/drawing/2014/main" id="{00000000-0008-0000-0000-0000EA07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35</xdr:row>
      <xdr:rowOff>0</xdr:rowOff>
    </xdr:from>
    <xdr:ext cx="342900" cy="342900"/>
    <xdr:sp macro="" textlink="">
      <xdr:nvSpPr>
        <xdr:cNvPr id="2027" name="Shape 14">
          <a:extLst>
            <a:ext uri="{FF2B5EF4-FFF2-40B4-BE49-F238E27FC236}">
              <a16:creationId xmlns:a16="http://schemas.microsoft.com/office/drawing/2014/main" id="{00000000-0008-0000-0000-0000EB07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2028" name="Shape 14">
          <a:extLst>
            <a:ext uri="{FF2B5EF4-FFF2-40B4-BE49-F238E27FC236}">
              <a16:creationId xmlns:a16="http://schemas.microsoft.com/office/drawing/2014/main" id="{00000000-0008-0000-0000-0000EC07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2029" name="Shape 14">
          <a:extLst>
            <a:ext uri="{FF2B5EF4-FFF2-40B4-BE49-F238E27FC236}">
              <a16:creationId xmlns:a16="http://schemas.microsoft.com/office/drawing/2014/main" id="{00000000-0008-0000-0000-0000ED07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38</xdr:row>
      <xdr:rowOff>0</xdr:rowOff>
    </xdr:from>
    <xdr:ext cx="342900" cy="342900"/>
    <xdr:sp macro="" textlink="">
      <xdr:nvSpPr>
        <xdr:cNvPr id="2030" name="Shape 14">
          <a:extLst>
            <a:ext uri="{FF2B5EF4-FFF2-40B4-BE49-F238E27FC236}">
              <a16:creationId xmlns:a16="http://schemas.microsoft.com/office/drawing/2014/main" id="{00000000-0008-0000-0000-0000EE07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35</xdr:row>
      <xdr:rowOff>0</xdr:rowOff>
    </xdr:from>
    <xdr:ext cx="342900" cy="342900"/>
    <xdr:sp macro="" textlink="">
      <xdr:nvSpPr>
        <xdr:cNvPr id="2031" name="Shape 14">
          <a:extLst>
            <a:ext uri="{FF2B5EF4-FFF2-40B4-BE49-F238E27FC236}">
              <a16:creationId xmlns:a16="http://schemas.microsoft.com/office/drawing/2014/main" id="{00000000-0008-0000-0000-0000EF07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42900" cy="342900"/>
    <xdr:sp macro="" textlink="">
      <xdr:nvSpPr>
        <xdr:cNvPr id="2032" name="Shape 14">
          <a:extLst>
            <a:ext uri="{FF2B5EF4-FFF2-40B4-BE49-F238E27FC236}">
              <a16:creationId xmlns:a16="http://schemas.microsoft.com/office/drawing/2014/main" id="{00000000-0008-0000-0000-0000F007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42900" cy="342900"/>
    <xdr:sp macro="" textlink="">
      <xdr:nvSpPr>
        <xdr:cNvPr id="2033" name="Shape 14">
          <a:extLst>
            <a:ext uri="{FF2B5EF4-FFF2-40B4-BE49-F238E27FC236}">
              <a16:creationId xmlns:a16="http://schemas.microsoft.com/office/drawing/2014/main" id="{00000000-0008-0000-0000-0000F107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42900" cy="342900"/>
    <xdr:sp macro="" textlink="">
      <xdr:nvSpPr>
        <xdr:cNvPr id="2034" name="Shape 14">
          <a:extLst>
            <a:ext uri="{FF2B5EF4-FFF2-40B4-BE49-F238E27FC236}">
              <a16:creationId xmlns:a16="http://schemas.microsoft.com/office/drawing/2014/main" id="{00000000-0008-0000-0000-0000F207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2035" name="Shape 14">
          <a:extLst>
            <a:ext uri="{FF2B5EF4-FFF2-40B4-BE49-F238E27FC236}">
              <a16:creationId xmlns:a16="http://schemas.microsoft.com/office/drawing/2014/main" id="{00000000-0008-0000-0000-0000F307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2036" name="Shape 14">
          <a:extLst>
            <a:ext uri="{FF2B5EF4-FFF2-40B4-BE49-F238E27FC236}">
              <a16:creationId xmlns:a16="http://schemas.microsoft.com/office/drawing/2014/main" id="{00000000-0008-0000-0000-0000F407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2037" name="Shape 14">
          <a:extLst>
            <a:ext uri="{FF2B5EF4-FFF2-40B4-BE49-F238E27FC236}">
              <a16:creationId xmlns:a16="http://schemas.microsoft.com/office/drawing/2014/main" id="{00000000-0008-0000-0000-0000F507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2038" name="Shape 14">
          <a:extLst>
            <a:ext uri="{FF2B5EF4-FFF2-40B4-BE49-F238E27FC236}">
              <a16:creationId xmlns:a16="http://schemas.microsoft.com/office/drawing/2014/main" id="{00000000-0008-0000-0000-0000F607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2039" name="Shape 14">
          <a:extLst>
            <a:ext uri="{FF2B5EF4-FFF2-40B4-BE49-F238E27FC236}">
              <a16:creationId xmlns:a16="http://schemas.microsoft.com/office/drawing/2014/main" id="{00000000-0008-0000-0000-0000F707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2040" name="Shape 14">
          <a:extLst>
            <a:ext uri="{FF2B5EF4-FFF2-40B4-BE49-F238E27FC236}">
              <a16:creationId xmlns:a16="http://schemas.microsoft.com/office/drawing/2014/main" id="{00000000-0008-0000-0000-0000F807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38</xdr:row>
      <xdr:rowOff>0</xdr:rowOff>
    </xdr:from>
    <xdr:ext cx="342900" cy="342900"/>
    <xdr:sp macro="" textlink="">
      <xdr:nvSpPr>
        <xdr:cNvPr id="2041" name="Shape 14">
          <a:extLst>
            <a:ext uri="{FF2B5EF4-FFF2-40B4-BE49-F238E27FC236}">
              <a16:creationId xmlns:a16="http://schemas.microsoft.com/office/drawing/2014/main" id="{00000000-0008-0000-0000-0000F907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38</xdr:row>
      <xdr:rowOff>0</xdr:rowOff>
    </xdr:from>
    <xdr:ext cx="342900" cy="342900"/>
    <xdr:sp macro="" textlink="">
      <xdr:nvSpPr>
        <xdr:cNvPr id="2042" name="Shape 14">
          <a:extLst>
            <a:ext uri="{FF2B5EF4-FFF2-40B4-BE49-F238E27FC236}">
              <a16:creationId xmlns:a16="http://schemas.microsoft.com/office/drawing/2014/main" id="{00000000-0008-0000-0000-0000FA07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38</xdr:row>
      <xdr:rowOff>0</xdr:rowOff>
    </xdr:from>
    <xdr:ext cx="342900" cy="342900"/>
    <xdr:sp macro="" textlink="">
      <xdr:nvSpPr>
        <xdr:cNvPr id="2043" name="Shape 14">
          <a:extLst>
            <a:ext uri="{FF2B5EF4-FFF2-40B4-BE49-F238E27FC236}">
              <a16:creationId xmlns:a16="http://schemas.microsoft.com/office/drawing/2014/main" id="{00000000-0008-0000-0000-0000FB07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41</xdr:row>
      <xdr:rowOff>0</xdr:rowOff>
    </xdr:from>
    <xdr:ext cx="342900" cy="342900"/>
    <xdr:sp macro="" textlink="">
      <xdr:nvSpPr>
        <xdr:cNvPr id="2044" name="Shape 14">
          <a:extLst>
            <a:ext uri="{FF2B5EF4-FFF2-40B4-BE49-F238E27FC236}">
              <a16:creationId xmlns:a16="http://schemas.microsoft.com/office/drawing/2014/main" id="{00000000-0008-0000-0000-0000FC07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41</xdr:row>
      <xdr:rowOff>0</xdr:rowOff>
    </xdr:from>
    <xdr:ext cx="342900" cy="342900"/>
    <xdr:sp macro="" textlink="">
      <xdr:nvSpPr>
        <xdr:cNvPr id="2045" name="Shape 14">
          <a:extLst>
            <a:ext uri="{FF2B5EF4-FFF2-40B4-BE49-F238E27FC236}">
              <a16:creationId xmlns:a16="http://schemas.microsoft.com/office/drawing/2014/main" id="{00000000-0008-0000-0000-0000FD07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41</xdr:row>
      <xdr:rowOff>0</xdr:rowOff>
    </xdr:from>
    <xdr:ext cx="342900" cy="342900"/>
    <xdr:sp macro="" textlink="">
      <xdr:nvSpPr>
        <xdr:cNvPr id="2046" name="Shape 14">
          <a:extLst>
            <a:ext uri="{FF2B5EF4-FFF2-40B4-BE49-F238E27FC236}">
              <a16:creationId xmlns:a16="http://schemas.microsoft.com/office/drawing/2014/main" id="{00000000-0008-0000-0000-0000FE07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42</xdr:row>
      <xdr:rowOff>0</xdr:rowOff>
    </xdr:from>
    <xdr:ext cx="342900" cy="342900"/>
    <xdr:sp macro="" textlink="">
      <xdr:nvSpPr>
        <xdr:cNvPr id="2047" name="Shape 14">
          <a:extLst>
            <a:ext uri="{FF2B5EF4-FFF2-40B4-BE49-F238E27FC236}">
              <a16:creationId xmlns:a16="http://schemas.microsoft.com/office/drawing/2014/main" id="{00000000-0008-0000-0000-0000FF07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42</xdr:row>
      <xdr:rowOff>0</xdr:rowOff>
    </xdr:from>
    <xdr:ext cx="342900" cy="342900"/>
    <xdr:sp macro="" textlink="">
      <xdr:nvSpPr>
        <xdr:cNvPr id="2048" name="Shape 14">
          <a:extLst>
            <a:ext uri="{FF2B5EF4-FFF2-40B4-BE49-F238E27FC236}">
              <a16:creationId xmlns:a16="http://schemas.microsoft.com/office/drawing/2014/main" id="{00000000-0008-0000-0000-00000008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42</xdr:row>
      <xdr:rowOff>0</xdr:rowOff>
    </xdr:from>
    <xdr:ext cx="342900" cy="342900"/>
    <xdr:sp macro="" textlink="">
      <xdr:nvSpPr>
        <xdr:cNvPr id="2049" name="Shape 14">
          <a:extLst>
            <a:ext uri="{FF2B5EF4-FFF2-40B4-BE49-F238E27FC236}">
              <a16:creationId xmlns:a16="http://schemas.microsoft.com/office/drawing/2014/main" id="{00000000-0008-0000-0000-00000108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2050" name="Shape 14">
          <a:extLst>
            <a:ext uri="{FF2B5EF4-FFF2-40B4-BE49-F238E27FC236}">
              <a16:creationId xmlns:a16="http://schemas.microsoft.com/office/drawing/2014/main" id="{00000000-0008-0000-0000-00000208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2051" name="Shape 14">
          <a:extLst>
            <a:ext uri="{FF2B5EF4-FFF2-40B4-BE49-F238E27FC236}">
              <a16:creationId xmlns:a16="http://schemas.microsoft.com/office/drawing/2014/main" id="{00000000-0008-0000-0000-00000308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2052" name="Shape 14">
          <a:extLst>
            <a:ext uri="{FF2B5EF4-FFF2-40B4-BE49-F238E27FC236}">
              <a16:creationId xmlns:a16="http://schemas.microsoft.com/office/drawing/2014/main" id="{00000000-0008-0000-0000-00000408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2053" name="Shape 14">
          <a:extLst>
            <a:ext uri="{FF2B5EF4-FFF2-40B4-BE49-F238E27FC236}">
              <a16:creationId xmlns:a16="http://schemas.microsoft.com/office/drawing/2014/main" id="{00000000-0008-0000-0000-00000508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2054" name="Shape 14">
          <a:extLst>
            <a:ext uri="{FF2B5EF4-FFF2-40B4-BE49-F238E27FC236}">
              <a16:creationId xmlns:a16="http://schemas.microsoft.com/office/drawing/2014/main" id="{00000000-0008-0000-0000-00000608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2055" name="Shape 14">
          <a:extLst>
            <a:ext uri="{FF2B5EF4-FFF2-40B4-BE49-F238E27FC236}">
              <a16:creationId xmlns:a16="http://schemas.microsoft.com/office/drawing/2014/main" id="{00000000-0008-0000-0000-00000708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2056" name="Shape 14">
          <a:extLst>
            <a:ext uri="{FF2B5EF4-FFF2-40B4-BE49-F238E27FC236}">
              <a16:creationId xmlns:a16="http://schemas.microsoft.com/office/drawing/2014/main" id="{00000000-0008-0000-0000-00000808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2057" name="Shape 14">
          <a:extLst>
            <a:ext uri="{FF2B5EF4-FFF2-40B4-BE49-F238E27FC236}">
              <a16:creationId xmlns:a16="http://schemas.microsoft.com/office/drawing/2014/main" id="{00000000-0008-0000-0000-00000908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35</xdr:row>
      <xdr:rowOff>0</xdr:rowOff>
    </xdr:from>
    <xdr:ext cx="342900" cy="342900"/>
    <xdr:sp macro="" textlink="">
      <xdr:nvSpPr>
        <xdr:cNvPr id="2058" name="Shape 14">
          <a:extLst>
            <a:ext uri="{FF2B5EF4-FFF2-40B4-BE49-F238E27FC236}">
              <a16:creationId xmlns:a16="http://schemas.microsoft.com/office/drawing/2014/main" id="{00000000-0008-0000-0000-00000A08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36</xdr:row>
      <xdr:rowOff>0</xdr:rowOff>
    </xdr:from>
    <xdr:ext cx="342900" cy="342900"/>
    <xdr:sp macro="" textlink="">
      <xdr:nvSpPr>
        <xdr:cNvPr id="2059" name="Shape 14">
          <a:extLst>
            <a:ext uri="{FF2B5EF4-FFF2-40B4-BE49-F238E27FC236}">
              <a16:creationId xmlns:a16="http://schemas.microsoft.com/office/drawing/2014/main" id="{00000000-0008-0000-0000-00000B08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37</xdr:row>
      <xdr:rowOff>0</xdr:rowOff>
    </xdr:from>
    <xdr:ext cx="342900" cy="342900"/>
    <xdr:sp macro="" textlink="">
      <xdr:nvSpPr>
        <xdr:cNvPr id="2060" name="Shape 14">
          <a:extLst>
            <a:ext uri="{FF2B5EF4-FFF2-40B4-BE49-F238E27FC236}">
              <a16:creationId xmlns:a16="http://schemas.microsoft.com/office/drawing/2014/main" id="{00000000-0008-0000-0000-00000C08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38</xdr:row>
      <xdr:rowOff>0</xdr:rowOff>
    </xdr:from>
    <xdr:ext cx="342900" cy="342900"/>
    <xdr:sp macro="" textlink="">
      <xdr:nvSpPr>
        <xdr:cNvPr id="2061" name="Shape 14">
          <a:extLst>
            <a:ext uri="{FF2B5EF4-FFF2-40B4-BE49-F238E27FC236}">
              <a16:creationId xmlns:a16="http://schemas.microsoft.com/office/drawing/2014/main" id="{00000000-0008-0000-0000-00000D08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35</xdr:row>
      <xdr:rowOff>0</xdr:rowOff>
    </xdr:from>
    <xdr:ext cx="342900" cy="342900"/>
    <xdr:sp macro="" textlink="">
      <xdr:nvSpPr>
        <xdr:cNvPr id="2062" name="Shape 14">
          <a:extLst>
            <a:ext uri="{FF2B5EF4-FFF2-40B4-BE49-F238E27FC236}">
              <a16:creationId xmlns:a16="http://schemas.microsoft.com/office/drawing/2014/main" id="{00000000-0008-0000-0000-00000E08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36</xdr:row>
      <xdr:rowOff>0</xdr:rowOff>
    </xdr:from>
    <xdr:ext cx="342900" cy="342900"/>
    <xdr:sp macro="" textlink="">
      <xdr:nvSpPr>
        <xdr:cNvPr id="2063" name="Shape 14">
          <a:extLst>
            <a:ext uri="{FF2B5EF4-FFF2-40B4-BE49-F238E27FC236}">
              <a16:creationId xmlns:a16="http://schemas.microsoft.com/office/drawing/2014/main" id="{00000000-0008-0000-0000-00000F08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37</xdr:row>
      <xdr:rowOff>0</xdr:rowOff>
    </xdr:from>
    <xdr:ext cx="342900" cy="342900"/>
    <xdr:sp macro="" textlink="">
      <xdr:nvSpPr>
        <xdr:cNvPr id="2064" name="Shape 14">
          <a:extLst>
            <a:ext uri="{FF2B5EF4-FFF2-40B4-BE49-F238E27FC236}">
              <a16:creationId xmlns:a16="http://schemas.microsoft.com/office/drawing/2014/main" id="{00000000-0008-0000-0000-00001008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38</xdr:row>
      <xdr:rowOff>0</xdr:rowOff>
    </xdr:from>
    <xdr:ext cx="342900" cy="342900"/>
    <xdr:sp macro="" textlink="">
      <xdr:nvSpPr>
        <xdr:cNvPr id="2065" name="Shape 14">
          <a:extLst>
            <a:ext uri="{FF2B5EF4-FFF2-40B4-BE49-F238E27FC236}">
              <a16:creationId xmlns:a16="http://schemas.microsoft.com/office/drawing/2014/main" id="{00000000-0008-0000-0000-00001108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35</xdr:row>
      <xdr:rowOff>0</xdr:rowOff>
    </xdr:from>
    <xdr:ext cx="342900" cy="342900"/>
    <xdr:sp macro="" textlink="">
      <xdr:nvSpPr>
        <xdr:cNvPr id="2066" name="Shape 14">
          <a:extLst>
            <a:ext uri="{FF2B5EF4-FFF2-40B4-BE49-F238E27FC236}">
              <a16:creationId xmlns:a16="http://schemas.microsoft.com/office/drawing/2014/main" id="{00000000-0008-0000-0000-00001208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32</xdr:row>
      <xdr:rowOff>0</xdr:rowOff>
    </xdr:from>
    <xdr:ext cx="342900" cy="342900"/>
    <xdr:sp macro="" textlink="">
      <xdr:nvSpPr>
        <xdr:cNvPr id="2067" name="Shape 14">
          <a:extLst>
            <a:ext uri="{FF2B5EF4-FFF2-40B4-BE49-F238E27FC236}">
              <a16:creationId xmlns:a16="http://schemas.microsoft.com/office/drawing/2014/main" id="{00000000-0008-0000-0000-00001308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32</xdr:row>
      <xdr:rowOff>0</xdr:rowOff>
    </xdr:from>
    <xdr:ext cx="342900" cy="342900"/>
    <xdr:sp macro="" textlink="">
      <xdr:nvSpPr>
        <xdr:cNvPr id="2068" name="Shape 14">
          <a:extLst>
            <a:ext uri="{FF2B5EF4-FFF2-40B4-BE49-F238E27FC236}">
              <a16:creationId xmlns:a16="http://schemas.microsoft.com/office/drawing/2014/main" id="{00000000-0008-0000-0000-00001408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32</xdr:row>
      <xdr:rowOff>0</xdr:rowOff>
    </xdr:from>
    <xdr:ext cx="342900" cy="342900"/>
    <xdr:sp macro="" textlink="">
      <xdr:nvSpPr>
        <xdr:cNvPr id="2069" name="Shape 14">
          <a:extLst>
            <a:ext uri="{FF2B5EF4-FFF2-40B4-BE49-F238E27FC236}">
              <a16:creationId xmlns:a16="http://schemas.microsoft.com/office/drawing/2014/main" id="{00000000-0008-0000-0000-00001508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36</xdr:row>
      <xdr:rowOff>0</xdr:rowOff>
    </xdr:from>
    <xdr:ext cx="342900" cy="342900"/>
    <xdr:sp macro="" textlink="">
      <xdr:nvSpPr>
        <xdr:cNvPr id="2070" name="Shape 14">
          <a:extLst>
            <a:ext uri="{FF2B5EF4-FFF2-40B4-BE49-F238E27FC236}">
              <a16:creationId xmlns:a16="http://schemas.microsoft.com/office/drawing/2014/main" id="{00000000-0008-0000-0000-00001608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36</xdr:row>
      <xdr:rowOff>0</xdr:rowOff>
    </xdr:from>
    <xdr:ext cx="342900" cy="342900"/>
    <xdr:sp macro="" textlink="">
      <xdr:nvSpPr>
        <xdr:cNvPr id="2071" name="Shape 14">
          <a:extLst>
            <a:ext uri="{FF2B5EF4-FFF2-40B4-BE49-F238E27FC236}">
              <a16:creationId xmlns:a16="http://schemas.microsoft.com/office/drawing/2014/main" id="{00000000-0008-0000-0000-00001708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36</xdr:row>
      <xdr:rowOff>0</xdr:rowOff>
    </xdr:from>
    <xdr:ext cx="342900" cy="342900"/>
    <xdr:sp macro="" textlink="">
      <xdr:nvSpPr>
        <xdr:cNvPr id="2072" name="Shape 14">
          <a:extLst>
            <a:ext uri="{FF2B5EF4-FFF2-40B4-BE49-F238E27FC236}">
              <a16:creationId xmlns:a16="http://schemas.microsoft.com/office/drawing/2014/main" id="{00000000-0008-0000-0000-00001808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37</xdr:row>
      <xdr:rowOff>0</xdr:rowOff>
    </xdr:from>
    <xdr:ext cx="342900" cy="342900"/>
    <xdr:sp macro="" textlink="">
      <xdr:nvSpPr>
        <xdr:cNvPr id="2073" name="Shape 14">
          <a:extLst>
            <a:ext uri="{FF2B5EF4-FFF2-40B4-BE49-F238E27FC236}">
              <a16:creationId xmlns:a16="http://schemas.microsoft.com/office/drawing/2014/main" id="{00000000-0008-0000-0000-00001908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37</xdr:row>
      <xdr:rowOff>0</xdr:rowOff>
    </xdr:from>
    <xdr:ext cx="342900" cy="342900"/>
    <xdr:sp macro="" textlink="">
      <xdr:nvSpPr>
        <xdr:cNvPr id="2074" name="Shape 14">
          <a:extLst>
            <a:ext uri="{FF2B5EF4-FFF2-40B4-BE49-F238E27FC236}">
              <a16:creationId xmlns:a16="http://schemas.microsoft.com/office/drawing/2014/main" id="{00000000-0008-0000-0000-00001A08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37</xdr:row>
      <xdr:rowOff>0</xdr:rowOff>
    </xdr:from>
    <xdr:ext cx="342900" cy="342900"/>
    <xdr:sp macro="" textlink="">
      <xdr:nvSpPr>
        <xdr:cNvPr id="2075" name="Shape 14">
          <a:extLst>
            <a:ext uri="{FF2B5EF4-FFF2-40B4-BE49-F238E27FC236}">
              <a16:creationId xmlns:a16="http://schemas.microsoft.com/office/drawing/2014/main" id="{00000000-0008-0000-0000-00001B08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38</xdr:row>
      <xdr:rowOff>0</xdr:rowOff>
    </xdr:from>
    <xdr:ext cx="342900" cy="342900"/>
    <xdr:sp macro="" textlink="">
      <xdr:nvSpPr>
        <xdr:cNvPr id="2076" name="Shape 14">
          <a:extLst>
            <a:ext uri="{FF2B5EF4-FFF2-40B4-BE49-F238E27FC236}">
              <a16:creationId xmlns:a16="http://schemas.microsoft.com/office/drawing/2014/main" id="{00000000-0008-0000-0000-00001C08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38</xdr:row>
      <xdr:rowOff>0</xdr:rowOff>
    </xdr:from>
    <xdr:ext cx="342900" cy="342900"/>
    <xdr:sp macro="" textlink="">
      <xdr:nvSpPr>
        <xdr:cNvPr id="2077" name="Shape 14">
          <a:extLst>
            <a:ext uri="{FF2B5EF4-FFF2-40B4-BE49-F238E27FC236}">
              <a16:creationId xmlns:a16="http://schemas.microsoft.com/office/drawing/2014/main" id="{00000000-0008-0000-0000-00001D08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38</xdr:row>
      <xdr:rowOff>0</xdr:rowOff>
    </xdr:from>
    <xdr:ext cx="342900" cy="342900"/>
    <xdr:sp macro="" textlink="">
      <xdr:nvSpPr>
        <xdr:cNvPr id="2078" name="Shape 14">
          <a:extLst>
            <a:ext uri="{FF2B5EF4-FFF2-40B4-BE49-F238E27FC236}">
              <a16:creationId xmlns:a16="http://schemas.microsoft.com/office/drawing/2014/main" id="{00000000-0008-0000-0000-00001E08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41</xdr:row>
      <xdr:rowOff>0</xdr:rowOff>
    </xdr:from>
    <xdr:ext cx="342900" cy="342900"/>
    <xdr:sp macro="" textlink="">
      <xdr:nvSpPr>
        <xdr:cNvPr id="2079" name="Shape 14">
          <a:extLst>
            <a:ext uri="{FF2B5EF4-FFF2-40B4-BE49-F238E27FC236}">
              <a16:creationId xmlns:a16="http://schemas.microsoft.com/office/drawing/2014/main" id="{00000000-0008-0000-0000-00001F08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41</xdr:row>
      <xdr:rowOff>0</xdr:rowOff>
    </xdr:from>
    <xdr:ext cx="342900" cy="342900"/>
    <xdr:sp macro="" textlink="">
      <xdr:nvSpPr>
        <xdr:cNvPr id="2080" name="Shape 14">
          <a:extLst>
            <a:ext uri="{FF2B5EF4-FFF2-40B4-BE49-F238E27FC236}">
              <a16:creationId xmlns:a16="http://schemas.microsoft.com/office/drawing/2014/main" id="{00000000-0008-0000-0000-00002008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41</xdr:row>
      <xdr:rowOff>0</xdr:rowOff>
    </xdr:from>
    <xdr:ext cx="342900" cy="342900"/>
    <xdr:sp macro="" textlink="">
      <xdr:nvSpPr>
        <xdr:cNvPr id="2081" name="Shape 14">
          <a:extLst>
            <a:ext uri="{FF2B5EF4-FFF2-40B4-BE49-F238E27FC236}">
              <a16:creationId xmlns:a16="http://schemas.microsoft.com/office/drawing/2014/main" id="{00000000-0008-0000-0000-00002108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42</xdr:row>
      <xdr:rowOff>0</xdr:rowOff>
    </xdr:from>
    <xdr:ext cx="342900" cy="342900"/>
    <xdr:sp macro="" textlink="">
      <xdr:nvSpPr>
        <xdr:cNvPr id="2082" name="Shape 14">
          <a:extLst>
            <a:ext uri="{FF2B5EF4-FFF2-40B4-BE49-F238E27FC236}">
              <a16:creationId xmlns:a16="http://schemas.microsoft.com/office/drawing/2014/main" id="{00000000-0008-0000-0000-00002208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42</xdr:row>
      <xdr:rowOff>0</xdr:rowOff>
    </xdr:from>
    <xdr:ext cx="342900" cy="342900"/>
    <xdr:sp macro="" textlink="">
      <xdr:nvSpPr>
        <xdr:cNvPr id="2083" name="Shape 14">
          <a:extLst>
            <a:ext uri="{FF2B5EF4-FFF2-40B4-BE49-F238E27FC236}">
              <a16:creationId xmlns:a16="http://schemas.microsoft.com/office/drawing/2014/main" id="{00000000-0008-0000-0000-00002308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42</xdr:row>
      <xdr:rowOff>0</xdr:rowOff>
    </xdr:from>
    <xdr:ext cx="342900" cy="342900"/>
    <xdr:sp macro="" textlink="">
      <xdr:nvSpPr>
        <xdr:cNvPr id="2084" name="Shape 14">
          <a:extLst>
            <a:ext uri="{FF2B5EF4-FFF2-40B4-BE49-F238E27FC236}">
              <a16:creationId xmlns:a16="http://schemas.microsoft.com/office/drawing/2014/main" id="{00000000-0008-0000-0000-00002408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43</xdr:row>
      <xdr:rowOff>0</xdr:rowOff>
    </xdr:from>
    <xdr:ext cx="342900" cy="342900"/>
    <xdr:sp macro="" textlink="">
      <xdr:nvSpPr>
        <xdr:cNvPr id="2085" name="Shape 14">
          <a:extLst>
            <a:ext uri="{FF2B5EF4-FFF2-40B4-BE49-F238E27FC236}">
              <a16:creationId xmlns:a16="http://schemas.microsoft.com/office/drawing/2014/main" id="{00000000-0008-0000-0000-00002508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43</xdr:row>
      <xdr:rowOff>0</xdr:rowOff>
    </xdr:from>
    <xdr:ext cx="342900" cy="342900"/>
    <xdr:sp macro="" textlink="">
      <xdr:nvSpPr>
        <xdr:cNvPr id="2086" name="Shape 14">
          <a:extLst>
            <a:ext uri="{FF2B5EF4-FFF2-40B4-BE49-F238E27FC236}">
              <a16:creationId xmlns:a16="http://schemas.microsoft.com/office/drawing/2014/main" id="{00000000-0008-0000-0000-00002608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43</xdr:row>
      <xdr:rowOff>0</xdr:rowOff>
    </xdr:from>
    <xdr:ext cx="342900" cy="342900"/>
    <xdr:sp macro="" textlink="">
      <xdr:nvSpPr>
        <xdr:cNvPr id="2087" name="Shape 14">
          <a:extLst>
            <a:ext uri="{FF2B5EF4-FFF2-40B4-BE49-F238E27FC236}">
              <a16:creationId xmlns:a16="http://schemas.microsoft.com/office/drawing/2014/main" id="{00000000-0008-0000-0000-00002708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43</xdr:row>
      <xdr:rowOff>0</xdr:rowOff>
    </xdr:from>
    <xdr:ext cx="342900" cy="342900"/>
    <xdr:sp macro="" textlink="">
      <xdr:nvSpPr>
        <xdr:cNvPr id="2088" name="Shape 14">
          <a:extLst>
            <a:ext uri="{FF2B5EF4-FFF2-40B4-BE49-F238E27FC236}">
              <a16:creationId xmlns:a16="http://schemas.microsoft.com/office/drawing/2014/main" id="{00000000-0008-0000-0000-00002808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43</xdr:row>
      <xdr:rowOff>0</xdr:rowOff>
    </xdr:from>
    <xdr:ext cx="342900" cy="342900"/>
    <xdr:sp macro="" textlink="">
      <xdr:nvSpPr>
        <xdr:cNvPr id="2089" name="Shape 14">
          <a:extLst>
            <a:ext uri="{FF2B5EF4-FFF2-40B4-BE49-F238E27FC236}">
              <a16:creationId xmlns:a16="http://schemas.microsoft.com/office/drawing/2014/main" id="{00000000-0008-0000-0000-00002908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49</xdr:row>
      <xdr:rowOff>0</xdr:rowOff>
    </xdr:from>
    <xdr:ext cx="342900" cy="342900"/>
    <xdr:sp macro="" textlink="">
      <xdr:nvSpPr>
        <xdr:cNvPr id="2090" name="Shape 14">
          <a:extLst>
            <a:ext uri="{FF2B5EF4-FFF2-40B4-BE49-F238E27FC236}">
              <a16:creationId xmlns:a16="http://schemas.microsoft.com/office/drawing/2014/main" id="{00000000-0008-0000-0000-00002A08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42900" cy="342900"/>
    <xdr:sp macro="" textlink="">
      <xdr:nvSpPr>
        <xdr:cNvPr id="2091" name="Shape 14">
          <a:extLst>
            <a:ext uri="{FF2B5EF4-FFF2-40B4-BE49-F238E27FC236}">
              <a16:creationId xmlns:a16="http://schemas.microsoft.com/office/drawing/2014/main" id="{00000000-0008-0000-0000-00002B08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42900" cy="342900"/>
    <xdr:sp macro="" textlink="">
      <xdr:nvSpPr>
        <xdr:cNvPr id="2092" name="Shape 14">
          <a:extLst>
            <a:ext uri="{FF2B5EF4-FFF2-40B4-BE49-F238E27FC236}">
              <a16:creationId xmlns:a16="http://schemas.microsoft.com/office/drawing/2014/main" id="{00000000-0008-0000-0000-00002C08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37</xdr:row>
      <xdr:rowOff>0</xdr:rowOff>
    </xdr:from>
    <xdr:ext cx="342900" cy="342900"/>
    <xdr:sp macro="" textlink="">
      <xdr:nvSpPr>
        <xdr:cNvPr id="2093" name="Shape 14">
          <a:extLst>
            <a:ext uri="{FF2B5EF4-FFF2-40B4-BE49-F238E27FC236}">
              <a16:creationId xmlns:a16="http://schemas.microsoft.com/office/drawing/2014/main" id="{00000000-0008-0000-0000-00002D08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38</xdr:row>
      <xdr:rowOff>0</xdr:rowOff>
    </xdr:from>
    <xdr:ext cx="342900" cy="342900"/>
    <xdr:sp macro="" textlink="">
      <xdr:nvSpPr>
        <xdr:cNvPr id="2094" name="Shape 14">
          <a:extLst>
            <a:ext uri="{FF2B5EF4-FFF2-40B4-BE49-F238E27FC236}">
              <a16:creationId xmlns:a16="http://schemas.microsoft.com/office/drawing/2014/main" id="{00000000-0008-0000-0000-00002E08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42900" cy="342900"/>
    <xdr:sp macro="" textlink="">
      <xdr:nvSpPr>
        <xdr:cNvPr id="2095" name="Shape 14">
          <a:extLst>
            <a:ext uri="{FF2B5EF4-FFF2-40B4-BE49-F238E27FC236}">
              <a16:creationId xmlns:a16="http://schemas.microsoft.com/office/drawing/2014/main" id="{00000000-0008-0000-0000-00002F08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42900" cy="342900"/>
    <xdr:sp macro="" textlink="">
      <xdr:nvSpPr>
        <xdr:cNvPr id="2096" name="Shape 14">
          <a:extLst>
            <a:ext uri="{FF2B5EF4-FFF2-40B4-BE49-F238E27FC236}">
              <a16:creationId xmlns:a16="http://schemas.microsoft.com/office/drawing/2014/main" id="{00000000-0008-0000-0000-00003008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37</xdr:row>
      <xdr:rowOff>0</xdr:rowOff>
    </xdr:from>
    <xdr:ext cx="342900" cy="342900"/>
    <xdr:sp macro="" textlink="">
      <xdr:nvSpPr>
        <xdr:cNvPr id="2097" name="Shape 14">
          <a:extLst>
            <a:ext uri="{FF2B5EF4-FFF2-40B4-BE49-F238E27FC236}">
              <a16:creationId xmlns:a16="http://schemas.microsoft.com/office/drawing/2014/main" id="{00000000-0008-0000-0000-00003108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38</xdr:row>
      <xdr:rowOff>0</xdr:rowOff>
    </xdr:from>
    <xdr:ext cx="342900" cy="342900"/>
    <xdr:sp macro="" textlink="">
      <xdr:nvSpPr>
        <xdr:cNvPr id="2098" name="Shape 14">
          <a:extLst>
            <a:ext uri="{FF2B5EF4-FFF2-40B4-BE49-F238E27FC236}">
              <a16:creationId xmlns:a16="http://schemas.microsoft.com/office/drawing/2014/main" id="{00000000-0008-0000-0000-00003208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42900" cy="342900"/>
    <xdr:sp macro="" textlink="">
      <xdr:nvSpPr>
        <xdr:cNvPr id="2099" name="Shape 14">
          <a:extLst>
            <a:ext uri="{FF2B5EF4-FFF2-40B4-BE49-F238E27FC236}">
              <a16:creationId xmlns:a16="http://schemas.microsoft.com/office/drawing/2014/main" id="{00000000-0008-0000-0000-00003308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32</xdr:row>
      <xdr:rowOff>0</xdr:rowOff>
    </xdr:from>
    <xdr:ext cx="342900" cy="342900"/>
    <xdr:sp macro="" textlink="">
      <xdr:nvSpPr>
        <xdr:cNvPr id="2100" name="Shape 14">
          <a:extLst>
            <a:ext uri="{FF2B5EF4-FFF2-40B4-BE49-F238E27FC236}">
              <a16:creationId xmlns:a16="http://schemas.microsoft.com/office/drawing/2014/main" id="{00000000-0008-0000-0000-00003408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32</xdr:row>
      <xdr:rowOff>0</xdr:rowOff>
    </xdr:from>
    <xdr:ext cx="342900" cy="342900"/>
    <xdr:sp macro="" textlink="">
      <xdr:nvSpPr>
        <xdr:cNvPr id="2101" name="Shape 14">
          <a:extLst>
            <a:ext uri="{FF2B5EF4-FFF2-40B4-BE49-F238E27FC236}">
              <a16:creationId xmlns:a16="http://schemas.microsoft.com/office/drawing/2014/main" id="{00000000-0008-0000-0000-00003508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32</xdr:row>
      <xdr:rowOff>0</xdr:rowOff>
    </xdr:from>
    <xdr:ext cx="342900" cy="342900"/>
    <xdr:sp macro="" textlink="">
      <xdr:nvSpPr>
        <xdr:cNvPr id="2102" name="Shape 14">
          <a:extLst>
            <a:ext uri="{FF2B5EF4-FFF2-40B4-BE49-F238E27FC236}">
              <a16:creationId xmlns:a16="http://schemas.microsoft.com/office/drawing/2014/main" id="{00000000-0008-0000-0000-00003608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42900" cy="342900"/>
    <xdr:sp macro="" textlink="">
      <xdr:nvSpPr>
        <xdr:cNvPr id="2103" name="Shape 14">
          <a:extLst>
            <a:ext uri="{FF2B5EF4-FFF2-40B4-BE49-F238E27FC236}">
              <a16:creationId xmlns:a16="http://schemas.microsoft.com/office/drawing/2014/main" id="{00000000-0008-0000-0000-00003708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42900" cy="342900"/>
    <xdr:sp macro="" textlink="">
      <xdr:nvSpPr>
        <xdr:cNvPr id="2104" name="Shape 14">
          <a:extLst>
            <a:ext uri="{FF2B5EF4-FFF2-40B4-BE49-F238E27FC236}">
              <a16:creationId xmlns:a16="http://schemas.microsoft.com/office/drawing/2014/main" id="{00000000-0008-0000-0000-00003808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42900" cy="342900"/>
    <xdr:sp macro="" textlink="">
      <xdr:nvSpPr>
        <xdr:cNvPr id="2105" name="Shape 14">
          <a:extLst>
            <a:ext uri="{FF2B5EF4-FFF2-40B4-BE49-F238E27FC236}">
              <a16:creationId xmlns:a16="http://schemas.microsoft.com/office/drawing/2014/main" id="{00000000-0008-0000-0000-00003908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37</xdr:row>
      <xdr:rowOff>0</xdr:rowOff>
    </xdr:from>
    <xdr:ext cx="342900" cy="342900"/>
    <xdr:sp macro="" textlink="">
      <xdr:nvSpPr>
        <xdr:cNvPr id="2106" name="Shape 14">
          <a:extLst>
            <a:ext uri="{FF2B5EF4-FFF2-40B4-BE49-F238E27FC236}">
              <a16:creationId xmlns:a16="http://schemas.microsoft.com/office/drawing/2014/main" id="{00000000-0008-0000-0000-00003A08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37</xdr:row>
      <xdr:rowOff>0</xdr:rowOff>
    </xdr:from>
    <xdr:ext cx="342900" cy="342900"/>
    <xdr:sp macro="" textlink="">
      <xdr:nvSpPr>
        <xdr:cNvPr id="2107" name="Shape 14">
          <a:extLst>
            <a:ext uri="{FF2B5EF4-FFF2-40B4-BE49-F238E27FC236}">
              <a16:creationId xmlns:a16="http://schemas.microsoft.com/office/drawing/2014/main" id="{00000000-0008-0000-0000-00003B08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37</xdr:row>
      <xdr:rowOff>0</xdr:rowOff>
    </xdr:from>
    <xdr:ext cx="342900" cy="342900"/>
    <xdr:sp macro="" textlink="">
      <xdr:nvSpPr>
        <xdr:cNvPr id="2108" name="Shape 14">
          <a:extLst>
            <a:ext uri="{FF2B5EF4-FFF2-40B4-BE49-F238E27FC236}">
              <a16:creationId xmlns:a16="http://schemas.microsoft.com/office/drawing/2014/main" id="{00000000-0008-0000-0000-00003C08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38</xdr:row>
      <xdr:rowOff>0</xdr:rowOff>
    </xdr:from>
    <xdr:ext cx="342900" cy="342900"/>
    <xdr:sp macro="" textlink="">
      <xdr:nvSpPr>
        <xdr:cNvPr id="2109" name="Shape 14">
          <a:extLst>
            <a:ext uri="{FF2B5EF4-FFF2-40B4-BE49-F238E27FC236}">
              <a16:creationId xmlns:a16="http://schemas.microsoft.com/office/drawing/2014/main" id="{00000000-0008-0000-0000-00003D08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38</xdr:row>
      <xdr:rowOff>0</xdr:rowOff>
    </xdr:from>
    <xdr:ext cx="342900" cy="342900"/>
    <xdr:sp macro="" textlink="">
      <xdr:nvSpPr>
        <xdr:cNvPr id="2110" name="Shape 14">
          <a:extLst>
            <a:ext uri="{FF2B5EF4-FFF2-40B4-BE49-F238E27FC236}">
              <a16:creationId xmlns:a16="http://schemas.microsoft.com/office/drawing/2014/main" id="{00000000-0008-0000-0000-00003E08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41</xdr:row>
      <xdr:rowOff>0</xdr:rowOff>
    </xdr:from>
    <xdr:ext cx="342900" cy="342900"/>
    <xdr:sp macro="" textlink="">
      <xdr:nvSpPr>
        <xdr:cNvPr id="2111" name="Shape 14">
          <a:extLst>
            <a:ext uri="{FF2B5EF4-FFF2-40B4-BE49-F238E27FC236}">
              <a16:creationId xmlns:a16="http://schemas.microsoft.com/office/drawing/2014/main" id="{00000000-0008-0000-0000-00003F08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41</xdr:row>
      <xdr:rowOff>0</xdr:rowOff>
    </xdr:from>
    <xdr:ext cx="342900" cy="342900"/>
    <xdr:sp macro="" textlink="">
      <xdr:nvSpPr>
        <xdr:cNvPr id="2112" name="Shape 14">
          <a:extLst>
            <a:ext uri="{FF2B5EF4-FFF2-40B4-BE49-F238E27FC236}">
              <a16:creationId xmlns:a16="http://schemas.microsoft.com/office/drawing/2014/main" id="{00000000-0008-0000-0000-00004008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41</xdr:row>
      <xdr:rowOff>0</xdr:rowOff>
    </xdr:from>
    <xdr:ext cx="342900" cy="342900"/>
    <xdr:sp macro="" textlink="">
      <xdr:nvSpPr>
        <xdr:cNvPr id="2113" name="Shape 14">
          <a:extLst>
            <a:ext uri="{FF2B5EF4-FFF2-40B4-BE49-F238E27FC236}">
              <a16:creationId xmlns:a16="http://schemas.microsoft.com/office/drawing/2014/main" id="{00000000-0008-0000-0000-00004108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42</xdr:row>
      <xdr:rowOff>0</xdr:rowOff>
    </xdr:from>
    <xdr:ext cx="342900" cy="342900"/>
    <xdr:sp macro="" textlink="">
      <xdr:nvSpPr>
        <xdr:cNvPr id="2114" name="Shape 14">
          <a:extLst>
            <a:ext uri="{FF2B5EF4-FFF2-40B4-BE49-F238E27FC236}">
              <a16:creationId xmlns:a16="http://schemas.microsoft.com/office/drawing/2014/main" id="{00000000-0008-0000-0000-00004208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42</xdr:row>
      <xdr:rowOff>0</xdr:rowOff>
    </xdr:from>
    <xdr:ext cx="342900" cy="342900"/>
    <xdr:sp macro="" textlink="">
      <xdr:nvSpPr>
        <xdr:cNvPr id="2115" name="Shape 14">
          <a:extLst>
            <a:ext uri="{FF2B5EF4-FFF2-40B4-BE49-F238E27FC236}">
              <a16:creationId xmlns:a16="http://schemas.microsoft.com/office/drawing/2014/main" id="{00000000-0008-0000-0000-00004308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42</xdr:row>
      <xdr:rowOff>0</xdr:rowOff>
    </xdr:from>
    <xdr:ext cx="342900" cy="342900"/>
    <xdr:sp macro="" textlink="">
      <xdr:nvSpPr>
        <xdr:cNvPr id="2116" name="Shape 14">
          <a:extLst>
            <a:ext uri="{FF2B5EF4-FFF2-40B4-BE49-F238E27FC236}">
              <a16:creationId xmlns:a16="http://schemas.microsoft.com/office/drawing/2014/main" id="{00000000-0008-0000-0000-00004408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43</xdr:row>
      <xdr:rowOff>0</xdr:rowOff>
    </xdr:from>
    <xdr:ext cx="342900" cy="342900"/>
    <xdr:sp macro="" textlink="">
      <xdr:nvSpPr>
        <xdr:cNvPr id="2117" name="Shape 14">
          <a:extLst>
            <a:ext uri="{FF2B5EF4-FFF2-40B4-BE49-F238E27FC236}">
              <a16:creationId xmlns:a16="http://schemas.microsoft.com/office/drawing/2014/main" id="{00000000-0008-0000-0000-00004508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43</xdr:row>
      <xdr:rowOff>0</xdr:rowOff>
    </xdr:from>
    <xdr:ext cx="342900" cy="342900"/>
    <xdr:sp macro="" textlink="">
      <xdr:nvSpPr>
        <xdr:cNvPr id="2118" name="Shape 14">
          <a:extLst>
            <a:ext uri="{FF2B5EF4-FFF2-40B4-BE49-F238E27FC236}">
              <a16:creationId xmlns:a16="http://schemas.microsoft.com/office/drawing/2014/main" id="{00000000-0008-0000-0000-00004608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43</xdr:row>
      <xdr:rowOff>0</xdr:rowOff>
    </xdr:from>
    <xdr:ext cx="342900" cy="342900"/>
    <xdr:sp macro="" textlink="">
      <xdr:nvSpPr>
        <xdr:cNvPr id="2119" name="Shape 14">
          <a:extLst>
            <a:ext uri="{FF2B5EF4-FFF2-40B4-BE49-F238E27FC236}">
              <a16:creationId xmlns:a16="http://schemas.microsoft.com/office/drawing/2014/main" id="{00000000-0008-0000-0000-00004708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43</xdr:row>
      <xdr:rowOff>0</xdr:rowOff>
    </xdr:from>
    <xdr:ext cx="342900" cy="342900"/>
    <xdr:sp macro="" textlink="">
      <xdr:nvSpPr>
        <xdr:cNvPr id="2120" name="Shape 14">
          <a:extLst>
            <a:ext uri="{FF2B5EF4-FFF2-40B4-BE49-F238E27FC236}">
              <a16:creationId xmlns:a16="http://schemas.microsoft.com/office/drawing/2014/main" id="{00000000-0008-0000-0000-00004808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43</xdr:row>
      <xdr:rowOff>0</xdr:rowOff>
    </xdr:from>
    <xdr:ext cx="342900" cy="342900"/>
    <xdr:sp macro="" textlink="">
      <xdr:nvSpPr>
        <xdr:cNvPr id="2121" name="Shape 14">
          <a:extLst>
            <a:ext uri="{FF2B5EF4-FFF2-40B4-BE49-F238E27FC236}">
              <a16:creationId xmlns:a16="http://schemas.microsoft.com/office/drawing/2014/main" id="{00000000-0008-0000-0000-00004908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43</xdr:row>
      <xdr:rowOff>0</xdr:rowOff>
    </xdr:from>
    <xdr:ext cx="342900" cy="342900"/>
    <xdr:sp macro="" textlink="">
      <xdr:nvSpPr>
        <xdr:cNvPr id="2122" name="Shape 14">
          <a:extLst>
            <a:ext uri="{FF2B5EF4-FFF2-40B4-BE49-F238E27FC236}">
              <a16:creationId xmlns:a16="http://schemas.microsoft.com/office/drawing/2014/main" id="{00000000-0008-0000-0000-00004A08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2123" name="Shape 14">
          <a:extLst>
            <a:ext uri="{FF2B5EF4-FFF2-40B4-BE49-F238E27FC236}">
              <a16:creationId xmlns:a16="http://schemas.microsoft.com/office/drawing/2014/main" id="{00000000-0008-0000-0000-00004B08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2124" name="Shape 14">
          <a:extLst>
            <a:ext uri="{FF2B5EF4-FFF2-40B4-BE49-F238E27FC236}">
              <a16:creationId xmlns:a16="http://schemas.microsoft.com/office/drawing/2014/main" id="{00000000-0008-0000-0000-00004C08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2125" name="Shape 14">
          <a:extLst>
            <a:ext uri="{FF2B5EF4-FFF2-40B4-BE49-F238E27FC236}">
              <a16:creationId xmlns:a16="http://schemas.microsoft.com/office/drawing/2014/main" id="{00000000-0008-0000-0000-00004D08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35</xdr:row>
      <xdr:rowOff>0</xdr:rowOff>
    </xdr:from>
    <xdr:ext cx="342900" cy="342900"/>
    <xdr:sp macro="" textlink="">
      <xdr:nvSpPr>
        <xdr:cNvPr id="2126" name="Shape 14">
          <a:extLst>
            <a:ext uri="{FF2B5EF4-FFF2-40B4-BE49-F238E27FC236}">
              <a16:creationId xmlns:a16="http://schemas.microsoft.com/office/drawing/2014/main" id="{00000000-0008-0000-0000-00004E08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2127" name="Shape 14">
          <a:extLst>
            <a:ext uri="{FF2B5EF4-FFF2-40B4-BE49-F238E27FC236}">
              <a16:creationId xmlns:a16="http://schemas.microsoft.com/office/drawing/2014/main" id="{00000000-0008-0000-0000-00004F08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2128" name="Shape 14">
          <a:extLst>
            <a:ext uri="{FF2B5EF4-FFF2-40B4-BE49-F238E27FC236}">
              <a16:creationId xmlns:a16="http://schemas.microsoft.com/office/drawing/2014/main" id="{00000000-0008-0000-0000-00005008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38</xdr:row>
      <xdr:rowOff>0</xdr:rowOff>
    </xdr:from>
    <xdr:ext cx="342900" cy="342900"/>
    <xdr:sp macro="" textlink="">
      <xdr:nvSpPr>
        <xdr:cNvPr id="2129" name="Shape 14">
          <a:extLst>
            <a:ext uri="{FF2B5EF4-FFF2-40B4-BE49-F238E27FC236}">
              <a16:creationId xmlns:a16="http://schemas.microsoft.com/office/drawing/2014/main" id="{00000000-0008-0000-0000-00005108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35</xdr:row>
      <xdr:rowOff>0</xdr:rowOff>
    </xdr:from>
    <xdr:ext cx="342900" cy="342900"/>
    <xdr:sp macro="" textlink="">
      <xdr:nvSpPr>
        <xdr:cNvPr id="2130" name="Shape 14">
          <a:extLst>
            <a:ext uri="{FF2B5EF4-FFF2-40B4-BE49-F238E27FC236}">
              <a16:creationId xmlns:a16="http://schemas.microsoft.com/office/drawing/2014/main" id="{00000000-0008-0000-0000-00005208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2131" name="Shape 14">
          <a:extLst>
            <a:ext uri="{FF2B5EF4-FFF2-40B4-BE49-F238E27FC236}">
              <a16:creationId xmlns:a16="http://schemas.microsoft.com/office/drawing/2014/main" id="{00000000-0008-0000-0000-00005308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2132" name="Shape 14">
          <a:extLst>
            <a:ext uri="{FF2B5EF4-FFF2-40B4-BE49-F238E27FC236}">
              <a16:creationId xmlns:a16="http://schemas.microsoft.com/office/drawing/2014/main" id="{00000000-0008-0000-0000-00005408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38</xdr:row>
      <xdr:rowOff>0</xdr:rowOff>
    </xdr:from>
    <xdr:ext cx="342900" cy="342900"/>
    <xdr:sp macro="" textlink="">
      <xdr:nvSpPr>
        <xdr:cNvPr id="2133" name="Shape 14">
          <a:extLst>
            <a:ext uri="{FF2B5EF4-FFF2-40B4-BE49-F238E27FC236}">
              <a16:creationId xmlns:a16="http://schemas.microsoft.com/office/drawing/2014/main" id="{00000000-0008-0000-0000-00005508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35</xdr:row>
      <xdr:rowOff>0</xdr:rowOff>
    </xdr:from>
    <xdr:ext cx="342900" cy="342900"/>
    <xdr:sp macro="" textlink="">
      <xdr:nvSpPr>
        <xdr:cNvPr id="2134" name="Shape 14">
          <a:extLst>
            <a:ext uri="{FF2B5EF4-FFF2-40B4-BE49-F238E27FC236}">
              <a16:creationId xmlns:a16="http://schemas.microsoft.com/office/drawing/2014/main" id="{00000000-0008-0000-0000-00005608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42900" cy="342900"/>
    <xdr:sp macro="" textlink="">
      <xdr:nvSpPr>
        <xdr:cNvPr id="2135" name="Shape 14">
          <a:extLst>
            <a:ext uri="{FF2B5EF4-FFF2-40B4-BE49-F238E27FC236}">
              <a16:creationId xmlns:a16="http://schemas.microsoft.com/office/drawing/2014/main" id="{00000000-0008-0000-0000-00005708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42900" cy="342900"/>
    <xdr:sp macro="" textlink="">
      <xdr:nvSpPr>
        <xdr:cNvPr id="2136" name="Shape 14">
          <a:extLst>
            <a:ext uri="{FF2B5EF4-FFF2-40B4-BE49-F238E27FC236}">
              <a16:creationId xmlns:a16="http://schemas.microsoft.com/office/drawing/2014/main" id="{00000000-0008-0000-0000-00005808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42900" cy="342900"/>
    <xdr:sp macro="" textlink="">
      <xdr:nvSpPr>
        <xdr:cNvPr id="2137" name="Shape 14">
          <a:extLst>
            <a:ext uri="{FF2B5EF4-FFF2-40B4-BE49-F238E27FC236}">
              <a16:creationId xmlns:a16="http://schemas.microsoft.com/office/drawing/2014/main" id="{00000000-0008-0000-0000-00005908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2138" name="Shape 14">
          <a:extLst>
            <a:ext uri="{FF2B5EF4-FFF2-40B4-BE49-F238E27FC236}">
              <a16:creationId xmlns:a16="http://schemas.microsoft.com/office/drawing/2014/main" id="{00000000-0008-0000-0000-00005A08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2139" name="Shape 14">
          <a:extLst>
            <a:ext uri="{FF2B5EF4-FFF2-40B4-BE49-F238E27FC236}">
              <a16:creationId xmlns:a16="http://schemas.microsoft.com/office/drawing/2014/main" id="{00000000-0008-0000-0000-00005B08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2140" name="Shape 14">
          <a:extLst>
            <a:ext uri="{FF2B5EF4-FFF2-40B4-BE49-F238E27FC236}">
              <a16:creationId xmlns:a16="http://schemas.microsoft.com/office/drawing/2014/main" id="{00000000-0008-0000-0000-00005C08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2141" name="Shape 14">
          <a:extLst>
            <a:ext uri="{FF2B5EF4-FFF2-40B4-BE49-F238E27FC236}">
              <a16:creationId xmlns:a16="http://schemas.microsoft.com/office/drawing/2014/main" id="{00000000-0008-0000-0000-00005D08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2142" name="Shape 14">
          <a:extLst>
            <a:ext uri="{FF2B5EF4-FFF2-40B4-BE49-F238E27FC236}">
              <a16:creationId xmlns:a16="http://schemas.microsoft.com/office/drawing/2014/main" id="{00000000-0008-0000-0000-00005E08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2143" name="Shape 14">
          <a:extLst>
            <a:ext uri="{FF2B5EF4-FFF2-40B4-BE49-F238E27FC236}">
              <a16:creationId xmlns:a16="http://schemas.microsoft.com/office/drawing/2014/main" id="{00000000-0008-0000-0000-00005F08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38</xdr:row>
      <xdr:rowOff>0</xdr:rowOff>
    </xdr:from>
    <xdr:ext cx="342900" cy="342900"/>
    <xdr:sp macro="" textlink="">
      <xdr:nvSpPr>
        <xdr:cNvPr id="2144" name="Shape 14">
          <a:extLst>
            <a:ext uri="{FF2B5EF4-FFF2-40B4-BE49-F238E27FC236}">
              <a16:creationId xmlns:a16="http://schemas.microsoft.com/office/drawing/2014/main" id="{00000000-0008-0000-0000-00006008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38</xdr:row>
      <xdr:rowOff>0</xdr:rowOff>
    </xdr:from>
    <xdr:ext cx="342900" cy="342900"/>
    <xdr:sp macro="" textlink="">
      <xdr:nvSpPr>
        <xdr:cNvPr id="2145" name="Shape 14">
          <a:extLst>
            <a:ext uri="{FF2B5EF4-FFF2-40B4-BE49-F238E27FC236}">
              <a16:creationId xmlns:a16="http://schemas.microsoft.com/office/drawing/2014/main" id="{00000000-0008-0000-0000-00006108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38</xdr:row>
      <xdr:rowOff>0</xdr:rowOff>
    </xdr:from>
    <xdr:ext cx="342900" cy="342900"/>
    <xdr:sp macro="" textlink="">
      <xdr:nvSpPr>
        <xdr:cNvPr id="2146" name="Shape 14">
          <a:extLst>
            <a:ext uri="{FF2B5EF4-FFF2-40B4-BE49-F238E27FC236}">
              <a16:creationId xmlns:a16="http://schemas.microsoft.com/office/drawing/2014/main" id="{00000000-0008-0000-0000-00006208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41</xdr:row>
      <xdr:rowOff>0</xdr:rowOff>
    </xdr:from>
    <xdr:ext cx="342900" cy="342900"/>
    <xdr:sp macro="" textlink="">
      <xdr:nvSpPr>
        <xdr:cNvPr id="2147" name="Shape 14">
          <a:extLst>
            <a:ext uri="{FF2B5EF4-FFF2-40B4-BE49-F238E27FC236}">
              <a16:creationId xmlns:a16="http://schemas.microsoft.com/office/drawing/2014/main" id="{00000000-0008-0000-0000-00006308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41</xdr:row>
      <xdr:rowOff>0</xdr:rowOff>
    </xdr:from>
    <xdr:ext cx="342900" cy="342900"/>
    <xdr:sp macro="" textlink="">
      <xdr:nvSpPr>
        <xdr:cNvPr id="2148" name="Shape 14">
          <a:extLst>
            <a:ext uri="{FF2B5EF4-FFF2-40B4-BE49-F238E27FC236}">
              <a16:creationId xmlns:a16="http://schemas.microsoft.com/office/drawing/2014/main" id="{00000000-0008-0000-0000-00006408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41</xdr:row>
      <xdr:rowOff>0</xdr:rowOff>
    </xdr:from>
    <xdr:ext cx="342900" cy="342900"/>
    <xdr:sp macro="" textlink="">
      <xdr:nvSpPr>
        <xdr:cNvPr id="2149" name="Shape 14">
          <a:extLst>
            <a:ext uri="{FF2B5EF4-FFF2-40B4-BE49-F238E27FC236}">
              <a16:creationId xmlns:a16="http://schemas.microsoft.com/office/drawing/2014/main" id="{00000000-0008-0000-0000-00006508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42</xdr:row>
      <xdr:rowOff>0</xdr:rowOff>
    </xdr:from>
    <xdr:ext cx="342900" cy="342900"/>
    <xdr:sp macro="" textlink="">
      <xdr:nvSpPr>
        <xdr:cNvPr id="2150" name="Shape 14">
          <a:extLst>
            <a:ext uri="{FF2B5EF4-FFF2-40B4-BE49-F238E27FC236}">
              <a16:creationId xmlns:a16="http://schemas.microsoft.com/office/drawing/2014/main" id="{00000000-0008-0000-0000-00006608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42</xdr:row>
      <xdr:rowOff>0</xdr:rowOff>
    </xdr:from>
    <xdr:ext cx="342900" cy="342900"/>
    <xdr:sp macro="" textlink="">
      <xdr:nvSpPr>
        <xdr:cNvPr id="2151" name="Shape 14">
          <a:extLst>
            <a:ext uri="{FF2B5EF4-FFF2-40B4-BE49-F238E27FC236}">
              <a16:creationId xmlns:a16="http://schemas.microsoft.com/office/drawing/2014/main" id="{00000000-0008-0000-0000-00006708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42</xdr:row>
      <xdr:rowOff>0</xdr:rowOff>
    </xdr:from>
    <xdr:ext cx="342900" cy="342900"/>
    <xdr:sp macro="" textlink="">
      <xdr:nvSpPr>
        <xdr:cNvPr id="2152" name="Shape 14">
          <a:extLst>
            <a:ext uri="{FF2B5EF4-FFF2-40B4-BE49-F238E27FC236}">
              <a16:creationId xmlns:a16="http://schemas.microsoft.com/office/drawing/2014/main" id="{00000000-0008-0000-0000-00006808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2153" name="Shape 14">
          <a:extLst>
            <a:ext uri="{FF2B5EF4-FFF2-40B4-BE49-F238E27FC236}">
              <a16:creationId xmlns:a16="http://schemas.microsoft.com/office/drawing/2014/main" id="{00000000-0008-0000-0000-00006908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2154" name="Shape 14">
          <a:extLst>
            <a:ext uri="{FF2B5EF4-FFF2-40B4-BE49-F238E27FC236}">
              <a16:creationId xmlns:a16="http://schemas.microsoft.com/office/drawing/2014/main" id="{00000000-0008-0000-0000-00006A08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2155" name="Shape 14">
          <a:extLst>
            <a:ext uri="{FF2B5EF4-FFF2-40B4-BE49-F238E27FC236}">
              <a16:creationId xmlns:a16="http://schemas.microsoft.com/office/drawing/2014/main" id="{00000000-0008-0000-0000-00006B08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2156" name="Shape 14">
          <a:extLst>
            <a:ext uri="{FF2B5EF4-FFF2-40B4-BE49-F238E27FC236}">
              <a16:creationId xmlns:a16="http://schemas.microsoft.com/office/drawing/2014/main" id="{00000000-0008-0000-0000-00006C08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2157" name="Shape 14">
          <a:extLst>
            <a:ext uri="{FF2B5EF4-FFF2-40B4-BE49-F238E27FC236}">
              <a16:creationId xmlns:a16="http://schemas.microsoft.com/office/drawing/2014/main" id="{00000000-0008-0000-0000-00006D08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2158" name="Shape 14">
          <a:extLst>
            <a:ext uri="{FF2B5EF4-FFF2-40B4-BE49-F238E27FC236}">
              <a16:creationId xmlns:a16="http://schemas.microsoft.com/office/drawing/2014/main" id="{00000000-0008-0000-0000-00006E08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2159" name="Shape 14">
          <a:extLst>
            <a:ext uri="{FF2B5EF4-FFF2-40B4-BE49-F238E27FC236}">
              <a16:creationId xmlns:a16="http://schemas.microsoft.com/office/drawing/2014/main" id="{00000000-0008-0000-0000-00006F08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2160" name="Shape 14">
          <a:extLst>
            <a:ext uri="{FF2B5EF4-FFF2-40B4-BE49-F238E27FC236}">
              <a16:creationId xmlns:a16="http://schemas.microsoft.com/office/drawing/2014/main" id="{00000000-0008-0000-0000-00007008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35</xdr:row>
      <xdr:rowOff>0</xdr:rowOff>
    </xdr:from>
    <xdr:ext cx="342900" cy="342900"/>
    <xdr:sp macro="" textlink="">
      <xdr:nvSpPr>
        <xdr:cNvPr id="2161" name="Shape 14">
          <a:extLst>
            <a:ext uri="{FF2B5EF4-FFF2-40B4-BE49-F238E27FC236}">
              <a16:creationId xmlns:a16="http://schemas.microsoft.com/office/drawing/2014/main" id="{00000000-0008-0000-0000-00007108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36</xdr:row>
      <xdr:rowOff>0</xdr:rowOff>
    </xdr:from>
    <xdr:ext cx="342900" cy="342900"/>
    <xdr:sp macro="" textlink="">
      <xdr:nvSpPr>
        <xdr:cNvPr id="2162" name="Shape 14">
          <a:extLst>
            <a:ext uri="{FF2B5EF4-FFF2-40B4-BE49-F238E27FC236}">
              <a16:creationId xmlns:a16="http://schemas.microsoft.com/office/drawing/2014/main" id="{00000000-0008-0000-0000-00007208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37</xdr:row>
      <xdr:rowOff>0</xdr:rowOff>
    </xdr:from>
    <xdr:ext cx="342900" cy="342900"/>
    <xdr:sp macro="" textlink="">
      <xdr:nvSpPr>
        <xdr:cNvPr id="2163" name="Shape 14">
          <a:extLst>
            <a:ext uri="{FF2B5EF4-FFF2-40B4-BE49-F238E27FC236}">
              <a16:creationId xmlns:a16="http://schemas.microsoft.com/office/drawing/2014/main" id="{00000000-0008-0000-0000-00007308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38</xdr:row>
      <xdr:rowOff>0</xdr:rowOff>
    </xdr:from>
    <xdr:ext cx="342900" cy="342900"/>
    <xdr:sp macro="" textlink="">
      <xdr:nvSpPr>
        <xdr:cNvPr id="2164" name="Shape 14">
          <a:extLst>
            <a:ext uri="{FF2B5EF4-FFF2-40B4-BE49-F238E27FC236}">
              <a16:creationId xmlns:a16="http://schemas.microsoft.com/office/drawing/2014/main" id="{00000000-0008-0000-0000-00007408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35</xdr:row>
      <xdr:rowOff>0</xdr:rowOff>
    </xdr:from>
    <xdr:ext cx="342900" cy="342900"/>
    <xdr:sp macro="" textlink="">
      <xdr:nvSpPr>
        <xdr:cNvPr id="2165" name="Shape 14">
          <a:extLst>
            <a:ext uri="{FF2B5EF4-FFF2-40B4-BE49-F238E27FC236}">
              <a16:creationId xmlns:a16="http://schemas.microsoft.com/office/drawing/2014/main" id="{00000000-0008-0000-0000-00007508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36</xdr:row>
      <xdr:rowOff>0</xdr:rowOff>
    </xdr:from>
    <xdr:ext cx="342900" cy="342900"/>
    <xdr:sp macro="" textlink="">
      <xdr:nvSpPr>
        <xdr:cNvPr id="2166" name="Shape 14">
          <a:extLst>
            <a:ext uri="{FF2B5EF4-FFF2-40B4-BE49-F238E27FC236}">
              <a16:creationId xmlns:a16="http://schemas.microsoft.com/office/drawing/2014/main" id="{00000000-0008-0000-0000-00007608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37</xdr:row>
      <xdr:rowOff>0</xdr:rowOff>
    </xdr:from>
    <xdr:ext cx="342900" cy="342900"/>
    <xdr:sp macro="" textlink="">
      <xdr:nvSpPr>
        <xdr:cNvPr id="2167" name="Shape 14">
          <a:extLst>
            <a:ext uri="{FF2B5EF4-FFF2-40B4-BE49-F238E27FC236}">
              <a16:creationId xmlns:a16="http://schemas.microsoft.com/office/drawing/2014/main" id="{00000000-0008-0000-0000-00007708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38</xdr:row>
      <xdr:rowOff>0</xdr:rowOff>
    </xdr:from>
    <xdr:ext cx="342900" cy="342900"/>
    <xdr:sp macro="" textlink="">
      <xdr:nvSpPr>
        <xdr:cNvPr id="2168" name="Shape 14">
          <a:extLst>
            <a:ext uri="{FF2B5EF4-FFF2-40B4-BE49-F238E27FC236}">
              <a16:creationId xmlns:a16="http://schemas.microsoft.com/office/drawing/2014/main" id="{00000000-0008-0000-0000-00007808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35</xdr:row>
      <xdr:rowOff>0</xdr:rowOff>
    </xdr:from>
    <xdr:ext cx="342900" cy="342900"/>
    <xdr:sp macro="" textlink="">
      <xdr:nvSpPr>
        <xdr:cNvPr id="2169" name="Shape 14">
          <a:extLst>
            <a:ext uri="{FF2B5EF4-FFF2-40B4-BE49-F238E27FC236}">
              <a16:creationId xmlns:a16="http://schemas.microsoft.com/office/drawing/2014/main" id="{00000000-0008-0000-0000-00007908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32</xdr:row>
      <xdr:rowOff>0</xdr:rowOff>
    </xdr:from>
    <xdr:ext cx="342900" cy="342900"/>
    <xdr:sp macro="" textlink="">
      <xdr:nvSpPr>
        <xdr:cNvPr id="2170" name="Shape 14">
          <a:extLst>
            <a:ext uri="{FF2B5EF4-FFF2-40B4-BE49-F238E27FC236}">
              <a16:creationId xmlns:a16="http://schemas.microsoft.com/office/drawing/2014/main" id="{00000000-0008-0000-0000-00007A08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32</xdr:row>
      <xdr:rowOff>0</xdr:rowOff>
    </xdr:from>
    <xdr:ext cx="342900" cy="342900"/>
    <xdr:sp macro="" textlink="">
      <xdr:nvSpPr>
        <xdr:cNvPr id="2171" name="Shape 14">
          <a:extLst>
            <a:ext uri="{FF2B5EF4-FFF2-40B4-BE49-F238E27FC236}">
              <a16:creationId xmlns:a16="http://schemas.microsoft.com/office/drawing/2014/main" id="{00000000-0008-0000-0000-00007B08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32</xdr:row>
      <xdr:rowOff>0</xdr:rowOff>
    </xdr:from>
    <xdr:ext cx="342900" cy="342900"/>
    <xdr:sp macro="" textlink="">
      <xdr:nvSpPr>
        <xdr:cNvPr id="2172" name="Shape 14">
          <a:extLst>
            <a:ext uri="{FF2B5EF4-FFF2-40B4-BE49-F238E27FC236}">
              <a16:creationId xmlns:a16="http://schemas.microsoft.com/office/drawing/2014/main" id="{00000000-0008-0000-0000-00007C08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36</xdr:row>
      <xdr:rowOff>0</xdr:rowOff>
    </xdr:from>
    <xdr:ext cx="342900" cy="342900"/>
    <xdr:sp macro="" textlink="">
      <xdr:nvSpPr>
        <xdr:cNvPr id="2173" name="Shape 14">
          <a:extLst>
            <a:ext uri="{FF2B5EF4-FFF2-40B4-BE49-F238E27FC236}">
              <a16:creationId xmlns:a16="http://schemas.microsoft.com/office/drawing/2014/main" id="{00000000-0008-0000-0000-00007D08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36</xdr:row>
      <xdr:rowOff>0</xdr:rowOff>
    </xdr:from>
    <xdr:ext cx="342900" cy="342900"/>
    <xdr:sp macro="" textlink="">
      <xdr:nvSpPr>
        <xdr:cNvPr id="2174" name="Shape 14">
          <a:extLst>
            <a:ext uri="{FF2B5EF4-FFF2-40B4-BE49-F238E27FC236}">
              <a16:creationId xmlns:a16="http://schemas.microsoft.com/office/drawing/2014/main" id="{00000000-0008-0000-0000-00007E08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36</xdr:row>
      <xdr:rowOff>0</xdr:rowOff>
    </xdr:from>
    <xdr:ext cx="342900" cy="342900"/>
    <xdr:sp macro="" textlink="">
      <xdr:nvSpPr>
        <xdr:cNvPr id="2175" name="Shape 14">
          <a:extLst>
            <a:ext uri="{FF2B5EF4-FFF2-40B4-BE49-F238E27FC236}">
              <a16:creationId xmlns:a16="http://schemas.microsoft.com/office/drawing/2014/main" id="{00000000-0008-0000-0000-00007F08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37</xdr:row>
      <xdr:rowOff>0</xdr:rowOff>
    </xdr:from>
    <xdr:ext cx="342900" cy="342900"/>
    <xdr:sp macro="" textlink="">
      <xdr:nvSpPr>
        <xdr:cNvPr id="2176" name="Shape 14">
          <a:extLst>
            <a:ext uri="{FF2B5EF4-FFF2-40B4-BE49-F238E27FC236}">
              <a16:creationId xmlns:a16="http://schemas.microsoft.com/office/drawing/2014/main" id="{00000000-0008-0000-0000-00008008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37</xdr:row>
      <xdr:rowOff>0</xdr:rowOff>
    </xdr:from>
    <xdr:ext cx="342900" cy="342900"/>
    <xdr:sp macro="" textlink="">
      <xdr:nvSpPr>
        <xdr:cNvPr id="2177" name="Shape 14">
          <a:extLst>
            <a:ext uri="{FF2B5EF4-FFF2-40B4-BE49-F238E27FC236}">
              <a16:creationId xmlns:a16="http://schemas.microsoft.com/office/drawing/2014/main" id="{00000000-0008-0000-0000-00008108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37</xdr:row>
      <xdr:rowOff>0</xdr:rowOff>
    </xdr:from>
    <xdr:ext cx="342900" cy="342900"/>
    <xdr:sp macro="" textlink="">
      <xdr:nvSpPr>
        <xdr:cNvPr id="2178" name="Shape 14">
          <a:extLst>
            <a:ext uri="{FF2B5EF4-FFF2-40B4-BE49-F238E27FC236}">
              <a16:creationId xmlns:a16="http://schemas.microsoft.com/office/drawing/2014/main" id="{00000000-0008-0000-0000-00008208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38</xdr:row>
      <xdr:rowOff>0</xdr:rowOff>
    </xdr:from>
    <xdr:ext cx="342900" cy="342900"/>
    <xdr:sp macro="" textlink="">
      <xdr:nvSpPr>
        <xdr:cNvPr id="2179" name="Shape 14">
          <a:extLst>
            <a:ext uri="{FF2B5EF4-FFF2-40B4-BE49-F238E27FC236}">
              <a16:creationId xmlns:a16="http://schemas.microsoft.com/office/drawing/2014/main" id="{00000000-0008-0000-0000-00008308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38</xdr:row>
      <xdr:rowOff>0</xdr:rowOff>
    </xdr:from>
    <xdr:ext cx="342900" cy="342900"/>
    <xdr:sp macro="" textlink="">
      <xdr:nvSpPr>
        <xdr:cNvPr id="2180" name="Shape 14">
          <a:extLst>
            <a:ext uri="{FF2B5EF4-FFF2-40B4-BE49-F238E27FC236}">
              <a16:creationId xmlns:a16="http://schemas.microsoft.com/office/drawing/2014/main" id="{00000000-0008-0000-0000-00008408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38</xdr:row>
      <xdr:rowOff>0</xdr:rowOff>
    </xdr:from>
    <xdr:ext cx="342900" cy="342900"/>
    <xdr:sp macro="" textlink="">
      <xdr:nvSpPr>
        <xdr:cNvPr id="2181" name="Shape 14">
          <a:extLst>
            <a:ext uri="{FF2B5EF4-FFF2-40B4-BE49-F238E27FC236}">
              <a16:creationId xmlns:a16="http://schemas.microsoft.com/office/drawing/2014/main" id="{00000000-0008-0000-0000-00008508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41</xdr:row>
      <xdr:rowOff>0</xdr:rowOff>
    </xdr:from>
    <xdr:ext cx="342900" cy="342900"/>
    <xdr:sp macro="" textlink="">
      <xdr:nvSpPr>
        <xdr:cNvPr id="2182" name="Shape 14">
          <a:extLst>
            <a:ext uri="{FF2B5EF4-FFF2-40B4-BE49-F238E27FC236}">
              <a16:creationId xmlns:a16="http://schemas.microsoft.com/office/drawing/2014/main" id="{00000000-0008-0000-0000-00008608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41</xdr:row>
      <xdr:rowOff>0</xdr:rowOff>
    </xdr:from>
    <xdr:ext cx="342900" cy="342900"/>
    <xdr:sp macro="" textlink="">
      <xdr:nvSpPr>
        <xdr:cNvPr id="2183" name="Shape 14">
          <a:extLst>
            <a:ext uri="{FF2B5EF4-FFF2-40B4-BE49-F238E27FC236}">
              <a16:creationId xmlns:a16="http://schemas.microsoft.com/office/drawing/2014/main" id="{00000000-0008-0000-0000-00008708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41</xdr:row>
      <xdr:rowOff>0</xdr:rowOff>
    </xdr:from>
    <xdr:ext cx="342900" cy="342900"/>
    <xdr:sp macro="" textlink="">
      <xdr:nvSpPr>
        <xdr:cNvPr id="2184" name="Shape 14">
          <a:extLst>
            <a:ext uri="{FF2B5EF4-FFF2-40B4-BE49-F238E27FC236}">
              <a16:creationId xmlns:a16="http://schemas.microsoft.com/office/drawing/2014/main" id="{00000000-0008-0000-0000-00008808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42</xdr:row>
      <xdr:rowOff>0</xdr:rowOff>
    </xdr:from>
    <xdr:ext cx="342900" cy="342900"/>
    <xdr:sp macro="" textlink="">
      <xdr:nvSpPr>
        <xdr:cNvPr id="2185" name="Shape 14">
          <a:extLst>
            <a:ext uri="{FF2B5EF4-FFF2-40B4-BE49-F238E27FC236}">
              <a16:creationId xmlns:a16="http://schemas.microsoft.com/office/drawing/2014/main" id="{00000000-0008-0000-0000-00008908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42</xdr:row>
      <xdr:rowOff>0</xdr:rowOff>
    </xdr:from>
    <xdr:ext cx="342900" cy="342900"/>
    <xdr:sp macro="" textlink="">
      <xdr:nvSpPr>
        <xdr:cNvPr id="2186" name="Shape 14">
          <a:extLst>
            <a:ext uri="{FF2B5EF4-FFF2-40B4-BE49-F238E27FC236}">
              <a16:creationId xmlns:a16="http://schemas.microsoft.com/office/drawing/2014/main" id="{00000000-0008-0000-0000-00008A08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42</xdr:row>
      <xdr:rowOff>0</xdr:rowOff>
    </xdr:from>
    <xdr:ext cx="342900" cy="342900"/>
    <xdr:sp macro="" textlink="">
      <xdr:nvSpPr>
        <xdr:cNvPr id="2187" name="Shape 14">
          <a:extLst>
            <a:ext uri="{FF2B5EF4-FFF2-40B4-BE49-F238E27FC236}">
              <a16:creationId xmlns:a16="http://schemas.microsoft.com/office/drawing/2014/main" id="{00000000-0008-0000-0000-00008B08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43</xdr:row>
      <xdr:rowOff>0</xdr:rowOff>
    </xdr:from>
    <xdr:ext cx="342900" cy="342900"/>
    <xdr:sp macro="" textlink="">
      <xdr:nvSpPr>
        <xdr:cNvPr id="2188" name="Shape 14">
          <a:extLst>
            <a:ext uri="{FF2B5EF4-FFF2-40B4-BE49-F238E27FC236}">
              <a16:creationId xmlns:a16="http://schemas.microsoft.com/office/drawing/2014/main" id="{00000000-0008-0000-0000-00008C08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43</xdr:row>
      <xdr:rowOff>0</xdr:rowOff>
    </xdr:from>
    <xdr:ext cx="342900" cy="342900"/>
    <xdr:sp macro="" textlink="">
      <xdr:nvSpPr>
        <xdr:cNvPr id="2189" name="Shape 14">
          <a:extLst>
            <a:ext uri="{FF2B5EF4-FFF2-40B4-BE49-F238E27FC236}">
              <a16:creationId xmlns:a16="http://schemas.microsoft.com/office/drawing/2014/main" id="{00000000-0008-0000-0000-00008D08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43</xdr:row>
      <xdr:rowOff>0</xdr:rowOff>
    </xdr:from>
    <xdr:ext cx="342900" cy="342900"/>
    <xdr:sp macro="" textlink="">
      <xdr:nvSpPr>
        <xdr:cNvPr id="2190" name="Shape 14">
          <a:extLst>
            <a:ext uri="{FF2B5EF4-FFF2-40B4-BE49-F238E27FC236}">
              <a16:creationId xmlns:a16="http://schemas.microsoft.com/office/drawing/2014/main" id="{00000000-0008-0000-0000-00008E08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43</xdr:row>
      <xdr:rowOff>0</xdr:rowOff>
    </xdr:from>
    <xdr:ext cx="342900" cy="342900"/>
    <xdr:sp macro="" textlink="">
      <xdr:nvSpPr>
        <xdr:cNvPr id="2191" name="Shape 14">
          <a:extLst>
            <a:ext uri="{FF2B5EF4-FFF2-40B4-BE49-F238E27FC236}">
              <a16:creationId xmlns:a16="http://schemas.microsoft.com/office/drawing/2014/main" id="{00000000-0008-0000-0000-00008F08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43</xdr:row>
      <xdr:rowOff>0</xdr:rowOff>
    </xdr:from>
    <xdr:ext cx="342900" cy="342900"/>
    <xdr:sp macro="" textlink="">
      <xdr:nvSpPr>
        <xdr:cNvPr id="2192" name="Shape 14">
          <a:extLst>
            <a:ext uri="{FF2B5EF4-FFF2-40B4-BE49-F238E27FC236}">
              <a16:creationId xmlns:a16="http://schemas.microsoft.com/office/drawing/2014/main" id="{00000000-0008-0000-0000-00009008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49</xdr:row>
      <xdr:rowOff>0</xdr:rowOff>
    </xdr:from>
    <xdr:ext cx="342900" cy="342900"/>
    <xdr:sp macro="" textlink="">
      <xdr:nvSpPr>
        <xdr:cNvPr id="2193" name="Shape 14">
          <a:extLst>
            <a:ext uri="{FF2B5EF4-FFF2-40B4-BE49-F238E27FC236}">
              <a16:creationId xmlns:a16="http://schemas.microsoft.com/office/drawing/2014/main" id="{00000000-0008-0000-0000-00009108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42900" cy="342900"/>
    <xdr:sp macro="" textlink="">
      <xdr:nvSpPr>
        <xdr:cNvPr id="2194" name="Shape 14">
          <a:extLst>
            <a:ext uri="{FF2B5EF4-FFF2-40B4-BE49-F238E27FC236}">
              <a16:creationId xmlns:a16="http://schemas.microsoft.com/office/drawing/2014/main" id="{00000000-0008-0000-0000-00009208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42900" cy="342900"/>
    <xdr:sp macro="" textlink="">
      <xdr:nvSpPr>
        <xdr:cNvPr id="2195" name="Shape 14">
          <a:extLst>
            <a:ext uri="{FF2B5EF4-FFF2-40B4-BE49-F238E27FC236}">
              <a16:creationId xmlns:a16="http://schemas.microsoft.com/office/drawing/2014/main" id="{00000000-0008-0000-0000-00009308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37</xdr:row>
      <xdr:rowOff>0</xdr:rowOff>
    </xdr:from>
    <xdr:ext cx="342900" cy="342900"/>
    <xdr:sp macro="" textlink="">
      <xdr:nvSpPr>
        <xdr:cNvPr id="2196" name="Shape 14">
          <a:extLst>
            <a:ext uri="{FF2B5EF4-FFF2-40B4-BE49-F238E27FC236}">
              <a16:creationId xmlns:a16="http://schemas.microsoft.com/office/drawing/2014/main" id="{00000000-0008-0000-0000-00009408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38</xdr:row>
      <xdr:rowOff>0</xdr:rowOff>
    </xdr:from>
    <xdr:ext cx="342900" cy="342900"/>
    <xdr:sp macro="" textlink="">
      <xdr:nvSpPr>
        <xdr:cNvPr id="2197" name="Shape 14">
          <a:extLst>
            <a:ext uri="{FF2B5EF4-FFF2-40B4-BE49-F238E27FC236}">
              <a16:creationId xmlns:a16="http://schemas.microsoft.com/office/drawing/2014/main" id="{00000000-0008-0000-0000-00009508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42900" cy="342900"/>
    <xdr:sp macro="" textlink="">
      <xdr:nvSpPr>
        <xdr:cNvPr id="2198" name="Shape 14">
          <a:extLst>
            <a:ext uri="{FF2B5EF4-FFF2-40B4-BE49-F238E27FC236}">
              <a16:creationId xmlns:a16="http://schemas.microsoft.com/office/drawing/2014/main" id="{00000000-0008-0000-0000-00009608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42900" cy="342900"/>
    <xdr:sp macro="" textlink="">
      <xdr:nvSpPr>
        <xdr:cNvPr id="2199" name="Shape 14">
          <a:extLst>
            <a:ext uri="{FF2B5EF4-FFF2-40B4-BE49-F238E27FC236}">
              <a16:creationId xmlns:a16="http://schemas.microsoft.com/office/drawing/2014/main" id="{00000000-0008-0000-0000-00009708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37</xdr:row>
      <xdr:rowOff>0</xdr:rowOff>
    </xdr:from>
    <xdr:ext cx="342900" cy="342900"/>
    <xdr:sp macro="" textlink="">
      <xdr:nvSpPr>
        <xdr:cNvPr id="2200" name="Shape 14">
          <a:extLst>
            <a:ext uri="{FF2B5EF4-FFF2-40B4-BE49-F238E27FC236}">
              <a16:creationId xmlns:a16="http://schemas.microsoft.com/office/drawing/2014/main" id="{00000000-0008-0000-0000-00009808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38</xdr:row>
      <xdr:rowOff>0</xdr:rowOff>
    </xdr:from>
    <xdr:ext cx="342900" cy="342900"/>
    <xdr:sp macro="" textlink="">
      <xdr:nvSpPr>
        <xdr:cNvPr id="2201" name="Shape 14">
          <a:extLst>
            <a:ext uri="{FF2B5EF4-FFF2-40B4-BE49-F238E27FC236}">
              <a16:creationId xmlns:a16="http://schemas.microsoft.com/office/drawing/2014/main" id="{00000000-0008-0000-0000-00009908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42900" cy="342900"/>
    <xdr:sp macro="" textlink="">
      <xdr:nvSpPr>
        <xdr:cNvPr id="2202" name="Shape 14">
          <a:extLst>
            <a:ext uri="{FF2B5EF4-FFF2-40B4-BE49-F238E27FC236}">
              <a16:creationId xmlns:a16="http://schemas.microsoft.com/office/drawing/2014/main" id="{00000000-0008-0000-0000-00009A08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32</xdr:row>
      <xdr:rowOff>0</xdr:rowOff>
    </xdr:from>
    <xdr:ext cx="342900" cy="342900"/>
    <xdr:sp macro="" textlink="">
      <xdr:nvSpPr>
        <xdr:cNvPr id="2203" name="Shape 14">
          <a:extLst>
            <a:ext uri="{FF2B5EF4-FFF2-40B4-BE49-F238E27FC236}">
              <a16:creationId xmlns:a16="http://schemas.microsoft.com/office/drawing/2014/main" id="{00000000-0008-0000-0000-00009B08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32</xdr:row>
      <xdr:rowOff>0</xdr:rowOff>
    </xdr:from>
    <xdr:ext cx="342900" cy="342900"/>
    <xdr:sp macro="" textlink="">
      <xdr:nvSpPr>
        <xdr:cNvPr id="2204" name="Shape 14">
          <a:extLst>
            <a:ext uri="{FF2B5EF4-FFF2-40B4-BE49-F238E27FC236}">
              <a16:creationId xmlns:a16="http://schemas.microsoft.com/office/drawing/2014/main" id="{00000000-0008-0000-0000-00009C08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32</xdr:row>
      <xdr:rowOff>0</xdr:rowOff>
    </xdr:from>
    <xdr:ext cx="342900" cy="342900"/>
    <xdr:sp macro="" textlink="">
      <xdr:nvSpPr>
        <xdr:cNvPr id="2205" name="Shape 14">
          <a:extLst>
            <a:ext uri="{FF2B5EF4-FFF2-40B4-BE49-F238E27FC236}">
              <a16:creationId xmlns:a16="http://schemas.microsoft.com/office/drawing/2014/main" id="{00000000-0008-0000-0000-00009D08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42900" cy="342900"/>
    <xdr:sp macro="" textlink="">
      <xdr:nvSpPr>
        <xdr:cNvPr id="2206" name="Shape 14">
          <a:extLst>
            <a:ext uri="{FF2B5EF4-FFF2-40B4-BE49-F238E27FC236}">
              <a16:creationId xmlns:a16="http://schemas.microsoft.com/office/drawing/2014/main" id="{00000000-0008-0000-0000-00009E08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42900" cy="342900"/>
    <xdr:sp macro="" textlink="">
      <xdr:nvSpPr>
        <xdr:cNvPr id="2207" name="Shape 14">
          <a:extLst>
            <a:ext uri="{FF2B5EF4-FFF2-40B4-BE49-F238E27FC236}">
              <a16:creationId xmlns:a16="http://schemas.microsoft.com/office/drawing/2014/main" id="{00000000-0008-0000-0000-00009F08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42900" cy="342900"/>
    <xdr:sp macro="" textlink="">
      <xdr:nvSpPr>
        <xdr:cNvPr id="2208" name="Shape 14">
          <a:extLst>
            <a:ext uri="{FF2B5EF4-FFF2-40B4-BE49-F238E27FC236}">
              <a16:creationId xmlns:a16="http://schemas.microsoft.com/office/drawing/2014/main" id="{00000000-0008-0000-0000-0000A008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37</xdr:row>
      <xdr:rowOff>0</xdr:rowOff>
    </xdr:from>
    <xdr:ext cx="342900" cy="342900"/>
    <xdr:sp macro="" textlink="">
      <xdr:nvSpPr>
        <xdr:cNvPr id="2209" name="Shape 14">
          <a:extLst>
            <a:ext uri="{FF2B5EF4-FFF2-40B4-BE49-F238E27FC236}">
              <a16:creationId xmlns:a16="http://schemas.microsoft.com/office/drawing/2014/main" id="{00000000-0008-0000-0000-0000A108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37</xdr:row>
      <xdr:rowOff>0</xdr:rowOff>
    </xdr:from>
    <xdr:ext cx="342900" cy="342900"/>
    <xdr:sp macro="" textlink="">
      <xdr:nvSpPr>
        <xdr:cNvPr id="2210" name="Shape 14">
          <a:extLst>
            <a:ext uri="{FF2B5EF4-FFF2-40B4-BE49-F238E27FC236}">
              <a16:creationId xmlns:a16="http://schemas.microsoft.com/office/drawing/2014/main" id="{00000000-0008-0000-0000-0000A208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37</xdr:row>
      <xdr:rowOff>0</xdr:rowOff>
    </xdr:from>
    <xdr:ext cx="342900" cy="342900"/>
    <xdr:sp macro="" textlink="">
      <xdr:nvSpPr>
        <xdr:cNvPr id="2211" name="Shape 14">
          <a:extLst>
            <a:ext uri="{FF2B5EF4-FFF2-40B4-BE49-F238E27FC236}">
              <a16:creationId xmlns:a16="http://schemas.microsoft.com/office/drawing/2014/main" id="{00000000-0008-0000-0000-0000A308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38</xdr:row>
      <xdr:rowOff>0</xdr:rowOff>
    </xdr:from>
    <xdr:ext cx="342900" cy="342900"/>
    <xdr:sp macro="" textlink="">
      <xdr:nvSpPr>
        <xdr:cNvPr id="2212" name="Shape 14">
          <a:extLst>
            <a:ext uri="{FF2B5EF4-FFF2-40B4-BE49-F238E27FC236}">
              <a16:creationId xmlns:a16="http://schemas.microsoft.com/office/drawing/2014/main" id="{00000000-0008-0000-0000-0000A408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38</xdr:row>
      <xdr:rowOff>0</xdr:rowOff>
    </xdr:from>
    <xdr:ext cx="342900" cy="342900"/>
    <xdr:sp macro="" textlink="">
      <xdr:nvSpPr>
        <xdr:cNvPr id="2213" name="Shape 14">
          <a:extLst>
            <a:ext uri="{FF2B5EF4-FFF2-40B4-BE49-F238E27FC236}">
              <a16:creationId xmlns:a16="http://schemas.microsoft.com/office/drawing/2014/main" id="{00000000-0008-0000-0000-0000A508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41</xdr:row>
      <xdr:rowOff>0</xdr:rowOff>
    </xdr:from>
    <xdr:ext cx="342900" cy="342900"/>
    <xdr:sp macro="" textlink="">
      <xdr:nvSpPr>
        <xdr:cNvPr id="2214" name="Shape 14">
          <a:extLst>
            <a:ext uri="{FF2B5EF4-FFF2-40B4-BE49-F238E27FC236}">
              <a16:creationId xmlns:a16="http://schemas.microsoft.com/office/drawing/2014/main" id="{00000000-0008-0000-0000-0000A608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41</xdr:row>
      <xdr:rowOff>0</xdr:rowOff>
    </xdr:from>
    <xdr:ext cx="342900" cy="342900"/>
    <xdr:sp macro="" textlink="">
      <xdr:nvSpPr>
        <xdr:cNvPr id="2215" name="Shape 14">
          <a:extLst>
            <a:ext uri="{FF2B5EF4-FFF2-40B4-BE49-F238E27FC236}">
              <a16:creationId xmlns:a16="http://schemas.microsoft.com/office/drawing/2014/main" id="{00000000-0008-0000-0000-0000A708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41</xdr:row>
      <xdr:rowOff>0</xdr:rowOff>
    </xdr:from>
    <xdr:ext cx="342900" cy="342900"/>
    <xdr:sp macro="" textlink="">
      <xdr:nvSpPr>
        <xdr:cNvPr id="2216" name="Shape 14">
          <a:extLst>
            <a:ext uri="{FF2B5EF4-FFF2-40B4-BE49-F238E27FC236}">
              <a16:creationId xmlns:a16="http://schemas.microsoft.com/office/drawing/2014/main" id="{00000000-0008-0000-0000-0000A808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42</xdr:row>
      <xdr:rowOff>0</xdr:rowOff>
    </xdr:from>
    <xdr:ext cx="342900" cy="342900"/>
    <xdr:sp macro="" textlink="">
      <xdr:nvSpPr>
        <xdr:cNvPr id="2217" name="Shape 14">
          <a:extLst>
            <a:ext uri="{FF2B5EF4-FFF2-40B4-BE49-F238E27FC236}">
              <a16:creationId xmlns:a16="http://schemas.microsoft.com/office/drawing/2014/main" id="{00000000-0008-0000-0000-0000A908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42</xdr:row>
      <xdr:rowOff>0</xdr:rowOff>
    </xdr:from>
    <xdr:ext cx="342900" cy="342900"/>
    <xdr:sp macro="" textlink="">
      <xdr:nvSpPr>
        <xdr:cNvPr id="2218" name="Shape 14">
          <a:extLst>
            <a:ext uri="{FF2B5EF4-FFF2-40B4-BE49-F238E27FC236}">
              <a16:creationId xmlns:a16="http://schemas.microsoft.com/office/drawing/2014/main" id="{00000000-0008-0000-0000-0000AA08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42</xdr:row>
      <xdr:rowOff>0</xdr:rowOff>
    </xdr:from>
    <xdr:ext cx="342900" cy="342900"/>
    <xdr:sp macro="" textlink="">
      <xdr:nvSpPr>
        <xdr:cNvPr id="2219" name="Shape 14">
          <a:extLst>
            <a:ext uri="{FF2B5EF4-FFF2-40B4-BE49-F238E27FC236}">
              <a16:creationId xmlns:a16="http://schemas.microsoft.com/office/drawing/2014/main" id="{00000000-0008-0000-0000-0000AB08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43</xdr:row>
      <xdr:rowOff>0</xdr:rowOff>
    </xdr:from>
    <xdr:ext cx="342900" cy="342900"/>
    <xdr:sp macro="" textlink="">
      <xdr:nvSpPr>
        <xdr:cNvPr id="2220" name="Shape 14">
          <a:extLst>
            <a:ext uri="{FF2B5EF4-FFF2-40B4-BE49-F238E27FC236}">
              <a16:creationId xmlns:a16="http://schemas.microsoft.com/office/drawing/2014/main" id="{00000000-0008-0000-0000-0000AC08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43</xdr:row>
      <xdr:rowOff>0</xdr:rowOff>
    </xdr:from>
    <xdr:ext cx="342900" cy="342900"/>
    <xdr:sp macro="" textlink="">
      <xdr:nvSpPr>
        <xdr:cNvPr id="2221" name="Shape 14">
          <a:extLst>
            <a:ext uri="{FF2B5EF4-FFF2-40B4-BE49-F238E27FC236}">
              <a16:creationId xmlns:a16="http://schemas.microsoft.com/office/drawing/2014/main" id="{00000000-0008-0000-0000-0000AD08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43</xdr:row>
      <xdr:rowOff>0</xdr:rowOff>
    </xdr:from>
    <xdr:ext cx="342900" cy="342900"/>
    <xdr:sp macro="" textlink="">
      <xdr:nvSpPr>
        <xdr:cNvPr id="2222" name="Shape 14">
          <a:extLst>
            <a:ext uri="{FF2B5EF4-FFF2-40B4-BE49-F238E27FC236}">
              <a16:creationId xmlns:a16="http://schemas.microsoft.com/office/drawing/2014/main" id="{00000000-0008-0000-0000-0000AE08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43</xdr:row>
      <xdr:rowOff>0</xdr:rowOff>
    </xdr:from>
    <xdr:ext cx="342900" cy="342900"/>
    <xdr:sp macro="" textlink="">
      <xdr:nvSpPr>
        <xdr:cNvPr id="2223" name="Shape 14">
          <a:extLst>
            <a:ext uri="{FF2B5EF4-FFF2-40B4-BE49-F238E27FC236}">
              <a16:creationId xmlns:a16="http://schemas.microsoft.com/office/drawing/2014/main" id="{00000000-0008-0000-0000-0000AF08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43</xdr:row>
      <xdr:rowOff>0</xdr:rowOff>
    </xdr:from>
    <xdr:ext cx="342900" cy="342900"/>
    <xdr:sp macro="" textlink="">
      <xdr:nvSpPr>
        <xdr:cNvPr id="2224" name="Shape 14">
          <a:extLst>
            <a:ext uri="{FF2B5EF4-FFF2-40B4-BE49-F238E27FC236}">
              <a16:creationId xmlns:a16="http://schemas.microsoft.com/office/drawing/2014/main" id="{00000000-0008-0000-0000-0000B008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43</xdr:row>
      <xdr:rowOff>0</xdr:rowOff>
    </xdr:from>
    <xdr:ext cx="342900" cy="342900"/>
    <xdr:sp macro="" textlink="">
      <xdr:nvSpPr>
        <xdr:cNvPr id="2225" name="Shape 14">
          <a:extLst>
            <a:ext uri="{FF2B5EF4-FFF2-40B4-BE49-F238E27FC236}">
              <a16:creationId xmlns:a16="http://schemas.microsoft.com/office/drawing/2014/main" id="{00000000-0008-0000-0000-0000B108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2226" name="Shape 14">
          <a:extLst>
            <a:ext uri="{FF2B5EF4-FFF2-40B4-BE49-F238E27FC236}">
              <a16:creationId xmlns:a16="http://schemas.microsoft.com/office/drawing/2014/main" id="{00000000-0008-0000-0000-0000B208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2227" name="Shape 14">
          <a:extLst>
            <a:ext uri="{FF2B5EF4-FFF2-40B4-BE49-F238E27FC236}">
              <a16:creationId xmlns:a16="http://schemas.microsoft.com/office/drawing/2014/main" id="{00000000-0008-0000-0000-0000B308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2228" name="Shape 14">
          <a:extLst>
            <a:ext uri="{FF2B5EF4-FFF2-40B4-BE49-F238E27FC236}">
              <a16:creationId xmlns:a16="http://schemas.microsoft.com/office/drawing/2014/main" id="{00000000-0008-0000-0000-0000B408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35</xdr:row>
      <xdr:rowOff>0</xdr:rowOff>
    </xdr:from>
    <xdr:ext cx="342900" cy="342900"/>
    <xdr:sp macro="" textlink="">
      <xdr:nvSpPr>
        <xdr:cNvPr id="2229" name="Shape 14">
          <a:extLst>
            <a:ext uri="{FF2B5EF4-FFF2-40B4-BE49-F238E27FC236}">
              <a16:creationId xmlns:a16="http://schemas.microsoft.com/office/drawing/2014/main" id="{00000000-0008-0000-0000-0000B508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2230" name="Shape 14">
          <a:extLst>
            <a:ext uri="{FF2B5EF4-FFF2-40B4-BE49-F238E27FC236}">
              <a16:creationId xmlns:a16="http://schemas.microsoft.com/office/drawing/2014/main" id="{00000000-0008-0000-0000-0000B608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2231" name="Shape 14">
          <a:extLst>
            <a:ext uri="{FF2B5EF4-FFF2-40B4-BE49-F238E27FC236}">
              <a16:creationId xmlns:a16="http://schemas.microsoft.com/office/drawing/2014/main" id="{00000000-0008-0000-0000-0000B708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38</xdr:row>
      <xdr:rowOff>0</xdr:rowOff>
    </xdr:from>
    <xdr:ext cx="342900" cy="342900"/>
    <xdr:sp macro="" textlink="">
      <xdr:nvSpPr>
        <xdr:cNvPr id="2232" name="Shape 14">
          <a:extLst>
            <a:ext uri="{FF2B5EF4-FFF2-40B4-BE49-F238E27FC236}">
              <a16:creationId xmlns:a16="http://schemas.microsoft.com/office/drawing/2014/main" id="{00000000-0008-0000-0000-0000B808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35</xdr:row>
      <xdr:rowOff>0</xdr:rowOff>
    </xdr:from>
    <xdr:ext cx="342900" cy="342900"/>
    <xdr:sp macro="" textlink="">
      <xdr:nvSpPr>
        <xdr:cNvPr id="2233" name="Shape 14">
          <a:extLst>
            <a:ext uri="{FF2B5EF4-FFF2-40B4-BE49-F238E27FC236}">
              <a16:creationId xmlns:a16="http://schemas.microsoft.com/office/drawing/2014/main" id="{00000000-0008-0000-0000-0000B908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2234" name="Shape 14">
          <a:extLst>
            <a:ext uri="{FF2B5EF4-FFF2-40B4-BE49-F238E27FC236}">
              <a16:creationId xmlns:a16="http://schemas.microsoft.com/office/drawing/2014/main" id="{00000000-0008-0000-0000-0000BA08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2235" name="Shape 14">
          <a:extLst>
            <a:ext uri="{FF2B5EF4-FFF2-40B4-BE49-F238E27FC236}">
              <a16:creationId xmlns:a16="http://schemas.microsoft.com/office/drawing/2014/main" id="{00000000-0008-0000-0000-0000BB08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38</xdr:row>
      <xdr:rowOff>0</xdr:rowOff>
    </xdr:from>
    <xdr:ext cx="342900" cy="342900"/>
    <xdr:sp macro="" textlink="">
      <xdr:nvSpPr>
        <xdr:cNvPr id="2236" name="Shape 14">
          <a:extLst>
            <a:ext uri="{FF2B5EF4-FFF2-40B4-BE49-F238E27FC236}">
              <a16:creationId xmlns:a16="http://schemas.microsoft.com/office/drawing/2014/main" id="{00000000-0008-0000-0000-0000BC08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35</xdr:row>
      <xdr:rowOff>0</xdr:rowOff>
    </xdr:from>
    <xdr:ext cx="342900" cy="342900"/>
    <xdr:sp macro="" textlink="">
      <xdr:nvSpPr>
        <xdr:cNvPr id="2237" name="Shape 14">
          <a:extLst>
            <a:ext uri="{FF2B5EF4-FFF2-40B4-BE49-F238E27FC236}">
              <a16:creationId xmlns:a16="http://schemas.microsoft.com/office/drawing/2014/main" id="{00000000-0008-0000-0000-0000BD08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42900" cy="342900"/>
    <xdr:sp macro="" textlink="">
      <xdr:nvSpPr>
        <xdr:cNvPr id="2238" name="Shape 14">
          <a:extLst>
            <a:ext uri="{FF2B5EF4-FFF2-40B4-BE49-F238E27FC236}">
              <a16:creationId xmlns:a16="http://schemas.microsoft.com/office/drawing/2014/main" id="{00000000-0008-0000-0000-0000BE08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42900" cy="342900"/>
    <xdr:sp macro="" textlink="">
      <xdr:nvSpPr>
        <xdr:cNvPr id="2239" name="Shape 14">
          <a:extLst>
            <a:ext uri="{FF2B5EF4-FFF2-40B4-BE49-F238E27FC236}">
              <a16:creationId xmlns:a16="http://schemas.microsoft.com/office/drawing/2014/main" id="{00000000-0008-0000-0000-0000BF08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42900" cy="342900"/>
    <xdr:sp macro="" textlink="">
      <xdr:nvSpPr>
        <xdr:cNvPr id="2240" name="Shape 14">
          <a:extLst>
            <a:ext uri="{FF2B5EF4-FFF2-40B4-BE49-F238E27FC236}">
              <a16:creationId xmlns:a16="http://schemas.microsoft.com/office/drawing/2014/main" id="{00000000-0008-0000-0000-0000C008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2241" name="Shape 14">
          <a:extLst>
            <a:ext uri="{FF2B5EF4-FFF2-40B4-BE49-F238E27FC236}">
              <a16:creationId xmlns:a16="http://schemas.microsoft.com/office/drawing/2014/main" id="{00000000-0008-0000-0000-0000C108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2242" name="Shape 14">
          <a:extLst>
            <a:ext uri="{FF2B5EF4-FFF2-40B4-BE49-F238E27FC236}">
              <a16:creationId xmlns:a16="http://schemas.microsoft.com/office/drawing/2014/main" id="{00000000-0008-0000-0000-0000C208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2243" name="Shape 14">
          <a:extLst>
            <a:ext uri="{FF2B5EF4-FFF2-40B4-BE49-F238E27FC236}">
              <a16:creationId xmlns:a16="http://schemas.microsoft.com/office/drawing/2014/main" id="{00000000-0008-0000-0000-0000C308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2244" name="Shape 14">
          <a:extLst>
            <a:ext uri="{FF2B5EF4-FFF2-40B4-BE49-F238E27FC236}">
              <a16:creationId xmlns:a16="http://schemas.microsoft.com/office/drawing/2014/main" id="{00000000-0008-0000-0000-0000C408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2245" name="Shape 14">
          <a:extLst>
            <a:ext uri="{FF2B5EF4-FFF2-40B4-BE49-F238E27FC236}">
              <a16:creationId xmlns:a16="http://schemas.microsoft.com/office/drawing/2014/main" id="{00000000-0008-0000-0000-0000C508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2246" name="Shape 14">
          <a:extLst>
            <a:ext uri="{FF2B5EF4-FFF2-40B4-BE49-F238E27FC236}">
              <a16:creationId xmlns:a16="http://schemas.microsoft.com/office/drawing/2014/main" id="{00000000-0008-0000-0000-0000C608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38</xdr:row>
      <xdr:rowOff>0</xdr:rowOff>
    </xdr:from>
    <xdr:ext cx="342900" cy="342900"/>
    <xdr:sp macro="" textlink="">
      <xdr:nvSpPr>
        <xdr:cNvPr id="2247" name="Shape 14">
          <a:extLst>
            <a:ext uri="{FF2B5EF4-FFF2-40B4-BE49-F238E27FC236}">
              <a16:creationId xmlns:a16="http://schemas.microsoft.com/office/drawing/2014/main" id="{00000000-0008-0000-0000-0000C708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38</xdr:row>
      <xdr:rowOff>0</xdr:rowOff>
    </xdr:from>
    <xdr:ext cx="342900" cy="342900"/>
    <xdr:sp macro="" textlink="">
      <xdr:nvSpPr>
        <xdr:cNvPr id="2248" name="Shape 14">
          <a:extLst>
            <a:ext uri="{FF2B5EF4-FFF2-40B4-BE49-F238E27FC236}">
              <a16:creationId xmlns:a16="http://schemas.microsoft.com/office/drawing/2014/main" id="{00000000-0008-0000-0000-0000C808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38</xdr:row>
      <xdr:rowOff>0</xdr:rowOff>
    </xdr:from>
    <xdr:ext cx="342900" cy="342900"/>
    <xdr:sp macro="" textlink="">
      <xdr:nvSpPr>
        <xdr:cNvPr id="2249" name="Shape 14">
          <a:extLst>
            <a:ext uri="{FF2B5EF4-FFF2-40B4-BE49-F238E27FC236}">
              <a16:creationId xmlns:a16="http://schemas.microsoft.com/office/drawing/2014/main" id="{00000000-0008-0000-0000-0000C908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41</xdr:row>
      <xdr:rowOff>0</xdr:rowOff>
    </xdr:from>
    <xdr:ext cx="342900" cy="342900"/>
    <xdr:sp macro="" textlink="">
      <xdr:nvSpPr>
        <xdr:cNvPr id="2250" name="Shape 14">
          <a:extLst>
            <a:ext uri="{FF2B5EF4-FFF2-40B4-BE49-F238E27FC236}">
              <a16:creationId xmlns:a16="http://schemas.microsoft.com/office/drawing/2014/main" id="{00000000-0008-0000-0000-0000CA08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41</xdr:row>
      <xdr:rowOff>0</xdr:rowOff>
    </xdr:from>
    <xdr:ext cx="342900" cy="342900"/>
    <xdr:sp macro="" textlink="">
      <xdr:nvSpPr>
        <xdr:cNvPr id="2251" name="Shape 14">
          <a:extLst>
            <a:ext uri="{FF2B5EF4-FFF2-40B4-BE49-F238E27FC236}">
              <a16:creationId xmlns:a16="http://schemas.microsoft.com/office/drawing/2014/main" id="{00000000-0008-0000-0000-0000CB08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41</xdr:row>
      <xdr:rowOff>0</xdr:rowOff>
    </xdr:from>
    <xdr:ext cx="342900" cy="342900"/>
    <xdr:sp macro="" textlink="">
      <xdr:nvSpPr>
        <xdr:cNvPr id="2252" name="Shape 14">
          <a:extLst>
            <a:ext uri="{FF2B5EF4-FFF2-40B4-BE49-F238E27FC236}">
              <a16:creationId xmlns:a16="http://schemas.microsoft.com/office/drawing/2014/main" id="{00000000-0008-0000-0000-0000CC08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42</xdr:row>
      <xdr:rowOff>0</xdr:rowOff>
    </xdr:from>
    <xdr:ext cx="342900" cy="342900"/>
    <xdr:sp macro="" textlink="">
      <xdr:nvSpPr>
        <xdr:cNvPr id="2253" name="Shape 14">
          <a:extLst>
            <a:ext uri="{FF2B5EF4-FFF2-40B4-BE49-F238E27FC236}">
              <a16:creationId xmlns:a16="http://schemas.microsoft.com/office/drawing/2014/main" id="{00000000-0008-0000-0000-0000CD08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42</xdr:row>
      <xdr:rowOff>0</xdr:rowOff>
    </xdr:from>
    <xdr:ext cx="342900" cy="342900"/>
    <xdr:sp macro="" textlink="">
      <xdr:nvSpPr>
        <xdr:cNvPr id="2254" name="Shape 14">
          <a:extLst>
            <a:ext uri="{FF2B5EF4-FFF2-40B4-BE49-F238E27FC236}">
              <a16:creationId xmlns:a16="http://schemas.microsoft.com/office/drawing/2014/main" id="{00000000-0008-0000-0000-0000CE08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42</xdr:row>
      <xdr:rowOff>0</xdr:rowOff>
    </xdr:from>
    <xdr:ext cx="342900" cy="342900"/>
    <xdr:sp macro="" textlink="">
      <xdr:nvSpPr>
        <xdr:cNvPr id="2255" name="Shape 14">
          <a:extLst>
            <a:ext uri="{FF2B5EF4-FFF2-40B4-BE49-F238E27FC236}">
              <a16:creationId xmlns:a16="http://schemas.microsoft.com/office/drawing/2014/main" id="{00000000-0008-0000-0000-0000CF08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2256" name="Shape 14">
          <a:extLst>
            <a:ext uri="{FF2B5EF4-FFF2-40B4-BE49-F238E27FC236}">
              <a16:creationId xmlns:a16="http://schemas.microsoft.com/office/drawing/2014/main" id="{00000000-0008-0000-0000-0000D008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2257" name="Shape 14">
          <a:extLst>
            <a:ext uri="{FF2B5EF4-FFF2-40B4-BE49-F238E27FC236}">
              <a16:creationId xmlns:a16="http://schemas.microsoft.com/office/drawing/2014/main" id="{00000000-0008-0000-0000-0000D108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2258" name="Shape 14">
          <a:extLst>
            <a:ext uri="{FF2B5EF4-FFF2-40B4-BE49-F238E27FC236}">
              <a16:creationId xmlns:a16="http://schemas.microsoft.com/office/drawing/2014/main" id="{00000000-0008-0000-0000-0000D208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2259" name="Shape 14">
          <a:extLst>
            <a:ext uri="{FF2B5EF4-FFF2-40B4-BE49-F238E27FC236}">
              <a16:creationId xmlns:a16="http://schemas.microsoft.com/office/drawing/2014/main" id="{00000000-0008-0000-0000-0000D308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2260" name="Shape 14">
          <a:extLst>
            <a:ext uri="{FF2B5EF4-FFF2-40B4-BE49-F238E27FC236}">
              <a16:creationId xmlns:a16="http://schemas.microsoft.com/office/drawing/2014/main" id="{00000000-0008-0000-0000-0000D408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2261" name="Shape 14">
          <a:extLst>
            <a:ext uri="{FF2B5EF4-FFF2-40B4-BE49-F238E27FC236}">
              <a16:creationId xmlns:a16="http://schemas.microsoft.com/office/drawing/2014/main" id="{00000000-0008-0000-0000-0000D508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2262" name="Shape 14">
          <a:extLst>
            <a:ext uri="{FF2B5EF4-FFF2-40B4-BE49-F238E27FC236}">
              <a16:creationId xmlns:a16="http://schemas.microsoft.com/office/drawing/2014/main" id="{00000000-0008-0000-0000-0000D608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2263" name="Shape 14">
          <a:extLst>
            <a:ext uri="{FF2B5EF4-FFF2-40B4-BE49-F238E27FC236}">
              <a16:creationId xmlns:a16="http://schemas.microsoft.com/office/drawing/2014/main" id="{00000000-0008-0000-0000-0000D708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35</xdr:row>
      <xdr:rowOff>0</xdr:rowOff>
    </xdr:from>
    <xdr:ext cx="342900" cy="342900"/>
    <xdr:sp macro="" textlink="">
      <xdr:nvSpPr>
        <xdr:cNvPr id="2264" name="Shape 14">
          <a:extLst>
            <a:ext uri="{FF2B5EF4-FFF2-40B4-BE49-F238E27FC236}">
              <a16:creationId xmlns:a16="http://schemas.microsoft.com/office/drawing/2014/main" id="{00000000-0008-0000-0000-0000D808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36</xdr:row>
      <xdr:rowOff>0</xdr:rowOff>
    </xdr:from>
    <xdr:ext cx="342900" cy="342900"/>
    <xdr:sp macro="" textlink="">
      <xdr:nvSpPr>
        <xdr:cNvPr id="2265" name="Shape 14">
          <a:extLst>
            <a:ext uri="{FF2B5EF4-FFF2-40B4-BE49-F238E27FC236}">
              <a16:creationId xmlns:a16="http://schemas.microsoft.com/office/drawing/2014/main" id="{00000000-0008-0000-0000-0000D908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37</xdr:row>
      <xdr:rowOff>0</xdr:rowOff>
    </xdr:from>
    <xdr:ext cx="342900" cy="342900"/>
    <xdr:sp macro="" textlink="">
      <xdr:nvSpPr>
        <xdr:cNvPr id="2266" name="Shape 14">
          <a:extLst>
            <a:ext uri="{FF2B5EF4-FFF2-40B4-BE49-F238E27FC236}">
              <a16:creationId xmlns:a16="http://schemas.microsoft.com/office/drawing/2014/main" id="{00000000-0008-0000-0000-0000DA08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38</xdr:row>
      <xdr:rowOff>0</xdr:rowOff>
    </xdr:from>
    <xdr:ext cx="342900" cy="342900"/>
    <xdr:sp macro="" textlink="">
      <xdr:nvSpPr>
        <xdr:cNvPr id="2267" name="Shape 14">
          <a:extLst>
            <a:ext uri="{FF2B5EF4-FFF2-40B4-BE49-F238E27FC236}">
              <a16:creationId xmlns:a16="http://schemas.microsoft.com/office/drawing/2014/main" id="{00000000-0008-0000-0000-0000DB08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35</xdr:row>
      <xdr:rowOff>0</xdr:rowOff>
    </xdr:from>
    <xdr:ext cx="342900" cy="342900"/>
    <xdr:sp macro="" textlink="">
      <xdr:nvSpPr>
        <xdr:cNvPr id="2268" name="Shape 14">
          <a:extLst>
            <a:ext uri="{FF2B5EF4-FFF2-40B4-BE49-F238E27FC236}">
              <a16:creationId xmlns:a16="http://schemas.microsoft.com/office/drawing/2014/main" id="{00000000-0008-0000-0000-0000DC08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36</xdr:row>
      <xdr:rowOff>0</xdr:rowOff>
    </xdr:from>
    <xdr:ext cx="342900" cy="342900"/>
    <xdr:sp macro="" textlink="">
      <xdr:nvSpPr>
        <xdr:cNvPr id="2269" name="Shape 14">
          <a:extLst>
            <a:ext uri="{FF2B5EF4-FFF2-40B4-BE49-F238E27FC236}">
              <a16:creationId xmlns:a16="http://schemas.microsoft.com/office/drawing/2014/main" id="{00000000-0008-0000-0000-0000DD08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37</xdr:row>
      <xdr:rowOff>0</xdr:rowOff>
    </xdr:from>
    <xdr:ext cx="342900" cy="342900"/>
    <xdr:sp macro="" textlink="">
      <xdr:nvSpPr>
        <xdr:cNvPr id="2270" name="Shape 14">
          <a:extLst>
            <a:ext uri="{FF2B5EF4-FFF2-40B4-BE49-F238E27FC236}">
              <a16:creationId xmlns:a16="http://schemas.microsoft.com/office/drawing/2014/main" id="{00000000-0008-0000-0000-0000DE08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38</xdr:row>
      <xdr:rowOff>0</xdr:rowOff>
    </xdr:from>
    <xdr:ext cx="342900" cy="342900"/>
    <xdr:sp macro="" textlink="">
      <xdr:nvSpPr>
        <xdr:cNvPr id="2271" name="Shape 14">
          <a:extLst>
            <a:ext uri="{FF2B5EF4-FFF2-40B4-BE49-F238E27FC236}">
              <a16:creationId xmlns:a16="http://schemas.microsoft.com/office/drawing/2014/main" id="{00000000-0008-0000-0000-0000DF08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35</xdr:row>
      <xdr:rowOff>0</xdr:rowOff>
    </xdr:from>
    <xdr:ext cx="342900" cy="342900"/>
    <xdr:sp macro="" textlink="">
      <xdr:nvSpPr>
        <xdr:cNvPr id="2272" name="Shape 14">
          <a:extLst>
            <a:ext uri="{FF2B5EF4-FFF2-40B4-BE49-F238E27FC236}">
              <a16:creationId xmlns:a16="http://schemas.microsoft.com/office/drawing/2014/main" id="{00000000-0008-0000-0000-0000E008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32</xdr:row>
      <xdr:rowOff>0</xdr:rowOff>
    </xdr:from>
    <xdr:ext cx="342900" cy="342900"/>
    <xdr:sp macro="" textlink="">
      <xdr:nvSpPr>
        <xdr:cNvPr id="2273" name="Shape 14">
          <a:extLst>
            <a:ext uri="{FF2B5EF4-FFF2-40B4-BE49-F238E27FC236}">
              <a16:creationId xmlns:a16="http://schemas.microsoft.com/office/drawing/2014/main" id="{00000000-0008-0000-0000-0000E108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32</xdr:row>
      <xdr:rowOff>0</xdr:rowOff>
    </xdr:from>
    <xdr:ext cx="342900" cy="342900"/>
    <xdr:sp macro="" textlink="">
      <xdr:nvSpPr>
        <xdr:cNvPr id="2274" name="Shape 14">
          <a:extLst>
            <a:ext uri="{FF2B5EF4-FFF2-40B4-BE49-F238E27FC236}">
              <a16:creationId xmlns:a16="http://schemas.microsoft.com/office/drawing/2014/main" id="{00000000-0008-0000-0000-0000E208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32</xdr:row>
      <xdr:rowOff>0</xdr:rowOff>
    </xdr:from>
    <xdr:ext cx="342900" cy="342900"/>
    <xdr:sp macro="" textlink="">
      <xdr:nvSpPr>
        <xdr:cNvPr id="2275" name="Shape 14">
          <a:extLst>
            <a:ext uri="{FF2B5EF4-FFF2-40B4-BE49-F238E27FC236}">
              <a16:creationId xmlns:a16="http://schemas.microsoft.com/office/drawing/2014/main" id="{00000000-0008-0000-0000-0000E308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36</xdr:row>
      <xdr:rowOff>0</xdr:rowOff>
    </xdr:from>
    <xdr:ext cx="342900" cy="342900"/>
    <xdr:sp macro="" textlink="">
      <xdr:nvSpPr>
        <xdr:cNvPr id="2276" name="Shape 14">
          <a:extLst>
            <a:ext uri="{FF2B5EF4-FFF2-40B4-BE49-F238E27FC236}">
              <a16:creationId xmlns:a16="http://schemas.microsoft.com/office/drawing/2014/main" id="{00000000-0008-0000-0000-0000E408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36</xdr:row>
      <xdr:rowOff>0</xdr:rowOff>
    </xdr:from>
    <xdr:ext cx="342900" cy="342900"/>
    <xdr:sp macro="" textlink="">
      <xdr:nvSpPr>
        <xdr:cNvPr id="2277" name="Shape 14">
          <a:extLst>
            <a:ext uri="{FF2B5EF4-FFF2-40B4-BE49-F238E27FC236}">
              <a16:creationId xmlns:a16="http://schemas.microsoft.com/office/drawing/2014/main" id="{00000000-0008-0000-0000-0000E508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36</xdr:row>
      <xdr:rowOff>0</xdr:rowOff>
    </xdr:from>
    <xdr:ext cx="342900" cy="342900"/>
    <xdr:sp macro="" textlink="">
      <xdr:nvSpPr>
        <xdr:cNvPr id="2278" name="Shape 14">
          <a:extLst>
            <a:ext uri="{FF2B5EF4-FFF2-40B4-BE49-F238E27FC236}">
              <a16:creationId xmlns:a16="http://schemas.microsoft.com/office/drawing/2014/main" id="{00000000-0008-0000-0000-0000E608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37</xdr:row>
      <xdr:rowOff>0</xdr:rowOff>
    </xdr:from>
    <xdr:ext cx="342900" cy="342900"/>
    <xdr:sp macro="" textlink="">
      <xdr:nvSpPr>
        <xdr:cNvPr id="2279" name="Shape 14">
          <a:extLst>
            <a:ext uri="{FF2B5EF4-FFF2-40B4-BE49-F238E27FC236}">
              <a16:creationId xmlns:a16="http://schemas.microsoft.com/office/drawing/2014/main" id="{00000000-0008-0000-0000-0000E708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37</xdr:row>
      <xdr:rowOff>0</xdr:rowOff>
    </xdr:from>
    <xdr:ext cx="342900" cy="342900"/>
    <xdr:sp macro="" textlink="">
      <xdr:nvSpPr>
        <xdr:cNvPr id="2280" name="Shape 14">
          <a:extLst>
            <a:ext uri="{FF2B5EF4-FFF2-40B4-BE49-F238E27FC236}">
              <a16:creationId xmlns:a16="http://schemas.microsoft.com/office/drawing/2014/main" id="{00000000-0008-0000-0000-0000E808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37</xdr:row>
      <xdr:rowOff>0</xdr:rowOff>
    </xdr:from>
    <xdr:ext cx="342900" cy="342900"/>
    <xdr:sp macro="" textlink="">
      <xdr:nvSpPr>
        <xdr:cNvPr id="2281" name="Shape 14">
          <a:extLst>
            <a:ext uri="{FF2B5EF4-FFF2-40B4-BE49-F238E27FC236}">
              <a16:creationId xmlns:a16="http://schemas.microsoft.com/office/drawing/2014/main" id="{00000000-0008-0000-0000-0000E908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38</xdr:row>
      <xdr:rowOff>0</xdr:rowOff>
    </xdr:from>
    <xdr:ext cx="342900" cy="342900"/>
    <xdr:sp macro="" textlink="">
      <xdr:nvSpPr>
        <xdr:cNvPr id="2282" name="Shape 14">
          <a:extLst>
            <a:ext uri="{FF2B5EF4-FFF2-40B4-BE49-F238E27FC236}">
              <a16:creationId xmlns:a16="http://schemas.microsoft.com/office/drawing/2014/main" id="{00000000-0008-0000-0000-0000EA08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38</xdr:row>
      <xdr:rowOff>0</xdr:rowOff>
    </xdr:from>
    <xdr:ext cx="342900" cy="342900"/>
    <xdr:sp macro="" textlink="">
      <xdr:nvSpPr>
        <xdr:cNvPr id="2283" name="Shape 14">
          <a:extLst>
            <a:ext uri="{FF2B5EF4-FFF2-40B4-BE49-F238E27FC236}">
              <a16:creationId xmlns:a16="http://schemas.microsoft.com/office/drawing/2014/main" id="{00000000-0008-0000-0000-0000EB08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38</xdr:row>
      <xdr:rowOff>0</xdr:rowOff>
    </xdr:from>
    <xdr:ext cx="342900" cy="342900"/>
    <xdr:sp macro="" textlink="">
      <xdr:nvSpPr>
        <xdr:cNvPr id="2284" name="Shape 14">
          <a:extLst>
            <a:ext uri="{FF2B5EF4-FFF2-40B4-BE49-F238E27FC236}">
              <a16:creationId xmlns:a16="http://schemas.microsoft.com/office/drawing/2014/main" id="{00000000-0008-0000-0000-0000EC08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41</xdr:row>
      <xdr:rowOff>0</xdr:rowOff>
    </xdr:from>
    <xdr:ext cx="342900" cy="342900"/>
    <xdr:sp macro="" textlink="">
      <xdr:nvSpPr>
        <xdr:cNvPr id="2285" name="Shape 14">
          <a:extLst>
            <a:ext uri="{FF2B5EF4-FFF2-40B4-BE49-F238E27FC236}">
              <a16:creationId xmlns:a16="http://schemas.microsoft.com/office/drawing/2014/main" id="{00000000-0008-0000-0000-0000ED08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41</xdr:row>
      <xdr:rowOff>0</xdr:rowOff>
    </xdr:from>
    <xdr:ext cx="342900" cy="342900"/>
    <xdr:sp macro="" textlink="">
      <xdr:nvSpPr>
        <xdr:cNvPr id="2286" name="Shape 14">
          <a:extLst>
            <a:ext uri="{FF2B5EF4-FFF2-40B4-BE49-F238E27FC236}">
              <a16:creationId xmlns:a16="http://schemas.microsoft.com/office/drawing/2014/main" id="{00000000-0008-0000-0000-0000EE08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41</xdr:row>
      <xdr:rowOff>0</xdr:rowOff>
    </xdr:from>
    <xdr:ext cx="342900" cy="342900"/>
    <xdr:sp macro="" textlink="">
      <xdr:nvSpPr>
        <xdr:cNvPr id="2287" name="Shape 14">
          <a:extLst>
            <a:ext uri="{FF2B5EF4-FFF2-40B4-BE49-F238E27FC236}">
              <a16:creationId xmlns:a16="http://schemas.microsoft.com/office/drawing/2014/main" id="{00000000-0008-0000-0000-0000EF08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42</xdr:row>
      <xdr:rowOff>0</xdr:rowOff>
    </xdr:from>
    <xdr:ext cx="342900" cy="342900"/>
    <xdr:sp macro="" textlink="">
      <xdr:nvSpPr>
        <xdr:cNvPr id="2288" name="Shape 14">
          <a:extLst>
            <a:ext uri="{FF2B5EF4-FFF2-40B4-BE49-F238E27FC236}">
              <a16:creationId xmlns:a16="http://schemas.microsoft.com/office/drawing/2014/main" id="{00000000-0008-0000-0000-0000F008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42</xdr:row>
      <xdr:rowOff>0</xdr:rowOff>
    </xdr:from>
    <xdr:ext cx="342900" cy="342900"/>
    <xdr:sp macro="" textlink="">
      <xdr:nvSpPr>
        <xdr:cNvPr id="2289" name="Shape 14">
          <a:extLst>
            <a:ext uri="{FF2B5EF4-FFF2-40B4-BE49-F238E27FC236}">
              <a16:creationId xmlns:a16="http://schemas.microsoft.com/office/drawing/2014/main" id="{00000000-0008-0000-0000-0000F108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42</xdr:row>
      <xdr:rowOff>0</xdr:rowOff>
    </xdr:from>
    <xdr:ext cx="342900" cy="342900"/>
    <xdr:sp macro="" textlink="">
      <xdr:nvSpPr>
        <xdr:cNvPr id="2290" name="Shape 14">
          <a:extLst>
            <a:ext uri="{FF2B5EF4-FFF2-40B4-BE49-F238E27FC236}">
              <a16:creationId xmlns:a16="http://schemas.microsoft.com/office/drawing/2014/main" id="{00000000-0008-0000-0000-0000F208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43</xdr:row>
      <xdr:rowOff>0</xdr:rowOff>
    </xdr:from>
    <xdr:ext cx="342900" cy="342900"/>
    <xdr:sp macro="" textlink="">
      <xdr:nvSpPr>
        <xdr:cNvPr id="2291" name="Shape 14">
          <a:extLst>
            <a:ext uri="{FF2B5EF4-FFF2-40B4-BE49-F238E27FC236}">
              <a16:creationId xmlns:a16="http://schemas.microsoft.com/office/drawing/2014/main" id="{00000000-0008-0000-0000-0000F308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43</xdr:row>
      <xdr:rowOff>0</xdr:rowOff>
    </xdr:from>
    <xdr:ext cx="342900" cy="342900"/>
    <xdr:sp macro="" textlink="">
      <xdr:nvSpPr>
        <xdr:cNvPr id="2292" name="Shape 14">
          <a:extLst>
            <a:ext uri="{FF2B5EF4-FFF2-40B4-BE49-F238E27FC236}">
              <a16:creationId xmlns:a16="http://schemas.microsoft.com/office/drawing/2014/main" id="{00000000-0008-0000-0000-0000F408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43</xdr:row>
      <xdr:rowOff>0</xdr:rowOff>
    </xdr:from>
    <xdr:ext cx="342900" cy="342900"/>
    <xdr:sp macro="" textlink="">
      <xdr:nvSpPr>
        <xdr:cNvPr id="2293" name="Shape 14">
          <a:extLst>
            <a:ext uri="{FF2B5EF4-FFF2-40B4-BE49-F238E27FC236}">
              <a16:creationId xmlns:a16="http://schemas.microsoft.com/office/drawing/2014/main" id="{00000000-0008-0000-0000-0000F508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43</xdr:row>
      <xdr:rowOff>0</xdr:rowOff>
    </xdr:from>
    <xdr:ext cx="342900" cy="342900"/>
    <xdr:sp macro="" textlink="">
      <xdr:nvSpPr>
        <xdr:cNvPr id="2294" name="Shape 14">
          <a:extLst>
            <a:ext uri="{FF2B5EF4-FFF2-40B4-BE49-F238E27FC236}">
              <a16:creationId xmlns:a16="http://schemas.microsoft.com/office/drawing/2014/main" id="{00000000-0008-0000-0000-0000F608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43</xdr:row>
      <xdr:rowOff>0</xdr:rowOff>
    </xdr:from>
    <xdr:ext cx="342900" cy="342900"/>
    <xdr:sp macro="" textlink="">
      <xdr:nvSpPr>
        <xdr:cNvPr id="2295" name="Shape 14">
          <a:extLst>
            <a:ext uri="{FF2B5EF4-FFF2-40B4-BE49-F238E27FC236}">
              <a16:creationId xmlns:a16="http://schemas.microsoft.com/office/drawing/2014/main" id="{00000000-0008-0000-0000-0000F708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49</xdr:row>
      <xdr:rowOff>0</xdr:rowOff>
    </xdr:from>
    <xdr:ext cx="342900" cy="342900"/>
    <xdr:sp macro="" textlink="">
      <xdr:nvSpPr>
        <xdr:cNvPr id="2296" name="Shape 14">
          <a:extLst>
            <a:ext uri="{FF2B5EF4-FFF2-40B4-BE49-F238E27FC236}">
              <a16:creationId xmlns:a16="http://schemas.microsoft.com/office/drawing/2014/main" id="{00000000-0008-0000-0000-0000F808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42900" cy="342900"/>
    <xdr:sp macro="" textlink="">
      <xdr:nvSpPr>
        <xdr:cNvPr id="2297" name="Shape 14">
          <a:extLst>
            <a:ext uri="{FF2B5EF4-FFF2-40B4-BE49-F238E27FC236}">
              <a16:creationId xmlns:a16="http://schemas.microsoft.com/office/drawing/2014/main" id="{00000000-0008-0000-0000-0000F908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42900" cy="342900"/>
    <xdr:sp macro="" textlink="">
      <xdr:nvSpPr>
        <xdr:cNvPr id="2298" name="Shape 14">
          <a:extLst>
            <a:ext uri="{FF2B5EF4-FFF2-40B4-BE49-F238E27FC236}">
              <a16:creationId xmlns:a16="http://schemas.microsoft.com/office/drawing/2014/main" id="{00000000-0008-0000-0000-0000FA08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37</xdr:row>
      <xdr:rowOff>0</xdr:rowOff>
    </xdr:from>
    <xdr:ext cx="342900" cy="342900"/>
    <xdr:sp macro="" textlink="">
      <xdr:nvSpPr>
        <xdr:cNvPr id="2299" name="Shape 14">
          <a:extLst>
            <a:ext uri="{FF2B5EF4-FFF2-40B4-BE49-F238E27FC236}">
              <a16:creationId xmlns:a16="http://schemas.microsoft.com/office/drawing/2014/main" id="{00000000-0008-0000-0000-0000FB08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38</xdr:row>
      <xdr:rowOff>0</xdr:rowOff>
    </xdr:from>
    <xdr:ext cx="342900" cy="342900"/>
    <xdr:sp macro="" textlink="">
      <xdr:nvSpPr>
        <xdr:cNvPr id="2300" name="Shape 14">
          <a:extLst>
            <a:ext uri="{FF2B5EF4-FFF2-40B4-BE49-F238E27FC236}">
              <a16:creationId xmlns:a16="http://schemas.microsoft.com/office/drawing/2014/main" id="{00000000-0008-0000-0000-0000FC08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42900" cy="342900"/>
    <xdr:sp macro="" textlink="">
      <xdr:nvSpPr>
        <xdr:cNvPr id="2301" name="Shape 14">
          <a:extLst>
            <a:ext uri="{FF2B5EF4-FFF2-40B4-BE49-F238E27FC236}">
              <a16:creationId xmlns:a16="http://schemas.microsoft.com/office/drawing/2014/main" id="{00000000-0008-0000-0000-0000FD08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42900" cy="342900"/>
    <xdr:sp macro="" textlink="">
      <xdr:nvSpPr>
        <xdr:cNvPr id="2302" name="Shape 14">
          <a:extLst>
            <a:ext uri="{FF2B5EF4-FFF2-40B4-BE49-F238E27FC236}">
              <a16:creationId xmlns:a16="http://schemas.microsoft.com/office/drawing/2014/main" id="{00000000-0008-0000-0000-0000FE08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37</xdr:row>
      <xdr:rowOff>0</xdr:rowOff>
    </xdr:from>
    <xdr:ext cx="342900" cy="342900"/>
    <xdr:sp macro="" textlink="">
      <xdr:nvSpPr>
        <xdr:cNvPr id="2303" name="Shape 14">
          <a:extLst>
            <a:ext uri="{FF2B5EF4-FFF2-40B4-BE49-F238E27FC236}">
              <a16:creationId xmlns:a16="http://schemas.microsoft.com/office/drawing/2014/main" id="{00000000-0008-0000-0000-0000FF08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38</xdr:row>
      <xdr:rowOff>0</xdr:rowOff>
    </xdr:from>
    <xdr:ext cx="342900" cy="342900"/>
    <xdr:sp macro="" textlink="">
      <xdr:nvSpPr>
        <xdr:cNvPr id="2304" name="Shape 14">
          <a:extLst>
            <a:ext uri="{FF2B5EF4-FFF2-40B4-BE49-F238E27FC236}">
              <a16:creationId xmlns:a16="http://schemas.microsoft.com/office/drawing/2014/main" id="{00000000-0008-0000-0000-00000009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42900" cy="342900"/>
    <xdr:sp macro="" textlink="">
      <xdr:nvSpPr>
        <xdr:cNvPr id="2305" name="Shape 14">
          <a:extLst>
            <a:ext uri="{FF2B5EF4-FFF2-40B4-BE49-F238E27FC236}">
              <a16:creationId xmlns:a16="http://schemas.microsoft.com/office/drawing/2014/main" id="{00000000-0008-0000-0000-00000109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32</xdr:row>
      <xdr:rowOff>0</xdr:rowOff>
    </xdr:from>
    <xdr:ext cx="342900" cy="342900"/>
    <xdr:sp macro="" textlink="">
      <xdr:nvSpPr>
        <xdr:cNvPr id="2306" name="Shape 14">
          <a:extLst>
            <a:ext uri="{FF2B5EF4-FFF2-40B4-BE49-F238E27FC236}">
              <a16:creationId xmlns:a16="http://schemas.microsoft.com/office/drawing/2014/main" id="{00000000-0008-0000-0000-00000209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32</xdr:row>
      <xdr:rowOff>0</xdr:rowOff>
    </xdr:from>
    <xdr:ext cx="342900" cy="342900"/>
    <xdr:sp macro="" textlink="">
      <xdr:nvSpPr>
        <xdr:cNvPr id="2307" name="Shape 14">
          <a:extLst>
            <a:ext uri="{FF2B5EF4-FFF2-40B4-BE49-F238E27FC236}">
              <a16:creationId xmlns:a16="http://schemas.microsoft.com/office/drawing/2014/main" id="{00000000-0008-0000-0000-00000309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32</xdr:row>
      <xdr:rowOff>0</xdr:rowOff>
    </xdr:from>
    <xdr:ext cx="342900" cy="342900"/>
    <xdr:sp macro="" textlink="">
      <xdr:nvSpPr>
        <xdr:cNvPr id="2308" name="Shape 14">
          <a:extLst>
            <a:ext uri="{FF2B5EF4-FFF2-40B4-BE49-F238E27FC236}">
              <a16:creationId xmlns:a16="http://schemas.microsoft.com/office/drawing/2014/main" id="{00000000-0008-0000-0000-00000409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42900" cy="342900"/>
    <xdr:sp macro="" textlink="">
      <xdr:nvSpPr>
        <xdr:cNvPr id="2309" name="Shape 14">
          <a:extLst>
            <a:ext uri="{FF2B5EF4-FFF2-40B4-BE49-F238E27FC236}">
              <a16:creationId xmlns:a16="http://schemas.microsoft.com/office/drawing/2014/main" id="{00000000-0008-0000-0000-00000509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42900" cy="342900"/>
    <xdr:sp macro="" textlink="">
      <xdr:nvSpPr>
        <xdr:cNvPr id="2310" name="Shape 14">
          <a:extLst>
            <a:ext uri="{FF2B5EF4-FFF2-40B4-BE49-F238E27FC236}">
              <a16:creationId xmlns:a16="http://schemas.microsoft.com/office/drawing/2014/main" id="{00000000-0008-0000-0000-00000609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42900" cy="342900"/>
    <xdr:sp macro="" textlink="">
      <xdr:nvSpPr>
        <xdr:cNvPr id="2311" name="Shape 14">
          <a:extLst>
            <a:ext uri="{FF2B5EF4-FFF2-40B4-BE49-F238E27FC236}">
              <a16:creationId xmlns:a16="http://schemas.microsoft.com/office/drawing/2014/main" id="{00000000-0008-0000-0000-00000709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37</xdr:row>
      <xdr:rowOff>0</xdr:rowOff>
    </xdr:from>
    <xdr:ext cx="342900" cy="342900"/>
    <xdr:sp macro="" textlink="">
      <xdr:nvSpPr>
        <xdr:cNvPr id="2312" name="Shape 14">
          <a:extLst>
            <a:ext uri="{FF2B5EF4-FFF2-40B4-BE49-F238E27FC236}">
              <a16:creationId xmlns:a16="http://schemas.microsoft.com/office/drawing/2014/main" id="{00000000-0008-0000-0000-00000809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37</xdr:row>
      <xdr:rowOff>0</xdr:rowOff>
    </xdr:from>
    <xdr:ext cx="342900" cy="342900"/>
    <xdr:sp macro="" textlink="">
      <xdr:nvSpPr>
        <xdr:cNvPr id="2313" name="Shape 14">
          <a:extLst>
            <a:ext uri="{FF2B5EF4-FFF2-40B4-BE49-F238E27FC236}">
              <a16:creationId xmlns:a16="http://schemas.microsoft.com/office/drawing/2014/main" id="{00000000-0008-0000-0000-00000909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37</xdr:row>
      <xdr:rowOff>0</xdr:rowOff>
    </xdr:from>
    <xdr:ext cx="342900" cy="342900"/>
    <xdr:sp macro="" textlink="">
      <xdr:nvSpPr>
        <xdr:cNvPr id="2314" name="Shape 14">
          <a:extLst>
            <a:ext uri="{FF2B5EF4-FFF2-40B4-BE49-F238E27FC236}">
              <a16:creationId xmlns:a16="http://schemas.microsoft.com/office/drawing/2014/main" id="{00000000-0008-0000-0000-00000A09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38</xdr:row>
      <xdr:rowOff>0</xdr:rowOff>
    </xdr:from>
    <xdr:ext cx="342900" cy="342900"/>
    <xdr:sp macro="" textlink="">
      <xdr:nvSpPr>
        <xdr:cNvPr id="2315" name="Shape 14">
          <a:extLst>
            <a:ext uri="{FF2B5EF4-FFF2-40B4-BE49-F238E27FC236}">
              <a16:creationId xmlns:a16="http://schemas.microsoft.com/office/drawing/2014/main" id="{00000000-0008-0000-0000-00000B09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38</xdr:row>
      <xdr:rowOff>0</xdr:rowOff>
    </xdr:from>
    <xdr:ext cx="342900" cy="342900"/>
    <xdr:sp macro="" textlink="">
      <xdr:nvSpPr>
        <xdr:cNvPr id="2316" name="Shape 14">
          <a:extLst>
            <a:ext uri="{FF2B5EF4-FFF2-40B4-BE49-F238E27FC236}">
              <a16:creationId xmlns:a16="http://schemas.microsoft.com/office/drawing/2014/main" id="{00000000-0008-0000-0000-00000C09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41</xdr:row>
      <xdr:rowOff>0</xdr:rowOff>
    </xdr:from>
    <xdr:ext cx="342900" cy="342900"/>
    <xdr:sp macro="" textlink="">
      <xdr:nvSpPr>
        <xdr:cNvPr id="2317" name="Shape 14">
          <a:extLst>
            <a:ext uri="{FF2B5EF4-FFF2-40B4-BE49-F238E27FC236}">
              <a16:creationId xmlns:a16="http://schemas.microsoft.com/office/drawing/2014/main" id="{00000000-0008-0000-0000-00000D09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41</xdr:row>
      <xdr:rowOff>0</xdr:rowOff>
    </xdr:from>
    <xdr:ext cx="342900" cy="342900"/>
    <xdr:sp macro="" textlink="">
      <xdr:nvSpPr>
        <xdr:cNvPr id="2318" name="Shape 14">
          <a:extLst>
            <a:ext uri="{FF2B5EF4-FFF2-40B4-BE49-F238E27FC236}">
              <a16:creationId xmlns:a16="http://schemas.microsoft.com/office/drawing/2014/main" id="{00000000-0008-0000-0000-00000E09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41</xdr:row>
      <xdr:rowOff>0</xdr:rowOff>
    </xdr:from>
    <xdr:ext cx="342900" cy="342900"/>
    <xdr:sp macro="" textlink="">
      <xdr:nvSpPr>
        <xdr:cNvPr id="2319" name="Shape 14">
          <a:extLst>
            <a:ext uri="{FF2B5EF4-FFF2-40B4-BE49-F238E27FC236}">
              <a16:creationId xmlns:a16="http://schemas.microsoft.com/office/drawing/2014/main" id="{00000000-0008-0000-0000-00000F09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42</xdr:row>
      <xdr:rowOff>0</xdr:rowOff>
    </xdr:from>
    <xdr:ext cx="342900" cy="342900"/>
    <xdr:sp macro="" textlink="">
      <xdr:nvSpPr>
        <xdr:cNvPr id="2320" name="Shape 14">
          <a:extLst>
            <a:ext uri="{FF2B5EF4-FFF2-40B4-BE49-F238E27FC236}">
              <a16:creationId xmlns:a16="http://schemas.microsoft.com/office/drawing/2014/main" id="{00000000-0008-0000-0000-00001009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42</xdr:row>
      <xdr:rowOff>0</xdr:rowOff>
    </xdr:from>
    <xdr:ext cx="342900" cy="342900"/>
    <xdr:sp macro="" textlink="">
      <xdr:nvSpPr>
        <xdr:cNvPr id="2321" name="Shape 14">
          <a:extLst>
            <a:ext uri="{FF2B5EF4-FFF2-40B4-BE49-F238E27FC236}">
              <a16:creationId xmlns:a16="http://schemas.microsoft.com/office/drawing/2014/main" id="{00000000-0008-0000-0000-00001109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42</xdr:row>
      <xdr:rowOff>0</xdr:rowOff>
    </xdr:from>
    <xdr:ext cx="342900" cy="342900"/>
    <xdr:sp macro="" textlink="">
      <xdr:nvSpPr>
        <xdr:cNvPr id="2322" name="Shape 14">
          <a:extLst>
            <a:ext uri="{FF2B5EF4-FFF2-40B4-BE49-F238E27FC236}">
              <a16:creationId xmlns:a16="http://schemas.microsoft.com/office/drawing/2014/main" id="{00000000-0008-0000-0000-00001209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43</xdr:row>
      <xdr:rowOff>0</xdr:rowOff>
    </xdr:from>
    <xdr:ext cx="342900" cy="342900"/>
    <xdr:sp macro="" textlink="">
      <xdr:nvSpPr>
        <xdr:cNvPr id="2323" name="Shape 14">
          <a:extLst>
            <a:ext uri="{FF2B5EF4-FFF2-40B4-BE49-F238E27FC236}">
              <a16:creationId xmlns:a16="http://schemas.microsoft.com/office/drawing/2014/main" id="{00000000-0008-0000-0000-00001309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43</xdr:row>
      <xdr:rowOff>0</xdr:rowOff>
    </xdr:from>
    <xdr:ext cx="342900" cy="342900"/>
    <xdr:sp macro="" textlink="">
      <xdr:nvSpPr>
        <xdr:cNvPr id="2324" name="Shape 14">
          <a:extLst>
            <a:ext uri="{FF2B5EF4-FFF2-40B4-BE49-F238E27FC236}">
              <a16:creationId xmlns:a16="http://schemas.microsoft.com/office/drawing/2014/main" id="{00000000-0008-0000-0000-00001409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43</xdr:row>
      <xdr:rowOff>0</xdr:rowOff>
    </xdr:from>
    <xdr:ext cx="342900" cy="342900"/>
    <xdr:sp macro="" textlink="">
      <xdr:nvSpPr>
        <xdr:cNvPr id="2325" name="Shape 14">
          <a:extLst>
            <a:ext uri="{FF2B5EF4-FFF2-40B4-BE49-F238E27FC236}">
              <a16:creationId xmlns:a16="http://schemas.microsoft.com/office/drawing/2014/main" id="{00000000-0008-0000-0000-00001509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43</xdr:row>
      <xdr:rowOff>0</xdr:rowOff>
    </xdr:from>
    <xdr:ext cx="342900" cy="342900"/>
    <xdr:sp macro="" textlink="">
      <xdr:nvSpPr>
        <xdr:cNvPr id="2326" name="Shape 14">
          <a:extLst>
            <a:ext uri="{FF2B5EF4-FFF2-40B4-BE49-F238E27FC236}">
              <a16:creationId xmlns:a16="http://schemas.microsoft.com/office/drawing/2014/main" id="{00000000-0008-0000-0000-00001609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43</xdr:row>
      <xdr:rowOff>0</xdr:rowOff>
    </xdr:from>
    <xdr:ext cx="342900" cy="342900"/>
    <xdr:sp macro="" textlink="">
      <xdr:nvSpPr>
        <xdr:cNvPr id="2327" name="Shape 14">
          <a:extLst>
            <a:ext uri="{FF2B5EF4-FFF2-40B4-BE49-F238E27FC236}">
              <a16:creationId xmlns:a16="http://schemas.microsoft.com/office/drawing/2014/main" id="{00000000-0008-0000-0000-00001709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43</xdr:row>
      <xdr:rowOff>0</xdr:rowOff>
    </xdr:from>
    <xdr:ext cx="342900" cy="342900"/>
    <xdr:sp macro="" textlink="">
      <xdr:nvSpPr>
        <xdr:cNvPr id="2328" name="Shape 14">
          <a:extLst>
            <a:ext uri="{FF2B5EF4-FFF2-40B4-BE49-F238E27FC236}">
              <a16:creationId xmlns:a16="http://schemas.microsoft.com/office/drawing/2014/main" id="{00000000-0008-0000-0000-00001809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2329" name="Shape 14">
          <a:extLst>
            <a:ext uri="{FF2B5EF4-FFF2-40B4-BE49-F238E27FC236}">
              <a16:creationId xmlns:a16="http://schemas.microsoft.com/office/drawing/2014/main" id="{00000000-0008-0000-0000-00001909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2330" name="Shape 14">
          <a:extLst>
            <a:ext uri="{FF2B5EF4-FFF2-40B4-BE49-F238E27FC236}">
              <a16:creationId xmlns:a16="http://schemas.microsoft.com/office/drawing/2014/main" id="{00000000-0008-0000-0000-00001A09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2331" name="Shape 14">
          <a:extLst>
            <a:ext uri="{FF2B5EF4-FFF2-40B4-BE49-F238E27FC236}">
              <a16:creationId xmlns:a16="http://schemas.microsoft.com/office/drawing/2014/main" id="{00000000-0008-0000-0000-00001B09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35</xdr:row>
      <xdr:rowOff>0</xdr:rowOff>
    </xdr:from>
    <xdr:ext cx="342900" cy="342900"/>
    <xdr:sp macro="" textlink="">
      <xdr:nvSpPr>
        <xdr:cNvPr id="2332" name="Shape 14">
          <a:extLst>
            <a:ext uri="{FF2B5EF4-FFF2-40B4-BE49-F238E27FC236}">
              <a16:creationId xmlns:a16="http://schemas.microsoft.com/office/drawing/2014/main" id="{00000000-0008-0000-0000-00001C09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2333" name="Shape 14">
          <a:extLst>
            <a:ext uri="{FF2B5EF4-FFF2-40B4-BE49-F238E27FC236}">
              <a16:creationId xmlns:a16="http://schemas.microsoft.com/office/drawing/2014/main" id="{00000000-0008-0000-0000-00001D09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2334" name="Shape 14">
          <a:extLst>
            <a:ext uri="{FF2B5EF4-FFF2-40B4-BE49-F238E27FC236}">
              <a16:creationId xmlns:a16="http://schemas.microsoft.com/office/drawing/2014/main" id="{00000000-0008-0000-0000-00001E09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38</xdr:row>
      <xdr:rowOff>0</xdr:rowOff>
    </xdr:from>
    <xdr:ext cx="342900" cy="342900"/>
    <xdr:sp macro="" textlink="">
      <xdr:nvSpPr>
        <xdr:cNvPr id="2335" name="Shape 14">
          <a:extLst>
            <a:ext uri="{FF2B5EF4-FFF2-40B4-BE49-F238E27FC236}">
              <a16:creationId xmlns:a16="http://schemas.microsoft.com/office/drawing/2014/main" id="{00000000-0008-0000-0000-00001F09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35</xdr:row>
      <xdr:rowOff>0</xdr:rowOff>
    </xdr:from>
    <xdr:ext cx="342900" cy="342900"/>
    <xdr:sp macro="" textlink="">
      <xdr:nvSpPr>
        <xdr:cNvPr id="2336" name="Shape 14">
          <a:extLst>
            <a:ext uri="{FF2B5EF4-FFF2-40B4-BE49-F238E27FC236}">
              <a16:creationId xmlns:a16="http://schemas.microsoft.com/office/drawing/2014/main" id="{00000000-0008-0000-0000-00002009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2337" name="Shape 14">
          <a:extLst>
            <a:ext uri="{FF2B5EF4-FFF2-40B4-BE49-F238E27FC236}">
              <a16:creationId xmlns:a16="http://schemas.microsoft.com/office/drawing/2014/main" id="{00000000-0008-0000-0000-00002109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2338" name="Shape 14">
          <a:extLst>
            <a:ext uri="{FF2B5EF4-FFF2-40B4-BE49-F238E27FC236}">
              <a16:creationId xmlns:a16="http://schemas.microsoft.com/office/drawing/2014/main" id="{00000000-0008-0000-0000-00002209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38</xdr:row>
      <xdr:rowOff>0</xdr:rowOff>
    </xdr:from>
    <xdr:ext cx="342900" cy="342900"/>
    <xdr:sp macro="" textlink="">
      <xdr:nvSpPr>
        <xdr:cNvPr id="2339" name="Shape 14">
          <a:extLst>
            <a:ext uri="{FF2B5EF4-FFF2-40B4-BE49-F238E27FC236}">
              <a16:creationId xmlns:a16="http://schemas.microsoft.com/office/drawing/2014/main" id="{00000000-0008-0000-0000-00002309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35</xdr:row>
      <xdr:rowOff>0</xdr:rowOff>
    </xdr:from>
    <xdr:ext cx="342900" cy="342900"/>
    <xdr:sp macro="" textlink="">
      <xdr:nvSpPr>
        <xdr:cNvPr id="2340" name="Shape 14">
          <a:extLst>
            <a:ext uri="{FF2B5EF4-FFF2-40B4-BE49-F238E27FC236}">
              <a16:creationId xmlns:a16="http://schemas.microsoft.com/office/drawing/2014/main" id="{00000000-0008-0000-0000-00002409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42900" cy="342900"/>
    <xdr:sp macro="" textlink="">
      <xdr:nvSpPr>
        <xdr:cNvPr id="2341" name="Shape 14">
          <a:extLst>
            <a:ext uri="{FF2B5EF4-FFF2-40B4-BE49-F238E27FC236}">
              <a16:creationId xmlns:a16="http://schemas.microsoft.com/office/drawing/2014/main" id="{00000000-0008-0000-0000-00002509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42900" cy="342900"/>
    <xdr:sp macro="" textlink="">
      <xdr:nvSpPr>
        <xdr:cNvPr id="2342" name="Shape 14">
          <a:extLst>
            <a:ext uri="{FF2B5EF4-FFF2-40B4-BE49-F238E27FC236}">
              <a16:creationId xmlns:a16="http://schemas.microsoft.com/office/drawing/2014/main" id="{00000000-0008-0000-0000-00002609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42900" cy="342900"/>
    <xdr:sp macro="" textlink="">
      <xdr:nvSpPr>
        <xdr:cNvPr id="2343" name="Shape 14">
          <a:extLst>
            <a:ext uri="{FF2B5EF4-FFF2-40B4-BE49-F238E27FC236}">
              <a16:creationId xmlns:a16="http://schemas.microsoft.com/office/drawing/2014/main" id="{00000000-0008-0000-0000-00002709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2344" name="Shape 14">
          <a:extLst>
            <a:ext uri="{FF2B5EF4-FFF2-40B4-BE49-F238E27FC236}">
              <a16:creationId xmlns:a16="http://schemas.microsoft.com/office/drawing/2014/main" id="{00000000-0008-0000-0000-00002809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2345" name="Shape 14">
          <a:extLst>
            <a:ext uri="{FF2B5EF4-FFF2-40B4-BE49-F238E27FC236}">
              <a16:creationId xmlns:a16="http://schemas.microsoft.com/office/drawing/2014/main" id="{00000000-0008-0000-0000-00002909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2346" name="Shape 14">
          <a:extLst>
            <a:ext uri="{FF2B5EF4-FFF2-40B4-BE49-F238E27FC236}">
              <a16:creationId xmlns:a16="http://schemas.microsoft.com/office/drawing/2014/main" id="{00000000-0008-0000-0000-00002A09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2347" name="Shape 14">
          <a:extLst>
            <a:ext uri="{FF2B5EF4-FFF2-40B4-BE49-F238E27FC236}">
              <a16:creationId xmlns:a16="http://schemas.microsoft.com/office/drawing/2014/main" id="{00000000-0008-0000-0000-00002B09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2348" name="Shape 14">
          <a:extLst>
            <a:ext uri="{FF2B5EF4-FFF2-40B4-BE49-F238E27FC236}">
              <a16:creationId xmlns:a16="http://schemas.microsoft.com/office/drawing/2014/main" id="{00000000-0008-0000-0000-00002C09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2349" name="Shape 14">
          <a:extLst>
            <a:ext uri="{FF2B5EF4-FFF2-40B4-BE49-F238E27FC236}">
              <a16:creationId xmlns:a16="http://schemas.microsoft.com/office/drawing/2014/main" id="{00000000-0008-0000-0000-00002D09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38</xdr:row>
      <xdr:rowOff>0</xdr:rowOff>
    </xdr:from>
    <xdr:ext cx="342900" cy="342900"/>
    <xdr:sp macro="" textlink="">
      <xdr:nvSpPr>
        <xdr:cNvPr id="2350" name="Shape 14">
          <a:extLst>
            <a:ext uri="{FF2B5EF4-FFF2-40B4-BE49-F238E27FC236}">
              <a16:creationId xmlns:a16="http://schemas.microsoft.com/office/drawing/2014/main" id="{00000000-0008-0000-0000-00002E09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38</xdr:row>
      <xdr:rowOff>0</xdr:rowOff>
    </xdr:from>
    <xdr:ext cx="342900" cy="342900"/>
    <xdr:sp macro="" textlink="">
      <xdr:nvSpPr>
        <xdr:cNvPr id="2351" name="Shape 14">
          <a:extLst>
            <a:ext uri="{FF2B5EF4-FFF2-40B4-BE49-F238E27FC236}">
              <a16:creationId xmlns:a16="http://schemas.microsoft.com/office/drawing/2014/main" id="{00000000-0008-0000-0000-00002F09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38</xdr:row>
      <xdr:rowOff>0</xdr:rowOff>
    </xdr:from>
    <xdr:ext cx="342900" cy="342900"/>
    <xdr:sp macro="" textlink="">
      <xdr:nvSpPr>
        <xdr:cNvPr id="2352" name="Shape 14">
          <a:extLst>
            <a:ext uri="{FF2B5EF4-FFF2-40B4-BE49-F238E27FC236}">
              <a16:creationId xmlns:a16="http://schemas.microsoft.com/office/drawing/2014/main" id="{00000000-0008-0000-0000-00003009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41</xdr:row>
      <xdr:rowOff>0</xdr:rowOff>
    </xdr:from>
    <xdr:ext cx="342900" cy="342900"/>
    <xdr:sp macro="" textlink="">
      <xdr:nvSpPr>
        <xdr:cNvPr id="2353" name="Shape 14">
          <a:extLst>
            <a:ext uri="{FF2B5EF4-FFF2-40B4-BE49-F238E27FC236}">
              <a16:creationId xmlns:a16="http://schemas.microsoft.com/office/drawing/2014/main" id="{00000000-0008-0000-0000-00003109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41</xdr:row>
      <xdr:rowOff>0</xdr:rowOff>
    </xdr:from>
    <xdr:ext cx="342900" cy="342900"/>
    <xdr:sp macro="" textlink="">
      <xdr:nvSpPr>
        <xdr:cNvPr id="2354" name="Shape 14">
          <a:extLst>
            <a:ext uri="{FF2B5EF4-FFF2-40B4-BE49-F238E27FC236}">
              <a16:creationId xmlns:a16="http://schemas.microsoft.com/office/drawing/2014/main" id="{00000000-0008-0000-0000-00003209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41</xdr:row>
      <xdr:rowOff>0</xdr:rowOff>
    </xdr:from>
    <xdr:ext cx="342900" cy="342900"/>
    <xdr:sp macro="" textlink="">
      <xdr:nvSpPr>
        <xdr:cNvPr id="2355" name="Shape 14">
          <a:extLst>
            <a:ext uri="{FF2B5EF4-FFF2-40B4-BE49-F238E27FC236}">
              <a16:creationId xmlns:a16="http://schemas.microsoft.com/office/drawing/2014/main" id="{00000000-0008-0000-0000-00003309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42</xdr:row>
      <xdr:rowOff>0</xdr:rowOff>
    </xdr:from>
    <xdr:ext cx="342900" cy="342900"/>
    <xdr:sp macro="" textlink="">
      <xdr:nvSpPr>
        <xdr:cNvPr id="2356" name="Shape 14">
          <a:extLst>
            <a:ext uri="{FF2B5EF4-FFF2-40B4-BE49-F238E27FC236}">
              <a16:creationId xmlns:a16="http://schemas.microsoft.com/office/drawing/2014/main" id="{00000000-0008-0000-0000-00003409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42</xdr:row>
      <xdr:rowOff>0</xdr:rowOff>
    </xdr:from>
    <xdr:ext cx="342900" cy="342900"/>
    <xdr:sp macro="" textlink="">
      <xdr:nvSpPr>
        <xdr:cNvPr id="2357" name="Shape 14">
          <a:extLst>
            <a:ext uri="{FF2B5EF4-FFF2-40B4-BE49-F238E27FC236}">
              <a16:creationId xmlns:a16="http://schemas.microsoft.com/office/drawing/2014/main" id="{00000000-0008-0000-0000-00003509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42</xdr:row>
      <xdr:rowOff>0</xdr:rowOff>
    </xdr:from>
    <xdr:ext cx="342900" cy="342900"/>
    <xdr:sp macro="" textlink="">
      <xdr:nvSpPr>
        <xdr:cNvPr id="2358" name="Shape 14">
          <a:extLst>
            <a:ext uri="{FF2B5EF4-FFF2-40B4-BE49-F238E27FC236}">
              <a16:creationId xmlns:a16="http://schemas.microsoft.com/office/drawing/2014/main" id="{00000000-0008-0000-0000-00003609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2359" name="Shape 14">
          <a:extLst>
            <a:ext uri="{FF2B5EF4-FFF2-40B4-BE49-F238E27FC236}">
              <a16:creationId xmlns:a16="http://schemas.microsoft.com/office/drawing/2014/main" id="{00000000-0008-0000-0000-00003709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2360" name="Shape 14">
          <a:extLst>
            <a:ext uri="{FF2B5EF4-FFF2-40B4-BE49-F238E27FC236}">
              <a16:creationId xmlns:a16="http://schemas.microsoft.com/office/drawing/2014/main" id="{00000000-0008-0000-0000-00003809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2361" name="Shape 14">
          <a:extLst>
            <a:ext uri="{FF2B5EF4-FFF2-40B4-BE49-F238E27FC236}">
              <a16:creationId xmlns:a16="http://schemas.microsoft.com/office/drawing/2014/main" id="{00000000-0008-0000-0000-00003909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2362" name="Shape 14">
          <a:extLst>
            <a:ext uri="{FF2B5EF4-FFF2-40B4-BE49-F238E27FC236}">
              <a16:creationId xmlns:a16="http://schemas.microsoft.com/office/drawing/2014/main" id="{00000000-0008-0000-0000-00003A09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2363" name="Shape 14">
          <a:extLst>
            <a:ext uri="{FF2B5EF4-FFF2-40B4-BE49-F238E27FC236}">
              <a16:creationId xmlns:a16="http://schemas.microsoft.com/office/drawing/2014/main" id="{00000000-0008-0000-0000-00003B09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2364" name="Shape 14">
          <a:extLst>
            <a:ext uri="{FF2B5EF4-FFF2-40B4-BE49-F238E27FC236}">
              <a16:creationId xmlns:a16="http://schemas.microsoft.com/office/drawing/2014/main" id="{00000000-0008-0000-0000-00003C09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2365" name="Shape 14">
          <a:extLst>
            <a:ext uri="{FF2B5EF4-FFF2-40B4-BE49-F238E27FC236}">
              <a16:creationId xmlns:a16="http://schemas.microsoft.com/office/drawing/2014/main" id="{00000000-0008-0000-0000-00003D09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2366" name="Shape 14">
          <a:extLst>
            <a:ext uri="{FF2B5EF4-FFF2-40B4-BE49-F238E27FC236}">
              <a16:creationId xmlns:a16="http://schemas.microsoft.com/office/drawing/2014/main" id="{00000000-0008-0000-0000-00003E09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35</xdr:row>
      <xdr:rowOff>0</xdr:rowOff>
    </xdr:from>
    <xdr:ext cx="342900" cy="342900"/>
    <xdr:sp macro="" textlink="">
      <xdr:nvSpPr>
        <xdr:cNvPr id="2367" name="Shape 14">
          <a:extLst>
            <a:ext uri="{FF2B5EF4-FFF2-40B4-BE49-F238E27FC236}">
              <a16:creationId xmlns:a16="http://schemas.microsoft.com/office/drawing/2014/main" id="{00000000-0008-0000-0000-00003F09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36</xdr:row>
      <xdr:rowOff>0</xdr:rowOff>
    </xdr:from>
    <xdr:ext cx="342900" cy="342900"/>
    <xdr:sp macro="" textlink="">
      <xdr:nvSpPr>
        <xdr:cNvPr id="2368" name="Shape 14">
          <a:extLst>
            <a:ext uri="{FF2B5EF4-FFF2-40B4-BE49-F238E27FC236}">
              <a16:creationId xmlns:a16="http://schemas.microsoft.com/office/drawing/2014/main" id="{00000000-0008-0000-0000-00004009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37</xdr:row>
      <xdr:rowOff>0</xdr:rowOff>
    </xdr:from>
    <xdr:ext cx="342900" cy="342900"/>
    <xdr:sp macro="" textlink="">
      <xdr:nvSpPr>
        <xdr:cNvPr id="2369" name="Shape 14">
          <a:extLst>
            <a:ext uri="{FF2B5EF4-FFF2-40B4-BE49-F238E27FC236}">
              <a16:creationId xmlns:a16="http://schemas.microsoft.com/office/drawing/2014/main" id="{00000000-0008-0000-0000-00004109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38</xdr:row>
      <xdr:rowOff>0</xdr:rowOff>
    </xdr:from>
    <xdr:ext cx="342900" cy="342900"/>
    <xdr:sp macro="" textlink="">
      <xdr:nvSpPr>
        <xdr:cNvPr id="2370" name="Shape 14">
          <a:extLst>
            <a:ext uri="{FF2B5EF4-FFF2-40B4-BE49-F238E27FC236}">
              <a16:creationId xmlns:a16="http://schemas.microsoft.com/office/drawing/2014/main" id="{00000000-0008-0000-0000-00004209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35</xdr:row>
      <xdr:rowOff>0</xdr:rowOff>
    </xdr:from>
    <xdr:ext cx="342900" cy="342900"/>
    <xdr:sp macro="" textlink="">
      <xdr:nvSpPr>
        <xdr:cNvPr id="2371" name="Shape 14">
          <a:extLst>
            <a:ext uri="{FF2B5EF4-FFF2-40B4-BE49-F238E27FC236}">
              <a16:creationId xmlns:a16="http://schemas.microsoft.com/office/drawing/2014/main" id="{00000000-0008-0000-0000-00004309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36</xdr:row>
      <xdr:rowOff>0</xdr:rowOff>
    </xdr:from>
    <xdr:ext cx="342900" cy="342900"/>
    <xdr:sp macro="" textlink="">
      <xdr:nvSpPr>
        <xdr:cNvPr id="2372" name="Shape 14">
          <a:extLst>
            <a:ext uri="{FF2B5EF4-FFF2-40B4-BE49-F238E27FC236}">
              <a16:creationId xmlns:a16="http://schemas.microsoft.com/office/drawing/2014/main" id="{00000000-0008-0000-0000-00004409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37</xdr:row>
      <xdr:rowOff>0</xdr:rowOff>
    </xdr:from>
    <xdr:ext cx="342900" cy="342900"/>
    <xdr:sp macro="" textlink="">
      <xdr:nvSpPr>
        <xdr:cNvPr id="2373" name="Shape 14">
          <a:extLst>
            <a:ext uri="{FF2B5EF4-FFF2-40B4-BE49-F238E27FC236}">
              <a16:creationId xmlns:a16="http://schemas.microsoft.com/office/drawing/2014/main" id="{00000000-0008-0000-0000-00004509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38</xdr:row>
      <xdr:rowOff>0</xdr:rowOff>
    </xdr:from>
    <xdr:ext cx="342900" cy="342900"/>
    <xdr:sp macro="" textlink="">
      <xdr:nvSpPr>
        <xdr:cNvPr id="2374" name="Shape 14">
          <a:extLst>
            <a:ext uri="{FF2B5EF4-FFF2-40B4-BE49-F238E27FC236}">
              <a16:creationId xmlns:a16="http://schemas.microsoft.com/office/drawing/2014/main" id="{00000000-0008-0000-0000-00004609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35</xdr:row>
      <xdr:rowOff>0</xdr:rowOff>
    </xdr:from>
    <xdr:ext cx="342900" cy="342900"/>
    <xdr:sp macro="" textlink="">
      <xdr:nvSpPr>
        <xdr:cNvPr id="2375" name="Shape 14">
          <a:extLst>
            <a:ext uri="{FF2B5EF4-FFF2-40B4-BE49-F238E27FC236}">
              <a16:creationId xmlns:a16="http://schemas.microsoft.com/office/drawing/2014/main" id="{00000000-0008-0000-0000-00004709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32</xdr:row>
      <xdr:rowOff>0</xdr:rowOff>
    </xdr:from>
    <xdr:ext cx="342900" cy="342900"/>
    <xdr:sp macro="" textlink="">
      <xdr:nvSpPr>
        <xdr:cNvPr id="2376" name="Shape 14">
          <a:extLst>
            <a:ext uri="{FF2B5EF4-FFF2-40B4-BE49-F238E27FC236}">
              <a16:creationId xmlns:a16="http://schemas.microsoft.com/office/drawing/2014/main" id="{00000000-0008-0000-0000-00004809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32</xdr:row>
      <xdr:rowOff>0</xdr:rowOff>
    </xdr:from>
    <xdr:ext cx="342900" cy="342900"/>
    <xdr:sp macro="" textlink="">
      <xdr:nvSpPr>
        <xdr:cNvPr id="2377" name="Shape 14">
          <a:extLst>
            <a:ext uri="{FF2B5EF4-FFF2-40B4-BE49-F238E27FC236}">
              <a16:creationId xmlns:a16="http://schemas.microsoft.com/office/drawing/2014/main" id="{00000000-0008-0000-0000-00004909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32</xdr:row>
      <xdr:rowOff>0</xdr:rowOff>
    </xdr:from>
    <xdr:ext cx="342900" cy="342900"/>
    <xdr:sp macro="" textlink="">
      <xdr:nvSpPr>
        <xdr:cNvPr id="2378" name="Shape 14">
          <a:extLst>
            <a:ext uri="{FF2B5EF4-FFF2-40B4-BE49-F238E27FC236}">
              <a16:creationId xmlns:a16="http://schemas.microsoft.com/office/drawing/2014/main" id="{00000000-0008-0000-0000-00004A09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36</xdr:row>
      <xdr:rowOff>0</xdr:rowOff>
    </xdr:from>
    <xdr:ext cx="342900" cy="342900"/>
    <xdr:sp macro="" textlink="">
      <xdr:nvSpPr>
        <xdr:cNvPr id="2379" name="Shape 14">
          <a:extLst>
            <a:ext uri="{FF2B5EF4-FFF2-40B4-BE49-F238E27FC236}">
              <a16:creationId xmlns:a16="http://schemas.microsoft.com/office/drawing/2014/main" id="{00000000-0008-0000-0000-00004B09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36</xdr:row>
      <xdr:rowOff>0</xdr:rowOff>
    </xdr:from>
    <xdr:ext cx="342900" cy="342900"/>
    <xdr:sp macro="" textlink="">
      <xdr:nvSpPr>
        <xdr:cNvPr id="2380" name="Shape 14">
          <a:extLst>
            <a:ext uri="{FF2B5EF4-FFF2-40B4-BE49-F238E27FC236}">
              <a16:creationId xmlns:a16="http://schemas.microsoft.com/office/drawing/2014/main" id="{00000000-0008-0000-0000-00004C09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36</xdr:row>
      <xdr:rowOff>0</xdr:rowOff>
    </xdr:from>
    <xdr:ext cx="342900" cy="342900"/>
    <xdr:sp macro="" textlink="">
      <xdr:nvSpPr>
        <xdr:cNvPr id="2381" name="Shape 14">
          <a:extLst>
            <a:ext uri="{FF2B5EF4-FFF2-40B4-BE49-F238E27FC236}">
              <a16:creationId xmlns:a16="http://schemas.microsoft.com/office/drawing/2014/main" id="{00000000-0008-0000-0000-00004D09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37</xdr:row>
      <xdr:rowOff>0</xdr:rowOff>
    </xdr:from>
    <xdr:ext cx="342900" cy="342900"/>
    <xdr:sp macro="" textlink="">
      <xdr:nvSpPr>
        <xdr:cNvPr id="2382" name="Shape 14">
          <a:extLst>
            <a:ext uri="{FF2B5EF4-FFF2-40B4-BE49-F238E27FC236}">
              <a16:creationId xmlns:a16="http://schemas.microsoft.com/office/drawing/2014/main" id="{00000000-0008-0000-0000-00004E09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37</xdr:row>
      <xdr:rowOff>0</xdr:rowOff>
    </xdr:from>
    <xdr:ext cx="342900" cy="342900"/>
    <xdr:sp macro="" textlink="">
      <xdr:nvSpPr>
        <xdr:cNvPr id="2383" name="Shape 14">
          <a:extLst>
            <a:ext uri="{FF2B5EF4-FFF2-40B4-BE49-F238E27FC236}">
              <a16:creationId xmlns:a16="http://schemas.microsoft.com/office/drawing/2014/main" id="{00000000-0008-0000-0000-00004F09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37</xdr:row>
      <xdr:rowOff>0</xdr:rowOff>
    </xdr:from>
    <xdr:ext cx="342900" cy="342900"/>
    <xdr:sp macro="" textlink="">
      <xdr:nvSpPr>
        <xdr:cNvPr id="2384" name="Shape 14">
          <a:extLst>
            <a:ext uri="{FF2B5EF4-FFF2-40B4-BE49-F238E27FC236}">
              <a16:creationId xmlns:a16="http://schemas.microsoft.com/office/drawing/2014/main" id="{00000000-0008-0000-0000-00005009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38</xdr:row>
      <xdr:rowOff>0</xdr:rowOff>
    </xdr:from>
    <xdr:ext cx="342900" cy="342900"/>
    <xdr:sp macro="" textlink="">
      <xdr:nvSpPr>
        <xdr:cNvPr id="2385" name="Shape 14">
          <a:extLst>
            <a:ext uri="{FF2B5EF4-FFF2-40B4-BE49-F238E27FC236}">
              <a16:creationId xmlns:a16="http://schemas.microsoft.com/office/drawing/2014/main" id="{00000000-0008-0000-0000-00005109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38</xdr:row>
      <xdr:rowOff>0</xdr:rowOff>
    </xdr:from>
    <xdr:ext cx="342900" cy="342900"/>
    <xdr:sp macro="" textlink="">
      <xdr:nvSpPr>
        <xdr:cNvPr id="2386" name="Shape 14">
          <a:extLst>
            <a:ext uri="{FF2B5EF4-FFF2-40B4-BE49-F238E27FC236}">
              <a16:creationId xmlns:a16="http://schemas.microsoft.com/office/drawing/2014/main" id="{00000000-0008-0000-0000-00005209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38</xdr:row>
      <xdr:rowOff>0</xdr:rowOff>
    </xdr:from>
    <xdr:ext cx="342900" cy="342900"/>
    <xdr:sp macro="" textlink="">
      <xdr:nvSpPr>
        <xdr:cNvPr id="2387" name="Shape 14">
          <a:extLst>
            <a:ext uri="{FF2B5EF4-FFF2-40B4-BE49-F238E27FC236}">
              <a16:creationId xmlns:a16="http://schemas.microsoft.com/office/drawing/2014/main" id="{00000000-0008-0000-0000-00005309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41</xdr:row>
      <xdr:rowOff>0</xdr:rowOff>
    </xdr:from>
    <xdr:ext cx="342900" cy="342900"/>
    <xdr:sp macro="" textlink="">
      <xdr:nvSpPr>
        <xdr:cNvPr id="2388" name="Shape 14">
          <a:extLst>
            <a:ext uri="{FF2B5EF4-FFF2-40B4-BE49-F238E27FC236}">
              <a16:creationId xmlns:a16="http://schemas.microsoft.com/office/drawing/2014/main" id="{00000000-0008-0000-0000-00005409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41</xdr:row>
      <xdr:rowOff>0</xdr:rowOff>
    </xdr:from>
    <xdr:ext cx="342900" cy="342900"/>
    <xdr:sp macro="" textlink="">
      <xdr:nvSpPr>
        <xdr:cNvPr id="2389" name="Shape 14">
          <a:extLst>
            <a:ext uri="{FF2B5EF4-FFF2-40B4-BE49-F238E27FC236}">
              <a16:creationId xmlns:a16="http://schemas.microsoft.com/office/drawing/2014/main" id="{00000000-0008-0000-0000-00005509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41</xdr:row>
      <xdr:rowOff>0</xdr:rowOff>
    </xdr:from>
    <xdr:ext cx="342900" cy="342900"/>
    <xdr:sp macro="" textlink="">
      <xdr:nvSpPr>
        <xdr:cNvPr id="2390" name="Shape 14">
          <a:extLst>
            <a:ext uri="{FF2B5EF4-FFF2-40B4-BE49-F238E27FC236}">
              <a16:creationId xmlns:a16="http://schemas.microsoft.com/office/drawing/2014/main" id="{00000000-0008-0000-0000-00005609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42</xdr:row>
      <xdr:rowOff>0</xdr:rowOff>
    </xdr:from>
    <xdr:ext cx="342900" cy="342900"/>
    <xdr:sp macro="" textlink="">
      <xdr:nvSpPr>
        <xdr:cNvPr id="2391" name="Shape 14">
          <a:extLst>
            <a:ext uri="{FF2B5EF4-FFF2-40B4-BE49-F238E27FC236}">
              <a16:creationId xmlns:a16="http://schemas.microsoft.com/office/drawing/2014/main" id="{00000000-0008-0000-0000-00005709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42</xdr:row>
      <xdr:rowOff>0</xdr:rowOff>
    </xdr:from>
    <xdr:ext cx="342900" cy="342900"/>
    <xdr:sp macro="" textlink="">
      <xdr:nvSpPr>
        <xdr:cNvPr id="2392" name="Shape 14">
          <a:extLst>
            <a:ext uri="{FF2B5EF4-FFF2-40B4-BE49-F238E27FC236}">
              <a16:creationId xmlns:a16="http://schemas.microsoft.com/office/drawing/2014/main" id="{00000000-0008-0000-0000-00005809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42</xdr:row>
      <xdr:rowOff>0</xdr:rowOff>
    </xdr:from>
    <xdr:ext cx="342900" cy="342900"/>
    <xdr:sp macro="" textlink="">
      <xdr:nvSpPr>
        <xdr:cNvPr id="2393" name="Shape 14">
          <a:extLst>
            <a:ext uri="{FF2B5EF4-FFF2-40B4-BE49-F238E27FC236}">
              <a16:creationId xmlns:a16="http://schemas.microsoft.com/office/drawing/2014/main" id="{00000000-0008-0000-0000-00005909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43</xdr:row>
      <xdr:rowOff>0</xdr:rowOff>
    </xdr:from>
    <xdr:ext cx="342900" cy="342900"/>
    <xdr:sp macro="" textlink="">
      <xdr:nvSpPr>
        <xdr:cNvPr id="2394" name="Shape 14">
          <a:extLst>
            <a:ext uri="{FF2B5EF4-FFF2-40B4-BE49-F238E27FC236}">
              <a16:creationId xmlns:a16="http://schemas.microsoft.com/office/drawing/2014/main" id="{00000000-0008-0000-0000-00005A09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43</xdr:row>
      <xdr:rowOff>0</xdr:rowOff>
    </xdr:from>
    <xdr:ext cx="342900" cy="342900"/>
    <xdr:sp macro="" textlink="">
      <xdr:nvSpPr>
        <xdr:cNvPr id="2395" name="Shape 14">
          <a:extLst>
            <a:ext uri="{FF2B5EF4-FFF2-40B4-BE49-F238E27FC236}">
              <a16:creationId xmlns:a16="http://schemas.microsoft.com/office/drawing/2014/main" id="{00000000-0008-0000-0000-00005B09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43</xdr:row>
      <xdr:rowOff>0</xdr:rowOff>
    </xdr:from>
    <xdr:ext cx="342900" cy="342900"/>
    <xdr:sp macro="" textlink="">
      <xdr:nvSpPr>
        <xdr:cNvPr id="2396" name="Shape 14">
          <a:extLst>
            <a:ext uri="{FF2B5EF4-FFF2-40B4-BE49-F238E27FC236}">
              <a16:creationId xmlns:a16="http://schemas.microsoft.com/office/drawing/2014/main" id="{00000000-0008-0000-0000-00005C09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43</xdr:row>
      <xdr:rowOff>0</xdr:rowOff>
    </xdr:from>
    <xdr:ext cx="342900" cy="342900"/>
    <xdr:sp macro="" textlink="">
      <xdr:nvSpPr>
        <xdr:cNvPr id="2397" name="Shape 14">
          <a:extLst>
            <a:ext uri="{FF2B5EF4-FFF2-40B4-BE49-F238E27FC236}">
              <a16:creationId xmlns:a16="http://schemas.microsoft.com/office/drawing/2014/main" id="{00000000-0008-0000-0000-00005D09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43</xdr:row>
      <xdr:rowOff>0</xdr:rowOff>
    </xdr:from>
    <xdr:ext cx="342900" cy="342900"/>
    <xdr:sp macro="" textlink="">
      <xdr:nvSpPr>
        <xdr:cNvPr id="2398" name="Shape 14">
          <a:extLst>
            <a:ext uri="{FF2B5EF4-FFF2-40B4-BE49-F238E27FC236}">
              <a16:creationId xmlns:a16="http://schemas.microsoft.com/office/drawing/2014/main" id="{00000000-0008-0000-0000-00005E09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49</xdr:row>
      <xdr:rowOff>0</xdr:rowOff>
    </xdr:from>
    <xdr:ext cx="342900" cy="342900"/>
    <xdr:sp macro="" textlink="">
      <xdr:nvSpPr>
        <xdr:cNvPr id="2399" name="Shape 14">
          <a:extLst>
            <a:ext uri="{FF2B5EF4-FFF2-40B4-BE49-F238E27FC236}">
              <a16:creationId xmlns:a16="http://schemas.microsoft.com/office/drawing/2014/main" id="{00000000-0008-0000-0000-00005F09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70</xdr:row>
      <xdr:rowOff>0</xdr:rowOff>
    </xdr:from>
    <xdr:ext cx="342900" cy="342900"/>
    <xdr:sp macro="" textlink="">
      <xdr:nvSpPr>
        <xdr:cNvPr id="2400" name="Shape 14">
          <a:extLst>
            <a:ext uri="{FF2B5EF4-FFF2-40B4-BE49-F238E27FC236}">
              <a16:creationId xmlns:a16="http://schemas.microsoft.com/office/drawing/2014/main" id="{00000000-0008-0000-0000-00006009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71</xdr:row>
      <xdr:rowOff>0</xdr:rowOff>
    </xdr:from>
    <xdr:ext cx="342900" cy="342900"/>
    <xdr:sp macro="" textlink="">
      <xdr:nvSpPr>
        <xdr:cNvPr id="2401" name="Shape 14">
          <a:extLst>
            <a:ext uri="{FF2B5EF4-FFF2-40B4-BE49-F238E27FC236}">
              <a16:creationId xmlns:a16="http://schemas.microsoft.com/office/drawing/2014/main" id="{00000000-0008-0000-0000-00006109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72</xdr:row>
      <xdr:rowOff>0</xdr:rowOff>
    </xdr:from>
    <xdr:ext cx="342900" cy="342900"/>
    <xdr:sp macro="" textlink="">
      <xdr:nvSpPr>
        <xdr:cNvPr id="2402" name="Shape 14">
          <a:extLst>
            <a:ext uri="{FF2B5EF4-FFF2-40B4-BE49-F238E27FC236}">
              <a16:creationId xmlns:a16="http://schemas.microsoft.com/office/drawing/2014/main" id="{00000000-0008-0000-0000-00006209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73</xdr:row>
      <xdr:rowOff>0</xdr:rowOff>
    </xdr:from>
    <xdr:ext cx="342900" cy="342900"/>
    <xdr:sp macro="" textlink="">
      <xdr:nvSpPr>
        <xdr:cNvPr id="2403" name="Shape 14">
          <a:extLst>
            <a:ext uri="{FF2B5EF4-FFF2-40B4-BE49-F238E27FC236}">
              <a16:creationId xmlns:a16="http://schemas.microsoft.com/office/drawing/2014/main" id="{00000000-0008-0000-0000-00006309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70</xdr:row>
      <xdr:rowOff>0</xdr:rowOff>
    </xdr:from>
    <xdr:ext cx="342900" cy="342900"/>
    <xdr:sp macro="" textlink="">
      <xdr:nvSpPr>
        <xdr:cNvPr id="2404" name="Shape 14">
          <a:extLst>
            <a:ext uri="{FF2B5EF4-FFF2-40B4-BE49-F238E27FC236}">
              <a16:creationId xmlns:a16="http://schemas.microsoft.com/office/drawing/2014/main" id="{00000000-0008-0000-0000-00006409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71</xdr:row>
      <xdr:rowOff>0</xdr:rowOff>
    </xdr:from>
    <xdr:ext cx="342900" cy="342900"/>
    <xdr:sp macro="" textlink="">
      <xdr:nvSpPr>
        <xdr:cNvPr id="2405" name="Shape 14">
          <a:extLst>
            <a:ext uri="{FF2B5EF4-FFF2-40B4-BE49-F238E27FC236}">
              <a16:creationId xmlns:a16="http://schemas.microsoft.com/office/drawing/2014/main" id="{00000000-0008-0000-0000-00006509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72</xdr:row>
      <xdr:rowOff>0</xdr:rowOff>
    </xdr:from>
    <xdr:ext cx="342900" cy="342900"/>
    <xdr:sp macro="" textlink="">
      <xdr:nvSpPr>
        <xdr:cNvPr id="2406" name="Shape 14">
          <a:extLst>
            <a:ext uri="{FF2B5EF4-FFF2-40B4-BE49-F238E27FC236}">
              <a16:creationId xmlns:a16="http://schemas.microsoft.com/office/drawing/2014/main" id="{00000000-0008-0000-0000-00006609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73</xdr:row>
      <xdr:rowOff>0</xdr:rowOff>
    </xdr:from>
    <xdr:ext cx="342900" cy="342900"/>
    <xdr:sp macro="" textlink="">
      <xdr:nvSpPr>
        <xdr:cNvPr id="2407" name="Shape 14">
          <a:extLst>
            <a:ext uri="{FF2B5EF4-FFF2-40B4-BE49-F238E27FC236}">
              <a16:creationId xmlns:a16="http://schemas.microsoft.com/office/drawing/2014/main" id="{00000000-0008-0000-0000-00006709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70</xdr:row>
      <xdr:rowOff>0</xdr:rowOff>
    </xdr:from>
    <xdr:ext cx="342900" cy="342900"/>
    <xdr:sp macro="" textlink="">
      <xdr:nvSpPr>
        <xdr:cNvPr id="2408" name="Shape 14">
          <a:extLst>
            <a:ext uri="{FF2B5EF4-FFF2-40B4-BE49-F238E27FC236}">
              <a16:creationId xmlns:a16="http://schemas.microsoft.com/office/drawing/2014/main" id="{00000000-0008-0000-0000-00006809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68</xdr:row>
      <xdr:rowOff>0</xdr:rowOff>
    </xdr:from>
    <xdr:ext cx="342900" cy="342900"/>
    <xdr:sp macro="" textlink="">
      <xdr:nvSpPr>
        <xdr:cNvPr id="2409" name="Shape 14">
          <a:extLst>
            <a:ext uri="{FF2B5EF4-FFF2-40B4-BE49-F238E27FC236}">
              <a16:creationId xmlns:a16="http://schemas.microsoft.com/office/drawing/2014/main" id="{00000000-0008-0000-0000-00006909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68</xdr:row>
      <xdr:rowOff>0</xdr:rowOff>
    </xdr:from>
    <xdr:ext cx="342900" cy="342900"/>
    <xdr:sp macro="" textlink="">
      <xdr:nvSpPr>
        <xdr:cNvPr id="2410" name="Shape 14">
          <a:extLst>
            <a:ext uri="{FF2B5EF4-FFF2-40B4-BE49-F238E27FC236}">
              <a16:creationId xmlns:a16="http://schemas.microsoft.com/office/drawing/2014/main" id="{00000000-0008-0000-0000-00006A09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68</xdr:row>
      <xdr:rowOff>0</xdr:rowOff>
    </xdr:from>
    <xdr:ext cx="342900" cy="342900"/>
    <xdr:sp macro="" textlink="">
      <xdr:nvSpPr>
        <xdr:cNvPr id="2411" name="Shape 14">
          <a:extLst>
            <a:ext uri="{FF2B5EF4-FFF2-40B4-BE49-F238E27FC236}">
              <a16:creationId xmlns:a16="http://schemas.microsoft.com/office/drawing/2014/main" id="{00000000-0008-0000-0000-00006B09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71</xdr:row>
      <xdr:rowOff>0</xdr:rowOff>
    </xdr:from>
    <xdr:ext cx="342900" cy="342900"/>
    <xdr:sp macro="" textlink="">
      <xdr:nvSpPr>
        <xdr:cNvPr id="2412" name="Shape 14">
          <a:extLst>
            <a:ext uri="{FF2B5EF4-FFF2-40B4-BE49-F238E27FC236}">
              <a16:creationId xmlns:a16="http://schemas.microsoft.com/office/drawing/2014/main" id="{00000000-0008-0000-0000-00006C09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71</xdr:row>
      <xdr:rowOff>0</xdr:rowOff>
    </xdr:from>
    <xdr:ext cx="342900" cy="342900"/>
    <xdr:sp macro="" textlink="">
      <xdr:nvSpPr>
        <xdr:cNvPr id="2413" name="Shape 14">
          <a:extLst>
            <a:ext uri="{FF2B5EF4-FFF2-40B4-BE49-F238E27FC236}">
              <a16:creationId xmlns:a16="http://schemas.microsoft.com/office/drawing/2014/main" id="{00000000-0008-0000-0000-00006D09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71</xdr:row>
      <xdr:rowOff>0</xdr:rowOff>
    </xdr:from>
    <xdr:ext cx="342900" cy="342900"/>
    <xdr:sp macro="" textlink="">
      <xdr:nvSpPr>
        <xdr:cNvPr id="2414" name="Shape 14">
          <a:extLst>
            <a:ext uri="{FF2B5EF4-FFF2-40B4-BE49-F238E27FC236}">
              <a16:creationId xmlns:a16="http://schemas.microsoft.com/office/drawing/2014/main" id="{00000000-0008-0000-0000-00006E09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72</xdr:row>
      <xdr:rowOff>0</xdr:rowOff>
    </xdr:from>
    <xdr:ext cx="342900" cy="342900"/>
    <xdr:sp macro="" textlink="">
      <xdr:nvSpPr>
        <xdr:cNvPr id="2415" name="Shape 14">
          <a:extLst>
            <a:ext uri="{FF2B5EF4-FFF2-40B4-BE49-F238E27FC236}">
              <a16:creationId xmlns:a16="http://schemas.microsoft.com/office/drawing/2014/main" id="{00000000-0008-0000-0000-00006F09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72</xdr:row>
      <xdr:rowOff>0</xdr:rowOff>
    </xdr:from>
    <xdr:ext cx="342900" cy="342900"/>
    <xdr:sp macro="" textlink="">
      <xdr:nvSpPr>
        <xdr:cNvPr id="2416" name="Shape 14">
          <a:extLst>
            <a:ext uri="{FF2B5EF4-FFF2-40B4-BE49-F238E27FC236}">
              <a16:creationId xmlns:a16="http://schemas.microsoft.com/office/drawing/2014/main" id="{00000000-0008-0000-0000-00007009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72</xdr:row>
      <xdr:rowOff>0</xdr:rowOff>
    </xdr:from>
    <xdr:ext cx="342900" cy="342900"/>
    <xdr:sp macro="" textlink="">
      <xdr:nvSpPr>
        <xdr:cNvPr id="2417" name="Shape 14">
          <a:extLst>
            <a:ext uri="{FF2B5EF4-FFF2-40B4-BE49-F238E27FC236}">
              <a16:creationId xmlns:a16="http://schemas.microsoft.com/office/drawing/2014/main" id="{00000000-0008-0000-0000-00007109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73</xdr:row>
      <xdr:rowOff>0</xdr:rowOff>
    </xdr:from>
    <xdr:ext cx="342900" cy="342900"/>
    <xdr:sp macro="" textlink="">
      <xdr:nvSpPr>
        <xdr:cNvPr id="2418" name="Shape 14">
          <a:extLst>
            <a:ext uri="{FF2B5EF4-FFF2-40B4-BE49-F238E27FC236}">
              <a16:creationId xmlns:a16="http://schemas.microsoft.com/office/drawing/2014/main" id="{00000000-0008-0000-0000-00007209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73</xdr:row>
      <xdr:rowOff>0</xdr:rowOff>
    </xdr:from>
    <xdr:ext cx="342900" cy="342900"/>
    <xdr:sp macro="" textlink="">
      <xdr:nvSpPr>
        <xdr:cNvPr id="2419" name="Shape 14">
          <a:extLst>
            <a:ext uri="{FF2B5EF4-FFF2-40B4-BE49-F238E27FC236}">
              <a16:creationId xmlns:a16="http://schemas.microsoft.com/office/drawing/2014/main" id="{00000000-0008-0000-0000-00007309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76</xdr:row>
      <xdr:rowOff>0</xdr:rowOff>
    </xdr:from>
    <xdr:ext cx="342900" cy="342900"/>
    <xdr:sp macro="" textlink="">
      <xdr:nvSpPr>
        <xdr:cNvPr id="2420" name="Shape 14">
          <a:extLst>
            <a:ext uri="{FF2B5EF4-FFF2-40B4-BE49-F238E27FC236}">
              <a16:creationId xmlns:a16="http://schemas.microsoft.com/office/drawing/2014/main" id="{00000000-0008-0000-0000-00007409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76</xdr:row>
      <xdr:rowOff>0</xdr:rowOff>
    </xdr:from>
    <xdr:ext cx="342900" cy="342900"/>
    <xdr:sp macro="" textlink="">
      <xdr:nvSpPr>
        <xdr:cNvPr id="2421" name="Shape 14">
          <a:extLst>
            <a:ext uri="{FF2B5EF4-FFF2-40B4-BE49-F238E27FC236}">
              <a16:creationId xmlns:a16="http://schemas.microsoft.com/office/drawing/2014/main" id="{00000000-0008-0000-0000-00007509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76</xdr:row>
      <xdr:rowOff>0</xdr:rowOff>
    </xdr:from>
    <xdr:ext cx="342900" cy="342900"/>
    <xdr:sp macro="" textlink="">
      <xdr:nvSpPr>
        <xdr:cNvPr id="2422" name="Shape 14">
          <a:extLst>
            <a:ext uri="{FF2B5EF4-FFF2-40B4-BE49-F238E27FC236}">
              <a16:creationId xmlns:a16="http://schemas.microsoft.com/office/drawing/2014/main" id="{00000000-0008-0000-0000-00007609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77</xdr:row>
      <xdr:rowOff>0</xdr:rowOff>
    </xdr:from>
    <xdr:ext cx="342900" cy="342900"/>
    <xdr:sp macro="" textlink="">
      <xdr:nvSpPr>
        <xdr:cNvPr id="2423" name="Shape 14">
          <a:extLst>
            <a:ext uri="{FF2B5EF4-FFF2-40B4-BE49-F238E27FC236}">
              <a16:creationId xmlns:a16="http://schemas.microsoft.com/office/drawing/2014/main" id="{00000000-0008-0000-0000-00007709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77</xdr:row>
      <xdr:rowOff>0</xdr:rowOff>
    </xdr:from>
    <xdr:ext cx="342900" cy="342900"/>
    <xdr:sp macro="" textlink="">
      <xdr:nvSpPr>
        <xdr:cNvPr id="2424" name="Shape 14">
          <a:extLst>
            <a:ext uri="{FF2B5EF4-FFF2-40B4-BE49-F238E27FC236}">
              <a16:creationId xmlns:a16="http://schemas.microsoft.com/office/drawing/2014/main" id="{00000000-0008-0000-0000-00007809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77</xdr:row>
      <xdr:rowOff>0</xdr:rowOff>
    </xdr:from>
    <xdr:ext cx="342900" cy="342900"/>
    <xdr:sp macro="" textlink="">
      <xdr:nvSpPr>
        <xdr:cNvPr id="2425" name="Shape 14">
          <a:extLst>
            <a:ext uri="{FF2B5EF4-FFF2-40B4-BE49-F238E27FC236}">
              <a16:creationId xmlns:a16="http://schemas.microsoft.com/office/drawing/2014/main" id="{00000000-0008-0000-0000-00007909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78</xdr:row>
      <xdr:rowOff>0</xdr:rowOff>
    </xdr:from>
    <xdr:ext cx="342900" cy="342900"/>
    <xdr:sp macro="" textlink="">
      <xdr:nvSpPr>
        <xdr:cNvPr id="2426" name="Shape 14">
          <a:extLst>
            <a:ext uri="{FF2B5EF4-FFF2-40B4-BE49-F238E27FC236}">
              <a16:creationId xmlns:a16="http://schemas.microsoft.com/office/drawing/2014/main" id="{00000000-0008-0000-0000-00007A09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78</xdr:row>
      <xdr:rowOff>0</xdr:rowOff>
    </xdr:from>
    <xdr:ext cx="342900" cy="342900"/>
    <xdr:sp macro="" textlink="">
      <xdr:nvSpPr>
        <xdr:cNvPr id="2427" name="Shape 14">
          <a:extLst>
            <a:ext uri="{FF2B5EF4-FFF2-40B4-BE49-F238E27FC236}">
              <a16:creationId xmlns:a16="http://schemas.microsoft.com/office/drawing/2014/main" id="{00000000-0008-0000-0000-00007B09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78</xdr:row>
      <xdr:rowOff>0</xdr:rowOff>
    </xdr:from>
    <xdr:ext cx="342900" cy="342900"/>
    <xdr:sp macro="" textlink="">
      <xdr:nvSpPr>
        <xdr:cNvPr id="2428" name="Shape 14">
          <a:extLst>
            <a:ext uri="{FF2B5EF4-FFF2-40B4-BE49-F238E27FC236}">
              <a16:creationId xmlns:a16="http://schemas.microsoft.com/office/drawing/2014/main" id="{00000000-0008-0000-0000-00007C09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79</xdr:row>
      <xdr:rowOff>0</xdr:rowOff>
    </xdr:from>
    <xdr:ext cx="342900" cy="342900"/>
    <xdr:sp macro="" textlink="">
      <xdr:nvSpPr>
        <xdr:cNvPr id="2429" name="Shape 14">
          <a:extLst>
            <a:ext uri="{FF2B5EF4-FFF2-40B4-BE49-F238E27FC236}">
              <a16:creationId xmlns:a16="http://schemas.microsoft.com/office/drawing/2014/main" id="{00000000-0008-0000-0000-00007D09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79</xdr:row>
      <xdr:rowOff>0</xdr:rowOff>
    </xdr:from>
    <xdr:ext cx="342900" cy="342900"/>
    <xdr:sp macro="" textlink="">
      <xdr:nvSpPr>
        <xdr:cNvPr id="2430" name="Shape 14">
          <a:extLst>
            <a:ext uri="{FF2B5EF4-FFF2-40B4-BE49-F238E27FC236}">
              <a16:creationId xmlns:a16="http://schemas.microsoft.com/office/drawing/2014/main" id="{00000000-0008-0000-0000-00007E09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79</xdr:row>
      <xdr:rowOff>0</xdr:rowOff>
    </xdr:from>
    <xdr:ext cx="342900" cy="342900"/>
    <xdr:sp macro="" textlink="">
      <xdr:nvSpPr>
        <xdr:cNvPr id="2431" name="Shape 14">
          <a:extLst>
            <a:ext uri="{FF2B5EF4-FFF2-40B4-BE49-F238E27FC236}">
              <a16:creationId xmlns:a16="http://schemas.microsoft.com/office/drawing/2014/main" id="{00000000-0008-0000-0000-00007F09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85</xdr:row>
      <xdr:rowOff>0</xdr:rowOff>
    </xdr:from>
    <xdr:ext cx="342900" cy="342900"/>
    <xdr:sp macro="" textlink="">
      <xdr:nvSpPr>
        <xdr:cNvPr id="2432" name="Shape 14">
          <a:extLst>
            <a:ext uri="{FF2B5EF4-FFF2-40B4-BE49-F238E27FC236}">
              <a16:creationId xmlns:a16="http://schemas.microsoft.com/office/drawing/2014/main" id="{00000000-0008-0000-0000-00008009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85</xdr:row>
      <xdr:rowOff>0</xdr:rowOff>
    </xdr:from>
    <xdr:ext cx="342900" cy="342900"/>
    <xdr:sp macro="" textlink="">
      <xdr:nvSpPr>
        <xdr:cNvPr id="2433" name="Shape 14">
          <a:extLst>
            <a:ext uri="{FF2B5EF4-FFF2-40B4-BE49-F238E27FC236}">
              <a16:creationId xmlns:a16="http://schemas.microsoft.com/office/drawing/2014/main" id="{00000000-0008-0000-0000-00008109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85</xdr:row>
      <xdr:rowOff>0</xdr:rowOff>
    </xdr:from>
    <xdr:ext cx="342900" cy="342900"/>
    <xdr:sp macro="" textlink="">
      <xdr:nvSpPr>
        <xdr:cNvPr id="2434" name="Shape 14">
          <a:extLst>
            <a:ext uri="{FF2B5EF4-FFF2-40B4-BE49-F238E27FC236}">
              <a16:creationId xmlns:a16="http://schemas.microsoft.com/office/drawing/2014/main" id="{00000000-0008-0000-0000-00008209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70</xdr:row>
      <xdr:rowOff>0</xdr:rowOff>
    </xdr:from>
    <xdr:ext cx="342900" cy="342900"/>
    <xdr:sp macro="" textlink="">
      <xdr:nvSpPr>
        <xdr:cNvPr id="2435" name="Shape 14">
          <a:extLst>
            <a:ext uri="{FF2B5EF4-FFF2-40B4-BE49-F238E27FC236}">
              <a16:creationId xmlns:a16="http://schemas.microsoft.com/office/drawing/2014/main" id="{00000000-0008-0000-0000-00008309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42900" cy="342900"/>
    <xdr:sp macro="" textlink="">
      <xdr:nvSpPr>
        <xdr:cNvPr id="2436" name="Shape 14">
          <a:extLst>
            <a:ext uri="{FF2B5EF4-FFF2-40B4-BE49-F238E27FC236}">
              <a16:creationId xmlns:a16="http://schemas.microsoft.com/office/drawing/2014/main" id="{00000000-0008-0000-0000-00008409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42900" cy="342900"/>
    <xdr:sp macro="" textlink="">
      <xdr:nvSpPr>
        <xdr:cNvPr id="2437" name="Shape 14">
          <a:extLst>
            <a:ext uri="{FF2B5EF4-FFF2-40B4-BE49-F238E27FC236}">
              <a16:creationId xmlns:a16="http://schemas.microsoft.com/office/drawing/2014/main" id="{00000000-0008-0000-0000-00008509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73</xdr:row>
      <xdr:rowOff>0</xdr:rowOff>
    </xdr:from>
    <xdr:ext cx="342900" cy="342900"/>
    <xdr:sp macro="" textlink="">
      <xdr:nvSpPr>
        <xdr:cNvPr id="2438" name="Shape 14">
          <a:extLst>
            <a:ext uri="{FF2B5EF4-FFF2-40B4-BE49-F238E27FC236}">
              <a16:creationId xmlns:a16="http://schemas.microsoft.com/office/drawing/2014/main" id="{00000000-0008-0000-0000-00008609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70</xdr:row>
      <xdr:rowOff>0</xdr:rowOff>
    </xdr:from>
    <xdr:ext cx="342900" cy="342900"/>
    <xdr:sp macro="" textlink="">
      <xdr:nvSpPr>
        <xdr:cNvPr id="2439" name="Shape 14">
          <a:extLst>
            <a:ext uri="{FF2B5EF4-FFF2-40B4-BE49-F238E27FC236}">
              <a16:creationId xmlns:a16="http://schemas.microsoft.com/office/drawing/2014/main" id="{00000000-0008-0000-0000-00008709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42900" cy="342900"/>
    <xdr:sp macro="" textlink="">
      <xdr:nvSpPr>
        <xdr:cNvPr id="2440" name="Shape 14">
          <a:extLst>
            <a:ext uri="{FF2B5EF4-FFF2-40B4-BE49-F238E27FC236}">
              <a16:creationId xmlns:a16="http://schemas.microsoft.com/office/drawing/2014/main" id="{00000000-0008-0000-0000-00008809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42900" cy="342900"/>
    <xdr:sp macro="" textlink="">
      <xdr:nvSpPr>
        <xdr:cNvPr id="2441" name="Shape 14">
          <a:extLst>
            <a:ext uri="{FF2B5EF4-FFF2-40B4-BE49-F238E27FC236}">
              <a16:creationId xmlns:a16="http://schemas.microsoft.com/office/drawing/2014/main" id="{00000000-0008-0000-0000-00008909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73</xdr:row>
      <xdr:rowOff>0</xdr:rowOff>
    </xdr:from>
    <xdr:ext cx="342900" cy="342900"/>
    <xdr:sp macro="" textlink="">
      <xdr:nvSpPr>
        <xdr:cNvPr id="2442" name="Shape 14">
          <a:extLst>
            <a:ext uri="{FF2B5EF4-FFF2-40B4-BE49-F238E27FC236}">
              <a16:creationId xmlns:a16="http://schemas.microsoft.com/office/drawing/2014/main" id="{00000000-0008-0000-0000-00008A09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70</xdr:row>
      <xdr:rowOff>0</xdr:rowOff>
    </xdr:from>
    <xdr:ext cx="342900" cy="342900"/>
    <xdr:sp macro="" textlink="">
      <xdr:nvSpPr>
        <xdr:cNvPr id="2443" name="Shape 14">
          <a:extLst>
            <a:ext uri="{FF2B5EF4-FFF2-40B4-BE49-F238E27FC236}">
              <a16:creationId xmlns:a16="http://schemas.microsoft.com/office/drawing/2014/main" id="{00000000-0008-0000-0000-00008B09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42900" cy="342900"/>
    <xdr:sp macro="" textlink="">
      <xdr:nvSpPr>
        <xdr:cNvPr id="2444" name="Shape 14">
          <a:extLst>
            <a:ext uri="{FF2B5EF4-FFF2-40B4-BE49-F238E27FC236}">
              <a16:creationId xmlns:a16="http://schemas.microsoft.com/office/drawing/2014/main" id="{00000000-0008-0000-0000-00008C09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42900" cy="342900"/>
    <xdr:sp macro="" textlink="">
      <xdr:nvSpPr>
        <xdr:cNvPr id="2445" name="Shape 14">
          <a:extLst>
            <a:ext uri="{FF2B5EF4-FFF2-40B4-BE49-F238E27FC236}">
              <a16:creationId xmlns:a16="http://schemas.microsoft.com/office/drawing/2014/main" id="{00000000-0008-0000-0000-00008D09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42900" cy="342900"/>
    <xdr:sp macro="" textlink="">
      <xdr:nvSpPr>
        <xdr:cNvPr id="2446" name="Shape 14">
          <a:extLst>
            <a:ext uri="{FF2B5EF4-FFF2-40B4-BE49-F238E27FC236}">
              <a16:creationId xmlns:a16="http://schemas.microsoft.com/office/drawing/2014/main" id="{00000000-0008-0000-0000-00008E09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42900" cy="342900"/>
    <xdr:sp macro="" textlink="">
      <xdr:nvSpPr>
        <xdr:cNvPr id="2447" name="Shape 14">
          <a:extLst>
            <a:ext uri="{FF2B5EF4-FFF2-40B4-BE49-F238E27FC236}">
              <a16:creationId xmlns:a16="http://schemas.microsoft.com/office/drawing/2014/main" id="{00000000-0008-0000-0000-00008F09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42900" cy="342900"/>
    <xdr:sp macro="" textlink="">
      <xdr:nvSpPr>
        <xdr:cNvPr id="2448" name="Shape 14">
          <a:extLst>
            <a:ext uri="{FF2B5EF4-FFF2-40B4-BE49-F238E27FC236}">
              <a16:creationId xmlns:a16="http://schemas.microsoft.com/office/drawing/2014/main" id="{00000000-0008-0000-0000-00009009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42900" cy="342900"/>
    <xdr:sp macro="" textlink="">
      <xdr:nvSpPr>
        <xdr:cNvPr id="2449" name="Shape 14">
          <a:extLst>
            <a:ext uri="{FF2B5EF4-FFF2-40B4-BE49-F238E27FC236}">
              <a16:creationId xmlns:a16="http://schemas.microsoft.com/office/drawing/2014/main" id="{00000000-0008-0000-0000-00009109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42900" cy="342900"/>
    <xdr:sp macro="" textlink="">
      <xdr:nvSpPr>
        <xdr:cNvPr id="2450" name="Shape 14">
          <a:extLst>
            <a:ext uri="{FF2B5EF4-FFF2-40B4-BE49-F238E27FC236}">
              <a16:creationId xmlns:a16="http://schemas.microsoft.com/office/drawing/2014/main" id="{00000000-0008-0000-0000-00009209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42900" cy="342900"/>
    <xdr:sp macro="" textlink="">
      <xdr:nvSpPr>
        <xdr:cNvPr id="2451" name="Shape 14">
          <a:extLst>
            <a:ext uri="{FF2B5EF4-FFF2-40B4-BE49-F238E27FC236}">
              <a16:creationId xmlns:a16="http://schemas.microsoft.com/office/drawing/2014/main" id="{00000000-0008-0000-0000-00009309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42900" cy="342900"/>
    <xdr:sp macro="" textlink="">
      <xdr:nvSpPr>
        <xdr:cNvPr id="2452" name="Shape 14">
          <a:extLst>
            <a:ext uri="{FF2B5EF4-FFF2-40B4-BE49-F238E27FC236}">
              <a16:creationId xmlns:a16="http://schemas.microsoft.com/office/drawing/2014/main" id="{00000000-0008-0000-0000-00009409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73</xdr:row>
      <xdr:rowOff>0</xdr:rowOff>
    </xdr:from>
    <xdr:ext cx="342900" cy="342900"/>
    <xdr:sp macro="" textlink="">
      <xdr:nvSpPr>
        <xdr:cNvPr id="2453" name="Shape 14">
          <a:extLst>
            <a:ext uri="{FF2B5EF4-FFF2-40B4-BE49-F238E27FC236}">
              <a16:creationId xmlns:a16="http://schemas.microsoft.com/office/drawing/2014/main" id="{00000000-0008-0000-0000-00009509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73</xdr:row>
      <xdr:rowOff>0</xdr:rowOff>
    </xdr:from>
    <xdr:ext cx="342900" cy="342900"/>
    <xdr:sp macro="" textlink="">
      <xdr:nvSpPr>
        <xdr:cNvPr id="2454" name="Shape 14">
          <a:extLst>
            <a:ext uri="{FF2B5EF4-FFF2-40B4-BE49-F238E27FC236}">
              <a16:creationId xmlns:a16="http://schemas.microsoft.com/office/drawing/2014/main" id="{00000000-0008-0000-0000-00009609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73</xdr:row>
      <xdr:rowOff>0</xdr:rowOff>
    </xdr:from>
    <xdr:ext cx="342900" cy="342900"/>
    <xdr:sp macro="" textlink="">
      <xdr:nvSpPr>
        <xdr:cNvPr id="2455" name="Shape 14">
          <a:extLst>
            <a:ext uri="{FF2B5EF4-FFF2-40B4-BE49-F238E27FC236}">
              <a16:creationId xmlns:a16="http://schemas.microsoft.com/office/drawing/2014/main" id="{00000000-0008-0000-0000-00009709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76</xdr:row>
      <xdr:rowOff>0</xdr:rowOff>
    </xdr:from>
    <xdr:ext cx="342900" cy="342900"/>
    <xdr:sp macro="" textlink="">
      <xdr:nvSpPr>
        <xdr:cNvPr id="2456" name="Shape 14">
          <a:extLst>
            <a:ext uri="{FF2B5EF4-FFF2-40B4-BE49-F238E27FC236}">
              <a16:creationId xmlns:a16="http://schemas.microsoft.com/office/drawing/2014/main" id="{00000000-0008-0000-0000-00009809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76</xdr:row>
      <xdr:rowOff>0</xdr:rowOff>
    </xdr:from>
    <xdr:ext cx="342900" cy="342900"/>
    <xdr:sp macro="" textlink="">
      <xdr:nvSpPr>
        <xdr:cNvPr id="2457" name="Shape 14">
          <a:extLst>
            <a:ext uri="{FF2B5EF4-FFF2-40B4-BE49-F238E27FC236}">
              <a16:creationId xmlns:a16="http://schemas.microsoft.com/office/drawing/2014/main" id="{00000000-0008-0000-0000-00009909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76</xdr:row>
      <xdr:rowOff>0</xdr:rowOff>
    </xdr:from>
    <xdr:ext cx="342900" cy="342900"/>
    <xdr:sp macro="" textlink="">
      <xdr:nvSpPr>
        <xdr:cNvPr id="2458" name="Shape 14">
          <a:extLst>
            <a:ext uri="{FF2B5EF4-FFF2-40B4-BE49-F238E27FC236}">
              <a16:creationId xmlns:a16="http://schemas.microsoft.com/office/drawing/2014/main" id="{00000000-0008-0000-0000-00009A09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77</xdr:row>
      <xdr:rowOff>0</xdr:rowOff>
    </xdr:from>
    <xdr:ext cx="342900" cy="342900"/>
    <xdr:sp macro="" textlink="">
      <xdr:nvSpPr>
        <xdr:cNvPr id="2459" name="Shape 14">
          <a:extLst>
            <a:ext uri="{FF2B5EF4-FFF2-40B4-BE49-F238E27FC236}">
              <a16:creationId xmlns:a16="http://schemas.microsoft.com/office/drawing/2014/main" id="{00000000-0008-0000-0000-00009B09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77</xdr:row>
      <xdr:rowOff>0</xdr:rowOff>
    </xdr:from>
    <xdr:ext cx="342900" cy="342900"/>
    <xdr:sp macro="" textlink="">
      <xdr:nvSpPr>
        <xdr:cNvPr id="2460" name="Shape 14">
          <a:extLst>
            <a:ext uri="{FF2B5EF4-FFF2-40B4-BE49-F238E27FC236}">
              <a16:creationId xmlns:a16="http://schemas.microsoft.com/office/drawing/2014/main" id="{00000000-0008-0000-0000-00009C09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77</xdr:row>
      <xdr:rowOff>0</xdr:rowOff>
    </xdr:from>
    <xdr:ext cx="342900" cy="342900"/>
    <xdr:sp macro="" textlink="">
      <xdr:nvSpPr>
        <xdr:cNvPr id="2461" name="Shape 14">
          <a:extLst>
            <a:ext uri="{FF2B5EF4-FFF2-40B4-BE49-F238E27FC236}">
              <a16:creationId xmlns:a16="http://schemas.microsoft.com/office/drawing/2014/main" id="{00000000-0008-0000-0000-00009D09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78</xdr:row>
      <xdr:rowOff>0</xdr:rowOff>
    </xdr:from>
    <xdr:ext cx="342900" cy="342900"/>
    <xdr:sp macro="" textlink="">
      <xdr:nvSpPr>
        <xdr:cNvPr id="2462" name="Shape 14">
          <a:extLst>
            <a:ext uri="{FF2B5EF4-FFF2-40B4-BE49-F238E27FC236}">
              <a16:creationId xmlns:a16="http://schemas.microsoft.com/office/drawing/2014/main" id="{00000000-0008-0000-0000-00009E09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78</xdr:row>
      <xdr:rowOff>0</xdr:rowOff>
    </xdr:from>
    <xdr:ext cx="342900" cy="342900"/>
    <xdr:sp macro="" textlink="">
      <xdr:nvSpPr>
        <xdr:cNvPr id="2463" name="Shape 14">
          <a:extLst>
            <a:ext uri="{FF2B5EF4-FFF2-40B4-BE49-F238E27FC236}">
              <a16:creationId xmlns:a16="http://schemas.microsoft.com/office/drawing/2014/main" id="{00000000-0008-0000-0000-00009F09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79</xdr:row>
      <xdr:rowOff>0</xdr:rowOff>
    </xdr:from>
    <xdr:ext cx="342900" cy="342900"/>
    <xdr:sp macro="" textlink="">
      <xdr:nvSpPr>
        <xdr:cNvPr id="2464" name="Shape 14">
          <a:extLst>
            <a:ext uri="{FF2B5EF4-FFF2-40B4-BE49-F238E27FC236}">
              <a16:creationId xmlns:a16="http://schemas.microsoft.com/office/drawing/2014/main" id="{00000000-0008-0000-0000-0000A009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79</xdr:row>
      <xdr:rowOff>0</xdr:rowOff>
    </xdr:from>
    <xdr:ext cx="342900" cy="342900"/>
    <xdr:sp macro="" textlink="">
      <xdr:nvSpPr>
        <xdr:cNvPr id="2465" name="Shape 14">
          <a:extLst>
            <a:ext uri="{FF2B5EF4-FFF2-40B4-BE49-F238E27FC236}">
              <a16:creationId xmlns:a16="http://schemas.microsoft.com/office/drawing/2014/main" id="{00000000-0008-0000-0000-0000A109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79</xdr:row>
      <xdr:rowOff>0</xdr:rowOff>
    </xdr:from>
    <xdr:ext cx="342900" cy="342900"/>
    <xdr:sp macro="" textlink="">
      <xdr:nvSpPr>
        <xdr:cNvPr id="2466" name="Shape 14">
          <a:extLst>
            <a:ext uri="{FF2B5EF4-FFF2-40B4-BE49-F238E27FC236}">
              <a16:creationId xmlns:a16="http://schemas.microsoft.com/office/drawing/2014/main" id="{00000000-0008-0000-0000-0000A209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85</xdr:row>
      <xdr:rowOff>0</xdr:rowOff>
    </xdr:from>
    <xdr:ext cx="342900" cy="342900"/>
    <xdr:sp macro="" textlink="">
      <xdr:nvSpPr>
        <xdr:cNvPr id="2467" name="Shape 14">
          <a:extLst>
            <a:ext uri="{FF2B5EF4-FFF2-40B4-BE49-F238E27FC236}">
              <a16:creationId xmlns:a16="http://schemas.microsoft.com/office/drawing/2014/main" id="{00000000-0008-0000-0000-0000A309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85</xdr:row>
      <xdr:rowOff>0</xdr:rowOff>
    </xdr:from>
    <xdr:ext cx="342900" cy="342900"/>
    <xdr:sp macro="" textlink="">
      <xdr:nvSpPr>
        <xdr:cNvPr id="2468" name="Shape 14">
          <a:extLst>
            <a:ext uri="{FF2B5EF4-FFF2-40B4-BE49-F238E27FC236}">
              <a16:creationId xmlns:a16="http://schemas.microsoft.com/office/drawing/2014/main" id="{00000000-0008-0000-0000-0000A409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85</xdr:row>
      <xdr:rowOff>0</xdr:rowOff>
    </xdr:from>
    <xdr:ext cx="342900" cy="342900"/>
    <xdr:sp macro="" textlink="">
      <xdr:nvSpPr>
        <xdr:cNvPr id="2469" name="Shape 14">
          <a:extLst>
            <a:ext uri="{FF2B5EF4-FFF2-40B4-BE49-F238E27FC236}">
              <a16:creationId xmlns:a16="http://schemas.microsoft.com/office/drawing/2014/main" id="{00000000-0008-0000-0000-0000A509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70</xdr:row>
      <xdr:rowOff>0</xdr:rowOff>
    </xdr:from>
    <xdr:ext cx="342900" cy="342900"/>
    <xdr:sp macro="" textlink="">
      <xdr:nvSpPr>
        <xdr:cNvPr id="2470" name="Shape 14">
          <a:extLst>
            <a:ext uri="{FF2B5EF4-FFF2-40B4-BE49-F238E27FC236}">
              <a16:creationId xmlns:a16="http://schemas.microsoft.com/office/drawing/2014/main" id="{00000000-0008-0000-0000-0000A609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42900" cy="342900"/>
    <xdr:sp macro="" textlink="">
      <xdr:nvSpPr>
        <xdr:cNvPr id="2471" name="Shape 14">
          <a:extLst>
            <a:ext uri="{FF2B5EF4-FFF2-40B4-BE49-F238E27FC236}">
              <a16:creationId xmlns:a16="http://schemas.microsoft.com/office/drawing/2014/main" id="{00000000-0008-0000-0000-0000A709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42900" cy="342900"/>
    <xdr:sp macro="" textlink="">
      <xdr:nvSpPr>
        <xdr:cNvPr id="2472" name="Shape 14">
          <a:extLst>
            <a:ext uri="{FF2B5EF4-FFF2-40B4-BE49-F238E27FC236}">
              <a16:creationId xmlns:a16="http://schemas.microsoft.com/office/drawing/2014/main" id="{00000000-0008-0000-0000-0000A809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73</xdr:row>
      <xdr:rowOff>0</xdr:rowOff>
    </xdr:from>
    <xdr:ext cx="342900" cy="342900"/>
    <xdr:sp macro="" textlink="">
      <xdr:nvSpPr>
        <xdr:cNvPr id="2473" name="Shape 14">
          <a:extLst>
            <a:ext uri="{FF2B5EF4-FFF2-40B4-BE49-F238E27FC236}">
              <a16:creationId xmlns:a16="http://schemas.microsoft.com/office/drawing/2014/main" id="{00000000-0008-0000-0000-0000A909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70</xdr:row>
      <xdr:rowOff>0</xdr:rowOff>
    </xdr:from>
    <xdr:ext cx="342900" cy="342900"/>
    <xdr:sp macro="" textlink="">
      <xdr:nvSpPr>
        <xdr:cNvPr id="2474" name="Shape 14">
          <a:extLst>
            <a:ext uri="{FF2B5EF4-FFF2-40B4-BE49-F238E27FC236}">
              <a16:creationId xmlns:a16="http://schemas.microsoft.com/office/drawing/2014/main" id="{00000000-0008-0000-0000-0000AA09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42900" cy="342900"/>
    <xdr:sp macro="" textlink="">
      <xdr:nvSpPr>
        <xdr:cNvPr id="2475" name="Shape 14">
          <a:extLst>
            <a:ext uri="{FF2B5EF4-FFF2-40B4-BE49-F238E27FC236}">
              <a16:creationId xmlns:a16="http://schemas.microsoft.com/office/drawing/2014/main" id="{00000000-0008-0000-0000-0000AB09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42900" cy="342900"/>
    <xdr:sp macro="" textlink="">
      <xdr:nvSpPr>
        <xdr:cNvPr id="2476" name="Shape 14">
          <a:extLst>
            <a:ext uri="{FF2B5EF4-FFF2-40B4-BE49-F238E27FC236}">
              <a16:creationId xmlns:a16="http://schemas.microsoft.com/office/drawing/2014/main" id="{00000000-0008-0000-0000-0000AC09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73</xdr:row>
      <xdr:rowOff>0</xdr:rowOff>
    </xdr:from>
    <xdr:ext cx="342900" cy="342900"/>
    <xdr:sp macro="" textlink="">
      <xdr:nvSpPr>
        <xdr:cNvPr id="2477" name="Shape 14">
          <a:extLst>
            <a:ext uri="{FF2B5EF4-FFF2-40B4-BE49-F238E27FC236}">
              <a16:creationId xmlns:a16="http://schemas.microsoft.com/office/drawing/2014/main" id="{00000000-0008-0000-0000-0000AD09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70</xdr:row>
      <xdr:rowOff>0</xdr:rowOff>
    </xdr:from>
    <xdr:ext cx="342900" cy="342900"/>
    <xdr:sp macro="" textlink="">
      <xdr:nvSpPr>
        <xdr:cNvPr id="2478" name="Shape 14">
          <a:extLst>
            <a:ext uri="{FF2B5EF4-FFF2-40B4-BE49-F238E27FC236}">
              <a16:creationId xmlns:a16="http://schemas.microsoft.com/office/drawing/2014/main" id="{00000000-0008-0000-0000-0000AE09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42900" cy="342900"/>
    <xdr:sp macro="" textlink="">
      <xdr:nvSpPr>
        <xdr:cNvPr id="2479" name="Shape 14">
          <a:extLst>
            <a:ext uri="{FF2B5EF4-FFF2-40B4-BE49-F238E27FC236}">
              <a16:creationId xmlns:a16="http://schemas.microsoft.com/office/drawing/2014/main" id="{00000000-0008-0000-0000-0000AF09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42900" cy="342900"/>
    <xdr:sp macro="" textlink="">
      <xdr:nvSpPr>
        <xdr:cNvPr id="2480" name="Shape 14">
          <a:extLst>
            <a:ext uri="{FF2B5EF4-FFF2-40B4-BE49-F238E27FC236}">
              <a16:creationId xmlns:a16="http://schemas.microsoft.com/office/drawing/2014/main" id="{00000000-0008-0000-0000-0000B009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42900" cy="342900"/>
    <xdr:sp macro="" textlink="">
      <xdr:nvSpPr>
        <xdr:cNvPr id="2481" name="Shape 14">
          <a:extLst>
            <a:ext uri="{FF2B5EF4-FFF2-40B4-BE49-F238E27FC236}">
              <a16:creationId xmlns:a16="http://schemas.microsoft.com/office/drawing/2014/main" id="{00000000-0008-0000-0000-0000B109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42900" cy="342900"/>
    <xdr:sp macro="" textlink="">
      <xdr:nvSpPr>
        <xdr:cNvPr id="2482" name="Shape 14">
          <a:extLst>
            <a:ext uri="{FF2B5EF4-FFF2-40B4-BE49-F238E27FC236}">
              <a16:creationId xmlns:a16="http://schemas.microsoft.com/office/drawing/2014/main" id="{00000000-0008-0000-0000-0000B209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42900" cy="342900"/>
    <xdr:sp macro="" textlink="">
      <xdr:nvSpPr>
        <xdr:cNvPr id="2483" name="Shape 14">
          <a:extLst>
            <a:ext uri="{FF2B5EF4-FFF2-40B4-BE49-F238E27FC236}">
              <a16:creationId xmlns:a16="http://schemas.microsoft.com/office/drawing/2014/main" id="{00000000-0008-0000-0000-0000B309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42900" cy="342900"/>
    <xdr:sp macro="" textlink="">
      <xdr:nvSpPr>
        <xdr:cNvPr id="2484" name="Shape 14">
          <a:extLst>
            <a:ext uri="{FF2B5EF4-FFF2-40B4-BE49-F238E27FC236}">
              <a16:creationId xmlns:a16="http://schemas.microsoft.com/office/drawing/2014/main" id="{00000000-0008-0000-0000-0000B409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42900" cy="342900"/>
    <xdr:sp macro="" textlink="">
      <xdr:nvSpPr>
        <xdr:cNvPr id="2485" name="Shape 14">
          <a:extLst>
            <a:ext uri="{FF2B5EF4-FFF2-40B4-BE49-F238E27FC236}">
              <a16:creationId xmlns:a16="http://schemas.microsoft.com/office/drawing/2014/main" id="{00000000-0008-0000-0000-0000B509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42900" cy="342900"/>
    <xdr:sp macro="" textlink="">
      <xdr:nvSpPr>
        <xdr:cNvPr id="2486" name="Shape 14">
          <a:extLst>
            <a:ext uri="{FF2B5EF4-FFF2-40B4-BE49-F238E27FC236}">
              <a16:creationId xmlns:a16="http://schemas.microsoft.com/office/drawing/2014/main" id="{00000000-0008-0000-0000-0000B609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73</xdr:row>
      <xdr:rowOff>0</xdr:rowOff>
    </xdr:from>
    <xdr:ext cx="342900" cy="342900"/>
    <xdr:sp macro="" textlink="">
      <xdr:nvSpPr>
        <xdr:cNvPr id="2487" name="Shape 14">
          <a:extLst>
            <a:ext uri="{FF2B5EF4-FFF2-40B4-BE49-F238E27FC236}">
              <a16:creationId xmlns:a16="http://schemas.microsoft.com/office/drawing/2014/main" id="{00000000-0008-0000-0000-0000B709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73</xdr:row>
      <xdr:rowOff>0</xdr:rowOff>
    </xdr:from>
    <xdr:ext cx="342900" cy="342900"/>
    <xdr:sp macro="" textlink="">
      <xdr:nvSpPr>
        <xdr:cNvPr id="2488" name="Shape 14">
          <a:extLst>
            <a:ext uri="{FF2B5EF4-FFF2-40B4-BE49-F238E27FC236}">
              <a16:creationId xmlns:a16="http://schemas.microsoft.com/office/drawing/2014/main" id="{00000000-0008-0000-0000-0000B809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73</xdr:row>
      <xdr:rowOff>0</xdr:rowOff>
    </xdr:from>
    <xdr:ext cx="342900" cy="342900"/>
    <xdr:sp macro="" textlink="">
      <xdr:nvSpPr>
        <xdr:cNvPr id="2489" name="Shape 14">
          <a:extLst>
            <a:ext uri="{FF2B5EF4-FFF2-40B4-BE49-F238E27FC236}">
              <a16:creationId xmlns:a16="http://schemas.microsoft.com/office/drawing/2014/main" id="{00000000-0008-0000-0000-0000B909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76</xdr:row>
      <xdr:rowOff>0</xdr:rowOff>
    </xdr:from>
    <xdr:ext cx="342900" cy="342900"/>
    <xdr:sp macro="" textlink="">
      <xdr:nvSpPr>
        <xdr:cNvPr id="2490" name="Shape 14">
          <a:extLst>
            <a:ext uri="{FF2B5EF4-FFF2-40B4-BE49-F238E27FC236}">
              <a16:creationId xmlns:a16="http://schemas.microsoft.com/office/drawing/2014/main" id="{00000000-0008-0000-0000-0000BA09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76</xdr:row>
      <xdr:rowOff>0</xdr:rowOff>
    </xdr:from>
    <xdr:ext cx="342900" cy="342900"/>
    <xdr:sp macro="" textlink="">
      <xdr:nvSpPr>
        <xdr:cNvPr id="2491" name="Shape 14">
          <a:extLst>
            <a:ext uri="{FF2B5EF4-FFF2-40B4-BE49-F238E27FC236}">
              <a16:creationId xmlns:a16="http://schemas.microsoft.com/office/drawing/2014/main" id="{00000000-0008-0000-0000-0000BB09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76</xdr:row>
      <xdr:rowOff>0</xdr:rowOff>
    </xdr:from>
    <xdr:ext cx="342900" cy="342900"/>
    <xdr:sp macro="" textlink="">
      <xdr:nvSpPr>
        <xdr:cNvPr id="2492" name="Shape 14">
          <a:extLst>
            <a:ext uri="{FF2B5EF4-FFF2-40B4-BE49-F238E27FC236}">
              <a16:creationId xmlns:a16="http://schemas.microsoft.com/office/drawing/2014/main" id="{00000000-0008-0000-0000-0000BC09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77</xdr:row>
      <xdr:rowOff>0</xdr:rowOff>
    </xdr:from>
    <xdr:ext cx="342900" cy="342900"/>
    <xdr:sp macro="" textlink="">
      <xdr:nvSpPr>
        <xdr:cNvPr id="2493" name="Shape 14">
          <a:extLst>
            <a:ext uri="{FF2B5EF4-FFF2-40B4-BE49-F238E27FC236}">
              <a16:creationId xmlns:a16="http://schemas.microsoft.com/office/drawing/2014/main" id="{00000000-0008-0000-0000-0000BD09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77</xdr:row>
      <xdr:rowOff>0</xdr:rowOff>
    </xdr:from>
    <xdr:ext cx="342900" cy="342900"/>
    <xdr:sp macro="" textlink="">
      <xdr:nvSpPr>
        <xdr:cNvPr id="2494" name="Shape 14">
          <a:extLst>
            <a:ext uri="{FF2B5EF4-FFF2-40B4-BE49-F238E27FC236}">
              <a16:creationId xmlns:a16="http://schemas.microsoft.com/office/drawing/2014/main" id="{00000000-0008-0000-0000-0000BE09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77</xdr:row>
      <xdr:rowOff>0</xdr:rowOff>
    </xdr:from>
    <xdr:ext cx="342900" cy="342900"/>
    <xdr:sp macro="" textlink="">
      <xdr:nvSpPr>
        <xdr:cNvPr id="2495" name="Shape 14">
          <a:extLst>
            <a:ext uri="{FF2B5EF4-FFF2-40B4-BE49-F238E27FC236}">
              <a16:creationId xmlns:a16="http://schemas.microsoft.com/office/drawing/2014/main" id="{00000000-0008-0000-0000-0000BF09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78</xdr:row>
      <xdr:rowOff>0</xdr:rowOff>
    </xdr:from>
    <xdr:ext cx="342900" cy="342900"/>
    <xdr:sp macro="" textlink="">
      <xdr:nvSpPr>
        <xdr:cNvPr id="2496" name="Shape 14">
          <a:extLst>
            <a:ext uri="{FF2B5EF4-FFF2-40B4-BE49-F238E27FC236}">
              <a16:creationId xmlns:a16="http://schemas.microsoft.com/office/drawing/2014/main" id="{00000000-0008-0000-0000-0000C009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78</xdr:row>
      <xdr:rowOff>0</xdr:rowOff>
    </xdr:from>
    <xdr:ext cx="342900" cy="342900"/>
    <xdr:sp macro="" textlink="">
      <xdr:nvSpPr>
        <xdr:cNvPr id="2497" name="Shape 14">
          <a:extLst>
            <a:ext uri="{FF2B5EF4-FFF2-40B4-BE49-F238E27FC236}">
              <a16:creationId xmlns:a16="http://schemas.microsoft.com/office/drawing/2014/main" id="{00000000-0008-0000-0000-0000C109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78</xdr:row>
      <xdr:rowOff>0</xdr:rowOff>
    </xdr:from>
    <xdr:ext cx="342900" cy="342900"/>
    <xdr:sp macro="" textlink="">
      <xdr:nvSpPr>
        <xdr:cNvPr id="2498" name="Shape 14">
          <a:extLst>
            <a:ext uri="{FF2B5EF4-FFF2-40B4-BE49-F238E27FC236}">
              <a16:creationId xmlns:a16="http://schemas.microsoft.com/office/drawing/2014/main" id="{00000000-0008-0000-0000-0000C209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79</xdr:row>
      <xdr:rowOff>0</xdr:rowOff>
    </xdr:from>
    <xdr:ext cx="342900" cy="342900"/>
    <xdr:sp macro="" textlink="">
      <xdr:nvSpPr>
        <xdr:cNvPr id="2499" name="Shape 14">
          <a:extLst>
            <a:ext uri="{FF2B5EF4-FFF2-40B4-BE49-F238E27FC236}">
              <a16:creationId xmlns:a16="http://schemas.microsoft.com/office/drawing/2014/main" id="{00000000-0008-0000-0000-0000C309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79</xdr:row>
      <xdr:rowOff>0</xdr:rowOff>
    </xdr:from>
    <xdr:ext cx="342900" cy="342900"/>
    <xdr:sp macro="" textlink="">
      <xdr:nvSpPr>
        <xdr:cNvPr id="2500" name="Shape 14">
          <a:extLst>
            <a:ext uri="{FF2B5EF4-FFF2-40B4-BE49-F238E27FC236}">
              <a16:creationId xmlns:a16="http://schemas.microsoft.com/office/drawing/2014/main" id="{00000000-0008-0000-0000-0000C409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85</xdr:row>
      <xdr:rowOff>0</xdr:rowOff>
    </xdr:from>
    <xdr:ext cx="342900" cy="342900"/>
    <xdr:sp macro="" textlink="">
      <xdr:nvSpPr>
        <xdr:cNvPr id="2501" name="Shape 14">
          <a:extLst>
            <a:ext uri="{FF2B5EF4-FFF2-40B4-BE49-F238E27FC236}">
              <a16:creationId xmlns:a16="http://schemas.microsoft.com/office/drawing/2014/main" id="{00000000-0008-0000-0000-0000C509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70</xdr:row>
      <xdr:rowOff>0</xdr:rowOff>
    </xdr:from>
    <xdr:ext cx="342900" cy="342900"/>
    <xdr:sp macro="" textlink="">
      <xdr:nvSpPr>
        <xdr:cNvPr id="2502" name="Shape 14">
          <a:extLst>
            <a:ext uri="{FF2B5EF4-FFF2-40B4-BE49-F238E27FC236}">
              <a16:creationId xmlns:a16="http://schemas.microsoft.com/office/drawing/2014/main" id="{00000000-0008-0000-0000-0000C609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42900" cy="342900"/>
    <xdr:sp macro="" textlink="">
      <xdr:nvSpPr>
        <xdr:cNvPr id="2503" name="Shape 14">
          <a:extLst>
            <a:ext uri="{FF2B5EF4-FFF2-40B4-BE49-F238E27FC236}">
              <a16:creationId xmlns:a16="http://schemas.microsoft.com/office/drawing/2014/main" id="{00000000-0008-0000-0000-0000C709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42900" cy="342900"/>
    <xdr:sp macro="" textlink="">
      <xdr:nvSpPr>
        <xdr:cNvPr id="2504" name="Shape 14">
          <a:extLst>
            <a:ext uri="{FF2B5EF4-FFF2-40B4-BE49-F238E27FC236}">
              <a16:creationId xmlns:a16="http://schemas.microsoft.com/office/drawing/2014/main" id="{00000000-0008-0000-0000-0000C809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73</xdr:row>
      <xdr:rowOff>0</xdr:rowOff>
    </xdr:from>
    <xdr:ext cx="342900" cy="342900"/>
    <xdr:sp macro="" textlink="">
      <xdr:nvSpPr>
        <xdr:cNvPr id="2505" name="Shape 14">
          <a:extLst>
            <a:ext uri="{FF2B5EF4-FFF2-40B4-BE49-F238E27FC236}">
              <a16:creationId xmlns:a16="http://schemas.microsoft.com/office/drawing/2014/main" id="{00000000-0008-0000-0000-0000C909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70</xdr:row>
      <xdr:rowOff>0</xdr:rowOff>
    </xdr:from>
    <xdr:ext cx="342900" cy="342900"/>
    <xdr:sp macro="" textlink="">
      <xdr:nvSpPr>
        <xdr:cNvPr id="2506" name="Shape 14">
          <a:extLst>
            <a:ext uri="{FF2B5EF4-FFF2-40B4-BE49-F238E27FC236}">
              <a16:creationId xmlns:a16="http://schemas.microsoft.com/office/drawing/2014/main" id="{00000000-0008-0000-0000-0000CA09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42900" cy="342900"/>
    <xdr:sp macro="" textlink="">
      <xdr:nvSpPr>
        <xdr:cNvPr id="2507" name="Shape 14">
          <a:extLst>
            <a:ext uri="{FF2B5EF4-FFF2-40B4-BE49-F238E27FC236}">
              <a16:creationId xmlns:a16="http://schemas.microsoft.com/office/drawing/2014/main" id="{00000000-0008-0000-0000-0000CB09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42900" cy="342900"/>
    <xdr:sp macro="" textlink="">
      <xdr:nvSpPr>
        <xdr:cNvPr id="2508" name="Shape 14">
          <a:extLst>
            <a:ext uri="{FF2B5EF4-FFF2-40B4-BE49-F238E27FC236}">
              <a16:creationId xmlns:a16="http://schemas.microsoft.com/office/drawing/2014/main" id="{00000000-0008-0000-0000-0000CC09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73</xdr:row>
      <xdr:rowOff>0</xdr:rowOff>
    </xdr:from>
    <xdr:ext cx="342900" cy="342900"/>
    <xdr:sp macro="" textlink="">
      <xdr:nvSpPr>
        <xdr:cNvPr id="2509" name="Shape 14">
          <a:extLst>
            <a:ext uri="{FF2B5EF4-FFF2-40B4-BE49-F238E27FC236}">
              <a16:creationId xmlns:a16="http://schemas.microsoft.com/office/drawing/2014/main" id="{00000000-0008-0000-0000-0000CD09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70</xdr:row>
      <xdr:rowOff>0</xdr:rowOff>
    </xdr:from>
    <xdr:ext cx="342900" cy="342900"/>
    <xdr:sp macro="" textlink="">
      <xdr:nvSpPr>
        <xdr:cNvPr id="2510" name="Shape 14">
          <a:extLst>
            <a:ext uri="{FF2B5EF4-FFF2-40B4-BE49-F238E27FC236}">
              <a16:creationId xmlns:a16="http://schemas.microsoft.com/office/drawing/2014/main" id="{00000000-0008-0000-0000-0000CE09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42900" cy="342900"/>
    <xdr:sp macro="" textlink="">
      <xdr:nvSpPr>
        <xdr:cNvPr id="2511" name="Shape 14">
          <a:extLst>
            <a:ext uri="{FF2B5EF4-FFF2-40B4-BE49-F238E27FC236}">
              <a16:creationId xmlns:a16="http://schemas.microsoft.com/office/drawing/2014/main" id="{00000000-0008-0000-0000-0000CF09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42900" cy="342900"/>
    <xdr:sp macro="" textlink="">
      <xdr:nvSpPr>
        <xdr:cNvPr id="2512" name="Shape 14">
          <a:extLst>
            <a:ext uri="{FF2B5EF4-FFF2-40B4-BE49-F238E27FC236}">
              <a16:creationId xmlns:a16="http://schemas.microsoft.com/office/drawing/2014/main" id="{00000000-0008-0000-0000-0000D009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42900" cy="342900"/>
    <xdr:sp macro="" textlink="">
      <xdr:nvSpPr>
        <xdr:cNvPr id="2513" name="Shape 14">
          <a:extLst>
            <a:ext uri="{FF2B5EF4-FFF2-40B4-BE49-F238E27FC236}">
              <a16:creationId xmlns:a16="http://schemas.microsoft.com/office/drawing/2014/main" id="{00000000-0008-0000-0000-0000D109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42900" cy="342900"/>
    <xdr:sp macro="" textlink="">
      <xdr:nvSpPr>
        <xdr:cNvPr id="2514" name="Shape 14">
          <a:extLst>
            <a:ext uri="{FF2B5EF4-FFF2-40B4-BE49-F238E27FC236}">
              <a16:creationId xmlns:a16="http://schemas.microsoft.com/office/drawing/2014/main" id="{00000000-0008-0000-0000-0000D209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42900" cy="342900"/>
    <xdr:sp macro="" textlink="">
      <xdr:nvSpPr>
        <xdr:cNvPr id="2515" name="Shape 14">
          <a:extLst>
            <a:ext uri="{FF2B5EF4-FFF2-40B4-BE49-F238E27FC236}">
              <a16:creationId xmlns:a16="http://schemas.microsoft.com/office/drawing/2014/main" id="{00000000-0008-0000-0000-0000D309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42900" cy="342900"/>
    <xdr:sp macro="" textlink="">
      <xdr:nvSpPr>
        <xdr:cNvPr id="2516" name="Shape 14">
          <a:extLst>
            <a:ext uri="{FF2B5EF4-FFF2-40B4-BE49-F238E27FC236}">
              <a16:creationId xmlns:a16="http://schemas.microsoft.com/office/drawing/2014/main" id="{00000000-0008-0000-0000-0000D409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42900" cy="342900"/>
    <xdr:sp macro="" textlink="">
      <xdr:nvSpPr>
        <xdr:cNvPr id="2517" name="Shape 14">
          <a:extLst>
            <a:ext uri="{FF2B5EF4-FFF2-40B4-BE49-F238E27FC236}">
              <a16:creationId xmlns:a16="http://schemas.microsoft.com/office/drawing/2014/main" id="{00000000-0008-0000-0000-0000D509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42900" cy="342900"/>
    <xdr:sp macro="" textlink="">
      <xdr:nvSpPr>
        <xdr:cNvPr id="2518" name="Shape 14">
          <a:extLst>
            <a:ext uri="{FF2B5EF4-FFF2-40B4-BE49-F238E27FC236}">
              <a16:creationId xmlns:a16="http://schemas.microsoft.com/office/drawing/2014/main" id="{00000000-0008-0000-0000-0000D609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42900" cy="342900"/>
    <xdr:sp macro="" textlink="">
      <xdr:nvSpPr>
        <xdr:cNvPr id="2519" name="Shape 14">
          <a:extLst>
            <a:ext uri="{FF2B5EF4-FFF2-40B4-BE49-F238E27FC236}">
              <a16:creationId xmlns:a16="http://schemas.microsoft.com/office/drawing/2014/main" id="{00000000-0008-0000-0000-0000D709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73</xdr:row>
      <xdr:rowOff>0</xdr:rowOff>
    </xdr:from>
    <xdr:ext cx="342900" cy="342900"/>
    <xdr:sp macro="" textlink="">
      <xdr:nvSpPr>
        <xdr:cNvPr id="2520" name="Shape 14">
          <a:extLst>
            <a:ext uri="{FF2B5EF4-FFF2-40B4-BE49-F238E27FC236}">
              <a16:creationId xmlns:a16="http://schemas.microsoft.com/office/drawing/2014/main" id="{00000000-0008-0000-0000-0000D809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73</xdr:row>
      <xdr:rowOff>0</xdr:rowOff>
    </xdr:from>
    <xdr:ext cx="342900" cy="342900"/>
    <xdr:sp macro="" textlink="">
      <xdr:nvSpPr>
        <xdr:cNvPr id="2521" name="Shape 14">
          <a:extLst>
            <a:ext uri="{FF2B5EF4-FFF2-40B4-BE49-F238E27FC236}">
              <a16:creationId xmlns:a16="http://schemas.microsoft.com/office/drawing/2014/main" id="{00000000-0008-0000-0000-0000D909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76</xdr:row>
      <xdr:rowOff>0</xdr:rowOff>
    </xdr:from>
    <xdr:ext cx="342900" cy="342900"/>
    <xdr:sp macro="" textlink="">
      <xdr:nvSpPr>
        <xdr:cNvPr id="2522" name="Shape 14">
          <a:extLst>
            <a:ext uri="{FF2B5EF4-FFF2-40B4-BE49-F238E27FC236}">
              <a16:creationId xmlns:a16="http://schemas.microsoft.com/office/drawing/2014/main" id="{00000000-0008-0000-0000-0000DA09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76</xdr:row>
      <xdr:rowOff>0</xdr:rowOff>
    </xdr:from>
    <xdr:ext cx="342900" cy="342900"/>
    <xdr:sp macro="" textlink="">
      <xdr:nvSpPr>
        <xdr:cNvPr id="2523" name="Shape 14">
          <a:extLst>
            <a:ext uri="{FF2B5EF4-FFF2-40B4-BE49-F238E27FC236}">
              <a16:creationId xmlns:a16="http://schemas.microsoft.com/office/drawing/2014/main" id="{00000000-0008-0000-0000-0000DB09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76</xdr:row>
      <xdr:rowOff>0</xdr:rowOff>
    </xdr:from>
    <xdr:ext cx="342900" cy="342900"/>
    <xdr:sp macro="" textlink="">
      <xdr:nvSpPr>
        <xdr:cNvPr id="2524" name="Shape 14">
          <a:extLst>
            <a:ext uri="{FF2B5EF4-FFF2-40B4-BE49-F238E27FC236}">
              <a16:creationId xmlns:a16="http://schemas.microsoft.com/office/drawing/2014/main" id="{00000000-0008-0000-0000-0000DC09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77</xdr:row>
      <xdr:rowOff>0</xdr:rowOff>
    </xdr:from>
    <xdr:ext cx="342900" cy="342900"/>
    <xdr:sp macro="" textlink="">
      <xdr:nvSpPr>
        <xdr:cNvPr id="2525" name="Shape 14">
          <a:extLst>
            <a:ext uri="{FF2B5EF4-FFF2-40B4-BE49-F238E27FC236}">
              <a16:creationId xmlns:a16="http://schemas.microsoft.com/office/drawing/2014/main" id="{00000000-0008-0000-0000-0000DD09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77</xdr:row>
      <xdr:rowOff>0</xdr:rowOff>
    </xdr:from>
    <xdr:ext cx="342900" cy="342900"/>
    <xdr:sp macro="" textlink="">
      <xdr:nvSpPr>
        <xdr:cNvPr id="2526" name="Shape 14">
          <a:extLst>
            <a:ext uri="{FF2B5EF4-FFF2-40B4-BE49-F238E27FC236}">
              <a16:creationId xmlns:a16="http://schemas.microsoft.com/office/drawing/2014/main" id="{00000000-0008-0000-0000-0000DE09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77</xdr:row>
      <xdr:rowOff>0</xdr:rowOff>
    </xdr:from>
    <xdr:ext cx="342900" cy="342900"/>
    <xdr:sp macro="" textlink="">
      <xdr:nvSpPr>
        <xdr:cNvPr id="2527" name="Shape 14">
          <a:extLst>
            <a:ext uri="{FF2B5EF4-FFF2-40B4-BE49-F238E27FC236}">
              <a16:creationId xmlns:a16="http://schemas.microsoft.com/office/drawing/2014/main" id="{00000000-0008-0000-0000-0000DF09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78</xdr:row>
      <xdr:rowOff>0</xdr:rowOff>
    </xdr:from>
    <xdr:ext cx="342900" cy="342900"/>
    <xdr:sp macro="" textlink="">
      <xdr:nvSpPr>
        <xdr:cNvPr id="2528" name="Shape 14">
          <a:extLst>
            <a:ext uri="{FF2B5EF4-FFF2-40B4-BE49-F238E27FC236}">
              <a16:creationId xmlns:a16="http://schemas.microsoft.com/office/drawing/2014/main" id="{00000000-0008-0000-0000-0000E009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78</xdr:row>
      <xdr:rowOff>0</xdr:rowOff>
    </xdr:from>
    <xdr:ext cx="342900" cy="342900"/>
    <xdr:sp macro="" textlink="">
      <xdr:nvSpPr>
        <xdr:cNvPr id="2529" name="Shape 14">
          <a:extLst>
            <a:ext uri="{FF2B5EF4-FFF2-40B4-BE49-F238E27FC236}">
              <a16:creationId xmlns:a16="http://schemas.microsoft.com/office/drawing/2014/main" id="{00000000-0008-0000-0000-0000E109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78</xdr:row>
      <xdr:rowOff>0</xdr:rowOff>
    </xdr:from>
    <xdr:ext cx="342900" cy="342900"/>
    <xdr:sp macro="" textlink="">
      <xdr:nvSpPr>
        <xdr:cNvPr id="2530" name="Shape 14">
          <a:extLst>
            <a:ext uri="{FF2B5EF4-FFF2-40B4-BE49-F238E27FC236}">
              <a16:creationId xmlns:a16="http://schemas.microsoft.com/office/drawing/2014/main" id="{00000000-0008-0000-0000-0000E209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79</xdr:row>
      <xdr:rowOff>0</xdr:rowOff>
    </xdr:from>
    <xdr:ext cx="342900" cy="342900"/>
    <xdr:sp macro="" textlink="">
      <xdr:nvSpPr>
        <xdr:cNvPr id="2531" name="Shape 14">
          <a:extLst>
            <a:ext uri="{FF2B5EF4-FFF2-40B4-BE49-F238E27FC236}">
              <a16:creationId xmlns:a16="http://schemas.microsoft.com/office/drawing/2014/main" id="{00000000-0008-0000-0000-0000E309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79</xdr:row>
      <xdr:rowOff>0</xdr:rowOff>
    </xdr:from>
    <xdr:ext cx="342900" cy="342900"/>
    <xdr:sp macro="" textlink="">
      <xdr:nvSpPr>
        <xdr:cNvPr id="2532" name="Shape 14">
          <a:extLst>
            <a:ext uri="{FF2B5EF4-FFF2-40B4-BE49-F238E27FC236}">
              <a16:creationId xmlns:a16="http://schemas.microsoft.com/office/drawing/2014/main" id="{00000000-0008-0000-0000-0000E409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79</xdr:row>
      <xdr:rowOff>0</xdr:rowOff>
    </xdr:from>
    <xdr:ext cx="342900" cy="342900"/>
    <xdr:sp macro="" textlink="">
      <xdr:nvSpPr>
        <xdr:cNvPr id="2533" name="Shape 14">
          <a:extLst>
            <a:ext uri="{FF2B5EF4-FFF2-40B4-BE49-F238E27FC236}">
              <a16:creationId xmlns:a16="http://schemas.microsoft.com/office/drawing/2014/main" id="{00000000-0008-0000-0000-0000E509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85</xdr:row>
      <xdr:rowOff>0</xdr:rowOff>
    </xdr:from>
    <xdr:ext cx="342900" cy="342900"/>
    <xdr:sp macro="" textlink="">
      <xdr:nvSpPr>
        <xdr:cNvPr id="2534" name="Shape 14">
          <a:extLst>
            <a:ext uri="{FF2B5EF4-FFF2-40B4-BE49-F238E27FC236}">
              <a16:creationId xmlns:a16="http://schemas.microsoft.com/office/drawing/2014/main" id="{00000000-0008-0000-0000-0000E609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85</xdr:row>
      <xdr:rowOff>0</xdr:rowOff>
    </xdr:from>
    <xdr:ext cx="342900" cy="342900"/>
    <xdr:sp macro="" textlink="">
      <xdr:nvSpPr>
        <xdr:cNvPr id="2535" name="Shape 14">
          <a:extLst>
            <a:ext uri="{FF2B5EF4-FFF2-40B4-BE49-F238E27FC236}">
              <a16:creationId xmlns:a16="http://schemas.microsoft.com/office/drawing/2014/main" id="{00000000-0008-0000-0000-0000E709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85</xdr:row>
      <xdr:rowOff>0</xdr:rowOff>
    </xdr:from>
    <xdr:ext cx="342900" cy="342900"/>
    <xdr:sp macro="" textlink="">
      <xdr:nvSpPr>
        <xdr:cNvPr id="2536" name="Shape 14">
          <a:extLst>
            <a:ext uri="{FF2B5EF4-FFF2-40B4-BE49-F238E27FC236}">
              <a16:creationId xmlns:a16="http://schemas.microsoft.com/office/drawing/2014/main" id="{00000000-0008-0000-0000-0000E809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74</xdr:row>
      <xdr:rowOff>0</xdr:rowOff>
    </xdr:from>
    <xdr:ext cx="342900" cy="342900"/>
    <xdr:sp macro="" textlink="">
      <xdr:nvSpPr>
        <xdr:cNvPr id="2537" name="Shape 14">
          <a:extLst>
            <a:ext uri="{FF2B5EF4-FFF2-40B4-BE49-F238E27FC236}">
              <a16:creationId xmlns:a16="http://schemas.microsoft.com/office/drawing/2014/main" id="{00000000-0008-0000-0000-0000E909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74</xdr:row>
      <xdr:rowOff>0</xdr:rowOff>
    </xdr:from>
    <xdr:ext cx="342900" cy="342900"/>
    <xdr:sp macro="" textlink="">
      <xdr:nvSpPr>
        <xdr:cNvPr id="2538" name="Shape 14">
          <a:extLst>
            <a:ext uri="{FF2B5EF4-FFF2-40B4-BE49-F238E27FC236}">
              <a16:creationId xmlns:a16="http://schemas.microsoft.com/office/drawing/2014/main" id="{00000000-0008-0000-0000-0000EA09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74</xdr:row>
      <xdr:rowOff>0</xdr:rowOff>
    </xdr:from>
    <xdr:ext cx="342900" cy="342900"/>
    <xdr:sp macro="" textlink="">
      <xdr:nvSpPr>
        <xdr:cNvPr id="2539" name="Shape 14">
          <a:extLst>
            <a:ext uri="{FF2B5EF4-FFF2-40B4-BE49-F238E27FC236}">
              <a16:creationId xmlns:a16="http://schemas.microsoft.com/office/drawing/2014/main" id="{00000000-0008-0000-0000-0000EB09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74</xdr:row>
      <xdr:rowOff>0</xdr:rowOff>
    </xdr:from>
    <xdr:ext cx="342900" cy="342900"/>
    <xdr:sp macro="" textlink="">
      <xdr:nvSpPr>
        <xdr:cNvPr id="2540" name="Shape 14">
          <a:extLst>
            <a:ext uri="{FF2B5EF4-FFF2-40B4-BE49-F238E27FC236}">
              <a16:creationId xmlns:a16="http://schemas.microsoft.com/office/drawing/2014/main" id="{00000000-0008-0000-0000-0000EC09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74</xdr:row>
      <xdr:rowOff>0</xdr:rowOff>
    </xdr:from>
    <xdr:ext cx="342900" cy="342900"/>
    <xdr:sp macro="" textlink="">
      <xdr:nvSpPr>
        <xdr:cNvPr id="2541" name="Shape 14">
          <a:extLst>
            <a:ext uri="{FF2B5EF4-FFF2-40B4-BE49-F238E27FC236}">
              <a16:creationId xmlns:a16="http://schemas.microsoft.com/office/drawing/2014/main" id="{00000000-0008-0000-0000-0000ED09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74</xdr:row>
      <xdr:rowOff>0</xdr:rowOff>
    </xdr:from>
    <xdr:ext cx="342900" cy="342900"/>
    <xdr:sp macro="" textlink="">
      <xdr:nvSpPr>
        <xdr:cNvPr id="2542" name="Shape 14">
          <a:extLst>
            <a:ext uri="{FF2B5EF4-FFF2-40B4-BE49-F238E27FC236}">
              <a16:creationId xmlns:a16="http://schemas.microsoft.com/office/drawing/2014/main" id="{00000000-0008-0000-0000-0000EE09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74</xdr:row>
      <xdr:rowOff>0</xdr:rowOff>
    </xdr:from>
    <xdr:ext cx="342900" cy="342900"/>
    <xdr:sp macro="" textlink="">
      <xdr:nvSpPr>
        <xdr:cNvPr id="2543" name="Shape 14">
          <a:extLst>
            <a:ext uri="{FF2B5EF4-FFF2-40B4-BE49-F238E27FC236}">
              <a16:creationId xmlns:a16="http://schemas.microsoft.com/office/drawing/2014/main" id="{00000000-0008-0000-0000-0000EF09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74</xdr:row>
      <xdr:rowOff>0</xdr:rowOff>
    </xdr:from>
    <xdr:ext cx="342900" cy="342900"/>
    <xdr:sp macro="" textlink="">
      <xdr:nvSpPr>
        <xdr:cNvPr id="2544" name="Shape 14">
          <a:extLst>
            <a:ext uri="{FF2B5EF4-FFF2-40B4-BE49-F238E27FC236}">
              <a16:creationId xmlns:a16="http://schemas.microsoft.com/office/drawing/2014/main" id="{00000000-0008-0000-0000-0000F009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74</xdr:row>
      <xdr:rowOff>0</xdr:rowOff>
    </xdr:from>
    <xdr:ext cx="342900" cy="342900"/>
    <xdr:sp macro="" textlink="">
      <xdr:nvSpPr>
        <xdr:cNvPr id="2545" name="Shape 14">
          <a:extLst>
            <a:ext uri="{FF2B5EF4-FFF2-40B4-BE49-F238E27FC236}">
              <a16:creationId xmlns:a16="http://schemas.microsoft.com/office/drawing/2014/main" id="{00000000-0008-0000-0000-0000F109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74</xdr:row>
      <xdr:rowOff>0</xdr:rowOff>
    </xdr:from>
    <xdr:ext cx="342900" cy="342900"/>
    <xdr:sp macro="" textlink="">
      <xdr:nvSpPr>
        <xdr:cNvPr id="2546" name="Shape 14">
          <a:extLst>
            <a:ext uri="{FF2B5EF4-FFF2-40B4-BE49-F238E27FC236}">
              <a16:creationId xmlns:a16="http://schemas.microsoft.com/office/drawing/2014/main" id="{00000000-0008-0000-0000-0000F209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74</xdr:row>
      <xdr:rowOff>0</xdr:rowOff>
    </xdr:from>
    <xdr:ext cx="342900" cy="342900"/>
    <xdr:sp macro="" textlink="">
      <xdr:nvSpPr>
        <xdr:cNvPr id="2547" name="Shape 14">
          <a:extLst>
            <a:ext uri="{FF2B5EF4-FFF2-40B4-BE49-F238E27FC236}">
              <a16:creationId xmlns:a16="http://schemas.microsoft.com/office/drawing/2014/main" id="{00000000-0008-0000-0000-0000F309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74</xdr:row>
      <xdr:rowOff>0</xdr:rowOff>
    </xdr:from>
    <xdr:ext cx="342900" cy="342900"/>
    <xdr:sp macro="" textlink="">
      <xdr:nvSpPr>
        <xdr:cNvPr id="2548" name="Shape 14">
          <a:extLst>
            <a:ext uri="{FF2B5EF4-FFF2-40B4-BE49-F238E27FC236}">
              <a16:creationId xmlns:a16="http://schemas.microsoft.com/office/drawing/2014/main" id="{00000000-0008-0000-0000-0000F409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74</xdr:row>
      <xdr:rowOff>0</xdr:rowOff>
    </xdr:from>
    <xdr:ext cx="342900" cy="342900"/>
    <xdr:sp macro="" textlink="">
      <xdr:nvSpPr>
        <xdr:cNvPr id="2549" name="Shape 14">
          <a:extLst>
            <a:ext uri="{FF2B5EF4-FFF2-40B4-BE49-F238E27FC236}">
              <a16:creationId xmlns:a16="http://schemas.microsoft.com/office/drawing/2014/main" id="{00000000-0008-0000-0000-0000F509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74</xdr:row>
      <xdr:rowOff>0</xdr:rowOff>
    </xdr:from>
    <xdr:ext cx="342900" cy="342900"/>
    <xdr:sp macro="" textlink="">
      <xdr:nvSpPr>
        <xdr:cNvPr id="2550" name="Shape 14">
          <a:extLst>
            <a:ext uri="{FF2B5EF4-FFF2-40B4-BE49-F238E27FC236}">
              <a16:creationId xmlns:a16="http://schemas.microsoft.com/office/drawing/2014/main" id="{00000000-0008-0000-0000-0000F609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74</xdr:row>
      <xdr:rowOff>0</xdr:rowOff>
    </xdr:from>
    <xdr:ext cx="342900" cy="342900"/>
    <xdr:sp macro="" textlink="">
      <xdr:nvSpPr>
        <xdr:cNvPr id="2551" name="Shape 14">
          <a:extLst>
            <a:ext uri="{FF2B5EF4-FFF2-40B4-BE49-F238E27FC236}">
              <a16:creationId xmlns:a16="http://schemas.microsoft.com/office/drawing/2014/main" id="{00000000-0008-0000-0000-0000F709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74</xdr:row>
      <xdr:rowOff>0</xdr:rowOff>
    </xdr:from>
    <xdr:ext cx="342900" cy="342900"/>
    <xdr:sp macro="" textlink="">
      <xdr:nvSpPr>
        <xdr:cNvPr id="2552" name="Shape 14">
          <a:extLst>
            <a:ext uri="{FF2B5EF4-FFF2-40B4-BE49-F238E27FC236}">
              <a16:creationId xmlns:a16="http://schemas.microsoft.com/office/drawing/2014/main" id="{00000000-0008-0000-0000-0000F809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74</xdr:row>
      <xdr:rowOff>0</xdr:rowOff>
    </xdr:from>
    <xdr:ext cx="342900" cy="342900"/>
    <xdr:sp macro="" textlink="">
      <xdr:nvSpPr>
        <xdr:cNvPr id="2553" name="Shape 14">
          <a:extLst>
            <a:ext uri="{FF2B5EF4-FFF2-40B4-BE49-F238E27FC236}">
              <a16:creationId xmlns:a16="http://schemas.microsoft.com/office/drawing/2014/main" id="{00000000-0008-0000-0000-0000F909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74</xdr:row>
      <xdr:rowOff>0</xdr:rowOff>
    </xdr:from>
    <xdr:ext cx="342900" cy="342900"/>
    <xdr:sp macro="" textlink="">
      <xdr:nvSpPr>
        <xdr:cNvPr id="2554" name="Shape 14">
          <a:extLst>
            <a:ext uri="{FF2B5EF4-FFF2-40B4-BE49-F238E27FC236}">
              <a16:creationId xmlns:a16="http://schemas.microsoft.com/office/drawing/2014/main" id="{00000000-0008-0000-0000-0000FA09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74</xdr:row>
      <xdr:rowOff>0</xdr:rowOff>
    </xdr:from>
    <xdr:ext cx="342900" cy="342900"/>
    <xdr:sp macro="" textlink="">
      <xdr:nvSpPr>
        <xdr:cNvPr id="2555" name="Shape 14">
          <a:extLst>
            <a:ext uri="{FF2B5EF4-FFF2-40B4-BE49-F238E27FC236}">
              <a16:creationId xmlns:a16="http://schemas.microsoft.com/office/drawing/2014/main" id="{00000000-0008-0000-0000-0000FB09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74</xdr:row>
      <xdr:rowOff>0</xdr:rowOff>
    </xdr:from>
    <xdr:ext cx="342900" cy="342900"/>
    <xdr:sp macro="" textlink="">
      <xdr:nvSpPr>
        <xdr:cNvPr id="2556" name="Shape 14">
          <a:extLst>
            <a:ext uri="{FF2B5EF4-FFF2-40B4-BE49-F238E27FC236}">
              <a16:creationId xmlns:a16="http://schemas.microsoft.com/office/drawing/2014/main" id="{00000000-0008-0000-0000-0000FC09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85</xdr:row>
      <xdr:rowOff>0</xdr:rowOff>
    </xdr:from>
    <xdr:ext cx="342900" cy="342900"/>
    <xdr:sp macro="" textlink="">
      <xdr:nvSpPr>
        <xdr:cNvPr id="2557" name="Shape 14">
          <a:extLst>
            <a:ext uri="{FF2B5EF4-FFF2-40B4-BE49-F238E27FC236}">
              <a16:creationId xmlns:a16="http://schemas.microsoft.com/office/drawing/2014/main" id="{00000000-0008-0000-0000-0000FD09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85</xdr:row>
      <xdr:rowOff>0</xdr:rowOff>
    </xdr:from>
    <xdr:ext cx="342900" cy="342900"/>
    <xdr:sp macro="" textlink="">
      <xdr:nvSpPr>
        <xdr:cNvPr id="2558" name="Shape 14">
          <a:extLst>
            <a:ext uri="{FF2B5EF4-FFF2-40B4-BE49-F238E27FC236}">
              <a16:creationId xmlns:a16="http://schemas.microsoft.com/office/drawing/2014/main" id="{00000000-0008-0000-0000-0000FE09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85</xdr:row>
      <xdr:rowOff>0</xdr:rowOff>
    </xdr:from>
    <xdr:ext cx="342900" cy="342900"/>
    <xdr:sp macro="" textlink="">
      <xdr:nvSpPr>
        <xdr:cNvPr id="2559" name="Shape 14">
          <a:extLst>
            <a:ext uri="{FF2B5EF4-FFF2-40B4-BE49-F238E27FC236}">
              <a16:creationId xmlns:a16="http://schemas.microsoft.com/office/drawing/2014/main" id="{00000000-0008-0000-0000-0000FF09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85</xdr:row>
      <xdr:rowOff>0</xdr:rowOff>
    </xdr:from>
    <xdr:ext cx="342900" cy="342900"/>
    <xdr:sp macro="" textlink="">
      <xdr:nvSpPr>
        <xdr:cNvPr id="2560" name="Shape 14">
          <a:extLst>
            <a:ext uri="{FF2B5EF4-FFF2-40B4-BE49-F238E27FC236}">
              <a16:creationId xmlns:a16="http://schemas.microsoft.com/office/drawing/2014/main" id="{00000000-0008-0000-0000-0000000A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85</xdr:row>
      <xdr:rowOff>0</xdr:rowOff>
    </xdr:from>
    <xdr:ext cx="342900" cy="342900"/>
    <xdr:sp macro="" textlink="">
      <xdr:nvSpPr>
        <xdr:cNvPr id="2561" name="Shape 14">
          <a:extLst>
            <a:ext uri="{FF2B5EF4-FFF2-40B4-BE49-F238E27FC236}">
              <a16:creationId xmlns:a16="http://schemas.microsoft.com/office/drawing/2014/main" id="{00000000-0008-0000-0000-0000010A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85</xdr:row>
      <xdr:rowOff>0</xdr:rowOff>
    </xdr:from>
    <xdr:ext cx="342900" cy="342900"/>
    <xdr:sp macro="" textlink="">
      <xdr:nvSpPr>
        <xdr:cNvPr id="2562" name="Shape 14">
          <a:extLst>
            <a:ext uri="{FF2B5EF4-FFF2-40B4-BE49-F238E27FC236}">
              <a16:creationId xmlns:a16="http://schemas.microsoft.com/office/drawing/2014/main" id="{00000000-0008-0000-0000-0000020A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85</xdr:row>
      <xdr:rowOff>0</xdr:rowOff>
    </xdr:from>
    <xdr:ext cx="342900" cy="342900"/>
    <xdr:sp macro="" textlink="">
      <xdr:nvSpPr>
        <xdr:cNvPr id="2563" name="Shape 14">
          <a:extLst>
            <a:ext uri="{FF2B5EF4-FFF2-40B4-BE49-F238E27FC236}">
              <a16:creationId xmlns:a16="http://schemas.microsoft.com/office/drawing/2014/main" id="{00000000-0008-0000-0000-0000030A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85</xdr:row>
      <xdr:rowOff>0</xdr:rowOff>
    </xdr:from>
    <xdr:ext cx="342900" cy="342900"/>
    <xdr:sp macro="" textlink="">
      <xdr:nvSpPr>
        <xdr:cNvPr id="2564" name="Shape 14">
          <a:extLst>
            <a:ext uri="{FF2B5EF4-FFF2-40B4-BE49-F238E27FC236}">
              <a16:creationId xmlns:a16="http://schemas.microsoft.com/office/drawing/2014/main" id="{00000000-0008-0000-0000-0000040A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85</xdr:row>
      <xdr:rowOff>0</xdr:rowOff>
    </xdr:from>
    <xdr:ext cx="342900" cy="342900"/>
    <xdr:sp macro="" textlink="">
      <xdr:nvSpPr>
        <xdr:cNvPr id="2565" name="Shape 14">
          <a:extLst>
            <a:ext uri="{FF2B5EF4-FFF2-40B4-BE49-F238E27FC236}">
              <a16:creationId xmlns:a16="http://schemas.microsoft.com/office/drawing/2014/main" id="{00000000-0008-0000-0000-0000050A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85</xdr:row>
      <xdr:rowOff>0</xdr:rowOff>
    </xdr:from>
    <xdr:ext cx="342900" cy="342900"/>
    <xdr:sp macro="" textlink="">
      <xdr:nvSpPr>
        <xdr:cNvPr id="2566" name="Shape 14">
          <a:extLst>
            <a:ext uri="{FF2B5EF4-FFF2-40B4-BE49-F238E27FC236}">
              <a16:creationId xmlns:a16="http://schemas.microsoft.com/office/drawing/2014/main" id="{00000000-0008-0000-0000-0000060A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85</xdr:row>
      <xdr:rowOff>0</xdr:rowOff>
    </xdr:from>
    <xdr:ext cx="342900" cy="342900"/>
    <xdr:sp macro="" textlink="">
      <xdr:nvSpPr>
        <xdr:cNvPr id="2567" name="Shape 14">
          <a:extLst>
            <a:ext uri="{FF2B5EF4-FFF2-40B4-BE49-F238E27FC236}">
              <a16:creationId xmlns:a16="http://schemas.microsoft.com/office/drawing/2014/main" id="{00000000-0008-0000-0000-0000070A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85</xdr:row>
      <xdr:rowOff>0</xdr:rowOff>
    </xdr:from>
    <xdr:ext cx="342900" cy="342900"/>
    <xdr:sp macro="" textlink="">
      <xdr:nvSpPr>
        <xdr:cNvPr id="2568" name="Shape 14">
          <a:extLst>
            <a:ext uri="{FF2B5EF4-FFF2-40B4-BE49-F238E27FC236}">
              <a16:creationId xmlns:a16="http://schemas.microsoft.com/office/drawing/2014/main" id="{00000000-0008-0000-0000-0000080A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85</xdr:row>
      <xdr:rowOff>0</xdr:rowOff>
    </xdr:from>
    <xdr:ext cx="342900" cy="342900"/>
    <xdr:sp macro="" textlink="">
      <xdr:nvSpPr>
        <xdr:cNvPr id="2569" name="Shape 14">
          <a:extLst>
            <a:ext uri="{FF2B5EF4-FFF2-40B4-BE49-F238E27FC236}">
              <a16:creationId xmlns:a16="http://schemas.microsoft.com/office/drawing/2014/main" id="{00000000-0008-0000-0000-0000090A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85</xdr:row>
      <xdr:rowOff>0</xdr:rowOff>
    </xdr:from>
    <xdr:ext cx="342900" cy="342900"/>
    <xdr:sp macro="" textlink="">
      <xdr:nvSpPr>
        <xdr:cNvPr id="2570" name="Shape 14">
          <a:extLst>
            <a:ext uri="{FF2B5EF4-FFF2-40B4-BE49-F238E27FC236}">
              <a16:creationId xmlns:a16="http://schemas.microsoft.com/office/drawing/2014/main" id="{00000000-0008-0000-0000-00000A0A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85</xdr:row>
      <xdr:rowOff>0</xdr:rowOff>
    </xdr:from>
    <xdr:ext cx="342900" cy="342900"/>
    <xdr:sp macro="" textlink="">
      <xdr:nvSpPr>
        <xdr:cNvPr id="2571" name="Shape 14">
          <a:extLst>
            <a:ext uri="{FF2B5EF4-FFF2-40B4-BE49-F238E27FC236}">
              <a16:creationId xmlns:a16="http://schemas.microsoft.com/office/drawing/2014/main" id="{00000000-0008-0000-0000-00000B0A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85</xdr:row>
      <xdr:rowOff>0</xdr:rowOff>
    </xdr:from>
    <xdr:ext cx="342900" cy="342900"/>
    <xdr:sp macro="" textlink="">
      <xdr:nvSpPr>
        <xdr:cNvPr id="2572" name="Shape 14">
          <a:extLst>
            <a:ext uri="{FF2B5EF4-FFF2-40B4-BE49-F238E27FC236}">
              <a16:creationId xmlns:a16="http://schemas.microsoft.com/office/drawing/2014/main" id="{00000000-0008-0000-0000-00000C0A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85</xdr:row>
      <xdr:rowOff>0</xdr:rowOff>
    </xdr:from>
    <xdr:ext cx="342900" cy="342900"/>
    <xdr:sp macro="" textlink="">
      <xdr:nvSpPr>
        <xdr:cNvPr id="2573" name="Shape 14">
          <a:extLst>
            <a:ext uri="{FF2B5EF4-FFF2-40B4-BE49-F238E27FC236}">
              <a16:creationId xmlns:a16="http://schemas.microsoft.com/office/drawing/2014/main" id="{00000000-0008-0000-0000-00000D0A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85</xdr:row>
      <xdr:rowOff>0</xdr:rowOff>
    </xdr:from>
    <xdr:ext cx="342900" cy="342900"/>
    <xdr:sp macro="" textlink="">
      <xdr:nvSpPr>
        <xdr:cNvPr id="2574" name="Shape 14">
          <a:extLst>
            <a:ext uri="{FF2B5EF4-FFF2-40B4-BE49-F238E27FC236}">
              <a16:creationId xmlns:a16="http://schemas.microsoft.com/office/drawing/2014/main" id="{00000000-0008-0000-0000-00000E0A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85</xdr:row>
      <xdr:rowOff>0</xdr:rowOff>
    </xdr:from>
    <xdr:ext cx="342900" cy="342900"/>
    <xdr:sp macro="" textlink="">
      <xdr:nvSpPr>
        <xdr:cNvPr id="2575" name="Shape 14">
          <a:extLst>
            <a:ext uri="{FF2B5EF4-FFF2-40B4-BE49-F238E27FC236}">
              <a16:creationId xmlns:a16="http://schemas.microsoft.com/office/drawing/2014/main" id="{00000000-0008-0000-0000-00000F0A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85</xdr:row>
      <xdr:rowOff>0</xdr:rowOff>
    </xdr:from>
    <xdr:ext cx="342900" cy="342900"/>
    <xdr:sp macro="" textlink="">
      <xdr:nvSpPr>
        <xdr:cNvPr id="2576" name="Shape 14">
          <a:extLst>
            <a:ext uri="{FF2B5EF4-FFF2-40B4-BE49-F238E27FC236}">
              <a16:creationId xmlns:a16="http://schemas.microsoft.com/office/drawing/2014/main" id="{00000000-0008-0000-0000-0000100A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70</xdr:row>
      <xdr:rowOff>0</xdr:rowOff>
    </xdr:from>
    <xdr:ext cx="342900" cy="342900"/>
    <xdr:sp macro="" textlink="">
      <xdr:nvSpPr>
        <xdr:cNvPr id="2577" name="Shape 14">
          <a:extLst>
            <a:ext uri="{FF2B5EF4-FFF2-40B4-BE49-F238E27FC236}">
              <a16:creationId xmlns:a16="http://schemas.microsoft.com/office/drawing/2014/main" id="{00000000-0008-0000-0000-0000110A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70</xdr:row>
      <xdr:rowOff>0</xdr:rowOff>
    </xdr:from>
    <xdr:ext cx="342900" cy="342900"/>
    <xdr:sp macro="" textlink="">
      <xdr:nvSpPr>
        <xdr:cNvPr id="2578" name="Shape 14">
          <a:extLst>
            <a:ext uri="{FF2B5EF4-FFF2-40B4-BE49-F238E27FC236}">
              <a16:creationId xmlns:a16="http://schemas.microsoft.com/office/drawing/2014/main" id="{00000000-0008-0000-0000-0000120A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70</xdr:row>
      <xdr:rowOff>0</xdr:rowOff>
    </xdr:from>
    <xdr:ext cx="342900" cy="342900"/>
    <xdr:sp macro="" textlink="">
      <xdr:nvSpPr>
        <xdr:cNvPr id="2579" name="Shape 14">
          <a:extLst>
            <a:ext uri="{FF2B5EF4-FFF2-40B4-BE49-F238E27FC236}">
              <a16:creationId xmlns:a16="http://schemas.microsoft.com/office/drawing/2014/main" id="{00000000-0008-0000-0000-0000130A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70</xdr:row>
      <xdr:rowOff>0</xdr:rowOff>
    </xdr:from>
    <xdr:ext cx="342900" cy="342900"/>
    <xdr:sp macro="" textlink="">
      <xdr:nvSpPr>
        <xdr:cNvPr id="2580" name="Shape 14">
          <a:extLst>
            <a:ext uri="{FF2B5EF4-FFF2-40B4-BE49-F238E27FC236}">
              <a16:creationId xmlns:a16="http://schemas.microsoft.com/office/drawing/2014/main" id="{00000000-0008-0000-0000-0000140A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70</xdr:row>
      <xdr:rowOff>0</xdr:rowOff>
    </xdr:from>
    <xdr:ext cx="342900" cy="342900"/>
    <xdr:sp macro="" textlink="">
      <xdr:nvSpPr>
        <xdr:cNvPr id="2581" name="Shape 14">
          <a:extLst>
            <a:ext uri="{FF2B5EF4-FFF2-40B4-BE49-F238E27FC236}">
              <a16:creationId xmlns:a16="http://schemas.microsoft.com/office/drawing/2014/main" id="{00000000-0008-0000-0000-0000150A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70</xdr:row>
      <xdr:rowOff>0</xdr:rowOff>
    </xdr:from>
    <xdr:ext cx="342900" cy="342900"/>
    <xdr:sp macro="" textlink="">
      <xdr:nvSpPr>
        <xdr:cNvPr id="2582" name="Shape 14">
          <a:extLst>
            <a:ext uri="{FF2B5EF4-FFF2-40B4-BE49-F238E27FC236}">
              <a16:creationId xmlns:a16="http://schemas.microsoft.com/office/drawing/2014/main" id="{00000000-0008-0000-0000-0000160A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70</xdr:row>
      <xdr:rowOff>0</xdr:rowOff>
    </xdr:from>
    <xdr:ext cx="342900" cy="342900"/>
    <xdr:sp macro="" textlink="">
      <xdr:nvSpPr>
        <xdr:cNvPr id="2583" name="Shape 14">
          <a:extLst>
            <a:ext uri="{FF2B5EF4-FFF2-40B4-BE49-F238E27FC236}">
              <a16:creationId xmlns:a16="http://schemas.microsoft.com/office/drawing/2014/main" id="{00000000-0008-0000-0000-0000170A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70</xdr:row>
      <xdr:rowOff>0</xdr:rowOff>
    </xdr:from>
    <xdr:ext cx="342900" cy="342900"/>
    <xdr:sp macro="" textlink="">
      <xdr:nvSpPr>
        <xdr:cNvPr id="2584" name="Shape 14">
          <a:extLst>
            <a:ext uri="{FF2B5EF4-FFF2-40B4-BE49-F238E27FC236}">
              <a16:creationId xmlns:a16="http://schemas.microsoft.com/office/drawing/2014/main" id="{00000000-0008-0000-0000-0000180A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70</xdr:row>
      <xdr:rowOff>0</xdr:rowOff>
    </xdr:from>
    <xdr:ext cx="342900" cy="342900"/>
    <xdr:sp macro="" textlink="">
      <xdr:nvSpPr>
        <xdr:cNvPr id="2585" name="Shape 14">
          <a:extLst>
            <a:ext uri="{FF2B5EF4-FFF2-40B4-BE49-F238E27FC236}">
              <a16:creationId xmlns:a16="http://schemas.microsoft.com/office/drawing/2014/main" id="{00000000-0008-0000-0000-0000190A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68</xdr:row>
      <xdr:rowOff>0</xdr:rowOff>
    </xdr:from>
    <xdr:ext cx="342900" cy="342900"/>
    <xdr:sp macro="" textlink="">
      <xdr:nvSpPr>
        <xdr:cNvPr id="2586" name="Shape 14">
          <a:extLst>
            <a:ext uri="{FF2B5EF4-FFF2-40B4-BE49-F238E27FC236}">
              <a16:creationId xmlns:a16="http://schemas.microsoft.com/office/drawing/2014/main" id="{00000000-0008-0000-0000-00001A0A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68</xdr:row>
      <xdr:rowOff>0</xdr:rowOff>
    </xdr:from>
    <xdr:ext cx="342900" cy="342900"/>
    <xdr:sp macro="" textlink="">
      <xdr:nvSpPr>
        <xdr:cNvPr id="2587" name="Shape 14">
          <a:extLst>
            <a:ext uri="{FF2B5EF4-FFF2-40B4-BE49-F238E27FC236}">
              <a16:creationId xmlns:a16="http://schemas.microsoft.com/office/drawing/2014/main" id="{00000000-0008-0000-0000-00001B0A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68</xdr:row>
      <xdr:rowOff>0</xdr:rowOff>
    </xdr:from>
    <xdr:ext cx="342900" cy="342900"/>
    <xdr:sp macro="" textlink="">
      <xdr:nvSpPr>
        <xdr:cNvPr id="2588" name="Shape 14">
          <a:extLst>
            <a:ext uri="{FF2B5EF4-FFF2-40B4-BE49-F238E27FC236}">
              <a16:creationId xmlns:a16="http://schemas.microsoft.com/office/drawing/2014/main" id="{00000000-0008-0000-0000-00001C0A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42900" cy="342900"/>
    <xdr:sp macro="" textlink="">
      <xdr:nvSpPr>
        <xdr:cNvPr id="2589" name="Shape 14">
          <a:extLst>
            <a:ext uri="{FF2B5EF4-FFF2-40B4-BE49-F238E27FC236}">
              <a16:creationId xmlns:a16="http://schemas.microsoft.com/office/drawing/2014/main" id="{00000000-0008-0000-0000-00001D0A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42900" cy="342900"/>
    <xdr:sp macro="" textlink="">
      <xdr:nvSpPr>
        <xdr:cNvPr id="2590" name="Shape 14">
          <a:extLst>
            <a:ext uri="{FF2B5EF4-FFF2-40B4-BE49-F238E27FC236}">
              <a16:creationId xmlns:a16="http://schemas.microsoft.com/office/drawing/2014/main" id="{00000000-0008-0000-0000-00001E0A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42900" cy="342900"/>
    <xdr:sp macro="" textlink="">
      <xdr:nvSpPr>
        <xdr:cNvPr id="2591" name="Shape 14">
          <a:extLst>
            <a:ext uri="{FF2B5EF4-FFF2-40B4-BE49-F238E27FC236}">
              <a16:creationId xmlns:a16="http://schemas.microsoft.com/office/drawing/2014/main" id="{00000000-0008-0000-0000-00001F0A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42900" cy="342900"/>
    <xdr:sp macro="" textlink="">
      <xdr:nvSpPr>
        <xdr:cNvPr id="2592" name="Shape 14">
          <a:extLst>
            <a:ext uri="{FF2B5EF4-FFF2-40B4-BE49-F238E27FC236}">
              <a16:creationId xmlns:a16="http://schemas.microsoft.com/office/drawing/2014/main" id="{00000000-0008-0000-0000-0000200A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42900" cy="342900"/>
    <xdr:sp macro="" textlink="">
      <xdr:nvSpPr>
        <xdr:cNvPr id="2593" name="Shape 14">
          <a:extLst>
            <a:ext uri="{FF2B5EF4-FFF2-40B4-BE49-F238E27FC236}">
              <a16:creationId xmlns:a16="http://schemas.microsoft.com/office/drawing/2014/main" id="{00000000-0008-0000-0000-0000210A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42900" cy="342900"/>
    <xdr:sp macro="" textlink="">
      <xdr:nvSpPr>
        <xdr:cNvPr id="2594" name="Shape 14">
          <a:extLst>
            <a:ext uri="{FF2B5EF4-FFF2-40B4-BE49-F238E27FC236}">
              <a16:creationId xmlns:a16="http://schemas.microsoft.com/office/drawing/2014/main" id="{00000000-0008-0000-0000-0000220A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70</xdr:row>
      <xdr:rowOff>0</xdr:rowOff>
    </xdr:from>
    <xdr:ext cx="342900" cy="342900"/>
    <xdr:sp macro="" textlink="">
      <xdr:nvSpPr>
        <xdr:cNvPr id="2595" name="Shape 14">
          <a:extLst>
            <a:ext uri="{FF2B5EF4-FFF2-40B4-BE49-F238E27FC236}">
              <a16:creationId xmlns:a16="http://schemas.microsoft.com/office/drawing/2014/main" id="{00000000-0008-0000-0000-0000230A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71</xdr:row>
      <xdr:rowOff>0</xdr:rowOff>
    </xdr:from>
    <xdr:ext cx="342900" cy="342900"/>
    <xdr:sp macro="" textlink="">
      <xdr:nvSpPr>
        <xdr:cNvPr id="2596" name="Shape 14">
          <a:extLst>
            <a:ext uri="{FF2B5EF4-FFF2-40B4-BE49-F238E27FC236}">
              <a16:creationId xmlns:a16="http://schemas.microsoft.com/office/drawing/2014/main" id="{00000000-0008-0000-0000-0000240A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72</xdr:row>
      <xdr:rowOff>0</xdr:rowOff>
    </xdr:from>
    <xdr:ext cx="342900" cy="342900"/>
    <xdr:sp macro="" textlink="">
      <xdr:nvSpPr>
        <xdr:cNvPr id="2597" name="Shape 14">
          <a:extLst>
            <a:ext uri="{FF2B5EF4-FFF2-40B4-BE49-F238E27FC236}">
              <a16:creationId xmlns:a16="http://schemas.microsoft.com/office/drawing/2014/main" id="{00000000-0008-0000-0000-0000250A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73</xdr:row>
      <xdr:rowOff>0</xdr:rowOff>
    </xdr:from>
    <xdr:ext cx="342900" cy="342900"/>
    <xdr:sp macro="" textlink="">
      <xdr:nvSpPr>
        <xdr:cNvPr id="2598" name="Shape 14">
          <a:extLst>
            <a:ext uri="{FF2B5EF4-FFF2-40B4-BE49-F238E27FC236}">
              <a16:creationId xmlns:a16="http://schemas.microsoft.com/office/drawing/2014/main" id="{00000000-0008-0000-0000-0000260A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70</xdr:row>
      <xdr:rowOff>0</xdr:rowOff>
    </xdr:from>
    <xdr:ext cx="342900" cy="342900"/>
    <xdr:sp macro="" textlink="">
      <xdr:nvSpPr>
        <xdr:cNvPr id="2599" name="Shape 14">
          <a:extLst>
            <a:ext uri="{FF2B5EF4-FFF2-40B4-BE49-F238E27FC236}">
              <a16:creationId xmlns:a16="http://schemas.microsoft.com/office/drawing/2014/main" id="{00000000-0008-0000-0000-0000270A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71</xdr:row>
      <xdr:rowOff>0</xdr:rowOff>
    </xdr:from>
    <xdr:ext cx="342900" cy="342900"/>
    <xdr:sp macro="" textlink="">
      <xdr:nvSpPr>
        <xdr:cNvPr id="2600" name="Shape 14">
          <a:extLst>
            <a:ext uri="{FF2B5EF4-FFF2-40B4-BE49-F238E27FC236}">
              <a16:creationId xmlns:a16="http://schemas.microsoft.com/office/drawing/2014/main" id="{00000000-0008-0000-0000-0000280A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72</xdr:row>
      <xdr:rowOff>0</xdr:rowOff>
    </xdr:from>
    <xdr:ext cx="342900" cy="342900"/>
    <xdr:sp macro="" textlink="">
      <xdr:nvSpPr>
        <xdr:cNvPr id="2601" name="Shape 14">
          <a:extLst>
            <a:ext uri="{FF2B5EF4-FFF2-40B4-BE49-F238E27FC236}">
              <a16:creationId xmlns:a16="http://schemas.microsoft.com/office/drawing/2014/main" id="{00000000-0008-0000-0000-0000290A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73</xdr:row>
      <xdr:rowOff>0</xdr:rowOff>
    </xdr:from>
    <xdr:ext cx="342900" cy="342900"/>
    <xdr:sp macro="" textlink="">
      <xdr:nvSpPr>
        <xdr:cNvPr id="2602" name="Shape 14">
          <a:extLst>
            <a:ext uri="{FF2B5EF4-FFF2-40B4-BE49-F238E27FC236}">
              <a16:creationId xmlns:a16="http://schemas.microsoft.com/office/drawing/2014/main" id="{00000000-0008-0000-0000-00002A0A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70</xdr:row>
      <xdr:rowOff>0</xdr:rowOff>
    </xdr:from>
    <xdr:ext cx="342900" cy="342900"/>
    <xdr:sp macro="" textlink="">
      <xdr:nvSpPr>
        <xdr:cNvPr id="2603" name="Shape 14">
          <a:extLst>
            <a:ext uri="{FF2B5EF4-FFF2-40B4-BE49-F238E27FC236}">
              <a16:creationId xmlns:a16="http://schemas.microsoft.com/office/drawing/2014/main" id="{00000000-0008-0000-0000-00002B0A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68</xdr:row>
      <xdr:rowOff>0</xdr:rowOff>
    </xdr:from>
    <xdr:ext cx="342900" cy="342900"/>
    <xdr:sp macro="" textlink="">
      <xdr:nvSpPr>
        <xdr:cNvPr id="2604" name="Shape 14">
          <a:extLst>
            <a:ext uri="{FF2B5EF4-FFF2-40B4-BE49-F238E27FC236}">
              <a16:creationId xmlns:a16="http://schemas.microsoft.com/office/drawing/2014/main" id="{00000000-0008-0000-0000-00002C0A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68</xdr:row>
      <xdr:rowOff>0</xdr:rowOff>
    </xdr:from>
    <xdr:ext cx="342900" cy="342900"/>
    <xdr:sp macro="" textlink="">
      <xdr:nvSpPr>
        <xdr:cNvPr id="2605" name="Shape 14">
          <a:extLst>
            <a:ext uri="{FF2B5EF4-FFF2-40B4-BE49-F238E27FC236}">
              <a16:creationId xmlns:a16="http://schemas.microsoft.com/office/drawing/2014/main" id="{00000000-0008-0000-0000-00002D0A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68</xdr:row>
      <xdr:rowOff>0</xdr:rowOff>
    </xdr:from>
    <xdr:ext cx="342900" cy="342900"/>
    <xdr:sp macro="" textlink="">
      <xdr:nvSpPr>
        <xdr:cNvPr id="2606" name="Shape 14">
          <a:extLst>
            <a:ext uri="{FF2B5EF4-FFF2-40B4-BE49-F238E27FC236}">
              <a16:creationId xmlns:a16="http://schemas.microsoft.com/office/drawing/2014/main" id="{00000000-0008-0000-0000-00002E0A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71</xdr:row>
      <xdr:rowOff>0</xdr:rowOff>
    </xdr:from>
    <xdr:ext cx="342900" cy="342900"/>
    <xdr:sp macro="" textlink="">
      <xdr:nvSpPr>
        <xdr:cNvPr id="2607" name="Shape 14">
          <a:extLst>
            <a:ext uri="{FF2B5EF4-FFF2-40B4-BE49-F238E27FC236}">
              <a16:creationId xmlns:a16="http://schemas.microsoft.com/office/drawing/2014/main" id="{00000000-0008-0000-0000-00002F0A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71</xdr:row>
      <xdr:rowOff>0</xdr:rowOff>
    </xdr:from>
    <xdr:ext cx="342900" cy="342900"/>
    <xdr:sp macro="" textlink="">
      <xdr:nvSpPr>
        <xdr:cNvPr id="2608" name="Shape 14">
          <a:extLst>
            <a:ext uri="{FF2B5EF4-FFF2-40B4-BE49-F238E27FC236}">
              <a16:creationId xmlns:a16="http://schemas.microsoft.com/office/drawing/2014/main" id="{00000000-0008-0000-0000-0000300A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71</xdr:row>
      <xdr:rowOff>0</xdr:rowOff>
    </xdr:from>
    <xdr:ext cx="342900" cy="342900"/>
    <xdr:sp macro="" textlink="">
      <xdr:nvSpPr>
        <xdr:cNvPr id="2609" name="Shape 14">
          <a:extLst>
            <a:ext uri="{FF2B5EF4-FFF2-40B4-BE49-F238E27FC236}">
              <a16:creationId xmlns:a16="http://schemas.microsoft.com/office/drawing/2014/main" id="{00000000-0008-0000-0000-0000310A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72</xdr:row>
      <xdr:rowOff>0</xdr:rowOff>
    </xdr:from>
    <xdr:ext cx="342900" cy="342900"/>
    <xdr:sp macro="" textlink="">
      <xdr:nvSpPr>
        <xdr:cNvPr id="2610" name="Shape 14">
          <a:extLst>
            <a:ext uri="{FF2B5EF4-FFF2-40B4-BE49-F238E27FC236}">
              <a16:creationId xmlns:a16="http://schemas.microsoft.com/office/drawing/2014/main" id="{00000000-0008-0000-0000-0000320A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72</xdr:row>
      <xdr:rowOff>0</xdr:rowOff>
    </xdr:from>
    <xdr:ext cx="342900" cy="342900"/>
    <xdr:sp macro="" textlink="">
      <xdr:nvSpPr>
        <xdr:cNvPr id="2611" name="Shape 14">
          <a:extLst>
            <a:ext uri="{FF2B5EF4-FFF2-40B4-BE49-F238E27FC236}">
              <a16:creationId xmlns:a16="http://schemas.microsoft.com/office/drawing/2014/main" id="{00000000-0008-0000-0000-0000330A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72</xdr:row>
      <xdr:rowOff>0</xdr:rowOff>
    </xdr:from>
    <xdr:ext cx="342900" cy="342900"/>
    <xdr:sp macro="" textlink="">
      <xdr:nvSpPr>
        <xdr:cNvPr id="2612" name="Shape 14">
          <a:extLst>
            <a:ext uri="{FF2B5EF4-FFF2-40B4-BE49-F238E27FC236}">
              <a16:creationId xmlns:a16="http://schemas.microsoft.com/office/drawing/2014/main" id="{00000000-0008-0000-0000-0000340A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73</xdr:row>
      <xdr:rowOff>0</xdr:rowOff>
    </xdr:from>
    <xdr:ext cx="342900" cy="342900"/>
    <xdr:sp macro="" textlink="">
      <xdr:nvSpPr>
        <xdr:cNvPr id="2613" name="Shape 14">
          <a:extLst>
            <a:ext uri="{FF2B5EF4-FFF2-40B4-BE49-F238E27FC236}">
              <a16:creationId xmlns:a16="http://schemas.microsoft.com/office/drawing/2014/main" id="{00000000-0008-0000-0000-0000350A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73</xdr:row>
      <xdr:rowOff>0</xdr:rowOff>
    </xdr:from>
    <xdr:ext cx="342900" cy="342900"/>
    <xdr:sp macro="" textlink="">
      <xdr:nvSpPr>
        <xdr:cNvPr id="2614" name="Shape 14">
          <a:extLst>
            <a:ext uri="{FF2B5EF4-FFF2-40B4-BE49-F238E27FC236}">
              <a16:creationId xmlns:a16="http://schemas.microsoft.com/office/drawing/2014/main" id="{00000000-0008-0000-0000-0000360A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76</xdr:row>
      <xdr:rowOff>0</xdr:rowOff>
    </xdr:from>
    <xdr:ext cx="342900" cy="342900"/>
    <xdr:sp macro="" textlink="">
      <xdr:nvSpPr>
        <xdr:cNvPr id="2615" name="Shape 14">
          <a:extLst>
            <a:ext uri="{FF2B5EF4-FFF2-40B4-BE49-F238E27FC236}">
              <a16:creationId xmlns:a16="http://schemas.microsoft.com/office/drawing/2014/main" id="{00000000-0008-0000-0000-0000370A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76</xdr:row>
      <xdr:rowOff>0</xdr:rowOff>
    </xdr:from>
    <xdr:ext cx="342900" cy="342900"/>
    <xdr:sp macro="" textlink="">
      <xdr:nvSpPr>
        <xdr:cNvPr id="2616" name="Shape 14">
          <a:extLst>
            <a:ext uri="{FF2B5EF4-FFF2-40B4-BE49-F238E27FC236}">
              <a16:creationId xmlns:a16="http://schemas.microsoft.com/office/drawing/2014/main" id="{00000000-0008-0000-0000-0000380A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76</xdr:row>
      <xdr:rowOff>0</xdr:rowOff>
    </xdr:from>
    <xdr:ext cx="342900" cy="342900"/>
    <xdr:sp macro="" textlink="">
      <xdr:nvSpPr>
        <xdr:cNvPr id="2617" name="Shape 14">
          <a:extLst>
            <a:ext uri="{FF2B5EF4-FFF2-40B4-BE49-F238E27FC236}">
              <a16:creationId xmlns:a16="http://schemas.microsoft.com/office/drawing/2014/main" id="{00000000-0008-0000-0000-0000390A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77</xdr:row>
      <xdr:rowOff>0</xdr:rowOff>
    </xdr:from>
    <xdr:ext cx="342900" cy="342900"/>
    <xdr:sp macro="" textlink="">
      <xdr:nvSpPr>
        <xdr:cNvPr id="2618" name="Shape 14">
          <a:extLst>
            <a:ext uri="{FF2B5EF4-FFF2-40B4-BE49-F238E27FC236}">
              <a16:creationId xmlns:a16="http://schemas.microsoft.com/office/drawing/2014/main" id="{00000000-0008-0000-0000-00003A0A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77</xdr:row>
      <xdr:rowOff>0</xdr:rowOff>
    </xdr:from>
    <xdr:ext cx="342900" cy="342900"/>
    <xdr:sp macro="" textlink="">
      <xdr:nvSpPr>
        <xdr:cNvPr id="2619" name="Shape 14">
          <a:extLst>
            <a:ext uri="{FF2B5EF4-FFF2-40B4-BE49-F238E27FC236}">
              <a16:creationId xmlns:a16="http://schemas.microsoft.com/office/drawing/2014/main" id="{00000000-0008-0000-0000-00003B0A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77</xdr:row>
      <xdr:rowOff>0</xdr:rowOff>
    </xdr:from>
    <xdr:ext cx="342900" cy="342900"/>
    <xdr:sp macro="" textlink="">
      <xdr:nvSpPr>
        <xdr:cNvPr id="2620" name="Shape 14">
          <a:extLst>
            <a:ext uri="{FF2B5EF4-FFF2-40B4-BE49-F238E27FC236}">
              <a16:creationId xmlns:a16="http://schemas.microsoft.com/office/drawing/2014/main" id="{00000000-0008-0000-0000-00003C0A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78</xdr:row>
      <xdr:rowOff>0</xdr:rowOff>
    </xdr:from>
    <xdr:ext cx="342900" cy="342900"/>
    <xdr:sp macro="" textlink="">
      <xdr:nvSpPr>
        <xdr:cNvPr id="2621" name="Shape 14">
          <a:extLst>
            <a:ext uri="{FF2B5EF4-FFF2-40B4-BE49-F238E27FC236}">
              <a16:creationId xmlns:a16="http://schemas.microsoft.com/office/drawing/2014/main" id="{00000000-0008-0000-0000-00003D0A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78</xdr:row>
      <xdr:rowOff>0</xdr:rowOff>
    </xdr:from>
    <xdr:ext cx="342900" cy="342900"/>
    <xdr:sp macro="" textlink="">
      <xdr:nvSpPr>
        <xdr:cNvPr id="2622" name="Shape 14">
          <a:extLst>
            <a:ext uri="{FF2B5EF4-FFF2-40B4-BE49-F238E27FC236}">
              <a16:creationId xmlns:a16="http://schemas.microsoft.com/office/drawing/2014/main" id="{00000000-0008-0000-0000-00003E0A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78</xdr:row>
      <xdr:rowOff>0</xdr:rowOff>
    </xdr:from>
    <xdr:ext cx="342900" cy="342900"/>
    <xdr:sp macro="" textlink="">
      <xdr:nvSpPr>
        <xdr:cNvPr id="2623" name="Shape 14">
          <a:extLst>
            <a:ext uri="{FF2B5EF4-FFF2-40B4-BE49-F238E27FC236}">
              <a16:creationId xmlns:a16="http://schemas.microsoft.com/office/drawing/2014/main" id="{00000000-0008-0000-0000-00003F0A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79</xdr:row>
      <xdr:rowOff>0</xdr:rowOff>
    </xdr:from>
    <xdr:ext cx="342900" cy="342900"/>
    <xdr:sp macro="" textlink="">
      <xdr:nvSpPr>
        <xdr:cNvPr id="2624" name="Shape 14">
          <a:extLst>
            <a:ext uri="{FF2B5EF4-FFF2-40B4-BE49-F238E27FC236}">
              <a16:creationId xmlns:a16="http://schemas.microsoft.com/office/drawing/2014/main" id="{00000000-0008-0000-0000-0000400A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79</xdr:row>
      <xdr:rowOff>0</xdr:rowOff>
    </xdr:from>
    <xdr:ext cx="342900" cy="342900"/>
    <xdr:sp macro="" textlink="">
      <xdr:nvSpPr>
        <xdr:cNvPr id="2625" name="Shape 14">
          <a:extLst>
            <a:ext uri="{FF2B5EF4-FFF2-40B4-BE49-F238E27FC236}">
              <a16:creationId xmlns:a16="http://schemas.microsoft.com/office/drawing/2014/main" id="{00000000-0008-0000-0000-0000410A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79</xdr:row>
      <xdr:rowOff>0</xdr:rowOff>
    </xdr:from>
    <xdr:ext cx="342900" cy="342900"/>
    <xdr:sp macro="" textlink="">
      <xdr:nvSpPr>
        <xdr:cNvPr id="2626" name="Shape 14">
          <a:extLst>
            <a:ext uri="{FF2B5EF4-FFF2-40B4-BE49-F238E27FC236}">
              <a16:creationId xmlns:a16="http://schemas.microsoft.com/office/drawing/2014/main" id="{00000000-0008-0000-0000-0000420A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85</xdr:row>
      <xdr:rowOff>0</xdr:rowOff>
    </xdr:from>
    <xdr:ext cx="342900" cy="342900"/>
    <xdr:sp macro="" textlink="">
      <xdr:nvSpPr>
        <xdr:cNvPr id="2627" name="Shape 14">
          <a:extLst>
            <a:ext uri="{FF2B5EF4-FFF2-40B4-BE49-F238E27FC236}">
              <a16:creationId xmlns:a16="http://schemas.microsoft.com/office/drawing/2014/main" id="{00000000-0008-0000-0000-0000430A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85</xdr:row>
      <xdr:rowOff>0</xdr:rowOff>
    </xdr:from>
    <xdr:ext cx="342900" cy="342900"/>
    <xdr:sp macro="" textlink="">
      <xdr:nvSpPr>
        <xdr:cNvPr id="2628" name="Shape 14">
          <a:extLst>
            <a:ext uri="{FF2B5EF4-FFF2-40B4-BE49-F238E27FC236}">
              <a16:creationId xmlns:a16="http://schemas.microsoft.com/office/drawing/2014/main" id="{00000000-0008-0000-0000-0000440A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85</xdr:row>
      <xdr:rowOff>0</xdr:rowOff>
    </xdr:from>
    <xdr:ext cx="342900" cy="342900"/>
    <xdr:sp macro="" textlink="">
      <xdr:nvSpPr>
        <xdr:cNvPr id="2629" name="Shape 14">
          <a:extLst>
            <a:ext uri="{FF2B5EF4-FFF2-40B4-BE49-F238E27FC236}">
              <a16:creationId xmlns:a16="http://schemas.microsoft.com/office/drawing/2014/main" id="{00000000-0008-0000-0000-0000450A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70</xdr:row>
      <xdr:rowOff>0</xdr:rowOff>
    </xdr:from>
    <xdr:ext cx="342900" cy="342900"/>
    <xdr:sp macro="" textlink="">
      <xdr:nvSpPr>
        <xdr:cNvPr id="2630" name="Shape 14">
          <a:extLst>
            <a:ext uri="{FF2B5EF4-FFF2-40B4-BE49-F238E27FC236}">
              <a16:creationId xmlns:a16="http://schemas.microsoft.com/office/drawing/2014/main" id="{00000000-0008-0000-0000-0000460A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42900" cy="342900"/>
    <xdr:sp macro="" textlink="">
      <xdr:nvSpPr>
        <xdr:cNvPr id="2631" name="Shape 14">
          <a:extLst>
            <a:ext uri="{FF2B5EF4-FFF2-40B4-BE49-F238E27FC236}">
              <a16:creationId xmlns:a16="http://schemas.microsoft.com/office/drawing/2014/main" id="{00000000-0008-0000-0000-0000470A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42900" cy="342900"/>
    <xdr:sp macro="" textlink="">
      <xdr:nvSpPr>
        <xdr:cNvPr id="2632" name="Shape 14">
          <a:extLst>
            <a:ext uri="{FF2B5EF4-FFF2-40B4-BE49-F238E27FC236}">
              <a16:creationId xmlns:a16="http://schemas.microsoft.com/office/drawing/2014/main" id="{00000000-0008-0000-0000-0000480A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73</xdr:row>
      <xdr:rowOff>0</xdr:rowOff>
    </xdr:from>
    <xdr:ext cx="342900" cy="342900"/>
    <xdr:sp macro="" textlink="">
      <xdr:nvSpPr>
        <xdr:cNvPr id="2633" name="Shape 14">
          <a:extLst>
            <a:ext uri="{FF2B5EF4-FFF2-40B4-BE49-F238E27FC236}">
              <a16:creationId xmlns:a16="http://schemas.microsoft.com/office/drawing/2014/main" id="{00000000-0008-0000-0000-0000490A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70</xdr:row>
      <xdr:rowOff>0</xdr:rowOff>
    </xdr:from>
    <xdr:ext cx="342900" cy="342900"/>
    <xdr:sp macro="" textlink="">
      <xdr:nvSpPr>
        <xdr:cNvPr id="2634" name="Shape 14">
          <a:extLst>
            <a:ext uri="{FF2B5EF4-FFF2-40B4-BE49-F238E27FC236}">
              <a16:creationId xmlns:a16="http://schemas.microsoft.com/office/drawing/2014/main" id="{00000000-0008-0000-0000-00004A0A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42900" cy="342900"/>
    <xdr:sp macro="" textlink="">
      <xdr:nvSpPr>
        <xdr:cNvPr id="2635" name="Shape 14">
          <a:extLst>
            <a:ext uri="{FF2B5EF4-FFF2-40B4-BE49-F238E27FC236}">
              <a16:creationId xmlns:a16="http://schemas.microsoft.com/office/drawing/2014/main" id="{00000000-0008-0000-0000-00004B0A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42900" cy="342900"/>
    <xdr:sp macro="" textlink="">
      <xdr:nvSpPr>
        <xdr:cNvPr id="2636" name="Shape 14">
          <a:extLst>
            <a:ext uri="{FF2B5EF4-FFF2-40B4-BE49-F238E27FC236}">
              <a16:creationId xmlns:a16="http://schemas.microsoft.com/office/drawing/2014/main" id="{00000000-0008-0000-0000-00004C0A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73</xdr:row>
      <xdr:rowOff>0</xdr:rowOff>
    </xdr:from>
    <xdr:ext cx="342900" cy="342900"/>
    <xdr:sp macro="" textlink="">
      <xdr:nvSpPr>
        <xdr:cNvPr id="2637" name="Shape 14">
          <a:extLst>
            <a:ext uri="{FF2B5EF4-FFF2-40B4-BE49-F238E27FC236}">
              <a16:creationId xmlns:a16="http://schemas.microsoft.com/office/drawing/2014/main" id="{00000000-0008-0000-0000-00004D0A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70</xdr:row>
      <xdr:rowOff>0</xdr:rowOff>
    </xdr:from>
    <xdr:ext cx="342900" cy="342900"/>
    <xdr:sp macro="" textlink="">
      <xdr:nvSpPr>
        <xdr:cNvPr id="2638" name="Shape 14">
          <a:extLst>
            <a:ext uri="{FF2B5EF4-FFF2-40B4-BE49-F238E27FC236}">
              <a16:creationId xmlns:a16="http://schemas.microsoft.com/office/drawing/2014/main" id="{00000000-0008-0000-0000-00004E0A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42900" cy="342900"/>
    <xdr:sp macro="" textlink="">
      <xdr:nvSpPr>
        <xdr:cNvPr id="2639" name="Shape 14">
          <a:extLst>
            <a:ext uri="{FF2B5EF4-FFF2-40B4-BE49-F238E27FC236}">
              <a16:creationId xmlns:a16="http://schemas.microsoft.com/office/drawing/2014/main" id="{00000000-0008-0000-0000-00004F0A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42900" cy="342900"/>
    <xdr:sp macro="" textlink="">
      <xdr:nvSpPr>
        <xdr:cNvPr id="2640" name="Shape 14">
          <a:extLst>
            <a:ext uri="{FF2B5EF4-FFF2-40B4-BE49-F238E27FC236}">
              <a16:creationId xmlns:a16="http://schemas.microsoft.com/office/drawing/2014/main" id="{00000000-0008-0000-0000-0000500A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42900" cy="342900"/>
    <xdr:sp macro="" textlink="">
      <xdr:nvSpPr>
        <xdr:cNvPr id="2641" name="Shape 14">
          <a:extLst>
            <a:ext uri="{FF2B5EF4-FFF2-40B4-BE49-F238E27FC236}">
              <a16:creationId xmlns:a16="http://schemas.microsoft.com/office/drawing/2014/main" id="{00000000-0008-0000-0000-0000510A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42900" cy="342900"/>
    <xdr:sp macro="" textlink="">
      <xdr:nvSpPr>
        <xdr:cNvPr id="2642" name="Shape 14">
          <a:extLst>
            <a:ext uri="{FF2B5EF4-FFF2-40B4-BE49-F238E27FC236}">
              <a16:creationId xmlns:a16="http://schemas.microsoft.com/office/drawing/2014/main" id="{00000000-0008-0000-0000-0000520A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42900" cy="342900"/>
    <xdr:sp macro="" textlink="">
      <xdr:nvSpPr>
        <xdr:cNvPr id="2643" name="Shape 14">
          <a:extLst>
            <a:ext uri="{FF2B5EF4-FFF2-40B4-BE49-F238E27FC236}">
              <a16:creationId xmlns:a16="http://schemas.microsoft.com/office/drawing/2014/main" id="{00000000-0008-0000-0000-0000530A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42900" cy="342900"/>
    <xdr:sp macro="" textlink="">
      <xdr:nvSpPr>
        <xdr:cNvPr id="2644" name="Shape 14">
          <a:extLst>
            <a:ext uri="{FF2B5EF4-FFF2-40B4-BE49-F238E27FC236}">
              <a16:creationId xmlns:a16="http://schemas.microsoft.com/office/drawing/2014/main" id="{00000000-0008-0000-0000-0000540A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42900" cy="342900"/>
    <xdr:sp macro="" textlink="">
      <xdr:nvSpPr>
        <xdr:cNvPr id="2645" name="Shape 14">
          <a:extLst>
            <a:ext uri="{FF2B5EF4-FFF2-40B4-BE49-F238E27FC236}">
              <a16:creationId xmlns:a16="http://schemas.microsoft.com/office/drawing/2014/main" id="{00000000-0008-0000-0000-0000550A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42900" cy="342900"/>
    <xdr:sp macro="" textlink="">
      <xdr:nvSpPr>
        <xdr:cNvPr id="2646" name="Shape 14">
          <a:extLst>
            <a:ext uri="{FF2B5EF4-FFF2-40B4-BE49-F238E27FC236}">
              <a16:creationId xmlns:a16="http://schemas.microsoft.com/office/drawing/2014/main" id="{00000000-0008-0000-0000-0000560A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42900" cy="342900"/>
    <xdr:sp macro="" textlink="">
      <xdr:nvSpPr>
        <xdr:cNvPr id="2647" name="Shape 14">
          <a:extLst>
            <a:ext uri="{FF2B5EF4-FFF2-40B4-BE49-F238E27FC236}">
              <a16:creationId xmlns:a16="http://schemas.microsoft.com/office/drawing/2014/main" id="{00000000-0008-0000-0000-0000570A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73</xdr:row>
      <xdr:rowOff>0</xdr:rowOff>
    </xdr:from>
    <xdr:ext cx="342900" cy="342900"/>
    <xdr:sp macro="" textlink="">
      <xdr:nvSpPr>
        <xdr:cNvPr id="2648" name="Shape 14">
          <a:extLst>
            <a:ext uri="{FF2B5EF4-FFF2-40B4-BE49-F238E27FC236}">
              <a16:creationId xmlns:a16="http://schemas.microsoft.com/office/drawing/2014/main" id="{00000000-0008-0000-0000-0000580A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73</xdr:row>
      <xdr:rowOff>0</xdr:rowOff>
    </xdr:from>
    <xdr:ext cx="342900" cy="342900"/>
    <xdr:sp macro="" textlink="">
      <xdr:nvSpPr>
        <xdr:cNvPr id="2649" name="Shape 14">
          <a:extLst>
            <a:ext uri="{FF2B5EF4-FFF2-40B4-BE49-F238E27FC236}">
              <a16:creationId xmlns:a16="http://schemas.microsoft.com/office/drawing/2014/main" id="{00000000-0008-0000-0000-0000590A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73</xdr:row>
      <xdr:rowOff>0</xdr:rowOff>
    </xdr:from>
    <xdr:ext cx="342900" cy="342900"/>
    <xdr:sp macro="" textlink="">
      <xdr:nvSpPr>
        <xdr:cNvPr id="2650" name="Shape 14">
          <a:extLst>
            <a:ext uri="{FF2B5EF4-FFF2-40B4-BE49-F238E27FC236}">
              <a16:creationId xmlns:a16="http://schemas.microsoft.com/office/drawing/2014/main" id="{00000000-0008-0000-0000-00005A0A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76</xdr:row>
      <xdr:rowOff>0</xdr:rowOff>
    </xdr:from>
    <xdr:ext cx="342900" cy="342900"/>
    <xdr:sp macro="" textlink="">
      <xdr:nvSpPr>
        <xdr:cNvPr id="2651" name="Shape 14">
          <a:extLst>
            <a:ext uri="{FF2B5EF4-FFF2-40B4-BE49-F238E27FC236}">
              <a16:creationId xmlns:a16="http://schemas.microsoft.com/office/drawing/2014/main" id="{00000000-0008-0000-0000-00005B0A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76</xdr:row>
      <xdr:rowOff>0</xdr:rowOff>
    </xdr:from>
    <xdr:ext cx="342900" cy="342900"/>
    <xdr:sp macro="" textlink="">
      <xdr:nvSpPr>
        <xdr:cNvPr id="2652" name="Shape 14">
          <a:extLst>
            <a:ext uri="{FF2B5EF4-FFF2-40B4-BE49-F238E27FC236}">
              <a16:creationId xmlns:a16="http://schemas.microsoft.com/office/drawing/2014/main" id="{00000000-0008-0000-0000-00005C0A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76</xdr:row>
      <xdr:rowOff>0</xdr:rowOff>
    </xdr:from>
    <xdr:ext cx="342900" cy="342900"/>
    <xdr:sp macro="" textlink="">
      <xdr:nvSpPr>
        <xdr:cNvPr id="2653" name="Shape 14">
          <a:extLst>
            <a:ext uri="{FF2B5EF4-FFF2-40B4-BE49-F238E27FC236}">
              <a16:creationId xmlns:a16="http://schemas.microsoft.com/office/drawing/2014/main" id="{00000000-0008-0000-0000-00005D0A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77</xdr:row>
      <xdr:rowOff>0</xdr:rowOff>
    </xdr:from>
    <xdr:ext cx="342900" cy="342900"/>
    <xdr:sp macro="" textlink="">
      <xdr:nvSpPr>
        <xdr:cNvPr id="2654" name="Shape 14">
          <a:extLst>
            <a:ext uri="{FF2B5EF4-FFF2-40B4-BE49-F238E27FC236}">
              <a16:creationId xmlns:a16="http://schemas.microsoft.com/office/drawing/2014/main" id="{00000000-0008-0000-0000-00005E0A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77</xdr:row>
      <xdr:rowOff>0</xdr:rowOff>
    </xdr:from>
    <xdr:ext cx="342900" cy="342900"/>
    <xdr:sp macro="" textlink="">
      <xdr:nvSpPr>
        <xdr:cNvPr id="2655" name="Shape 14">
          <a:extLst>
            <a:ext uri="{FF2B5EF4-FFF2-40B4-BE49-F238E27FC236}">
              <a16:creationId xmlns:a16="http://schemas.microsoft.com/office/drawing/2014/main" id="{00000000-0008-0000-0000-00005F0A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77</xdr:row>
      <xdr:rowOff>0</xdr:rowOff>
    </xdr:from>
    <xdr:ext cx="342900" cy="342900"/>
    <xdr:sp macro="" textlink="">
      <xdr:nvSpPr>
        <xdr:cNvPr id="2656" name="Shape 14">
          <a:extLst>
            <a:ext uri="{FF2B5EF4-FFF2-40B4-BE49-F238E27FC236}">
              <a16:creationId xmlns:a16="http://schemas.microsoft.com/office/drawing/2014/main" id="{00000000-0008-0000-0000-0000600A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78</xdr:row>
      <xdr:rowOff>0</xdr:rowOff>
    </xdr:from>
    <xdr:ext cx="342900" cy="342900"/>
    <xdr:sp macro="" textlink="">
      <xdr:nvSpPr>
        <xdr:cNvPr id="2657" name="Shape 14">
          <a:extLst>
            <a:ext uri="{FF2B5EF4-FFF2-40B4-BE49-F238E27FC236}">
              <a16:creationId xmlns:a16="http://schemas.microsoft.com/office/drawing/2014/main" id="{00000000-0008-0000-0000-0000610A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78</xdr:row>
      <xdr:rowOff>0</xdr:rowOff>
    </xdr:from>
    <xdr:ext cx="342900" cy="342900"/>
    <xdr:sp macro="" textlink="">
      <xdr:nvSpPr>
        <xdr:cNvPr id="2658" name="Shape 14">
          <a:extLst>
            <a:ext uri="{FF2B5EF4-FFF2-40B4-BE49-F238E27FC236}">
              <a16:creationId xmlns:a16="http://schemas.microsoft.com/office/drawing/2014/main" id="{00000000-0008-0000-0000-0000620A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79</xdr:row>
      <xdr:rowOff>0</xdr:rowOff>
    </xdr:from>
    <xdr:ext cx="342900" cy="342900"/>
    <xdr:sp macro="" textlink="">
      <xdr:nvSpPr>
        <xdr:cNvPr id="2659" name="Shape 14">
          <a:extLst>
            <a:ext uri="{FF2B5EF4-FFF2-40B4-BE49-F238E27FC236}">
              <a16:creationId xmlns:a16="http://schemas.microsoft.com/office/drawing/2014/main" id="{00000000-0008-0000-0000-0000630A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79</xdr:row>
      <xdr:rowOff>0</xdr:rowOff>
    </xdr:from>
    <xdr:ext cx="342900" cy="342900"/>
    <xdr:sp macro="" textlink="">
      <xdr:nvSpPr>
        <xdr:cNvPr id="2660" name="Shape 14">
          <a:extLst>
            <a:ext uri="{FF2B5EF4-FFF2-40B4-BE49-F238E27FC236}">
              <a16:creationId xmlns:a16="http://schemas.microsoft.com/office/drawing/2014/main" id="{00000000-0008-0000-0000-0000640A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79</xdr:row>
      <xdr:rowOff>0</xdr:rowOff>
    </xdr:from>
    <xdr:ext cx="342900" cy="342900"/>
    <xdr:sp macro="" textlink="">
      <xdr:nvSpPr>
        <xdr:cNvPr id="2661" name="Shape 14">
          <a:extLst>
            <a:ext uri="{FF2B5EF4-FFF2-40B4-BE49-F238E27FC236}">
              <a16:creationId xmlns:a16="http://schemas.microsoft.com/office/drawing/2014/main" id="{00000000-0008-0000-0000-0000650A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85</xdr:row>
      <xdr:rowOff>0</xdr:rowOff>
    </xdr:from>
    <xdr:ext cx="342900" cy="342900"/>
    <xdr:sp macro="" textlink="">
      <xdr:nvSpPr>
        <xdr:cNvPr id="2662" name="Shape 14">
          <a:extLst>
            <a:ext uri="{FF2B5EF4-FFF2-40B4-BE49-F238E27FC236}">
              <a16:creationId xmlns:a16="http://schemas.microsoft.com/office/drawing/2014/main" id="{00000000-0008-0000-0000-0000660A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85</xdr:row>
      <xdr:rowOff>0</xdr:rowOff>
    </xdr:from>
    <xdr:ext cx="342900" cy="342900"/>
    <xdr:sp macro="" textlink="">
      <xdr:nvSpPr>
        <xdr:cNvPr id="2663" name="Shape 14">
          <a:extLst>
            <a:ext uri="{FF2B5EF4-FFF2-40B4-BE49-F238E27FC236}">
              <a16:creationId xmlns:a16="http://schemas.microsoft.com/office/drawing/2014/main" id="{00000000-0008-0000-0000-0000670A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85</xdr:row>
      <xdr:rowOff>0</xdr:rowOff>
    </xdr:from>
    <xdr:ext cx="342900" cy="342900"/>
    <xdr:sp macro="" textlink="">
      <xdr:nvSpPr>
        <xdr:cNvPr id="2664" name="Shape 14">
          <a:extLst>
            <a:ext uri="{FF2B5EF4-FFF2-40B4-BE49-F238E27FC236}">
              <a16:creationId xmlns:a16="http://schemas.microsoft.com/office/drawing/2014/main" id="{00000000-0008-0000-0000-0000680A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70</xdr:row>
      <xdr:rowOff>0</xdr:rowOff>
    </xdr:from>
    <xdr:ext cx="342900" cy="342900"/>
    <xdr:sp macro="" textlink="">
      <xdr:nvSpPr>
        <xdr:cNvPr id="2665" name="Shape 14">
          <a:extLst>
            <a:ext uri="{FF2B5EF4-FFF2-40B4-BE49-F238E27FC236}">
              <a16:creationId xmlns:a16="http://schemas.microsoft.com/office/drawing/2014/main" id="{00000000-0008-0000-0000-0000690A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42900" cy="342900"/>
    <xdr:sp macro="" textlink="">
      <xdr:nvSpPr>
        <xdr:cNvPr id="2666" name="Shape 14">
          <a:extLst>
            <a:ext uri="{FF2B5EF4-FFF2-40B4-BE49-F238E27FC236}">
              <a16:creationId xmlns:a16="http://schemas.microsoft.com/office/drawing/2014/main" id="{00000000-0008-0000-0000-00006A0A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42900" cy="342900"/>
    <xdr:sp macro="" textlink="">
      <xdr:nvSpPr>
        <xdr:cNvPr id="2667" name="Shape 14">
          <a:extLst>
            <a:ext uri="{FF2B5EF4-FFF2-40B4-BE49-F238E27FC236}">
              <a16:creationId xmlns:a16="http://schemas.microsoft.com/office/drawing/2014/main" id="{00000000-0008-0000-0000-00006B0A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73</xdr:row>
      <xdr:rowOff>0</xdr:rowOff>
    </xdr:from>
    <xdr:ext cx="342900" cy="342900"/>
    <xdr:sp macro="" textlink="">
      <xdr:nvSpPr>
        <xdr:cNvPr id="2668" name="Shape 14">
          <a:extLst>
            <a:ext uri="{FF2B5EF4-FFF2-40B4-BE49-F238E27FC236}">
              <a16:creationId xmlns:a16="http://schemas.microsoft.com/office/drawing/2014/main" id="{00000000-0008-0000-0000-00006C0A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70</xdr:row>
      <xdr:rowOff>0</xdr:rowOff>
    </xdr:from>
    <xdr:ext cx="342900" cy="342900"/>
    <xdr:sp macro="" textlink="">
      <xdr:nvSpPr>
        <xdr:cNvPr id="2669" name="Shape 14">
          <a:extLst>
            <a:ext uri="{FF2B5EF4-FFF2-40B4-BE49-F238E27FC236}">
              <a16:creationId xmlns:a16="http://schemas.microsoft.com/office/drawing/2014/main" id="{00000000-0008-0000-0000-00006D0A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42900" cy="342900"/>
    <xdr:sp macro="" textlink="">
      <xdr:nvSpPr>
        <xdr:cNvPr id="2670" name="Shape 14">
          <a:extLst>
            <a:ext uri="{FF2B5EF4-FFF2-40B4-BE49-F238E27FC236}">
              <a16:creationId xmlns:a16="http://schemas.microsoft.com/office/drawing/2014/main" id="{00000000-0008-0000-0000-00006E0A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42900" cy="342900"/>
    <xdr:sp macro="" textlink="">
      <xdr:nvSpPr>
        <xdr:cNvPr id="2671" name="Shape 14">
          <a:extLst>
            <a:ext uri="{FF2B5EF4-FFF2-40B4-BE49-F238E27FC236}">
              <a16:creationId xmlns:a16="http://schemas.microsoft.com/office/drawing/2014/main" id="{00000000-0008-0000-0000-00006F0A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73</xdr:row>
      <xdr:rowOff>0</xdr:rowOff>
    </xdr:from>
    <xdr:ext cx="342900" cy="342900"/>
    <xdr:sp macro="" textlink="">
      <xdr:nvSpPr>
        <xdr:cNvPr id="2672" name="Shape 14">
          <a:extLst>
            <a:ext uri="{FF2B5EF4-FFF2-40B4-BE49-F238E27FC236}">
              <a16:creationId xmlns:a16="http://schemas.microsoft.com/office/drawing/2014/main" id="{00000000-0008-0000-0000-0000700A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70</xdr:row>
      <xdr:rowOff>0</xdr:rowOff>
    </xdr:from>
    <xdr:ext cx="342900" cy="342900"/>
    <xdr:sp macro="" textlink="">
      <xdr:nvSpPr>
        <xdr:cNvPr id="2673" name="Shape 14">
          <a:extLst>
            <a:ext uri="{FF2B5EF4-FFF2-40B4-BE49-F238E27FC236}">
              <a16:creationId xmlns:a16="http://schemas.microsoft.com/office/drawing/2014/main" id="{00000000-0008-0000-0000-0000710A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42900" cy="342900"/>
    <xdr:sp macro="" textlink="">
      <xdr:nvSpPr>
        <xdr:cNvPr id="2674" name="Shape 14">
          <a:extLst>
            <a:ext uri="{FF2B5EF4-FFF2-40B4-BE49-F238E27FC236}">
              <a16:creationId xmlns:a16="http://schemas.microsoft.com/office/drawing/2014/main" id="{00000000-0008-0000-0000-0000720A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42900" cy="342900"/>
    <xdr:sp macro="" textlink="">
      <xdr:nvSpPr>
        <xdr:cNvPr id="2675" name="Shape 14">
          <a:extLst>
            <a:ext uri="{FF2B5EF4-FFF2-40B4-BE49-F238E27FC236}">
              <a16:creationId xmlns:a16="http://schemas.microsoft.com/office/drawing/2014/main" id="{00000000-0008-0000-0000-0000730A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42900" cy="342900"/>
    <xdr:sp macro="" textlink="">
      <xdr:nvSpPr>
        <xdr:cNvPr id="2676" name="Shape 14">
          <a:extLst>
            <a:ext uri="{FF2B5EF4-FFF2-40B4-BE49-F238E27FC236}">
              <a16:creationId xmlns:a16="http://schemas.microsoft.com/office/drawing/2014/main" id="{00000000-0008-0000-0000-0000740A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42900" cy="342900"/>
    <xdr:sp macro="" textlink="">
      <xdr:nvSpPr>
        <xdr:cNvPr id="2677" name="Shape 14">
          <a:extLst>
            <a:ext uri="{FF2B5EF4-FFF2-40B4-BE49-F238E27FC236}">
              <a16:creationId xmlns:a16="http://schemas.microsoft.com/office/drawing/2014/main" id="{00000000-0008-0000-0000-0000750A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42900" cy="342900"/>
    <xdr:sp macro="" textlink="">
      <xdr:nvSpPr>
        <xdr:cNvPr id="2678" name="Shape 14">
          <a:extLst>
            <a:ext uri="{FF2B5EF4-FFF2-40B4-BE49-F238E27FC236}">
              <a16:creationId xmlns:a16="http://schemas.microsoft.com/office/drawing/2014/main" id="{00000000-0008-0000-0000-0000760A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42900" cy="342900"/>
    <xdr:sp macro="" textlink="">
      <xdr:nvSpPr>
        <xdr:cNvPr id="2679" name="Shape 14">
          <a:extLst>
            <a:ext uri="{FF2B5EF4-FFF2-40B4-BE49-F238E27FC236}">
              <a16:creationId xmlns:a16="http://schemas.microsoft.com/office/drawing/2014/main" id="{00000000-0008-0000-0000-0000770A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42900" cy="342900"/>
    <xdr:sp macro="" textlink="">
      <xdr:nvSpPr>
        <xdr:cNvPr id="2680" name="Shape 14">
          <a:extLst>
            <a:ext uri="{FF2B5EF4-FFF2-40B4-BE49-F238E27FC236}">
              <a16:creationId xmlns:a16="http://schemas.microsoft.com/office/drawing/2014/main" id="{00000000-0008-0000-0000-0000780A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42900" cy="342900"/>
    <xdr:sp macro="" textlink="">
      <xdr:nvSpPr>
        <xdr:cNvPr id="2681" name="Shape 14">
          <a:extLst>
            <a:ext uri="{FF2B5EF4-FFF2-40B4-BE49-F238E27FC236}">
              <a16:creationId xmlns:a16="http://schemas.microsoft.com/office/drawing/2014/main" id="{00000000-0008-0000-0000-0000790A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42900" cy="342900"/>
    <xdr:sp macro="" textlink="">
      <xdr:nvSpPr>
        <xdr:cNvPr id="2682" name="Shape 14">
          <a:extLst>
            <a:ext uri="{FF2B5EF4-FFF2-40B4-BE49-F238E27FC236}">
              <a16:creationId xmlns:a16="http://schemas.microsoft.com/office/drawing/2014/main" id="{00000000-0008-0000-0000-00007A0A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73</xdr:row>
      <xdr:rowOff>0</xdr:rowOff>
    </xdr:from>
    <xdr:ext cx="342900" cy="342900"/>
    <xdr:sp macro="" textlink="">
      <xdr:nvSpPr>
        <xdr:cNvPr id="2683" name="Shape 14">
          <a:extLst>
            <a:ext uri="{FF2B5EF4-FFF2-40B4-BE49-F238E27FC236}">
              <a16:creationId xmlns:a16="http://schemas.microsoft.com/office/drawing/2014/main" id="{00000000-0008-0000-0000-00007B0A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73</xdr:row>
      <xdr:rowOff>0</xdr:rowOff>
    </xdr:from>
    <xdr:ext cx="342900" cy="342900"/>
    <xdr:sp macro="" textlink="">
      <xdr:nvSpPr>
        <xdr:cNvPr id="2684" name="Shape 14">
          <a:extLst>
            <a:ext uri="{FF2B5EF4-FFF2-40B4-BE49-F238E27FC236}">
              <a16:creationId xmlns:a16="http://schemas.microsoft.com/office/drawing/2014/main" id="{00000000-0008-0000-0000-00007C0A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73</xdr:row>
      <xdr:rowOff>0</xdr:rowOff>
    </xdr:from>
    <xdr:ext cx="342900" cy="342900"/>
    <xdr:sp macro="" textlink="">
      <xdr:nvSpPr>
        <xdr:cNvPr id="2685" name="Shape 14">
          <a:extLst>
            <a:ext uri="{FF2B5EF4-FFF2-40B4-BE49-F238E27FC236}">
              <a16:creationId xmlns:a16="http://schemas.microsoft.com/office/drawing/2014/main" id="{00000000-0008-0000-0000-00007D0A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76</xdr:row>
      <xdr:rowOff>0</xdr:rowOff>
    </xdr:from>
    <xdr:ext cx="342900" cy="342900"/>
    <xdr:sp macro="" textlink="">
      <xdr:nvSpPr>
        <xdr:cNvPr id="2686" name="Shape 14">
          <a:extLst>
            <a:ext uri="{FF2B5EF4-FFF2-40B4-BE49-F238E27FC236}">
              <a16:creationId xmlns:a16="http://schemas.microsoft.com/office/drawing/2014/main" id="{00000000-0008-0000-0000-00007E0A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76</xdr:row>
      <xdr:rowOff>0</xdr:rowOff>
    </xdr:from>
    <xdr:ext cx="342900" cy="342900"/>
    <xdr:sp macro="" textlink="">
      <xdr:nvSpPr>
        <xdr:cNvPr id="2687" name="Shape 14">
          <a:extLst>
            <a:ext uri="{FF2B5EF4-FFF2-40B4-BE49-F238E27FC236}">
              <a16:creationId xmlns:a16="http://schemas.microsoft.com/office/drawing/2014/main" id="{00000000-0008-0000-0000-00007F0A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76</xdr:row>
      <xdr:rowOff>0</xdr:rowOff>
    </xdr:from>
    <xdr:ext cx="342900" cy="342900"/>
    <xdr:sp macro="" textlink="">
      <xdr:nvSpPr>
        <xdr:cNvPr id="2688" name="Shape 14">
          <a:extLst>
            <a:ext uri="{FF2B5EF4-FFF2-40B4-BE49-F238E27FC236}">
              <a16:creationId xmlns:a16="http://schemas.microsoft.com/office/drawing/2014/main" id="{00000000-0008-0000-0000-0000800A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77</xdr:row>
      <xdr:rowOff>0</xdr:rowOff>
    </xdr:from>
    <xdr:ext cx="342900" cy="342900"/>
    <xdr:sp macro="" textlink="">
      <xdr:nvSpPr>
        <xdr:cNvPr id="2689" name="Shape 14">
          <a:extLst>
            <a:ext uri="{FF2B5EF4-FFF2-40B4-BE49-F238E27FC236}">
              <a16:creationId xmlns:a16="http://schemas.microsoft.com/office/drawing/2014/main" id="{00000000-0008-0000-0000-0000810A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77</xdr:row>
      <xdr:rowOff>0</xdr:rowOff>
    </xdr:from>
    <xdr:ext cx="342900" cy="342900"/>
    <xdr:sp macro="" textlink="">
      <xdr:nvSpPr>
        <xdr:cNvPr id="2690" name="Shape 14">
          <a:extLst>
            <a:ext uri="{FF2B5EF4-FFF2-40B4-BE49-F238E27FC236}">
              <a16:creationId xmlns:a16="http://schemas.microsoft.com/office/drawing/2014/main" id="{00000000-0008-0000-0000-0000820A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77</xdr:row>
      <xdr:rowOff>0</xdr:rowOff>
    </xdr:from>
    <xdr:ext cx="342900" cy="342900"/>
    <xdr:sp macro="" textlink="">
      <xdr:nvSpPr>
        <xdr:cNvPr id="2691" name="Shape 14">
          <a:extLst>
            <a:ext uri="{FF2B5EF4-FFF2-40B4-BE49-F238E27FC236}">
              <a16:creationId xmlns:a16="http://schemas.microsoft.com/office/drawing/2014/main" id="{00000000-0008-0000-0000-0000830A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78</xdr:row>
      <xdr:rowOff>0</xdr:rowOff>
    </xdr:from>
    <xdr:ext cx="342900" cy="342900"/>
    <xdr:sp macro="" textlink="">
      <xdr:nvSpPr>
        <xdr:cNvPr id="2692" name="Shape 14">
          <a:extLst>
            <a:ext uri="{FF2B5EF4-FFF2-40B4-BE49-F238E27FC236}">
              <a16:creationId xmlns:a16="http://schemas.microsoft.com/office/drawing/2014/main" id="{00000000-0008-0000-0000-0000840A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78</xdr:row>
      <xdr:rowOff>0</xdr:rowOff>
    </xdr:from>
    <xdr:ext cx="342900" cy="342900"/>
    <xdr:sp macro="" textlink="">
      <xdr:nvSpPr>
        <xdr:cNvPr id="2693" name="Shape 14">
          <a:extLst>
            <a:ext uri="{FF2B5EF4-FFF2-40B4-BE49-F238E27FC236}">
              <a16:creationId xmlns:a16="http://schemas.microsoft.com/office/drawing/2014/main" id="{00000000-0008-0000-0000-0000850A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78</xdr:row>
      <xdr:rowOff>0</xdr:rowOff>
    </xdr:from>
    <xdr:ext cx="342900" cy="342900"/>
    <xdr:sp macro="" textlink="">
      <xdr:nvSpPr>
        <xdr:cNvPr id="2694" name="Shape 14">
          <a:extLst>
            <a:ext uri="{FF2B5EF4-FFF2-40B4-BE49-F238E27FC236}">
              <a16:creationId xmlns:a16="http://schemas.microsoft.com/office/drawing/2014/main" id="{00000000-0008-0000-0000-0000860A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79</xdr:row>
      <xdr:rowOff>0</xdr:rowOff>
    </xdr:from>
    <xdr:ext cx="342900" cy="342900"/>
    <xdr:sp macro="" textlink="">
      <xdr:nvSpPr>
        <xdr:cNvPr id="2695" name="Shape 14">
          <a:extLst>
            <a:ext uri="{FF2B5EF4-FFF2-40B4-BE49-F238E27FC236}">
              <a16:creationId xmlns:a16="http://schemas.microsoft.com/office/drawing/2014/main" id="{00000000-0008-0000-0000-0000870A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79</xdr:row>
      <xdr:rowOff>0</xdr:rowOff>
    </xdr:from>
    <xdr:ext cx="342900" cy="342900"/>
    <xdr:sp macro="" textlink="">
      <xdr:nvSpPr>
        <xdr:cNvPr id="2696" name="Shape 14">
          <a:extLst>
            <a:ext uri="{FF2B5EF4-FFF2-40B4-BE49-F238E27FC236}">
              <a16:creationId xmlns:a16="http://schemas.microsoft.com/office/drawing/2014/main" id="{00000000-0008-0000-0000-0000880A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85</xdr:row>
      <xdr:rowOff>0</xdr:rowOff>
    </xdr:from>
    <xdr:ext cx="342900" cy="342900"/>
    <xdr:sp macro="" textlink="">
      <xdr:nvSpPr>
        <xdr:cNvPr id="2697" name="Shape 14">
          <a:extLst>
            <a:ext uri="{FF2B5EF4-FFF2-40B4-BE49-F238E27FC236}">
              <a16:creationId xmlns:a16="http://schemas.microsoft.com/office/drawing/2014/main" id="{00000000-0008-0000-0000-0000890A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70</xdr:row>
      <xdr:rowOff>0</xdr:rowOff>
    </xdr:from>
    <xdr:ext cx="342900" cy="342900"/>
    <xdr:sp macro="" textlink="">
      <xdr:nvSpPr>
        <xdr:cNvPr id="2698" name="Shape 14">
          <a:extLst>
            <a:ext uri="{FF2B5EF4-FFF2-40B4-BE49-F238E27FC236}">
              <a16:creationId xmlns:a16="http://schemas.microsoft.com/office/drawing/2014/main" id="{00000000-0008-0000-0000-00008A0A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71</xdr:row>
      <xdr:rowOff>0</xdr:rowOff>
    </xdr:from>
    <xdr:ext cx="342900" cy="342900"/>
    <xdr:sp macro="" textlink="">
      <xdr:nvSpPr>
        <xdr:cNvPr id="2699" name="Shape 14">
          <a:extLst>
            <a:ext uri="{FF2B5EF4-FFF2-40B4-BE49-F238E27FC236}">
              <a16:creationId xmlns:a16="http://schemas.microsoft.com/office/drawing/2014/main" id="{00000000-0008-0000-0000-00008B0A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72</xdr:row>
      <xdr:rowOff>0</xdr:rowOff>
    </xdr:from>
    <xdr:ext cx="342900" cy="342900"/>
    <xdr:sp macro="" textlink="">
      <xdr:nvSpPr>
        <xdr:cNvPr id="2700" name="Shape 14">
          <a:extLst>
            <a:ext uri="{FF2B5EF4-FFF2-40B4-BE49-F238E27FC236}">
              <a16:creationId xmlns:a16="http://schemas.microsoft.com/office/drawing/2014/main" id="{00000000-0008-0000-0000-00008C0A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73</xdr:row>
      <xdr:rowOff>0</xdr:rowOff>
    </xdr:from>
    <xdr:ext cx="342900" cy="342900"/>
    <xdr:sp macro="" textlink="">
      <xdr:nvSpPr>
        <xdr:cNvPr id="2701" name="Shape 14">
          <a:extLst>
            <a:ext uri="{FF2B5EF4-FFF2-40B4-BE49-F238E27FC236}">
              <a16:creationId xmlns:a16="http://schemas.microsoft.com/office/drawing/2014/main" id="{00000000-0008-0000-0000-00008D0A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70</xdr:row>
      <xdr:rowOff>0</xdr:rowOff>
    </xdr:from>
    <xdr:ext cx="342900" cy="342900"/>
    <xdr:sp macro="" textlink="">
      <xdr:nvSpPr>
        <xdr:cNvPr id="2702" name="Shape 14">
          <a:extLst>
            <a:ext uri="{FF2B5EF4-FFF2-40B4-BE49-F238E27FC236}">
              <a16:creationId xmlns:a16="http://schemas.microsoft.com/office/drawing/2014/main" id="{00000000-0008-0000-0000-00008E0A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71</xdr:row>
      <xdr:rowOff>0</xdr:rowOff>
    </xdr:from>
    <xdr:ext cx="342900" cy="342900"/>
    <xdr:sp macro="" textlink="">
      <xdr:nvSpPr>
        <xdr:cNvPr id="2703" name="Shape 14">
          <a:extLst>
            <a:ext uri="{FF2B5EF4-FFF2-40B4-BE49-F238E27FC236}">
              <a16:creationId xmlns:a16="http://schemas.microsoft.com/office/drawing/2014/main" id="{00000000-0008-0000-0000-00008F0A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72</xdr:row>
      <xdr:rowOff>0</xdr:rowOff>
    </xdr:from>
    <xdr:ext cx="342900" cy="342900"/>
    <xdr:sp macro="" textlink="">
      <xdr:nvSpPr>
        <xdr:cNvPr id="2704" name="Shape 14">
          <a:extLst>
            <a:ext uri="{FF2B5EF4-FFF2-40B4-BE49-F238E27FC236}">
              <a16:creationId xmlns:a16="http://schemas.microsoft.com/office/drawing/2014/main" id="{00000000-0008-0000-0000-0000900A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73</xdr:row>
      <xdr:rowOff>0</xdr:rowOff>
    </xdr:from>
    <xdr:ext cx="342900" cy="342900"/>
    <xdr:sp macro="" textlink="">
      <xdr:nvSpPr>
        <xdr:cNvPr id="2705" name="Shape 14">
          <a:extLst>
            <a:ext uri="{FF2B5EF4-FFF2-40B4-BE49-F238E27FC236}">
              <a16:creationId xmlns:a16="http://schemas.microsoft.com/office/drawing/2014/main" id="{00000000-0008-0000-0000-0000910A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70</xdr:row>
      <xdr:rowOff>0</xdr:rowOff>
    </xdr:from>
    <xdr:ext cx="342900" cy="342900"/>
    <xdr:sp macro="" textlink="">
      <xdr:nvSpPr>
        <xdr:cNvPr id="2706" name="Shape 14">
          <a:extLst>
            <a:ext uri="{FF2B5EF4-FFF2-40B4-BE49-F238E27FC236}">
              <a16:creationId xmlns:a16="http://schemas.microsoft.com/office/drawing/2014/main" id="{00000000-0008-0000-0000-0000920A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68</xdr:row>
      <xdr:rowOff>0</xdr:rowOff>
    </xdr:from>
    <xdr:ext cx="342900" cy="342900"/>
    <xdr:sp macro="" textlink="">
      <xdr:nvSpPr>
        <xdr:cNvPr id="2707" name="Shape 14">
          <a:extLst>
            <a:ext uri="{FF2B5EF4-FFF2-40B4-BE49-F238E27FC236}">
              <a16:creationId xmlns:a16="http://schemas.microsoft.com/office/drawing/2014/main" id="{00000000-0008-0000-0000-0000930A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68</xdr:row>
      <xdr:rowOff>0</xdr:rowOff>
    </xdr:from>
    <xdr:ext cx="342900" cy="342900"/>
    <xdr:sp macro="" textlink="">
      <xdr:nvSpPr>
        <xdr:cNvPr id="2708" name="Shape 14">
          <a:extLst>
            <a:ext uri="{FF2B5EF4-FFF2-40B4-BE49-F238E27FC236}">
              <a16:creationId xmlns:a16="http://schemas.microsoft.com/office/drawing/2014/main" id="{00000000-0008-0000-0000-0000940A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68</xdr:row>
      <xdr:rowOff>0</xdr:rowOff>
    </xdr:from>
    <xdr:ext cx="342900" cy="342900"/>
    <xdr:sp macro="" textlink="">
      <xdr:nvSpPr>
        <xdr:cNvPr id="2709" name="Shape 14">
          <a:extLst>
            <a:ext uri="{FF2B5EF4-FFF2-40B4-BE49-F238E27FC236}">
              <a16:creationId xmlns:a16="http://schemas.microsoft.com/office/drawing/2014/main" id="{00000000-0008-0000-0000-0000950A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71</xdr:row>
      <xdr:rowOff>0</xdr:rowOff>
    </xdr:from>
    <xdr:ext cx="342900" cy="342900"/>
    <xdr:sp macro="" textlink="">
      <xdr:nvSpPr>
        <xdr:cNvPr id="2710" name="Shape 14">
          <a:extLst>
            <a:ext uri="{FF2B5EF4-FFF2-40B4-BE49-F238E27FC236}">
              <a16:creationId xmlns:a16="http://schemas.microsoft.com/office/drawing/2014/main" id="{00000000-0008-0000-0000-0000960A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71</xdr:row>
      <xdr:rowOff>0</xdr:rowOff>
    </xdr:from>
    <xdr:ext cx="342900" cy="342900"/>
    <xdr:sp macro="" textlink="">
      <xdr:nvSpPr>
        <xdr:cNvPr id="2711" name="Shape 14">
          <a:extLst>
            <a:ext uri="{FF2B5EF4-FFF2-40B4-BE49-F238E27FC236}">
              <a16:creationId xmlns:a16="http://schemas.microsoft.com/office/drawing/2014/main" id="{00000000-0008-0000-0000-0000970A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71</xdr:row>
      <xdr:rowOff>0</xdr:rowOff>
    </xdr:from>
    <xdr:ext cx="342900" cy="342900"/>
    <xdr:sp macro="" textlink="">
      <xdr:nvSpPr>
        <xdr:cNvPr id="2712" name="Shape 14">
          <a:extLst>
            <a:ext uri="{FF2B5EF4-FFF2-40B4-BE49-F238E27FC236}">
              <a16:creationId xmlns:a16="http://schemas.microsoft.com/office/drawing/2014/main" id="{00000000-0008-0000-0000-0000980A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72</xdr:row>
      <xdr:rowOff>0</xdr:rowOff>
    </xdr:from>
    <xdr:ext cx="342900" cy="342900"/>
    <xdr:sp macro="" textlink="">
      <xdr:nvSpPr>
        <xdr:cNvPr id="2713" name="Shape 14">
          <a:extLst>
            <a:ext uri="{FF2B5EF4-FFF2-40B4-BE49-F238E27FC236}">
              <a16:creationId xmlns:a16="http://schemas.microsoft.com/office/drawing/2014/main" id="{00000000-0008-0000-0000-0000990A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72</xdr:row>
      <xdr:rowOff>0</xdr:rowOff>
    </xdr:from>
    <xdr:ext cx="342900" cy="342900"/>
    <xdr:sp macro="" textlink="">
      <xdr:nvSpPr>
        <xdr:cNvPr id="2714" name="Shape 14">
          <a:extLst>
            <a:ext uri="{FF2B5EF4-FFF2-40B4-BE49-F238E27FC236}">
              <a16:creationId xmlns:a16="http://schemas.microsoft.com/office/drawing/2014/main" id="{00000000-0008-0000-0000-00009A0A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72</xdr:row>
      <xdr:rowOff>0</xdr:rowOff>
    </xdr:from>
    <xdr:ext cx="342900" cy="342900"/>
    <xdr:sp macro="" textlink="">
      <xdr:nvSpPr>
        <xdr:cNvPr id="2715" name="Shape 14">
          <a:extLst>
            <a:ext uri="{FF2B5EF4-FFF2-40B4-BE49-F238E27FC236}">
              <a16:creationId xmlns:a16="http://schemas.microsoft.com/office/drawing/2014/main" id="{00000000-0008-0000-0000-00009B0A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73</xdr:row>
      <xdr:rowOff>0</xdr:rowOff>
    </xdr:from>
    <xdr:ext cx="342900" cy="342900"/>
    <xdr:sp macro="" textlink="">
      <xdr:nvSpPr>
        <xdr:cNvPr id="2716" name="Shape 14">
          <a:extLst>
            <a:ext uri="{FF2B5EF4-FFF2-40B4-BE49-F238E27FC236}">
              <a16:creationId xmlns:a16="http://schemas.microsoft.com/office/drawing/2014/main" id="{00000000-0008-0000-0000-00009C0A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73</xdr:row>
      <xdr:rowOff>0</xdr:rowOff>
    </xdr:from>
    <xdr:ext cx="342900" cy="342900"/>
    <xdr:sp macro="" textlink="">
      <xdr:nvSpPr>
        <xdr:cNvPr id="2717" name="Shape 14">
          <a:extLst>
            <a:ext uri="{FF2B5EF4-FFF2-40B4-BE49-F238E27FC236}">
              <a16:creationId xmlns:a16="http://schemas.microsoft.com/office/drawing/2014/main" id="{00000000-0008-0000-0000-00009D0A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76</xdr:row>
      <xdr:rowOff>0</xdr:rowOff>
    </xdr:from>
    <xdr:ext cx="342900" cy="342900"/>
    <xdr:sp macro="" textlink="">
      <xdr:nvSpPr>
        <xdr:cNvPr id="2718" name="Shape 14">
          <a:extLst>
            <a:ext uri="{FF2B5EF4-FFF2-40B4-BE49-F238E27FC236}">
              <a16:creationId xmlns:a16="http://schemas.microsoft.com/office/drawing/2014/main" id="{00000000-0008-0000-0000-00009E0A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76</xdr:row>
      <xdr:rowOff>0</xdr:rowOff>
    </xdr:from>
    <xdr:ext cx="342900" cy="342900"/>
    <xdr:sp macro="" textlink="">
      <xdr:nvSpPr>
        <xdr:cNvPr id="2719" name="Shape 14">
          <a:extLst>
            <a:ext uri="{FF2B5EF4-FFF2-40B4-BE49-F238E27FC236}">
              <a16:creationId xmlns:a16="http://schemas.microsoft.com/office/drawing/2014/main" id="{00000000-0008-0000-0000-00009F0A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76</xdr:row>
      <xdr:rowOff>0</xdr:rowOff>
    </xdr:from>
    <xdr:ext cx="342900" cy="342900"/>
    <xdr:sp macro="" textlink="">
      <xdr:nvSpPr>
        <xdr:cNvPr id="2720" name="Shape 14">
          <a:extLst>
            <a:ext uri="{FF2B5EF4-FFF2-40B4-BE49-F238E27FC236}">
              <a16:creationId xmlns:a16="http://schemas.microsoft.com/office/drawing/2014/main" id="{00000000-0008-0000-0000-0000A00A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77</xdr:row>
      <xdr:rowOff>0</xdr:rowOff>
    </xdr:from>
    <xdr:ext cx="342900" cy="342900"/>
    <xdr:sp macro="" textlink="">
      <xdr:nvSpPr>
        <xdr:cNvPr id="2721" name="Shape 14">
          <a:extLst>
            <a:ext uri="{FF2B5EF4-FFF2-40B4-BE49-F238E27FC236}">
              <a16:creationId xmlns:a16="http://schemas.microsoft.com/office/drawing/2014/main" id="{00000000-0008-0000-0000-0000A10A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77</xdr:row>
      <xdr:rowOff>0</xdr:rowOff>
    </xdr:from>
    <xdr:ext cx="342900" cy="342900"/>
    <xdr:sp macro="" textlink="">
      <xdr:nvSpPr>
        <xdr:cNvPr id="2722" name="Shape 14">
          <a:extLst>
            <a:ext uri="{FF2B5EF4-FFF2-40B4-BE49-F238E27FC236}">
              <a16:creationId xmlns:a16="http://schemas.microsoft.com/office/drawing/2014/main" id="{00000000-0008-0000-0000-0000A20A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77</xdr:row>
      <xdr:rowOff>0</xdr:rowOff>
    </xdr:from>
    <xdr:ext cx="342900" cy="342900"/>
    <xdr:sp macro="" textlink="">
      <xdr:nvSpPr>
        <xdr:cNvPr id="2723" name="Shape 14">
          <a:extLst>
            <a:ext uri="{FF2B5EF4-FFF2-40B4-BE49-F238E27FC236}">
              <a16:creationId xmlns:a16="http://schemas.microsoft.com/office/drawing/2014/main" id="{00000000-0008-0000-0000-0000A30A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78</xdr:row>
      <xdr:rowOff>0</xdr:rowOff>
    </xdr:from>
    <xdr:ext cx="342900" cy="342900"/>
    <xdr:sp macro="" textlink="">
      <xdr:nvSpPr>
        <xdr:cNvPr id="2724" name="Shape 14">
          <a:extLst>
            <a:ext uri="{FF2B5EF4-FFF2-40B4-BE49-F238E27FC236}">
              <a16:creationId xmlns:a16="http://schemas.microsoft.com/office/drawing/2014/main" id="{00000000-0008-0000-0000-0000A40A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78</xdr:row>
      <xdr:rowOff>0</xdr:rowOff>
    </xdr:from>
    <xdr:ext cx="342900" cy="342900"/>
    <xdr:sp macro="" textlink="">
      <xdr:nvSpPr>
        <xdr:cNvPr id="2725" name="Shape 14">
          <a:extLst>
            <a:ext uri="{FF2B5EF4-FFF2-40B4-BE49-F238E27FC236}">
              <a16:creationId xmlns:a16="http://schemas.microsoft.com/office/drawing/2014/main" id="{00000000-0008-0000-0000-0000A50A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78</xdr:row>
      <xdr:rowOff>0</xdr:rowOff>
    </xdr:from>
    <xdr:ext cx="342900" cy="342900"/>
    <xdr:sp macro="" textlink="">
      <xdr:nvSpPr>
        <xdr:cNvPr id="2726" name="Shape 14">
          <a:extLst>
            <a:ext uri="{FF2B5EF4-FFF2-40B4-BE49-F238E27FC236}">
              <a16:creationId xmlns:a16="http://schemas.microsoft.com/office/drawing/2014/main" id="{00000000-0008-0000-0000-0000A60A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79</xdr:row>
      <xdr:rowOff>0</xdr:rowOff>
    </xdr:from>
    <xdr:ext cx="342900" cy="342900"/>
    <xdr:sp macro="" textlink="">
      <xdr:nvSpPr>
        <xdr:cNvPr id="2727" name="Shape 14">
          <a:extLst>
            <a:ext uri="{FF2B5EF4-FFF2-40B4-BE49-F238E27FC236}">
              <a16:creationId xmlns:a16="http://schemas.microsoft.com/office/drawing/2014/main" id="{00000000-0008-0000-0000-0000A70A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79</xdr:row>
      <xdr:rowOff>0</xdr:rowOff>
    </xdr:from>
    <xdr:ext cx="342900" cy="342900"/>
    <xdr:sp macro="" textlink="">
      <xdr:nvSpPr>
        <xdr:cNvPr id="2728" name="Shape 14">
          <a:extLst>
            <a:ext uri="{FF2B5EF4-FFF2-40B4-BE49-F238E27FC236}">
              <a16:creationId xmlns:a16="http://schemas.microsoft.com/office/drawing/2014/main" id="{00000000-0008-0000-0000-0000A80A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79</xdr:row>
      <xdr:rowOff>0</xdr:rowOff>
    </xdr:from>
    <xdr:ext cx="342900" cy="342900"/>
    <xdr:sp macro="" textlink="">
      <xdr:nvSpPr>
        <xdr:cNvPr id="2729" name="Shape 14">
          <a:extLst>
            <a:ext uri="{FF2B5EF4-FFF2-40B4-BE49-F238E27FC236}">
              <a16:creationId xmlns:a16="http://schemas.microsoft.com/office/drawing/2014/main" id="{00000000-0008-0000-0000-0000A90A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85</xdr:row>
      <xdr:rowOff>0</xdr:rowOff>
    </xdr:from>
    <xdr:ext cx="342900" cy="342900"/>
    <xdr:sp macro="" textlink="">
      <xdr:nvSpPr>
        <xdr:cNvPr id="2730" name="Shape 14">
          <a:extLst>
            <a:ext uri="{FF2B5EF4-FFF2-40B4-BE49-F238E27FC236}">
              <a16:creationId xmlns:a16="http://schemas.microsoft.com/office/drawing/2014/main" id="{00000000-0008-0000-0000-0000AA0A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85</xdr:row>
      <xdr:rowOff>0</xdr:rowOff>
    </xdr:from>
    <xdr:ext cx="342900" cy="342900"/>
    <xdr:sp macro="" textlink="">
      <xdr:nvSpPr>
        <xdr:cNvPr id="2731" name="Shape 14">
          <a:extLst>
            <a:ext uri="{FF2B5EF4-FFF2-40B4-BE49-F238E27FC236}">
              <a16:creationId xmlns:a16="http://schemas.microsoft.com/office/drawing/2014/main" id="{00000000-0008-0000-0000-0000AB0A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85</xdr:row>
      <xdr:rowOff>0</xdr:rowOff>
    </xdr:from>
    <xdr:ext cx="342900" cy="342900"/>
    <xdr:sp macro="" textlink="">
      <xdr:nvSpPr>
        <xdr:cNvPr id="2732" name="Shape 14">
          <a:extLst>
            <a:ext uri="{FF2B5EF4-FFF2-40B4-BE49-F238E27FC236}">
              <a16:creationId xmlns:a16="http://schemas.microsoft.com/office/drawing/2014/main" id="{00000000-0008-0000-0000-0000AC0A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70</xdr:row>
      <xdr:rowOff>0</xdr:rowOff>
    </xdr:from>
    <xdr:ext cx="342900" cy="342900"/>
    <xdr:sp macro="" textlink="">
      <xdr:nvSpPr>
        <xdr:cNvPr id="2733" name="Shape 14">
          <a:extLst>
            <a:ext uri="{FF2B5EF4-FFF2-40B4-BE49-F238E27FC236}">
              <a16:creationId xmlns:a16="http://schemas.microsoft.com/office/drawing/2014/main" id="{00000000-0008-0000-0000-0000AD0A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42900" cy="342900"/>
    <xdr:sp macro="" textlink="">
      <xdr:nvSpPr>
        <xdr:cNvPr id="2734" name="Shape 14">
          <a:extLst>
            <a:ext uri="{FF2B5EF4-FFF2-40B4-BE49-F238E27FC236}">
              <a16:creationId xmlns:a16="http://schemas.microsoft.com/office/drawing/2014/main" id="{00000000-0008-0000-0000-0000AE0A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42900" cy="342900"/>
    <xdr:sp macro="" textlink="">
      <xdr:nvSpPr>
        <xdr:cNvPr id="2735" name="Shape 14">
          <a:extLst>
            <a:ext uri="{FF2B5EF4-FFF2-40B4-BE49-F238E27FC236}">
              <a16:creationId xmlns:a16="http://schemas.microsoft.com/office/drawing/2014/main" id="{00000000-0008-0000-0000-0000AF0A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73</xdr:row>
      <xdr:rowOff>0</xdr:rowOff>
    </xdr:from>
    <xdr:ext cx="342900" cy="342900"/>
    <xdr:sp macro="" textlink="">
      <xdr:nvSpPr>
        <xdr:cNvPr id="2736" name="Shape 14">
          <a:extLst>
            <a:ext uri="{FF2B5EF4-FFF2-40B4-BE49-F238E27FC236}">
              <a16:creationId xmlns:a16="http://schemas.microsoft.com/office/drawing/2014/main" id="{00000000-0008-0000-0000-0000B00A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70</xdr:row>
      <xdr:rowOff>0</xdr:rowOff>
    </xdr:from>
    <xdr:ext cx="342900" cy="342900"/>
    <xdr:sp macro="" textlink="">
      <xdr:nvSpPr>
        <xdr:cNvPr id="2737" name="Shape 14">
          <a:extLst>
            <a:ext uri="{FF2B5EF4-FFF2-40B4-BE49-F238E27FC236}">
              <a16:creationId xmlns:a16="http://schemas.microsoft.com/office/drawing/2014/main" id="{00000000-0008-0000-0000-0000B10A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42900" cy="342900"/>
    <xdr:sp macro="" textlink="">
      <xdr:nvSpPr>
        <xdr:cNvPr id="2738" name="Shape 14">
          <a:extLst>
            <a:ext uri="{FF2B5EF4-FFF2-40B4-BE49-F238E27FC236}">
              <a16:creationId xmlns:a16="http://schemas.microsoft.com/office/drawing/2014/main" id="{00000000-0008-0000-0000-0000B20A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42900" cy="342900"/>
    <xdr:sp macro="" textlink="">
      <xdr:nvSpPr>
        <xdr:cNvPr id="2739" name="Shape 14">
          <a:extLst>
            <a:ext uri="{FF2B5EF4-FFF2-40B4-BE49-F238E27FC236}">
              <a16:creationId xmlns:a16="http://schemas.microsoft.com/office/drawing/2014/main" id="{00000000-0008-0000-0000-0000B30A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73</xdr:row>
      <xdr:rowOff>0</xdr:rowOff>
    </xdr:from>
    <xdr:ext cx="342900" cy="342900"/>
    <xdr:sp macro="" textlink="">
      <xdr:nvSpPr>
        <xdr:cNvPr id="2740" name="Shape 14">
          <a:extLst>
            <a:ext uri="{FF2B5EF4-FFF2-40B4-BE49-F238E27FC236}">
              <a16:creationId xmlns:a16="http://schemas.microsoft.com/office/drawing/2014/main" id="{00000000-0008-0000-0000-0000B40A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70</xdr:row>
      <xdr:rowOff>0</xdr:rowOff>
    </xdr:from>
    <xdr:ext cx="342900" cy="342900"/>
    <xdr:sp macro="" textlink="">
      <xdr:nvSpPr>
        <xdr:cNvPr id="2741" name="Shape 14">
          <a:extLst>
            <a:ext uri="{FF2B5EF4-FFF2-40B4-BE49-F238E27FC236}">
              <a16:creationId xmlns:a16="http://schemas.microsoft.com/office/drawing/2014/main" id="{00000000-0008-0000-0000-0000B50A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42900" cy="342900"/>
    <xdr:sp macro="" textlink="">
      <xdr:nvSpPr>
        <xdr:cNvPr id="2742" name="Shape 14">
          <a:extLst>
            <a:ext uri="{FF2B5EF4-FFF2-40B4-BE49-F238E27FC236}">
              <a16:creationId xmlns:a16="http://schemas.microsoft.com/office/drawing/2014/main" id="{00000000-0008-0000-0000-0000B60A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42900" cy="342900"/>
    <xdr:sp macro="" textlink="">
      <xdr:nvSpPr>
        <xdr:cNvPr id="2743" name="Shape 14">
          <a:extLst>
            <a:ext uri="{FF2B5EF4-FFF2-40B4-BE49-F238E27FC236}">
              <a16:creationId xmlns:a16="http://schemas.microsoft.com/office/drawing/2014/main" id="{00000000-0008-0000-0000-0000B70A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42900" cy="342900"/>
    <xdr:sp macro="" textlink="">
      <xdr:nvSpPr>
        <xdr:cNvPr id="2744" name="Shape 14">
          <a:extLst>
            <a:ext uri="{FF2B5EF4-FFF2-40B4-BE49-F238E27FC236}">
              <a16:creationId xmlns:a16="http://schemas.microsoft.com/office/drawing/2014/main" id="{00000000-0008-0000-0000-0000B80A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42900" cy="342900"/>
    <xdr:sp macro="" textlink="">
      <xdr:nvSpPr>
        <xdr:cNvPr id="2745" name="Shape 14">
          <a:extLst>
            <a:ext uri="{FF2B5EF4-FFF2-40B4-BE49-F238E27FC236}">
              <a16:creationId xmlns:a16="http://schemas.microsoft.com/office/drawing/2014/main" id="{00000000-0008-0000-0000-0000B90A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42900" cy="342900"/>
    <xdr:sp macro="" textlink="">
      <xdr:nvSpPr>
        <xdr:cNvPr id="2746" name="Shape 14">
          <a:extLst>
            <a:ext uri="{FF2B5EF4-FFF2-40B4-BE49-F238E27FC236}">
              <a16:creationId xmlns:a16="http://schemas.microsoft.com/office/drawing/2014/main" id="{00000000-0008-0000-0000-0000BA0A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42900" cy="342900"/>
    <xdr:sp macro="" textlink="">
      <xdr:nvSpPr>
        <xdr:cNvPr id="2747" name="Shape 14">
          <a:extLst>
            <a:ext uri="{FF2B5EF4-FFF2-40B4-BE49-F238E27FC236}">
              <a16:creationId xmlns:a16="http://schemas.microsoft.com/office/drawing/2014/main" id="{00000000-0008-0000-0000-0000BB0A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42900" cy="342900"/>
    <xdr:sp macro="" textlink="">
      <xdr:nvSpPr>
        <xdr:cNvPr id="2748" name="Shape 14">
          <a:extLst>
            <a:ext uri="{FF2B5EF4-FFF2-40B4-BE49-F238E27FC236}">
              <a16:creationId xmlns:a16="http://schemas.microsoft.com/office/drawing/2014/main" id="{00000000-0008-0000-0000-0000BC0A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42900" cy="342900"/>
    <xdr:sp macro="" textlink="">
      <xdr:nvSpPr>
        <xdr:cNvPr id="2749" name="Shape 14">
          <a:extLst>
            <a:ext uri="{FF2B5EF4-FFF2-40B4-BE49-F238E27FC236}">
              <a16:creationId xmlns:a16="http://schemas.microsoft.com/office/drawing/2014/main" id="{00000000-0008-0000-0000-0000BD0A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42900" cy="342900"/>
    <xdr:sp macro="" textlink="">
      <xdr:nvSpPr>
        <xdr:cNvPr id="2750" name="Shape 14">
          <a:extLst>
            <a:ext uri="{FF2B5EF4-FFF2-40B4-BE49-F238E27FC236}">
              <a16:creationId xmlns:a16="http://schemas.microsoft.com/office/drawing/2014/main" id="{00000000-0008-0000-0000-0000BE0A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73</xdr:row>
      <xdr:rowOff>0</xdr:rowOff>
    </xdr:from>
    <xdr:ext cx="342900" cy="342900"/>
    <xdr:sp macro="" textlink="">
      <xdr:nvSpPr>
        <xdr:cNvPr id="2751" name="Shape 14">
          <a:extLst>
            <a:ext uri="{FF2B5EF4-FFF2-40B4-BE49-F238E27FC236}">
              <a16:creationId xmlns:a16="http://schemas.microsoft.com/office/drawing/2014/main" id="{00000000-0008-0000-0000-0000BF0A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73</xdr:row>
      <xdr:rowOff>0</xdr:rowOff>
    </xdr:from>
    <xdr:ext cx="342900" cy="342900"/>
    <xdr:sp macro="" textlink="">
      <xdr:nvSpPr>
        <xdr:cNvPr id="2752" name="Shape 14">
          <a:extLst>
            <a:ext uri="{FF2B5EF4-FFF2-40B4-BE49-F238E27FC236}">
              <a16:creationId xmlns:a16="http://schemas.microsoft.com/office/drawing/2014/main" id="{00000000-0008-0000-0000-0000C00A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73</xdr:row>
      <xdr:rowOff>0</xdr:rowOff>
    </xdr:from>
    <xdr:ext cx="342900" cy="342900"/>
    <xdr:sp macro="" textlink="">
      <xdr:nvSpPr>
        <xdr:cNvPr id="2753" name="Shape 14">
          <a:extLst>
            <a:ext uri="{FF2B5EF4-FFF2-40B4-BE49-F238E27FC236}">
              <a16:creationId xmlns:a16="http://schemas.microsoft.com/office/drawing/2014/main" id="{00000000-0008-0000-0000-0000C10A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76</xdr:row>
      <xdr:rowOff>0</xdr:rowOff>
    </xdr:from>
    <xdr:ext cx="342900" cy="342900"/>
    <xdr:sp macro="" textlink="">
      <xdr:nvSpPr>
        <xdr:cNvPr id="2754" name="Shape 14">
          <a:extLst>
            <a:ext uri="{FF2B5EF4-FFF2-40B4-BE49-F238E27FC236}">
              <a16:creationId xmlns:a16="http://schemas.microsoft.com/office/drawing/2014/main" id="{00000000-0008-0000-0000-0000C20A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76</xdr:row>
      <xdr:rowOff>0</xdr:rowOff>
    </xdr:from>
    <xdr:ext cx="342900" cy="342900"/>
    <xdr:sp macro="" textlink="">
      <xdr:nvSpPr>
        <xdr:cNvPr id="2755" name="Shape 14">
          <a:extLst>
            <a:ext uri="{FF2B5EF4-FFF2-40B4-BE49-F238E27FC236}">
              <a16:creationId xmlns:a16="http://schemas.microsoft.com/office/drawing/2014/main" id="{00000000-0008-0000-0000-0000C30A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76</xdr:row>
      <xdr:rowOff>0</xdr:rowOff>
    </xdr:from>
    <xdr:ext cx="342900" cy="342900"/>
    <xdr:sp macro="" textlink="">
      <xdr:nvSpPr>
        <xdr:cNvPr id="2756" name="Shape 14">
          <a:extLst>
            <a:ext uri="{FF2B5EF4-FFF2-40B4-BE49-F238E27FC236}">
              <a16:creationId xmlns:a16="http://schemas.microsoft.com/office/drawing/2014/main" id="{00000000-0008-0000-0000-0000C40A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77</xdr:row>
      <xdr:rowOff>0</xdr:rowOff>
    </xdr:from>
    <xdr:ext cx="342900" cy="342900"/>
    <xdr:sp macro="" textlink="">
      <xdr:nvSpPr>
        <xdr:cNvPr id="2757" name="Shape 14">
          <a:extLst>
            <a:ext uri="{FF2B5EF4-FFF2-40B4-BE49-F238E27FC236}">
              <a16:creationId xmlns:a16="http://schemas.microsoft.com/office/drawing/2014/main" id="{00000000-0008-0000-0000-0000C50A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77</xdr:row>
      <xdr:rowOff>0</xdr:rowOff>
    </xdr:from>
    <xdr:ext cx="342900" cy="342900"/>
    <xdr:sp macro="" textlink="">
      <xdr:nvSpPr>
        <xdr:cNvPr id="2758" name="Shape 14">
          <a:extLst>
            <a:ext uri="{FF2B5EF4-FFF2-40B4-BE49-F238E27FC236}">
              <a16:creationId xmlns:a16="http://schemas.microsoft.com/office/drawing/2014/main" id="{00000000-0008-0000-0000-0000C60A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77</xdr:row>
      <xdr:rowOff>0</xdr:rowOff>
    </xdr:from>
    <xdr:ext cx="342900" cy="342900"/>
    <xdr:sp macro="" textlink="">
      <xdr:nvSpPr>
        <xdr:cNvPr id="2759" name="Shape 14">
          <a:extLst>
            <a:ext uri="{FF2B5EF4-FFF2-40B4-BE49-F238E27FC236}">
              <a16:creationId xmlns:a16="http://schemas.microsoft.com/office/drawing/2014/main" id="{00000000-0008-0000-0000-0000C70A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78</xdr:row>
      <xdr:rowOff>0</xdr:rowOff>
    </xdr:from>
    <xdr:ext cx="342900" cy="342900"/>
    <xdr:sp macro="" textlink="">
      <xdr:nvSpPr>
        <xdr:cNvPr id="2760" name="Shape 14">
          <a:extLst>
            <a:ext uri="{FF2B5EF4-FFF2-40B4-BE49-F238E27FC236}">
              <a16:creationId xmlns:a16="http://schemas.microsoft.com/office/drawing/2014/main" id="{00000000-0008-0000-0000-0000C80A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78</xdr:row>
      <xdr:rowOff>0</xdr:rowOff>
    </xdr:from>
    <xdr:ext cx="342900" cy="342900"/>
    <xdr:sp macro="" textlink="">
      <xdr:nvSpPr>
        <xdr:cNvPr id="2761" name="Shape 14">
          <a:extLst>
            <a:ext uri="{FF2B5EF4-FFF2-40B4-BE49-F238E27FC236}">
              <a16:creationId xmlns:a16="http://schemas.microsoft.com/office/drawing/2014/main" id="{00000000-0008-0000-0000-0000C90A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79</xdr:row>
      <xdr:rowOff>0</xdr:rowOff>
    </xdr:from>
    <xdr:ext cx="342900" cy="342900"/>
    <xdr:sp macro="" textlink="">
      <xdr:nvSpPr>
        <xdr:cNvPr id="2762" name="Shape 14">
          <a:extLst>
            <a:ext uri="{FF2B5EF4-FFF2-40B4-BE49-F238E27FC236}">
              <a16:creationId xmlns:a16="http://schemas.microsoft.com/office/drawing/2014/main" id="{00000000-0008-0000-0000-0000CA0A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79</xdr:row>
      <xdr:rowOff>0</xdr:rowOff>
    </xdr:from>
    <xdr:ext cx="342900" cy="342900"/>
    <xdr:sp macro="" textlink="">
      <xdr:nvSpPr>
        <xdr:cNvPr id="2763" name="Shape 14">
          <a:extLst>
            <a:ext uri="{FF2B5EF4-FFF2-40B4-BE49-F238E27FC236}">
              <a16:creationId xmlns:a16="http://schemas.microsoft.com/office/drawing/2014/main" id="{00000000-0008-0000-0000-0000CB0A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79</xdr:row>
      <xdr:rowOff>0</xdr:rowOff>
    </xdr:from>
    <xdr:ext cx="342900" cy="342900"/>
    <xdr:sp macro="" textlink="">
      <xdr:nvSpPr>
        <xdr:cNvPr id="2764" name="Shape 14">
          <a:extLst>
            <a:ext uri="{FF2B5EF4-FFF2-40B4-BE49-F238E27FC236}">
              <a16:creationId xmlns:a16="http://schemas.microsoft.com/office/drawing/2014/main" id="{00000000-0008-0000-0000-0000CC0A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85</xdr:row>
      <xdr:rowOff>0</xdr:rowOff>
    </xdr:from>
    <xdr:ext cx="342900" cy="342900"/>
    <xdr:sp macro="" textlink="">
      <xdr:nvSpPr>
        <xdr:cNvPr id="2765" name="Shape 14">
          <a:extLst>
            <a:ext uri="{FF2B5EF4-FFF2-40B4-BE49-F238E27FC236}">
              <a16:creationId xmlns:a16="http://schemas.microsoft.com/office/drawing/2014/main" id="{00000000-0008-0000-0000-0000CD0A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85</xdr:row>
      <xdr:rowOff>0</xdr:rowOff>
    </xdr:from>
    <xdr:ext cx="342900" cy="342900"/>
    <xdr:sp macro="" textlink="">
      <xdr:nvSpPr>
        <xdr:cNvPr id="2766" name="Shape 14">
          <a:extLst>
            <a:ext uri="{FF2B5EF4-FFF2-40B4-BE49-F238E27FC236}">
              <a16:creationId xmlns:a16="http://schemas.microsoft.com/office/drawing/2014/main" id="{00000000-0008-0000-0000-0000CE0A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85</xdr:row>
      <xdr:rowOff>0</xdr:rowOff>
    </xdr:from>
    <xdr:ext cx="342900" cy="342900"/>
    <xdr:sp macro="" textlink="">
      <xdr:nvSpPr>
        <xdr:cNvPr id="2767" name="Shape 14">
          <a:extLst>
            <a:ext uri="{FF2B5EF4-FFF2-40B4-BE49-F238E27FC236}">
              <a16:creationId xmlns:a16="http://schemas.microsoft.com/office/drawing/2014/main" id="{00000000-0008-0000-0000-0000CF0A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70</xdr:row>
      <xdr:rowOff>0</xdr:rowOff>
    </xdr:from>
    <xdr:ext cx="342900" cy="342900"/>
    <xdr:sp macro="" textlink="">
      <xdr:nvSpPr>
        <xdr:cNvPr id="2768" name="Shape 14">
          <a:extLst>
            <a:ext uri="{FF2B5EF4-FFF2-40B4-BE49-F238E27FC236}">
              <a16:creationId xmlns:a16="http://schemas.microsoft.com/office/drawing/2014/main" id="{00000000-0008-0000-0000-0000D00A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42900" cy="342900"/>
    <xdr:sp macro="" textlink="">
      <xdr:nvSpPr>
        <xdr:cNvPr id="2769" name="Shape 14">
          <a:extLst>
            <a:ext uri="{FF2B5EF4-FFF2-40B4-BE49-F238E27FC236}">
              <a16:creationId xmlns:a16="http://schemas.microsoft.com/office/drawing/2014/main" id="{00000000-0008-0000-0000-0000D10A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42900" cy="342900"/>
    <xdr:sp macro="" textlink="">
      <xdr:nvSpPr>
        <xdr:cNvPr id="2770" name="Shape 14">
          <a:extLst>
            <a:ext uri="{FF2B5EF4-FFF2-40B4-BE49-F238E27FC236}">
              <a16:creationId xmlns:a16="http://schemas.microsoft.com/office/drawing/2014/main" id="{00000000-0008-0000-0000-0000D20A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73</xdr:row>
      <xdr:rowOff>0</xdr:rowOff>
    </xdr:from>
    <xdr:ext cx="342900" cy="342900"/>
    <xdr:sp macro="" textlink="">
      <xdr:nvSpPr>
        <xdr:cNvPr id="2771" name="Shape 14">
          <a:extLst>
            <a:ext uri="{FF2B5EF4-FFF2-40B4-BE49-F238E27FC236}">
              <a16:creationId xmlns:a16="http://schemas.microsoft.com/office/drawing/2014/main" id="{00000000-0008-0000-0000-0000D30A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70</xdr:row>
      <xdr:rowOff>0</xdr:rowOff>
    </xdr:from>
    <xdr:ext cx="342900" cy="342900"/>
    <xdr:sp macro="" textlink="">
      <xdr:nvSpPr>
        <xdr:cNvPr id="2772" name="Shape 14">
          <a:extLst>
            <a:ext uri="{FF2B5EF4-FFF2-40B4-BE49-F238E27FC236}">
              <a16:creationId xmlns:a16="http://schemas.microsoft.com/office/drawing/2014/main" id="{00000000-0008-0000-0000-0000D40A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42900" cy="342900"/>
    <xdr:sp macro="" textlink="">
      <xdr:nvSpPr>
        <xdr:cNvPr id="2773" name="Shape 14">
          <a:extLst>
            <a:ext uri="{FF2B5EF4-FFF2-40B4-BE49-F238E27FC236}">
              <a16:creationId xmlns:a16="http://schemas.microsoft.com/office/drawing/2014/main" id="{00000000-0008-0000-0000-0000D50A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42900" cy="342900"/>
    <xdr:sp macro="" textlink="">
      <xdr:nvSpPr>
        <xdr:cNvPr id="2774" name="Shape 14">
          <a:extLst>
            <a:ext uri="{FF2B5EF4-FFF2-40B4-BE49-F238E27FC236}">
              <a16:creationId xmlns:a16="http://schemas.microsoft.com/office/drawing/2014/main" id="{00000000-0008-0000-0000-0000D60A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73</xdr:row>
      <xdr:rowOff>0</xdr:rowOff>
    </xdr:from>
    <xdr:ext cx="342900" cy="342900"/>
    <xdr:sp macro="" textlink="">
      <xdr:nvSpPr>
        <xdr:cNvPr id="2775" name="Shape 14">
          <a:extLst>
            <a:ext uri="{FF2B5EF4-FFF2-40B4-BE49-F238E27FC236}">
              <a16:creationId xmlns:a16="http://schemas.microsoft.com/office/drawing/2014/main" id="{00000000-0008-0000-0000-0000D70A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70</xdr:row>
      <xdr:rowOff>0</xdr:rowOff>
    </xdr:from>
    <xdr:ext cx="342900" cy="342900"/>
    <xdr:sp macro="" textlink="">
      <xdr:nvSpPr>
        <xdr:cNvPr id="2776" name="Shape 14">
          <a:extLst>
            <a:ext uri="{FF2B5EF4-FFF2-40B4-BE49-F238E27FC236}">
              <a16:creationId xmlns:a16="http://schemas.microsoft.com/office/drawing/2014/main" id="{00000000-0008-0000-0000-0000D80A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42900" cy="342900"/>
    <xdr:sp macro="" textlink="">
      <xdr:nvSpPr>
        <xdr:cNvPr id="2777" name="Shape 14">
          <a:extLst>
            <a:ext uri="{FF2B5EF4-FFF2-40B4-BE49-F238E27FC236}">
              <a16:creationId xmlns:a16="http://schemas.microsoft.com/office/drawing/2014/main" id="{00000000-0008-0000-0000-0000D90A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42900" cy="342900"/>
    <xdr:sp macro="" textlink="">
      <xdr:nvSpPr>
        <xdr:cNvPr id="2778" name="Shape 14">
          <a:extLst>
            <a:ext uri="{FF2B5EF4-FFF2-40B4-BE49-F238E27FC236}">
              <a16:creationId xmlns:a16="http://schemas.microsoft.com/office/drawing/2014/main" id="{00000000-0008-0000-0000-0000DA0A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42900" cy="342900"/>
    <xdr:sp macro="" textlink="">
      <xdr:nvSpPr>
        <xdr:cNvPr id="2779" name="Shape 14">
          <a:extLst>
            <a:ext uri="{FF2B5EF4-FFF2-40B4-BE49-F238E27FC236}">
              <a16:creationId xmlns:a16="http://schemas.microsoft.com/office/drawing/2014/main" id="{00000000-0008-0000-0000-0000DB0A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42900" cy="342900"/>
    <xdr:sp macro="" textlink="">
      <xdr:nvSpPr>
        <xdr:cNvPr id="2780" name="Shape 14">
          <a:extLst>
            <a:ext uri="{FF2B5EF4-FFF2-40B4-BE49-F238E27FC236}">
              <a16:creationId xmlns:a16="http://schemas.microsoft.com/office/drawing/2014/main" id="{00000000-0008-0000-0000-0000DC0A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42900" cy="342900"/>
    <xdr:sp macro="" textlink="">
      <xdr:nvSpPr>
        <xdr:cNvPr id="2781" name="Shape 14">
          <a:extLst>
            <a:ext uri="{FF2B5EF4-FFF2-40B4-BE49-F238E27FC236}">
              <a16:creationId xmlns:a16="http://schemas.microsoft.com/office/drawing/2014/main" id="{00000000-0008-0000-0000-0000DD0A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42900" cy="342900"/>
    <xdr:sp macro="" textlink="">
      <xdr:nvSpPr>
        <xdr:cNvPr id="2782" name="Shape 14">
          <a:extLst>
            <a:ext uri="{FF2B5EF4-FFF2-40B4-BE49-F238E27FC236}">
              <a16:creationId xmlns:a16="http://schemas.microsoft.com/office/drawing/2014/main" id="{00000000-0008-0000-0000-0000DE0A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42900" cy="342900"/>
    <xdr:sp macro="" textlink="">
      <xdr:nvSpPr>
        <xdr:cNvPr id="2783" name="Shape 14">
          <a:extLst>
            <a:ext uri="{FF2B5EF4-FFF2-40B4-BE49-F238E27FC236}">
              <a16:creationId xmlns:a16="http://schemas.microsoft.com/office/drawing/2014/main" id="{00000000-0008-0000-0000-0000DF0A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42900" cy="342900"/>
    <xdr:sp macro="" textlink="">
      <xdr:nvSpPr>
        <xdr:cNvPr id="2784" name="Shape 14">
          <a:extLst>
            <a:ext uri="{FF2B5EF4-FFF2-40B4-BE49-F238E27FC236}">
              <a16:creationId xmlns:a16="http://schemas.microsoft.com/office/drawing/2014/main" id="{00000000-0008-0000-0000-0000E00A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42900" cy="342900"/>
    <xdr:sp macro="" textlink="">
      <xdr:nvSpPr>
        <xdr:cNvPr id="2785" name="Shape 14">
          <a:extLst>
            <a:ext uri="{FF2B5EF4-FFF2-40B4-BE49-F238E27FC236}">
              <a16:creationId xmlns:a16="http://schemas.microsoft.com/office/drawing/2014/main" id="{00000000-0008-0000-0000-0000E10A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73</xdr:row>
      <xdr:rowOff>0</xdr:rowOff>
    </xdr:from>
    <xdr:ext cx="342900" cy="342900"/>
    <xdr:sp macro="" textlink="">
      <xdr:nvSpPr>
        <xdr:cNvPr id="2786" name="Shape 14">
          <a:extLst>
            <a:ext uri="{FF2B5EF4-FFF2-40B4-BE49-F238E27FC236}">
              <a16:creationId xmlns:a16="http://schemas.microsoft.com/office/drawing/2014/main" id="{00000000-0008-0000-0000-0000E20A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73</xdr:row>
      <xdr:rowOff>0</xdr:rowOff>
    </xdr:from>
    <xdr:ext cx="342900" cy="342900"/>
    <xdr:sp macro="" textlink="">
      <xdr:nvSpPr>
        <xdr:cNvPr id="2787" name="Shape 14">
          <a:extLst>
            <a:ext uri="{FF2B5EF4-FFF2-40B4-BE49-F238E27FC236}">
              <a16:creationId xmlns:a16="http://schemas.microsoft.com/office/drawing/2014/main" id="{00000000-0008-0000-0000-0000E30A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73</xdr:row>
      <xdr:rowOff>0</xdr:rowOff>
    </xdr:from>
    <xdr:ext cx="342900" cy="342900"/>
    <xdr:sp macro="" textlink="">
      <xdr:nvSpPr>
        <xdr:cNvPr id="2788" name="Shape 14">
          <a:extLst>
            <a:ext uri="{FF2B5EF4-FFF2-40B4-BE49-F238E27FC236}">
              <a16:creationId xmlns:a16="http://schemas.microsoft.com/office/drawing/2014/main" id="{00000000-0008-0000-0000-0000E40A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76</xdr:row>
      <xdr:rowOff>0</xdr:rowOff>
    </xdr:from>
    <xdr:ext cx="342900" cy="342900"/>
    <xdr:sp macro="" textlink="">
      <xdr:nvSpPr>
        <xdr:cNvPr id="2789" name="Shape 14">
          <a:extLst>
            <a:ext uri="{FF2B5EF4-FFF2-40B4-BE49-F238E27FC236}">
              <a16:creationId xmlns:a16="http://schemas.microsoft.com/office/drawing/2014/main" id="{00000000-0008-0000-0000-0000E50A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76</xdr:row>
      <xdr:rowOff>0</xdr:rowOff>
    </xdr:from>
    <xdr:ext cx="342900" cy="342900"/>
    <xdr:sp macro="" textlink="">
      <xdr:nvSpPr>
        <xdr:cNvPr id="2790" name="Shape 14">
          <a:extLst>
            <a:ext uri="{FF2B5EF4-FFF2-40B4-BE49-F238E27FC236}">
              <a16:creationId xmlns:a16="http://schemas.microsoft.com/office/drawing/2014/main" id="{00000000-0008-0000-0000-0000E60A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76</xdr:row>
      <xdr:rowOff>0</xdr:rowOff>
    </xdr:from>
    <xdr:ext cx="342900" cy="342900"/>
    <xdr:sp macro="" textlink="">
      <xdr:nvSpPr>
        <xdr:cNvPr id="2791" name="Shape 14">
          <a:extLst>
            <a:ext uri="{FF2B5EF4-FFF2-40B4-BE49-F238E27FC236}">
              <a16:creationId xmlns:a16="http://schemas.microsoft.com/office/drawing/2014/main" id="{00000000-0008-0000-0000-0000E70A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77</xdr:row>
      <xdr:rowOff>0</xdr:rowOff>
    </xdr:from>
    <xdr:ext cx="342900" cy="342900"/>
    <xdr:sp macro="" textlink="">
      <xdr:nvSpPr>
        <xdr:cNvPr id="2792" name="Shape 14">
          <a:extLst>
            <a:ext uri="{FF2B5EF4-FFF2-40B4-BE49-F238E27FC236}">
              <a16:creationId xmlns:a16="http://schemas.microsoft.com/office/drawing/2014/main" id="{00000000-0008-0000-0000-0000E80A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77</xdr:row>
      <xdr:rowOff>0</xdr:rowOff>
    </xdr:from>
    <xdr:ext cx="342900" cy="342900"/>
    <xdr:sp macro="" textlink="">
      <xdr:nvSpPr>
        <xdr:cNvPr id="2793" name="Shape 14">
          <a:extLst>
            <a:ext uri="{FF2B5EF4-FFF2-40B4-BE49-F238E27FC236}">
              <a16:creationId xmlns:a16="http://schemas.microsoft.com/office/drawing/2014/main" id="{00000000-0008-0000-0000-0000E90A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77</xdr:row>
      <xdr:rowOff>0</xdr:rowOff>
    </xdr:from>
    <xdr:ext cx="342900" cy="342900"/>
    <xdr:sp macro="" textlink="">
      <xdr:nvSpPr>
        <xdr:cNvPr id="2794" name="Shape 14">
          <a:extLst>
            <a:ext uri="{FF2B5EF4-FFF2-40B4-BE49-F238E27FC236}">
              <a16:creationId xmlns:a16="http://schemas.microsoft.com/office/drawing/2014/main" id="{00000000-0008-0000-0000-0000EA0A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78</xdr:row>
      <xdr:rowOff>0</xdr:rowOff>
    </xdr:from>
    <xdr:ext cx="342900" cy="342900"/>
    <xdr:sp macro="" textlink="">
      <xdr:nvSpPr>
        <xdr:cNvPr id="2795" name="Shape 14">
          <a:extLst>
            <a:ext uri="{FF2B5EF4-FFF2-40B4-BE49-F238E27FC236}">
              <a16:creationId xmlns:a16="http://schemas.microsoft.com/office/drawing/2014/main" id="{00000000-0008-0000-0000-0000EB0A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78</xdr:row>
      <xdr:rowOff>0</xdr:rowOff>
    </xdr:from>
    <xdr:ext cx="342900" cy="342900"/>
    <xdr:sp macro="" textlink="">
      <xdr:nvSpPr>
        <xdr:cNvPr id="2796" name="Shape 14">
          <a:extLst>
            <a:ext uri="{FF2B5EF4-FFF2-40B4-BE49-F238E27FC236}">
              <a16:creationId xmlns:a16="http://schemas.microsoft.com/office/drawing/2014/main" id="{00000000-0008-0000-0000-0000EC0A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78</xdr:row>
      <xdr:rowOff>0</xdr:rowOff>
    </xdr:from>
    <xdr:ext cx="342900" cy="342900"/>
    <xdr:sp macro="" textlink="">
      <xdr:nvSpPr>
        <xdr:cNvPr id="2797" name="Shape 14">
          <a:extLst>
            <a:ext uri="{FF2B5EF4-FFF2-40B4-BE49-F238E27FC236}">
              <a16:creationId xmlns:a16="http://schemas.microsoft.com/office/drawing/2014/main" id="{00000000-0008-0000-0000-0000ED0A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79</xdr:row>
      <xdr:rowOff>0</xdr:rowOff>
    </xdr:from>
    <xdr:ext cx="342900" cy="342900"/>
    <xdr:sp macro="" textlink="">
      <xdr:nvSpPr>
        <xdr:cNvPr id="2798" name="Shape 14">
          <a:extLst>
            <a:ext uri="{FF2B5EF4-FFF2-40B4-BE49-F238E27FC236}">
              <a16:creationId xmlns:a16="http://schemas.microsoft.com/office/drawing/2014/main" id="{00000000-0008-0000-0000-0000EE0A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79</xdr:row>
      <xdr:rowOff>0</xdr:rowOff>
    </xdr:from>
    <xdr:ext cx="342900" cy="342900"/>
    <xdr:sp macro="" textlink="">
      <xdr:nvSpPr>
        <xdr:cNvPr id="2799" name="Shape 14">
          <a:extLst>
            <a:ext uri="{FF2B5EF4-FFF2-40B4-BE49-F238E27FC236}">
              <a16:creationId xmlns:a16="http://schemas.microsoft.com/office/drawing/2014/main" id="{00000000-0008-0000-0000-0000EF0A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85</xdr:row>
      <xdr:rowOff>0</xdr:rowOff>
    </xdr:from>
    <xdr:ext cx="342900" cy="342900"/>
    <xdr:sp macro="" textlink="">
      <xdr:nvSpPr>
        <xdr:cNvPr id="2800" name="Shape 14">
          <a:extLst>
            <a:ext uri="{FF2B5EF4-FFF2-40B4-BE49-F238E27FC236}">
              <a16:creationId xmlns:a16="http://schemas.microsoft.com/office/drawing/2014/main" id="{00000000-0008-0000-0000-0000F00A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70</xdr:row>
      <xdr:rowOff>0</xdr:rowOff>
    </xdr:from>
    <xdr:ext cx="342900" cy="342900"/>
    <xdr:sp macro="" textlink="">
      <xdr:nvSpPr>
        <xdr:cNvPr id="2801" name="Shape 14">
          <a:extLst>
            <a:ext uri="{FF2B5EF4-FFF2-40B4-BE49-F238E27FC236}">
              <a16:creationId xmlns:a16="http://schemas.microsoft.com/office/drawing/2014/main" id="{00000000-0008-0000-0000-0000F10A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71</xdr:row>
      <xdr:rowOff>0</xdr:rowOff>
    </xdr:from>
    <xdr:ext cx="342900" cy="342900"/>
    <xdr:sp macro="" textlink="">
      <xdr:nvSpPr>
        <xdr:cNvPr id="2802" name="Shape 14">
          <a:extLst>
            <a:ext uri="{FF2B5EF4-FFF2-40B4-BE49-F238E27FC236}">
              <a16:creationId xmlns:a16="http://schemas.microsoft.com/office/drawing/2014/main" id="{00000000-0008-0000-0000-0000F20A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72</xdr:row>
      <xdr:rowOff>0</xdr:rowOff>
    </xdr:from>
    <xdr:ext cx="342900" cy="342900"/>
    <xdr:sp macro="" textlink="">
      <xdr:nvSpPr>
        <xdr:cNvPr id="2803" name="Shape 14">
          <a:extLst>
            <a:ext uri="{FF2B5EF4-FFF2-40B4-BE49-F238E27FC236}">
              <a16:creationId xmlns:a16="http://schemas.microsoft.com/office/drawing/2014/main" id="{00000000-0008-0000-0000-0000F30A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73</xdr:row>
      <xdr:rowOff>0</xdr:rowOff>
    </xdr:from>
    <xdr:ext cx="342900" cy="342900"/>
    <xdr:sp macro="" textlink="">
      <xdr:nvSpPr>
        <xdr:cNvPr id="2804" name="Shape 14">
          <a:extLst>
            <a:ext uri="{FF2B5EF4-FFF2-40B4-BE49-F238E27FC236}">
              <a16:creationId xmlns:a16="http://schemas.microsoft.com/office/drawing/2014/main" id="{00000000-0008-0000-0000-0000F40A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70</xdr:row>
      <xdr:rowOff>0</xdr:rowOff>
    </xdr:from>
    <xdr:ext cx="342900" cy="342900"/>
    <xdr:sp macro="" textlink="">
      <xdr:nvSpPr>
        <xdr:cNvPr id="2805" name="Shape 14">
          <a:extLst>
            <a:ext uri="{FF2B5EF4-FFF2-40B4-BE49-F238E27FC236}">
              <a16:creationId xmlns:a16="http://schemas.microsoft.com/office/drawing/2014/main" id="{00000000-0008-0000-0000-0000F50A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71</xdr:row>
      <xdr:rowOff>0</xdr:rowOff>
    </xdr:from>
    <xdr:ext cx="342900" cy="342900"/>
    <xdr:sp macro="" textlink="">
      <xdr:nvSpPr>
        <xdr:cNvPr id="2806" name="Shape 14">
          <a:extLst>
            <a:ext uri="{FF2B5EF4-FFF2-40B4-BE49-F238E27FC236}">
              <a16:creationId xmlns:a16="http://schemas.microsoft.com/office/drawing/2014/main" id="{00000000-0008-0000-0000-0000F60A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72</xdr:row>
      <xdr:rowOff>0</xdr:rowOff>
    </xdr:from>
    <xdr:ext cx="342900" cy="342900"/>
    <xdr:sp macro="" textlink="">
      <xdr:nvSpPr>
        <xdr:cNvPr id="2807" name="Shape 14">
          <a:extLst>
            <a:ext uri="{FF2B5EF4-FFF2-40B4-BE49-F238E27FC236}">
              <a16:creationId xmlns:a16="http://schemas.microsoft.com/office/drawing/2014/main" id="{00000000-0008-0000-0000-0000F70A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73</xdr:row>
      <xdr:rowOff>0</xdr:rowOff>
    </xdr:from>
    <xdr:ext cx="342900" cy="342900"/>
    <xdr:sp macro="" textlink="">
      <xdr:nvSpPr>
        <xdr:cNvPr id="2808" name="Shape 14">
          <a:extLst>
            <a:ext uri="{FF2B5EF4-FFF2-40B4-BE49-F238E27FC236}">
              <a16:creationId xmlns:a16="http://schemas.microsoft.com/office/drawing/2014/main" id="{00000000-0008-0000-0000-0000F80A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70</xdr:row>
      <xdr:rowOff>0</xdr:rowOff>
    </xdr:from>
    <xdr:ext cx="342900" cy="342900"/>
    <xdr:sp macro="" textlink="">
      <xdr:nvSpPr>
        <xdr:cNvPr id="2809" name="Shape 14">
          <a:extLst>
            <a:ext uri="{FF2B5EF4-FFF2-40B4-BE49-F238E27FC236}">
              <a16:creationId xmlns:a16="http://schemas.microsoft.com/office/drawing/2014/main" id="{00000000-0008-0000-0000-0000F90A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68</xdr:row>
      <xdr:rowOff>0</xdr:rowOff>
    </xdr:from>
    <xdr:ext cx="342900" cy="342900"/>
    <xdr:sp macro="" textlink="">
      <xdr:nvSpPr>
        <xdr:cNvPr id="2810" name="Shape 14">
          <a:extLst>
            <a:ext uri="{FF2B5EF4-FFF2-40B4-BE49-F238E27FC236}">
              <a16:creationId xmlns:a16="http://schemas.microsoft.com/office/drawing/2014/main" id="{00000000-0008-0000-0000-0000FA0A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68</xdr:row>
      <xdr:rowOff>0</xdr:rowOff>
    </xdr:from>
    <xdr:ext cx="342900" cy="342900"/>
    <xdr:sp macro="" textlink="">
      <xdr:nvSpPr>
        <xdr:cNvPr id="2811" name="Shape 14">
          <a:extLst>
            <a:ext uri="{FF2B5EF4-FFF2-40B4-BE49-F238E27FC236}">
              <a16:creationId xmlns:a16="http://schemas.microsoft.com/office/drawing/2014/main" id="{00000000-0008-0000-0000-0000FB0A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68</xdr:row>
      <xdr:rowOff>0</xdr:rowOff>
    </xdr:from>
    <xdr:ext cx="342900" cy="342900"/>
    <xdr:sp macro="" textlink="">
      <xdr:nvSpPr>
        <xdr:cNvPr id="2812" name="Shape 14">
          <a:extLst>
            <a:ext uri="{FF2B5EF4-FFF2-40B4-BE49-F238E27FC236}">
              <a16:creationId xmlns:a16="http://schemas.microsoft.com/office/drawing/2014/main" id="{00000000-0008-0000-0000-0000FC0A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71</xdr:row>
      <xdr:rowOff>0</xdr:rowOff>
    </xdr:from>
    <xdr:ext cx="342900" cy="342900"/>
    <xdr:sp macro="" textlink="">
      <xdr:nvSpPr>
        <xdr:cNvPr id="2813" name="Shape 14">
          <a:extLst>
            <a:ext uri="{FF2B5EF4-FFF2-40B4-BE49-F238E27FC236}">
              <a16:creationId xmlns:a16="http://schemas.microsoft.com/office/drawing/2014/main" id="{00000000-0008-0000-0000-0000FD0A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71</xdr:row>
      <xdr:rowOff>0</xdr:rowOff>
    </xdr:from>
    <xdr:ext cx="342900" cy="342900"/>
    <xdr:sp macro="" textlink="">
      <xdr:nvSpPr>
        <xdr:cNvPr id="2814" name="Shape 14">
          <a:extLst>
            <a:ext uri="{FF2B5EF4-FFF2-40B4-BE49-F238E27FC236}">
              <a16:creationId xmlns:a16="http://schemas.microsoft.com/office/drawing/2014/main" id="{00000000-0008-0000-0000-0000FE0A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71</xdr:row>
      <xdr:rowOff>0</xdr:rowOff>
    </xdr:from>
    <xdr:ext cx="342900" cy="342900"/>
    <xdr:sp macro="" textlink="">
      <xdr:nvSpPr>
        <xdr:cNvPr id="2815" name="Shape 14">
          <a:extLst>
            <a:ext uri="{FF2B5EF4-FFF2-40B4-BE49-F238E27FC236}">
              <a16:creationId xmlns:a16="http://schemas.microsoft.com/office/drawing/2014/main" id="{00000000-0008-0000-0000-0000FF0A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72</xdr:row>
      <xdr:rowOff>0</xdr:rowOff>
    </xdr:from>
    <xdr:ext cx="342900" cy="342900"/>
    <xdr:sp macro="" textlink="">
      <xdr:nvSpPr>
        <xdr:cNvPr id="2816" name="Shape 14">
          <a:extLst>
            <a:ext uri="{FF2B5EF4-FFF2-40B4-BE49-F238E27FC236}">
              <a16:creationId xmlns:a16="http://schemas.microsoft.com/office/drawing/2014/main" id="{00000000-0008-0000-0000-0000000B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72</xdr:row>
      <xdr:rowOff>0</xdr:rowOff>
    </xdr:from>
    <xdr:ext cx="342900" cy="342900"/>
    <xdr:sp macro="" textlink="">
      <xdr:nvSpPr>
        <xdr:cNvPr id="2817" name="Shape 14">
          <a:extLst>
            <a:ext uri="{FF2B5EF4-FFF2-40B4-BE49-F238E27FC236}">
              <a16:creationId xmlns:a16="http://schemas.microsoft.com/office/drawing/2014/main" id="{00000000-0008-0000-0000-0000010B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72</xdr:row>
      <xdr:rowOff>0</xdr:rowOff>
    </xdr:from>
    <xdr:ext cx="342900" cy="342900"/>
    <xdr:sp macro="" textlink="">
      <xdr:nvSpPr>
        <xdr:cNvPr id="2818" name="Shape 14">
          <a:extLst>
            <a:ext uri="{FF2B5EF4-FFF2-40B4-BE49-F238E27FC236}">
              <a16:creationId xmlns:a16="http://schemas.microsoft.com/office/drawing/2014/main" id="{00000000-0008-0000-0000-0000020B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73</xdr:row>
      <xdr:rowOff>0</xdr:rowOff>
    </xdr:from>
    <xdr:ext cx="342900" cy="342900"/>
    <xdr:sp macro="" textlink="">
      <xdr:nvSpPr>
        <xdr:cNvPr id="2819" name="Shape 14">
          <a:extLst>
            <a:ext uri="{FF2B5EF4-FFF2-40B4-BE49-F238E27FC236}">
              <a16:creationId xmlns:a16="http://schemas.microsoft.com/office/drawing/2014/main" id="{00000000-0008-0000-0000-0000030B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73</xdr:row>
      <xdr:rowOff>0</xdr:rowOff>
    </xdr:from>
    <xdr:ext cx="342900" cy="342900"/>
    <xdr:sp macro="" textlink="">
      <xdr:nvSpPr>
        <xdr:cNvPr id="2820" name="Shape 14">
          <a:extLst>
            <a:ext uri="{FF2B5EF4-FFF2-40B4-BE49-F238E27FC236}">
              <a16:creationId xmlns:a16="http://schemas.microsoft.com/office/drawing/2014/main" id="{00000000-0008-0000-0000-0000040B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76</xdr:row>
      <xdr:rowOff>0</xdr:rowOff>
    </xdr:from>
    <xdr:ext cx="342900" cy="342900"/>
    <xdr:sp macro="" textlink="">
      <xdr:nvSpPr>
        <xdr:cNvPr id="2821" name="Shape 14">
          <a:extLst>
            <a:ext uri="{FF2B5EF4-FFF2-40B4-BE49-F238E27FC236}">
              <a16:creationId xmlns:a16="http://schemas.microsoft.com/office/drawing/2014/main" id="{00000000-0008-0000-0000-0000050B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76</xdr:row>
      <xdr:rowOff>0</xdr:rowOff>
    </xdr:from>
    <xdr:ext cx="342900" cy="342900"/>
    <xdr:sp macro="" textlink="">
      <xdr:nvSpPr>
        <xdr:cNvPr id="2822" name="Shape 14">
          <a:extLst>
            <a:ext uri="{FF2B5EF4-FFF2-40B4-BE49-F238E27FC236}">
              <a16:creationId xmlns:a16="http://schemas.microsoft.com/office/drawing/2014/main" id="{00000000-0008-0000-0000-0000060B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76</xdr:row>
      <xdr:rowOff>0</xdr:rowOff>
    </xdr:from>
    <xdr:ext cx="342900" cy="342900"/>
    <xdr:sp macro="" textlink="">
      <xdr:nvSpPr>
        <xdr:cNvPr id="2823" name="Shape 14">
          <a:extLst>
            <a:ext uri="{FF2B5EF4-FFF2-40B4-BE49-F238E27FC236}">
              <a16:creationId xmlns:a16="http://schemas.microsoft.com/office/drawing/2014/main" id="{00000000-0008-0000-0000-0000070B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77</xdr:row>
      <xdr:rowOff>0</xdr:rowOff>
    </xdr:from>
    <xdr:ext cx="342900" cy="342900"/>
    <xdr:sp macro="" textlink="">
      <xdr:nvSpPr>
        <xdr:cNvPr id="2824" name="Shape 14">
          <a:extLst>
            <a:ext uri="{FF2B5EF4-FFF2-40B4-BE49-F238E27FC236}">
              <a16:creationId xmlns:a16="http://schemas.microsoft.com/office/drawing/2014/main" id="{00000000-0008-0000-0000-0000080B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77</xdr:row>
      <xdr:rowOff>0</xdr:rowOff>
    </xdr:from>
    <xdr:ext cx="342900" cy="342900"/>
    <xdr:sp macro="" textlink="">
      <xdr:nvSpPr>
        <xdr:cNvPr id="2825" name="Shape 14">
          <a:extLst>
            <a:ext uri="{FF2B5EF4-FFF2-40B4-BE49-F238E27FC236}">
              <a16:creationId xmlns:a16="http://schemas.microsoft.com/office/drawing/2014/main" id="{00000000-0008-0000-0000-0000090B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77</xdr:row>
      <xdr:rowOff>0</xdr:rowOff>
    </xdr:from>
    <xdr:ext cx="342900" cy="342900"/>
    <xdr:sp macro="" textlink="">
      <xdr:nvSpPr>
        <xdr:cNvPr id="2826" name="Shape 14">
          <a:extLst>
            <a:ext uri="{FF2B5EF4-FFF2-40B4-BE49-F238E27FC236}">
              <a16:creationId xmlns:a16="http://schemas.microsoft.com/office/drawing/2014/main" id="{00000000-0008-0000-0000-00000A0B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78</xdr:row>
      <xdr:rowOff>0</xdr:rowOff>
    </xdr:from>
    <xdr:ext cx="342900" cy="342900"/>
    <xdr:sp macro="" textlink="">
      <xdr:nvSpPr>
        <xdr:cNvPr id="2827" name="Shape 14">
          <a:extLst>
            <a:ext uri="{FF2B5EF4-FFF2-40B4-BE49-F238E27FC236}">
              <a16:creationId xmlns:a16="http://schemas.microsoft.com/office/drawing/2014/main" id="{00000000-0008-0000-0000-00000B0B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78</xdr:row>
      <xdr:rowOff>0</xdr:rowOff>
    </xdr:from>
    <xdr:ext cx="342900" cy="342900"/>
    <xdr:sp macro="" textlink="">
      <xdr:nvSpPr>
        <xdr:cNvPr id="2828" name="Shape 14">
          <a:extLst>
            <a:ext uri="{FF2B5EF4-FFF2-40B4-BE49-F238E27FC236}">
              <a16:creationId xmlns:a16="http://schemas.microsoft.com/office/drawing/2014/main" id="{00000000-0008-0000-0000-00000C0B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78</xdr:row>
      <xdr:rowOff>0</xdr:rowOff>
    </xdr:from>
    <xdr:ext cx="342900" cy="342900"/>
    <xdr:sp macro="" textlink="">
      <xdr:nvSpPr>
        <xdr:cNvPr id="2829" name="Shape 14">
          <a:extLst>
            <a:ext uri="{FF2B5EF4-FFF2-40B4-BE49-F238E27FC236}">
              <a16:creationId xmlns:a16="http://schemas.microsoft.com/office/drawing/2014/main" id="{00000000-0008-0000-0000-00000D0B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79</xdr:row>
      <xdr:rowOff>0</xdr:rowOff>
    </xdr:from>
    <xdr:ext cx="342900" cy="342900"/>
    <xdr:sp macro="" textlink="">
      <xdr:nvSpPr>
        <xdr:cNvPr id="2830" name="Shape 14">
          <a:extLst>
            <a:ext uri="{FF2B5EF4-FFF2-40B4-BE49-F238E27FC236}">
              <a16:creationId xmlns:a16="http://schemas.microsoft.com/office/drawing/2014/main" id="{00000000-0008-0000-0000-00000E0B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79</xdr:row>
      <xdr:rowOff>0</xdr:rowOff>
    </xdr:from>
    <xdr:ext cx="342900" cy="342900"/>
    <xdr:sp macro="" textlink="">
      <xdr:nvSpPr>
        <xdr:cNvPr id="2831" name="Shape 14">
          <a:extLst>
            <a:ext uri="{FF2B5EF4-FFF2-40B4-BE49-F238E27FC236}">
              <a16:creationId xmlns:a16="http://schemas.microsoft.com/office/drawing/2014/main" id="{00000000-0008-0000-0000-00000F0B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79</xdr:row>
      <xdr:rowOff>0</xdr:rowOff>
    </xdr:from>
    <xdr:ext cx="342900" cy="342900"/>
    <xdr:sp macro="" textlink="">
      <xdr:nvSpPr>
        <xdr:cNvPr id="2832" name="Shape 14">
          <a:extLst>
            <a:ext uri="{FF2B5EF4-FFF2-40B4-BE49-F238E27FC236}">
              <a16:creationId xmlns:a16="http://schemas.microsoft.com/office/drawing/2014/main" id="{00000000-0008-0000-0000-0000100B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85</xdr:row>
      <xdr:rowOff>0</xdr:rowOff>
    </xdr:from>
    <xdr:ext cx="342900" cy="342900"/>
    <xdr:sp macro="" textlink="">
      <xdr:nvSpPr>
        <xdr:cNvPr id="2833" name="Shape 14">
          <a:extLst>
            <a:ext uri="{FF2B5EF4-FFF2-40B4-BE49-F238E27FC236}">
              <a16:creationId xmlns:a16="http://schemas.microsoft.com/office/drawing/2014/main" id="{00000000-0008-0000-0000-0000110B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85</xdr:row>
      <xdr:rowOff>0</xdr:rowOff>
    </xdr:from>
    <xdr:ext cx="342900" cy="342900"/>
    <xdr:sp macro="" textlink="">
      <xdr:nvSpPr>
        <xdr:cNvPr id="2834" name="Shape 14">
          <a:extLst>
            <a:ext uri="{FF2B5EF4-FFF2-40B4-BE49-F238E27FC236}">
              <a16:creationId xmlns:a16="http://schemas.microsoft.com/office/drawing/2014/main" id="{00000000-0008-0000-0000-0000120B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85</xdr:row>
      <xdr:rowOff>0</xdr:rowOff>
    </xdr:from>
    <xdr:ext cx="342900" cy="342900"/>
    <xdr:sp macro="" textlink="">
      <xdr:nvSpPr>
        <xdr:cNvPr id="2835" name="Shape 14">
          <a:extLst>
            <a:ext uri="{FF2B5EF4-FFF2-40B4-BE49-F238E27FC236}">
              <a16:creationId xmlns:a16="http://schemas.microsoft.com/office/drawing/2014/main" id="{00000000-0008-0000-0000-0000130B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70</xdr:row>
      <xdr:rowOff>0</xdr:rowOff>
    </xdr:from>
    <xdr:ext cx="342900" cy="342900"/>
    <xdr:sp macro="" textlink="">
      <xdr:nvSpPr>
        <xdr:cNvPr id="2836" name="Shape 14">
          <a:extLst>
            <a:ext uri="{FF2B5EF4-FFF2-40B4-BE49-F238E27FC236}">
              <a16:creationId xmlns:a16="http://schemas.microsoft.com/office/drawing/2014/main" id="{00000000-0008-0000-0000-0000140B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42900" cy="342900"/>
    <xdr:sp macro="" textlink="">
      <xdr:nvSpPr>
        <xdr:cNvPr id="2837" name="Shape 14">
          <a:extLst>
            <a:ext uri="{FF2B5EF4-FFF2-40B4-BE49-F238E27FC236}">
              <a16:creationId xmlns:a16="http://schemas.microsoft.com/office/drawing/2014/main" id="{00000000-0008-0000-0000-0000150B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42900" cy="342900"/>
    <xdr:sp macro="" textlink="">
      <xdr:nvSpPr>
        <xdr:cNvPr id="2838" name="Shape 14">
          <a:extLst>
            <a:ext uri="{FF2B5EF4-FFF2-40B4-BE49-F238E27FC236}">
              <a16:creationId xmlns:a16="http://schemas.microsoft.com/office/drawing/2014/main" id="{00000000-0008-0000-0000-0000160B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73</xdr:row>
      <xdr:rowOff>0</xdr:rowOff>
    </xdr:from>
    <xdr:ext cx="342900" cy="342900"/>
    <xdr:sp macro="" textlink="">
      <xdr:nvSpPr>
        <xdr:cNvPr id="2839" name="Shape 14">
          <a:extLst>
            <a:ext uri="{FF2B5EF4-FFF2-40B4-BE49-F238E27FC236}">
              <a16:creationId xmlns:a16="http://schemas.microsoft.com/office/drawing/2014/main" id="{00000000-0008-0000-0000-0000170B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70</xdr:row>
      <xdr:rowOff>0</xdr:rowOff>
    </xdr:from>
    <xdr:ext cx="342900" cy="342900"/>
    <xdr:sp macro="" textlink="">
      <xdr:nvSpPr>
        <xdr:cNvPr id="2840" name="Shape 14">
          <a:extLst>
            <a:ext uri="{FF2B5EF4-FFF2-40B4-BE49-F238E27FC236}">
              <a16:creationId xmlns:a16="http://schemas.microsoft.com/office/drawing/2014/main" id="{00000000-0008-0000-0000-0000180B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42900" cy="342900"/>
    <xdr:sp macro="" textlink="">
      <xdr:nvSpPr>
        <xdr:cNvPr id="2841" name="Shape 14">
          <a:extLst>
            <a:ext uri="{FF2B5EF4-FFF2-40B4-BE49-F238E27FC236}">
              <a16:creationId xmlns:a16="http://schemas.microsoft.com/office/drawing/2014/main" id="{00000000-0008-0000-0000-0000190B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42900" cy="342900"/>
    <xdr:sp macro="" textlink="">
      <xdr:nvSpPr>
        <xdr:cNvPr id="2842" name="Shape 14">
          <a:extLst>
            <a:ext uri="{FF2B5EF4-FFF2-40B4-BE49-F238E27FC236}">
              <a16:creationId xmlns:a16="http://schemas.microsoft.com/office/drawing/2014/main" id="{00000000-0008-0000-0000-00001A0B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73</xdr:row>
      <xdr:rowOff>0</xdr:rowOff>
    </xdr:from>
    <xdr:ext cx="342900" cy="342900"/>
    <xdr:sp macro="" textlink="">
      <xdr:nvSpPr>
        <xdr:cNvPr id="2843" name="Shape 14">
          <a:extLst>
            <a:ext uri="{FF2B5EF4-FFF2-40B4-BE49-F238E27FC236}">
              <a16:creationId xmlns:a16="http://schemas.microsoft.com/office/drawing/2014/main" id="{00000000-0008-0000-0000-00001B0B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70</xdr:row>
      <xdr:rowOff>0</xdr:rowOff>
    </xdr:from>
    <xdr:ext cx="342900" cy="342900"/>
    <xdr:sp macro="" textlink="">
      <xdr:nvSpPr>
        <xdr:cNvPr id="2844" name="Shape 14">
          <a:extLst>
            <a:ext uri="{FF2B5EF4-FFF2-40B4-BE49-F238E27FC236}">
              <a16:creationId xmlns:a16="http://schemas.microsoft.com/office/drawing/2014/main" id="{00000000-0008-0000-0000-00001C0B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42900" cy="342900"/>
    <xdr:sp macro="" textlink="">
      <xdr:nvSpPr>
        <xdr:cNvPr id="2845" name="Shape 14">
          <a:extLst>
            <a:ext uri="{FF2B5EF4-FFF2-40B4-BE49-F238E27FC236}">
              <a16:creationId xmlns:a16="http://schemas.microsoft.com/office/drawing/2014/main" id="{00000000-0008-0000-0000-00001D0B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42900" cy="342900"/>
    <xdr:sp macro="" textlink="">
      <xdr:nvSpPr>
        <xdr:cNvPr id="2846" name="Shape 14">
          <a:extLst>
            <a:ext uri="{FF2B5EF4-FFF2-40B4-BE49-F238E27FC236}">
              <a16:creationId xmlns:a16="http://schemas.microsoft.com/office/drawing/2014/main" id="{00000000-0008-0000-0000-00001E0B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42900" cy="342900"/>
    <xdr:sp macro="" textlink="">
      <xdr:nvSpPr>
        <xdr:cNvPr id="2847" name="Shape 14">
          <a:extLst>
            <a:ext uri="{FF2B5EF4-FFF2-40B4-BE49-F238E27FC236}">
              <a16:creationId xmlns:a16="http://schemas.microsoft.com/office/drawing/2014/main" id="{00000000-0008-0000-0000-00001F0B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42900" cy="342900"/>
    <xdr:sp macro="" textlink="">
      <xdr:nvSpPr>
        <xdr:cNvPr id="2848" name="Shape 14">
          <a:extLst>
            <a:ext uri="{FF2B5EF4-FFF2-40B4-BE49-F238E27FC236}">
              <a16:creationId xmlns:a16="http://schemas.microsoft.com/office/drawing/2014/main" id="{00000000-0008-0000-0000-0000200B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42900" cy="342900"/>
    <xdr:sp macro="" textlink="">
      <xdr:nvSpPr>
        <xdr:cNvPr id="2849" name="Shape 14">
          <a:extLst>
            <a:ext uri="{FF2B5EF4-FFF2-40B4-BE49-F238E27FC236}">
              <a16:creationId xmlns:a16="http://schemas.microsoft.com/office/drawing/2014/main" id="{00000000-0008-0000-0000-0000210B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42900" cy="342900"/>
    <xdr:sp macro="" textlink="">
      <xdr:nvSpPr>
        <xdr:cNvPr id="2850" name="Shape 14">
          <a:extLst>
            <a:ext uri="{FF2B5EF4-FFF2-40B4-BE49-F238E27FC236}">
              <a16:creationId xmlns:a16="http://schemas.microsoft.com/office/drawing/2014/main" id="{00000000-0008-0000-0000-0000220B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42900" cy="342900"/>
    <xdr:sp macro="" textlink="">
      <xdr:nvSpPr>
        <xdr:cNvPr id="2851" name="Shape 14">
          <a:extLst>
            <a:ext uri="{FF2B5EF4-FFF2-40B4-BE49-F238E27FC236}">
              <a16:creationId xmlns:a16="http://schemas.microsoft.com/office/drawing/2014/main" id="{00000000-0008-0000-0000-0000230B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42900" cy="342900"/>
    <xdr:sp macro="" textlink="">
      <xdr:nvSpPr>
        <xdr:cNvPr id="2852" name="Shape 14">
          <a:extLst>
            <a:ext uri="{FF2B5EF4-FFF2-40B4-BE49-F238E27FC236}">
              <a16:creationId xmlns:a16="http://schemas.microsoft.com/office/drawing/2014/main" id="{00000000-0008-0000-0000-0000240B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42900" cy="342900"/>
    <xdr:sp macro="" textlink="">
      <xdr:nvSpPr>
        <xdr:cNvPr id="2853" name="Shape 14">
          <a:extLst>
            <a:ext uri="{FF2B5EF4-FFF2-40B4-BE49-F238E27FC236}">
              <a16:creationId xmlns:a16="http://schemas.microsoft.com/office/drawing/2014/main" id="{00000000-0008-0000-0000-0000250B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73</xdr:row>
      <xdr:rowOff>0</xdr:rowOff>
    </xdr:from>
    <xdr:ext cx="342900" cy="342900"/>
    <xdr:sp macro="" textlink="">
      <xdr:nvSpPr>
        <xdr:cNvPr id="2854" name="Shape 14">
          <a:extLst>
            <a:ext uri="{FF2B5EF4-FFF2-40B4-BE49-F238E27FC236}">
              <a16:creationId xmlns:a16="http://schemas.microsoft.com/office/drawing/2014/main" id="{00000000-0008-0000-0000-0000260B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73</xdr:row>
      <xdr:rowOff>0</xdr:rowOff>
    </xdr:from>
    <xdr:ext cx="342900" cy="342900"/>
    <xdr:sp macro="" textlink="">
      <xdr:nvSpPr>
        <xdr:cNvPr id="2855" name="Shape 14">
          <a:extLst>
            <a:ext uri="{FF2B5EF4-FFF2-40B4-BE49-F238E27FC236}">
              <a16:creationId xmlns:a16="http://schemas.microsoft.com/office/drawing/2014/main" id="{00000000-0008-0000-0000-0000270B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73</xdr:row>
      <xdr:rowOff>0</xdr:rowOff>
    </xdr:from>
    <xdr:ext cx="342900" cy="342900"/>
    <xdr:sp macro="" textlink="">
      <xdr:nvSpPr>
        <xdr:cNvPr id="2856" name="Shape 14">
          <a:extLst>
            <a:ext uri="{FF2B5EF4-FFF2-40B4-BE49-F238E27FC236}">
              <a16:creationId xmlns:a16="http://schemas.microsoft.com/office/drawing/2014/main" id="{00000000-0008-0000-0000-0000280B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76</xdr:row>
      <xdr:rowOff>0</xdr:rowOff>
    </xdr:from>
    <xdr:ext cx="342900" cy="342900"/>
    <xdr:sp macro="" textlink="">
      <xdr:nvSpPr>
        <xdr:cNvPr id="2857" name="Shape 14">
          <a:extLst>
            <a:ext uri="{FF2B5EF4-FFF2-40B4-BE49-F238E27FC236}">
              <a16:creationId xmlns:a16="http://schemas.microsoft.com/office/drawing/2014/main" id="{00000000-0008-0000-0000-0000290B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76</xdr:row>
      <xdr:rowOff>0</xdr:rowOff>
    </xdr:from>
    <xdr:ext cx="342900" cy="342900"/>
    <xdr:sp macro="" textlink="">
      <xdr:nvSpPr>
        <xdr:cNvPr id="2858" name="Shape 14">
          <a:extLst>
            <a:ext uri="{FF2B5EF4-FFF2-40B4-BE49-F238E27FC236}">
              <a16:creationId xmlns:a16="http://schemas.microsoft.com/office/drawing/2014/main" id="{00000000-0008-0000-0000-00002A0B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76</xdr:row>
      <xdr:rowOff>0</xdr:rowOff>
    </xdr:from>
    <xdr:ext cx="342900" cy="342900"/>
    <xdr:sp macro="" textlink="">
      <xdr:nvSpPr>
        <xdr:cNvPr id="2859" name="Shape 14">
          <a:extLst>
            <a:ext uri="{FF2B5EF4-FFF2-40B4-BE49-F238E27FC236}">
              <a16:creationId xmlns:a16="http://schemas.microsoft.com/office/drawing/2014/main" id="{00000000-0008-0000-0000-00002B0B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77</xdr:row>
      <xdr:rowOff>0</xdr:rowOff>
    </xdr:from>
    <xdr:ext cx="342900" cy="342900"/>
    <xdr:sp macro="" textlink="">
      <xdr:nvSpPr>
        <xdr:cNvPr id="2860" name="Shape 14">
          <a:extLst>
            <a:ext uri="{FF2B5EF4-FFF2-40B4-BE49-F238E27FC236}">
              <a16:creationId xmlns:a16="http://schemas.microsoft.com/office/drawing/2014/main" id="{00000000-0008-0000-0000-00002C0B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77</xdr:row>
      <xdr:rowOff>0</xdr:rowOff>
    </xdr:from>
    <xdr:ext cx="342900" cy="342900"/>
    <xdr:sp macro="" textlink="">
      <xdr:nvSpPr>
        <xdr:cNvPr id="2861" name="Shape 14">
          <a:extLst>
            <a:ext uri="{FF2B5EF4-FFF2-40B4-BE49-F238E27FC236}">
              <a16:creationId xmlns:a16="http://schemas.microsoft.com/office/drawing/2014/main" id="{00000000-0008-0000-0000-00002D0B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77</xdr:row>
      <xdr:rowOff>0</xdr:rowOff>
    </xdr:from>
    <xdr:ext cx="342900" cy="342900"/>
    <xdr:sp macro="" textlink="">
      <xdr:nvSpPr>
        <xdr:cNvPr id="2862" name="Shape 14">
          <a:extLst>
            <a:ext uri="{FF2B5EF4-FFF2-40B4-BE49-F238E27FC236}">
              <a16:creationId xmlns:a16="http://schemas.microsoft.com/office/drawing/2014/main" id="{00000000-0008-0000-0000-00002E0B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78</xdr:row>
      <xdr:rowOff>0</xdr:rowOff>
    </xdr:from>
    <xdr:ext cx="342900" cy="342900"/>
    <xdr:sp macro="" textlink="">
      <xdr:nvSpPr>
        <xdr:cNvPr id="2863" name="Shape 14">
          <a:extLst>
            <a:ext uri="{FF2B5EF4-FFF2-40B4-BE49-F238E27FC236}">
              <a16:creationId xmlns:a16="http://schemas.microsoft.com/office/drawing/2014/main" id="{00000000-0008-0000-0000-00002F0B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78</xdr:row>
      <xdr:rowOff>0</xdr:rowOff>
    </xdr:from>
    <xdr:ext cx="342900" cy="342900"/>
    <xdr:sp macro="" textlink="">
      <xdr:nvSpPr>
        <xdr:cNvPr id="2864" name="Shape 14">
          <a:extLst>
            <a:ext uri="{FF2B5EF4-FFF2-40B4-BE49-F238E27FC236}">
              <a16:creationId xmlns:a16="http://schemas.microsoft.com/office/drawing/2014/main" id="{00000000-0008-0000-0000-0000300B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79</xdr:row>
      <xdr:rowOff>0</xdr:rowOff>
    </xdr:from>
    <xdr:ext cx="342900" cy="342900"/>
    <xdr:sp macro="" textlink="">
      <xdr:nvSpPr>
        <xdr:cNvPr id="2865" name="Shape 14">
          <a:extLst>
            <a:ext uri="{FF2B5EF4-FFF2-40B4-BE49-F238E27FC236}">
              <a16:creationId xmlns:a16="http://schemas.microsoft.com/office/drawing/2014/main" id="{00000000-0008-0000-0000-0000310B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79</xdr:row>
      <xdr:rowOff>0</xdr:rowOff>
    </xdr:from>
    <xdr:ext cx="342900" cy="342900"/>
    <xdr:sp macro="" textlink="">
      <xdr:nvSpPr>
        <xdr:cNvPr id="2866" name="Shape 14">
          <a:extLst>
            <a:ext uri="{FF2B5EF4-FFF2-40B4-BE49-F238E27FC236}">
              <a16:creationId xmlns:a16="http://schemas.microsoft.com/office/drawing/2014/main" id="{00000000-0008-0000-0000-0000320B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79</xdr:row>
      <xdr:rowOff>0</xdr:rowOff>
    </xdr:from>
    <xdr:ext cx="342900" cy="342900"/>
    <xdr:sp macro="" textlink="">
      <xdr:nvSpPr>
        <xdr:cNvPr id="2867" name="Shape 14">
          <a:extLst>
            <a:ext uri="{FF2B5EF4-FFF2-40B4-BE49-F238E27FC236}">
              <a16:creationId xmlns:a16="http://schemas.microsoft.com/office/drawing/2014/main" id="{00000000-0008-0000-0000-0000330B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85</xdr:row>
      <xdr:rowOff>0</xdr:rowOff>
    </xdr:from>
    <xdr:ext cx="342900" cy="342900"/>
    <xdr:sp macro="" textlink="">
      <xdr:nvSpPr>
        <xdr:cNvPr id="2868" name="Shape 14">
          <a:extLst>
            <a:ext uri="{FF2B5EF4-FFF2-40B4-BE49-F238E27FC236}">
              <a16:creationId xmlns:a16="http://schemas.microsoft.com/office/drawing/2014/main" id="{00000000-0008-0000-0000-0000340B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85</xdr:row>
      <xdr:rowOff>0</xdr:rowOff>
    </xdr:from>
    <xdr:ext cx="342900" cy="342900"/>
    <xdr:sp macro="" textlink="">
      <xdr:nvSpPr>
        <xdr:cNvPr id="2869" name="Shape 14">
          <a:extLst>
            <a:ext uri="{FF2B5EF4-FFF2-40B4-BE49-F238E27FC236}">
              <a16:creationId xmlns:a16="http://schemas.microsoft.com/office/drawing/2014/main" id="{00000000-0008-0000-0000-0000350B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85</xdr:row>
      <xdr:rowOff>0</xdr:rowOff>
    </xdr:from>
    <xdr:ext cx="342900" cy="342900"/>
    <xdr:sp macro="" textlink="">
      <xdr:nvSpPr>
        <xdr:cNvPr id="2870" name="Shape 14">
          <a:extLst>
            <a:ext uri="{FF2B5EF4-FFF2-40B4-BE49-F238E27FC236}">
              <a16:creationId xmlns:a16="http://schemas.microsoft.com/office/drawing/2014/main" id="{00000000-0008-0000-0000-0000360B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70</xdr:row>
      <xdr:rowOff>0</xdr:rowOff>
    </xdr:from>
    <xdr:ext cx="342900" cy="342900"/>
    <xdr:sp macro="" textlink="">
      <xdr:nvSpPr>
        <xdr:cNvPr id="2871" name="Shape 14">
          <a:extLst>
            <a:ext uri="{FF2B5EF4-FFF2-40B4-BE49-F238E27FC236}">
              <a16:creationId xmlns:a16="http://schemas.microsoft.com/office/drawing/2014/main" id="{00000000-0008-0000-0000-0000370B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42900" cy="342900"/>
    <xdr:sp macro="" textlink="">
      <xdr:nvSpPr>
        <xdr:cNvPr id="2872" name="Shape 14">
          <a:extLst>
            <a:ext uri="{FF2B5EF4-FFF2-40B4-BE49-F238E27FC236}">
              <a16:creationId xmlns:a16="http://schemas.microsoft.com/office/drawing/2014/main" id="{00000000-0008-0000-0000-0000380B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42900" cy="342900"/>
    <xdr:sp macro="" textlink="">
      <xdr:nvSpPr>
        <xdr:cNvPr id="2873" name="Shape 14">
          <a:extLst>
            <a:ext uri="{FF2B5EF4-FFF2-40B4-BE49-F238E27FC236}">
              <a16:creationId xmlns:a16="http://schemas.microsoft.com/office/drawing/2014/main" id="{00000000-0008-0000-0000-0000390B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73</xdr:row>
      <xdr:rowOff>0</xdr:rowOff>
    </xdr:from>
    <xdr:ext cx="342900" cy="342900"/>
    <xdr:sp macro="" textlink="">
      <xdr:nvSpPr>
        <xdr:cNvPr id="2874" name="Shape 14">
          <a:extLst>
            <a:ext uri="{FF2B5EF4-FFF2-40B4-BE49-F238E27FC236}">
              <a16:creationId xmlns:a16="http://schemas.microsoft.com/office/drawing/2014/main" id="{00000000-0008-0000-0000-00003A0B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70</xdr:row>
      <xdr:rowOff>0</xdr:rowOff>
    </xdr:from>
    <xdr:ext cx="342900" cy="342900"/>
    <xdr:sp macro="" textlink="">
      <xdr:nvSpPr>
        <xdr:cNvPr id="2875" name="Shape 14">
          <a:extLst>
            <a:ext uri="{FF2B5EF4-FFF2-40B4-BE49-F238E27FC236}">
              <a16:creationId xmlns:a16="http://schemas.microsoft.com/office/drawing/2014/main" id="{00000000-0008-0000-0000-00003B0B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42900" cy="342900"/>
    <xdr:sp macro="" textlink="">
      <xdr:nvSpPr>
        <xdr:cNvPr id="2876" name="Shape 14">
          <a:extLst>
            <a:ext uri="{FF2B5EF4-FFF2-40B4-BE49-F238E27FC236}">
              <a16:creationId xmlns:a16="http://schemas.microsoft.com/office/drawing/2014/main" id="{00000000-0008-0000-0000-00003C0B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42900" cy="342900"/>
    <xdr:sp macro="" textlink="">
      <xdr:nvSpPr>
        <xdr:cNvPr id="2877" name="Shape 14">
          <a:extLst>
            <a:ext uri="{FF2B5EF4-FFF2-40B4-BE49-F238E27FC236}">
              <a16:creationId xmlns:a16="http://schemas.microsoft.com/office/drawing/2014/main" id="{00000000-0008-0000-0000-00003D0B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73</xdr:row>
      <xdr:rowOff>0</xdr:rowOff>
    </xdr:from>
    <xdr:ext cx="342900" cy="342900"/>
    <xdr:sp macro="" textlink="">
      <xdr:nvSpPr>
        <xdr:cNvPr id="2878" name="Shape 14">
          <a:extLst>
            <a:ext uri="{FF2B5EF4-FFF2-40B4-BE49-F238E27FC236}">
              <a16:creationId xmlns:a16="http://schemas.microsoft.com/office/drawing/2014/main" id="{00000000-0008-0000-0000-00003E0B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70</xdr:row>
      <xdr:rowOff>0</xdr:rowOff>
    </xdr:from>
    <xdr:ext cx="342900" cy="342900"/>
    <xdr:sp macro="" textlink="">
      <xdr:nvSpPr>
        <xdr:cNvPr id="2879" name="Shape 14">
          <a:extLst>
            <a:ext uri="{FF2B5EF4-FFF2-40B4-BE49-F238E27FC236}">
              <a16:creationId xmlns:a16="http://schemas.microsoft.com/office/drawing/2014/main" id="{00000000-0008-0000-0000-00003F0B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42900" cy="342900"/>
    <xdr:sp macro="" textlink="">
      <xdr:nvSpPr>
        <xdr:cNvPr id="2880" name="Shape 14">
          <a:extLst>
            <a:ext uri="{FF2B5EF4-FFF2-40B4-BE49-F238E27FC236}">
              <a16:creationId xmlns:a16="http://schemas.microsoft.com/office/drawing/2014/main" id="{00000000-0008-0000-0000-0000400B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42900" cy="342900"/>
    <xdr:sp macro="" textlink="">
      <xdr:nvSpPr>
        <xdr:cNvPr id="2881" name="Shape 14">
          <a:extLst>
            <a:ext uri="{FF2B5EF4-FFF2-40B4-BE49-F238E27FC236}">
              <a16:creationId xmlns:a16="http://schemas.microsoft.com/office/drawing/2014/main" id="{00000000-0008-0000-0000-0000410B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42900" cy="342900"/>
    <xdr:sp macro="" textlink="">
      <xdr:nvSpPr>
        <xdr:cNvPr id="2882" name="Shape 14">
          <a:extLst>
            <a:ext uri="{FF2B5EF4-FFF2-40B4-BE49-F238E27FC236}">
              <a16:creationId xmlns:a16="http://schemas.microsoft.com/office/drawing/2014/main" id="{00000000-0008-0000-0000-0000420B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42900" cy="342900"/>
    <xdr:sp macro="" textlink="">
      <xdr:nvSpPr>
        <xdr:cNvPr id="2883" name="Shape 14">
          <a:extLst>
            <a:ext uri="{FF2B5EF4-FFF2-40B4-BE49-F238E27FC236}">
              <a16:creationId xmlns:a16="http://schemas.microsoft.com/office/drawing/2014/main" id="{00000000-0008-0000-0000-0000430B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42900" cy="342900"/>
    <xdr:sp macro="" textlink="">
      <xdr:nvSpPr>
        <xdr:cNvPr id="2884" name="Shape 14">
          <a:extLst>
            <a:ext uri="{FF2B5EF4-FFF2-40B4-BE49-F238E27FC236}">
              <a16:creationId xmlns:a16="http://schemas.microsoft.com/office/drawing/2014/main" id="{00000000-0008-0000-0000-0000440B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42900" cy="342900"/>
    <xdr:sp macro="" textlink="">
      <xdr:nvSpPr>
        <xdr:cNvPr id="2885" name="Shape 14">
          <a:extLst>
            <a:ext uri="{FF2B5EF4-FFF2-40B4-BE49-F238E27FC236}">
              <a16:creationId xmlns:a16="http://schemas.microsoft.com/office/drawing/2014/main" id="{00000000-0008-0000-0000-0000450B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42900" cy="342900"/>
    <xdr:sp macro="" textlink="">
      <xdr:nvSpPr>
        <xdr:cNvPr id="2886" name="Shape 14">
          <a:extLst>
            <a:ext uri="{FF2B5EF4-FFF2-40B4-BE49-F238E27FC236}">
              <a16:creationId xmlns:a16="http://schemas.microsoft.com/office/drawing/2014/main" id="{00000000-0008-0000-0000-0000460B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42900" cy="342900"/>
    <xdr:sp macro="" textlink="">
      <xdr:nvSpPr>
        <xdr:cNvPr id="2887" name="Shape 14">
          <a:extLst>
            <a:ext uri="{FF2B5EF4-FFF2-40B4-BE49-F238E27FC236}">
              <a16:creationId xmlns:a16="http://schemas.microsoft.com/office/drawing/2014/main" id="{00000000-0008-0000-0000-0000470B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42900" cy="342900"/>
    <xdr:sp macro="" textlink="">
      <xdr:nvSpPr>
        <xdr:cNvPr id="2888" name="Shape 14">
          <a:extLst>
            <a:ext uri="{FF2B5EF4-FFF2-40B4-BE49-F238E27FC236}">
              <a16:creationId xmlns:a16="http://schemas.microsoft.com/office/drawing/2014/main" id="{00000000-0008-0000-0000-0000480B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73</xdr:row>
      <xdr:rowOff>0</xdr:rowOff>
    </xdr:from>
    <xdr:ext cx="342900" cy="342900"/>
    <xdr:sp macro="" textlink="">
      <xdr:nvSpPr>
        <xdr:cNvPr id="2889" name="Shape 14">
          <a:extLst>
            <a:ext uri="{FF2B5EF4-FFF2-40B4-BE49-F238E27FC236}">
              <a16:creationId xmlns:a16="http://schemas.microsoft.com/office/drawing/2014/main" id="{00000000-0008-0000-0000-0000490B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73</xdr:row>
      <xdr:rowOff>0</xdr:rowOff>
    </xdr:from>
    <xdr:ext cx="342900" cy="342900"/>
    <xdr:sp macro="" textlink="">
      <xdr:nvSpPr>
        <xdr:cNvPr id="2890" name="Shape 14">
          <a:extLst>
            <a:ext uri="{FF2B5EF4-FFF2-40B4-BE49-F238E27FC236}">
              <a16:creationId xmlns:a16="http://schemas.microsoft.com/office/drawing/2014/main" id="{00000000-0008-0000-0000-00004A0B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73</xdr:row>
      <xdr:rowOff>0</xdr:rowOff>
    </xdr:from>
    <xdr:ext cx="342900" cy="342900"/>
    <xdr:sp macro="" textlink="">
      <xdr:nvSpPr>
        <xdr:cNvPr id="2891" name="Shape 14">
          <a:extLst>
            <a:ext uri="{FF2B5EF4-FFF2-40B4-BE49-F238E27FC236}">
              <a16:creationId xmlns:a16="http://schemas.microsoft.com/office/drawing/2014/main" id="{00000000-0008-0000-0000-00004B0B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76</xdr:row>
      <xdr:rowOff>0</xdr:rowOff>
    </xdr:from>
    <xdr:ext cx="342900" cy="342900"/>
    <xdr:sp macro="" textlink="">
      <xdr:nvSpPr>
        <xdr:cNvPr id="2892" name="Shape 14">
          <a:extLst>
            <a:ext uri="{FF2B5EF4-FFF2-40B4-BE49-F238E27FC236}">
              <a16:creationId xmlns:a16="http://schemas.microsoft.com/office/drawing/2014/main" id="{00000000-0008-0000-0000-00004C0B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76</xdr:row>
      <xdr:rowOff>0</xdr:rowOff>
    </xdr:from>
    <xdr:ext cx="342900" cy="342900"/>
    <xdr:sp macro="" textlink="">
      <xdr:nvSpPr>
        <xdr:cNvPr id="2893" name="Shape 14">
          <a:extLst>
            <a:ext uri="{FF2B5EF4-FFF2-40B4-BE49-F238E27FC236}">
              <a16:creationId xmlns:a16="http://schemas.microsoft.com/office/drawing/2014/main" id="{00000000-0008-0000-0000-00004D0B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76</xdr:row>
      <xdr:rowOff>0</xdr:rowOff>
    </xdr:from>
    <xdr:ext cx="342900" cy="342900"/>
    <xdr:sp macro="" textlink="">
      <xdr:nvSpPr>
        <xdr:cNvPr id="2894" name="Shape 14">
          <a:extLst>
            <a:ext uri="{FF2B5EF4-FFF2-40B4-BE49-F238E27FC236}">
              <a16:creationId xmlns:a16="http://schemas.microsoft.com/office/drawing/2014/main" id="{00000000-0008-0000-0000-00004E0B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77</xdr:row>
      <xdr:rowOff>0</xdr:rowOff>
    </xdr:from>
    <xdr:ext cx="342900" cy="342900"/>
    <xdr:sp macro="" textlink="">
      <xdr:nvSpPr>
        <xdr:cNvPr id="2895" name="Shape 14">
          <a:extLst>
            <a:ext uri="{FF2B5EF4-FFF2-40B4-BE49-F238E27FC236}">
              <a16:creationId xmlns:a16="http://schemas.microsoft.com/office/drawing/2014/main" id="{00000000-0008-0000-0000-00004F0B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77</xdr:row>
      <xdr:rowOff>0</xdr:rowOff>
    </xdr:from>
    <xdr:ext cx="342900" cy="342900"/>
    <xdr:sp macro="" textlink="">
      <xdr:nvSpPr>
        <xdr:cNvPr id="2896" name="Shape 14">
          <a:extLst>
            <a:ext uri="{FF2B5EF4-FFF2-40B4-BE49-F238E27FC236}">
              <a16:creationId xmlns:a16="http://schemas.microsoft.com/office/drawing/2014/main" id="{00000000-0008-0000-0000-0000500B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77</xdr:row>
      <xdr:rowOff>0</xdr:rowOff>
    </xdr:from>
    <xdr:ext cx="342900" cy="342900"/>
    <xdr:sp macro="" textlink="">
      <xdr:nvSpPr>
        <xdr:cNvPr id="2897" name="Shape 14">
          <a:extLst>
            <a:ext uri="{FF2B5EF4-FFF2-40B4-BE49-F238E27FC236}">
              <a16:creationId xmlns:a16="http://schemas.microsoft.com/office/drawing/2014/main" id="{00000000-0008-0000-0000-0000510B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78</xdr:row>
      <xdr:rowOff>0</xdr:rowOff>
    </xdr:from>
    <xdr:ext cx="342900" cy="342900"/>
    <xdr:sp macro="" textlink="">
      <xdr:nvSpPr>
        <xdr:cNvPr id="2898" name="Shape 14">
          <a:extLst>
            <a:ext uri="{FF2B5EF4-FFF2-40B4-BE49-F238E27FC236}">
              <a16:creationId xmlns:a16="http://schemas.microsoft.com/office/drawing/2014/main" id="{00000000-0008-0000-0000-0000520B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78</xdr:row>
      <xdr:rowOff>0</xdr:rowOff>
    </xdr:from>
    <xdr:ext cx="342900" cy="342900"/>
    <xdr:sp macro="" textlink="">
      <xdr:nvSpPr>
        <xdr:cNvPr id="2899" name="Shape 14">
          <a:extLst>
            <a:ext uri="{FF2B5EF4-FFF2-40B4-BE49-F238E27FC236}">
              <a16:creationId xmlns:a16="http://schemas.microsoft.com/office/drawing/2014/main" id="{00000000-0008-0000-0000-0000530B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78</xdr:row>
      <xdr:rowOff>0</xdr:rowOff>
    </xdr:from>
    <xdr:ext cx="342900" cy="342900"/>
    <xdr:sp macro="" textlink="">
      <xdr:nvSpPr>
        <xdr:cNvPr id="2900" name="Shape 14">
          <a:extLst>
            <a:ext uri="{FF2B5EF4-FFF2-40B4-BE49-F238E27FC236}">
              <a16:creationId xmlns:a16="http://schemas.microsoft.com/office/drawing/2014/main" id="{00000000-0008-0000-0000-0000540B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79</xdr:row>
      <xdr:rowOff>0</xdr:rowOff>
    </xdr:from>
    <xdr:ext cx="342900" cy="342900"/>
    <xdr:sp macro="" textlink="">
      <xdr:nvSpPr>
        <xdr:cNvPr id="2901" name="Shape 14">
          <a:extLst>
            <a:ext uri="{FF2B5EF4-FFF2-40B4-BE49-F238E27FC236}">
              <a16:creationId xmlns:a16="http://schemas.microsoft.com/office/drawing/2014/main" id="{00000000-0008-0000-0000-0000550B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79</xdr:row>
      <xdr:rowOff>0</xdr:rowOff>
    </xdr:from>
    <xdr:ext cx="342900" cy="342900"/>
    <xdr:sp macro="" textlink="">
      <xdr:nvSpPr>
        <xdr:cNvPr id="2902" name="Shape 14">
          <a:extLst>
            <a:ext uri="{FF2B5EF4-FFF2-40B4-BE49-F238E27FC236}">
              <a16:creationId xmlns:a16="http://schemas.microsoft.com/office/drawing/2014/main" id="{00000000-0008-0000-0000-0000560B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85</xdr:row>
      <xdr:rowOff>0</xdr:rowOff>
    </xdr:from>
    <xdr:ext cx="342900" cy="342900"/>
    <xdr:sp macro="" textlink="">
      <xdr:nvSpPr>
        <xdr:cNvPr id="2903" name="Shape 14">
          <a:extLst>
            <a:ext uri="{FF2B5EF4-FFF2-40B4-BE49-F238E27FC236}">
              <a16:creationId xmlns:a16="http://schemas.microsoft.com/office/drawing/2014/main" id="{00000000-0008-0000-0000-0000570B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70</xdr:row>
      <xdr:rowOff>0</xdr:rowOff>
    </xdr:from>
    <xdr:ext cx="342900" cy="342900"/>
    <xdr:sp macro="" textlink="">
      <xdr:nvSpPr>
        <xdr:cNvPr id="2904" name="Shape 14">
          <a:extLst>
            <a:ext uri="{FF2B5EF4-FFF2-40B4-BE49-F238E27FC236}">
              <a16:creationId xmlns:a16="http://schemas.microsoft.com/office/drawing/2014/main" id="{00000000-0008-0000-0000-0000580B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71</xdr:row>
      <xdr:rowOff>0</xdr:rowOff>
    </xdr:from>
    <xdr:ext cx="342900" cy="342900"/>
    <xdr:sp macro="" textlink="">
      <xdr:nvSpPr>
        <xdr:cNvPr id="2905" name="Shape 14">
          <a:extLst>
            <a:ext uri="{FF2B5EF4-FFF2-40B4-BE49-F238E27FC236}">
              <a16:creationId xmlns:a16="http://schemas.microsoft.com/office/drawing/2014/main" id="{00000000-0008-0000-0000-0000590B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72</xdr:row>
      <xdr:rowOff>0</xdr:rowOff>
    </xdr:from>
    <xdr:ext cx="342900" cy="342900"/>
    <xdr:sp macro="" textlink="">
      <xdr:nvSpPr>
        <xdr:cNvPr id="2906" name="Shape 14">
          <a:extLst>
            <a:ext uri="{FF2B5EF4-FFF2-40B4-BE49-F238E27FC236}">
              <a16:creationId xmlns:a16="http://schemas.microsoft.com/office/drawing/2014/main" id="{00000000-0008-0000-0000-00005A0B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73</xdr:row>
      <xdr:rowOff>0</xdr:rowOff>
    </xdr:from>
    <xdr:ext cx="342900" cy="342900"/>
    <xdr:sp macro="" textlink="">
      <xdr:nvSpPr>
        <xdr:cNvPr id="2907" name="Shape 14">
          <a:extLst>
            <a:ext uri="{FF2B5EF4-FFF2-40B4-BE49-F238E27FC236}">
              <a16:creationId xmlns:a16="http://schemas.microsoft.com/office/drawing/2014/main" id="{00000000-0008-0000-0000-00005B0B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70</xdr:row>
      <xdr:rowOff>0</xdr:rowOff>
    </xdr:from>
    <xdr:ext cx="342900" cy="342900"/>
    <xdr:sp macro="" textlink="">
      <xdr:nvSpPr>
        <xdr:cNvPr id="2908" name="Shape 14">
          <a:extLst>
            <a:ext uri="{FF2B5EF4-FFF2-40B4-BE49-F238E27FC236}">
              <a16:creationId xmlns:a16="http://schemas.microsoft.com/office/drawing/2014/main" id="{00000000-0008-0000-0000-00005C0B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71</xdr:row>
      <xdr:rowOff>0</xdr:rowOff>
    </xdr:from>
    <xdr:ext cx="342900" cy="342900"/>
    <xdr:sp macro="" textlink="">
      <xdr:nvSpPr>
        <xdr:cNvPr id="2909" name="Shape 14">
          <a:extLst>
            <a:ext uri="{FF2B5EF4-FFF2-40B4-BE49-F238E27FC236}">
              <a16:creationId xmlns:a16="http://schemas.microsoft.com/office/drawing/2014/main" id="{00000000-0008-0000-0000-00005D0B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72</xdr:row>
      <xdr:rowOff>0</xdr:rowOff>
    </xdr:from>
    <xdr:ext cx="342900" cy="342900"/>
    <xdr:sp macro="" textlink="">
      <xdr:nvSpPr>
        <xdr:cNvPr id="2910" name="Shape 14">
          <a:extLst>
            <a:ext uri="{FF2B5EF4-FFF2-40B4-BE49-F238E27FC236}">
              <a16:creationId xmlns:a16="http://schemas.microsoft.com/office/drawing/2014/main" id="{00000000-0008-0000-0000-00005E0B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73</xdr:row>
      <xdr:rowOff>0</xdr:rowOff>
    </xdr:from>
    <xdr:ext cx="342900" cy="342900"/>
    <xdr:sp macro="" textlink="">
      <xdr:nvSpPr>
        <xdr:cNvPr id="2911" name="Shape 14">
          <a:extLst>
            <a:ext uri="{FF2B5EF4-FFF2-40B4-BE49-F238E27FC236}">
              <a16:creationId xmlns:a16="http://schemas.microsoft.com/office/drawing/2014/main" id="{00000000-0008-0000-0000-00005F0B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70</xdr:row>
      <xdr:rowOff>0</xdr:rowOff>
    </xdr:from>
    <xdr:ext cx="342900" cy="342900"/>
    <xdr:sp macro="" textlink="">
      <xdr:nvSpPr>
        <xdr:cNvPr id="2912" name="Shape 14">
          <a:extLst>
            <a:ext uri="{FF2B5EF4-FFF2-40B4-BE49-F238E27FC236}">
              <a16:creationId xmlns:a16="http://schemas.microsoft.com/office/drawing/2014/main" id="{00000000-0008-0000-0000-0000600B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68</xdr:row>
      <xdr:rowOff>0</xdr:rowOff>
    </xdr:from>
    <xdr:ext cx="342900" cy="342900"/>
    <xdr:sp macro="" textlink="">
      <xdr:nvSpPr>
        <xdr:cNvPr id="2913" name="Shape 14">
          <a:extLst>
            <a:ext uri="{FF2B5EF4-FFF2-40B4-BE49-F238E27FC236}">
              <a16:creationId xmlns:a16="http://schemas.microsoft.com/office/drawing/2014/main" id="{00000000-0008-0000-0000-0000610B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68</xdr:row>
      <xdr:rowOff>0</xdr:rowOff>
    </xdr:from>
    <xdr:ext cx="342900" cy="342900"/>
    <xdr:sp macro="" textlink="">
      <xdr:nvSpPr>
        <xdr:cNvPr id="2914" name="Shape 14">
          <a:extLst>
            <a:ext uri="{FF2B5EF4-FFF2-40B4-BE49-F238E27FC236}">
              <a16:creationId xmlns:a16="http://schemas.microsoft.com/office/drawing/2014/main" id="{00000000-0008-0000-0000-0000620B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68</xdr:row>
      <xdr:rowOff>0</xdr:rowOff>
    </xdr:from>
    <xdr:ext cx="342900" cy="342900"/>
    <xdr:sp macro="" textlink="">
      <xdr:nvSpPr>
        <xdr:cNvPr id="2915" name="Shape 14">
          <a:extLst>
            <a:ext uri="{FF2B5EF4-FFF2-40B4-BE49-F238E27FC236}">
              <a16:creationId xmlns:a16="http://schemas.microsoft.com/office/drawing/2014/main" id="{00000000-0008-0000-0000-0000630B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71</xdr:row>
      <xdr:rowOff>0</xdr:rowOff>
    </xdr:from>
    <xdr:ext cx="342900" cy="342900"/>
    <xdr:sp macro="" textlink="">
      <xdr:nvSpPr>
        <xdr:cNvPr id="2916" name="Shape 14">
          <a:extLst>
            <a:ext uri="{FF2B5EF4-FFF2-40B4-BE49-F238E27FC236}">
              <a16:creationId xmlns:a16="http://schemas.microsoft.com/office/drawing/2014/main" id="{00000000-0008-0000-0000-0000640B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71</xdr:row>
      <xdr:rowOff>0</xdr:rowOff>
    </xdr:from>
    <xdr:ext cx="342900" cy="342900"/>
    <xdr:sp macro="" textlink="">
      <xdr:nvSpPr>
        <xdr:cNvPr id="2917" name="Shape 14">
          <a:extLst>
            <a:ext uri="{FF2B5EF4-FFF2-40B4-BE49-F238E27FC236}">
              <a16:creationId xmlns:a16="http://schemas.microsoft.com/office/drawing/2014/main" id="{00000000-0008-0000-0000-0000650B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71</xdr:row>
      <xdr:rowOff>0</xdr:rowOff>
    </xdr:from>
    <xdr:ext cx="342900" cy="342900"/>
    <xdr:sp macro="" textlink="">
      <xdr:nvSpPr>
        <xdr:cNvPr id="2918" name="Shape 14">
          <a:extLst>
            <a:ext uri="{FF2B5EF4-FFF2-40B4-BE49-F238E27FC236}">
              <a16:creationId xmlns:a16="http://schemas.microsoft.com/office/drawing/2014/main" id="{00000000-0008-0000-0000-0000660B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72</xdr:row>
      <xdr:rowOff>0</xdr:rowOff>
    </xdr:from>
    <xdr:ext cx="342900" cy="342900"/>
    <xdr:sp macro="" textlink="">
      <xdr:nvSpPr>
        <xdr:cNvPr id="2919" name="Shape 14">
          <a:extLst>
            <a:ext uri="{FF2B5EF4-FFF2-40B4-BE49-F238E27FC236}">
              <a16:creationId xmlns:a16="http://schemas.microsoft.com/office/drawing/2014/main" id="{00000000-0008-0000-0000-0000670B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72</xdr:row>
      <xdr:rowOff>0</xdr:rowOff>
    </xdr:from>
    <xdr:ext cx="342900" cy="342900"/>
    <xdr:sp macro="" textlink="">
      <xdr:nvSpPr>
        <xdr:cNvPr id="2920" name="Shape 14">
          <a:extLst>
            <a:ext uri="{FF2B5EF4-FFF2-40B4-BE49-F238E27FC236}">
              <a16:creationId xmlns:a16="http://schemas.microsoft.com/office/drawing/2014/main" id="{00000000-0008-0000-0000-0000680B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72</xdr:row>
      <xdr:rowOff>0</xdr:rowOff>
    </xdr:from>
    <xdr:ext cx="342900" cy="342900"/>
    <xdr:sp macro="" textlink="">
      <xdr:nvSpPr>
        <xdr:cNvPr id="2921" name="Shape 14">
          <a:extLst>
            <a:ext uri="{FF2B5EF4-FFF2-40B4-BE49-F238E27FC236}">
              <a16:creationId xmlns:a16="http://schemas.microsoft.com/office/drawing/2014/main" id="{00000000-0008-0000-0000-0000690B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73</xdr:row>
      <xdr:rowOff>0</xdr:rowOff>
    </xdr:from>
    <xdr:ext cx="342900" cy="342900"/>
    <xdr:sp macro="" textlink="">
      <xdr:nvSpPr>
        <xdr:cNvPr id="2922" name="Shape 14">
          <a:extLst>
            <a:ext uri="{FF2B5EF4-FFF2-40B4-BE49-F238E27FC236}">
              <a16:creationId xmlns:a16="http://schemas.microsoft.com/office/drawing/2014/main" id="{00000000-0008-0000-0000-00006A0B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73</xdr:row>
      <xdr:rowOff>0</xdr:rowOff>
    </xdr:from>
    <xdr:ext cx="342900" cy="342900"/>
    <xdr:sp macro="" textlink="">
      <xdr:nvSpPr>
        <xdr:cNvPr id="2923" name="Shape 14">
          <a:extLst>
            <a:ext uri="{FF2B5EF4-FFF2-40B4-BE49-F238E27FC236}">
              <a16:creationId xmlns:a16="http://schemas.microsoft.com/office/drawing/2014/main" id="{00000000-0008-0000-0000-00006B0B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76</xdr:row>
      <xdr:rowOff>0</xdr:rowOff>
    </xdr:from>
    <xdr:ext cx="342900" cy="342900"/>
    <xdr:sp macro="" textlink="">
      <xdr:nvSpPr>
        <xdr:cNvPr id="2924" name="Shape 14">
          <a:extLst>
            <a:ext uri="{FF2B5EF4-FFF2-40B4-BE49-F238E27FC236}">
              <a16:creationId xmlns:a16="http://schemas.microsoft.com/office/drawing/2014/main" id="{00000000-0008-0000-0000-00006C0B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76</xdr:row>
      <xdr:rowOff>0</xdr:rowOff>
    </xdr:from>
    <xdr:ext cx="342900" cy="342900"/>
    <xdr:sp macro="" textlink="">
      <xdr:nvSpPr>
        <xdr:cNvPr id="2925" name="Shape 14">
          <a:extLst>
            <a:ext uri="{FF2B5EF4-FFF2-40B4-BE49-F238E27FC236}">
              <a16:creationId xmlns:a16="http://schemas.microsoft.com/office/drawing/2014/main" id="{00000000-0008-0000-0000-00006D0B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76</xdr:row>
      <xdr:rowOff>0</xdr:rowOff>
    </xdr:from>
    <xdr:ext cx="342900" cy="342900"/>
    <xdr:sp macro="" textlink="">
      <xdr:nvSpPr>
        <xdr:cNvPr id="2926" name="Shape 14">
          <a:extLst>
            <a:ext uri="{FF2B5EF4-FFF2-40B4-BE49-F238E27FC236}">
              <a16:creationId xmlns:a16="http://schemas.microsoft.com/office/drawing/2014/main" id="{00000000-0008-0000-0000-00006E0B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77</xdr:row>
      <xdr:rowOff>0</xdr:rowOff>
    </xdr:from>
    <xdr:ext cx="342900" cy="342900"/>
    <xdr:sp macro="" textlink="">
      <xdr:nvSpPr>
        <xdr:cNvPr id="2927" name="Shape 14">
          <a:extLst>
            <a:ext uri="{FF2B5EF4-FFF2-40B4-BE49-F238E27FC236}">
              <a16:creationId xmlns:a16="http://schemas.microsoft.com/office/drawing/2014/main" id="{00000000-0008-0000-0000-00006F0B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77</xdr:row>
      <xdr:rowOff>0</xdr:rowOff>
    </xdr:from>
    <xdr:ext cx="342900" cy="342900"/>
    <xdr:sp macro="" textlink="">
      <xdr:nvSpPr>
        <xdr:cNvPr id="2928" name="Shape 14">
          <a:extLst>
            <a:ext uri="{FF2B5EF4-FFF2-40B4-BE49-F238E27FC236}">
              <a16:creationId xmlns:a16="http://schemas.microsoft.com/office/drawing/2014/main" id="{00000000-0008-0000-0000-0000700B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77</xdr:row>
      <xdr:rowOff>0</xdr:rowOff>
    </xdr:from>
    <xdr:ext cx="342900" cy="342900"/>
    <xdr:sp macro="" textlink="">
      <xdr:nvSpPr>
        <xdr:cNvPr id="2929" name="Shape 14">
          <a:extLst>
            <a:ext uri="{FF2B5EF4-FFF2-40B4-BE49-F238E27FC236}">
              <a16:creationId xmlns:a16="http://schemas.microsoft.com/office/drawing/2014/main" id="{00000000-0008-0000-0000-0000710B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78</xdr:row>
      <xdr:rowOff>0</xdr:rowOff>
    </xdr:from>
    <xdr:ext cx="342900" cy="342900"/>
    <xdr:sp macro="" textlink="">
      <xdr:nvSpPr>
        <xdr:cNvPr id="2930" name="Shape 14">
          <a:extLst>
            <a:ext uri="{FF2B5EF4-FFF2-40B4-BE49-F238E27FC236}">
              <a16:creationId xmlns:a16="http://schemas.microsoft.com/office/drawing/2014/main" id="{00000000-0008-0000-0000-0000720B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78</xdr:row>
      <xdr:rowOff>0</xdr:rowOff>
    </xdr:from>
    <xdr:ext cx="342900" cy="342900"/>
    <xdr:sp macro="" textlink="">
      <xdr:nvSpPr>
        <xdr:cNvPr id="2931" name="Shape 14">
          <a:extLst>
            <a:ext uri="{FF2B5EF4-FFF2-40B4-BE49-F238E27FC236}">
              <a16:creationId xmlns:a16="http://schemas.microsoft.com/office/drawing/2014/main" id="{00000000-0008-0000-0000-0000730B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78</xdr:row>
      <xdr:rowOff>0</xdr:rowOff>
    </xdr:from>
    <xdr:ext cx="342900" cy="342900"/>
    <xdr:sp macro="" textlink="">
      <xdr:nvSpPr>
        <xdr:cNvPr id="2932" name="Shape 14">
          <a:extLst>
            <a:ext uri="{FF2B5EF4-FFF2-40B4-BE49-F238E27FC236}">
              <a16:creationId xmlns:a16="http://schemas.microsoft.com/office/drawing/2014/main" id="{00000000-0008-0000-0000-0000740B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79</xdr:row>
      <xdr:rowOff>0</xdr:rowOff>
    </xdr:from>
    <xdr:ext cx="342900" cy="342900"/>
    <xdr:sp macro="" textlink="">
      <xdr:nvSpPr>
        <xdr:cNvPr id="2933" name="Shape 14">
          <a:extLst>
            <a:ext uri="{FF2B5EF4-FFF2-40B4-BE49-F238E27FC236}">
              <a16:creationId xmlns:a16="http://schemas.microsoft.com/office/drawing/2014/main" id="{00000000-0008-0000-0000-0000750B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79</xdr:row>
      <xdr:rowOff>0</xdr:rowOff>
    </xdr:from>
    <xdr:ext cx="342900" cy="342900"/>
    <xdr:sp macro="" textlink="">
      <xdr:nvSpPr>
        <xdr:cNvPr id="2934" name="Shape 14">
          <a:extLst>
            <a:ext uri="{FF2B5EF4-FFF2-40B4-BE49-F238E27FC236}">
              <a16:creationId xmlns:a16="http://schemas.microsoft.com/office/drawing/2014/main" id="{00000000-0008-0000-0000-0000760B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79</xdr:row>
      <xdr:rowOff>0</xdr:rowOff>
    </xdr:from>
    <xdr:ext cx="342900" cy="342900"/>
    <xdr:sp macro="" textlink="">
      <xdr:nvSpPr>
        <xdr:cNvPr id="2935" name="Shape 14">
          <a:extLst>
            <a:ext uri="{FF2B5EF4-FFF2-40B4-BE49-F238E27FC236}">
              <a16:creationId xmlns:a16="http://schemas.microsoft.com/office/drawing/2014/main" id="{00000000-0008-0000-0000-0000770B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85</xdr:row>
      <xdr:rowOff>0</xdr:rowOff>
    </xdr:from>
    <xdr:ext cx="342900" cy="342900"/>
    <xdr:sp macro="" textlink="">
      <xdr:nvSpPr>
        <xdr:cNvPr id="2936" name="Shape 14">
          <a:extLst>
            <a:ext uri="{FF2B5EF4-FFF2-40B4-BE49-F238E27FC236}">
              <a16:creationId xmlns:a16="http://schemas.microsoft.com/office/drawing/2014/main" id="{00000000-0008-0000-0000-0000780B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85</xdr:row>
      <xdr:rowOff>0</xdr:rowOff>
    </xdr:from>
    <xdr:ext cx="342900" cy="342900"/>
    <xdr:sp macro="" textlink="">
      <xdr:nvSpPr>
        <xdr:cNvPr id="2937" name="Shape 14">
          <a:extLst>
            <a:ext uri="{FF2B5EF4-FFF2-40B4-BE49-F238E27FC236}">
              <a16:creationId xmlns:a16="http://schemas.microsoft.com/office/drawing/2014/main" id="{00000000-0008-0000-0000-0000790B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85</xdr:row>
      <xdr:rowOff>0</xdr:rowOff>
    </xdr:from>
    <xdr:ext cx="342900" cy="342900"/>
    <xdr:sp macro="" textlink="">
      <xdr:nvSpPr>
        <xdr:cNvPr id="2938" name="Shape 14">
          <a:extLst>
            <a:ext uri="{FF2B5EF4-FFF2-40B4-BE49-F238E27FC236}">
              <a16:creationId xmlns:a16="http://schemas.microsoft.com/office/drawing/2014/main" id="{00000000-0008-0000-0000-00007A0B0000}"/>
            </a:ext>
          </a:extLst>
        </xdr:cNvPr>
        <xdr:cNvSpPr/>
      </xdr:nvSpPr>
      <xdr:spPr>
        <a:xfrm>
          <a:off x="49190753"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70</xdr:row>
      <xdr:rowOff>0</xdr:rowOff>
    </xdr:from>
    <xdr:ext cx="342900" cy="342900"/>
    <xdr:sp macro="" textlink="">
      <xdr:nvSpPr>
        <xdr:cNvPr id="2939" name="Shape 14">
          <a:extLst>
            <a:ext uri="{FF2B5EF4-FFF2-40B4-BE49-F238E27FC236}">
              <a16:creationId xmlns:a16="http://schemas.microsoft.com/office/drawing/2014/main" id="{00000000-0008-0000-0000-00007B0B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42900" cy="342900"/>
    <xdr:sp macro="" textlink="">
      <xdr:nvSpPr>
        <xdr:cNvPr id="2940" name="Shape 14">
          <a:extLst>
            <a:ext uri="{FF2B5EF4-FFF2-40B4-BE49-F238E27FC236}">
              <a16:creationId xmlns:a16="http://schemas.microsoft.com/office/drawing/2014/main" id="{00000000-0008-0000-0000-00007C0B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42900" cy="342900"/>
    <xdr:sp macro="" textlink="">
      <xdr:nvSpPr>
        <xdr:cNvPr id="2941" name="Shape 14">
          <a:extLst>
            <a:ext uri="{FF2B5EF4-FFF2-40B4-BE49-F238E27FC236}">
              <a16:creationId xmlns:a16="http://schemas.microsoft.com/office/drawing/2014/main" id="{00000000-0008-0000-0000-00007D0B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73</xdr:row>
      <xdr:rowOff>0</xdr:rowOff>
    </xdr:from>
    <xdr:ext cx="342900" cy="342900"/>
    <xdr:sp macro="" textlink="">
      <xdr:nvSpPr>
        <xdr:cNvPr id="2942" name="Shape 14">
          <a:extLst>
            <a:ext uri="{FF2B5EF4-FFF2-40B4-BE49-F238E27FC236}">
              <a16:creationId xmlns:a16="http://schemas.microsoft.com/office/drawing/2014/main" id="{00000000-0008-0000-0000-00007E0B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70</xdr:row>
      <xdr:rowOff>0</xdr:rowOff>
    </xdr:from>
    <xdr:ext cx="342900" cy="342900"/>
    <xdr:sp macro="" textlink="">
      <xdr:nvSpPr>
        <xdr:cNvPr id="2943" name="Shape 14">
          <a:extLst>
            <a:ext uri="{FF2B5EF4-FFF2-40B4-BE49-F238E27FC236}">
              <a16:creationId xmlns:a16="http://schemas.microsoft.com/office/drawing/2014/main" id="{00000000-0008-0000-0000-00007F0B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42900" cy="342900"/>
    <xdr:sp macro="" textlink="">
      <xdr:nvSpPr>
        <xdr:cNvPr id="2944" name="Shape 14">
          <a:extLst>
            <a:ext uri="{FF2B5EF4-FFF2-40B4-BE49-F238E27FC236}">
              <a16:creationId xmlns:a16="http://schemas.microsoft.com/office/drawing/2014/main" id="{00000000-0008-0000-0000-0000800B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42900" cy="342900"/>
    <xdr:sp macro="" textlink="">
      <xdr:nvSpPr>
        <xdr:cNvPr id="2945" name="Shape 14">
          <a:extLst>
            <a:ext uri="{FF2B5EF4-FFF2-40B4-BE49-F238E27FC236}">
              <a16:creationId xmlns:a16="http://schemas.microsoft.com/office/drawing/2014/main" id="{00000000-0008-0000-0000-0000810B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73</xdr:row>
      <xdr:rowOff>0</xdr:rowOff>
    </xdr:from>
    <xdr:ext cx="342900" cy="342900"/>
    <xdr:sp macro="" textlink="">
      <xdr:nvSpPr>
        <xdr:cNvPr id="2946" name="Shape 14">
          <a:extLst>
            <a:ext uri="{FF2B5EF4-FFF2-40B4-BE49-F238E27FC236}">
              <a16:creationId xmlns:a16="http://schemas.microsoft.com/office/drawing/2014/main" id="{00000000-0008-0000-0000-0000820B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70</xdr:row>
      <xdr:rowOff>0</xdr:rowOff>
    </xdr:from>
    <xdr:ext cx="342900" cy="342900"/>
    <xdr:sp macro="" textlink="">
      <xdr:nvSpPr>
        <xdr:cNvPr id="2947" name="Shape 14">
          <a:extLst>
            <a:ext uri="{FF2B5EF4-FFF2-40B4-BE49-F238E27FC236}">
              <a16:creationId xmlns:a16="http://schemas.microsoft.com/office/drawing/2014/main" id="{00000000-0008-0000-0000-0000830B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42900" cy="342900"/>
    <xdr:sp macro="" textlink="">
      <xdr:nvSpPr>
        <xdr:cNvPr id="2948" name="Shape 14">
          <a:extLst>
            <a:ext uri="{FF2B5EF4-FFF2-40B4-BE49-F238E27FC236}">
              <a16:creationId xmlns:a16="http://schemas.microsoft.com/office/drawing/2014/main" id="{00000000-0008-0000-0000-0000840B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42900" cy="342900"/>
    <xdr:sp macro="" textlink="">
      <xdr:nvSpPr>
        <xdr:cNvPr id="2949" name="Shape 14">
          <a:extLst>
            <a:ext uri="{FF2B5EF4-FFF2-40B4-BE49-F238E27FC236}">
              <a16:creationId xmlns:a16="http://schemas.microsoft.com/office/drawing/2014/main" id="{00000000-0008-0000-0000-0000850B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42900" cy="342900"/>
    <xdr:sp macro="" textlink="">
      <xdr:nvSpPr>
        <xdr:cNvPr id="2950" name="Shape 14">
          <a:extLst>
            <a:ext uri="{FF2B5EF4-FFF2-40B4-BE49-F238E27FC236}">
              <a16:creationId xmlns:a16="http://schemas.microsoft.com/office/drawing/2014/main" id="{00000000-0008-0000-0000-0000860B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42900" cy="342900"/>
    <xdr:sp macro="" textlink="">
      <xdr:nvSpPr>
        <xdr:cNvPr id="2951" name="Shape 14">
          <a:extLst>
            <a:ext uri="{FF2B5EF4-FFF2-40B4-BE49-F238E27FC236}">
              <a16:creationId xmlns:a16="http://schemas.microsoft.com/office/drawing/2014/main" id="{00000000-0008-0000-0000-0000870B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42900" cy="342900"/>
    <xdr:sp macro="" textlink="">
      <xdr:nvSpPr>
        <xdr:cNvPr id="2952" name="Shape 14">
          <a:extLst>
            <a:ext uri="{FF2B5EF4-FFF2-40B4-BE49-F238E27FC236}">
              <a16:creationId xmlns:a16="http://schemas.microsoft.com/office/drawing/2014/main" id="{00000000-0008-0000-0000-0000880B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42900" cy="342900"/>
    <xdr:sp macro="" textlink="">
      <xdr:nvSpPr>
        <xdr:cNvPr id="2953" name="Shape 14">
          <a:extLst>
            <a:ext uri="{FF2B5EF4-FFF2-40B4-BE49-F238E27FC236}">
              <a16:creationId xmlns:a16="http://schemas.microsoft.com/office/drawing/2014/main" id="{00000000-0008-0000-0000-0000890B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42900" cy="342900"/>
    <xdr:sp macro="" textlink="">
      <xdr:nvSpPr>
        <xdr:cNvPr id="2954" name="Shape 14">
          <a:extLst>
            <a:ext uri="{FF2B5EF4-FFF2-40B4-BE49-F238E27FC236}">
              <a16:creationId xmlns:a16="http://schemas.microsoft.com/office/drawing/2014/main" id="{00000000-0008-0000-0000-00008A0B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42900" cy="342900"/>
    <xdr:sp macro="" textlink="">
      <xdr:nvSpPr>
        <xdr:cNvPr id="2955" name="Shape 14">
          <a:extLst>
            <a:ext uri="{FF2B5EF4-FFF2-40B4-BE49-F238E27FC236}">
              <a16:creationId xmlns:a16="http://schemas.microsoft.com/office/drawing/2014/main" id="{00000000-0008-0000-0000-00008B0B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42900" cy="342900"/>
    <xdr:sp macro="" textlink="">
      <xdr:nvSpPr>
        <xdr:cNvPr id="2956" name="Shape 14">
          <a:extLst>
            <a:ext uri="{FF2B5EF4-FFF2-40B4-BE49-F238E27FC236}">
              <a16:creationId xmlns:a16="http://schemas.microsoft.com/office/drawing/2014/main" id="{00000000-0008-0000-0000-00008C0B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73</xdr:row>
      <xdr:rowOff>0</xdr:rowOff>
    </xdr:from>
    <xdr:ext cx="342900" cy="342900"/>
    <xdr:sp macro="" textlink="">
      <xdr:nvSpPr>
        <xdr:cNvPr id="2957" name="Shape 14">
          <a:extLst>
            <a:ext uri="{FF2B5EF4-FFF2-40B4-BE49-F238E27FC236}">
              <a16:creationId xmlns:a16="http://schemas.microsoft.com/office/drawing/2014/main" id="{00000000-0008-0000-0000-00008D0B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73</xdr:row>
      <xdr:rowOff>0</xdr:rowOff>
    </xdr:from>
    <xdr:ext cx="342900" cy="342900"/>
    <xdr:sp macro="" textlink="">
      <xdr:nvSpPr>
        <xdr:cNvPr id="2958" name="Shape 14">
          <a:extLst>
            <a:ext uri="{FF2B5EF4-FFF2-40B4-BE49-F238E27FC236}">
              <a16:creationId xmlns:a16="http://schemas.microsoft.com/office/drawing/2014/main" id="{00000000-0008-0000-0000-00008E0B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73</xdr:row>
      <xdr:rowOff>0</xdr:rowOff>
    </xdr:from>
    <xdr:ext cx="342900" cy="342900"/>
    <xdr:sp macro="" textlink="">
      <xdr:nvSpPr>
        <xdr:cNvPr id="2959" name="Shape 14">
          <a:extLst>
            <a:ext uri="{FF2B5EF4-FFF2-40B4-BE49-F238E27FC236}">
              <a16:creationId xmlns:a16="http://schemas.microsoft.com/office/drawing/2014/main" id="{00000000-0008-0000-0000-00008F0B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76</xdr:row>
      <xdr:rowOff>0</xdr:rowOff>
    </xdr:from>
    <xdr:ext cx="342900" cy="342900"/>
    <xdr:sp macro="" textlink="">
      <xdr:nvSpPr>
        <xdr:cNvPr id="2960" name="Shape 14">
          <a:extLst>
            <a:ext uri="{FF2B5EF4-FFF2-40B4-BE49-F238E27FC236}">
              <a16:creationId xmlns:a16="http://schemas.microsoft.com/office/drawing/2014/main" id="{00000000-0008-0000-0000-0000900B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76</xdr:row>
      <xdr:rowOff>0</xdr:rowOff>
    </xdr:from>
    <xdr:ext cx="342900" cy="342900"/>
    <xdr:sp macro="" textlink="">
      <xdr:nvSpPr>
        <xdr:cNvPr id="2961" name="Shape 14">
          <a:extLst>
            <a:ext uri="{FF2B5EF4-FFF2-40B4-BE49-F238E27FC236}">
              <a16:creationId xmlns:a16="http://schemas.microsoft.com/office/drawing/2014/main" id="{00000000-0008-0000-0000-0000910B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76</xdr:row>
      <xdr:rowOff>0</xdr:rowOff>
    </xdr:from>
    <xdr:ext cx="342900" cy="342900"/>
    <xdr:sp macro="" textlink="">
      <xdr:nvSpPr>
        <xdr:cNvPr id="2962" name="Shape 14">
          <a:extLst>
            <a:ext uri="{FF2B5EF4-FFF2-40B4-BE49-F238E27FC236}">
              <a16:creationId xmlns:a16="http://schemas.microsoft.com/office/drawing/2014/main" id="{00000000-0008-0000-0000-0000920B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77</xdr:row>
      <xdr:rowOff>0</xdr:rowOff>
    </xdr:from>
    <xdr:ext cx="342900" cy="342900"/>
    <xdr:sp macro="" textlink="">
      <xdr:nvSpPr>
        <xdr:cNvPr id="2963" name="Shape 14">
          <a:extLst>
            <a:ext uri="{FF2B5EF4-FFF2-40B4-BE49-F238E27FC236}">
              <a16:creationId xmlns:a16="http://schemas.microsoft.com/office/drawing/2014/main" id="{00000000-0008-0000-0000-0000930B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77</xdr:row>
      <xdr:rowOff>0</xdr:rowOff>
    </xdr:from>
    <xdr:ext cx="342900" cy="342900"/>
    <xdr:sp macro="" textlink="">
      <xdr:nvSpPr>
        <xdr:cNvPr id="2964" name="Shape 14">
          <a:extLst>
            <a:ext uri="{FF2B5EF4-FFF2-40B4-BE49-F238E27FC236}">
              <a16:creationId xmlns:a16="http://schemas.microsoft.com/office/drawing/2014/main" id="{00000000-0008-0000-0000-0000940B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77</xdr:row>
      <xdr:rowOff>0</xdr:rowOff>
    </xdr:from>
    <xdr:ext cx="342900" cy="342900"/>
    <xdr:sp macro="" textlink="">
      <xdr:nvSpPr>
        <xdr:cNvPr id="2965" name="Shape 14">
          <a:extLst>
            <a:ext uri="{FF2B5EF4-FFF2-40B4-BE49-F238E27FC236}">
              <a16:creationId xmlns:a16="http://schemas.microsoft.com/office/drawing/2014/main" id="{00000000-0008-0000-0000-0000950B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78</xdr:row>
      <xdr:rowOff>0</xdr:rowOff>
    </xdr:from>
    <xdr:ext cx="342900" cy="342900"/>
    <xdr:sp macro="" textlink="">
      <xdr:nvSpPr>
        <xdr:cNvPr id="2966" name="Shape 14">
          <a:extLst>
            <a:ext uri="{FF2B5EF4-FFF2-40B4-BE49-F238E27FC236}">
              <a16:creationId xmlns:a16="http://schemas.microsoft.com/office/drawing/2014/main" id="{00000000-0008-0000-0000-0000960B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78</xdr:row>
      <xdr:rowOff>0</xdr:rowOff>
    </xdr:from>
    <xdr:ext cx="342900" cy="342900"/>
    <xdr:sp macro="" textlink="">
      <xdr:nvSpPr>
        <xdr:cNvPr id="2967" name="Shape 14">
          <a:extLst>
            <a:ext uri="{FF2B5EF4-FFF2-40B4-BE49-F238E27FC236}">
              <a16:creationId xmlns:a16="http://schemas.microsoft.com/office/drawing/2014/main" id="{00000000-0008-0000-0000-0000970B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79</xdr:row>
      <xdr:rowOff>0</xdr:rowOff>
    </xdr:from>
    <xdr:ext cx="342900" cy="342900"/>
    <xdr:sp macro="" textlink="">
      <xdr:nvSpPr>
        <xdr:cNvPr id="2968" name="Shape 14">
          <a:extLst>
            <a:ext uri="{FF2B5EF4-FFF2-40B4-BE49-F238E27FC236}">
              <a16:creationId xmlns:a16="http://schemas.microsoft.com/office/drawing/2014/main" id="{00000000-0008-0000-0000-0000980B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79</xdr:row>
      <xdr:rowOff>0</xdr:rowOff>
    </xdr:from>
    <xdr:ext cx="342900" cy="342900"/>
    <xdr:sp macro="" textlink="">
      <xdr:nvSpPr>
        <xdr:cNvPr id="2969" name="Shape 14">
          <a:extLst>
            <a:ext uri="{FF2B5EF4-FFF2-40B4-BE49-F238E27FC236}">
              <a16:creationId xmlns:a16="http://schemas.microsoft.com/office/drawing/2014/main" id="{00000000-0008-0000-0000-0000990B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79</xdr:row>
      <xdr:rowOff>0</xdr:rowOff>
    </xdr:from>
    <xdr:ext cx="342900" cy="342900"/>
    <xdr:sp macro="" textlink="">
      <xdr:nvSpPr>
        <xdr:cNvPr id="2970" name="Shape 14">
          <a:extLst>
            <a:ext uri="{FF2B5EF4-FFF2-40B4-BE49-F238E27FC236}">
              <a16:creationId xmlns:a16="http://schemas.microsoft.com/office/drawing/2014/main" id="{00000000-0008-0000-0000-00009A0B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85</xdr:row>
      <xdr:rowOff>0</xdr:rowOff>
    </xdr:from>
    <xdr:ext cx="342900" cy="342900"/>
    <xdr:sp macro="" textlink="">
      <xdr:nvSpPr>
        <xdr:cNvPr id="2971" name="Shape 14">
          <a:extLst>
            <a:ext uri="{FF2B5EF4-FFF2-40B4-BE49-F238E27FC236}">
              <a16:creationId xmlns:a16="http://schemas.microsoft.com/office/drawing/2014/main" id="{00000000-0008-0000-0000-00009B0B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85</xdr:row>
      <xdr:rowOff>0</xdr:rowOff>
    </xdr:from>
    <xdr:ext cx="342900" cy="342900"/>
    <xdr:sp macro="" textlink="">
      <xdr:nvSpPr>
        <xdr:cNvPr id="2972" name="Shape 14">
          <a:extLst>
            <a:ext uri="{FF2B5EF4-FFF2-40B4-BE49-F238E27FC236}">
              <a16:creationId xmlns:a16="http://schemas.microsoft.com/office/drawing/2014/main" id="{00000000-0008-0000-0000-00009C0B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85</xdr:row>
      <xdr:rowOff>0</xdr:rowOff>
    </xdr:from>
    <xdr:ext cx="342900" cy="342900"/>
    <xdr:sp macro="" textlink="">
      <xdr:nvSpPr>
        <xdr:cNvPr id="2973" name="Shape 14">
          <a:extLst>
            <a:ext uri="{FF2B5EF4-FFF2-40B4-BE49-F238E27FC236}">
              <a16:creationId xmlns:a16="http://schemas.microsoft.com/office/drawing/2014/main" id="{00000000-0008-0000-0000-00009D0B0000}"/>
            </a:ext>
          </a:extLst>
        </xdr:cNvPr>
        <xdr:cNvSpPr/>
      </xdr:nvSpPr>
      <xdr:spPr>
        <a:xfrm>
          <a:off x="50234589"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70</xdr:row>
      <xdr:rowOff>0</xdr:rowOff>
    </xdr:from>
    <xdr:ext cx="342900" cy="342900"/>
    <xdr:sp macro="" textlink="">
      <xdr:nvSpPr>
        <xdr:cNvPr id="2974" name="Shape 14">
          <a:extLst>
            <a:ext uri="{FF2B5EF4-FFF2-40B4-BE49-F238E27FC236}">
              <a16:creationId xmlns:a16="http://schemas.microsoft.com/office/drawing/2014/main" id="{00000000-0008-0000-0000-00009E0B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42900" cy="342900"/>
    <xdr:sp macro="" textlink="">
      <xdr:nvSpPr>
        <xdr:cNvPr id="2975" name="Shape 14">
          <a:extLst>
            <a:ext uri="{FF2B5EF4-FFF2-40B4-BE49-F238E27FC236}">
              <a16:creationId xmlns:a16="http://schemas.microsoft.com/office/drawing/2014/main" id="{00000000-0008-0000-0000-00009F0B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42900" cy="342900"/>
    <xdr:sp macro="" textlink="">
      <xdr:nvSpPr>
        <xdr:cNvPr id="2976" name="Shape 14">
          <a:extLst>
            <a:ext uri="{FF2B5EF4-FFF2-40B4-BE49-F238E27FC236}">
              <a16:creationId xmlns:a16="http://schemas.microsoft.com/office/drawing/2014/main" id="{00000000-0008-0000-0000-0000A00B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73</xdr:row>
      <xdr:rowOff>0</xdr:rowOff>
    </xdr:from>
    <xdr:ext cx="342900" cy="342900"/>
    <xdr:sp macro="" textlink="">
      <xdr:nvSpPr>
        <xdr:cNvPr id="2977" name="Shape 14">
          <a:extLst>
            <a:ext uri="{FF2B5EF4-FFF2-40B4-BE49-F238E27FC236}">
              <a16:creationId xmlns:a16="http://schemas.microsoft.com/office/drawing/2014/main" id="{00000000-0008-0000-0000-0000A10B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70</xdr:row>
      <xdr:rowOff>0</xdr:rowOff>
    </xdr:from>
    <xdr:ext cx="342900" cy="342900"/>
    <xdr:sp macro="" textlink="">
      <xdr:nvSpPr>
        <xdr:cNvPr id="2978" name="Shape 14">
          <a:extLst>
            <a:ext uri="{FF2B5EF4-FFF2-40B4-BE49-F238E27FC236}">
              <a16:creationId xmlns:a16="http://schemas.microsoft.com/office/drawing/2014/main" id="{00000000-0008-0000-0000-0000A20B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42900" cy="342900"/>
    <xdr:sp macro="" textlink="">
      <xdr:nvSpPr>
        <xdr:cNvPr id="2979" name="Shape 14">
          <a:extLst>
            <a:ext uri="{FF2B5EF4-FFF2-40B4-BE49-F238E27FC236}">
              <a16:creationId xmlns:a16="http://schemas.microsoft.com/office/drawing/2014/main" id="{00000000-0008-0000-0000-0000A30B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42900" cy="342900"/>
    <xdr:sp macro="" textlink="">
      <xdr:nvSpPr>
        <xdr:cNvPr id="2980" name="Shape 14">
          <a:extLst>
            <a:ext uri="{FF2B5EF4-FFF2-40B4-BE49-F238E27FC236}">
              <a16:creationId xmlns:a16="http://schemas.microsoft.com/office/drawing/2014/main" id="{00000000-0008-0000-0000-0000A40B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73</xdr:row>
      <xdr:rowOff>0</xdr:rowOff>
    </xdr:from>
    <xdr:ext cx="342900" cy="342900"/>
    <xdr:sp macro="" textlink="">
      <xdr:nvSpPr>
        <xdr:cNvPr id="2981" name="Shape 14">
          <a:extLst>
            <a:ext uri="{FF2B5EF4-FFF2-40B4-BE49-F238E27FC236}">
              <a16:creationId xmlns:a16="http://schemas.microsoft.com/office/drawing/2014/main" id="{00000000-0008-0000-0000-0000A50B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70</xdr:row>
      <xdr:rowOff>0</xdr:rowOff>
    </xdr:from>
    <xdr:ext cx="342900" cy="342900"/>
    <xdr:sp macro="" textlink="">
      <xdr:nvSpPr>
        <xdr:cNvPr id="2982" name="Shape 14">
          <a:extLst>
            <a:ext uri="{FF2B5EF4-FFF2-40B4-BE49-F238E27FC236}">
              <a16:creationId xmlns:a16="http://schemas.microsoft.com/office/drawing/2014/main" id="{00000000-0008-0000-0000-0000A60B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42900" cy="342900"/>
    <xdr:sp macro="" textlink="">
      <xdr:nvSpPr>
        <xdr:cNvPr id="2983" name="Shape 14">
          <a:extLst>
            <a:ext uri="{FF2B5EF4-FFF2-40B4-BE49-F238E27FC236}">
              <a16:creationId xmlns:a16="http://schemas.microsoft.com/office/drawing/2014/main" id="{00000000-0008-0000-0000-0000A70B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42900" cy="342900"/>
    <xdr:sp macro="" textlink="">
      <xdr:nvSpPr>
        <xdr:cNvPr id="2984" name="Shape 14">
          <a:extLst>
            <a:ext uri="{FF2B5EF4-FFF2-40B4-BE49-F238E27FC236}">
              <a16:creationId xmlns:a16="http://schemas.microsoft.com/office/drawing/2014/main" id="{00000000-0008-0000-0000-0000A80B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42900" cy="342900"/>
    <xdr:sp macro="" textlink="">
      <xdr:nvSpPr>
        <xdr:cNvPr id="2985" name="Shape 14">
          <a:extLst>
            <a:ext uri="{FF2B5EF4-FFF2-40B4-BE49-F238E27FC236}">
              <a16:creationId xmlns:a16="http://schemas.microsoft.com/office/drawing/2014/main" id="{00000000-0008-0000-0000-0000A90B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42900" cy="342900"/>
    <xdr:sp macro="" textlink="">
      <xdr:nvSpPr>
        <xdr:cNvPr id="2986" name="Shape 14">
          <a:extLst>
            <a:ext uri="{FF2B5EF4-FFF2-40B4-BE49-F238E27FC236}">
              <a16:creationId xmlns:a16="http://schemas.microsoft.com/office/drawing/2014/main" id="{00000000-0008-0000-0000-0000AA0B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42900" cy="342900"/>
    <xdr:sp macro="" textlink="">
      <xdr:nvSpPr>
        <xdr:cNvPr id="2987" name="Shape 14">
          <a:extLst>
            <a:ext uri="{FF2B5EF4-FFF2-40B4-BE49-F238E27FC236}">
              <a16:creationId xmlns:a16="http://schemas.microsoft.com/office/drawing/2014/main" id="{00000000-0008-0000-0000-0000AB0B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42900" cy="342900"/>
    <xdr:sp macro="" textlink="">
      <xdr:nvSpPr>
        <xdr:cNvPr id="2988" name="Shape 14">
          <a:extLst>
            <a:ext uri="{FF2B5EF4-FFF2-40B4-BE49-F238E27FC236}">
              <a16:creationId xmlns:a16="http://schemas.microsoft.com/office/drawing/2014/main" id="{00000000-0008-0000-0000-0000AC0B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42900" cy="342900"/>
    <xdr:sp macro="" textlink="">
      <xdr:nvSpPr>
        <xdr:cNvPr id="2989" name="Shape 14">
          <a:extLst>
            <a:ext uri="{FF2B5EF4-FFF2-40B4-BE49-F238E27FC236}">
              <a16:creationId xmlns:a16="http://schemas.microsoft.com/office/drawing/2014/main" id="{00000000-0008-0000-0000-0000AD0B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42900" cy="342900"/>
    <xdr:sp macro="" textlink="">
      <xdr:nvSpPr>
        <xdr:cNvPr id="2990" name="Shape 14">
          <a:extLst>
            <a:ext uri="{FF2B5EF4-FFF2-40B4-BE49-F238E27FC236}">
              <a16:creationId xmlns:a16="http://schemas.microsoft.com/office/drawing/2014/main" id="{00000000-0008-0000-0000-0000AE0B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42900" cy="342900"/>
    <xdr:sp macro="" textlink="">
      <xdr:nvSpPr>
        <xdr:cNvPr id="2991" name="Shape 14">
          <a:extLst>
            <a:ext uri="{FF2B5EF4-FFF2-40B4-BE49-F238E27FC236}">
              <a16:creationId xmlns:a16="http://schemas.microsoft.com/office/drawing/2014/main" id="{00000000-0008-0000-0000-0000AF0B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73</xdr:row>
      <xdr:rowOff>0</xdr:rowOff>
    </xdr:from>
    <xdr:ext cx="342900" cy="342900"/>
    <xdr:sp macro="" textlink="">
      <xdr:nvSpPr>
        <xdr:cNvPr id="2992" name="Shape 14">
          <a:extLst>
            <a:ext uri="{FF2B5EF4-FFF2-40B4-BE49-F238E27FC236}">
              <a16:creationId xmlns:a16="http://schemas.microsoft.com/office/drawing/2014/main" id="{00000000-0008-0000-0000-0000B00B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73</xdr:row>
      <xdr:rowOff>0</xdr:rowOff>
    </xdr:from>
    <xdr:ext cx="342900" cy="342900"/>
    <xdr:sp macro="" textlink="">
      <xdr:nvSpPr>
        <xdr:cNvPr id="2993" name="Shape 14">
          <a:extLst>
            <a:ext uri="{FF2B5EF4-FFF2-40B4-BE49-F238E27FC236}">
              <a16:creationId xmlns:a16="http://schemas.microsoft.com/office/drawing/2014/main" id="{00000000-0008-0000-0000-0000B10B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73</xdr:row>
      <xdr:rowOff>0</xdr:rowOff>
    </xdr:from>
    <xdr:ext cx="342900" cy="342900"/>
    <xdr:sp macro="" textlink="">
      <xdr:nvSpPr>
        <xdr:cNvPr id="2994" name="Shape 14">
          <a:extLst>
            <a:ext uri="{FF2B5EF4-FFF2-40B4-BE49-F238E27FC236}">
              <a16:creationId xmlns:a16="http://schemas.microsoft.com/office/drawing/2014/main" id="{00000000-0008-0000-0000-0000B20B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76</xdr:row>
      <xdr:rowOff>0</xdr:rowOff>
    </xdr:from>
    <xdr:ext cx="342900" cy="342900"/>
    <xdr:sp macro="" textlink="">
      <xdr:nvSpPr>
        <xdr:cNvPr id="2995" name="Shape 14">
          <a:extLst>
            <a:ext uri="{FF2B5EF4-FFF2-40B4-BE49-F238E27FC236}">
              <a16:creationId xmlns:a16="http://schemas.microsoft.com/office/drawing/2014/main" id="{00000000-0008-0000-0000-0000B30B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76</xdr:row>
      <xdr:rowOff>0</xdr:rowOff>
    </xdr:from>
    <xdr:ext cx="342900" cy="342900"/>
    <xdr:sp macro="" textlink="">
      <xdr:nvSpPr>
        <xdr:cNvPr id="2996" name="Shape 14">
          <a:extLst>
            <a:ext uri="{FF2B5EF4-FFF2-40B4-BE49-F238E27FC236}">
              <a16:creationId xmlns:a16="http://schemas.microsoft.com/office/drawing/2014/main" id="{00000000-0008-0000-0000-0000B40B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76</xdr:row>
      <xdr:rowOff>0</xdr:rowOff>
    </xdr:from>
    <xdr:ext cx="342900" cy="342900"/>
    <xdr:sp macro="" textlink="">
      <xdr:nvSpPr>
        <xdr:cNvPr id="2997" name="Shape 14">
          <a:extLst>
            <a:ext uri="{FF2B5EF4-FFF2-40B4-BE49-F238E27FC236}">
              <a16:creationId xmlns:a16="http://schemas.microsoft.com/office/drawing/2014/main" id="{00000000-0008-0000-0000-0000B50B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77</xdr:row>
      <xdr:rowOff>0</xdr:rowOff>
    </xdr:from>
    <xdr:ext cx="342900" cy="342900"/>
    <xdr:sp macro="" textlink="">
      <xdr:nvSpPr>
        <xdr:cNvPr id="2998" name="Shape 14">
          <a:extLst>
            <a:ext uri="{FF2B5EF4-FFF2-40B4-BE49-F238E27FC236}">
              <a16:creationId xmlns:a16="http://schemas.microsoft.com/office/drawing/2014/main" id="{00000000-0008-0000-0000-0000B60B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77</xdr:row>
      <xdr:rowOff>0</xdr:rowOff>
    </xdr:from>
    <xdr:ext cx="342900" cy="342900"/>
    <xdr:sp macro="" textlink="">
      <xdr:nvSpPr>
        <xdr:cNvPr id="2999" name="Shape 14">
          <a:extLst>
            <a:ext uri="{FF2B5EF4-FFF2-40B4-BE49-F238E27FC236}">
              <a16:creationId xmlns:a16="http://schemas.microsoft.com/office/drawing/2014/main" id="{00000000-0008-0000-0000-0000B70B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77</xdr:row>
      <xdr:rowOff>0</xdr:rowOff>
    </xdr:from>
    <xdr:ext cx="342900" cy="342900"/>
    <xdr:sp macro="" textlink="">
      <xdr:nvSpPr>
        <xdr:cNvPr id="3000" name="Shape 14">
          <a:extLst>
            <a:ext uri="{FF2B5EF4-FFF2-40B4-BE49-F238E27FC236}">
              <a16:creationId xmlns:a16="http://schemas.microsoft.com/office/drawing/2014/main" id="{00000000-0008-0000-0000-0000B80B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78</xdr:row>
      <xdr:rowOff>0</xdr:rowOff>
    </xdr:from>
    <xdr:ext cx="342900" cy="342900"/>
    <xdr:sp macro="" textlink="">
      <xdr:nvSpPr>
        <xdr:cNvPr id="3001" name="Shape 14">
          <a:extLst>
            <a:ext uri="{FF2B5EF4-FFF2-40B4-BE49-F238E27FC236}">
              <a16:creationId xmlns:a16="http://schemas.microsoft.com/office/drawing/2014/main" id="{00000000-0008-0000-0000-0000B90B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78</xdr:row>
      <xdr:rowOff>0</xdr:rowOff>
    </xdr:from>
    <xdr:ext cx="342900" cy="342900"/>
    <xdr:sp macro="" textlink="">
      <xdr:nvSpPr>
        <xdr:cNvPr id="3002" name="Shape 14">
          <a:extLst>
            <a:ext uri="{FF2B5EF4-FFF2-40B4-BE49-F238E27FC236}">
              <a16:creationId xmlns:a16="http://schemas.microsoft.com/office/drawing/2014/main" id="{00000000-0008-0000-0000-0000BA0B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78</xdr:row>
      <xdr:rowOff>0</xdr:rowOff>
    </xdr:from>
    <xdr:ext cx="342900" cy="342900"/>
    <xdr:sp macro="" textlink="">
      <xdr:nvSpPr>
        <xdr:cNvPr id="3003" name="Shape 14">
          <a:extLst>
            <a:ext uri="{FF2B5EF4-FFF2-40B4-BE49-F238E27FC236}">
              <a16:creationId xmlns:a16="http://schemas.microsoft.com/office/drawing/2014/main" id="{00000000-0008-0000-0000-0000BB0B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79</xdr:row>
      <xdr:rowOff>0</xdr:rowOff>
    </xdr:from>
    <xdr:ext cx="342900" cy="342900"/>
    <xdr:sp macro="" textlink="">
      <xdr:nvSpPr>
        <xdr:cNvPr id="3004" name="Shape 14">
          <a:extLst>
            <a:ext uri="{FF2B5EF4-FFF2-40B4-BE49-F238E27FC236}">
              <a16:creationId xmlns:a16="http://schemas.microsoft.com/office/drawing/2014/main" id="{00000000-0008-0000-0000-0000BC0B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79</xdr:row>
      <xdr:rowOff>0</xdr:rowOff>
    </xdr:from>
    <xdr:ext cx="342900" cy="342900"/>
    <xdr:sp macro="" textlink="">
      <xdr:nvSpPr>
        <xdr:cNvPr id="3005" name="Shape 14">
          <a:extLst>
            <a:ext uri="{FF2B5EF4-FFF2-40B4-BE49-F238E27FC236}">
              <a16:creationId xmlns:a16="http://schemas.microsoft.com/office/drawing/2014/main" id="{00000000-0008-0000-0000-0000BD0B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85</xdr:row>
      <xdr:rowOff>0</xdr:rowOff>
    </xdr:from>
    <xdr:ext cx="342900" cy="342900"/>
    <xdr:sp macro="" textlink="">
      <xdr:nvSpPr>
        <xdr:cNvPr id="3006" name="Shape 14">
          <a:extLst>
            <a:ext uri="{FF2B5EF4-FFF2-40B4-BE49-F238E27FC236}">
              <a16:creationId xmlns:a16="http://schemas.microsoft.com/office/drawing/2014/main" id="{00000000-0008-0000-0000-0000BE0B0000}"/>
            </a:ext>
          </a:extLst>
        </xdr:cNvPr>
        <xdr:cNvSpPr/>
      </xdr:nvSpPr>
      <xdr:spPr>
        <a:xfrm>
          <a:off x="51278425"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3007" name="Shape 6">
          <a:extLst>
            <a:ext uri="{FF2B5EF4-FFF2-40B4-BE49-F238E27FC236}">
              <a16:creationId xmlns:a16="http://schemas.microsoft.com/office/drawing/2014/main" id="{00000000-0008-0000-0000-0000BF0B0000}"/>
            </a:ext>
          </a:extLst>
        </xdr:cNvPr>
        <xdr:cNvSpPr/>
      </xdr:nvSpPr>
      <xdr:spPr>
        <a:xfrm>
          <a:off x="19316700" y="11811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3008" name="Shape 6">
          <a:extLst>
            <a:ext uri="{FF2B5EF4-FFF2-40B4-BE49-F238E27FC236}">
              <a16:creationId xmlns:a16="http://schemas.microsoft.com/office/drawing/2014/main" id="{00000000-0008-0000-0000-0000C00B0000}"/>
            </a:ext>
          </a:extLst>
        </xdr:cNvPr>
        <xdr:cNvSpPr/>
      </xdr:nvSpPr>
      <xdr:spPr>
        <a:xfrm>
          <a:off x="19316700" y="11811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3009" name="Shape 6">
          <a:extLst>
            <a:ext uri="{FF2B5EF4-FFF2-40B4-BE49-F238E27FC236}">
              <a16:creationId xmlns:a16="http://schemas.microsoft.com/office/drawing/2014/main" id="{00000000-0008-0000-0000-0000C10B0000}"/>
            </a:ext>
          </a:extLst>
        </xdr:cNvPr>
        <xdr:cNvSpPr/>
      </xdr:nvSpPr>
      <xdr:spPr>
        <a:xfrm>
          <a:off x="19316700" y="11811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3010" name="Shape 6">
          <a:extLst>
            <a:ext uri="{FF2B5EF4-FFF2-40B4-BE49-F238E27FC236}">
              <a16:creationId xmlns:a16="http://schemas.microsoft.com/office/drawing/2014/main" id="{00000000-0008-0000-0000-0000C20B0000}"/>
            </a:ext>
          </a:extLst>
        </xdr:cNvPr>
        <xdr:cNvSpPr/>
      </xdr:nvSpPr>
      <xdr:spPr>
        <a:xfrm>
          <a:off x="19316700" y="11811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3011" name="Shape 6">
          <a:extLst>
            <a:ext uri="{FF2B5EF4-FFF2-40B4-BE49-F238E27FC236}">
              <a16:creationId xmlns:a16="http://schemas.microsoft.com/office/drawing/2014/main" id="{00000000-0008-0000-0000-0000C30B0000}"/>
            </a:ext>
          </a:extLst>
        </xdr:cNvPr>
        <xdr:cNvSpPr/>
      </xdr:nvSpPr>
      <xdr:spPr>
        <a:xfrm>
          <a:off x="19316700" y="11811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3012" name="Shape 6">
          <a:extLst>
            <a:ext uri="{FF2B5EF4-FFF2-40B4-BE49-F238E27FC236}">
              <a16:creationId xmlns:a16="http://schemas.microsoft.com/office/drawing/2014/main" id="{00000000-0008-0000-0000-0000C40B0000}"/>
            </a:ext>
          </a:extLst>
        </xdr:cNvPr>
        <xdr:cNvSpPr/>
      </xdr:nvSpPr>
      <xdr:spPr>
        <a:xfrm>
          <a:off x="19316700" y="11811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3013" name="Shape 6">
          <a:extLst>
            <a:ext uri="{FF2B5EF4-FFF2-40B4-BE49-F238E27FC236}">
              <a16:creationId xmlns:a16="http://schemas.microsoft.com/office/drawing/2014/main" id="{00000000-0008-0000-0000-0000C50B0000}"/>
            </a:ext>
          </a:extLst>
        </xdr:cNvPr>
        <xdr:cNvSpPr/>
      </xdr:nvSpPr>
      <xdr:spPr>
        <a:xfrm>
          <a:off x="19316700" y="11811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3014" name="Shape 6">
          <a:extLst>
            <a:ext uri="{FF2B5EF4-FFF2-40B4-BE49-F238E27FC236}">
              <a16:creationId xmlns:a16="http://schemas.microsoft.com/office/drawing/2014/main" id="{00000000-0008-0000-0000-0000C60B0000}"/>
            </a:ext>
          </a:extLst>
        </xdr:cNvPr>
        <xdr:cNvSpPr/>
      </xdr:nvSpPr>
      <xdr:spPr>
        <a:xfrm>
          <a:off x="19316700" y="11811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3015" name="Shape 6">
          <a:extLst>
            <a:ext uri="{FF2B5EF4-FFF2-40B4-BE49-F238E27FC236}">
              <a16:creationId xmlns:a16="http://schemas.microsoft.com/office/drawing/2014/main" id="{00000000-0008-0000-0000-0000C70B0000}"/>
            </a:ext>
          </a:extLst>
        </xdr:cNvPr>
        <xdr:cNvSpPr/>
      </xdr:nvSpPr>
      <xdr:spPr>
        <a:xfrm>
          <a:off x="19316700" y="11811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3016" name="Shape 6">
          <a:extLst>
            <a:ext uri="{FF2B5EF4-FFF2-40B4-BE49-F238E27FC236}">
              <a16:creationId xmlns:a16="http://schemas.microsoft.com/office/drawing/2014/main" id="{00000000-0008-0000-0000-0000C80B0000}"/>
            </a:ext>
          </a:extLst>
        </xdr:cNvPr>
        <xdr:cNvSpPr/>
      </xdr:nvSpPr>
      <xdr:spPr>
        <a:xfrm>
          <a:off x="19316700" y="11811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3017" name="Shape 6">
          <a:extLst>
            <a:ext uri="{FF2B5EF4-FFF2-40B4-BE49-F238E27FC236}">
              <a16:creationId xmlns:a16="http://schemas.microsoft.com/office/drawing/2014/main" id="{00000000-0008-0000-0000-0000C90B0000}"/>
            </a:ext>
          </a:extLst>
        </xdr:cNvPr>
        <xdr:cNvSpPr/>
      </xdr:nvSpPr>
      <xdr:spPr>
        <a:xfrm>
          <a:off x="19316700" y="11811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3018" name="Shape 6">
          <a:extLst>
            <a:ext uri="{FF2B5EF4-FFF2-40B4-BE49-F238E27FC236}">
              <a16:creationId xmlns:a16="http://schemas.microsoft.com/office/drawing/2014/main" id="{00000000-0008-0000-0000-0000CA0B0000}"/>
            </a:ext>
          </a:extLst>
        </xdr:cNvPr>
        <xdr:cNvSpPr/>
      </xdr:nvSpPr>
      <xdr:spPr>
        <a:xfrm>
          <a:off x="19316700" y="11811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3019" name="Shape 6">
          <a:extLst>
            <a:ext uri="{FF2B5EF4-FFF2-40B4-BE49-F238E27FC236}">
              <a16:creationId xmlns:a16="http://schemas.microsoft.com/office/drawing/2014/main" id="{00000000-0008-0000-0000-0000CB0B0000}"/>
            </a:ext>
          </a:extLst>
        </xdr:cNvPr>
        <xdr:cNvSpPr/>
      </xdr:nvSpPr>
      <xdr:spPr>
        <a:xfrm>
          <a:off x="19316700" y="11811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3020" name="Shape 6">
          <a:extLst>
            <a:ext uri="{FF2B5EF4-FFF2-40B4-BE49-F238E27FC236}">
              <a16:creationId xmlns:a16="http://schemas.microsoft.com/office/drawing/2014/main" id="{00000000-0008-0000-0000-0000CC0B0000}"/>
            </a:ext>
          </a:extLst>
        </xdr:cNvPr>
        <xdr:cNvSpPr/>
      </xdr:nvSpPr>
      <xdr:spPr>
        <a:xfrm>
          <a:off x="19316700" y="11811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3021" name="Shape 6">
          <a:extLst>
            <a:ext uri="{FF2B5EF4-FFF2-40B4-BE49-F238E27FC236}">
              <a16:creationId xmlns:a16="http://schemas.microsoft.com/office/drawing/2014/main" id="{00000000-0008-0000-0000-0000CD0B0000}"/>
            </a:ext>
          </a:extLst>
        </xdr:cNvPr>
        <xdr:cNvSpPr/>
      </xdr:nvSpPr>
      <xdr:spPr>
        <a:xfrm>
          <a:off x="19316700" y="11811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3022" name="Shape 6">
          <a:extLst>
            <a:ext uri="{FF2B5EF4-FFF2-40B4-BE49-F238E27FC236}">
              <a16:creationId xmlns:a16="http://schemas.microsoft.com/office/drawing/2014/main" id="{00000000-0008-0000-0000-0000CE0B0000}"/>
            </a:ext>
          </a:extLst>
        </xdr:cNvPr>
        <xdr:cNvSpPr/>
      </xdr:nvSpPr>
      <xdr:spPr>
        <a:xfrm>
          <a:off x="19316700" y="11811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3023" name="Shape 6">
          <a:extLst>
            <a:ext uri="{FF2B5EF4-FFF2-40B4-BE49-F238E27FC236}">
              <a16:creationId xmlns:a16="http://schemas.microsoft.com/office/drawing/2014/main" id="{00000000-0008-0000-0000-0000CF0B0000}"/>
            </a:ext>
          </a:extLst>
        </xdr:cNvPr>
        <xdr:cNvSpPr/>
      </xdr:nvSpPr>
      <xdr:spPr>
        <a:xfrm>
          <a:off x="19316700" y="11811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3024" name="Shape 6">
          <a:extLst>
            <a:ext uri="{FF2B5EF4-FFF2-40B4-BE49-F238E27FC236}">
              <a16:creationId xmlns:a16="http://schemas.microsoft.com/office/drawing/2014/main" id="{00000000-0008-0000-0000-0000D00B0000}"/>
            </a:ext>
          </a:extLst>
        </xdr:cNvPr>
        <xdr:cNvSpPr/>
      </xdr:nvSpPr>
      <xdr:spPr>
        <a:xfrm>
          <a:off x="19316700" y="11811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3025" name="Shape 6">
          <a:extLst>
            <a:ext uri="{FF2B5EF4-FFF2-40B4-BE49-F238E27FC236}">
              <a16:creationId xmlns:a16="http://schemas.microsoft.com/office/drawing/2014/main" id="{00000000-0008-0000-0000-0000D10B0000}"/>
            </a:ext>
          </a:extLst>
        </xdr:cNvPr>
        <xdr:cNvSpPr/>
      </xdr:nvSpPr>
      <xdr:spPr>
        <a:xfrm>
          <a:off x="19316700" y="11811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3026" name="Shape 6">
          <a:extLst>
            <a:ext uri="{FF2B5EF4-FFF2-40B4-BE49-F238E27FC236}">
              <a16:creationId xmlns:a16="http://schemas.microsoft.com/office/drawing/2014/main" id="{00000000-0008-0000-0000-0000D20B0000}"/>
            </a:ext>
          </a:extLst>
        </xdr:cNvPr>
        <xdr:cNvSpPr/>
      </xdr:nvSpPr>
      <xdr:spPr>
        <a:xfrm>
          <a:off x="19316700" y="11811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3027" name="Shape 6">
          <a:extLst>
            <a:ext uri="{FF2B5EF4-FFF2-40B4-BE49-F238E27FC236}">
              <a16:creationId xmlns:a16="http://schemas.microsoft.com/office/drawing/2014/main" id="{00000000-0008-0000-0000-0000D30B0000}"/>
            </a:ext>
          </a:extLst>
        </xdr:cNvPr>
        <xdr:cNvSpPr/>
      </xdr:nvSpPr>
      <xdr:spPr>
        <a:xfrm>
          <a:off x="19316700" y="11811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3028" name="Shape 6">
          <a:extLst>
            <a:ext uri="{FF2B5EF4-FFF2-40B4-BE49-F238E27FC236}">
              <a16:creationId xmlns:a16="http://schemas.microsoft.com/office/drawing/2014/main" id="{00000000-0008-0000-0000-0000D40B0000}"/>
            </a:ext>
          </a:extLst>
        </xdr:cNvPr>
        <xdr:cNvSpPr/>
      </xdr:nvSpPr>
      <xdr:spPr>
        <a:xfrm>
          <a:off x="19316700" y="11811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3029" name="Shape 6">
          <a:extLst>
            <a:ext uri="{FF2B5EF4-FFF2-40B4-BE49-F238E27FC236}">
              <a16:creationId xmlns:a16="http://schemas.microsoft.com/office/drawing/2014/main" id="{00000000-0008-0000-0000-0000D50B0000}"/>
            </a:ext>
          </a:extLst>
        </xdr:cNvPr>
        <xdr:cNvSpPr/>
      </xdr:nvSpPr>
      <xdr:spPr>
        <a:xfrm>
          <a:off x="19316700" y="11811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3030" name="Shape 6">
          <a:extLst>
            <a:ext uri="{FF2B5EF4-FFF2-40B4-BE49-F238E27FC236}">
              <a16:creationId xmlns:a16="http://schemas.microsoft.com/office/drawing/2014/main" id="{00000000-0008-0000-0000-0000D60B0000}"/>
            </a:ext>
          </a:extLst>
        </xdr:cNvPr>
        <xdr:cNvSpPr/>
      </xdr:nvSpPr>
      <xdr:spPr>
        <a:xfrm>
          <a:off x="19316700" y="11811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3031" name="Shape 6">
          <a:extLst>
            <a:ext uri="{FF2B5EF4-FFF2-40B4-BE49-F238E27FC236}">
              <a16:creationId xmlns:a16="http://schemas.microsoft.com/office/drawing/2014/main" id="{00000000-0008-0000-0000-0000D70B0000}"/>
            </a:ext>
          </a:extLst>
        </xdr:cNvPr>
        <xdr:cNvSpPr/>
      </xdr:nvSpPr>
      <xdr:spPr>
        <a:xfrm>
          <a:off x="19316700" y="11811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3032" name="Shape 6">
          <a:extLst>
            <a:ext uri="{FF2B5EF4-FFF2-40B4-BE49-F238E27FC236}">
              <a16:creationId xmlns:a16="http://schemas.microsoft.com/office/drawing/2014/main" id="{00000000-0008-0000-0000-0000D80B0000}"/>
            </a:ext>
          </a:extLst>
        </xdr:cNvPr>
        <xdr:cNvSpPr/>
      </xdr:nvSpPr>
      <xdr:spPr>
        <a:xfrm>
          <a:off x="19316700" y="11811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3033" name="Shape 6">
          <a:extLst>
            <a:ext uri="{FF2B5EF4-FFF2-40B4-BE49-F238E27FC236}">
              <a16:creationId xmlns:a16="http://schemas.microsoft.com/office/drawing/2014/main" id="{00000000-0008-0000-0000-0000D90B0000}"/>
            </a:ext>
          </a:extLst>
        </xdr:cNvPr>
        <xdr:cNvSpPr/>
      </xdr:nvSpPr>
      <xdr:spPr>
        <a:xfrm>
          <a:off x="19316700" y="11811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3034" name="Shape 6">
          <a:extLst>
            <a:ext uri="{FF2B5EF4-FFF2-40B4-BE49-F238E27FC236}">
              <a16:creationId xmlns:a16="http://schemas.microsoft.com/office/drawing/2014/main" id="{00000000-0008-0000-0000-0000DA0B0000}"/>
            </a:ext>
          </a:extLst>
        </xdr:cNvPr>
        <xdr:cNvSpPr/>
      </xdr:nvSpPr>
      <xdr:spPr>
        <a:xfrm>
          <a:off x="19316700" y="11811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3035" name="Shape 6">
          <a:extLst>
            <a:ext uri="{FF2B5EF4-FFF2-40B4-BE49-F238E27FC236}">
              <a16:creationId xmlns:a16="http://schemas.microsoft.com/office/drawing/2014/main" id="{00000000-0008-0000-0000-0000DB0B0000}"/>
            </a:ext>
          </a:extLst>
        </xdr:cNvPr>
        <xdr:cNvSpPr/>
      </xdr:nvSpPr>
      <xdr:spPr>
        <a:xfrm>
          <a:off x="19316700" y="11811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3036" name="Shape 6">
          <a:extLst>
            <a:ext uri="{FF2B5EF4-FFF2-40B4-BE49-F238E27FC236}">
              <a16:creationId xmlns:a16="http://schemas.microsoft.com/office/drawing/2014/main" id="{00000000-0008-0000-0000-0000DC0B0000}"/>
            </a:ext>
          </a:extLst>
        </xdr:cNvPr>
        <xdr:cNvSpPr/>
      </xdr:nvSpPr>
      <xdr:spPr>
        <a:xfrm>
          <a:off x="19316700" y="11811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3037" name="Shape 6">
          <a:extLst>
            <a:ext uri="{FF2B5EF4-FFF2-40B4-BE49-F238E27FC236}">
              <a16:creationId xmlns:a16="http://schemas.microsoft.com/office/drawing/2014/main" id="{00000000-0008-0000-0000-0000DD0B0000}"/>
            </a:ext>
          </a:extLst>
        </xdr:cNvPr>
        <xdr:cNvSpPr/>
      </xdr:nvSpPr>
      <xdr:spPr>
        <a:xfrm>
          <a:off x="19316700" y="11811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3038" name="Shape 6">
          <a:extLst>
            <a:ext uri="{FF2B5EF4-FFF2-40B4-BE49-F238E27FC236}">
              <a16:creationId xmlns:a16="http://schemas.microsoft.com/office/drawing/2014/main" id="{00000000-0008-0000-0000-0000DE0B0000}"/>
            </a:ext>
          </a:extLst>
        </xdr:cNvPr>
        <xdr:cNvSpPr/>
      </xdr:nvSpPr>
      <xdr:spPr>
        <a:xfrm>
          <a:off x="19316700" y="11811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3039" name="Shape 6">
          <a:extLst>
            <a:ext uri="{FF2B5EF4-FFF2-40B4-BE49-F238E27FC236}">
              <a16:creationId xmlns:a16="http://schemas.microsoft.com/office/drawing/2014/main" id="{00000000-0008-0000-0000-0000DF0B0000}"/>
            </a:ext>
          </a:extLst>
        </xdr:cNvPr>
        <xdr:cNvSpPr/>
      </xdr:nvSpPr>
      <xdr:spPr>
        <a:xfrm>
          <a:off x="19316700" y="11811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3040" name="Shape 6">
          <a:extLst>
            <a:ext uri="{FF2B5EF4-FFF2-40B4-BE49-F238E27FC236}">
              <a16:creationId xmlns:a16="http://schemas.microsoft.com/office/drawing/2014/main" id="{00000000-0008-0000-0000-0000E00B0000}"/>
            </a:ext>
          </a:extLst>
        </xdr:cNvPr>
        <xdr:cNvSpPr/>
      </xdr:nvSpPr>
      <xdr:spPr>
        <a:xfrm>
          <a:off x="19316700" y="11811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3041" name="Shape 6">
          <a:extLst>
            <a:ext uri="{FF2B5EF4-FFF2-40B4-BE49-F238E27FC236}">
              <a16:creationId xmlns:a16="http://schemas.microsoft.com/office/drawing/2014/main" id="{00000000-0008-0000-0000-0000E10B0000}"/>
            </a:ext>
          </a:extLst>
        </xdr:cNvPr>
        <xdr:cNvSpPr/>
      </xdr:nvSpPr>
      <xdr:spPr>
        <a:xfrm>
          <a:off x="19316700" y="11811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3042" name="Shape 6">
          <a:extLst>
            <a:ext uri="{FF2B5EF4-FFF2-40B4-BE49-F238E27FC236}">
              <a16:creationId xmlns:a16="http://schemas.microsoft.com/office/drawing/2014/main" id="{00000000-0008-0000-0000-0000E20B0000}"/>
            </a:ext>
          </a:extLst>
        </xdr:cNvPr>
        <xdr:cNvSpPr/>
      </xdr:nvSpPr>
      <xdr:spPr>
        <a:xfrm>
          <a:off x="19316700" y="11811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3043" name="Shape 6">
          <a:extLst>
            <a:ext uri="{FF2B5EF4-FFF2-40B4-BE49-F238E27FC236}">
              <a16:creationId xmlns:a16="http://schemas.microsoft.com/office/drawing/2014/main" id="{00000000-0008-0000-0000-0000E30B0000}"/>
            </a:ext>
          </a:extLst>
        </xdr:cNvPr>
        <xdr:cNvSpPr/>
      </xdr:nvSpPr>
      <xdr:spPr>
        <a:xfrm>
          <a:off x="19316700" y="11811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3044" name="Shape 6">
          <a:extLst>
            <a:ext uri="{FF2B5EF4-FFF2-40B4-BE49-F238E27FC236}">
              <a16:creationId xmlns:a16="http://schemas.microsoft.com/office/drawing/2014/main" id="{00000000-0008-0000-0000-0000E40B0000}"/>
            </a:ext>
          </a:extLst>
        </xdr:cNvPr>
        <xdr:cNvSpPr/>
      </xdr:nvSpPr>
      <xdr:spPr>
        <a:xfrm>
          <a:off x="19316700" y="11811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3045" name="Shape 6">
          <a:extLst>
            <a:ext uri="{FF2B5EF4-FFF2-40B4-BE49-F238E27FC236}">
              <a16:creationId xmlns:a16="http://schemas.microsoft.com/office/drawing/2014/main" id="{00000000-0008-0000-0000-0000E50B0000}"/>
            </a:ext>
          </a:extLst>
        </xdr:cNvPr>
        <xdr:cNvSpPr/>
      </xdr:nvSpPr>
      <xdr:spPr>
        <a:xfrm>
          <a:off x="19316700" y="11811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3046" name="Shape 6">
          <a:extLst>
            <a:ext uri="{FF2B5EF4-FFF2-40B4-BE49-F238E27FC236}">
              <a16:creationId xmlns:a16="http://schemas.microsoft.com/office/drawing/2014/main" id="{00000000-0008-0000-0000-0000E60B0000}"/>
            </a:ext>
          </a:extLst>
        </xdr:cNvPr>
        <xdr:cNvSpPr/>
      </xdr:nvSpPr>
      <xdr:spPr>
        <a:xfrm>
          <a:off x="19316700" y="11811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3047" name="Shape 6">
          <a:extLst>
            <a:ext uri="{FF2B5EF4-FFF2-40B4-BE49-F238E27FC236}">
              <a16:creationId xmlns:a16="http://schemas.microsoft.com/office/drawing/2014/main" id="{00000000-0008-0000-0000-0000E70B0000}"/>
            </a:ext>
          </a:extLst>
        </xdr:cNvPr>
        <xdr:cNvSpPr/>
      </xdr:nvSpPr>
      <xdr:spPr>
        <a:xfrm>
          <a:off x="19316700" y="11811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3048" name="Shape 6">
          <a:extLst>
            <a:ext uri="{FF2B5EF4-FFF2-40B4-BE49-F238E27FC236}">
              <a16:creationId xmlns:a16="http://schemas.microsoft.com/office/drawing/2014/main" id="{00000000-0008-0000-0000-0000E80B0000}"/>
            </a:ext>
          </a:extLst>
        </xdr:cNvPr>
        <xdr:cNvSpPr/>
      </xdr:nvSpPr>
      <xdr:spPr>
        <a:xfrm>
          <a:off x="19316700" y="11811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3049" name="Shape 6">
          <a:extLst>
            <a:ext uri="{FF2B5EF4-FFF2-40B4-BE49-F238E27FC236}">
              <a16:creationId xmlns:a16="http://schemas.microsoft.com/office/drawing/2014/main" id="{00000000-0008-0000-0000-0000E90B0000}"/>
            </a:ext>
          </a:extLst>
        </xdr:cNvPr>
        <xdr:cNvSpPr/>
      </xdr:nvSpPr>
      <xdr:spPr>
        <a:xfrm>
          <a:off x="19316700" y="11811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3050" name="Shape 6">
          <a:extLst>
            <a:ext uri="{FF2B5EF4-FFF2-40B4-BE49-F238E27FC236}">
              <a16:creationId xmlns:a16="http://schemas.microsoft.com/office/drawing/2014/main" id="{00000000-0008-0000-0000-0000EA0B0000}"/>
            </a:ext>
          </a:extLst>
        </xdr:cNvPr>
        <xdr:cNvSpPr/>
      </xdr:nvSpPr>
      <xdr:spPr>
        <a:xfrm>
          <a:off x="19316700" y="11811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3051" name="Shape 6">
          <a:extLst>
            <a:ext uri="{FF2B5EF4-FFF2-40B4-BE49-F238E27FC236}">
              <a16:creationId xmlns:a16="http://schemas.microsoft.com/office/drawing/2014/main" id="{00000000-0008-0000-0000-0000EB0B0000}"/>
            </a:ext>
          </a:extLst>
        </xdr:cNvPr>
        <xdr:cNvSpPr/>
      </xdr:nvSpPr>
      <xdr:spPr>
        <a:xfrm>
          <a:off x="19316700" y="11811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3052" name="Shape 6">
          <a:extLst>
            <a:ext uri="{FF2B5EF4-FFF2-40B4-BE49-F238E27FC236}">
              <a16:creationId xmlns:a16="http://schemas.microsoft.com/office/drawing/2014/main" id="{00000000-0008-0000-0000-0000EC0B0000}"/>
            </a:ext>
          </a:extLst>
        </xdr:cNvPr>
        <xdr:cNvSpPr/>
      </xdr:nvSpPr>
      <xdr:spPr>
        <a:xfrm>
          <a:off x="19316700" y="11811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3053" name="Shape 6">
          <a:extLst>
            <a:ext uri="{FF2B5EF4-FFF2-40B4-BE49-F238E27FC236}">
              <a16:creationId xmlns:a16="http://schemas.microsoft.com/office/drawing/2014/main" id="{00000000-0008-0000-0000-0000ED0B0000}"/>
            </a:ext>
          </a:extLst>
        </xdr:cNvPr>
        <xdr:cNvSpPr/>
      </xdr:nvSpPr>
      <xdr:spPr>
        <a:xfrm>
          <a:off x="19316700" y="11811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3054" name="Shape 6">
          <a:extLst>
            <a:ext uri="{FF2B5EF4-FFF2-40B4-BE49-F238E27FC236}">
              <a16:creationId xmlns:a16="http://schemas.microsoft.com/office/drawing/2014/main" id="{00000000-0008-0000-0000-0000EE0B0000}"/>
            </a:ext>
          </a:extLst>
        </xdr:cNvPr>
        <xdr:cNvSpPr/>
      </xdr:nvSpPr>
      <xdr:spPr>
        <a:xfrm>
          <a:off x="19316700" y="11811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3055" name="Shape 6">
          <a:extLst>
            <a:ext uri="{FF2B5EF4-FFF2-40B4-BE49-F238E27FC236}">
              <a16:creationId xmlns:a16="http://schemas.microsoft.com/office/drawing/2014/main" id="{00000000-0008-0000-0000-0000EF0B0000}"/>
            </a:ext>
          </a:extLst>
        </xdr:cNvPr>
        <xdr:cNvSpPr/>
      </xdr:nvSpPr>
      <xdr:spPr>
        <a:xfrm>
          <a:off x="19316700" y="11811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3056" name="Shape 6">
          <a:extLst>
            <a:ext uri="{FF2B5EF4-FFF2-40B4-BE49-F238E27FC236}">
              <a16:creationId xmlns:a16="http://schemas.microsoft.com/office/drawing/2014/main" id="{00000000-0008-0000-0000-0000F00B0000}"/>
            </a:ext>
          </a:extLst>
        </xdr:cNvPr>
        <xdr:cNvSpPr/>
      </xdr:nvSpPr>
      <xdr:spPr>
        <a:xfrm>
          <a:off x="19316700" y="11811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3057" name="Shape 6">
          <a:extLst>
            <a:ext uri="{FF2B5EF4-FFF2-40B4-BE49-F238E27FC236}">
              <a16:creationId xmlns:a16="http://schemas.microsoft.com/office/drawing/2014/main" id="{00000000-0008-0000-0000-0000F10B0000}"/>
            </a:ext>
          </a:extLst>
        </xdr:cNvPr>
        <xdr:cNvSpPr/>
      </xdr:nvSpPr>
      <xdr:spPr>
        <a:xfrm>
          <a:off x="19316700" y="11811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3058" name="Shape 6">
          <a:extLst>
            <a:ext uri="{FF2B5EF4-FFF2-40B4-BE49-F238E27FC236}">
              <a16:creationId xmlns:a16="http://schemas.microsoft.com/office/drawing/2014/main" id="{00000000-0008-0000-0000-0000F20B0000}"/>
            </a:ext>
          </a:extLst>
        </xdr:cNvPr>
        <xdr:cNvSpPr/>
      </xdr:nvSpPr>
      <xdr:spPr>
        <a:xfrm>
          <a:off x="19316700" y="11811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3059" name="Shape 6">
          <a:extLst>
            <a:ext uri="{FF2B5EF4-FFF2-40B4-BE49-F238E27FC236}">
              <a16:creationId xmlns:a16="http://schemas.microsoft.com/office/drawing/2014/main" id="{00000000-0008-0000-0000-0000F30B0000}"/>
            </a:ext>
          </a:extLst>
        </xdr:cNvPr>
        <xdr:cNvSpPr/>
      </xdr:nvSpPr>
      <xdr:spPr>
        <a:xfrm>
          <a:off x="19316700" y="11811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3060" name="Shape 6">
          <a:extLst>
            <a:ext uri="{FF2B5EF4-FFF2-40B4-BE49-F238E27FC236}">
              <a16:creationId xmlns:a16="http://schemas.microsoft.com/office/drawing/2014/main" id="{00000000-0008-0000-0000-0000F40B0000}"/>
            </a:ext>
          </a:extLst>
        </xdr:cNvPr>
        <xdr:cNvSpPr/>
      </xdr:nvSpPr>
      <xdr:spPr>
        <a:xfrm>
          <a:off x="19316700" y="11811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3061" name="Shape 6">
          <a:extLst>
            <a:ext uri="{FF2B5EF4-FFF2-40B4-BE49-F238E27FC236}">
              <a16:creationId xmlns:a16="http://schemas.microsoft.com/office/drawing/2014/main" id="{00000000-0008-0000-0000-0000F50B0000}"/>
            </a:ext>
          </a:extLst>
        </xdr:cNvPr>
        <xdr:cNvSpPr/>
      </xdr:nvSpPr>
      <xdr:spPr>
        <a:xfrm>
          <a:off x="19316700" y="11811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3062" name="Shape 6">
          <a:extLst>
            <a:ext uri="{FF2B5EF4-FFF2-40B4-BE49-F238E27FC236}">
              <a16:creationId xmlns:a16="http://schemas.microsoft.com/office/drawing/2014/main" id="{00000000-0008-0000-0000-0000F60B0000}"/>
            </a:ext>
          </a:extLst>
        </xdr:cNvPr>
        <xdr:cNvSpPr/>
      </xdr:nvSpPr>
      <xdr:spPr>
        <a:xfrm>
          <a:off x="19316700" y="11811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3063" name="Shape 6">
          <a:extLst>
            <a:ext uri="{FF2B5EF4-FFF2-40B4-BE49-F238E27FC236}">
              <a16:creationId xmlns:a16="http://schemas.microsoft.com/office/drawing/2014/main" id="{00000000-0008-0000-0000-0000F70B0000}"/>
            </a:ext>
          </a:extLst>
        </xdr:cNvPr>
        <xdr:cNvSpPr/>
      </xdr:nvSpPr>
      <xdr:spPr>
        <a:xfrm>
          <a:off x="19316700" y="11811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3064" name="Shape 6">
          <a:extLst>
            <a:ext uri="{FF2B5EF4-FFF2-40B4-BE49-F238E27FC236}">
              <a16:creationId xmlns:a16="http://schemas.microsoft.com/office/drawing/2014/main" id="{00000000-0008-0000-0000-0000F80B0000}"/>
            </a:ext>
          </a:extLst>
        </xdr:cNvPr>
        <xdr:cNvSpPr/>
      </xdr:nvSpPr>
      <xdr:spPr>
        <a:xfrm>
          <a:off x="19316700" y="11811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3065" name="Shape 6">
          <a:extLst>
            <a:ext uri="{FF2B5EF4-FFF2-40B4-BE49-F238E27FC236}">
              <a16:creationId xmlns:a16="http://schemas.microsoft.com/office/drawing/2014/main" id="{00000000-0008-0000-0000-0000F90B0000}"/>
            </a:ext>
          </a:extLst>
        </xdr:cNvPr>
        <xdr:cNvSpPr/>
      </xdr:nvSpPr>
      <xdr:spPr>
        <a:xfrm>
          <a:off x="19316700" y="11811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3066" name="Shape 6">
          <a:extLst>
            <a:ext uri="{FF2B5EF4-FFF2-40B4-BE49-F238E27FC236}">
              <a16:creationId xmlns:a16="http://schemas.microsoft.com/office/drawing/2014/main" id="{00000000-0008-0000-0000-0000FA0B0000}"/>
            </a:ext>
          </a:extLst>
        </xdr:cNvPr>
        <xdr:cNvSpPr/>
      </xdr:nvSpPr>
      <xdr:spPr>
        <a:xfrm>
          <a:off x="19316700" y="11811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3067" name="Shape 6">
          <a:extLst>
            <a:ext uri="{FF2B5EF4-FFF2-40B4-BE49-F238E27FC236}">
              <a16:creationId xmlns:a16="http://schemas.microsoft.com/office/drawing/2014/main" id="{00000000-0008-0000-0000-0000FB0B0000}"/>
            </a:ext>
          </a:extLst>
        </xdr:cNvPr>
        <xdr:cNvSpPr/>
      </xdr:nvSpPr>
      <xdr:spPr>
        <a:xfrm>
          <a:off x="19316700" y="11811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3068" name="Shape 6">
          <a:extLst>
            <a:ext uri="{FF2B5EF4-FFF2-40B4-BE49-F238E27FC236}">
              <a16:creationId xmlns:a16="http://schemas.microsoft.com/office/drawing/2014/main" id="{00000000-0008-0000-0000-0000FC0B0000}"/>
            </a:ext>
          </a:extLst>
        </xdr:cNvPr>
        <xdr:cNvSpPr/>
      </xdr:nvSpPr>
      <xdr:spPr>
        <a:xfrm>
          <a:off x="19316700" y="11811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3069" name="Shape 6">
          <a:extLst>
            <a:ext uri="{FF2B5EF4-FFF2-40B4-BE49-F238E27FC236}">
              <a16:creationId xmlns:a16="http://schemas.microsoft.com/office/drawing/2014/main" id="{00000000-0008-0000-0000-0000FD0B0000}"/>
            </a:ext>
          </a:extLst>
        </xdr:cNvPr>
        <xdr:cNvSpPr/>
      </xdr:nvSpPr>
      <xdr:spPr>
        <a:xfrm>
          <a:off x="19316700" y="11811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3070" name="Shape 6">
          <a:extLst>
            <a:ext uri="{FF2B5EF4-FFF2-40B4-BE49-F238E27FC236}">
              <a16:creationId xmlns:a16="http://schemas.microsoft.com/office/drawing/2014/main" id="{00000000-0008-0000-0000-0000FE0B0000}"/>
            </a:ext>
          </a:extLst>
        </xdr:cNvPr>
        <xdr:cNvSpPr/>
      </xdr:nvSpPr>
      <xdr:spPr>
        <a:xfrm>
          <a:off x="19316700" y="11811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3071" name="Shape 6">
          <a:extLst>
            <a:ext uri="{FF2B5EF4-FFF2-40B4-BE49-F238E27FC236}">
              <a16:creationId xmlns:a16="http://schemas.microsoft.com/office/drawing/2014/main" id="{00000000-0008-0000-0000-0000FF0B0000}"/>
            </a:ext>
          </a:extLst>
        </xdr:cNvPr>
        <xdr:cNvSpPr/>
      </xdr:nvSpPr>
      <xdr:spPr>
        <a:xfrm>
          <a:off x="19316700" y="11811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3072" name="Shape 6">
          <a:extLst>
            <a:ext uri="{FF2B5EF4-FFF2-40B4-BE49-F238E27FC236}">
              <a16:creationId xmlns:a16="http://schemas.microsoft.com/office/drawing/2014/main" id="{00000000-0008-0000-0000-0000000C0000}"/>
            </a:ext>
          </a:extLst>
        </xdr:cNvPr>
        <xdr:cNvSpPr/>
      </xdr:nvSpPr>
      <xdr:spPr>
        <a:xfrm>
          <a:off x="19316700" y="11811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3073" name="Shape 6">
          <a:extLst>
            <a:ext uri="{FF2B5EF4-FFF2-40B4-BE49-F238E27FC236}">
              <a16:creationId xmlns:a16="http://schemas.microsoft.com/office/drawing/2014/main" id="{00000000-0008-0000-0000-0000010C0000}"/>
            </a:ext>
          </a:extLst>
        </xdr:cNvPr>
        <xdr:cNvSpPr/>
      </xdr:nvSpPr>
      <xdr:spPr>
        <a:xfrm>
          <a:off x="19316700" y="11811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3074" name="Shape 6">
          <a:extLst>
            <a:ext uri="{FF2B5EF4-FFF2-40B4-BE49-F238E27FC236}">
              <a16:creationId xmlns:a16="http://schemas.microsoft.com/office/drawing/2014/main" id="{00000000-0008-0000-0000-0000020C0000}"/>
            </a:ext>
          </a:extLst>
        </xdr:cNvPr>
        <xdr:cNvSpPr/>
      </xdr:nvSpPr>
      <xdr:spPr>
        <a:xfrm>
          <a:off x="19316700" y="11811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3075" name="Shape 6">
          <a:extLst>
            <a:ext uri="{FF2B5EF4-FFF2-40B4-BE49-F238E27FC236}">
              <a16:creationId xmlns:a16="http://schemas.microsoft.com/office/drawing/2014/main" id="{00000000-0008-0000-0000-0000030C0000}"/>
            </a:ext>
          </a:extLst>
        </xdr:cNvPr>
        <xdr:cNvSpPr/>
      </xdr:nvSpPr>
      <xdr:spPr>
        <a:xfrm>
          <a:off x="19316700" y="11811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3076" name="Shape 6">
          <a:extLst>
            <a:ext uri="{FF2B5EF4-FFF2-40B4-BE49-F238E27FC236}">
              <a16:creationId xmlns:a16="http://schemas.microsoft.com/office/drawing/2014/main" id="{00000000-0008-0000-0000-0000040C0000}"/>
            </a:ext>
          </a:extLst>
        </xdr:cNvPr>
        <xdr:cNvSpPr/>
      </xdr:nvSpPr>
      <xdr:spPr>
        <a:xfrm>
          <a:off x="19316700" y="11811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3077" name="Shape 6">
          <a:extLst>
            <a:ext uri="{FF2B5EF4-FFF2-40B4-BE49-F238E27FC236}">
              <a16:creationId xmlns:a16="http://schemas.microsoft.com/office/drawing/2014/main" id="{00000000-0008-0000-0000-0000050C0000}"/>
            </a:ext>
          </a:extLst>
        </xdr:cNvPr>
        <xdr:cNvSpPr/>
      </xdr:nvSpPr>
      <xdr:spPr>
        <a:xfrm>
          <a:off x="19316700" y="11811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3078" name="Shape 6">
          <a:extLst>
            <a:ext uri="{FF2B5EF4-FFF2-40B4-BE49-F238E27FC236}">
              <a16:creationId xmlns:a16="http://schemas.microsoft.com/office/drawing/2014/main" id="{00000000-0008-0000-0000-0000060C0000}"/>
            </a:ext>
          </a:extLst>
        </xdr:cNvPr>
        <xdr:cNvSpPr/>
      </xdr:nvSpPr>
      <xdr:spPr>
        <a:xfrm>
          <a:off x="19316700" y="11811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3079" name="Shape 6">
          <a:extLst>
            <a:ext uri="{FF2B5EF4-FFF2-40B4-BE49-F238E27FC236}">
              <a16:creationId xmlns:a16="http://schemas.microsoft.com/office/drawing/2014/main" id="{00000000-0008-0000-0000-0000070C0000}"/>
            </a:ext>
          </a:extLst>
        </xdr:cNvPr>
        <xdr:cNvSpPr/>
      </xdr:nvSpPr>
      <xdr:spPr>
        <a:xfrm>
          <a:off x="19316700" y="11811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3080" name="Shape 6">
          <a:extLst>
            <a:ext uri="{FF2B5EF4-FFF2-40B4-BE49-F238E27FC236}">
              <a16:creationId xmlns:a16="http://schemas.microsoft.com/office/drawing/2014/main" id="{00000000-0008-0000-0000-0000080C0000}"/>
            </a:ext>
          </a:extLst>
        </xdr:cNvPr>
        <xdr:cNvSpPr/>
      </xdr:nvSpPr>
      <xdr:spPr>
        <a:xfrm>
          <a:off x="19316700" y="11811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3081" name="Shape 6">
          <a:extLst>
            <a:ext uri="{FF2B5EF4-FFF2-40B4-BE49-F238E27FC236}">
              <a16:creationId xmlns:a16="http://schemas.microsoft.com/office/drawing/2014/main" id="{00000000-0008-0000-0000-0000090C0000}"/>
            </a:ext>
          </a:extLst>
        </xdr:cNvPr>
        <xdr:cNvSpPr/>
      </xdr:nvSpPr>
      <xdr:spPr>
        <a:xfrm>
          <a:off x="19316700" y="11811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3082" name="Shape 6">
          <a:extLst>
            <a:ext uri="{FF2B5EF4-FFF2-40B4-BE49-F238E27FC236}">
              <a16:creationId xmlns:a16="http://schemas.microsoft.com/office/drawing/2014/main" id="{00000000-0008-0000-0000-00000A0C0000}"/>
            </a:ext>
          </a:extLst>
        </xdr:cNvPr>
        <xdr:cNvSpPr/>
      </xdr:nvSpPr>
      <xdr:spPr>
        <a:xfrm>
          <a:off x="19316700" y="11811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3083" name="Shape 6">
          <a:extLst>
            <a:ext uri="{FF2B5EF4-FFF2-40B4-BE49-F238E27FC236}">
              <a16:creationId xmlns:a16="http://schemas.microsoft.com/office/drawing/2014/main" id="{00000000-0008-0000-0000-00000B0C0000}"/>
            </a:ext>
          </a:extLst>
        </xdr:cNvPr>
        <xdr:cNvSpPr/>
      </xdr:nvSpPr>
      <xdr:spPr>
        <a:xfrm>
          <a:off x="19316700" y="11811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3084" name="Shape 6">
          <a:extLst>
            <a:ext uri="{FF2B5EF4-FFF2-40B4-BE49-F238E27FC236}">
              <a16:creationId xmlns:a16="http://schemas.microsoft.com/office/drawing/2014/main" id="{00000000-0008-0000-0000-00000C0C0000}"/>
            </a:ext>
          </a:extLst>
        </xdr:cNvPr>
        <xdr:cNvSpPr/>
      </xdr:nvSpPr>
      <xdr:spPr>
        <a:xfrm>
          <a:off x="19316700" y="11811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42900" cy="342900"/>
    <xdr:sp macro="" textlink="">
      <xdr:nvSpPr>
        <xdr:cNvPr id="3085" name="Shape 14">
          <a:extLst>
            <a:ext uri="{FF2B5EF4-FFF2-40B4-BE49-F238E27FC236}">
              <a16:creationId xmlns:a16="http://schemas.microsoft.com/office/drawing/2014/main" id="{00000000-0008-0000-0000-00000D0C0000}"/>
            </a:ext>
          </a:extLst>
        </xdr:cNvPr>
        <xdr:cNvSpPr/>
      </xdr:nvSpPr>
      <xdr:spPr>
        <a:xfrm>
          <a:off x="59455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42900" cy="342900"/>
    <xdr:sp macro="" textlink="">
      <xdr:nvSpPr>
        <xdr:cNvPr id="3086" name="Shape 14">
          <a:extLst>
            <a:ext uri="{FF2B5EF4-FFF2-40B4-BE49-F238E27FC236}">
              <a16:creationId xmlns:a16="http://schemas.microsoft.com/office/drawing/2014/main" id="{00000000-0008-0000-0000-00000E0C0000}"/>
            </a:ext>
          </a:extLst>
        </xdr:cNvPr>
        <xdr:cNvSpPr/>
      </xdr:nvSpPr>
      <xdr:spPr>
        <a:xfrm>
          <a:off x="59455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37</xdr:row>
      <xdr:rowOff>0</xdr:rowOff>
    </xdr:from>
    <xdr:ext cx="342900" cy="342900"/>
    <xdr:sp macro="" textlink="">
      <xdr:nvSpPr>
        <xdr:cNvPr id="3087" name="Shape 14">
          <a:extLst>
            <a:ext uri="{FF2B5EF4-FFF2-40B4-BE49-F238E27FC236}">
              <a16:creationId xmlns:a16="http://schemas.microsoft.com/office/drawing/2014/main" id="{00000000-0008-0000-0000-00000F0C0000}"/>
            </a:ext>
          </a:extLst>
        </xdr:cNvPr>
        <xdr:cNvSpPr/>
      </xdr:nvSpPr>
      <xdr:spPr>
        <a:xfrm>
          <a:off x="59455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38</xdr:row>
      <xdr:rowOff>0</xdr:rowOff>
    </xdr:from>
    <xdr:ext cx="342900" cy="342900"/>
    <xdr:sp macro="" textlink="">
      <xdr:nvSpPr>
        <xdr:cNvPr id="3088" name="Shape 14">
          <a:extLst>
            <a:ext uri="{FF2B5EF4-FFF2-40B4-BE49-F238E27FC236}">
              <a16:creationId xmlns:a16="http://schemas.microsoft.com/office/drawing/2014/main" id="{00000000-0008-0000-0000-0000100C0000}"/>
            </a:ext>
          </a:extLst>
        </xdr:cNvPr>
        <xdr:cNvSpPr/>
      </xdr:nvSpPr>
      <xdr:spPr>
        <a:xfrm>
          <a:off x="59455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42900" cy="342900"/>
    <xdr:sp macro="" textlink="">
      <xdr:nvSpPr>
        <xdr:cNvPr id="3089" name="Shape 14">
          <a:extLst>
            <a:ext uri="{FF2B5EF4-FFF2-40B4-BE49-F238E27FC236}">
              <a16:creationId xmlns:a16="http://schemas.microsoft.com/office/drawing/2014/main" id="{00000000-0008-0000-0000-0000110C0000}"/>
            </a:ext>
          </a:extLst>
        </xdr:cNvPr>
        <xdr:cNvSpPr/>
      </xdr:nvSpPr>
      <xdr:spPr>
        <a:xfrm>
          <a:off x="59455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42900" cy="342900"/>
    <xdr:sp macro="" textlink="">
      <xdr:nvSpPr>
        <xdr:cNvPr id="3090" name="Shape 14">
          <a:extLst>
            <a:ext uri="{FF2B5EF4-FFF2-40B4-BE49-F238E27FC236}">
              <a16:creationId xmlns:a16="http://schemas.microsoft.com/office/drawing/2014/main" id="{00000000-0008-0000-0000-0000120C0000}"/>
            </a:ext>
          </a:extLst>
        </xdr:cNvPr>
        <xdr:cNvSpPr/>
      </xdr:nvSpPr>
      <xdr:spPr>
        <a:xfrm>
          <a:off x="59455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37</xdr:row>
      <xdr:rowOff>0</xdr:rowOff>
    </xdr:from>
    <xdr:ext cx="342900" cy="342900"/>
    <xdr:sp macro="" textlink="">
      <xdr:nvSpPr>
        <xdr:cNvPr id="3091" name="Shape 14">
          <a:extLst>
            <a:ext uri="{FF2B5EF4-FFF2-40B4-BE49-F238E27FC236}">
              <a16:creationId xmlns:a16="http://schemas.microsoft.com/office/drawing/2014/main" id="{00000000-0008-0000-0000-0000130C0000}"/>
            </a:ext>
          </a:extLst>
        </xdr:cNvPr>
        <xdr:cNvSpPr/>
      </xdr:nvSpPr>
      <xdr:spPr>
        <a:xfrm>
          <a:off x="59455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38</xdr:row>
      <xdr:rowOff>0</xdr:rowOff>
    </xdr:from>
    <xdr:ext cx="342900" cy="342900"/>
    <xdr:sp macro="" textlink="">
      <xdr:nvSpPr>
        <xdr:cNvPr id="3092" name="Shape 14">
          <a:extLst>
            <a:ext uri="{FF2B5EF4-FFF2-40B4-BE49-F238E27FC236}">
              <a16:creationId xmlns:a16="http://schemas.microsoft.com/office/drawing/2014/main" id="{00000000-0008-0000-0000-0000140C0000}"/>
            </a:ext>
          </a:extLst>
        </xdr:cNvPr>
        <xdr:cNvSpPr/>
      </xdr:nvSpPr>
      <xdr:spPr>
        <a:xfrm>
          <a:off x="59455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42900" cy="342900"/>
    <xdr:sp macro="" textlink="">
      <xdr:nvSpPr>
        <xdr:cNvPr id="3093" name="Shape 14">
          <a:extLst>
            <a:ext uri="{FF2B5EF4-FFF2-40B4-BE49-F238E27FC236}">
              <a16:creationId xmlns:a16="http://schemas.microsoft.com/office/drawing/2014/main" id="{00000000-0008-0000-0000-0000150C0000}"/>
            </a:ext>
          </a:extLst>
        </xdr:cNvPr>
        <xdr:cNvSpPr/>
      </xdr:nvSpPr>
      <xdr:spPr>
        <a:xfrm>
          <a:off x="59455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31</xdr:row>
      <xdr:rowOff>0</xdr:rowOff>
    </xdr:from>
    <xdr:ext cx="342900" cy="342900"/>
    <xdr:sp macro="" textlink="">
      <xdr:nvSpPr>
        <xdr:cNvPr id="3094" name="Shape 14">
          <a:extLst>
            <a:ext uri="{FF2B5EF4-FFF2-40B4-BE49-F238E27FC236}">
              <a16:creationId xmlns:a16="http://schemas.microsoft.com/office/drawing/2014/main" id="{00000000-0008-0000-0000-0000160C0000}"/>
            </a:ext>
          </a:extLst>
        </xdr:cNvPr>
        <xdr:cNvSpPr/>
      </xdr:nvSpPr>
      <xdr:spPr>
        <a:xfrm>
          <a:off x="59455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31</xdr:row>
      <xdr:rowOff>0</xdr:rowOff>
    </xdr:from>
    <xdr:ext cx="342900" cy="342900"/>
    <xdr:sp macro="" textlink="">
      <xdr:nvSpPr>
        <xdr:cNvPr id="3095" name="Shape 14">
          <a:extLst>
            <a:ext uri="{FF2B5EF4-FFF2-40B4-BE49-F238E27FC236}">
              <a16:creationId xmlns:a16="http://schemas.microsoft.com/office/drawing/2014/main" id="{00000000-0008-0000-0000-0000170C0000}"/>
            </a:ext>
          </a:extLst>
        </xdr:cNvPr>
        <xdr:cNvSpPr/>
      </xdr:nvSpPr>
      <xdr:spPr>
        <a:xfrm>
          <a:off x="59455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31</xdr:row>
      <xdr:rowOff>0</xdr:rowOff>
    </xdr:from>
    <xdr:ext cx="342900" cy="342900"/>
    <xdr:sp macro="" textlink="">
      <xdr:nvSpPr>
        <xdr:cNvPr id="3096" name="Shape 14">
          <a:extLst>
            <a:ext uri="{FF2B5EF4-FFF2-40B4-BE49-F238E27FC236}">
              <a16:creationId xmlns:a16="http://schemas.microsoft.com/office/drawing/2014/main" id="{00000000-0008-0000-0000-0000180C0000}"/>
            </a:ext>
          </a:extLst>
        </xdr:cNvPr>
        <xdr:cNvSpPr/>
      </xdr:nvSpPr>
      <xdr:spPr>
        <a:xfrm>
          <a:off x="59455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42900" cy="342900"/>
    <xdr:sp macro="" textlink="">
      <xdr:nvSpPr>
        <xdr:cNvPr id="3097" name="Shape 14">
          <a:extLst>
            <a:ext uri="{FF2B5EF4-FFF2-40B4-BE49-F238E27FC236}">
              <a16:creationId xmlns:a16="http://schemas.microsoft.com/office/drawing/2014/main" id="{00000000-0008-0000-0000-0000190C0000}"/>
            </a:ext>
          </a:extLst>
        </xdr:cNvPr>
        <xdr:cNvSpPr/>
      </xdr:nvSpPr>
      <xdr:spPr>
        <a:xfrm>
          <a:off x="59455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42900" cy="342900"/>
    <xdr:sp macro="" textlink="">
      <xdr:nvSpPr>
        <xdr:cNvPr id="3098" name="Shape 14">
          <a:extLst>
            <a:ext uri="{FF2B5EF4-FFF2-40B4-BE49-F238E27FC236}">
              <a16:creationId xmlns:a16="http://schemas.microsoft.com/office/drawing/2014/main" id="{00000000-0008-0000-0000-00001A0C0000}"/>
            </a:ext>
          </a:extLst>
        </xdr:cNvPr>
        <xdr:cNvSpPr/>
      </xdr:nvSpPr>
      <xdr:spPr>
        <a:xfrm>
          <a:off x="59455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42900" cy="342900"/>
    <xdr:sp macro="" textlink="">
      <xdr:nvSpPr>
        <xdr:cNvPr id="3099" name="Shape 14">
          <a:extLst>
            <a:ext uri="{FF2B5EF4-FFF2-40B4-BE49-F238E27FC236}">
              <a16:creationId xmlns:a16="http://schemas.microsoft.com/office/drawing/2014/main" id="{00000000-0008-0000-0000-00001B0C0000}"/>
            </a:ext>
          </a:extLst>
        </xdr:cNvPr>
        <xdr:cNvSpPr/>
      </xdr:nvSpPr>
      <xdr:spPr>
        <a:xfrm>
          <a:off x="59455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37</xdr:row>
      <xdr:rowOff>0</xdr:rowOff>
    </xdr:from>
    <xdr:ext cx="342900" cy="342900"/>
    <xdr:sp macro="" textlink="">
      <xdr:nvSpPr>
        <xdr:cNvPr id="3100" name="Shape 14">
          <a:extLst>
            <a:ext uri="{FF2B5EF4-FFF2-40B4-BE49-F238E27FC236}">
              <a16:creationId xmlns:a16="http://schemas.microsoft.com/office/drawing/2014/main" id="{00000000-0008-0000-0000-00001C0C0000}"/>
            </a:ext>
          </a:extLst>
        </xdr:cNvPr>
        <xdr:cNvSpPr/>
      </xdr:nvSpPr>
      <xdr:spPr>
        <a:xfrm>
          <a:off x="59455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37</xdr:row>
      <xdr:rowOff>0</xdr:rowOff>
    </xdr:from>
    <xdr:ext cx="342900" cy="342900"/>
    <xdr:sp macro="" textlink="">
      <xdr:nvSpPr>
        <xdr:cNvPr id="3101" name="Shape 14">
          <a:extLst>
            <a:ext uri="{FF2B5EF4-FFF2-40B4-BE49-F238E27FC236}">
              <a16:creationId xmlns:a16="http://schemas.microsoft.com/office/drawing/2014/main" id="{00000000-0008-0000-0000-00001D0C0000}"/>
            </a:ext>
          </a:extLst>
        </xdr:cNvPr>
        <xdr:cNvSpPr/>
      </xdr:nvSpPr>
      <xdr:spPr>
        <a:xfrm>
          <a:off x="59455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37</xdr:row>
      <xdr:rowOff>0</xdr:rowOff>
    </xdr:from>
    <xdr:ext cx="342900" cy="342900"/>
    <xdr:sp macro="" textlink="">
      <xdr:nvSpPr>
        <xdr:cNvPr id="3102" name="Shape 14">
          <a:extLst>
            <a:ext uri="{FF2B5EF4-FFF2-40B4-BE49-F238E27FC236}">
              <a16:creationId xmlns:a16="http://schemas.microsoft.com/office/drawing/2014/main" id="{00000000-0008-0000-0000-00001E0C0000}"/>
            </a:ext>
          </a:extLst>
        </xdr:cNvPr>
        <xdr:cNvSpPr/>
      </xdr:nvSpPr>
      <xdr:spPr>
        <a:xfrm>
          <a:off x="59455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38</xdr:row>
      <xdr:rowOff>0</xdr:rowOff>
    </xdr:from>
    <xdr:ext cx="342900" cy="342900"/>
    <xdr:sp macro="" textlink="">
      <xdr:nvSpPr>
        <xdr:cNvPr id="3103" name="Shape 14">
          <a:extLst>
            <a:ext uri="{FF2B5EF4-FFF2-40B4-BE49-F238E27FC236}">
              <a16:creationId xmlns:a16="http://schemas.microsoft.com/office/drawing/2014/main" id="{00000000-0008-0000-0000-00001F0C0000}"/>
            </a:ext>
          </a:extLst>
        </xdr:cNvPr>
        <xdr:cNvSpPr/>
      </xdr:nvSpPr>
      <xdr:spPr>
        <a:xfrm>
          <a:off x="59455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38</xdr:row>
      <xdr:rowOff>0</xdr:rowOff>
    </xdr:from>
    <xdr:ext cx="342900" cy="342900"/>
    <xdr:sp macro="" textlink="">
      <xdr:nvSpPr>
        <xdr:cNvPr id="3104" name="Shape 14">
          <a:extLst>
            <a:ext uri="{FF2B5EF4-FFF2-40B4-BE49-F238E27FC236}">
              <a16:creationId xmlns:a16="http://schemas.microsoft.com/office/drawing/2014/main" id="{00000000-0008-0000-0000-0000200C0000}"/>
            </a:ext>
          </a:extLst>
        </xdr:cNvPr>
        <xdr:cNvSpPr/>
      </xdr:nvSpPr>
      <xdr:spPr>
        <a:xfrm>
          <a:off x="59455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41</xdr:row>
      <xdr:rowOff>0</xdr:rowOff>
    </xdr:from>
    <xdr:ext cx="342900" cy="342900"/>
    <xdr:sp macro="" textlink="">
      <xdr:nvSpPr>
        <xdr:cNvPr id="3105" name="Shape 14">
          <a:extLst>
            <a:ext uri="{FF2B5EF4-FFF2-40B4-BE49-F238E27FC236}">
              <a16:creationId xmlns:a16="http://schemas.microsoft.com/office/drawing/2014/main" id="{00000000-0008-0000-0000-0000210C0000}"/>
            </a:ext>
          </a:extLst>
        </xdr:cNvPr>
        <xdr:cNvSpPr/>
      </xdr:nvSpPr>
      <xdr:spPr>
        <a:xfrm>
          <a:off x="59455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41</xdr:row>
      <xdr:rowOff>0</xdr:rowOff>
    </xdr:from>
    <xdr:ext cx="342900" cy="342900"/>
    <xdr:sp macro="" textlink="">
      <xdr:nvSpPr>
        <xdr:cNvPr id="3106" name="Shape 14">
          <a:extLst>
            <a:ext uri="{FF2B5EF4-FFF2-40B4-BE49-F238E27FC236}">
              <a16:creationId xmlns:a16="http://schemas.microsoft.com/office/drawing/2014/main" id="{00000000-0008-0000-0000-0000220C0000}"/>
            </a:ext>
          </a:extLst>
        </xdr:cNvPr>
        <xdr:cNvSpPr/>
      </xdr:nvSpPr>
      <xdr:spPr>
        <a:xfrm>
          <a:off x="59455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41</xdr:row>
      <xdr:rowOff>0</xdr:rowOff>
    </xdr:from>
    <xdr:ext cx="342900" cy="342900"/>
    <xdr:sp macro="" textlink="">
      <xdr:nvSpPr>
        <xdr:cNvPr id="3107" name="Shape 14">
          <a:extLst>
            <a:ext uri="{FF2B5EF4-FFF2-40B4-BE49-F238E27FC236}">
              <a16:creationId xmlns:a16="http://schemas.microsoft.com/office/drawing/2014/main" id="{00000000-0008-0000-0000-0000230C0000}"/>
            </a:ext>
          </a:extLst>
        </xdr:cNvPr>
        <xdr:cNvSpPr/>
      </xdr:nvSpPr>
      <xdr:spPr>
        <a:xfrm>
          <a:off x="59455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42</xdr:row>
      <xdr:rowOff>0</xdr:rowOff>
    </xdr:from>
    <xdr:ext cx="342900" cy="342900"/>
    <xdr:sp macro="" textlink="">
      <xdr:nvSpPr>
        <xdr:cNvPr id="3108" name="Shape 14">
          <a:extLst>
            <a:ext uri="{FF2B5EF4-FFF2-40B4-BE49-F238E27FC236}">
              <a16:creationId xmlns:a16="http://schemas.microsoft.com/office/drawing/2014/main" id="{00000000-0008-0000-0000-0000240C0000}"/>
            </a:ext>
          </a:extLst>
        </xdr:cNvPr>
        <xdr:cNvSpPr/>
      </xdr:nvSpPr>
      <xdr:spPr>
        <a:xfrm>
          <a:off x="59455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42</xdr:row>
      <xdr:rowOff>0</xdr:rowOff>
    </xdr:from>
    <xdr:ext cx="342900" cy="342900"/>
    <xdr:sp macro="" textlink="">
      <xdr:nvSpPr>
        <xdr:cNvPr id="3109" name="Shape 14">
          <a:extLst>
            <a:ext uri="{FF2B5EF4-FFF2-40B4-BE49-F238E27FC236}">
              <a16:creationId xmlns:a16="http://schemas.microsoft.com/office/drawing/2014/main" id="{00000000-0008-0000-0000-0000250C0000}"/>
            </a:ext>
          </a:extLst>
        </xdr:cNvPr>
        <xdr:cNvSpPr/>
      </xdr:nvSpPr>
      <xdr:spPr>
        <a:xfrm>
          <a:off x="59455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42</xdr:row>
      <xdr:rowOff>0</xdr:rowOff>
    </xdr:from>
    <xdr:ext cx="342900" cy="342900"/>
    <xdr:sp macro="" textlink="">
      <xdr:nvSpPr>
        <xdr:cNvPr id="3110" name="Shape 14">
          <a:extLst>
            <a:ext uri="{FF2B5EF4-FFF2-40B4-BE49-F238E27FC236}">
              <a16:creationId xmlns:a16="http://schemas.microsoft.com/office/drawing/2014/main" id="{00000000-0008-0000-0000-0000260C0000}"/>
            </a:ext>
          </a:extLst>
        </xdr:cNvPr>
        <xdr:cNvSpPr/>
      </xdr:nvSpPr>
      <xdr:spPr>
        <a:xfrm>
          <a:off x="59455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43</xdr:row>
      <xdr:rowOff>0</xdr:rowOff>
    </xdr:from>
    <xdr:ext cx="342900" cy="342900"/>
    <xdr:sp macro="" textlink="">
      <xdr:nvSpPr>
        <xdr:cNvPr id="3111" name="Shape 14">
          <a:extLst>
            <a:ext uri="{FF2B5EF4-FFF2-40B4-BE49-F238E27FC236}">
              <a16:creationId xmlns:a16="http://schemas.microsoft.com/office/drawing/2014/main" id="{00000000-0008-0000-0000-0000270C0000}"/>
            </a:ext>
          </a:extLst>
        </xdr:cNvPr>
        <xdr:cNvSpPr/>
      </xdr:nvSpPr>
      <xdr:spPr>
        <a:xfrm>
          <a:off x="59455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43</xdr:row>
      <xdr:rowOff>0</xdr:rowOff>
    </xdr:from>
    <xdr:ext cx="342900" cy="342900"/>
    <xdr:sp macro="" textlink="">
      <xdr:nvSpPr>
        <xdr:cNvPr id="3112" name="Shape 14">
          <a:extLst>
            <a:ext uri="{FF2B5EF4-FFF2-40B4-BE49-F238E27FC236}">
              <a16:creationId xmlns:a16="http://schemas.microsoft.com/office/drawing/2014/main" id="{00000000-0008-0000-0000-0000280C0000}"/>
            </a:ext>
          </a:extLst>
        </xdr:cNvPr>
        <xdr:cNvSpPr/>
      </xdr:nvSpPr>
      <xdr:spPr>
        <a:xfrm>
          <a:off x="59455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43</xdr:row>
      <xdr:rowOff>0</xdr:rowOff>
    </xdr:from>
    <xdr:ext cx="342900" cy="342900"/>
    <xdr:sp macro="" textlink="">
      <xdr:nvSpPr>
        <xdr:cNvPr id="3113" name="Shape 14">
          <a:extLst>
            <a:ext uri="{FF2B5EF4-FFF2-40B4-BE49-F238E27FC236}">
              <a16:creationId xmlns:a16="http://schemas.microsoft.com/office/drawing/2014/main" id="{00000000-0008-0000-0000-0000290C0000}"/>
            </a:ext>
          </a:extLst>
        </xdr:cNvPr>
        <xdr:cNvSpPr/>
      </xdr:nvSpPr>
      <xdr:spPr>
        <a:xfrm>
          <a:off x="59455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43</xdr:row>
      <xdr:rowOff>0</xdr:rowOff>
    </xdr:from>
    <xdr:ext cx="342900" cy="342900"/>
    <xdr:sp macro="" textlink="">
      <xdr:nvSpPr>
        <xdr:cNvPr id="3114" name="Shape 14">
          <a:extLst>
            <a:ext uri="{FF2B5EF4-FFF2-40B4-BE49-F238E27FC236}">
              <a16:creationId xmlns:a16="http://schemas.microsoft.com/office/drawing/2014/main" id="{00000000-0008-0000-0000-00002A0C0000}"/>
            </a:ext>
          </a:extLst>
        </xdr:cNvPr>
        <xdr:cNvSpPr/>
      </xdr:nvSpPr>
      <xdr:spPr>
        <a:xfrm>
          <a:off x="59455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43</xdr:row>
      <xdr:rowOff>0</xdr:rowOff>
    </xdr:from>
    <xdr:ext cx="342900" cy="342900"/>
    <xdr:sp macro="" textlink="">
      <xdr:nvSpPr>
        <xdr:cNvPr id="3115" name="Shape 14">
          <a:extLst>
            <a:ext uri="{FF2B5EF4-FFF2-40B4-BE49-F238E27FC236}">
              <a16:creationId xmlns:a16="http://schemas.microsoft.com/office/drawing/2014/main" id="{00000000-0008-0000-0000-00002B0C0000}"/>
            </a:ext>
          </a:extLst>
        </xdr:cNvPr>
        <xdr:cNvSpPr/>
      </xdr:nvSpPr>
      <xdr:spPr>
        <a:xfrm>
          <a:off x="59455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43</xdr:row>
      <xdr:rowOff>0</xdr:rowOff>
    </xdr:from>
    <xdr:ext cx="342900" cy="342900"/>
    <xdr:sp macro="" textlink="">
      <xdr:nvSpPr>
        <xdr:cNvPr id="3116" name="Shape 14">
          <a:extLst>
            <a:ext uri="{FF2B5EF4-FFF2-40B4-BE49-F238E27FC236}">
              <a16:creationId xmlns:a16="http://schemas.microsoft.com/office/drawing/2014/main" id="{00000000-0008-0000-0000-00002C0C0000}"/>
            </a:ext>
          </a:extLst>
        </xdr:cNvPr>
        <xdr:cNvSpPr/>
      </xdr:nvSpPr>
      <xdr:spPr>
        <a:xfrm>
          <a:off x="59455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3117" name="Shape 14">
          <a:extLst>
            <a:ext uri="{FF2B5EF4-FFF2-40B4-BE49-F238E27FC236}">
              <a16:creationId xmlns:a16="http://schemas.microsoft.com/office/drawing/2014/main" id="{00000000-0008-0000-0000-00002D0C0000}"/>
            </a:ext>
          </a:extLst>
        </xdr:cNvPr>
        <xdr:cNvSpPr/>
      </xdr:nvSpPr>
      <xdr:spPr>
        <a:xfrm>
          <a:off x="59455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3118" name="Shape 14">
          <a:extLst>
            <a:ext uri="{FF2B5EF4-FFF2-40B4-BE49-F238E27FC236}">
              <a16:creationId xmlns:a16="http://schemas.microsoft.com/office/drawing/2014/main" id="{00000000-0008-0000-0000-00002E0C0000}"/>
            </a:ext>
          </a:extLst>
        </xdr:cNvPr>
        <xdr:cNvSpPr/>
      </xdr:nvSpPr>
      <xdr:spPr>
        <a:xfrm>
          <a:off x="59455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3119" name="Shape 14">
          <a:extLst>
            <a:ext uri="{FF2B5EF4-FFF2-40B4-BE49-F238E27FC236}">
              <a16:creationId xmlns:a16="http://schemas.microsoft.com/office/drawing/2014/main" id="{00000000-0008-0000-0000-00002F0C0000}"/>
            </a:ext>
          </a:extLst>
        </xdr:cNvPr>
        <xdr:cNvSpPr/>
      </xdr:nvSpPr>
      <xdr:spPr>
        <a:xfrm>
          <a:off x="59455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35</xdr:row>
      <xdr:rowOff>0</xdr:rowOff>
    </xdr:from>
    <xdr:ext cx="342900" cy="342900"/>
    <xdr:sp macro="" textlink="">
      <xdr:nvSpPr>
        <xdr:cNvPr id="3120" name="Shape 14">
          <a:extLst>
            <a:ext uri="{FF2B5EF4-FFF2-40B4-BE49-F238E27FC236}">
              <a16:creationId xmlns:a16="http://schemas.microsoft.com/office/drawing/2014/main" id="{00000000-0008-0000-0000-0000300C0000}"/>
            </a:ext>
          </a:extLst>
        </xdr:cNvPr>
        <xdr:cNvSpPr/>
      </xdr:nvSpPr>
      <xdr:spPr>
        <a:xfrm>
          <a:off x="60217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3121" name="Shape 14">
          <a:extLst>
            <a:ext uri="{FF2B5EF4-FFF2-40B4-BE49-F238E27FC236}">
              <a16:creationId xmlns:a16="http://schemas.microsoft.com/office/drawing/2014/main" id="{00000000-0008-0000-0000-0000310C0000}"/>
            </a:ext>
          </a:extLst>
        </xdr:cNvPr>
        <xdr:cNvSpPr/>
      </xdr:nvSpPr>
      <xdr:spPr>
        <a:xfrm>
          <a:off x="60217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3122" name="Shape 14">
          <a:extLst>
            <a:ext uri="{FF2B5EF4-FFF2-40B4-BE49-F238E27FC236}">
              <a16:creationId xmlns:a16="http://schemas.microsoft.com/office/drawing/2014/main" id="{00000000-0008-0000-0000-0000320C0000}"/>
            </a:ext>
          </a:extLst>
        </xdr:cNvPr>
        <xdr:cNvSpPr/>
      </xdr:nvSpPr>
      <xdr:spPr>
        <a:xfrm>
          <a:off x="60217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38</xdr:row>
      <xdr:rowOff>0</xdr:rowOff>
    </xdr:from>
    <xdr:ext cx="342900" cy="342900"/>
    <xdr:sp macro="" textlink="">
      <xdr:nvSpPr>
        <xdr:cNvPr id="3123" name="Shape 14">
          <a:extLst>
            <a:ext uri="{FF2B5EF4-FFF2-40B4-BE49-F238E27FC236}">
              <a16:creationId xmlns:a16="http://schemas.microsoft.com/office/drawing/2014/main" id="{00000000-0008-0000-0000-0000330C0000}"/>
            </a:ext>
          </a:extLst>
        </xdr:cNvPr>
        <xdr:cNvSpPr/>
      </xdr:nvSpPr>
      <xdr:spPr>
        <a:xfrm>
          <a:off x="60217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35</xdr:row>
      <xdr:rowOff>0</xdr:rowOff>
    </xdr:from>
    <xdr:ext cx="342900" cy="342900"/>
    <xdr:sp macro="" textlink="">
      <xdr:nvSpPr>
        <xdr:cNvPr id="3124" name="Shape 14">
          <a:extLst>
            <a:ext uri="{FF2B5EF4-FFF2-40B4-BE49-F238E27FC236}">
              <a16:creationId xmlns:a16="http://schemas.microsoft.com/office/drawing/2014/main" id="{00000000-0008-0000-0000-0000340C0000}"/>
            </a:ext>
          </a:extLst>
        </xdr:cNvPr>
        <xdr:cNvSpPr/>
      </xdr:nvSpPr>
      <xdr:spPr>
        <a:xfrm>
          <a:off x="60217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3125" name="Shape 14">
          <a:extLst>
            <a:ext uri="{FF2B5EF4-FFF2-40B4-BE49-F238E27FC236}">
              <a16:creationId xmlns:a16="http://schemas.microsoft.com/office/drawing/2014/main" id="{00000000-0008-0000-0000-0000350C0000}"/>
            </a:ext>
          </a:extLst>
        </xdr:cNvPr>
        <xdr:cNvSpPr/>
      </xdr:nvSpPr>
      <xdr:spPr>
        <a:xfrm>
          <a:off x="60217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3126" name="Shape 14">
          <a:extLst>
            <a:ext uri="{FF2B5EF4-FFF2-40B4-BE49-F238E27FC236}">
              <a16:creationId xmlns:a16="http://schemas.microsoft.com/office/drawing/2014/main" id="{00000000-0008-0000-0000-0000360C0000}"/>
            </a:ext>
          </a:extLst>
        </xdr:cNvPr>
        <xdr:cNvSpPr/>
      </xdr:nvSpPr>
      <xdr:spPr>
        <a:xfrm>
          <a:off x="60217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38</xdr:row>
      <xdr:rowOff>0</xdr:rowOff>
    </xdr:from>
    <xdr:ext cx="342900" cy="342900"/>
    <xdr:sp macro="" textlink="">
      <xdr:nvSpPr>
        <xdr:cNvPr id="3127" name="Shape 14">
          <a:extLst>
            <a:ext uri="{FF2B5EF4-FFF2-40B4-BE49-F238E27FC236}">
              <a16:creationId xmlns:a16="http://schemas.microsoft.com/office/drawing/2014/main" id="{00000000-0008-0000-0000-0000370C0000}"/>
            </a:ext>
          </a:extLst>
        </xdr:cNvPr>
        <xdr:cNvSpPr/>
      </xdr:nvSpPr>
      <xdr:spPr>
        <a:xfrm>
          <a:off x="60217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35</xdr:row>
      <xdr:rowOff>0</xdr:rowOff>
    </xdr:from>
    <xdr:ext cx="342900" cy="342900"/>
    <xdr:sp macro="" textlink="">
      <xdr:nvSpPr>
        <xdr:cNvPr id="3128" name="Shape 14">
          <a:extLst>
            <a:ext uri="{FF2B5EF4-FFF2-40B4-BE49-F238E27FC236}">
              <a16:creationId xmlns:a16="http://schemas.microsoft.com/office/drawing/2014/main" id="{00000000-0008-0000-0000-0000380C0000}"/>
            </a:ext>
          </a:extLst>
        </xdr:cNvPr>
        <xdr:cNvSpPr/>
      </xdr:nvSpPr>
      <xdr:spPr>
        <a:xfrm>
          <a:off x="60217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31</xdr:row>
      <xdr:rowOff>0</xdr:rowOff>
    </xdr:from>
    <xdr:ext cx="342900" cy="342900"/>
    <xdr:sp macro="" textlink="">
      <xdr:nvSpPr>
        <xdr:cNvPr id="3129" name="Shape 14">
          <a:extLst>
            <a:ext uri="{FF2B5EF4-FFF2-40B4-BE49-F238E27FC236}">
              <a16:creationId xmlns:a16="http://schemas.microsoft.com/office/drawing/2014/main" id="{00000000-0008-0000-0000-0000390C0000}"/>
            </a:ext>
          </a:extLst>
        </xdr:cNvPr>
        <xdr:cNvSpPr/>
      </xdr:nvSpPr>
      <xdr:spPr>
        <a:xfrm>
          <a:off x="60217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31</xdr:row>
      <xdr:rowOff>0</xdr:rowOff>
    </xdr:from>
    <xdr:ext cx="342900" cy="342900"/>
    <xdr:sp macro="" textlink="">
      <xdr:nvSpPr>
        <xdr:cNvPr id="3130" name="Shape 14">
          <a:extLst>
            <a:ext uri="{FF2B5EF4-FFF2-40B4-BE49-F238E27FC236}">
              <a16:creationId xmlns:a16="http://schemas.microsoft.com/office/drawing/2014/main" id="{00000000-0008-0000-0000-00003A0C0000}"/>
            </a:ext>
          </a:extLst>
        </xdr:cNvPr>
        <xdr:cNvSpPr/>
      </xdr:nvSpPr>
      <xdr:spPr>
        <a:xfrm>
          <a:off x="60217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31</xdr:row>
      <xdr:rowOff>0</xdr:rowOff>
    </xdr:from>
    <xdr:ext cx="342900" cy="342900"/>
    <xdr:sp macro="" textlink="">
      <xdr:nvSpPr>
        <xdr:cNvPr id="3131" name="Shape 14">
          <a:extLst>
            <a:ext uri="{FF2B5EF4-FFF2-40B4-BE49-F238E27FC236}">
              <a16:creationId xmlns:a16="http://schemas.microsoft.com/office/drawing/2014/main" id="{00000000-0008-0000-0000-00003B0C0000}"/>
            </a:ext>
          </a:extLst>
        </xdr:cNvPr>
        <xdr:cNvSpPr/>
      </xdr:nvSpPr>
      <xdr:spPr>
        <a:xfrm>
          <a:off x="60217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3132" name="Shape 14">
          <a:extLst>
            <a:ext uri="{FF2B5EF4-FFF2-40B4-BE49-F238E27FC236}">
              <a16:creationId xmlns:a16="http://schemas.microsoft.com/office/drawing/2014/main" id="{00000000-0008-0000-0000-00003C0C0000}"/>
            </a:ext>
          </a:extLst>
        </xdr:cNvPr>
        <xdr:cNvSpPr/>
      </xdr:nvSpPr>
      <xdr:spPr>
        <a:xfrm>
          <a:off x="60217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3133" name="Shape 14">
          <a:extLst>
            <a:ext uri="{FF2B5EF4-FFF2-40B4-BE49-F238E27FC236}">
              <a16:creationId xmlns:a16="http://schemas.microsoft.com/office/drawing/2014/main" id="{00000000-0008-0000-0000-00003D0C0000}"/>
            </a:ext>
          </a:extLst>
        </xdr:cNvPr>
        <xdr:cNvSpPr/>
      </xdr:nvSpPr>
      <xdr:spPr>
        <a:xfrm>
          <a:off x="60217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3134" name="Shape 14">
          <a:extLst>
            <a:ext uri="{FF2B5EF4-FFF2-40B4-BE49-F238E27FC236}">
              <a16:creationId xmlns:a16="http://schemas.microsoft.com/office/drawing/2014/main" id="{00000000-0008-0000-0000-00003E0C0000}"/>
            </a:ext>
          </a:extLst>
        </xdr:cNvPr>
        <xdr:cNvSpPr/>
      </xdr:nvSpPr>
      <xdr:spPr>
        <a:xfrm>
          <a:off x="60217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3135" name="Shape 14">
          <a:extLst>
            <a:ext uri="{FF2B5EF4-FFF2-40B4-BE49-F238E27FC236}">
              <a16:creationId xmlns:a16="http://schemas.microsoft.com/office/drawing/2014/main" id="{00000000-0008-0000-0000-00003F0C0000}"/>
            </a:ext>
          </a:extLst>
        </xdr:cNvPr>
        <xdr:cNvSpPr/>
      </xdr:nvSpPr>
      <xdr:spPr>
        <a:xfrm>
          <a:off x="60217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3136" name="Shape 14">
          <a:extLst>
            <a:ext uri="{FF2B5EF4-FFF2-40B4-BE49-F238E27FC236}">
              <a16:creationId xmlns:a16="http://schemas.microsoft.com/office/drawing/2014/main" id="{00000000-0008-0000-0000-0000400C0000}"/>
            </a:ext>
          </a:extLst>
        </xdr:cNvPr>
        <xdr:cNvSpPr/>
      </xdr:nvSpPr>
      <xdr:spPr>
        <a:xfrm>
          <a:off x="60217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3137" name="Shape 14">
          <a:extLst>
            <a:ext uri="{FF2B5EF4-FFF2-40B4-BE49-F238E27FC236}">
              <a16:creationId xmlns:a16="http://schemas.microsoft.com/office/drawing/2014/main" id="{00000000-0008-0000-0000-0000410C0000}"/>
            </a:ext>
          </a:extLst>
        </xdr:cNvPr>
        <xdr:cNvSpPr/>
      </xdr:nvSpPr>
      <xdr:spPr>
        <a:xfrm>
          <a:off x="60217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38</xdr:row>
      <xdr:rowOff>0</xdr:rowOff>
    </xdr:from>
    <xdr:ext cx="342900" cy="342900"/>
    <xdr:sp macro="" textlink="">
      <xdr:nvSpPr>
        <xdr:cNvPr id="3138" name="Shape 14">
          <a:extLst>
            <a:ext uri="{FF2B5EF4-FFF2-40B4-BE49-F238E27FC236}">
              <a16:creationId xmlns:a16="http://schemas.microsoft.com/office/drawing/2014/main" id="{00000000-0008-0000-0000-0000420C0000}"/>
            </a:ext>
          </a:extLst>
        </xdr:cNvPr>
        <xdr:cNvSpPr/>
      </xdr:nvSpPr>
      <xdr:spPr>
        <a:xfrm>
          <a:off x="60217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38</xdr:row>
      <xdr:rowOff>0</xdr:rowOff>
    </xdr:from>
    <xdr:ext cx="342900" cy="342900"/>
    <xdr:sp macro="" textlink="">
      <xdr:nvSpPr>
        <xdr:cNvPr id="3139" name="Shape 14">
          <a:extLst>
            <a:ext uri="{FF2B5EF4-FFF2-40B4-BE49-F238E27FC236}">
              <a16:creationId xmlns:a16="http://schemas.microsoft.com/office/drawing/2014/main" id="{00000000-0008-0000-0000-0000430C0000}"/>
            </a:ext>
          </a:extLst>
        </xdr:cNvPr>
        <xdr:cNvSpPr/>
      </xdr:nvSpPr>
      <xdr:spPr>
        <a:xfrm>
          <a:off x="60217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38</xdr:row>
      <xdr:rowOff>0</xdr:rowOff>
    </xdr:from>
    <xdr:ext cx="342900" cy="342900"/>
    <xdr:sp macro="" textlink="">
      <xdr:nvSpPr>
        <xdr:cNvPr id="3140" name="Shape 14">
          <a:extLst>
            <a:ext uri="{FF2B5EF4-FFF2-40B4-BE49-F238E27FC236}">
              <a16:creationId xmlns:a16="http://schemas.microsoft.com/office/drawing/2014/main" id="{00000000-0008-0000-0000-0000440C0000}"/>
            </a:ext>
          </a:extLst>
        </xdr:cNvPr>
        <xdr:cNvSpPr/>
      </xdr:nvSpPr>
      <xdr:spPr>
        <a:xfrm>
          <a:off x="60217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41</xdr:row>
      <xdr:rowOff>0</xdr:rowOff>
    </xdr:from>
    <xdr:ext cx="342900" cy="342900"/>
    <xdr:sp macro="" textlink="">
      <xdr:nvSpPr>
        <xdr:cNvPr id="3141" name="Shape 14">
          <a:extLst>
            <a:ext uri="{FF2B5EF4-FFF2-40B4-BE49-F238E27FC236}">
              <a16:creationId xmlns:a16="http://schemas.microsoft.com/office/drawing/2014/main" id="{00000000-0008-0000-0000-0000450C0000}"/>
            </a:ext>
          </a:extLst>
        </xdr:cNvPr>
        <xdr:cNvSpPr/>
      </xdr:nvSpPr>
      <xdr:spPr>
        <a:xfrm>
          <a:off x="60217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41</xdr:row>
      <xdr:rowOff>0</xdr:rowOff>
    </xdr:from>
    <xdr:ext cx="342900" cy="342900"/>
    <xdr:sp macro="" textlink="">
      <xdr:nvSpPr>
        <xdr:cNvPr id="3142" name="Shape 14">
          <a:extLst>
            <a:ext uri="{FF2B5EF4-FFF2-40B4-BE49-F238E27FC236}">
              <a16:creationId xmlns:a16="http://schemas.microsoft.com/office/drawing/2014/main" id="{00000000-0008-0000-0000-0000460C0000}"/>
            </a:ext>
          </a:extLst>
        </xdr:cNvPr>
        <xdr:cNvSpPr/>
      </xdr:nvSpPr>
      <xdr:spPr>
        <a:xfrm>
          <a:off x="60217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41</xdr:row>
      <xdr:rowOff>0</xdr:rowOff>
    </xdr:from>
    <xdr:ext cx="342900" cy="342900"/>
    <xdr:sp macro="" textlink="">
      <xdr:nvSpPr>
        <xdr:cNvPr id="3143" name="Shape 14">
          <a:extLst>
            <a:ext uri="{FF2B5EF4-FFF2-40B4-BE49-F238E27FC236}">
              <a16:creationId xmlns:a16="http://schemas.microsoft.com/office/drawing/2014/main" id="{00000000-0008-0000-0000-0000470C0000}"/>
            </a:ext>
          </a:extLst>
        </xdr:cNvPr>
        <xdr:cNvSpPr/>
      </xdr:nvSpPr>
      <xdr:spPr>
        <a:xfrm>
          <a:off x="60217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42</xdr:row>
      <xdr:rowOff>0</xdr:rowOff>
    </xdr:from>
    <xdr:ext cx="342900" cy="342900"/>
    <xdr:sp macro="" textlink="">
      <xdr:nvSpPr>
        <xdr:cNvPr id="3144" name="Shape 14">
          <a:extLst>
            <a:ext uri="{FF2B5EF4-FFF2-40B4-BE49-F238E27FC236}">
              <a16:creationId xmlns:a16="http://schemas.microsoft.com/office/drawing/2014/main" id="{00000000-0008-0000-0000-0000480C0000}"/>
            </a:ext>
          </a:extLst>
        </xdr:cNvPr>
        <xdr:cNvSpPr/>
      </xdr:nvSpPr>
      <xdr:spPr>
        <a:xfrm>
          <a:off x="60217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42</xdr:row>
      <xdr:rowOff>0</xdr:rowOff>
    </xdr:from>
    <xdr:ext cx="342900" cy="342900"/>
    <xdr:sp macro="" textlink="">
      <xdr:nvSpPr>
        <xdr:cNvPr id="3145" name="Shape 14">
          <a:extLst>
            <a:ext uri="{FF2B5EF4-FFF2-40B4-BE49-F238E27FC236}">
              <a16:creationId xmlns:a16="http://schemas.microsoft.com/office/drawing/2014/main" id="{00000000-0008-0000-0000-0000490C0000}"/>
            </a:ext>
          </a:extLst>
        </xdr:cNvPr>
        <xdr:cNvSpPr/>
      </xdr:nvSpPr>
      <xdr:spPr>
        <a:xfrm>
          <a:off x="60217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42</xdr:row>
      <xdr:rowOff>0</xdr:rowOff>
    </xdr:from>
    <xdr:ext cx="342900" cy="342900"/>
    <xdr:sp macro="" textlink="">
      <xdr:nvSpPr>
        <xdr:cNvPr id="3146" name="Shape 14">
          <a:extLst>
            <a:ext uri="{FF2B5EF4-FFF2-40B4-BE49-F238E27FC236}">
              <a16:creationId xmlns:a16="http://schemas.microsoft.com/office/drawing/2014/main" id="{00000000-0008-0000-0000-00004A0C0000}"/>
            </a:ext>
          </a:extLst>
        </xdr:cNvPr>
        <xdr:cNvSpPr/>
      </xdr:nvSpPr>
      <xdr:spPr>
        <a:xfrm>
          <a:off x="60217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3147" name="Shape 14">
          <a:extLst>
            <a:ext uri="{FF2B5EF4-FFF2-40B4-BE49-F238E27FC236}">
              <a16:creationId xmlns:a16="http://schemas.microsoft.com/office/drawing/2014/main" id="{00000000-0008-0000-0000-00004B0C0000}"/>
            </a:ext>
          </a:extLst>
        </xdr:cNvPr>
        <xdr:cNvSpPr/>
      </xdr:nvSpPr>
      <xdr:spPr>
        <a:xfrm>
          <a:off x="60217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3148" name="Shape 14">
          <a:extLst>
            <a:ext uri="{FF2B5EF4-FFF2-40B4-BE49-F238E27FC236}">
              <a16:creationId xmlns:a16="http://schemas.microsoft.com/office/drawing/2014/main" id="{00000000-0008-0000-0000-00004C0C0000}"/>
            </a:ext>
          </a:extLst>
        </xdr:cNvPr>
        <xdr:cNvSpPr/>
      </xdr:nvSpPr>
      <xdr:spPr>
        <a:xfrm>
          <a:off x="60217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3149" name="Shape 14">
          <a:extLst>
            <a:ext uri="{FF2B5EF4-FFF2-40B4-BE49-F238E27FC236}">
              <a16:creationId xmlns:a16="http://schemas.microsoft.com/office/drawing/2014/main" id="{00000000-0008-0000-0000-00004D0C0000}"/>
            </a:ext>
          </a:extLst>
        </xdr:cNvPr>
        <xdr:cNvSpPr/>
      </xdr:nvSpPr>
      <xdr:spPr>
        <a:xfrm>
          <a:off x="60217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3150" name="Shape 14">
          <a:extLst>
            <a:ext uri="{FF2B5EF4-FFF2-40B4-BE49-F238E27FC236}">
              <a16:creationId xmlns:a16="http://schemas.microsoft.com/office/drawing/2014/main" id="{00000000-0008-0000-0000-00004E0C0000}"/>
            </a:ext>
          </a:extLst>
        </xdr:cNvPr>
        <xdr:cNvSpPr/>
      </xdr:nvSpPr>
      <xdr:spPr>
        <a:xfrm>
          <a:off x="60217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3151" name="Shape 14">
          <a:extLst>
            <a:ext uri="{FF2B5EF4-FFF2-40B4-BE49-F238E27FC236}">
              <a16:creationId xmlns:a16="http://schemas.microsoft.com/office/drawing/2014/main" id="{00000000-0008-0000-0000-00004F0C0000}"/>
            </a:ext>
          </a:extLst>
        </xdr:cNvPr>
        <xdr:cNvSpPr/>
      </xdr:nvSpPr>
      <xdr:spPr>
        <a:xfrm>
          <a:off x="60217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3152" name="Shape 14">
          <a:extLst>
            <a:ext uri="{FF2B5EF4-FFF2-40B4-BE49-F238E27FC236}">
              <a16:creationId xmlns:a16="http://schemas.microsoft.com/office/drawing/2014/main" id="{00000000-0008-0000-0000-0000500C0000}"/>
            </a:ext>
          </a:extLst>
        </xdr:cNvPr>
        <xdr:cNvSpPr/>
      </xdr:nvSpPr>
      <xdr:spPr>
        <a:xfrm>
          <a:off x="60217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3153" name="Shape 14">
          <a:extLst>
            <a:ext uri="{FF2B5EF4-FFF2-40B4-BE49-F238E27FC236}">
              <a16:creationId xmlns:a16="http://schemas.microsoft.com/office/drawing/2014/main" id="{00000000-0008-0000-0000-0000510C0000}"/>
            </a:ext>
          </a:extLst>
        </xdr:cNvPr>
        <xdr:cNvSpPr/>
      </xdr:nvSpPr>
      <xdr:spPr>
        <a:xfrm>
          <a:off x="60217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3154" name="Shape 14">
          <a:extLst>
            <a:ext uri="{FF2B5EF4-FFF2-40B4-BE49-F238E27FC236}">
              <a16:creationId xmlns:a16="http://schemas.microsoft.com/office/drawing/2014/main" id="{00000000-0008-0000-0000-0000520C0000}"/>
            </a:ext>
          </a:extLst>
        </xdr:cNvPr>
        <xdr:cNvSpPr/>
      </xdr:nvSpPr>
      <xdr:spPr>
        <a:xfrm>
          <a:off x="60217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35</xdr:row>
      <xdr:rowOff>0</xdr:rowOff>
    </xdr:from>
    <xdr:ext cx="342900" cy="342900"/>
    <xdr:sp macro="" textlink="">
      <xdr:nvSpPr>
        <xdr:cNvPr id="3155" name="Shape 14">
          <a:extLst>
            <a:ext uri="{FF2B5EF4-FFF2-40B4-BE49-F238E27FC236}">
              <a16:creationId xmlns:a16="http://schemas.microsoft.com/office/drawing/2014/main" id="{00000000-0008-0000-0000-0000530C0000}"/>
            </a:ext>
          </a:extLst>
        </xdr:cNvPr>
        <xdr:cNvSpPr/>
      </xdr:nvSpPr>
      <xdr:spPr>
        <a:xfrm>
          <a:off x="60979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36</xdr:row>
      <xdr:rowOff>0</xdr:rowOff>
    </xdr:from>
    <xdr:ext cx="342900" cy="342900"/>
    <xdr:sp macro="" textlink="">
      <xdr:nvSpPr>
        <xdr:cNvPr id="3156" name="Shape 14">
          <a:extLst>
            <a:ext uri="{FF2B5EF4-FFF2-40B4-BE49-F238E27FC236}">
              <a16:creationId xmlns:a16="http://schemas.microsoft.com/office/drawing/2014/main" id="{00000000-0008-0000-0000-0000540C0000}"/>
            </a:ext>
          </a:extLst>
        </xdr:cNvPr>
        <xdr:cNvSpPr/>
      </xdr:nvSpPr>
      <xdr:spPr>
        <a:xfrm>
          <a:off x="60979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37</xdr:row>
      <xdr:rowOff>0</xdr:rowOff>
    </xdr:from>
    <xdr:ext cx="342900" cy="342900"/>
    <xdr:sp macro="" textlink="">
      <xdr:nvSpPr>
        <xdr:cNvPr id="3157" name="Shape 14">
          <a:extLst>
            <a:ext uri="{FF2B5EF4-FFF2-40B4-BE49-F238E27FC236}">
              <a16:creationId xmlns:a16="http://schemas.microsoft.com/office/drawing/2014/main" id="{00000000-0008-0000-0000-0000550C0000}"/>
            </a:ext>
          </a:extLst>
        </xdr:cNvPr>
        <xdr:cNvSpPr/>
      </xdr:nvSpPr>
      <xdr:spPr>
        <a:xfrm>
          <a:off x="60979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38</xdr:row>
      <xdr:rowOff>0</xdr:rowOff>
    </xdr:from>
    <xdr:ext cx="342900" cy="342900"/>
    <xdr:sp macro="" textlink="">
      <xdr:nvSpPr>
        <xdr:cNvPr id="3158" name="Shape 14">
          <a:extLst>
            <a:ext uri="{FF2B5EF4-FFF2-40B4-BE49-F238E27FC236}">
              <a16:creationId xmlns:a16="http://schemas.microsoft.com/office/drawing/2014/main" id="{00000000-0008-0000-0000-0000560C0000}"/>
            </a:ext>
          </a:extLst>
        </xdr:cNvPr>
        <xdr:cNvSpPr/>
      </xdr:nvSpPr>
      <xdr:spPr>
        <a:xfrm>
          <a:off x="60979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35</xdr:row>
      <xdr:rowOff>0</xdr:rowOff>
    </xdr:from>
    <xdr:ext cx="342900" cy="342900"/>
    <xdr:sp macro="" textlink="">
      <xdr:nvSpPr>
        <xdr:cNvPr id="3159" name="Shape 14">
          <a:extLst>
            <a:ext uri="{FF2B5EF4-FFF2-40B4-BE49-F238E27FC236}">
              <a16:creationId xmlns:a16="http://schemas.microsoft.com/office/drawing/2014/main" id="{00000000-0008-0000-0000-0000570C0000}"/>
            </a:ext>
          </a:extLst>
        </xdr:cNvPr>
        <xdr:cNvSpPr/>
      </xdr:nvSpPr>
      <xdr:spPr>
        <a:xfrm>
          <a:off x="60979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36</xdr:row>
      <xdr:rowOff>0</xdr:rowOff>
    </xdr:from>
    <xdr:ext cx="342900" cy="342900"/>
    <xdr:sp macro="" textlink="">
      <xdr:nvSpPr>
        <xdr:cNvPr id="3160" name="Shape 14">
          <a:extLst>
            <a:ext uri="{FF2B5EF4-FFF2-40B4-BE49-F238E27FC236}">
              <a16:creationId xmlns:a16="http://schemas.microsoft.com/office/drawing/2014/main" id="{00000000-0008-0000-0000-0000580C0000}"/>
            </a:ext>
          </a:extLst>
        </xdr:cNvPr>
        <xdr:cNvSpPr/>
      </xdr:nvSpPr>
      <xdr:spPr>
        <a:xfrm>
          <a:off x="60979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37</xdr:row>
      <xdr:rowOff>0</xdr:rowOff>
    </xdr:from>
    <xdr:ext cx="342900" cy="342900"/>
    <xdr:sp macro="" textlink="">
      <xdr:nvSpPr>
        <xdr:cNvPr id="3161" name="Shape 14">
          <a:extLst>
            <a:ext uri="{FF2B5EF4-FFF2-40B4-BE49-F238E27FC236}">
              <a16:creationId xmlns:a16="http://schemas.microsoft.com/office/drawing/2014/main" id="{00000000-0008-0000-0000-0000590C0000}"/>
            </a:ext>
          </a:extLst>
        </xdr:cNvPr>
        <xdr:cNvSpPr/>
      </xdr:nvSpPr>
      <xdr:spPr>
        <a:xfrm>
          <a:off x="60979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38</xdr:row>
      <xdr:rowOff>0</xdr:rowOff>
    </xdr:from>
    <xdr:ext cx="342900" cy="342900"/>
    <xdr:sp macro="" textlink="">
      <xdr:nvSpPr>
        <xdr:cNvPr id="3162" name="Shape 14">
          <a:extLst>
            <a:ext uri="{FF2B5EF4-FFF2-40B4-BE49-F238E27FC236}">
              <a16:creationId xmlns:a16="http://schemas.microsoft.com/office/drawing/2014/main" id="{00000000-0008-0000-0000-00005A0C0000}"/>
            </a:ext>
          </a:extLst>
        </xdr:cNvPr>
        <xdr:cNvSpPr/>
      </xdr:nvSpPr>
      <xdr:spPr>
        <a:xfrm>
          <a:off x="60979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35</xdr:row>
      <xdr:rowOff>0</xdr:rowOff>
    </xdr:from>
    <xdr:ext cx="342900" cy="342900"/>
    <xdr:sp macro="" textlink="">
      <xdr:nvSpPr>
        <xdr:cNvPr id="3163" name="Shape 14">
          <a:extLst>
            <a:ext uri="{FF2B5EF4-FFF2-40B4-BE49-F238E27FC236}">
              <a16:creationId xmlns:a16="http://schemas.microsoft.com/office/drawing/2014/main" id="{00000000-0008-0000-0000-00005B0C0000}"/>
            </a:ext>
          </a:extLst>
        </xdr:cNvPr>
        <xdr:cNvSpPr/>
      </xdr:nvSpPr>
      <xdr:spPr>
        <a:xfrm>
          <a:off x="60979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31</xdr:row>
      <xdr:rowOff>0</xdr:rowOff>
    </xdr:from>
    <xdr:ext cx="342900" cy="342900"/>
    <xdr:sp macro="" textlink="">
      <xdr:nvSpPr>
        <xdr:cNvPr id="3164" name="Shape 14">
          <a:extLst>
            <a:ext uri="{FF2B5EF4-FFF2-40B4-BE49-F238E27FC236}">
              <a16:creationId xmlns:a16="http://schemas.microsoft.com/office/drawing/2014/main" id="{00000000-0008-0000-0000-00005C0C0000}"/>
            </a:ext>
          </a:extLst>
        </xdr:cNvPr>
        <xdr:cNvSpPr/>
      </xdr:nvSpPr>
      <xdr:spPr>
        <a:xfrm>
          <a:off x="60979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31</xdr:row>
      <xdr:rowOff>0</xdr:rowOff>
    </xdr:from>
    <xdr:ext cx="342900" cy="342900"/>
    <xdr:sp macro="" textlink="">
      <xdr:nvSpPr>
        <xdr:cNvPr id="3165" name="Shape 14">
          <a:extLst>
            <a:ext uri="{FF2B5EF4-FFF2-40B4-BE49-F238E27FC236}">
              <a16:creationId xmlns:a16="http://schemas.microsoft.com/office/drawing/2014/main" id="{00000000-0008-0000-0000-00005D0C0000}"/>
            </a:ext>
          </a:extLst>
        </xdr:cNvPr>
        <xdr:cNvSpPr/>
      </xdr:nvSpPr>
      <xdr:spPr>
        <a:xfrm>
          <a:off x="60979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31</xdr:row>
      <xdr:rowOff>0</xdr:rowOff>
    </xdr:from>
    <xdr:ext cx="342900" cy="342900"/>
    <xdr:sp macro="" textlink="">
      <xdr:nvSpPr>
        <xdr:cNvPr id="3166" name="Shape 14">
          <a:extLst>
            <a:ext uri="{FF2B5EF4-FFF2-40B4-BE49-F238E27FC236}">
              <a16:creationId xmlns:a16="http://schemas.microsoft.com/office/drawing/2014/main" id="{00000000-0008-0000-0000-00005E0C0000}"/>
            </a:ext>
          </a:extLst>
        </xdr:cNvPr>
        <xdr:cNvSpPr/>
      </xdr:nvSpPr>
      <xdr:spPr>
        <a:xfrm>
          <a:off x="60979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36</xdr:row>
      <xdr:rowOff>0</xdr:rowOff>
    </xdr:from>
    <xdr:ext cx="342900" cy="342900"/>
    <xdr:sp macro="" textlink="">
      <xdr:nvSpPr>
        <xdr:cNvPr id="3167" name="Shape 14">
          <a:extLst>
            <a:ext uri="{FF2B5EF4-FFF2-40B4-BE49-F238E27FC236}">
              <a16:creationId xmlns:a16="http://schemas.microsoft.com/office/drawing/2014/main" id="{00000000-0008-0000-0000-00005F0C0000}"/>
            </a:ext>
          </a:extLst>
        </xdr:cNvPr>
        <xdr:cNvSpPr/>
      </xdr:nvSpPr>
      <xdr:spPr>
        <a:xfrm>
          <a:off x="60979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36</xdr:row>
      <xdr:rowOff>0</xdr:rowOff>
    </xdr:from>
    <xdr:ext cx="342900" cy="342900"/>
    <xdr:sp macro="" textlink="">
      <xdr:nvSpPr>
        <xdr:cNvPr id="3168" name="Shape 14">
          <a:extLst>
            <a:ext uri="{FF2B5EF4-FFF2-40B4-BE49-F238E27FC236}">
              <a16:creationId xmlns:a16="http://schemas.microsoft.com/office/drawing/2014/main" id="{00000000-0008-0000-0000-0000600C0000}"/>
            </a:ext>
          </a:extLst>
        </xdr:cNvPr>
        <xdr:cNvSpPr/>
      </xdr:nvSpPr>
      <xdr:spPr>
        <a:xfrm>
          <a:off x="60979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36</xdr:row>
      <xdr:rowOff>0</xdr:rowOff>
    </xdr:from>
    <xdr:ext cx="342900" cy="342900"/>
    <xdr:sp macro="" textlink="">
      <xdr:nvSpPr>
        <xdr:cNvPr id="3169" name="Shape 14">
          <a:extLst>
            <a:ext uri="{FF2B5EF4-FFF2-40B4-BE49-F238E27FC236}">
              <a16:creationId xmlns:a16="http://schemas.microsoft.com/office/drawing/2014/main" id="{00000000-0008-0000-0000-0000610C0000}"/>
            </a:ext>
          </a:extLst>
        </xdr:cNvPr>
        <xdr:cNvSpPr/>
      </xdr:nvSpPr>
      <xdr:spPr>
        <a:xfrm>
          <a:off x="60979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37</xdr:row>
      <xdr:rowOff>0</xdr:rowOff>
    </xdr:from>
    <xdr:ext cx="342900" cy="342900"/>
    <xdr:sp macro="" textlink="">
      <xdr:nvSpPr>
        <xdr:cNvPr id="3170" name="Shape 14">
          <a:extLst>
            <a:ext uri="{FF2B5EF4-FFF2-40B4-BE49-F238E27FC236}">
              <a16:creationId xmlns:a16="http://schemas.microsoft.com/office/drawing/2014/main" id="{00000000-0008-0000-0000-0000620C0000}"/>
            </a:ext>
          </a:extLst>
        </xdr:cNvPr>
        <xdr:cNvSpPr/>
      </xdr:nvSpPr>
      <xdr:spPr>
        <a:xfrm>
          <a:off x="60979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37</xdr:row>
      <xdr:rowOff>0</xdr:rowOff>
    </xdr:from>
    <xdr:ext cx="342900" cy="342900"/>
    <xdr:sp macro="" textlink="">
      <xdr:nvSpPr>
        <xdr:cNvPr id="3171" name="Shape 14">
          <a:extLst>
            <a:ext uri="{FF2B5EF4-FFF2-40B4-BE49-F238E27FC236}">
              <a16:creationId xmlns:a16="http://schemas.microsoft.com/office/drawing/2014/main" id="{00000000-0008-0000-0000-0000630C0000}"/>
            </a:ext>
          </a:extLst>
        </xdr:cNvPr>
        <xdr:cNvSpPr/>
      </xdr:nvSpPr>
      <xdr:spPr>
        <a:xfrm>
          <a:off x="60979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37</xdr:row>
      <xdr:rowOff>0</xdr:rowOff>
    </xdr:from>
    <xdr:ext cx="342900" cy="342900"/>
    <xdr:sp macro="" textlink="">
      <xdr:nvSpPr>
        <xdr:cNvPr id="3172" name="Shape 14">
          <a:extLst>
            <a:ext uri="{FF2B5EF4-FFF2-40B4-BE49-F238E27FC236}">
              <a16:creationId xmlns:a16="http://schemas.microsoft.com/office/drawing/2014/main" id="{00000000-0008-0000-0000-0000640C0000}"/>
            </a:ext>
          </a:extLst>
        </xdr:cNvPr>
        <xdr:cNvSpPr/>
      </xdr:nvSpPr>
      <xdr:spPr>
        <a:xfrm>
          <a:off x="60979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38</xdr:row>
      <xdr:rowOff>0</xdr:rowOff>
    </xdr:from>
    <xdr:ext cx="342900" cy="342900"/>
    <xdr:sp macro="" textlink="">
      <xdr:nvSpPr>
        <xdr:cNvPr id="3173" name="Shape 14">
          <a:extLst>
            <a:ext uri="{FF2B5EF4-FFF2-40B4-BE49-F238E27FC236}">
              <a16:creationId xmlns:a16="http://schemas.microsoft.com/office/drawing/2014/main" id="{00000000-0008-0000-0000-0000650C0000}"/>
            </a:ext>
          </a:extLst>
        </xdr:cNvPr>
        <xdr:cNvSpPr/>
      </xdr:nvSpPr>
      <xdr:spPr>
        <a:xfrm>
          <a:off x="60979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38</xdr:row>
      <xdr:rowOff>0</xdr:rowOff>
    </xdr:from>
    <xdr:ext cx="342900" cy="342900"/>
    <xdr:sp macro="" textlink="">
      <xdr:nvSpPr>
        <xdr:cNvPr id="3174" name="Shape 14">
          <a:extLst>
            <a:ext uri="{FF2B5EF4-FFF2-40B4-BE49-F238E27FC236}">
              <a16:creationId xmlns:a16="http://schemas.microsoft.com/office/drawing/2014/main" id="{00000000-0008-0000-0000-0000660C0000}"/>
            </a:ext>
          </a:extLst>
        </xdr:cNvPr>
        <xdr:cNvSpPr/>
      </xdr:nvSpPr>
      <xdr:spPr>
        <a:xfrm>
          <a:off x="60979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38</xdr:row>
      <xdr:rowOff>0</xdr:rowOff>
    </xdr:from>
    <xdr:ext cx="342900" cy="342900"/>
    <xdr:sp macro="" textlink="">
      <xdr:nvSpPr>
        <xdr:cNvPr id="3175" name="Shape 14">
          <a:extLst>
            <a:ext uri="{FF2B5EF4-FFF2-40B4-BE49-F238E27FC236}">
              <a16:creationId xmlns:a16="http://schemas.microsoft.com/office/drawing/2014/main" id="{00000000-0008-0000-0000-0000670C0000}"/>
            </a:ext>
          </a:extLst>
        </xdr:cNvPr>
        <xdr:cNvSpPr/>
      </xdr:nvSpPr>
      <xdr:spPr>
        <a:xfrm>
          <a:off x="60979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41</xdr:row>
      <xdr:rowOff>0</xdr:rowOff>
    </xdr:from>
    <xdr:ext cx="342900" cy="342900"/>
    <xdr:sp macro="" textlink="">
      <xdr:nvSpPr>
        <xdr:cNvPr id="3176" name="Shape 14">
          <a:extLst>
            <a:ext uri="{FF2B5EF4-FFF2-40B4-BE49-F238E27FC236}">
              <a16:creationId xmlns:a16="http://schemas.microsoft.com/office/drawing/2014/main" id="{00000000-0008-0000-0000-0000680C0000}"/>
            </a:ext>
          </a:extLst>
        </xdr:cNvPr>
        <xdr:cNvSpPr/>
      </xdr:nvSpPr>
      <xdr:spPr>
        <a:xfrm>
          <a:off x="60979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41</xdr:row>
      <xdr:rowOff>0</xdr:rowOff>
    </xdr:from>
    <xdr:ext cx="342900" cy="342900"/>
    <xdr:sp macro="" textlink="">
      <xdr:nvSpPr>
        <xdr:cNvPr id="3177" name="Shape 14">
          <a:extLst>
            <a:ext uri="{FF2B5EF4-FFF2-40B4-BE49-F238E27FC236}">
              <a16:creationId xmlns:a16="http://schemas.microsoft.com/office/drawing/2014/main" id="{00000000-0008-0000-0000-0000690C0000}"/>
            </a:ext>
          </a:extLst>
        </xdr:cNvPr>
        <xdr:cNvSpPr/>
      </xdr:nvSpPr>
      <xdr:spPr>
        <a:xfrm>
          <a:off x="60979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41</xdr:row>
      <xdr:rowOff>0</xdr:rowOff>
    </xdr:from>
    <xdr:ext cx="342900" cy="342900"/>
    <xdr:sp macro="" textlink="">
      <xdr:nvSpPr>
        <xdr:cNvPr id="3178" name="Shape 14">
          <a:extLst>
            <a:ext uri="{FF2B5EF4-FFF2-40B4-BE49-F238E27FC236}">
              <a16:creationId xmlns:a16="http://schemas.microsoft.com/office/drawing/2014/main" id="{00000000-0008-0000-0000-00006A0C0000}"/>
            </a:ext>
          </a:extLst>
        </xdr:cNvPr>
        <xdr:cNvSpPr/>
      </xdr:nvSpPr>
      <xdr:spPr>
        <a:xfrm>
          <a:off x="60979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42</xdr:row>
      <xdr:rowOff>0</xdr:rowOff>
    </xdr:from>
    <xdr:ext cx="342900" cy="342900"/>
    <xdr:sp macro="" textlink="">
      <xdr:nvSpPr>
        <xdr:cNvPr id="3179" name="Shape 14">
          <a:extLst>
            <a:ext uri="{FF2B5EF4-FFF2-40B4-BE49-F238E27FC236}">
              <a16:creationId xmlns:a16="http://schemas.microsoft.com/office/drawing/2014/main" id="{00000000-0008-0000-0000-00006B0C0000}"/>
            </a:ext>
          </a:extLst>
        </xdr:cNvPr>
        <xdr:cNvSpPr/>
      </xdr:nvSpPr>
      <xdr:spPr>
        <a:xfrm>
          <a:off x="60979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42</xdr:row>
      <xdr:rowOff>0</xdr:rowOff>
    </xdr:from>
    <xdr:ext cx="342900" cy="342900"/>
    <xdr:sp macro="" textlink="">
      <xdr:nvSpPr>
        <xdr:cNvPr id="3180" name="Shape 14">
          <a:extLst>
            <a:ext uri="{FF2B5EF4-FFF2-40B4-BE49-F238E27FC236}">
              <a16:creationId xmlns:a16="http://schemas.microsoft.com/office/drawing/2014/main" id="{00000000-0008-0000-0000-00006C0C0000}"/>
            </a:ext>
          </a:extLst>
        </xdr:cNvPr>
        <xdr:cNvSpPr/>
      </xdr:nvSpPr>
      <xdr:spPr>
        <a:xfrm>
          <a:off x="60979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42</xdr:row>
      <xdr:rowOff>0</xdr:rowOff>
    </xdr:from>
    <xdr:ext cx="342900" cy="342900"/>
    <xdr:sp macro="" textlink="">
      <xdr:nvSpPr>
        <xdr:cNvPr id="3181" name="Shape 14">
          <a:extLst>
            <a:ext uri="{FF2B5EF4-FFF2-40B4-BE49-F238E27FC236}">
              <a16:creationId xmlns:a16="http://schemas.microsoft.com/office/drawing/2014/main" id="{00000000-0008-0000-0000-00006D0C0000}"/>
            </a:ext>
          </a:extLst>
        </xdr:cNvPr>
        <xdr:cNvSpPr/>
      </xdr:nvSpPr>
      <xdr:spPr>
        <a:xfrm>
          <a:off x="60979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43</xdr:row>
      <xdr:rowOff>0</xdr:rowOff>
    </xdr:from>
    <xdr:ext cx="342900" cy="342900"/>
    <xdr:sp macro="" textlink="">
      <xdr:nvSpPr>
        <xdr:cNvPr id="3182" name="Shape 14">
          <a:extLst>
            <a:ext uri="{FF2B5EF4-FFF2-40B4-BE49-F238E27FC236}">
              <a16:creationId xmlns:a16="http://schemas.microsoft.com/office/drawing/2014/main" id="{00000000-0008-0000-0000-00006E0C0000}"/>
            </a:ext>
          </a:extLst>
        </xdr:cNvPr>
        <xdr:cNvSpPr/>
      </xdr:nvSpPr>
      <xdr:spPr>
        <a:xfrm>
          <a:off x="60979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43</xdr:row>
      <xdr:rowOff>0</xdr:rowOff>
    </xdr:from>
    <xdr:ext cx="342900" cy="342900"/>
    <xdr:sp macro="" textlink="">
      <xdr:nvSpPr>
        <xdr:cNvPr id="3183" name="Shape 14">
          <a:extLst>
            <a:ext uri="{FF2B5EF4-FFF2-40B4-BE49-F238E27FC236}">
              <a16:creationId xmlns:a16="http://schemas.microsoft.com/office/drawing/2014/main" id="{00000000-0008-0000-0000-00006F0C0000}"/>
            </a:ext>
          </a:extLst>
        </xdr:cNvPr>
        <xdr:cNvSpPr/>
      </xdr:nvSpPr>
      <xdr:spPr>
        <a:xfrm>
          <a:off x="60979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43</xdr:row>
      <xdr:rowOff>0</xdr:rowOff>
    </xdr:from>
    <xdr:ext cx="342900" cy="342900"/>
    <xdr:sp macro="" textlink="">
      <xdr:nvSpPr>
        <xdr:cNvPr id="3184" name="Shape 14">
          <a:extLst>
            <a:ext uri="{FF2B5EF4-FFF2-40B4-BE49-F238E27FC236}">
              <a16:creationId xmlns:a16="http://schemas.microsoft.com/office/drawing/2014/main" id="{00000000-0008-0000-0000-0000700C0000}"/>
            </a:ext>
          </a:extLst>
        </xdr:cNvPr>
        <xdr:cNvSpPr/>
      </xdr:nvSpPr>
      <xdr:spPr>
        <a:xfrm>
          <a:off x="60979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43</xdr:row>
      <xdr:rowOff>0</xdr:rowOff>
    </xdr:from>
    <xdr:ext cx="342900" cy="342900"/>
    <xdr:sp macro="" textlink="">
      <xdr:nvSpPr>
        <xdr:cNvPr id="3185" name="Shape 14">
          <a:extLst>
            <a:ext uri="{FF2B5EF4-FFF2-40B4-BE49-F238E27FC236}">
              <a16:creationId xmlns:a16="http://schemas.microsoft.com/office/drawing/2014/main" id="{00000000-0008-0000-0000-0000710C0000}"/>
            </a:ext>
          </a:extLst>
        </xdr:cNvPr>
        <xdr:cNvSpPr/>
      </xdr:nvSpPr>
      <xdr:spPr>
        <a:xfrm>
          <a:off x="60979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43</xdr:row>
      <xdr:rowOff>0</xdr:rowOff>
    </xdr:from>
    <xdr:ext cx="342900" cy="342900"/>
    <xdr:sp macro="" textlink="">
      <xdr:nvSpPr>
        <xdr:cNvPr id="3186" name="Shape 14">
          <a:extLst>
            <a:ext uri="{FF2B5EF4-FFF2-40B4-BE49-F238E27FC236}">
              <a16:creationId xmlns:a16="http://schemas.microsoft.com/office/drawing/2014/main" id="{00000000-0008-0000-0000-0000720C0000}"/>
            </a:ext>
          </a:extLst>
        </xdr:cNvPr>
        <xdr:cNvSpPr/>
      </xdr:nvSpPr>
      <xdr:spPr>
        <a:xfrm>
          <a:off x="60979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49</xdr:row>
      <xdr:rowOff>0</xdr:rowOff>
    </xdr:from>
    <xdr:ext cx="342900" cy="342900"/>
    <xdr:sp macro="" textlink="">
      <xdr:nvSpPr>
        <xdr:cNvPr id="3187" name="Shape 14">
          <a:extLst>
            <a:ext uri="{FF2B5EF4-FFF2-40B4-BE49-F238E27FC236}">
              <a16:creationId xmlns:a16="http://schemas.microsoft.com/office/drawing/2014/main" id="{00000000-0008-0000-0000-0000730C0000}"/>
            </a:ext>
          </a:extLst>
        </xdr:cNvPr>
        <xdr:cNvSpPr/>
      </xdr:nvSpPr>
      <xdr:spPr>
        <a:xfrm>
          <a:off x="60979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42900" cy="342900"/>
    <xdr:sp macro="" textlink="">
      <xdr:nvSpPr>
        <xdr:cNvPr id="3188" name="Shape 14">
          <a:extLst>
            <a:ext uri="{FF2B5EF4-FFF2-40B4-BE49-F238E27FC236}">
              <a16:creationId xmlns:a16="http://schemas.microsoft.com/office/drawing/2014/main" id="{00000000-0008-0000-0000-0000740C0000}"/>
            </a:ext>
          </a:extLst>
        </xdr:cNvPr>
        <xdr:cNvSpPr/>
      </xdr:nvSpPr>
      <xdr:spPr>
        <a:xfrm>
          <a:off x="59455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42900" cy="342900"/>
    <xdr:sp macro="" textlink="">
      <xdr:nvSpPr>
        <xdr:cNvPr id="3189" name="Shape 14">
          <a:extLst>
            <a:ext uri="{FF2B5EF4-FFF2-40B4-BE49-F238E27FC236}">
              <a16:creationId xmlns:a16="http://schemas.microsoft.com/office/drawing/2014/main" id="{00000000-0008-0000-0000-0000750C0000}"/>
            </a:ext>
          </a:extLst>
        </xdr:cNvPr>
        <xdr:cNvSpPr/>
      </xdr:nvSpPr>
      <xdr:spPr>
        <a:xfrm>
          <a:off x="59455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37</xdr:row>
      <xdr:rowOff>0</xdr:rowOff>
    </xdr:from>
    <xdr:ext cx="342900" cy="342900"/>
    <xdr:sp macro="" textlink="">
      <xdr:nvSpPr>
        <xdr:cNvPr id="3190" name="Shape 14">
          <a:extLst>
            <a:ext uri="{FF2B5EF4-FFF2-40B4-BE49-F238E27FC236}">
              <a16:creationId xmlns:a16="http://schemas.microsoft.com/office/drawing/2014/main" id="{00000000-0008-0000-0000-0000760C0000}"/>
            </a:ext>
          </a:extLst>
        </xdr:cNvPr>
        <xdr:cNvSpPr/>
      </xdr:nvSpPr>
      <xdr:spPr>
        <a:xfrm>
          <a:off x="59455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38</xdr:row>
      <xdr:rowOff>0</xdr:rowOff>
    </xdr:from>
    <xdr:ext cx="342900" cy="342900"/>
    <xdr:sp macro="" textlink="">
      <xdr:nvSpPr>
        <xdr:cNvPr id="3191" name="Shape 14">
          <a:extLst>
            <a:ext uri="{FF2B5EF4-FFF2-40B4-BE49-F238E27FC236}">
              <a16:creationId xmlns:a16="http://schemas.microsoft.com/office/drawing/2014/main" id="{00000000-0008-0000-0000-0000770C0000}"/>
            </a:ext>
          </a:extLst>
        </xdr:cNvPr>
        <xdr:cNvSpPr/>
      </xdr:nvSpPr>
      <xdr:spPr>
        <a:xfrm>
          <a:off x="59455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42900" cy="342900"/>
    <xdr:sp macro="" textlink="">
      <xdr:nvSpPr>
        <xdr:cNvPr id="3192" name="Shape 14">
          <a:extLst>
            <a:ext uri="{FF2B5EF4-FFF2-40B4-BE49-F238E27FC236}">
              <a16:creationId xmlns:a16="http://schemas.microsoft.com/office/drawing/2014/main" id="{00000000-0008-0000-0000-0000780C0000}"/>
            </a:ext>
          </a:extLst>
        </xdr:cNvPr>
        <xdr:cNvSpPr/>
      </xdr:nvSpPr>
      <xdr:spPr>
        <a:xfrm>
          <a:off x="59455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42900" cy="342900"/>
    <xdr:sp macro="" textlink="">
      <xdr:nvSpPr>
        <xdr:cNvPr id="3193" name="Shape 14">
          <a:extLst>
            <a:ext uri="{FF2B5EF4-FFF2-40B4-BE49-F238E27FC236}">
              <a16:creationId xmlns:a16="http://schemas.microsoft.com/office/drawing/2014/main" id="{00000000-0008-0000-0000-0000790C0000}"/>
            </a:ext>
          </a:extLst>
        </xdr:cNvPr>
        <xdr:cNvSpPr/>
      </xdr:nvSpPr>
      <xdr:spPr>
        <a:xfrm>
          <a:off x="59455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37</xdr:row>
      <xdr:rowOff>0</xdr:rowOff>
    </xdr:from>
    <xdr:ext cx="342900" cy="342900"/>
    <xdr:sp macro="" textlink="">
      <xdr:nvSpPr>
        <xdr:cNvPr id="3194" name="Shape 14">
          <a:extLst>
            <a:ext uri="{FF2B5EF4-FFF2-40B4-BE49-F238E27FC236}">
              <a16:creationId xmlns:a16="http://schemas.microsoft.com/office/drawing/2014/main" id="{00000000-0008-0000-0000-00007A0C0000}"/>
            </a:ext>
          </a:extLst>
        </xdr:cNvPr>
        <xdr:cNvSpPr/>
      </xdr:nvSpPr>
      <xdr:spPr>
        <a:xfrm>
          <a:off x="59455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38</xdr:row>
      <xdr:rowOff>0</xdr:rowOff>
    </xdr:from>
    <xdr:ext cx="342900" cy="342900"/>
    <xdr:sp macro="" textlink="">
      <xdr:nvSpPr>
        <xdr:cNvPr id="3195" name="Shape 14">
          <a:extLst>
            <a:ext uri="{FF2B5EF4-FFF2-40B4-BE49-F238E27FC236}">
              <a16:creationId xmlns:a16="http://schemas.microsoft.com/office/drawing/2014/main" id="{00000000-0008-0000-0000-00007B0C0000}"/>
            </a:ext>
          </a:extLst>
        </xdr:cNvPr>
        <xdr:cNvSpPr/>
      </xdr:nvSpPr>
      <xdr:spPr>
        <a:xfrm>
          <a:off x="59455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42900" cy="342900"/>
    <xdr:sp macro="" textlink="">
      <xdr:nvSpPr>
        <xdr:cNvPr id="3196" name="Shape 14">
          <a:extLst>
            <a:ext uri="{FF2B5EF4-FFF2-40B4-BE49-F238E27FC236}">
              <a16:creationId xmlns:a16="http://schemas.microsoft.com/office/drawing/2014/main" id="{00000000-0008-0000-0000-00007C0C0000}"/>
            </a:ext>
          </a:extLst>
        </xdr:cNvPr>
        <xdr:cNvSpPr/>
      </xdr:nvSpPr>
      <xdr:spPr>
        <a:xfrm>
          <a:off x="59455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31</xdr:row>
      <xdr:rowOff>0</xdr:rowOff>
    </xdr:from>
    <xdr:ext cx="342900" cy="342900"/>
    <xdr:sp macro="" textlink="">
      <xdr:nvSpPr>
        <xdr:cNvPr id="3197" name="Shape 14">
          <a:extLst>
            <a:ext uri="{FF2B5EF4-FFF2-40B4-BE49-F238E27FC236}">
              <a16:creationId xmlns:a16="http://schemas.microsoft.com/office/drawing/2014/main" id="{00000000-0008-0000-0000-00007D0C0000}"/>
            </a:ext>
          </a:extLst>
        </xdr:cNvPr>
        <xdr:cNvSpPr/>
      </xdr:nvSpPr>
      <xdr:spPr>
        <a:xfrm>
          <a:off x="59455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31</xdr:row>
      <xdr:rowOff>0</xdr:rowOff>
    </xdr:from>
    <xdr:ext cx="342900" cy="342900"/>
    <xdr:sp macro="" textlink="">
      <xdr:nvSpPr>
        <xdr:cNvPr id="3198" name="Shape 14">
          <a:extLst>
            <a:ext uri="{FF2B5EF4-FFF2-40B4-BE49-F238E27FC236}">
              <a16:creationId xmlns:a16="http://schemas.microsoft.com/office/drawing/2014/main" id="{00000000-0008-0000-0000-00007E0C0000}"/>
            </a:ext>
          </a:extLst>
        </xdr:cNvPr>
        <xdr:cNvSpPr/>
      </xdr:nvSpPr>
      <xdr:spPr>
        <a:xfrm>
          <a:off x="59455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31</xdr:row>
      <xdr:rowOff>0</xdr:rowOff>
    </xdr:from>
    <xdr:ext cx="342900" cy="342900"/>
    <xdr:sp macro="" textlink="">
      <xdr:nvSpPr>
        <xdr:cNvPr id="3199" name="Shape 14">
          <a:extLst>
            <a:ext uri="{FF2B5EF4-FFF2-40B4-BE49-F238E27FC236}">
              <a16:creationId xmlns:a16="http://schemas.microsoft.com/office/drawing/2014/main" id="{00000000-0008-0000-0000-00007F0C0000}"/>
            </a:ext>
          </a:extLst>
        </xdr:cNvPr>
        <xdr:cNvSpPr/>
      </xdr:nvSpPr>
      <xdr:spPr>
        <a:xfrm>
          <a:off x="59455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42900" cy="342900"/>
    <xdr:sp macro="" textlink="">
      <xdr:nvSpPr>
        <xdr:cNvPr id="3200" name="Shape 14">
          <a:extLst>
            <a:ext uri="{FF2B5EF4-FFF2-40B4-BE49-F238E27FC236}">
              <a16:creationId xmlns:a16="http://schemas.microsoft.com/office/drawing/2014/main" id="{00000000-0008-0000-0000-0000800C0000}"/>
            </a:ext>
          </a:extLst>
        </xdr:cNvPr>
        <xdr:cNvSpPr/>
      </xdr:nvSpPr>
      <xdr:spPr>
        <a:xfrm>
          <a:off x="59455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42900" cy="342900"/>
    <xdr:sp macro="" textlink="">
      <xdr:nvSpPr>
        <xdr:cNvPr id="3201" name="Shape 14">
          <a:extLst>
            <a:ext uri="{FF2B5EF4-FFF2-40B4-BE49-F238E27FC236}">
              <a16:creationId xmlns:a16="http://schemas.microsoft.com/office/drawing/2014/main" id="{00000000-0008-0000-0000-0000810C0000}"/>
            </a:ext>
          </a:extLst>
        </xdr:cNvPr>
        <xdr:cNvSpPr/>
      </xdr:nvSpPr>
      <xdr:spPr>
        <a:xfrm>
          <a:off x="59455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42900" cy="342900"/>
    <xdr:sp macro="" textlink="">
      <xdr:nvSpPr>
        <xdr:cNvPr id="3202" name="Shape 14">
          <a:extLst>
            <a:ext uri="{FF2B5EF4-FFF2-40B4-BE49-F238E27FC236}">
              <a16:creationId xmlns:a16="http://schemas.microsoft.com/office/drawing/2014/main" id="{00000000-0008-0000-0000-0000820C0000}"/>
            </a:ext>
          </a:extLst>
        </xdr:cNvPr>
        <xdr:cNvSpPr/>
      </xdr:nvSpPr>
      <xdr:spPr>
        <a:xfrm>
          <a:off x="59455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37</xdr:row>
      <xdr:rowOff>0</xdr:rowOff>
    </xdr:from>
    <xdr:ext cx="342900" cy="342900"/>
    <xdr:sp macro="" textlink="">
      <xdr:nvSpPr>
        <xdr:cNvPr id="3203" name="Shape 14">
          <a:extLst>
            <a:ext uri="{FF2B5EF4-FFF2-40B4-BE49-F238E27FC236}">
              <a16:creationId xmlns:a16="http://schemas.microsoft.com/office/drawing/2014/main" id="{00000000-0008-0000-0000-0000830C0000}"/>
            </a:ext>
          </a:extLst>
        </xdr:cNvPr>
        <xdr:cNvSpPr/>
      </xdr:nvSpPr>
      <xdr:spPr>
        <a:xfrm>
          <a:off x="59455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37</xdr:row>
      <xdr:rowOff>0</xdr:rowOff>
    </xdr:from>
    <xdr:ext cx="342900" cy="342900"/>
    <xdr:sp macro="" textlink="">
      <xdr:nvSpPr>
        <xdr:cNvPr id="3204" name="Shape 14">
          <a:extLst>
            <a:ext uri="{FF2B5EF4-FFF2-40B4-BE49-F238E27FC236}">
              <a16:creationId xmlns:a16="http://schemas.microsoft.com/office/drawing/2014/main" id="{00000000-0008-0000-0000-0000840C0000}"/>
            </a:ext>
          </a:extLst>
        </xdr:cNvPr>
        <xdr:cNvSpPr/>
      </xdr:nvSpPr>
      <xdr:spPr>
        <a:xfrm>
          <a:off x="59455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37</xdr:row>
      <xdr:rowOff>0</xdr:rowOff>
    </xdr:from>
    <xdr:ext cx="342900" cy="342900"/>
    <xdr:sp macro="" textlink="">
      <xdr:nvSpPr>
        <xdr:cNvPr id="3205" name="Shape 14">
          <a:extLst>
            <a:ext uri="{FF2B5EF4-FFF2-40B4-BE49-F238E27FC236}">
              <a16:creationId xmlns:a16="http://schemas.microsoft.com/office/drawing/2014/main" id="{00000000-0008-0000-0000-0000850C0000}"/>
            </a:ext>
          </a:extLst>
        </xdr:cNvPr>
        <xdr:cNvSpPr/>
      </xdr:nvSpPr>
      <xdr:spPr>
        <a:xfrm>
          <a:off x="59455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38</xdr:row>
      <xdr:rowOff>0</xdr:rowOff>
    </xdr:from>
    <xdr:ext cx="342900" cy="342900"/>
    <xdr:sp macro="" textlink="">
      <xdr:nvSpPr>
        <xdr:cNvPr id="3206" name="Shape 14">
          <a:extLst>
            <a:ext uri="{FF2B5EF4-FFF2-40B4-BE49-F238E27FC236}">
              <a16:creationId xmlns:a16="http://schemas.microsoft.com/office/drawing/2014/main" id="{00000000-0008-0000-0000-0000860C0000}"/>
            </a:ext>
          </a:extLst>
        </xdr:cNvPr>
        <xdr:cNvSpPr/>
      </xdr:nvSpPr>
      <xdr:spPr>
        <a:xfrm>
          <a:off x="59455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38</xdr:row>
      <xdr:rowOff>0</xdr:rowOff>
    </xdr:from>
    <xdr:ext cx="342900" cy="342900"/>
    <xdr:sp macro="" textlink="">
      <xdr:nvSpPr>
        <xdr:cNvPr id="3207" name="Shape 14">
          <a:extLst>
            <a:ext uri="{FF2B5EF4-FFF2-40B4-BE49-F238E27FC236}">
              <a16:creationId xmlns:a16="http://schemas.microsoft.com/office/drawing/2014/main" id="{00000000-0008-0000-0000-0000870C0000}"/>
            </a:ext>
          </a:extLst>
        </xdr:cNvPr>
        <xdr:cNvSpPr/>
      </xdr:nvSpPr>
      <xdr:spPr>
        <a:xfrm>
          <a:off x="59455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38</xdr:row>
      <xdr:rowOff>0</xdr:rowOff>
    </xdr:from>
    <xdr:ext cx="342900" cy="342900"/>
    <xdr:sp macro="" textlink="">
      <xdr:nvSpPr>
        <xdr:cNvPr id="3208" name="Shape 14">
          <a:extLst>
            <a:ext uri="{FF2B5EF4-FFF2-40B4-BE49-F238E27FC236}">
              <a16:creationId xmlns:a16="http://schemas.microsoft.com/office/drawing/2014/main" id="{00000000-0008-0000-0000-0000880C0000}"/>
            </a:ext>
          </a:extLst>
        </xdr:cNvPr>
        <xdr:cNvSpPr/>
      </xdr:nvSpPr>
      <xdr:spPr>
        <a:xfrm>
          <a:off x="59455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41</xdr:row>
      <xdr:rowOff>0</xdr:rowOff>
    </xdr:from>
    <xdr:ext cx="342900" cy="342900"/>
    <xdr:sp macro="" textlink="">
      <xdr:nvSpPr>
        <xdr:cNvPr id="3209" name="Shape 14">
          <a:extLst>
            <a:ext uri="{FF2B5EF4-FFF2-40B4-BE49-F238E27FC236}">
              <a16:creationId xmlns:a16="http://schemas.microsoft.com/office/drawing/2014/main" id="{00000000-0008-0000-0000-0000890C0000}"/>
            </a:ext>
          </a:extLst>
        </xdr:cNvPr>
        <xdr:cNvSpPr/>
      </xdr:nvSpPr>
      <xdr:spPr>
        <a:xfrm>
          <a:off x="59455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41</xdr:row>
      <xdr:rowOff>0</xdr:rowOff>
    </xdr:from>
    <xdr:ext cx="342900" cy="342900"/>
    <xdr:sp macro="" textlink="">
      <xdr:nvSpPr>
        <xdr:cNvPr id="3210" name="Shape 14">
          <a:extLst>
            <a:ext uri="{FF2B5EF4-FFF2-40B4-BE49-F238E27FC236}">
              <a16:creationId xmlns:a16="http://schemas.microsoft.com/office/drawing/2014/main" id="{00000000-0008-0000-0000-00008A0C0000}"/>
            </a:ext>
          </a:extLst>
        </xdr:cNvPr>
        <xdr:cNvSpPr/>
      </xdr:nvSpPr>
      <xdr:spPr>
        <a:xfrm>
          <a:off x="59455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41</xdr:row>
      <xdr:rowOff>0</xdr:rowOff>
    </xdr:from>
    <xdr:ext cx="342900" cy="342900"/>
    <xdr:sp macro="" textlink="">
      <xdr:nvSpPr>
        <xdr:cNvPr id="3211" name="Shape 14">
          <a:extLst>
            <a:ext uri="{FF2B5EF4-FFF2-40B4-BE49-F238E27FC236}">
              <a16:creationId xmlns:a16="http://schemas.microsoft.com/office/drawing/2014/main" id="{00000000-0008-0000-0000-00008B0C0000}"/>
            </a:ext>
          </a:extLst>
        </xdr:cNvPr>
        <xdr:cNvSpPr/>
      </xdr:nvSpPr>
      <xdr:spPr>
        <a:xfrm>
          <a:off x="59455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42</xdr:row>
      <xdr:rowOff>0</xdr:rowOff>
    </xdr:from>
    <xdr:ext cx="342900" cy="342900"/>
    <xdr:sp macro="" textlink="">
      <xdr:nvSpPr>
        <xdr:cNvPr id="3212" name="Shape 14">
          <a:extLst>
            <a:ext uri="{FF2B5EF4-FFF2-40B4-BE49-F238E27FC236}">
              <a16:creationId xmlns:a16="http://schemas.microsoft.com/office/drawing/2014/main" id="{00000000-0008-0000-0000-00008C0C0000}"/>
            </a:ext>
          </a:extLst>
        </xdr:cNvPr>
        <xdr:cNvSpPr/>
      </xdr:nvSpPr>
      <xdr:spPr>
        <a:xfrm>
          <a:off x="59455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42</xdr:row>
      <xdr:rowOff>0</xdr:rowOff>
    </xdr:from>
    <xdr:ext cx="342900" cy="342900"/>
    <xdr:sp macro="" textlink="">
      <xdr:nvSpPr>
        <xdr:cNvPr id="3213" name="Shape 14">
          <a:extLst>
            <a:ext uri="{FF2B5EF4-FFF2-40B4-BE49-F238E27FC236}">
              <a16:creationId xmlns:a16="http://schemas.microsoft.com/office/drawing/2014/main" id="{00000000-0008-0000-0000-00008D0C0000}"/>
            </a:ext>
          </a:extLst>
        </xdr:cNvPr>
        <xdr:cNvSpPr/>
      </xdr:nvSpPr>
      <xdr:spPr>
        <a:xfrm>
          <a:off x="59455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42</xdr:row>
      <xdr:rowOff>0</xdr:rowOff>
    </xdr:from>
    <xdr:ext cx="342900" cy="342900"/>
    <xdr:sp macro="" textlink="">
      <xdr:nvSpPr>
        <xdr:cNvPr id="3214" name="Shape 14">
          <a:extLst>
            <a:ext uri="{FF2B5EF4-FFF2-40B4-BE49-F238E27FC236}">
              <a16:creationId xmlns:a16="http://schemas.microsoft.com/office/drawing/2014/main" id="{00000000-0008-0000-0000-00008E0C0000}"/>
            </a:ext>
          </a:extLst>
        </xdr:cNvPr>
        <xdr:cNvSpPr/>
      </xdr:nvSpPr>
      <xdr:spPr>
        <a:xfrm>
          <a:off x="59455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43</xdr:row>
      <xdr:rowOff>0</xdr:rowOff>
    </xdr:from>
    <xdr:ext cx="342900" cy="342900"/>
    <xdr:sp macro="" textlink="">
      <xdr:nvSpPr>
        <xdr:cNvPr id="3215" name="Shape 14">
          <a:extLst>
            <a:ext uri="{FF2B5EF4-FFF2-40B4-BE49-F238E27FC236}">
              <a16:creationId xmlns:a16="http://schemas.microsoft.com/office/drawing/2014/main" id="{00000000-0008-0000-0000-00008F0C0000}"/>
            </a:ext>
          </a:extLst>
        </xdr:cNvPr>
        <xdr:cNvSpPr/>
      </xdr:nvSpPr>
      <xdr:spPr>
        <a:xfrm>
          <a:off x="59455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43</xdr:row>
      <xdr:rowOff>0</xdr:rowOff>
    </xdr:from>
    <xdr:ext cx="342900" cy="342900"/>
    <xdr:sp macro="" textlink="">
      <xdr:nvSpPr>
        <xdr:cNvPr id="3216" name="Shape 14">
          <a:extLst>
            <a:ext uri="{FF2B5EF4-FFF2-40B4-BE49-F238E27FC236}">
              <a16:creationId xmlns:a16="http://schemas.microsoft.com/office/drawing/2014/main" id="{00000000-0008-0000-0000-0000900C0000}"/>
            </a:ext>
          </a:extLst>
        </xdr:cNvPr>
        <xdr:cNvSpPr/>
      </xdr:nvSpPr>
      <xdr:spPr>
        <a:xfrm>
          <a:off x="59455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43</xdr:row>
      <xdr:rowOff>0</xdr:rowOff>
    </xdr:from>
    <xdr:ext cx="342900" cy="342900"/>
    <xdr:sp macro="" textlink="">
      <xdr:nvSpPr>
        <xdr:cNvPr id="3217" name="Shape 14">
          <a:extLst>
            <a:ext uri="{FF2B5EF4-FFF2-40B4-BE49-F238E27FC236}">
              <a16:creationId xmlns:a16="http://schemas.microsoft.com/office/drawing/2014/main" id="{00000000-0008-0000-0000-0000910C0000}"/>
            </a:ext>
          </a:extLst>
        </xdr:cNvPr>
        <xdr:cNvSpPr/>
      </xdr:nvSpPr>
      <xdr:spPr>
        <a:xfrm>
          <a:off x="59455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43</xdr:row>
      <xdr:rowOff>0</xdr:rowOff>
    </xdr:from>
    <xdr:ext cx="342900" cy="342900"/>
    <xdr:sp macro="" textlink="">
      <xdr:nvSpPr>
        <xdr:cNvPr id="3218" name="Shape 14">
          <a:extLst>
            <a:ext uri="{FF2B5EF4-FFF2-40B4-BE49-F238E27FC236}">
              <a16:creationId xmlns:a16="http://schemas.microsoft.com/office/drawing/2014/main" id="{00000000-0008-0000-0000-0000920C0000}"/>
            </a:ext>
          </a:extLst>
        </xdr:cNvPr>
        <xdr:cNvSpPr/>
      </xdr:nvSpPr>
      <xdr:spPr>
        <a:xfrm>
          <a:off x="59455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43</xdr:row>
      <xdr:rowOff>0</xdr:rowOff>
    </xdr:from>
    <xdr:ext cx="342900" cy="342900"/>
    <xdr:sp macro="" textlink="">
      <xdr:nvSpPr>
        <xdr:cNvPr id="3219" name="Shape 14">
          <a:extLst>
            <a:ext uri="{FF2B5EF4-FFF2-40B4-BE49-F238E27FC236}">
              <a16:creationId xmlns:a16="http://schemas.microsoft.com/office/drawing/2014/main" id="{00000000-0008-0000-0000-0000930C0000}"/>
            </a:ext>
          </a:extLst>
        </xdr:cNvPr>
        <xdr:cNvSpPr/>
      </xdr:nvSpPr>
      <xdr:spPr>
        <a:xfrm>
          <a:off x="59455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3220" name="Shape 14">
          <a:extLst>
            <a:ext uri="{FF2B5EF4-FFF2-40B4-BE49-F238E27FC236}">
              <a16:creationId xmlns:a16="http://schemas.microsoft.com/office/drawing/2014/main" id="{00000000-0008-0000-0000-0000940C0000}"/>
            </a:ext>
          </a:extLst>
        </xdr:cNvPr>
        <xdr:cNvSpPr/>
      </xdr:nvSpPr>
      <xdr:spPr>
        <a:xfrm>
          <a:off x="59455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3221" name="Shape 14">
          <a:extLst>
            <a:ext uri="{FF2B5EF4-FFF2-40B4-BE49-F238E27FC236}">
              <a16:creationId xmlns:a16="http://schemas.microsoft.com/office/drawing/2014/main" id="{00000000-0008-0000-0000-0000950C0000}"/>
            </a:ext>
          </a:extLst>
        </xdr:cNvPr>
        <xdr:cNvSpPr/>
      </xdr:nvSpPr>
      <xdr:spPr>
        <a:xfrm>
          <a:off x="59455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3222" name="Shape 14">
          <a:extLst>
            <a:ext uri="{FF2B5EF4-FFF2-40B4-BE49-F238E27FC236}">
              <a16:creationId xmlns:a16="http://schemas.microsoft.com/office/drawing/2014/main" id="{00000000-0008-0000-0000-0000960C0000}"/>
            </a:ext>
          </a:extLst>
        </xdr:cNvPr>
        <xdr:cNvSpPr/>
      </xdr:nvSpPr>
      <xdr:spPr>
        <a:xfrm>
          <a:off x="59455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35</xdr:row>
      <xdr:rowOff>0</xdr:rowOff>
    </xdr:from>
    <xdr:ext cx="342900" cy="342900"/>
    <xdr:sp macro="" textlink="">
      <xdr:nvSpPr>
        <xdr:cNvPr id="3223" name="Shape 14">
          <a:extLst>
            <a:ext uri="{FF2B5EF4-FFF2-40B4-BE49-F238E27FC236}">
              <a16:creationId xmlns:a16="http://schemas.microsoft.com/office/drawing/2014/main" id="{00000000-0008-0000-0000-0000970C0000}"/>
            </a:ext>
          </a:extLst>
        </xdr:cNvPr>
        <xdr:cNvSpPr/>
      </xdr:nvSpPr>
      <xdr:spPr>
        <a:xfrm>
          <a:off x="60217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3224" name="Shape 14">
          <a:extLst>
            <a:ext uri="{FF2B5EF4-FFF2-40B4-BE49-F238E27FC236}">
              <a16:creationId xmlns:a16="http://schemas.microsoft.com/office/drawing/2014/main" id="{00000000-0008-0000-0000-0000980C0000}"/>
            </a:ext>
          </a:extLst>
        </xdr:cNvPr>
        <xdr:cNvSpPr/>
      </xdr:nvSpPr>
      <xdr:spPr>
        <a:xfrm>
          <a:off x="60217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3225" name="Shape 14">
          <a:extLst>
            <a:ext uri="{FF2B5EF4-FFF2-40B4-BE49-F238E27FC236}">
              <a16:creationId xmlns:a16="http://schemas.microsoft.com/office/drawing/2014/main" id="{00000000-0008-0000-0000-0000990C0000}"/>
            </a:ext>
          </a:extLst>
        </xdr:cNvPr>
        <xdr:cNvSpPr/>
      </xdr:nvSpPr>
      <xdr:spPr>
        <a:xfrm>
          <a:off x="60217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38</xdr:row>
      <xdr:rowOff>0</xdr:rowOff>
    </xdr:from>
    <xdr:ext cx="342900" cy="342900"/>
    <xdr:sp macro="" textlink="">
      <xdr:nvSpPr>
        <xdr:cNvPr id="3226" name="Shape 14">
          <a:extLst>
            <a:ext uri="{FF2B5EF4-FFF2-40B4-BE49-F238E27FC236}">
              <a16:creationId xmlns:a16="http://schemas.microsoft.com/office/drawing/2014/main" id="{00000000-0008-0000-0000-00009A0C0000}"/>
            </a:ext>
          </a:extLst>
        </xdr:cNvPr>
        <xdr:cNvSpPr/>
      </xdr:nvSpPr>
      <xdr:spPr>
        <a:xfrm>
          <a:off x="60217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35</xdr:row>
      <xdr:rowOff>0</xdr:rowOff>
    </xdr:from>
    <xdr:ext cx="342900" cy="342900"/>
    <xdr:sp macro="" textlink="">
      <xdr:nvSpPr>
        <xdr:cNvPr id="3227" name="Shape 14">
          <a:extLst>
            <a:ext uri="{FF2B5EF4-FFF2-40B4-BE49-F238E27FC236}">
              <a16:creationId xmlns:a16="http://schemas.microsoft.com/office/drawing/2014/main" id="{00000000-0008-0000-0000-00009B0C0000}"/>
            </a:ext>
          </a:extLst>
        </xdr:cNvPr>
        <xdr:cNvSpPr/>
      </xdr:nvSpPr>
      <xdr:spPr>
        <a:xfrm>
          <a:off x="60217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3228" name="Shape 14">
          <a:extLst>
            <a:ext uri="{FF2B5EF4-FFF2-40B4-BE49-F238E27FC236}">
              <a16:creationId xmlns:a16="http://schemas.microsoft.com/office/drawing/2014/main" id="{00000000-0008-0000-0000-00009C0C0000}"/>
            </a:ext>
          </a:extLst>
        </xdr:cNvPr>
        <xdr:cNvSpPr/>
      </xdr:nvSpPr>
      <xdr:spPr>
        <a:xfrm>
          <a:off x="60217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3229" name="Shape 14">
          <a:extLst>
            <a:ext uri="{FF2B5EF4-FFF2-40B4-BE49-F238E27FC236}">
              <a16:creationId xmlns:a16="http://schemas.microsoft.com/office/drawing/2014/main" id="{00000000-0008-0000-0000-00009D0C0000}"/>
            </a:ext>
          </a:extLst>
        </xdr:cNvPr>
        <xdr:cNvSpPr/>
      </xdr:nvSpPr>
      <xdr:spPr>
        <a:xfrm>
          <a:off x="60217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38</xdr:row>
      <xdr:rowOff>0</xdr:rowOff>
    </xdr:from>
    <xdr:ext cx="342900" cy="342900"/>
    <xdr:sp macro="" textlink="">
      <xdr:nvSpPr>
        <xdr:cNvPr id="3230" name="Shape 14">
          <a:extLst>
            <a:ext uri="{FF2B5EF4-FFF2-40B4-BE49-F238E27FC236}">
              <a16:creationId xmlns:a16="http://schemas.microsoft.com/office/drawing/2014/main" id="{00000000-0008-0000-0000-00009E0C0000}"/>
            </a:ext>
          </a:extLst>
        </xdr:cNvPr>
        <xdr:cNvSpPr/>
      </xdr:nvSpPr>
      <xdr:spPr>
        <a:xfrm>
          <a:off x="60217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35</xdr:row>
      <xdr:rowOff>0</xdr:rowOff>
    </xdr:from>
    <xdr:ext cx="342900" cy="342900"/>
    <xdr:sp macro="" textlink="">
      <xdr:nvSpPr>
        <xdr:cNvPr id="3231" name="Shape 14">
          <a:extLst>
            <a:ext uri="{FF2B5EF4-FFF2-40B4-BE49-F238E27FC236}">
              <a16:creationId xmlns:a16="http://schemas.microsoft.com/office/drawing/2014/main" id="{00000000-0008-0000-0000-00009F0C0000}"/>
            </a:ext>
          </a:extLst>
        </xdr:cNvPr>
        <xdr:cNvSpPr/>
      </xdr:nvSpPr>
      <xdr:spPr>
        <a:xfrm>
          <a:off x="60217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31</xdr:row>
      <xdr:rowOff>0</xdr:rowOff>
    </xdr:from>
    <xdr:ext cx="342900" cy="342900"/>
    <xdr:sp macro="" textlink="">
      <xdr:nvSpPr>
        <xdr:cNvPr id="3232" name="Shape 14">
          <a:extLst>
            <a:ext uri="{FF2B5EF4-FFF2-40B4-BE49-F238E27FC236}">
              <a16:creationId xmlns:a16="http://schemas.microsoft.com/office/drawing/2014/main" id="{00000000-0008-0000-0000-0000A00C0000}"/>
            </a:ext>
          </a:extLst>
        </xdr:cNvPr>
        <xdr:cNvSpPr/>
      </xdr:nvSpPr>
      <xdr:spPr>
        <a:xfrm>
          <a:off x="60217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31</xdr:row>
      <xdr:rowOff>0</xdr:rowOff>
    </xdr:from>
    <xdr:ext cx="342900" cy="342900"/>
    <xdr:sp macro="" textlink="">
      <xdr:nvSpPr>
        <xdr:cNvPr id="3233" name="Shape 14">
          <a:extLst>
            <a:ext uri="{FF2B5EF4-FFF2-40B4-BE49-F238E27FC236}">
              <a16:creationId xmlns:a16="http://schemas.microsoft.com/office/drawing/2014/main" id="{00000000-0008-0000-0000-0000A10C0000}"/>
            </a:ext>
          </a:extLst>
        </xdr:cNvPr>
        <xdr:cNvSpPr/>
      </xdr:nvSpPr>
      <xdr:spPr>
        <a:xfrm>
          <a:off x="60217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31</xdr:row>
      <xdr:rowOff>0</xdr:rowOff>
    </xdr:from>
    <xdr:ext cx="342900" cy="342900"/>
    <xdr:sp macro="" textlink="">
      <xdr:nvSpPr>
        <xdr:cNvPr id="3234" name="Shape 14">
          <a:extLst>
            <a:ext uri="{FF2B5EF4-FFF2-40B4-BE49-F238E27FC236}">
              <a16:creationId xmlns:a16="http://schemas.microsoft.com/office/drawing/2014/main" id="{00000000-0008-0000-0000-0000A20C0000}"/>
            </a:ext>
          </a:extLst>
        </xdr:cNvPr>
        <xdr:cNvSpPr/>
      </xdr:nvSpPr>
      <xdr:spPr>
        <a:xfrm>
          <a:off x="60217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3235" name="Shape 14">
          <a:extLst>
            <a:ext uri="{FF2B5EF4-FFF2-40B4-BE49-F238E27FC236}">
              <a16:creationId xmlns:a16="http://schemas.microsoft.com/office/drawing/2014/main" id="{00000000-0008-0000-0000-0000A30C0000}"/>
            </a:ext>
          </a:extLst>
        </xdr:cNvPr>
        <xdr:cNvSpPr/>
      </xdr:nvSpPr>
      <xdr:spPr>
        <a:xfrm>
          <a:off x="60217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3236" name="Shape 14">
          <a:extLst>
            <a:ext uri="{FF2B5EF4-FFF2-40B4-BE49-F238E27FC236}">
              <a16:creationId xmlns:a16="http://schemas.microsoft.com/office/drawing/2014/main" id="{00000000-0008-0000-0000-0000A40C0000}"/>
            </a:ext>
          </a:extLst>
        </xdr:cNvPr>
        <xdr:cNvSpPr/>
      </xdr:nvSpPr>
      <xdr:spPr>
        <a:xfrm>
          <a:off x="60217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3237" name="Shape 14">
          <a:extLst>
            <a:ext uri="{FF2B5EF4-FFF2-40B4-BE49-F238E27FC236}">
              <a16:creationId xmlns:a16="http://schemas.microsoft.com/office/drawing/2014/main" id="{00000000-0008-0000-0000-0000A50C0000}"/>
            </a:ext>
          </a:extLst>
        </xdr:cNvPr>
        <xdr:cNvSpPr/>
      </xdr:nvSpPr>
      <xdr:spPr>
        <a:xfrm>
          <a:off x="60217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3238" name="Shape 14">
          <a:extLst>
            <a:ext uri="{FF2B5EF4-FFF2-40B4-BE49-F238E27FC236}">
              <a16:creationId xmlns:a16="http://schemas.microsoft.com/office/drawing/2014/main" id="{00000000-0008-0000-0000-0000A60C0000}"/>
            </a:ext>
          </a:extLst>
        </xdr:cNvPr>
        <xdr:cNvSpPr/>
      </xdr:nvSpPr>
      <xdr:spPr>
        <a:xfrm>
          <a:off x="60217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3239" name="Shape 14">
          <a:extLst>
            <a:ext uri="{FF2B5EF4-FFF2-40B4-BE49-F238E27FC236}">
              <a16:creationId xmlns:a16="http://schemas.microsoft.com/office/drawing/2014/main" id="{00000000-0008-0000-0000-0000A70C0000}"/>
            </a:ext>
          </a:extLst>
        </xdr:cNvPr>
        <xdr:cNvSpPr/>
      </xdr:nvSpPr>
      <xdr:spPr>
        <a:xfrm>
          <a:off x="60217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3240" name="Shape 14">
          <a:extLst>
            <a:ext uri="{FF2B5EF4-FFF2-40B4-BE49-F238E27FC236}">
              <a16:creationId xmlns:a16="http://schemas.microsoft.com/office/drawing/2014/main" id="{00000000-0008-0000-0000-0000A80C0000}"/>
            </a:ext>
          </a:extLst>
        </xdr:cNvPr>
        <xdr:cNvSpPr/>
      </xdr:nvSpPr>
      <xdr:spPr>
        <a:xfrm>
          <a:off x="60217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38</xdr:row>
      <xdr:rowOff>0</xdr:rowOff>
    </xdr:from>
    <xdr:ext cx="342900" cy="342900"/>
    <xdr:sp macro="" textlink="">
      <xdr:nvSpPr>
        <xdr:cNvPr id="3241" name="Shape 14">
          <a:extLst>
            <a:ext uri="{FF2B5EF4-FFF2-40B4-BE49-F238E27FC236}">
              <a16:creationId xmlns:a16="http://schemas.microsoft.com/office/drawing/2014/main" id="{00000000-0008-0000-0000-0000A90C0000}"/>
            </a:ext>
          </a:extLst>
        </xdr:cNvPr>
        <xdr:cNvSpPr/>
      </xdr:nvSpPr>
      <xdr:spPr>
        <a:xfrm>
          <a:off x="60217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38</xdr:row>
      <xdr:rowOff>0</xdr:rowOff>
    </xdr:from>
    <xdr:ext cx="342900" cy="342900"/>
    <xdr:sp macro="" textlink="">
      <xdr:nvSpPr>
        <xdr:cNvPr id="3242" name="Shape 14">
          <a:extLst>
            <a:ext uri="{FF2B5EF4-FFF2-40B4-BE49-F238E27FC236}">
              <a16:creationId xmlns:a16="http://schemas.microsoft.com/office/drawing/2014/main" id="{00000000-0008-0000-0000-0000AA0C0000}"/>
            </a:ext>
          </a:extLst>
        </xdr:cNvPr>
        <xdr:cNvSpPr/>
      </xdr:nvSpPr>
      <xdr:spPr>
        <a:xfrm>
          <a:off x="60217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41</xdr:row>
      <xdr:rowOff>0</xdr:rowOff>
    </xdr:from>
    <xdr:ext cx="342900" cy="342900"/>
    <xdr:sp macro="" textlink="">
      <xdr:nvSpPr>
        <xdr:cNvPr id="3243" name="Shape 14">
          <a:extLst>
            <a:ext uri="{FF2B5EF4-FFF2-40B4-BE49-F238E27FC236}">
              <a16:creationId xmlns:a16="http://schemas.microsoft.com/office/drawing/2014/main" id="{00000000-0008-0000-0000-0000AB0C0000}"/>
            </a:ext>
          </a:extLst>
        </xdr:cNvPr>
        <xdr:cNvSpPr/>
      </xdr:nvSpPr>
      <xdr:spPr>
        <a:xfrm>
          <a:off x="60217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41</xdr:row>
      <xdr:rowOff>0</xdr:rowOff>
    </xdr:from>
    <xdr:ext cx="342900" cy="342900"/>
    <xdr:sp macro="" textlink="">
      <xdr:nvSpPr>
        <xdr:cNvPr id="3244" name="Shape 14">
          <a:extLst>
            <a:ext uri="{FF2B5EF4-FFF2-40B4-BE49-F238E27FC236}">
              <a16:creationId xmlns:a16="http://schemas.microsoft.com/office/drawing/2014/main" id="{00000000-0008-0000-0000-0000AC0C0000}"/>
            </a:ext>
          </a:extLst>
        </xdr:cNvPr>
        <xdr:cNvSpPr/>
      </xdr:nvSpPr>
      <xdr:spPr>
        <a:xfrm>
          <a:off x="60217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41</xdr:row>
      <xdr:rowOff>0</xdr:rowOff>
    </xdr:from>
    <xdr:ext cx="342900" cy="342900"/>
    <xdr:sp macro="" textlink="">
      <xdr:nvSpPr>
        <xdr:cNvPr id="3245" name="Shape 14">
          <a:extLst>
            <a:ext uri="{FF2B5EF4-FFF2-40B4-BE49-F238E27FC236}">
              <a16:creationId xmlns:a16="http://schemas.microsoft.com/office/drawing/2014/main" id="{00000000-0008-0000-0000-0000AD0C0000}"/>
            </a:ext>
          </a:extLst>
        </xdr:cNvPr>
        <xdr:cNvSpPr/>
      </xdr:nvSpPr>
      <xdr:spPr>
        <a:xfrm>
          <a:off x="60217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42</xdr:row>
      <xdr:rowOff>0</xdr:rowOff>
    </xdr:from>
    <xdr:ext cx="342900" cy="342900"/>
    <xdr:sp macro="" textlink="">
      <xdr:nvSpPr>
        <xdr:cNvPr id="3246" name="Shape 14">
          <a:extLst>
            <a:ext uri="{FF2B5EF4-FFF2-40B4-BE49-F238E27FC236}">
              <a16:creationId xmlns:a16="http://schemas.microsoft.com/office/drawing/2014/main" id="{00000000-0008-0000-0000-0000AE0C0000}"/>
            </a:ext>
          </a:extLst>
        </xdr:cNvPr>
        <xdr:cNvSpPr/>
      </xdr:nvSpPr>
      <xdr:spPr>
        <a:xfrm>
          <a:off x="60217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42</xdr:row>
      <xdr:rowOff>0</xdr:rowOff>
    </xdr:from>
    <xdr:ext cx="342900" cy="342900"/>
    <xdr:sp macro="" textlink="">
      <xdr:nvSpPr>
        <xdr:cNvPr id="3247" name="Shape 14">
          <a:extLst>
            <a:ext uri="{FF2B5EF4-FFF2-40B4-BE49-F238E27FC236}">
              <a16:creationId xmlns:a16="http://schemas.microsoft.com/office/drawing/2014/main" id="{00000000-0008-0000-0000-0000AF0C0000}"/>
            </a:ext>
          </a:extLst>
        </xdr:cNvPr>
        <xdr:cNvSpPr/>
      </xdr:nvSpPr>
      <xdr:spPr>
        <a:xfrm>
          <a:off x="60217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42</xdr:row>
      <xdr:rowOff>0</xdr:rowOff>
    </xdr:from>
    <xdr:ext cx="342900" cy="342900"/>
    <xdr:sp macro="" textlink="">
      <xdr:nvSpPr>
        <xdr:cNvPr id="3248" name="Shape 14">
          <a:extLst>
            <a:ext uri="{FF2B5EF4-FFF2-40B4-BE49-F238E27FC236}">
              <a16:creationId xmlns:a16="http://schemas.microsoft.com/office/drawing/2014/main" id="{00000000-0008-0000-0000-0000B00C0000}"/>
            </a:ext>
          </a:extLst>
        </xdr:cNvPr>
        <xdr:cNvSpPr/>
      </xdr:nvSpPr>
      <xdr:spPr>
        <a:xfrm>
          <a:off x="60217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3249" name="Shape 14">
          <a:extLst>
            <a:ext uri="{FF2B5EF4-FFF2-40B4-BE49-F238E27FC236}">
              <a16:creationId xmlns:a16="http://schemas.microsoft.com/office/drawing/2014/main" id="{00000000-0008-0000-0000-0000B10C0000}"/>
            </a:ext>
          </a:extLst>
        </xdr:cNvPr>
        <xdr:cNvSpPr/>
      </xdr:nvSpPr>
      <xdr:spPr>
        <a:xfrm>
          <a:off x="60217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3250" name="Shape 14">
          <a:extLst>
            <a:ext uri="{FF2B5EF4-FFF2-40B4-BE49-F238E27FC236}">
              <a16:creationId xmlns:a16="http://schemas.microsoft.com/office/drawing/2014/main" id="{00000000-0008-0000-0000-0000B20C0000}"/>
            </a:ext>
          </a:extLst>
        </xdr:cNvPr>
        <xdr:cNvSpPr/>
      </xdr:nvSpPr>
      <xdr:spPr>
        <a:xfrm>
          <a:off x="60217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3251" name="Shape 14">
          <a:extLst>
            <a:ext uri="{FF2B5EF4-FFF2-40B4-BE49-F238E27FC236}">
              <a16:creationId xmlns:a16="http://schemas.microsoft.com/office/drawing/2014/main" id="{00000000-0008-0000-0000-0000B30C0000}"/>
            </a:ext>
          </a:extLst>
        </xdr:cNvPr>
        <xdr:cNvSpPr/>
      </xdr:nvSpPr>
      <xdr:spPr>
        <a:xfrm>
          <a:off x="60217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3252" name="Shape 14">
          <a:extLst>
            <a:ext uri="{FF2B5EF4-FFF2-40B4-BE49-F238E27FC236}">
              <a16:creationId xmlns:a16="http://schemas.microsoft.com/office/drawing/2014/main" id="{00000000-0008-0000-0000-0000B40C0000}"/>
            </a:ext>
          </a:extLst>
        </xdr:cNvPr>
        <xdr:cNvSpPr/>
      </xdr:nvSpPr>
      <xdr:spPr>
        <a:xfrm>
          <a:off x="60217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3253" name="Shape 14">
          <a:extLst>
            <a:ext uri="{FF2B5EF4-FFF2-40B4-BE49-F238E27FC236}">
              <a16:creationId xmlns:a16="http://schemas.microsoft.com/office/drawing/2014/main" id="{00000000-0008-0000-0000-0000B50C0000}"/>
            </a:ext>
          </a:extLst>
        </xdr:cNvPr>
        <xdr:cNvSpPr/>
      </xdr:nvSpPr>
      <xdr:spPr>
        <a:xfrm>
          <a:off x="60217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3254" name="Shape 14">
          <a:extLst>
            <a:ext uri="{FF2B5EF4-FFF2-40B4-BE49-F238E27FC236}">
              <a16:creationId xmlns:a16="http://schemas.microsoft.com/office/drawing/2014/main" id="{00000000-0008-0000-0000-0000B60C0000}"/>
            </a:ext>
          </a:extLst>
        </xdr:cNvPr>
        <xdr:cNvSpPr/>
      </xdr:nvSpPr>
      <xdr:spPr>
        <a:xfrm>
          <a:off x="60217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3255" name="Shape 14">
          <a:extLst>
            <a:ext uri="{FF2B5EF4-FFF2-40B4-BE49-F238E27FC236}">
              <a16:creationId xmlns:a16="http://schemas.microsoft.com/office/drawing/2014/main" id="{00000000-0008-0000-0000-0000B70C0000}"/>
            </a:ext>
          </a:extLst>
        </xdr:cNvPr>
        <xdr:cNvSpPr/>
      </xdr:nvSpPr>
      <xdr:spPr>
        <a:xfrm>
          <a:off x="60217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3256" name="Shape 14">
          <a:extLst>
            <a:ext uri="{FF2B5EF4-FFF2-40B4-BE49-F238E27FC236}">
              <a16:creationId xmlns:a16="http://schemas.microsoft.com/office/drawing/2014/main" id="{00000000-0008-0000-0000-0000B80C0000}"/>
            </a:ext>
          </a:extLst>
        </xdr:cNvPr>
        <xdr:cNvSpPr/>
      </xdr:nvSpPr>
      <xdr:spPr>
        <a:xfrm>
          <a:off x="60217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3257" name="Shape 14">
          <a:extLst>
            <a:ext uri="{FF2B5EF4-FFF2-40B4-BE49-F238E27FC236}">
              <a16:creationId xmlns:a16="http://schemas.microsoft.com/office/drawing/2014/main" id="{00000000-0008-0000-0000-0000B90C0000}"/>
            </a:ext>
          </a:extLst>
        </xdr:cNvPr>
        <xdr:cNvSpPr/>
      </xdr:nvSpPr>
      <xdr:spPr>
        <a:xfrm>
          <a:off x="60217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35</xdr:row>
      <xdr:rowOff>0</xdr:rowOff>
    </xdr:from>
    <xdr:ext cx="342900" cy="342900"/>
    <xdr:sp macro="" textlink="">
      <xdr:nvSpPr>
        <xdr:cNvPr id="3258" name="Shape 14">
          <a:extLst>
            <a:ext uri="{FF2B5EF4-FFF2-40B4-BE49-F238E27FC236}">
              <a16:creationId xmlns:a16="http://schemas.microsoft.com/office/drawing/2014/main" id="{00000000-0008-0000-0000-0000BA0C0000}"/>
            </a:ext>
          </a:extLst>
        </xdr:cNvPr>
        <xdr:cNvSpPr/>
      </xdr:nvSpPr>
      <xdr:spPr>
        <a:xfrm>
          <a:off x="60217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3259" name="Shape 14">
          <a:extLst>
            <a:ext uri="{FF2B5EF4-FFF2-40B4-BE49-F238E27FC236}">
              <a16:creationId xmlns:a16="http://schemas.microsoft.com/office/drawing/2014/main" id="{00000000-0008-0000-0000-0000BB0C0000}"/>
            </a:ext>
          </a:extLst>
        </xdr:cNvPr>
        <xdr:cNvSpPr/>
      </xdr:nvSpPr>
      <xdr:spPr>
        <a:xfrm>
          <a:off x="60217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3260" name="Shape 14">
          <a:extLst>
            <a:ext uri="{FF2B5EF4-FFF2-40B4-BE49-F238E27FC236}">
              <a16:creationId xmlns:a16="http://schemas.microsoft.com/office/drawing/2014/main" id="{00000000-0008-0000-0000-0000BC0C0000}"/>
            </a:ext>
          </a:extLst>
        </xdr:cNvPr>
        <xdr:cNvSpPr/>
      </xdr:nvSpPr>
      <xdr:spPr>
        <a:xfrm>
          <a:off x="60217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38</xdr:row>
      <xdr:rowOff>0</xdr:rowOff>
    </xdr:from>
    <xdr:ext cx="342900" cy="342900"/>
    <xdr:sp macro="" textlink="">
      <xdr:nvSpPr>
        <xdr:cNvPr id="3261" name="Shape 14">
          <a:extLst>
            <a:ext uri="{FF2B5EF4-FFF2-40B4-BE49-F238E27FC236}">
              <a16:creationId xmlns:a16="http://schemas.microsoft.com/office/drawing/2014/main" id="{00000000-0008-0000-0000-0000BD0C0000}"/>
            </a:ext>
          </a:extLst>
        </xdr:cNvPr>
        <xdr:cNvSpPr/>
      </xdr:nvSpPr>
      <xdr:spPr>
        <a:xfrm>
          <a:off x="60217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35</xdr:row>
      <xdr:rowOff>0</xdr:rowOff>
    </xdr:from>
    <xdr:ext cx="342900" cy="342900"/>
    <xdr:sp macro="" textlink="">
      <xdr:nvSpPr>
        <xdr:cNvPr id="3262" name="Shape 14">
          <a:extLst>
            <a:ext uri="{FF2B5EF4-FFF2-40B4-BE49-F238E27FC236}">
              <a16:creationId xmlns:a16="http://schemas.microsoft.com/office/drawing/2014/main" id="{00000000-0008-0000-0000-0000BE0C0000}"/>
            </a:ext>
          </a:extLst>
        </xdr:cNvPr>
        <xdr:cNvSpPr/>
      </xdr:nvSpPr>
      <xdr:spPr>
        <a:xfrm>
          <a:off x="60217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3263" name="Shape 14">
          <a:extLst>
            <a:ext uri="{FF2B5EF4-FFF2-40B4-BE49-F238E27FC236}">
              <a16:creationId xmlns:a16="http://schemas.microsoft.com/office/drawing/2014/main" id="{00000000-0008-0000-0000-0000BF0C0000}"/>
            </a:ext>
          </a:extLst>
        </xdr:cNvPr>
        <xdr:cNvSpPr/>
      </xdr:nvSpPr>
      <xdr:spPr>
        <a:xfrm>
          <a:off x="60217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3264" name="Shape 14">
          <a:extLst>
            <a:ext uri="{FF2B5EF4-FFF2-40B4-BE49-F238E27FC236}">
              <a16:creationId xmlns:a16="http://schemas.microsoft.com/office/drawing/2014/main" id="{00000000-0008-0000-0000-0000C00C0000}"/>
            </a:ext>
          </a:extLst>
        </xdr:cNvPr>
        <xdr:cNvSpPr/>
      </xdr:nvSpPr>
      <xdr:spPr>
        <a:xfrm>
          <a:off x="60217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38</xdr:row>
      <xdr:rowOff>0</xdr:rowOff>
    </xdr:from>
    <xdr:ext cx="342900" cy="342900"/>
    <xdr:sp macro="" textlink="">
      <xdr:nvSpPr>
        <xdr:cNvPr id="3265" name="Shape 14">
          <a:extLst>
            <a:ext uri="{FF2B5EF4-FFF2-40B4-BE49-F238E27FC236}">
              <a16:creationId xmlns:a16="http://schemas.microsoft.com/office/drawing/2014/main" id="{00000000-0008-0000-0000-0000C10C0000}"/>
            </a:ext>
          </a:extLst>
        </xdr:cNvPr>
        <xdr:cNvSpPr/>
      </xdr:nvSpPr>
      <xdr:spPr>
        <a:xfrm>
          <a:off x="60217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35</xdr:row>
      <xdr:rowOff>0</xdr:rowOff>
    </xdr:from>
    <xdr:ext cx="342900" cy="342900"/>
    <xdr:sp macro="" textlink="">
      <xdr:nvSpPr>
        <xdr:cNvPr id="3266" name="Shape 14">
          <a:extLst>
            <a:ext uri="{FF2B5EF4-FFF2-40B4-BE49-F238E27FC236}">
              <a16:creationId xmlns:a16="http://schemas.microsoft.com/office/drawing/2014/main" id="{00000000-0008-0000-0000-0000C20C0000}"/>
            </a:ext>
          </a:extLst>
        </xdr:cNvPr>
        <xdr:cNvSpPr/>
      </xdr:nvSpPr>
      <xdr:spPr>
        <a:xfrm>
          <a:off x="60217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31</xdr:row>
      <xdr:rowOff>0</xdr:rowOff>
    </xdr:from>
    <xdr:ext cx="342900" cy="342900"/>
    <xdr:sp macro="" textlink="">
      <xdr:nvSpPr>
        <xdr:cNvPr id="3267" name="Shape 14">
          <a:extLst>
            <a:ext uri="{FF2B5EF4-FFF2-40B4-BE49-F238E27FC236}">
              <a16:creationId xmlns:a16="http://schemas.microsoft.com/office/drawing/2014/main" id="{00000000-0008-0000-0000-0000C30C0000}"/>
            </a:ext>
          </a:extLst>
        </xdr:cNvPr>
        <xdr:cNvSpPr/>
      </xdr:nvSpPr>
      <xdr:spPr>
        <a:xfrm>
          <a:off x="60217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31</xdr:row>
      <xdr:rowOff>0</xdr:rowOff>
    </xdr:from>
    <xdr:ext cx="342900" cy="342900"/>
    <xdr:sp macro="" textlink="">
      <xdr:nvSpPr>
        <xdr:cNvPr id="3268" name="Shape 14">
          <a:extLst>
            <a:ext uri="{FF2B5EF4-FFF2-40B4-BE49-F238E27FC236}">
              <a16:creationId xmlns:a16="http://schemas.microsoft.com/office/drawing/2014/main" id="{00000000-0008-0000-0000-0000C40C0000}"/>
            </a:ext>
          </a:extLst>
        </xdr:cNvPr>
        <xdr:cNvSpPr/>
      </xdr:nvSpPr>
      <xdr:spPr>
        <a:xfrm>
          <a:off x="60217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31</xdr:row>
      <xdr:rowOff>0</xdr:rowOff>
    </xdr:from>
    <xdr:ext cx="342900" cy="342900"/>
    <xdr:sp macro="" textlink="">
      <xdr:nvSpPr>
        <xdr:cNvPr id="3269" name="Shape 14">
          <a:extLst>
            <a:ext uri="{FF2B5EF4-FFF2-40B4-BE49-F238E27FC236}">
              <a16:creationId xmlns:a16="http://schemas.microsoft.com/office/drawing/2014/main" id="{00000000-0008-0000-0000-0000C50C0000}"/>
            </a:ext>
          </a:extLst>
        </xdr:cNvPr>
        <xdr:cNvSpPr/>
      </xdr:nvSpPr>
      <xdr:spPr>
        <a:xfrm>
          <a:off x="60217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3270" name="Shape 14">
          <a:extLst>
            <a:ext uri="{FF2B5EF4-FFF2-40B4-BE49-F238E27FC236}">
              <a16:creationId xmlns:a16="http://schemas.microsoft.com/office/drawing/2014/main" id="{00000000-0008-0000-0000-0000C60C0000}"/>
            </a:ext>
          </a:extLst>
        </xdr:cNvPr>
        <xdr:cNvSpPr/>
      </xdr:nvSpPr>
      <xdr:spPr>
        <a:xfrm>
          <a:off x="60217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3271" name="Shape 14">
          <a:extLst>
            <a:ext uri="{FF2B5EF4-FFF2-40B4-BE49-F238E27FC236}">
              <a16:creationId xmlns:a16="http://schemas.microsoft.com/office/drawing/2014/main" id="{00000000-0008-0000-0000-0000C70C0000}"/>
            </a:ext>
          </a:extLst>
        </xdr:cNvPr>
        <xdr:cNvSpPr/>
      </xdr:nvSpPr>
      <xdr:spPr>
        <a:xfrm>
          <a:off x="60217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3272" name="Shape 14">
          <a:extLst>
            <a:ext uri="{FF2B5EF4-FFF2-40B4-BE49-F238E27FC236}">
              <a16:creationId xmlns:a16="http://schemas.microsoft.com/office/drawing/2014/main" id="{00000000-0008-0000-0000-0000C80C0000}"/>
            </a:ext>
          </a:extLst>
        </xdr:cNvPr>
        <xdr:cNvSpPr/>
      </xdr:nvSpPr>
      <xdr:spPr>
        <a:xfrm>
          <a:off x="60217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3273" name="Shape 14">
          <a:extLst>
            <a:ext uri="{FF2B5EF4-FFF2-40B4-BE49-F238E27FC236}">
              <a16:creationId xmlns:a16="http://schemas.microsoft.com/office/drawing/2014/main" id="{00000000-0008-0000-0000-0000C90C0000}"/>
            </a:ext>
          </a:extLst>
        </xdr:cNvPr>
        <xdr:cNvSpPr/>
      </xdr:nvSpPr>
      <xdr:spPr>
        <a:xfrm>
          <a:off x="60217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3274" name="Shape 14">
          <a:extLst>
            <a:ext uri="{FF2B5EF4-FFF2-40B4-BE49-F238E27FC236}">
              <a16:creationId xmlns:a16="http://schemas.microsoft.com/office/drawing/2014/main" id="{00000000-0008-0000-0000-0000CA0C0000}"/>
            </a:ext>
          </a:extLst>
        </xdr:cNvPr>
        <xdr:cNvSpPr/>
      </xdr:nvSpPr>
      <xdr:spPr>
        <a:xfrm>
          <a:off x="60217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3275" name="Shape 14">
          <a:extLst>
            <a:ext uri="{FF2B5EF4-FFF2-40B4-BE49-F238E27FC236}">
              <a16:creationId xmlns:a16="http://schemas.microsoft.com/office/drawing/2014/main" id="{00000000-0008-0000-0000-0000CB0C0000}"/>
            </a:ext>
          </a:extLst>
        </xdr:cNvPr>
        <xdr:cNvSpPr/>
      </xdr:nvSpPr>
      <xdr:spPr>
        <a:xfrm>
          <a:off x="60217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38</xdr:row>
      <xdr:rowOff>0</xdr:rowOff>
    </xdr:from>
    <xdr:ext cx="342900" cy="342900"/>
    <xdr:sp macro="" textlink="">
      <xdr:nvSpPr>
        <xdr:cNvPr id="3276" name="Shape 14">
          <a:extLst>
            <a:ext uri="{FF2B5EF4-FFF2-40B4-BE49-F238E27FC236}">
              <a16:creationId xmlns:a16="http://schemas.microsoft.com/office/drawing/2014/main" id="{00000000-0008-0000-0000-0000CC0C0000}"/>
            </a:ext>
          </a:extLst>
        </xdr:cNvPr>
        <xdr:cNvSpPr/>
      </xdr:nvSpPr>
      <xdr:spPr>
        <a:xfrm>
          <a:off x="60217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38</xdr:row>
      <xdr:rowOff>0</xdr:rowOff>
    </xdr:from>
    <xdr:ext cx="342900" cy="342900"/>
    <xdr:sp macro="" textlink="">
      <xdr:nvSpPr>
        <xdr:cNvPr id="3277" name="Shape 14">
          <a:extLst>
            <a:ext uri="{FF2B5EF4-FFF2-40B4-BE49-F238E27FC236}">
              <a16:creationId xmlns:a16="http://schemas.microsoft.com/office/drawing/2014/main" id="{00000000-0008-0000-0000-0000CD0C0000}"/>
            </a:ext>
          </a:extLst>
        </xdr:cNvPr>
        <xdr:cNvSpPr/>
      </xdr:nvSpPr>
      <xdr:spPr>
        <a:xfrm>
          <a:off x="60217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38</xdr:row>
      <xdr:rowOff>0</xdr:rowOff>
    </xdr:from>
    <xdr:ext cx="342900" cy="342900"/>
    <xdr:sp macro="" textlink="">
      <xdr:nvSpPr>
        <xdr:cNvPr id="3278" name="Shape 14">
          <a:extLst>
            <a:ext uri="{FF2B5EF4-FFF2-40B4-BE49-F238E27FC236}">
              <a16:creationId xmlns:a16="http://schemas.microsoft.com/office/drawing/2014/main" id="{00000000-0008-0000-0000-0000CE0C0000}"/>
            </a:ext>
          </a:extLst>
        </xdr:cNvPr>
        <xdr:cNvSpPr/>
      </xdr:nvSpPr>
      <xdr:spPr>
        <a:xfrm>
          <a:off x="60217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41</xdr:row>
      <xdr:rowOff>0</xdr:rowOff>
    </xdr:from>
    <xdr:ext cx="342900" cy="342900"/>
    <xdr:sp macro="" textlink="">
      <xdr:nvSpPr>
        <xdr:cNvPr id="3279" name="Shape 14">
          <a:extLst>
            <a:ext uri="{FF2B5EF4-FFF2-40B4-BE49-F238E27FC236}">
              <a16:creationId xmlns:a16="http://schemas.microsoft.com/office/drawing/2014/main" id="{00000000-0008-0000-0000-0000CF0C0000}"/>
            </a:ext>
          </a:extLst>
        </xdr:cNvPr>
        <xdr:cNvSpPr/>
      </xdr:nvSpPr>
      <xdr:spPr>
        <a:xfrm>
          <a:off x="60217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41</xdr:row>
      <xdr:rowOff>0</xdr:rowOff>
    </xdr:from>
    <xdr:ext cx="342900" cy="342900"/>
    <xdr:sp macro="" textlink="">
      <xdr:nvSpPr>
        <xdr:cNvPr id="3280" name="Shape 14">
          <a:extLst>
            <a:ext uri="{FF2B5EF4-FFF2-40B4-BE49-F238E27FC236}">
              <a16:creationId xmlns:a16="http://schemas.microsoft.com/office/drawing/2014/main" id="{00000000-0008-0000-0000-0000D00C0000}"/>
            </a:ext>
          </a:extLst>
        </xdr:cNvPr>
        <xdr:cNvSpPr/>
      </xdr:nvSpPr>
      <xdr:spPr>
        <a:xfrm>
          <a:off x="60217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41</xdr:row>
      <xdr:rowOff>0</xdr:rowOff>
    </xdr:from>
    <xdr:ext cx="342900" cy="342900"/>
    <xdr:sp macro="" textlink="">
      <xdr:nvSpPr>
        <xdr:cNvPr id="3281" name="Shape 14">
          <a:extLst>
            <a:ext uri="{FF2B5EF4-FFF2-40B4-BE49-F238E27FC236}">
              <a16:creationId xmlns:a16="http://schemas.microsoft.com/office/drawing/2014/main" id="{00000000-0008-0000-0000-0000D10C0000}"/>
            </a:ext>
          </a:extLst>
        </xdr:cNvPr>
        <xdr:cNvSpPr/>
      </xdr:nvSpPr>
      <xdr:spPr>
        <a:xfrm>
          <a:off x="60217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42</xdr:row>
      <xdr:rowOff>0</xdr:rowOff>
    </xdr:from>
    <xdr:ext cx="342900" cy="342900"/>
    <xdr:sp macro="" textlink="">
      <xdr:nvSpPr>
        <xdr:cNvPr id="3282" name="Shape 14">
          <a:extLst>
            <a:ext uri="{FF2B5EF4-FFF2-40B4-BE49-F238E27FC236}">
              <a16:creationId xmlns:a16="http://schemas.microsoft.com/office/drawing/2014/main" id="{00000000-0008-0000-0000-0000D20C0000}"/>
            </a:ext>
          </a:extLst>
        </xdr:cNvPr>
        <xdr:cNvSpPr/>
      </xdr:nvSpPr>
      <xdr:spPr>
        <a:xfrm>
          <a:off x="60217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42</xdr:row>
      <xdr:rowOff>0</xdr:rowOff>
    </xdr:from>
    <xdr:ext cx="342900" cy="342900"/>
    <xdr:sp macro="" textlink="">
      <xdr:nvSpPr>
        <xdr:cNvPr id="3283" name="Shape 14">
          <a:extLst>
            <a:ext uri="{FF2B5EF4-FFF2-40B4-BE49-F238E27FC236}">
              <a16:creationId xmlns:a16="http://schemas.microsoft.com/office/drawing/2014/main" id="{00000000-0008-0000-0000-0000D30C0000}"/>
            </a:ext>
          </a:extLst>
        </xdr:cNvPr>
        <xdr:cNvSpPr/>
      </xdr:nvSpPr>
      <xdr:spPr>
        <a:xfrm>
          <a:off x="60217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42</xdr:row>
      <xdr:rowOff>0</xdr:rowOff>
    </xdr:from>
    <xdr:ext cx="342900" cy="342900"/>
    <xdr:sp macro="" textlink="">
      <xdr:nvSpPr>
        <xdr:cNvPr id="3284" name="Shape 14">
          <a:extLst>
            <a:ext uri="{FF2B5EF4-FFF2-40B4-BE49-F238E27FC236}">
              <a16:creationId xmlns:a16="http://schemas.microsoft.com/office/drawing/2014/main" id="{00000000-0008-0000-0000-0000D40C0000}"/>
            </a:ext>
          </a:extLst>
        </xdr:cNvPr>
        <xdr:cNvSpPr/>
      </xdr:nvSpPr>
      <xdr:spPr>
        <a:xfrm>
          <a:off x="60217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3285" name="Shape 14">
          <a:extLst>
            <a:ext uri="{FF2B5EF4-FFF2-40B4-BE49-F238E27FC236}">
              <a16:creationId xmlns:a16="http://schemas.microsoft.com/office/drawing/2014/main" id="{00000000-0008-0000-0000-0000D50C0000}"/>
            </a:ext>
          </a:extLst>
        </xdr:cNvPr>
        <xdr:cNvSpPr/>
      </xdr:nvSpPr>
      <xdr:spPr>
        <a:xfrm>
          <a:off x="60217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3286" name="Shape 14">
          <a:extLst>
            <a:ext uri="{FF2B5EF4-FFF2-40B4-BE49-F238E27FC236}">
              <a16:creationId xmlns:a16="http://schemas.microsoft.com/office/drawing/2014/main" id="{00000000-0008-0000-0000-0000D60C0000}"/>
            </a:ext>
          </a:extLst>
        </xdr:cNvPr>
        <xdr:cNvSpPr/>
      </xdr:nvSpPr>
      <xdr:spPr>
        <a:xfrm>
          <a:off x="60217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3287" name="Shape 14">
          <a:extLst>
            <a:ext uri="{FF2B5EF4-FFF2-40B4-BE49-F238E27FC236}">
              <a16:creationId xmlns:a16="http://schemas.microsoft.com/office/drawing/2014/main" id="{00000000-0008-0000-0000-0000D70C0000}"/>
            </a:ext>
          </a:extLst>
        </xdr:cNvPr>
        <xdr:cNvSpPr/>
      </xdr:nvSpPr>
      <xdr:spPr>
        <a:xfrm>
          <a:off x="60217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3288" name="Shape 14">
          <a:extLst>
            <a:ext uri="{FF2B5EF4-FFF2-40B4-BE49-F238E27FC236}">
              <a16:creationId xmlns:a16="http://schemas.microsoft.com/office/drawing/2014/main" id="{00000000-0008-0000-0000-0000D80C0000}"/>
            </a:ext>
          </a:extLst>
        </xdr:cNvPr>
        <xdr:cNvSpPr/>
      </xdr:nvSpPr>
      <xdr:spPr>
        <a:xfrm>
          <a:off x="60217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3289" name="Shape 14">
          <a:extLst>
            <a:ext uri="{FF2B5EF4-FFF2-40B4-BE49-F238E27FC236}">
              <a16:creationId xmlns:a16="http://schemas.microsoft.com/office/drawing/2014/main" id="{00000000-0008-0000-0000-0000D90C0000}"/>
            </a:ext>
          </a:extLst>
        </xdr:cNvPr>
        <xdr:cNvSpPr/>
      </xdr:nvSpPr>
      <xdr:spPr>
        <a:xfrm>
          <a:off x="60217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3290" name="Shape 14">
          <a:extLst>
            <a:ext uri="{FF2B5EF4-FFF2-40B4-BE49-F238E27FC236}">
              <a16:creationId xmlns:a16="http://schemas.microsoft.com/office/drawing/2014/main" id="{00000000-0008-0000-0000-0000DA0C0000}"/>
            </a:ext>
          </a:extLst>
        </xdr:cNvPr>
        <xdr:cNvSpPr/>
      </xdr:nvSpPr>
      <xdr:spPr>
        <a:xfrm>
          <a:off x="60217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3291" name="Shape 14">
          <a:extLst>
            <a:ext uri="{FF2B5EF4-FFF2-40B4-BE49-F238E27FC236}">
              <a16:creationId xmlns:a16="http://schemas.microsoft.com/office/drawing/2014/main" id="{00000000-0008-0000-0000-0000DB0C0000}"/>
            </a:ext>
          </a:extLst>
        </xdr:cNvPr>
        <xdr:cNvSpPr/>
      </xdr:nvSpPr>
      <xdr:spPr>
        <a:xfrm>
          <a:off x="60217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3292" name="Shape 14">
          <a:extLst>
            <a:ext uri="{FF2B5EF4-FFF2-40B4-BE49-F238E27FC236}">
              <a16:creationId xmlns:a16="http://schemas.microsoft.com/office/drawing/2014/main" id="{00000000-0008-0000-0000-0000DC0C0000}"/>
            </a:ext>
          </a:extLst>
        </xdr:cNvPr>
        <xdr:cNvSpPr/>
      </xdr:nvSpPr>
      <xdr:spPr>
        <a:xfrm>
          <a:off x="60217050" y="2215515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32</xdr:row>
      <xdr:rowOff>0</xdr:rowOff>
    </xdr:from>
    <xdr:ext cx="342900" cy="342900"/>
    <xdr:sp macro="" textlink="">
      <xdr:nvSpPr>
        <xdr:cNvPr id="3293" name="Shape 14">
          <a:extLst>
            <a:ext uri="{FF2B5EF4-FFF2-40B4-BE49-F238E27FC236}">
              <a16:creationId xmlns:a16="http://schemas.microsoft.com/office/drawing/2014/main" id="{00000000-0008-0000-0000-0000DD0C0000}"/>
            </a:ext>
          </a:extLst>
        </xdr:cNvPr>
        <xdr:cNvSpPr/>
      </xdr:nvSpPr>
      <xdr:spPr>
        <a:xfrm>
          <a:off x="49438664" y="253130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32</xdr:row>
      <xdr:rowOff>0</xdr:rowOff>
    </xdr:from>
    <xdr:ext cx="342900" cy="342900"/>
    <xdr:sp macro="" textlink="">
      <xdr:nvSpPr>
        <xdr:cNvPr id="3294" name="Shape 14">
          <a:extLst>
            <a:ext uri="{FF2B5EF4-FFF2-40B4-BE49-F238E27FC236}">
              <a16:creationId xmlns:a16="http://schemas.microsoft.com/office/drawing/2014/main" id="{00000000-0008-0000-0000-0000DE0C0000}"/>
            </a:ext>
          </a:extLst>
        </xdr:cNvPr>
        <xdr:cNvSpPr/>
      </xdr:nvSpPr>
      <xdr:spPr>
        <a:xfrm>
          <a:off x="49438664" y="253130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32</xdr:row>
      <xdr:rowOff>0</xdr:rowOff>
    </xdr:from>
    <xdr:ext cx="342900" cy="342900"/>
    <xdr:sp macro="" textlink="">
      <xdr:nvSpPr>
        <xdr:cNvPr id="3295" name="Shape 14">
          <a:extLst>
            <a:ext uri="{FF2B5EF4-FFF2-40B4-BE49-F238E27FC236}">
              <a16:creationId xmlns:a16="http://schemas.microsoft.com/office/drawing/2014/main" id="{00000000-0008-0000-0000-0000DF0C0000}"/>
            </a:ext>
          </a:extLst>
        </xdr:cNvPr>
        <xdr:cNvSpPr/>
      </xdr:nvSpPr>
      <xdr:spPr>
        <a:xfrm>
          <a:off x="49438664" y="253130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42900" cy="342900"/>
    <xdr:sp macro="" textlink="">
      <xdr:nvSpPr>
        <xdr:cNvPr id="3296" name="Shape 14">
          <a:extLst>
            <a:ext uri="{FF2B5EF4-FFF2-40B4-BE49-F238E27FC236}">
              <a16:creationId xmlns:a16="http://schemas.microsoft.com/office/drawing/2014/main" id="{00000000-0008-0000-0000-0000E00C0000}"/>
            </a:ext>
          </a:extLst>
        </xdr:cNvPr>
        <xdr:cNvSpPr/>
      </xdr:nvSpPr>
      <xdr:spPr>
        <a:xfrm>
          <a:off x="50482500" y="253130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42900" cy="342900"/>
    <xdr:sp macro="" textlink="">
      <xdr:nvSpPr>
        <xdr:cNvPr id="3297" name="Shape 14">
          <a:extLst>
            <a:ext uri="{FF2B5EF4-FFF2-40B4-BE49-F238E27FC236}">
              <a16:creationId xmlns:a16="http://schemas.microsoft.com/office/drawing/2014/main" id="{00000000-0008-0000-0000-0000E10C0000}"/>
            </a:ext>
          </a:extLst>
        </xdr:cNvPr>
        <xdr:cNvSpPr/>
      </xdr:nvSpPr>
      <xdr:spPr>
        <a:xfrm>
          <a:off x="50482500" y="253130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42900" cy="342900"/>
    <xdr:sp macro="" textlink="">
      <xdr:nvSpPr>
        <xdr:cNvPr id="3298" name="Shape 14">
          <a:extLst>
            <a:ext uri="{FF2B5EF4-FFF2-40B4-BE49-F238E27FC236}">
              <a16:creationId xmlns:a16="http://schemas.microsoft.com/office/drawing/2014/main" id="{00000000-0008-0000-0000-0000E20C0000}"/>
            </a:ext>
          </a:extLst>
        </xdr:cNvPr>
        <xdr:cNvSpPr/>
      </xdr:nvSpPr>
      <xdr:spPr>
        <a:xfrm>
          <a:off x="50482500" y="253130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32</xdr:row>
      <xdr:rowOff>0</xdr:rowOff>
    </xdr:from>
    <xdr:ext cx="342900" cy="342900"/>
    <xdr:sp macro="" textlink="">
      <xdr:nvSpPr>
        <xdr:cNvPr id="3299" name="Shape 14">
          <a:extLst>
            <a:ext uri="{FF2B5EF4-FFF2-40B4-BE49-F238E27FC236}">
              <a16:creationId xmlns:a16="http://schemas.microsoft.com/office/drawing/2014/main" id="{00000000-0008-0000-0000-0000E30C0000}"/>
            </a:ext>
          </a:extLst>
        </xdr:cNvPr>
        <xdr:cNvSpPr/>
      </xdr:nvSpPr>
      <xdr:spPr>
        <a:xfrm>
          <a:off x="51526336" y="253130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32</xdr:row>
      <xdr:rowOff>0</xdr:rowOff>
    </xdr:from>
    <xdr:ext cx="342900" cy="342900"/>
    <xdr:sp macro="" textlink="">
      <xdr:nvSpPr>
        <xdr:cNvPr id="3300" name="Shape 14">
          <a:extLst>
            <a:ext uri="{FF2B5EF4-FFF2-40B4-BE49-F238E27FC236}">
              <a16:creationId xmlns:a16="http://schemas.microsoft.com/office/drawing/2014/main" id="{00000000-0008-0000-0000-0000E40C0000}"/>
            </a:ext>
          </a:extLst>
        </xdr:cNvPr>
        <xdr:cNvSpPr/>
      </xdr:nvSpPr>
      <xdr:spPr>
        <a:xfrm>
          <a:off x="51526336" y="253130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42900" cy="342900"/>
    <xdr:sp macro="" textlink="">
      <xdr:nvSpPr>
        <xdr:cNvPr id="3301" name="Shape 14">
          <a:extLst>
            <a:ext uri="{FF2B5EF4-FFF2-40B4-BE49-F238E27FC236}">
              <a16:creationId xmlns:a16="http://schemas.microsoft.com/office/drawing/2014/main" id="{00000000-0008-0000-0000-0000E50C0000}"/>
            </a:ext>
          </a:extLst>
        </xdr:cNvPr>
        <xdr:cNvSpPr/>
      </xdr:nvSpPr>
      <xdr:spPr>
        <a:xfrm>
          <a:off x="50482500" y="253130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42900" cy="342900"/>
    <xdr:sp macro="" textlink="">
      <xdr:nvSpPr>
        <xdr:cNvPr id="3302" name="Shape 14">
          <a:extLst>
            <a:ext uri="{FF2B5EF4-FFF2-40B4-BE49-F238E27FC236}">
              <a16:creationId xmlns:a16="http://schemas.microsoft.com/office/drawing/2014/main" id="{00000000-0008-0000-0000-0000E60C0000}"/>
            </a:ext>
          </a:extLst>
        </xdr:cNvPr>
        <xdr:cNvSpPr/>
      </xdr:nvSpPr>
      <xdr:spPr>
        <a:xfrm>
          <a:off x="50482500" y="253130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42900" cy="342900"/>
    <xdr:sp macro="" textlink="">
      <xdr:nvSpPr>
        <xdr:cNvPr id="3303" name="Shape 14">
          <a:extLst>
            <a:ext uri="{FF2B5EF4-FFF2-40B4-BE49-F238E27FC236}">
              <a16:creationId xmlns:a16="http://schemas.microsoft.com/office/drawing/2014/main" id="{00000000-0008-0000-0000-0000E70C0000}"/>
            </a:ext>
          </a:extLst>
        </xdr:cNvPr>
        <xdr:cNvSpPr/>
      </xdr:nvSpPr>
      <xdr:spPr>
        <a:xfrm>
          <a:off x="50482500" y="253130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32</xdr:row>
      <xdr:rowOff>0</xdr:rowOff>
    </xdr:from>
    <xdr:ext cx="342900" cy="342900"/>
    <xdr:sp macro="" textlink="">
      <xdr:nvSpPr>
        <xdr:cNvPr id="3304" name="Shape 14">
          <a:extLst>
            <a:ext uri="{FF2B5EF4-FFF2-40B4-BE49-F238E27FC236}">
              <a16:creationId xmlns:a16="http://schemas.microsoft.com/office/drawing/2014/main" id="{00000000-0008-0000-0000-0000E80C0000}"/>
            </a:ext>
          </a:extLst>
        </xdr:cNvPr>
        <xdr:cNvSpPr/>
      </xdr:nvSpPr>
      <xdr:spPr>
        <a:xfrm>
          <a:off x="49438664" y="253130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32</xdr:row>
      <xdr:rowOff>0</xdr:rowOff>
    </xdr:from>
    <xdr:ext cx="342900" cy="342900"/>
    <xdr:sp macro="" textlink="">
      <xdr:nvSpPr>
        <xdr:cNvPr id="3305" name="Shape 14">
          <a:extLst>
            <a:ext uri="{FF2B5EF4-FFF2-40B4-BE49-F238E27FC236}">
              <a16:creationId xmlns:a16="http://schemas.microsoft.com/office/drawing/2014/main" id="{00000000-0008-0000-0000-0000E90C0000}"/>
            </a:ext>
          </a:extLst>
        </xdr:cNvPr>
        <xdr:cNvSpPr/>
      </xdr:nvSpPr>
      <xdr:spPr>
        <a:xfrm>
          <a:off x="49438664" y="253130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32</xdr:row>
      <xdr:rowOff>0</xdr:rowOff>
    </xdr:from>
    <xdr:ext cx="342900" cy="342900"/>
    <xdr:sp macro="" textlink="">
      <xdr:nvSpPr>
        <xdr:cNvPr id="3306" name="Shape 14">
          <a:extLst>
            <a:ext uri="{FF2B5EF4-FFF2-40B4-BE49-F238E27FC236}">
              <a16:creationId xmlns:a16="http://schemas.microsoft.com/office/drawing/2014/main" id="{00000000-0008-0000-0000-0000EA0C0000}"/>
            </a:ext>
          </a:extLst>
        </xdr:cNvPr>
        <xdr:cNvSpPr/>
      </xdr:nvSpPr>
      <xdr:spPr>
        <a:xfrm>
          <a:off x="49438664" y="253130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42900" cy="342900"/>
    <xdr:sp macro="" textlink="">
      <xdr:nvSpPr>
        <xdr:cNvPr id="3307" name="Shape 14">
          <a:extLst>
            <a:ext uri="{FF2B5EF4-FFF2-40B4-BE49-F238E27FC236}">
              <a16:creationId xmlns:a16="http://schemas.microsoft.com/office/drawing/2014/main" id="{00000000-0008-0000-0000-0000EB0C0000}"/>
            </a:ext>
          </a:extLst>
        </xdr:cNvPr>
        <xdr:cNvSpPr/>
      </xdr:nvSpPr>
      <xdr:spPr>
        <a:xfrm>
          <a:off x="50482500" y="253130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42900" cy="342900"/>
    <xdr:sp macro="" textlink="">
      <xdr:nvSpPr>
        <xdr:cNvPr id="3308" name="Shape 14">
          <a:extLst>
            <a:ext uri="{FF2B5EF4-FFF2-40B4-BE49-F238E27FC236}">
              <a16:creationId xmlns:a16="http://schemas.microsoft.com/office/drawing/2014/main" id="{00000000-0008-0000-0000-0000EC0C0000}"/>
            </a:ext>
          </a:extLst>
        </xdr:cNvPr>
        <xdr:cNvSpPr/>
      </xdr:nvSpPr>
      <xdr:spPr>
        <a:xfrm>
          <a:off x="50482500" y="253130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42900" cy="342900"/>
    <xdr:sp macro="" textlink="">
      <xdr:nvSpPr>
        <xdr:cNvPr id="3309" name="Shape 14">
          <a:extLst>
            <a:ext uri="{FF2B5EF4-FFF2-40B4-BE49-F238E27FC236}">
              <a16:creationId xmlns:a16="http://schemas.microsoft.com/office/drawing/2014/main" id="{00000000-0008-0000-0000-0000ED0C0000}"/>
            </a:ext>
          </a:extLst>
        </xdr:cNvPr>
        <xdr:cNvSpPr/>
      </xdr:nvSpPr>
      <xdr:spPr>
        <a:xfrm>
          <a:off x="50482500" y="253130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32</xdr:row>
      <xdr:rowOff>0</xdr:rowOff>
    </xdr:from>
    <xdr:ext cx="342900" cy="342900"/>
    <xdr:sp macro="" textlink="">
      <xdr:nvSpPr>
        <xdr:cNvPr id="3310" name="Shape 14">
          <a:extLst>
            <a:ext uri="{FF2B5EF4-FFF2-40B4-BE49-F238E27FC236}">
              <a16:creationId xmlns:a16="http://schemas.microsoft.com/office/drawing/2014/main" id="{00000000-0008-0000-0000-0000EE0C0000}"/>
            </a:ext>
          </a:extLst>
        </xdr:cNvPr>
        <xdr:cNvSpPr/>
      </xdr:nvSpPr>
      <xdr:spPr>
        <a:xfrm>
          <a:off x="51526336" y="253130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32</xdr:row>
      <xdr:rowOff>0</xdr:rowOff>
    </xdr:from>
    <xdr:ext cx="342900" cy="342900"/>
    <xdr:sp macro="" textlink="">
      <xdr:nvSpPr>
        <xdr:cNvPr id="3311" name="Shape 14">
          <a:extLst>
            <a:ext uri="{FF2B5EF4-FFF2-40B4-BE49-F238E27FC236}">
              <a16:creationId xmlns:a16="http://schemas.microsoft.com/office/drawing/2014/main" id="{00000000-0008-0000-0000-0000EF0C0000}"/>
            </a:ext>
          </a:extLst>
        </xdr:cNvPr>
        <xdr:cNvSpPr/>
      </xdr:nvSpPr>
      <xdr:spPr>
        <a:xfrm>
          <a:off x="51526336" y="253130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32</xdr:row>
      <xdr:rowOff>0</xdr:rowOff>
    </xdr:from>
    <xdr:ext cx="342900" cy="342900"/>
    <xdr:sp macro="" textlink="">
      <xdr:nvSpPr>
        <xdr:cNvPr id="3312" name="Shape 14">
          <a:extLst>
            <a:ext uri="{FF2B5EF4-FFF2-40B4-BE49-F238E27FC236}">
              <a16:creationId xmlns:a16="http://schemas.microsoft.com/office/drawing/2014/main" id="{00000000-0008-0000-0000-0000F00C0000}"/>
            </a:ext>
          </a:extLst>
        </xdr:cNvPr>
        <xdr:cNvSpPr/>
      </xdr:nvSpPr>
      <xdr:spPr>
        <a:xfrm>
          <a:off x="51526336" y="253130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32</xdr:row>
      <xdr:rowOff>0</xdr:rowOff>
    </xdr:from>
    <xdr:ext cx="342900" cy="342900"/>
    <xdr:sp macro="" textlink="">
      <xdr:nvSpPr>
        <xdr:cNvPr id="3313" name="Shape 14">
          <a:extLst>
            <a:ext uri="{FF2B5EF4-FFF2-40B4-BE49-F238E27FC236}">
              <a16:creationId xmlns:a16="http://schemas.microsoft.com/office/drawing/2014/main" id="{00000000-0008-0000-0000-0000F10C0000}"/>
            </a:ext>
          </a:extLst>
        </xdr:cNvPr>
        <xdr:cNvSpPr/>
      </xdr:nvSpPr>
      <xdr:spPr>
        <a:xfrm>
          <a:off x="49438664" y="253130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32</xdr:row>
      <xdr:rowOff>0</xdr:rowOff>
    </xdr:from>
    <xdr:ext cx="342900" cy="342900"/>
    <xdr:sp macro="" textlink="">
      <xdr:nvSpPr>
        <xdr:cNvPr id="3314" name="Shape 14">
          <a:extLst>
            <a:ext uri="{FF2B5EF4-FFF2-40B4-BE49-F238E27FC236}">
              <a16:creationId xmlns:a16="http://schemas.microsoft.com/office/drawing/2014/main" id="{00000000-0008-0000-0000-0000F20C0000}"/>
            </a:ext>
          </a:extLst>
        </xdr:cNvPr>
        <xdr:cNvSpPr/>
      </xdr:nvSpPr>
      <xdr:spPr>
        <a:xfrm>
          <a:off x="49438664" y="253130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32</xdr:row>
      <xdr:rowOff>0</xdr:rowOff>
    </xdr:from>
    <xdr:ext cx="342900" cy="342900"/>
    <xdr:sp macro="" textlink="">
      <xdr:nvSpPr>
        <xdr:cNvPr id="3315" name="Shape 14">
          <a:extLst>
            <a:ext uri="{FF2B5EF4-FFF2-40B4-BE49-F238E27FC236}">
              <a16:creationId xmlns:a16="http://schemas.microsoft.com/office/drawing/2014/main" id="{00000000-0008-0000-0000-0000F30C0000}"/>
            </a:ext>
          </a:extLst>
        </xdr:cNvPr>
        <xdr:cNvSpPr/>
      </xdr:nvSpPr>
      <xdr:spPr>
        <a:xfrm>
          <a:off x="49438664" y="253130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42900" cy="342900"/>
    <xdr:sp macro="" textlink="">
      <xdr:nvSpPr>
        <xdr:cNvPr id="3316" name="Shape 14">
          <a:extLst>
            <a:ext uri="{FF2B5EF4-FFF2-40B4-BE49-F238E27FC236}">
              <a16:creationId xmlns:a16="http://schemas.microsoft.com/office/drawing/2014/main" id="{00000000-0008-0000-0000-0000F40C0000}"/>
            </a:ext>
          </a:extLst>
        </xdr:cNvPr>
        <xdr:cNvSpPr/>
      </xdr:nvSpPr>
      <xdr:spPr>
        <a:xfrm>
          <a:off x="50482500" y="253130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42900" cy="342900"/>
    <xdr:sp macro="" textlink="">
      <xdr:nvSpPr>
        <xdr:cNvPr id="3317" name="Shape 14">
          <a:extLst>
            <a:ext uri="{FF2B5EF4-FFF2-40B4-BE49-F238E27FC236}">
              <a16:creationId xmlns:a16="http://schemas.microsoft.com/office/drawing/2014/main" id="{00000000-0008-0000-0000-0000F50C0000}"/>
            </a:ext>
          </a:extLst>
        </xdr:cNvPr>
        <xdr:cNvSpPr/>
      </xdr:nvSpPr>
      <xdr:spPr>
        <a:xfrm>
          <a:off x="50482500" y="253130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42900" cy="342900"/>
    <xdr:sp macro="" textlink="">
      <xdr:nvSpPr>
        <xdr:cNvPr id="3318" name="Shape 14">
          <a:extLst>
            <a:ext uri="{FF2B5EF4-FFF2-40B4-BE49-F238E27FC236}">
              <a16:creationId xmlns:a16="http://schemas.microsoft.com/office/drawing/2014/main" id="{00000000-0008-0000-0000-0000F60C0000}"/>
            </a:ext>
          </a:extLst>
        </xdr:cNvPr>
        <xdr:cNvSpPr/>
      </xdr:nvSpPr>
      <xdr:spPr>
        <a:xfrm>
          <a:off x="50482500" y="253130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32</xdr:row>
      <xdr:rowOff>0</xdr:rowOff>
    </xdr:from>
    <xdr:ext cx="342900" cy="342900"/>
    <xdr:sp macro="" textlink="">
      <xdr:nvSpPr>
        <xdr:cNvPr id="3319" name="Shape 14">
          <a:extLst>
            <a:ext uri="{FF2B5EF4-FFF2-40B4-BE49-F238E27FC236}">
              <a16:creationId xmlns:a16="http://schemas.microsoft.com/office/drawing/2014/main" id="{00000000-0008-0000-0000-0000F70C0000}"/>
            </a:ext>
          </a:extLst>
        </xdr:cNvPr>
        <xdr:cNvSpPr/>
      </xdr:nvSpPr>
      <xdr:spPr>
        <a:xfrm>
          <a:off x="51526336" y="253130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32</xdr:row>
      <xdr:rowOff>0</xdr:rowOff>
    </xdr:from>
    <xdr:ext cx="342900" cy="342900"/>
    <xdr:sp macro="" textlink="">
      <xdr:nvSpPr>
        <xdr:cNvPr id="3320" name="Shape 14">
          <a:extLst>
            <a:ext uri="{FF2B5EF4-FFF2-40B4-BE49-F238E27FC236}">
              <a16:creationId xmlns:a16="http://schemas.microsoft.com/office/drawing/2014/main" id="{00000000-0008-0000-0000-0000F80C0000}"/>
            </a:ext>
          </a:extLst>
        </xdr:cNvPr>
        <xdr:cNvSpPr/>
      </xdr:nvSpPr>
      <xdr:spPr>
        <a:xfrm>
          <a:off x="51526336" y="253130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32</xdr:row>
      <xdr:rowOff>0</xdr:rowOff>
    </xdr:from>
    <xdr:ext cx="342900" cy="342900"/>
    <xdr:sp macro="" textlink="">
      <xdr:nvSpPr>
        <xdr:cNvPr id="3321" name="Shape 14">
          <a:extLst>
            <a:ext uri="{FF2B5EF4-FFF2-40B4-BE49-F238E27FC236}">
              <a16:creationId xmlns:a16="http://schemas.microsoft.com/office/drawing/2014/main" id="{00000000-0008-0000-0000-0000F90C0000}"/>
            </a:ext>
          </a:extLst>
        </xdr:cNvPr>
        <xdr:cNvSpPr/>
      </xdr:nvSpPr>
      <xdr:spPr>
        <a:xfrm>
          <a:off x="51526336" y="253130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32</xdr:row>
      <xdr:rowOff>0</xdr:rowOff>
    </xdr:from>
    <xdr:ext cx="342900" cy="342900"/>
    <xdr:sp macro="" textlink="">
      <xdr:nvSpPr>
        <xdr:cNvPr id="3322" name="Shape 14">
          <a:extLst>
            <a:ext uri="{FF2B5EF4-FFF2-40B4-BE49-F238E27FC236}">
              <a16:creationId xmlns:a16="http://schemas.microsoft.com/office/drawing/2014/main" id="{00000000-0008-0000-0000-0000FA0C0000}"/>
            </a:ext>
          </a:extLst>
        </xdr:cNvPr>
        <xdr:cNvSpPr/>
      </xdr:nvSpPr>
      <xdr:spPr>
        <a:xfrm>
          <a:off x="49438664" y="253130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32</xdr:row>
      <xdr:rowOff>0</xdr:rowOff>
    </xdr:from>
    <xdr:ext cx="342900" cy="342900"/>
    <xdr:sp macro="" textlink="">
      <xdr:nvSpPr>
        <xdr:cNvPr id="3323" name="Shape 14">
          <a:extLst>
            <a:ext uri="{FF2B5EF4-FFF2-40B4-BE49-F238E27FC236}">
              <a16:creationId xmlns:a16="http://schemas.microsoft.com/office/drawing/2014/main" id="{00000000-0008-0000-0000-0000FB0C0000}"/>
            </a:ext>
          </a:extLst>
        </xdr:cNvPr>
        <xdr:cNvSpPr/>
      </xdr:nvSpPr>
      <xdr:spPr>
        <a:xfrm>
          <a:off x="49438664" y="253130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32</xdr:row>
      <xdr:rowOff>0</xdr:rowOff>
    </xdr:from>
    <xdr:ext cx="342900" cy="342900"/>
    <xdr:sp macro="" textlink="">
      <xdr:nvSpPr>
        <xdr:cNvPr id="3324" name="Shape 14">
          <a:extLst>
            <a:ext uri="{FF2B5EF4-FFF2-40B4-BE49-F238E27FC236}">
              <a16:creationId xmlns:a16="http://schemas.microsoft.com/office/drawing/2014/main" id="{00000000-0008-0000-0000-0000FC0C0000}"/>
            </a:ext>
          </a:extLst>
        </xdr:cNvPr>
        <xdr:cNvSpPr/>
      </xdr:nvSpPr>
      <xdr:spPr>
        <a:xfrm>
          <a:off x="49438664" y="253130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42900" cy="342900"/>
    <xdr:sp macro="" textlink="">
      <xdr:nvSpPr>
        <xdr:cNvPr id="3325" name="Shape 14">
          <a:extLst>
            <a:ext uri="{FF2B5EF4-FFF2-40B4-BE49-F238E27FC236}">
              <a16:creationId xmlns:a16="http://schemas.microsoft.com/office/drawing/2014/main" id="{00000000-0008-0000-0000-0000FD0C0000}"/>
            </a:ext>
          </a:extLst>
        </xdr:cNvPr>
        <xdr:cNvSpPr/>
      </xdr:nvSpPr>
      <xdr:spPr>
        <a:xfrm>
          <a:off x="50482500" y="253130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42900" cy="342900"/>
    <xdr:sp macro="" textlink="">
      <xdr:nvSpPr>
        <xdr:cNvPr id="3326" name="Shape 14">
          <a:extLst>
            <a:ext uri="{FF2B5EF4-FFF2-40B4-BE49-F238E27FC236}">
              <a16:creationId xmlns:a16="http://schemas.microsoft.com/office/drawing/2014/main" id="{00000000-0008-0000-0000-0000FE0C0000}"/>
            </a:ext>
          </a:extLst>
        </xdr:cNvPr>
        <xdr:cNvSpPr/>
      </xdr:nvSpPr>
      <xdr:spPr>
        <a:xfrm>
          <a:off x="50482500" y="253130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42900" cy="342900"/>
    <xdr:sp macro="" textlink="">
      <xdr:nvSpPr>
        <xdr:cNvPr id="3327" name="Shape 14">
          <a:extLst>
            <a:ext uri="{FF2B5EF4-FFF2-40B4-BE49-F238E27FC236}">
              <a16:creationId xmlns:a16="http://schemas.microsoft.com/office/drawing/2014/main" id="{00000000-0008-0000-0000-0000FF0C0000}"/>
            </a:ext>
          </a:extLst>
        </xdr:cNvPr>
        <xdr:cNvSpPr/>
      </xdr:nvSpPr>
      <xdr:spPr>
        <a:xfrm>
          <a:off x="50482500" y="253130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32</xdr:row>
      <xdr:rowOff>0</xdr:rowOff>
    </xdr:from>
    <xdr:ext cx="342900" cy="342900"/>
    <xdr:sp macro="" textlink="">
      <xdr:nvSpPr>
        <xdr:cNvPr id="3328" name="Shape 14">
          <a:extLst>
            <a:ext uri="{FF2B5EF4-FFF2-40B4-BE49-F238E27FC236}">
              <a16:creationId xmlns:a16="http://schemas.microsoft.com/office/drawing/2014/main" id="{00000000-0008-0000-0000-0000000D0000}"/>
            </a:ext>
          </a:extLst>
        </xdr:cNvPr>
        <xdr:cNvSpPr/>
      </xdr:nvSpPr>
      <xdr:spPr>
        <a:xfrm>
          <a:off x="51526336" y="253130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32</xdr:row>
      <xdr:rowOff>0</xdr:rowOff>
    </xdr:from>
    <xdr:ext cx="342900" cy="342900"/>
    <xdr:sp macro="" textlink="">
      <xdr:nvSpPr>
        <xdr:cNvPr id="3329" name="Shape 14">
          <a:extLst>
            <a:ext uri="{FF2B5EF4-FFF2-40B4-BE49-F238E27FC236}">
              <a16:creationId xmlns:a16="http://schemas.microsoft.com/office/drawing/2014/main" id="{00000000-0008-0000-0000-0000010D0000}"/>
            </a:ext>
          </a:extLst>
        </xdr:cNvPr>
        <xdr:cNvSpPr/>
      </xdr:nvSpPr>
      <xdr:spPr>
        <a:xfrm>
          <a:off x="51526336" y="253130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32</xdr:row>
      <xdr:rowOff>0</xdr:rowOff>
    </xdr:from>
    <xdr:ext cx="342900" cy="342900"/>
    <xdr:sp macro="" textlink="">
      <xdr:nvSpPr>
        <xdr:cNvPr id="3330" name="Shape 14">
          <a:extLst>
            <a:ext uri="{FF2B5EF4-FFF2-40B4-BE49-F238E27FC236}">
              <a16:creationId xmlns:a16="http://schemas.microsoft.com/office/drawing/2014/main" id="{00000000-0008-0000-0000-0000020D0000}"/>
            </a:ext>
          </a:extLst>
        </xdr:cNvPr>
        <xdr:cNvSpPr/>
      </xdr:nvSpPr>
      <xdr:spPr>
        <a:xfrm>
          <a:off x="51526336" y="253130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32</xdr:row>
      <xdr:rowOff>0</xdr:rowOff>
    </xdr:from>
    <xdr:ext cx="342900" cy="342900"/>
    <xdr:sp macro="" textlink="">
      <xdr:nvSpPr>
        <xdr:cNvPr id="3331" name="Shape 14">
          <a:extLst>
            <a:ext uri="{FF2B5EF4-FFF2-40B4-BE49-F238E27FC236}">
              <a16:creationId xmlns:a16="http://schemas.microsoft.com/office/drawing/2014/main" id="{00000000-0008-0000-0000-0000030D0000}"/>
            </a:ext>
          </a:extLst>
        </xdr:cNvPr>
        <xdr:cNvSpPr/>
      </xdr:nvSpPr>
      <xdr:spPr>
        <a:xfrm>
          <a:off x="49438664" y="253130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32</xdr:row>
      <xdr:rowOff>0</xdr:rowOff>
    </xdr:from>
    <xdr:ext cx="342900" cy="342900"/>
    <xdr:sp macro="" textlink="">
      <xdr:nvSpPr>
        <xdr:cNvPr id="3332" name="Shape 14">
          <a:extLst>
            <a:ext uri="{FF2B5EF4-FFF2-40B4-BE49-F238E27FC236}">
              <a16:creationId xmlns:a16="http://schemas.microsoft.com/office/drawing/2014/main" id="{00000000-0008-0000-0000-0000040D0000}"/>
            </a:ext>
          </a:extLst>
        </xdr:cNvPr>
        <xdr:cNvSpPr/>
      </xdr:nvSpPr>
      <xdr:spPr>
        <a:xfrm>
          <a:off x="49438664" y="253130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32</xdr:row>
      <xdr:rowOff>0</xdr:rowOff>
    </xdr:from>
    <xdr:ext cx="342900" cy="342900"/>
    <xdr:sp macro="" textlink="">
      <xdr:nvSpPr>
        <xdr:cNvPr id="3333" name="Shape 14">
          <a:extLst>
            <a:ext uri="{FF2B5EF4-FFF2-40B4-BE49-F238E27FC236}">
              <a16:creationId xmlns:a16="http://schemas.microsoft.com/office/drawing/2014/main" id="{00000000-0008-0000-0000-0000050D0000}"/>
            </a:ext>
          </a:extLst>
        </xdr:cNvPr>
        <xdr:cNvSpPr/>
      </xdr:nvSpPr>
      <xdr:spPr>
        <a:xfrm>
          <a:off x="49438664" y="253130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42900" cy="342900"/>
    <xdr:sp macro="" textlink="">
      <xdr:nvSpPr>
        <xdr:cNvPr id="3334" name="Shape 14">
          <a:extLst>
            <a:ext uri="{FF2B5EF4-FFF2-40B4-BE49-F238E27FC236}">
              <a16:creationId xmlns:a16="http://schemas.microsoft.com/office/drawing/2014/main" id="{00000000-0008-0000-0000-0000060D0000}"/>
            </a:ext>
          </a:extLst>
        </xdr:cNvPr>
        <xdr:cNvSpPr/>
      </xdr:nvSpPr>
      <xdr:spPr>
        <a:xfrm>
          <a:off x="50482500" y="253130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42900" cy="342900"/>
    <xdr:sp macro="" textlink="">
      <xdr:nvSpPr>
        <xdr:cNvPr id="3335" name="Shape 14">
          <a:extLst>
            <a:ext uri="{FF2B5EF4-FFF2-40B4-BE49-F238E27FC236}">
              <a16:creationId xmlns:a16="http://schemas.microsoft.com/office/drawing/2014/main" id="{00000000-0008-0000-0000-0000070D0000}"/>
            </a:ext>
          </a:extLst>
        </xdr:cNvPr>
        <xdr:cNvSpPr/>
      </xdr:nvSpPr>
      <xdr:spPr>
        <a:xfrm>
          <a:off x="50482500" y="253130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42900" cy="342900"/>
    <xdr:sp macro="" textlink="">
      <xdr:nvSpPr>
        <xdr:cNvPr id="3336" name="Shape 14">
          <a:extLst>
            <a:ext uri="{FF2B5EF4-FFF2-40B4-BE49-F238E27FC236}">
              <a16:creationId xmlns:a16="http://schemas.microsoft.com/office/drawing/2014/main" id="{00000000-0008-0000-0000-0000080D0000}"/>
            </a:ext>
          </a:extLst>
        </xdr:cNvPr>
        <xdr:cNvSpPr/>
      </xdr:nvSpPr>
      <xdr:spPr>
        <a:xfrm>
          <a:off x="50482500" y="253130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32</xdr:row>
      <xdr:rowOff>0</xdr:rowOff>
    </xdr:from>
    <xdr:ext cx="342900" cy="342900"/>
    <xdr:sp macro="" textlink="">
      <xdr:nvSpPr>
        <xdr:cNvPr id="3337" name="Shape 14">
          <a:extLst>
            <a:ext uri="{FF2B5EF4-FFF2-40B4-BE49-F238E27FC236}">
              <a16:creationId xmlns:a16="http://schemas.microsoft.com/office/drawing/2014/main" id="{00000000-0008-0000-0000-0000090D0000}"/>
            </a:ext>
          </a:extLst>
        </xdr:cNvPr>
        <xdr:cNvSpPr/>
      </xdr:nvSpPr>
      <xdr:spPr>
        <a:xfrm>
          <a:off x="51526336" y="253130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32</xdr:row>
      <xdr:rowOff>0</xdr:rowOff>
    </xdr:from>
    <xdr:ext cx="342900" cy="342900"/>
    <xdr:sp macro="" textlink="">
      <xdr:nvSpPr>
        <xdr:cNvPr id="3338" name="Shape 14">
          <a:extLst>
            <a:ext uri="{FF2B5EF4-FFF2-40B4-BE49-F238E27FC236}">
              <a16:creationId xmlns:a16="http://schemas.microsoft.com/office/drawing/2014/main" id="{00000000-0008-0000-0000-00000A0D0000}"/>
            </a:ext>
          </a:extLst>
        </xdr:cNvPr>
        <xdr:cNvSpPr/>
      </xdr:nvSpPr>
      <xdr:spPr>
        <a:xfrm>
          <a:off x="51526336" y="253130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32</xdr:row>
      <xdr:rowOff>0</xdr:rowOff>
    </xdr:from>
    <xdr:ext cx="342900" cy="342900"/>
    <xdr:sp macro="" textlink="">
      <xdr:nvSpPr>
        <xdr:cNvPr id="3339" name="Shape 14">
          <a:extLst>
            <a:ext uri="{FF2B5EF4-FFF2-40B4-BE49-F238E27FC236}">
              <a16:creationId xmlns:a16="http://schemas.microsoft.com/office/drawing/2014/main" id="{00000000-0008-0000-0000-00000B0D0000}"/>
            </a:ext>
          </a:extLst>
        </xdr:cNvPr>
        <xdr:cNvSpPr/>
      </xdr:nvSpPr>
      <xdr:spPr>
        <a:xfrm>
          <a:off x="51526336" y="253130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32</xdr:row>
      <xdr:rowOff>0</xdr:rowOff>
    </xdr:from>
    <xdr:ext cx="342900" cy="342900"/>
    <xdr:sp macro="" textlink="">
      <xdr:nvSpPr>
        <xdr:cNvPr id="3340" name="Shape 14">
          <a:extLst>
            <a:ext uri="{FF2B5EF4-FFF2-40B4-BE49-F238E27FC236}">
              <a16:creationId xmlns:a16="http://schemas.microsoft.com/office/drawing/2014/main" id="{00000000-0008-0000-0000-00000C0D0000}"/>
            </a:ext>
          </a:extLst>
        </xdr:cNvPr>
        <xdr:cNvSpPr/>
      </xdr:nvSpPr>
      <xdr:spPr>
        <a:xfrm>
          <a:off x="49438664" y="253130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32</xdr:row>
      <xdr:rowOff>0</xdr:rowOff>
    </xdr:from>
    <xdr:ext cx="342900" cy="342900"/>
    <xdr:sp macro="" textlink="">
      <xdr:nvSpPr>
        <xdr:cNvPr id="3341" name="Shape 14">
          <a:extLst>
            <a:ext uri="{FF2B5EF4-FFF2-40B4-BE49-F238E27FC236}">
              <a16:creationId xmlns:a16="http://schemas.microsoft.com/office/drawing/2014/main" id="{00000000-0008-0000-0000-00000D0D0000}"/>
            </a:ext>
          </a:extLst>
        </xdr:cNvPr>
        <xdr:cNvSpPr/>
      </xdr:nvSpPr>
      <xdr:spPr>
        <a:xfrm>
          <a:off x="49438664" y="253130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32</xdr:row>
      <xdr:rowOff>0</xdr:rowOff>
    </xdr:from>
    <xdr:ext cx="342900" cy="342900"/>
    <xdr:sp macro="" textlink="">
      <xdr:nvSpPr>
        <xdr:cNvPr id="3342" name="Shape 14">
          <a:extLst>
            <a:ext uri="{FF2B5EF4-FFF2-40B4-BE49-F238E27FC236}">
              <a16:creationId xmlns:a16="http://schemas.microsoft.com/office/drawing/2014/main" id="{00000000-0008-0000-0000-00000E0D0000}"/>
            </a:ext>
          </a:extLst>
        </xdr:cNvPr>
        <xdr:cNvSpPr/>
      </xdr:nvSpPr>
      <xdr:spPr>
        <a:xfrm>
          <a:off x="49438664" y="253130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42900" cy="342900"/>
    <xdr:sp macro="" textlink="">
      <xdr:nvSpPr>
        <xdr:cNvPr id="3343" name="Shape 14">
          <a:extLst>
            <a:ext uri="{FF2B5EF4-FFF2-40B4-BE49-F238E27FC236}">
              <a16:creationId xmlns:a16="http://schemas.microsoft.com/office/drawing/2014/main" id="{00000000-0008-0000-0000-00000F0D0000}"/>
            </a:ext>
          </a:extLst>
        </xdr:cNvPr>
        <xdr:cNvSpPr/>
      </xdr:nvSpPr>
      <xdr:spPr>
        <a:xfrm>
          <a:off x="50482500" y="253130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42900" cy="342900"/>
    <xdr:sp macro="" textlink="">
      <xdr:nvSpPr>
        <xdr:cNvPr id="3344" name="Shape 14">
          <a:extLst>
            <a:ext uri="{FF2B5EF4-FFF2-40B4-BE49-F238E27FC236}">
              <a16:creationId xmlns:a16="http://schemas.microsoft.com/office/drawing/2014/main" id="{00000000-0008-0000-0000-0000100D0000}"/>
            </a:ext>
          </a:extLst>
        </xdr:cNvPr>
        <xdr:cNvSpPr/>
      </xdr:nvSpPr>
      <xdr:spPr>
        <a:xfrm>
          <a:off x="50482500" y="253130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42900" cy="342900"/>
    <xdr:sp macro="" textlink="">
      <xdr:nvSpPr>
        <xdr:cNvPr id="3345" name="Shape 14">
          <a:extLst>
            <a:ext uri="{FF2B5EF4-FFF2-40B4-BE49-F238E27FC236}">
              <a16:creationId xmlns:a16="http://schemas.microsoft.com/office/drawing/2014/main" id="{00000000-0008-0000-0000-0000110D0000}"/>
            </a:ext>
          </a:extLst>
        </xdr:cNvPr>
        <xdr:cNvSpPr/>
      </xdr:nvSpPr>
      <xdr:spPr>
        <a:xfrm>
          <a:off x="50482500" y="253130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32</xdr:row>
      <xdr:rowOff>0</xdr:rowOff>
    </xdr:from>
    <xdr:ext cx="342900" cy="342900"/>
    <xdr:sp macro="" textlink="">
      <xdr:nvSpPr>
        <xdr:cNvPr id="3346" name="Shape 14">
          <a:extLst>
            <a:ext uri="{FF2B5EF4-FFF2-40B4-BE49-F238E27FC236}">
              <a16:creationId xmlns:a16="http://schemas.microsoft.com/office/drawing/2014/main" id="{00000000-0008-0000-0000-0000120D0000}"/>
            </a:ext>
          </a:extLst>
        </xdr:cNvPr>
        <xdr:cNvSpPr/>
      </xdr:nvSpPr>
      <xdr:spPr>
        <a:xfrm>
          <a:off x="51526336" y="253130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32</xdr:row>
      <xdr:rowOff>0</xdr:rowOff>
    </xdr:from>
    <xdr:ext cx="342900" cy="342900"/>
    <xdr:sp macro="" textlink="">
      <xdr:nvSpPr>
        <xdr:cNvPr id="3347" name="Shape 14">
          <a:extLst>
            <a:ext uri="{FF2B5EF4-FFF2-40B4-BE49-F238E27FC236}">
              <a16:creationId xmlns:a16="http://schemas.microsoft.com/office/drawing/2014/main" id="{00000000-0008-0000-0000-0000130D0000}"/>
            </a:ext>
          </a:extLst>
        </xdr:cNvPr>
        <xdr:cNvSpPr/>
      </xdr:nvSpPr>
      <xdr:spPr>
        <a:xfrm>
          <a:off x="51526336" y="253130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32</xdr:row>
      <xdr:rowOff>0</xdr:rowOff>
    </xdr:from>
    <xdr:ext cx="342900" cy="342900"/>
    <xdr:sp macro="" textlink="">
      <xdr:nvSpPr>
        <xdr:cNvPr id="3348" name="Shape 14">
          <a:extLst>
            <a:ext uri="{FF2B5EF4-FFF2-40B4-BE49-F238E27FC236}">
              <a16:creationId xmlns:a16="http://schemas.microsoft.com/office/drawing/2014/main" id="{00000000-0008-0000-0000-0000140D0000}"/>
            </a:ext>
          </a:extLst>
        </xdr:cNvPr>
        <xdr:cNvSpPr/>
      </xdr:nvSpPr>
      <xdr:spPr>
        <a:xfrm>
          <a:off x="51526336" y="253130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47</xdr:col>
      <xdr:colOff>0</xdr:colOff>
      <xdr:row>38</xdr:row>
      <xdr:rowOff>0</xdr:rowOff>
    </xdr:from>
    <xdr:ext cx="342900" cy="342900"/>
    <xdr:sp macro="" textlink="">
      <xdr:nvSpPr>
        <xdr:cNvPr id="3349" name="Shape 14">
          <a:extLst>
            <a:ext uri="{FF2B5EF4-FFF2-40B4-BE49-F238E27FC236}">
              <a16:creationId xmlns:a16="http://schemas.microsoft.com/office/drawing/2014/main" id="{00000000-0008-0000-0000-0000150D0000}"/>
            </a:ext>
          </a:extLst>
        </xdr:cNvPr>
        <xdr:cNvSpPr/>
      </xdr:nvSpPr>
      <xdr:spPr>
        <a:xfrm>
          <a:off x="62108219" y="104775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47</xdr:col>
      <xdr:colOff>0</xdr:colOff>
      <xdr:row>38</xdr:row>
      <xdr:rowOff>0</xdr:rowOff>
    </xdr:from>
    <xdr:ext cx="342900" cy="342900"/>
    <xdr:sp macro="" textlink="">
      <xdr:nvSpPr>
        <xdr:cNvPr id="3350" name="Shape 14">
          <a:extLst>
            <a:ext uri="{FF2B5EF4-FFF2-40B4-BE49-F238E27FC236}">
              <a16:creationId xmlns:a16="http://schemas.microsoft.com/office/drawing/2014/main" id="{00000000-0008-0000-0000-0000160D0000}"/>
            </a:ext>
          </a:extLst>
        </xdr:cNvPr>
        <xdr:cNvSpPr/>
      </xdr:nvSpPr>
      <xdr:spPr>
        <a:xfrm>
          <a:off x="62108219" y="104775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47</xdr:col>
      <xdr:colOff>0</xdr:colOff>
      <xdr:row>38</xdr:row>
      <xdr:rowOff>0</xdr:rowOff>
    </xdr:from>
    <xdr:ext cx="342900" cy="342900"/>
    <xdr:sp macro="" textlink="">
      <xdr:nvSpPr>
        <xdr:cNvPr id="3351" name="Shape 14">
          <a:extLst>
            <a:ext uri="{FF2B5EF4-FFF2-40B4-BE49-F238E27FC236}">
              <a16:creationId xmlns:a16="http://schemas.microsoft.com/office/drawing/2014/main" id="{00000000-0008-0000-0000-0000170D0000}"/>
            </a:ext>
          </a:extLst>
        </xdr:cNvPr>
        <xdr:cNvSpPr/>
      </xdr:nvSpPr>
      <xdr:spPr>
        <a:xfrm>
          <a:off x="62108219" y="104775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47</xdr:col>
      <xdr:colOff>0</xdr:colOff>
      <xdr:row>38</xdr:row>
      <xdr:rowOff>0</xdr:rowOff>
    </xdr:from>
    <xdr:ext cx="342900" cy="342900"/>
    <xdr:sp macro="" textlink="">
      <xdr:nvSpPr>
        <xdr:cNvPr id="3352" name="Shape 14">
          <a:extLst>
            <a:ext uri="{FF2B5EF4-FFF2-40B4-BE49-F238E27FC236}">
              <a16:creationId xmlns:a16="http://schemas.microsoft.com/office/drawing/2014/main" id="{00000000-0008-0000-0000-0000180D0000}"/>
            </a:ext>
          </a:extLst>
        </xdr:cNvPr>
        <xdr:cNvSpPr/>
      </xdr:nvSpPr>
      <xdr:spPr>
        <a:xfrm>
          <a:off x="62108219" y="104775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47</xdr:col>
      <xdr:colOff>0</xdr:colOff>
      <xdr:row>38</xdr:row>
      <xdr:rowOff>0</xdr:rowOff>
    </xdr:from>
    <xdr:ext cx="342900" cy="342900"/>
    <xdr:sp macro="" textlink="">
      <xdr:nvSpPr>
        <xdr:cNvPr id="3353" name="Shape 14">
          <a:extLst>
            <a:ext uri="{FF2B5EF4-FFF2-40B4-BE49-F238E27FC236}">
              <a16:creationId xmlns:a16="http://schemas.microsoft.com/office/drawing/2014/main" id="{00000000-0008-0000-0000-0000190D0000}"/>
            </a:ext>
          </a:extLst>
        </xdr:cNvPr>
        <xdr:cNvSpPr/>
      </xdr:nvSpPr>
      <xdr:spPr>
        <a:xfrm>
          <a:off x="62108219" y="104775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47</xdr:col>
      <xdr:colOff>0</xdr:colOff>
      <xdr:row>38</xdr:row>
      <xdr:rowOff>0</xdr:rowOff>
    </xdr:from>
    <xdr:ext cx="342900" cy="342900"/>
    <xdr:sp macro="" textlink="">
      <xdr:nvSpPr>
        <xdr:cNvPr id="3354" name="Shape 14">
          <a:extLst>
            <a:ext uri="{FF2B5EF4-FFF2-40B4-BE49-F238E27FC236}">
              <a16:creationId xmlns:a16="http://schemas.microsoft.com/office/drawing/2014/main" id="{00000000-0008-0000-0000-00001A0D0000}"/>
            </a:ext>
          </a:extLst>
        </xdr:cNvPr>
        <xdr:cNvSpPr/>
      </xdr:nvSpPr>
      <xdr:spPr>
        <a:xfrm>
          <a:off x="62108219" y="104775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47</xdr:col>
      <xdr:colOff>0</xdr:colOff>
      <xdr:row>38</xdr:row>
      <xdr:rowOff>0</xdr:rowOff>
    </xdr:from>
    <xdr:ext cx="342900" cy="342900"/>
    <xdr:sp macro="" textlink="">
      <xdr:nvSpPr>
        <xdr:cNvPr id="3355" name="Shape 14">
          <a:extLst>
            <a:ext uri="{FF2B5EF4-FFF2-40B4-BE49-F238E27FC236}">
              <a16:creationId xmlns:a16="http://schemas.microsoft.com/office/drawing/2014/main" id="{00000000-0008-0000-0000-00001B0D0000}"/>
            </a:ext>
          </a:extLst>
        </xdr:cNvPr>
        <xdr:cNvSpPr/>
      </xdr:nvSpPr>
      <xdr:spPr>
        <a:xfrm>
          <a:off x="62108219" y="104775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47</xdr:col>
      <xdr:colOff>0</xdr:colOff>
      <xdr:row>38</xdr:row>
      <xdr:rowOff>0</xdr:rowOff>
    </xdr:from>
    <xdr:ext cx="342900" cy="342900"/>
    <xdr:sp macro="" textlink="">
      <xdr:nvSpPr>
        <xdr:cNvPr id="3356" name="Shape 14">
          <a:extLst>
            <a:ext uri="{FF2B5EF4-FFF2-40B4-BE49-F238E27FC236}">
              <a16:creationId xmlns:a16="http://schemas.microsoft.com/office/drawing/2014/main" id="{00000000-0008-0000-0000-00001C0D0000}"/>
            </a:ext>
          </a:extLst>
        </xdr:cNvPr>
        <xdr:cNvSpPr/>
      </xdr:nvSpPr>
      <xdr:spPr>
        <a:xfrm>
          <a:off x="62108219" y="104775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47</xdr:col>
      <xdr:colOff>0</xdr:colOff>
      <xdr:row>38</xdr:row>
      <xdr:rowOff>0</xdr:rowOff>
    </xdr:from>
    <xdr:ext cx="342900" cy="342900"/>
    <xdr:sp macro="" textlink="">
      <xdr:nvSpPr>
        <xdr:cNvPr id="3357" name="Shape 14">
          <a:extLst>
            <a:ext uri="{FF2B5EF4-FFF2-40B4-BE49-F238E27FC236}">
              <a16:creationId xmlns:a16="http://schemas.microsoft.com/office/drawing/2014/main" id="{00000000-0008-0000-0000-00001D0D0000}"/>
            </a:ext>
          </a:extLst>
        </xdr:cNvPr>
        <xdr:cNvSpPr/>
      </xdr:nvSpPr>
      <xdr:spPr>
        <a:xfrm>
          <a:off x="62108219" y="104775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47</xdr:col>
      <xdr:colOff>0</xdr:colOff>
      <xdr:row>38</xdr:row>
      <xdr:rowOff>0</xdr:rowOff>
    </xdr:from>
    <xdr:ext cx="342900" cy="342900"/>
    <xdr:sp macro="" textlink="">
      <xdr:nvSpPr>
        <xdr:cNvPr id="3358" name="Shape 14">
          <a:extLst>
            <a:ext uri="{FF2B5EF4-FFF2-40B4-BE49-F238E27FC236}">
              <a16:creationId xmlns:a16="http://schemas.microsoft.com/office/drawing/2014/main" id="{00000000-0008-0000-0000-00001E0D0000}"/>
            </a:ext>
          </a:extLst>
        </xdr:cNvPr>
        <xdr:cNvSpPr/>
      </xdr:nvSpPr>
      <xdr:spPr>
        <a:xfrm>
          <a:off x="62108219" y="104775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47</xdr:col>
      <xdr:colOff>0</xdr:colOff>
      <xdr:row>38</xdr:row>
      <xdr:rowOff>0</xdr:rowOff>
    </xdr:from>
    <xdr:ext cx="342900" cy="342900"/>
    <xdr:sp macro="" textlink="">
      <xdr:nvSpPr>
        <xdr:cNvPr id="3359" name="Shape 14">
          <a:extLst>
            <a:ext uri="{FF2B5EF4-FFF2-40B4-BE49-F238E27FC236}">
              <a16:creationId xmlns:a16="http://schemas.microsoft.com/office/drawing/2014/main" id="{00000000-0008-0000-0000-00001F0D0000}"/>
            </a:ext>
          </a:extLst>
        </xdr:cNvPr>
        <xdr:cNvSpPr/>
      </xdr:nvSpPr>
      <xdr:spPr>
        <a:xfrm>
          <a:off x="62108219" y="104775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47</xdr:col>
      <xdr:colOff>0</xdr:colOff>
      <xdr:row>38</xdr:row>
      <xdr:rowOff>0</xdr:rowOff>
    </xdr:from>
    <xdr:ext cx="342900" cy="342900"/>
    <xdr:sp macro="" textlink="">
      <xdr:nvSpPr>
        <xdr:cNvPr id="3360" name="Shape 14">
          <a:extLst>
            <a:ext uri="{FF2B5EF4-FFF2-40B4-BE49-F238E27FC236}">
              <a16:creationId xmlns:a16="http://schemas.microsoft.com/office/drawing/2014/main" id="{00000000-0008-0000-0000-0000200D0000}"/>
            </a:ext>
          </a:extLst>
        </xdr:cNvPr>
        <xdr:cNvSpPr/>
      </xdr:nvSpPr>
      <xdr:spPr>
        <a:xfrm>
          <a:off x="62108219" y="104775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47</xdr:col>
      <xdr:colOff>0</xdr:colOff>
      <xdr:row>38</xdr:row>
      <xdr:rowOff>0</xdr:rowOff>
    </xdr:from>
    <xdr:ext cx="342900" cy="342900"/>
    <xdr:sp macro="" textlink="">
      <xdr:nvSpPr>
        <xdr:cNvPr id="3361" name="Shape 14">
          <a:extLst>
            <a:ext uri="{FF2B5EF4-FFF2-40B4-BE49-F238E27FC236}">
              <a16:creationId xmlns:a16="http://schemas.microsoft.com/office/drawing/2014/main" id="{00000000-0008-0000-0000-0000210D0000}"/>
            </a:ext>
          </a:extLst>
        </xdr:cNvPr>
        <xdr:cNvSpPr/>
      </xdr:nvSpPr>
      <xdr:spPr>
        <a:xfrm>
          <a:off x="62108219" y="104775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47</xdr:col>
      <xdr:colOff>0</xdr:colOff>
      <xdr:row>38</xdr:row>
      <xdr:rowOff>0</xdr:rowOff>
    </xdr:from>
    <xdr:ext cx="342900" cy="342900"/>
    <xdr:sp macro="" textlink="">
      <xdr:nvSpPr>
        <xdr:cNvPr id="3362" name="Shape 14">
          <a:extLst>
            <a:ext uri="{FF2B5EF4-FFF2-40B4-BE49-F238E27FC236}">
              <a16:creationId xmlns:a16="http://schemas.microsoft.com/office/drawing/2014/main" id="{00000000-0008-0000-0000-0000220D0000}"/>
            </a:ext>
          </a:extLst>
        </xdr:cNvPr>
        <xdr:cNvSpPr/>
      </xdr:nvSpPr>
      <xdr:spPr>
        <a:xfrm>
          <a:off x="62108219" y="104775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47</xdr:col>
      <xdr:colOff>0</xdr:colOff>
      <xdr:row>38</xdr:row>
      <xdr:rowOff>0</xdr:rowOff>
    </xdr:from>
    <xdr:ext cx="342900" cy="342900"/>
    <xdr:sp macro="" textlink="">
      <xdr:nvSpPr>
        <xdr:cNvPr id="3363" name="Shape 14">
          <a:extLst>
            <a:ext uri="{FF2B5EF4-FFF2-40B4-BE49-F238E27FC236}">
              <a16:creationId xmlns:a16="http://schemas.microsoft.com/office/drawing/2014/main" id="{00000000-0008-0000-0000-0000230D0000}"/>
            </a:ext>
          </a:extLst>
        </xdr:cNvPr>
        <xdr:cNvSpPr/>
      </xdr:nvSpPr>
      <xdr:spPr>
        <a:xfrm>
          <a:off x="62108219" y="104775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47</xdr:col>
      <xdr:colOff>0</xdr:colOff>
      <xdr:row>38</xdr:row>
      <xdr:rowOff>0</xdr:rowOff>
    </xdr:from>
    <xdr:ext cx="342900" cy="342900"/>
    <xdr:sp macro="" textlink="">
      <xdr:nvSpPr>
        <xdr:cNvPr id="3364" name="Shape 14">
          <a:extLst>
            <a:ext uri="{FF2B5EF4-FFF2-40B4-BE49-F238E27FC236}">
              <a16:creationId xmlns:a16="http://schemas.microsoft.com/office/drawing/2014/main" id="{00000000-0008-0000-0000-0000240D0000}"/>
            </a:ext>
          </a:extLst>
        </xdr:cNvPr>
        <xdr:cNvSpPr/>
      </xdr:nvSpPr>
      <xdr:spPr>
        <a:xfrm>
          <a:off x="62108219" y="104775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47</xdr:col>
      <xdr:colOff>0</xdr:colOff>
      <xdr:row>38</xdr:row>
      <xdr:rowOff>0</xdr:rowOff>
    </xdr:from>
    <xdr:ext cx="342900" cy="342900"/>
    <xdr:sp macro="" textlink="">
      <xdr:nvSpPr>
        <xdr:cNvPr id="3365" name="Shape 14">
          <a:extLst>
            <a:ext uri="{FF2B5EF4-FFF2-40B4-BE49-F238E27FC236}">
              <a16:creationId xmlns:a16="http://schemas.microsoft.com/office/drawing/2014/main" id="{00000000-0008-0000-0000-0000250D0000}"/>
            </a:ext>
          </a:extLst>
        </xdr:cNvPr>
        <xdr:cNvSpPr/>
      </xdr:nvSpPr>
      <xdr:spPr>
        <a:xfrm>
          <a:off x="62108219" y="104775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47</xdr:col>
      <xdr:colOff>0</xdr:colOff>
      <xdr:row>38</xdr:row>
      <xdr:rowOff>0</xdr:rowOff>
    </xdr:from>
    <xdr:ext cx="342900" cy="342900"/>
    <xdr:sp macro="" textlink="">
      <xdr:nvSpPr>
        <xdr:cNvPr id="3366" name="Shape 14">
          <a:extLst>
            <a:ext uri="{FF2B5EF4-FFF2-40B4-BE49-F238E27FC236}">
              <a16:creationId xmlns:a16="http://schemas.microsoft.com/office/drawing/2014/main" id="{00000000-0008-0000-0000-0000260D0000}"/>
            </a:ext>
          </a:extLst>
        </xdr:cNvPr>
        <xdr:cNvSpPr/>
      </xdr:nvSpPr>
      <xdr:spPr>
        <a:xfrm>
          <a:off x="62108219" y="104775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47</xdr:col>
      <xdr:colOff>0</xdr:colOff>
      <xdr:row>38</xdr:row>
      <xdr:rowOff>0</xdr:rowOff>
    </xdr:from>
    <xdr:ext cx="342900" cy="342900"/>
    <xdr:sp macro="" textlink="">
      <xdr:nvSpPr>
        <xdr:cNvPr id="3367" name="Shape 14">
          <a:extLst>
            <a:ext uri="{FF2B5EF4-FFF2-40B4-BE49-F238E27FC236}">
              <a16:creationId xmlns:a16="http://schemas.microsoft.com/office/drawing/2014/main" id="{00000000-0008-0000-0000-0000270D0000}"/>
            </a:ext>
          </a:extLst>
        </xdr:cNvPr>
        <xdr:cNvSpPr/>
      </xdr:nvSpPr>
      <xdr:spPr>
        <a:xfrm>
          <a:off x="62108219" y="104775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47</xdr:col>
      <xdr:colOff>0</xdr:colOff>
      <xdr:row>38</xdr:row>
      <xdr:rowOff>0</xdr:rowOff>
    </xdr:from>
    <xdr:ext cx="342900" cy="342900"/>
    <xdr:sp macro="" textlink="">
      <xdr:nvSpPr>
        <xdr:cNvPr id="3368" name="Shape 14">
          <a:extLst>
            <a:ext uri="{FF2B5EF4-FFF2-40B4-BE49-F238E27FC236}">
              <a16:creationId xmlns:a16="http://schemas.microsoft.com/office/drawing/2014/main" id="{00000000-0008-0000-0000-0000280D0000}"/>
            </a:ext>
          </a:extLst>
        </xdr:cNvPr>
        <xdr:cNvSpPr/>
      </xdr:nvSpPr>
      <xdr:spPr>
        <a:xfrm>
          <a:off x="62108219" y="104775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47</xdr:col>
      <xdr:colOff>0</xdr:colOff>
      <xdr:row>38</xdr:row>
      <xdr:rowOff>0</xdr:rowOff>
    </xdr:from>
    <xdr:ext cx="342900" cy="342900"/>
    <xdr:sp macro="" textlink="">
      <xdr:nvSpPr>
        <xdr:cNvPr id="3369" name="Shape 14">
          <a:extLst>
            <a:ext uri="{FF2B5EF4-FFF2-40B4-BE49-F238E27FC236}">
              <a16:creationId xmlns:a16="http://schemas.microsoft.com/office/drawing/2014/main" id="{00000000-0008-0000-0000-0000290D0000}"/>
            </a:ext>
          </a:extLst>
        </xdr:cNvPr>
        <xdr:cNvSpPr/>
      </xdr:nvSpPr>
      <xdr:spPr>
        <a:xfrm>
          <a:off x="62108219" y="104775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47</xdr:col>
      <xdr:colOff>0</xdr:colOff>
      <xdr:row>38</xdr:row>
      <xdr:rowOff>0</xdr:rowOff>
    </xdr:from>
    <xdr:ext cx="342900" cy="342900"/>
    <xdr:sp macro="" textlink="">
      <xdr:nvSpPr>
        <xdr:cNvPr id="3370" name="Shape 14">
          <a:extLst>
            <a:ext uri="{FF2B5EF4-FFF2-40B4-BE49-F238E27FC236}">
              <a16:creationId xmlns:a16="http://schemas.microsoft.com/office/drawing/2014/main" id="{00000000-0008-0000-0000-00002A0D0000}"/>
            </a:ext>
          </a:extLst>
        </xdr:cNvPr>
        <xdr:cNvSpPr/>
      </xdr:nvSpPr>
      <xdr:spPr>
        <a:xfrm>
          <a:off x="62108219" y="104775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47</xdr:col>
      <xdr:colOff>0</xdr:colOff>
      <xdr:row>38</xdr:row>
      <xdr:rowOff>0</xdr:rowOff>
    </xdr:from>
    <xdr:ext cx="342900" cy="342900"/>
    <xdr:sp macro="" textlink="">
      <xdr:nvSpPr>
        <xdr:cNvPr id="3371" name="Shape 14">
          <a:extLst>
            <a:ext uri="{FF2B5EF4-FFF2-40B4-BE49-F238E27FC236}">
              <a16:creationId xmlns:a16="http://schemas.microsoft.com/office/drawing/2014/main" id="{00000000-0008-0000-0000-00002B0D0000}"/>
            </a:ext>
          </a:extLst>
        </xdr:cNvPr>
        <xdr:cNvSpPr/>
      </xdr:nvSpPr>
      <xdr:spPr>
        <a:xfrm>
          <a:off x="62108219" y="104775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47</xdr:col>
      <xdr:colOff>0</xdr:colOff>
      <xdr:row>38</xdr:row>
      <xdr:rowOff>0</xdr:rowOff>
    </xdr:from>
    <xdr:ext cx="342900" cy="342900"/>
    <xdr:sp macro="" textlink="">
      <xdr:nvSpPr>
        <xdr:cNvPr id="3372" name="Shape 14">
          <a:extLst>
            <a:ext uri="{FF2B5EF4-FFF2-40B4-BE49-F238E27FC236}">
              <a16:creationId xmlns:a16="http://schemas.microsoft.com/office/drawing/2014/main" id="{00000000-0008-0000-0000-00002C0D0000}"/>
            </a:ext>
          </a:extLst>
        </xdr:cNvPr>
        <xdr:cNvSpPr/>
      </xdr:nvSpPr>
      <xdr:spPr>
        <a:xfrm>
          <a:off x="62108219" y="104775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47</xdr:col>
      <xdr:colOff>0</xdr:colOff>
      <xdr:row>38</xdr:row>
      <xdr:rowOff>0</xdr:rowOff>
    </xdr:from>
    <xdr:ext cx="342900" cy="342900"/>
    <xdr:sp macro="" textlink="">
      <xdr:nvSpPr>
        <xdr:cNvPr id="3373" name="Shape 14">
          <a:extLst>
            <a:ext uri="{FF2B5EF4-FFF2-40B4-BE49-F238E27FC236}">
              <a16:creationId xmlns:a16="http://schemas.microsoft.com/office/drawing/2014/main" id="{00000000-0008-0000-0000-00002D0D0000}"/>
            </a:ext>
          </a:extLst>
        </xdr:cNvPr>
        <xdr:cNvSpPr/>
      </xdr:nvSpPr>
      <xdr:spPr>
        <a:xfrm>
          <a:off x="62108219" y="104775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47</xdr:col>
      <xdr:colOff>0</xdr:colOff>
      <xdr:row>38</xdr:row>
      <xdr:rowOff>0</xdr:rowOff>
    </xdr:from>
    <xdr:ext cx="342900" cy="342900"/>
    <xdr:sp macro="" textlink="">
      <xdr:nvSpPr>
        <xdr:cNvPr id="3374" name="Shape 14">
          <a:extLst>
            <a:ext uri="{FF2B5EF4-FFF2-40B4-BE49-F238E27FC236}">
              <a16:creationId xmlns:a16="http://schemas.microsoft.com/office/drawing/2014/main" id="{00000000-0008-0000-0000-00002E0D0000}"/>
            </a:ext>
          </a:extLst>
        </xdr:cNvPr>
        <xdr:cNvSpPr/>
      </xdr:nvSpPr>
      <xdr:spPr>
        <a:xfrm>
          <a:off x="62108219" y="104775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47</xdr:col>
      <xdr:colOff>0</xdr:colOff>
      <xdr:row>38</xdr:row>
      <xdr:rowOff>0</xdr:rowOff>
    </xdr:from>
    <xdr:ext cx="342900" cy="342900"/>
    <xdr:sp macro="" textlink="">
      <xdr:nvSpPr>
        <xdr:cNvPr id="3375" name="Shape 14">
          <a:extLst>
            <a:ext uri="{FF2B5EF4-FFF2-40B4-BE49-F238E27FC236}">
              <a16:creationId xmlns:a16="http://schemas.microsoft.com/office/drawing/2014/main" id="{00000000-0008-0000-0000-00002F0D0000}"/>
            </a:ext>
          </a:extLst>
        </xdr:cNvPr>
        <xdr:cNvSpPr/>
      </xdr:nvSpPr>
      <xdr:spPr>
        <a:xfrm>
          <a:off x="62108219" y="104775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47</xdr:col>
      <xdr:colOff>0</xdr:colOff>
      <xdr:row>38</xdr:row>
      <xdr:rowOff>0</xdr:rowOff>
    </xdr:from>
    <xdr:ext cx="342900" cy="342900"/>
    <xdr:sp macro="" textlink="">
      <xdr:nvSpPr>
        <xdr:cNvPr id="3376" name="Shape 14">
          <a:extLst>
            <a:ext uri="{FF2B5EF4-FFF2-40B4-BE49-F238E27FC236}">
              <a16:creationId xmlns:a16="http://schemas.microsoft.com/office/drawing/2014/main" id="{00000000-0008-0000-0000-0000300D0000}"/>
            </a:ext>
          </a:extLst>
        </xdr:cNvPr>
        <xdr:cNvSpPr/>
      </xdr:nvSpPr>
      <xdr:spPr>
        <a:xfrm>
          <a:off x="62108219" y="104775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47</xdr:col>
      <xdr:colOff>0</xdr:colOff>
      <xdr:row>38</xdr:row>
      <xdr:rowOff>0</xdr:rowOff>
    </xdr:from>
    <xdr:ext cx="342900" cy="342900"/>
    <xdr:sp macro="" textlink="">
      <xdr:nvSpPr>
        <xdr:cNvPr id="3377" name="Shape 14">
          <a:extLst>
            <a:ext uri="{FF2B5EF4-FFF2-40B4-BE49-F238E27FC236}">
              <a16:creationId xmlns:a16="http://schemas.microsoft.com/office/drawing/2014/main" id="{00000000-0008-0000-0000-0000310D0000}"/>
            </a:ext>
          </a:extLst>
        </xdr:cNvPr>
        <xdr:cNvSpPr/>
      </xdr:nvSpPr>
      <xdr:spPr>
        <a:xfrm>
          <a:off x="62108219" y="104775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3378" name="Shape 14">
          <a:extLst>
            <a:ext uri="{FF2B5EF4-FFF2-40B4-BE49-F238E27FC236}">
              <a16:creationId xmlns:a16="http://schemas.microsoft.com/office/drawing/2014/main" id="{00000000-0008-0000-0000-0000320D0000}"/>
            </a:ext>
          </a:extLst>
        </xdr:cNvPr>
        <xdr:cNvSpPr/>
      </xdr:nvSpPr>
      <xdr:spPr>
        <a:xfrm>
          <a:off x="62108219" y="1680575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3379" name="Shape 14">
          <a:extLst>
            <a:ext uri="{FF2B5EF4-FFF2-40B4-BE49-F238E27FC236}">
              <a16:creationId xmlns:a16="http://schemas.microsoft.com/office/drawing/2014/main" id="{00000000-0008-0000-0000-0000330D0000}"/>
            </a:ext>
          </a:extLst>
        </xdr:cNvPr>
        <xdr:cNvSpPr/>
      </xdr:nvSpPr>
      <xdr:spPr>
        <a:xfrm>
          <a:off x="62108219" y="1680575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3380" name="Shape 14">
          <a:extLst>
            <a:ext uri="{FF2B5EF4-FFF2-40B4-BE49-F238E27FC236}">
              <a16:creationId xmlns:a16="http://schemas.microsoft.com/office/drawing/2014/main" id="{00000000-0008-0000-0000-0000340D0000}"/>
            </a:ext>
          </a:extLst>
        </xdr:cNvPr>
        <xdr:cNvSpPr/>
      </xdr:nvSpPr>
      <xdr:spPr>
        <a:xfrm>
          <a:off x="62108219" y="1680575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3381" name="Shape 14">
          <a:extLst>
            <a:ext uri="{FF2B5EF4-FFF2-40B4-BE49-F238E27FC236}">
              <a16:creationId xmlns:a16="http://schemas.microsoft.com/office/drawing/2014/main" id="{00000000-0008-0000-0000-0000350D0000}"/>
            </a:ext>
          </a:extLst>
        </xdr:cNvPr>
        <xdr:cNvSpPr/>
      </xdr:nvSpPr>
      <xdr:spPr>
        <a:xfrm>
          <a:off x="62108219" y="1680575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3382" name="Shape 14">
          <a:extLst>
            <a:ext uri="{FF2B5EF4-FFF2-40B4-BE49-F238E27FC236}">
              <a16:creationId xmlns:a16="http://schemas.microsoft.com/office/drawing/2014/main" id="{00000000-0008-0000-0000-0000360D0000}"/>
            </a:ext>
          </a:extLst>
        </xdr:cNvPr>
        <xdr:cNvSpPr/>
      </xdr:nvSpPr>
      <xdr:spPr>
        <a:xfrm>
          <a:off x="62108219" y="1680575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3383" name="Shape 14">
          <a:extLst>
            <a:ext uri="{FF2B5EF4-FFF2-40B4-BE49-F238E27FC236}">
              <a16:creationId xmlns:a16="http://schemas.microsoft.com/office/drawing/2014/main" id="{00000000-0008-0000-0000-0000370D0000}"/>
            </a:ext>
          </a:extLst>
        </xdr:cNvPr>
        <xdr:cNvSpPr/>
      </xdr:nvSpPr>
      <xdr:spPr>
        <a:xfrm>
          <a:off x="62108219" y="1680575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3384" name="Shape 14">
          <a:extLst>
            <a:ext uri="{FF2B5EF4-FFF2-40B4-BE49-F238E27FC236}">
              <a16:creationId xmlns:a16="http://schemas.microsoft.com/office/drawing/2014/main" id="{00000000-0008-0000-0000-0000380D0000}"/>
            </a:ext>
          </a:extLst>
        </xdr:cNvPr>
        <xdr:cNvSpPr/>
      </xdr:nvSpPr>
      <xdr:spPr>
        <a:xfrm>
          <a:off x="63152055" y="1680575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3385" name="Shape 14">
          <a:extLst>
            <a:ext uri="{FF2B5EF4-FFF2-40B4-BE49-F238E27FC236}">
              <a16:creationId xmlns:a16="http://schemas.microsoft.com/office/drawing/2014/main" id="{00000000-0008-0000-0000-0000390D0000}"/>
            </a:ext>
          </a:extLst>
        </xdr:cNvPr>
        <xdr:cNvSpPr/>
      </xdr:nvSpPr>
      <xdr:spPr>
        <a:xfrm>
          <a:off x="63152055" y="1680575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3386" name="Shape 14">
          <a:extLst>
            <a:ext uri="{FF2B5EF4-FFF2-40B4-BE49-F238E27FC236}">
              <a16:creationId xmlns:a16="http://schemas.microsoft.com/office/drawing/2014/main" id="{00000000-0008-0000-0000-00003A0D0000}"/>
            </a:ext>
          </a:extLst>
        </xdr:cNvPr>
        <xdr:cNvSpPr/>
      </xdr:nvSpPr>
      <xdr:spPr>
        <a:xfrm>
          <a:off x="63152055" y="1680575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3387" name="Shape 14">
          <a:extLst>
            <a:ext uri="{FF2B5EF4-FFF2-40B4-BE49-F238E27FC236}">
              <a16:creationId xmlns:a16="http://schemas.microsoft.com/office/drawing/2014/main" id="{00000000-0008-0000-0000-00003B0D0000}"/>
            </a:ext>
          </a:extLst>
        </xdr:cNvPr>
        <xdr:cNvSpPr/>
      </xdr:nvSpPr>
      <xdr:spPr>
        <a:xfrm>
          <a:off x="63152055" y="1680575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3388" name="Shape 14">
          <a:extLst>
            <a:ext uri="{FF2B5EF4-FFF2-40B4-BE49-F238E27FC236}">
              <a16:creationId xmlns:a16="http://schemas.microsoft.com/office/drawing/2014/main" id="{00000000-0008-0000-0000-00003C0D0000}"/>
            </a:ext>
          </a:extLst>
        </xdr:cNvPr>
        <xdr:cNvSpPr/>
      </xdr:nvSpPr>
      <xdr:spPr>
        <a:xfrm>
          <a:off x="63152055" y="1680575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49</xdr:row>
      <xdr:rowOff>0</xdr:rowOff>
    </xdr:from>
    <xdr:ext cx="342900" cy="342900"/>
    <xdr:sp macro="" textlink="">
      <xdr:nvSpPr>
        <xdr:cNvPr id="3389" name="Shape 14">
          <a:extLst>
            <a:ext uri="{FF2B5EF4-FFF2-40B4-BE49-F238E27FC236}">
              <a16:creationId xmlns:a16="http://schemas.microsoft.com/office/drawing/2014/main" id="{00000000-0008-0000-0000-00003D0D0000}"/>
            </a:ext>
          </a:extLst>
        </xdr:cNvPr>
        <xdr:cNvSpPr/>
      </xdr:nvSpPr>
      <xdr:spPr>
        <a:xfrm>
          <a:off x="64195890" y="1680575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49</xdr:row>
      <xdr:rowOff>0</xdr:rowOff>
    </xdr:from>
    <xdr:ext cx="342900" cy="342900"/>
    <xdr:sp macro="" textlink="">
      <xdr:nvSpPr>
        <xdr:cNvPr id="3390" name="Shape 14">
          <a:extLst>
            <a:ext uri="{FF2B5EF4-FFF2-40B4-BE49-F238E27FC236}">
              <a16:creationId xmlns:a16="http://schemas.microsoft.com/office/drawing/2014/main" id="{00000000-0008-0000-0000-00003E0D0000}"/>
            </a:ext>
          </a:extLst>
        </xdr:cNvPr>
        <xdr:cNvSpPr/>
      </xdr:nvSpPr>
      <xdr:spPr>
        <a:xfrm>
          <a:off x="64195890" y="1680575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49</xdr:row>
      <xdr:rowOff>0</xdr:rowOff>
    </xdr:from>
    <xdr:ext cx="342900" cy="342900"/>
    <xdr:sp macro="" textlink="">
      <xdr:nvSpPr>
        <xdr:cNvPr id="3391" name="Shape 14">
          <a:extLst>
            <a:ext uri="{FF2B5EF4-FFF2-40B4-BE49-F238E27FC236}">
              <a16:creationId xmlns:a16="http://schemas.microsoft.com/office/drawing/2014/main" id="{00000000-0008-0000-0000-00003F0D0000}"/>
            </a:ext>
          </a:extLst>
        </xdr:cNvPr>
        <xdr:cNvSpPr/>
      </xdr:nvSpPr>
      <xdr:spPr>
        <a:xfrm>
          <a:off x="64195890" y="1680575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49</xdr:row>
      <xdr:rowOff>0</xdr:rowOff>
    </xdr:from>
    <xdr:ext cx="342900" cy="342900"/>
    <xdr:sp macro="" textlink="">
      <xdr:nvSpPr>
        <xdr:cNvPr id="3392" name="Shape 14">
          <a:extLst>
            <a:ext uri="{FF2B5EF4-FFF2-40B4-BE49-F238E27FC236}">
              <a16:creationId xmlns:a16="http://schemas.microsoft.com/office/drawing/2014/main" id="{00000000-0008-0000-0000-0000400D0000}"/>
            </a:ext>
          </a:extLst>
        </xdr:cNvPr>
        <xdr:cNvSpPr/>
      </xdr:nvSpPr>
      <xdr:spPr>
        <a:xfrm>
          <a:off x="64195890" y="1680575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49</xdr:row>
      <xdr:rowOff>0</xdr:rowOff>
    </xdr:from>
    <xdr:ext cx="342900" cy="342900"/>
    <xdr:sp macro="" textlink="">
      <xdr:nvSpPr>
        <xdr:cNvPr id="3393" name="Shape 14">
          <a:extLst>
            <a:ext uri="{FF2B5EF4-FFF2-40B4-BE49-F238E27FC236}">
              <a16:creationId xmlns:a16="http://schemas.microsoft.com/office/drawing/2014/main" id="{00000000-0008-0000-0000-0000410D0000}"/>
            </a:ext>
          </a:extLst>
        </xdr:cNvPr>
        <xdr:cNvSpPr/>
      </xdr:nvSpPr>
      <xdr:spPr>
        <a:xfrm>
          <a:off x="64195890" y="1680575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3394" name="Shape 14">
          <a:extLst>
            <a:ext uri="{FF2B5EF4-FFF2-40B4-BE49-F238E27FC236}">
              <a16:creationId xmlns:a16="http://schemas.microsoft.com/office/drawing/2014/main" id="{00000000-0008-0000-0000-0000420D0000}"/>
            </a:ext>
          </a:extLst>
        </xdr:cNvPr>
        <xdr:cNvSpPr/>
      </xdr:nvSpPr>
      <xdr:spPr>
        <a:xfrm>
          <a:off x="63152055" y="1680575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3395" name="Shape 14">
          <a:extLst>
            <a:ext uri="{FF2B5EF4-FFF2-40B4-BE49-F238E27FC236}">
              <a16:creationId xmlns:a16="http://schemas.microsoft.com/office/drawing/2014/main" id="{00000000-0008-0000-0000-0000430D0000}"/>
            </a:ext>
          </a:extLst>
        </xdr:cNvPr>
        <xdr:cNvSpPr/>
      </xdr:nvSpPr>
      <xdr:spPr>
        <a:xfrm>
          <a:off x="63152055" y="1680575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3396" name="Shape 14">
          <a:extLst>
            <a:ext uri="{FF2B5EF4-FFF2-40B4-BE49-F238E27FC236}">
              <a16:creationId xmlns:a16="http://schemas.microsoft.com/office/drawing/2014/main" id="{00000000-0008-0000-0000-0000440D0000}"/>
            </a:ext>
          </a:extLst>
        </xdr:cNvPr>
        <xdr:cNvSpPr/>
      </xdr:nvSpPr>
      <xdr:spPr>
        <a:xfrm>
          <a:off x="63152055" y="1680575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3397" name="Shape 14">
          <a:extLst>
            <a:ext uri="{FF2B5EF4-FFF2-40B4-BE49-F238E27FC236}">
              <a16:creationId xmlns:a16="http://schemas.microsoft.com/office/drawing/2014/main" id="{00000000-0008-0000-0000-0000450D0000}"/>
            </a:ext>
          </a:extLst>
        </xdr:cNvPr>
        <xdr:cNvSpPr/>
      </xdr:nvSpPr>
      <xdr:spPr>
        <a:xfrm>
          <a:off x="63152055" y="1680575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3398" name="Shape 14">
          <a:extLst>
            <a:ext uri="{FF2B5EF4-FFF2-40B4-BE49-F238E27FC236}">
              <a16:creationId xmlns:a16="http://schemas.microsoft.com/office/drawing/2014/main" id="{00000000-0008-0000-0000-0000460D0000}"/>
            </a:ext>
          </a:extLst>
        </xdr:cNvPr>
        <xdr:cNvSpPr/>
      </xdr:nvSpPr>
      <xdr:spPr>
        <a:xfrm>
          <a:off x="63152055" y="1680575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3399" name="Shape 14">
          <a:extLst>
            <a:ext uri="{FF2B5EF4-FFF2-40B4-BE49-F238E27FC236}">
              <a16:creationId xmlns:a16="http://schemas.microsoft.com/office/drawing/2014/main" id="{00000000-0008-0000-0000-0000470D0000}"/>
            </a:ext>
          </a:extLst>
        </xdr:cNvPr>
        <xdr:cNvSpPr/>
      </xdr:nvSpPr>
      <xdr:spPr>
        <a:xfrm>
          <a:off x="63152055" y="1680575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3400" name="Shape 14">
          <a:extLst>
            <a:ext uri="{FF2B5EF4-FFF2-40B4-BE49-F238E27FC236}">
              <a16:creationId xmlns:a16="http://schemas.microsoft.com/office/drawing/2014/main" id="{00000000-0008-0000-0000-0000480D0000}"/>
            </a:ext>
          </a:extLst>
        </xdr:cNvPr>
        <xdr:cNvSpPr/>
      </xdr:nvSpPr>
      <xdr:spPr>
        <a:xfrm>
          <a:off x="62108219" y="1680575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3401" name="Shape 14">
          <a:extLst>
            <a:ext uri="{FF2B5EF4-FFF2-40B4-BE49-F238E27FC236}">
              <a16:creationId xmlns:a16="http://schemas.microsoft.com/office/drawing/2014/main" id="{00000000-0008-0000-0000-0000490D0000}"/>
            </a:ext>
          </a:extLst>
        </xdr:cNvPr>
        <xdr:cNvSpPr/>
      </xdr:nvSpPr>
      <xdr:spPr>
        <a:xfrm>
          <a:off x="62108219" y="1680575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3402" name="Shape 14">
          <a:extLst>
            <a:ext uri="{FF2B5EF4-FFF2-40B4-BE49-F238E27FC236}">
              <a16:creationId xmlns:a16="http://schemas.microsoft.com/office/drawing/2014/main" id="{00000000-0008-0000-0000-00004A0D0000}"/>
            </a:ext>
          </a:extLst>
        </xdr:cNvPr>
        <xdr:cNvSpPr/>
      </xdr:nvSpPr>
      <xdr:spPr>
        <a:xfrm>
          <a:off x="62108219" y="1680575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3403" name="Shape 14">
          <a:extLst>
            <a:ext uri="{FF2B5EF4-FFF2-40B4-BE49-F238E27FC236}">
              <a16:creationId xmlns:a16="http://schemas.microsoft.com/office/drawing/2014/main" id="{00000000-0008-0000-0000-00004B0D0000}"/>
            </a:ext>
          </a:extLst>
        </xdr:cNvPr>
        <xdr:cNvSpPr/>
      </xdr:nvSpPr>
      <xdr:spPr>
        <a:xfrm>
          <a:off x="62108219" y="1680575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3404" name="Shape 14">
          <a:extLst>
            <a:ext uri="{FF2B5EF4-FFF2-40B4-BE49-F238E27FC236}">
              <a16:creationId xmlns:a16="http://schemas.microsoft.com/office/drawing/2014/main" id="{00000000-0008-0000-0000-00004C0D0000}"/>
            </a:ext>
          </a:extLst>
        </xdr:cNvPr>
        <xdr:cNvSpPr/>
      </xdr:nvSpPr>
      <xdr:spPr>
        <a:xfrm>
          <a:off x="62108219" y="1680575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3405" name="Shape 14">
          <a:extLst>
            <a:ext uri="{FF2B5EF4-FFF2-40B4-BE49-F238E27FC236}">
              <a16:creationId xmlns:a16="http://schemas.microsoft.com/office/drawing/2014/main" id="{00000000-0008-0000-0000-00004D0D0000}"/>
            </a:ext>
          </a:extLst>
        </xdr:cNvPr>
        <xdr:cNvSpPr/>
      </xdr:nvSpPr>
      <xdr:spPr>
        <a:xfrm>
          <a:off x="62108219" y="1680575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3406" name="Shape 14">
          <a:extLst>
            <a:ext uri="{FF2B5EF4-FFF2-40B4-BE49-F238E27FC236}">
              <a16:creationId xmlns:a16="http://schemas.microsoft.com/office/drawing/2014/main" id="{00000000-0008-0000-0000-00004E0D0000}"/>
            </a:ext>
          </a:extLst>
        </xdr:cNvPr>
        <xdr:cNvSpPr/>
      </xdr:nvSpPr>
      <xdr:spPr>
        <a:xfrm>
          <a:off x="63152055" y="1680575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3407" name="Shape 14">
          <a:extLst>
            <a:ext uri="{FF2B5EF4-FFF2-40B4-BE49-F238E27FC236}">
              <a16:creationId xmlns:a16="http://schemas.microsoft.com/office/drawing/2014/main" id="{00000000-0008-0000-0000-00004F0D0000}"/>
            </a:ext>
          </a:extLst>
        </xdr:cNvPr>
        <xdr:cNvSpPr/>
      </xdr:nvSpPr>
      <xdr:spPr>
        <a:xfrm>
          <a:off x="63152055" y="1680575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3408" name="Shape 14">
          <a:extLst>
            <a:ext uri="{FF2B5EF4-FFF2-40B4-BE49-F238E27FC236}">
              <a16:creationId xmlns:a16="http://schemas.microsoft.com/office/drawing/2014/main" id="{00000000-0008-0000-0000-0000500D0000}"/>
            </a:ext>
          </a:extLst>
        </xdr:cNvPr>
        <xdr:cNvSpPr/>
      </xdr:nvSpPr>
      <xdr:spPr>
        <a:xfrm>
          <a:off x="63152055" y="1680575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3409" name="Shape 14">
          <a:extLst>
            <a:ext uri="{FF2B5EF4-FFF2-40B4-BE49-F238E27FC236}">
              <a16:creationId xmlns:a16="http://schemas.microsoft.com/office/drawing/2014/main" id="{00000000-0008-0000-0000-0000510D0000}"/>
            </a:ext>
          </a:extLst>
        </xdr:cNvPr>
        <xdr:cNvSpPr/>
      </xdr:nvSpPr>
      <xdr:spPr>
        <a:xfrm>
          <a:off x="63152055" y="1680575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3410" name="Shape 14">
          <a:extLst>
            <a:ext uri="{FF2B5EF4-FFF2-40B4-BE49-F238E27FC236}">
              <a16:creationId xmlns:a16="http://schemas.microsoft.com/office/drawing/2014/main" id="{00000000-0008-0000-0000-0000520D0000}"/>
            </a:ext>
          </a:extLst>
        </xdr:cNvPr>
        <xdr:cNvSpPr/>
      </xdr:nvSpPr>
      <xdr:spPr>
        <a:xfrm>
          <a:off x="63152055" y="1680575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49</xdr:row>
      <xdr:rowOff>0</xdr:rowOff>
    </xdr:from>
    <xdr:ext cx="342900" cy="342900"/>
    <xdr:sp macro="" textlink="">
      <xdr:nvSpPr>
        <xdr:cNvPr id="3411" name="Shape 14">
          <a:extLst>
            <a:ext uri="{FF2B5EF4-FFF2-40B4-BE49-F238E27FC236}">
              <a16:creationId xmlns:a16="http://schemas.microsoft.com/office/drawing/2014/main" id="{00000000-0008-0000-0000-0000530D0000}"/>
            </a:ext>
          </a:extLst>
        </xdr:cNvPr>
        <xdr:cNvSpPr/>
      </xdr:nvSpPr>
      <xdr:spPr>
        <a:xfrm>
          <a:off x="64195890" y="1680575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49</xdr:row>
      <xdr:rowOff>0</xdr:rowOff>
    </xdr:from>
    <xdr:ext cx="342900" cy="342900"/>
    <xdr:sp macro="" textlink="">
      <xdr:nvSpPr>
        <xdr:cNvPr id="3412" name="Shape 14">
          <a:extLst>
            <a:ext uri="{FF2B5EF4-FFF2-40B4-BE49-F238E27FC236}">
              <a16:creationId xmlns:a16="http://schemas.microsoft.com/office/drawing/2014/main" id="{00000000-0008-0000-0000-0000540D0000}"/>
            </a:ext>
          </a:extLst>
        </xdr:cNvPr>
        <xdr:cNvSpPr/>
      </xdr:nvSpPr>
      <xdr:spPr>
        <a:xfrm>
          <a:off x="64195890" y="1680575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49</xdr:row>
      <xdr:rowOff>0</xdr:rowOff>
    </xdr:from>
    <xdr:ext cx="342900" cy="342900"/>
    <xdr:sp macro="" textlink="">
      <xdr:nvSpPr>
        <xdr:cNvPr id="3413" name="Shape 14">
          <a:extLst>
            <a:ext uri="{FF2B5EF4-FFF2-40B4-BE49-F238E27FC236}">
              <a16:creationId xmlns:a16="http://schemas.microsoft.com/office/drawing/2014/main" id="{00000000-0008-0000-0000-0000550D0000}"/>
            </a:ext>
          </a:extLst>
        </xdr:cNvPr>
        <xdr:cNvSpPr/>
      </xdr:nvSpPr>
      <xdr:spPr>
        <a:xfrm>
          <a:off x="64195890" y="1680575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49</xdr:row>
      <xdr:rowOff>0</xdr:rowOff>
    </xdr:from>
    <xdr:ext cx="342900" cy="342900"/>
    <xdr:sp macro="" textlink="">
      <xdr:nvSpPr>
        <xdr:cNvPr id="3414" name="Shape 14">
          <a:extLst>
            <a:ext uri="{FF2B5EF4-FFF2-40B4-BE49-F238E27FC236}">
              <a16:creationId xmlns:a16="http://schemas.microsoft.com/office/drawing/2014/main" id="{00000000-0008-0000-0000-0000560D0000}"/>
            </a:ext>
          </a:extLst>
        </xdr:cNvPr>
        <xdr:cNvSpPr/>
      </xdr:nvSpPr>
      <xdr:spPr>
        <a:xfrm>
          <a:off x="64195890" y="1680575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49</xdr:row>
      <xdr:rowOff>0</xdr:rowOff>
    </xdr:from>
    <xdr:ext cx="342900" cy="342900"/>
    <xdr:sp macro="" textlink="">
      <xdr:nvSpPr>
        <xdr:cNvPr id="3415" name="Shape 14">
          <a:extLst>
            <a:ext uri="{FF2B5EF4-FFF2-40B4-BE49-F238E27FC236}">
              <a16:creationId xmlns:a16="http://schemas.microsoft.com/office/drawing/2014/main" id="{00000000-0008-0000-0000-0000570D0000}"/>
            </a:ext>
          </a:extLst>
        </xdr:cNvPr>
        <xdr:cNvSpPr/>
      </xdr:nvSpPr>
      <xdr:spPr>
        <a:xfrm>
          <a:off x="64195890" y="1680575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3416" name="Shape 14">
          <a:extLst>
            <a:ext uri="{FF2B5EF4-FFF2-40B4-BE49-F238E27FC236}">
              <a16:creationId xmlns:a16="http://schemas.microsoft.com/office/drawing/2014/main" id="{00000000-0008-0000-0000-0000580D0000}"/>
            </a:ext>
          </a:extLst>
        </xdr:cNvPr>
        <xdr:cNvSpPr/>
      </xdr:nvSpPr>
      <xdr:spPr>
        <a:xfrm>
          <a:off x="62108219" y="1680575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3417" name="Shape 14">
          <a:extLst>
            <a:ext uri="{FF2B5EF4-FFF2-40B4-BE49-F238E27FC236}">
              <a16:creationId xmlns:a16="http://schemas.microsoft.com/office/drawing/2014/main" id="{00000000-0008-0000-0000-0000590D0000}"/>
            </a:ext>
          </a:extLst>
        </xdr:cNvPr>
        <xdr:cNvSpPr/>
      </xdr:nvSpPr>
      <xdr:spPr>
        <a:xfrm>
          <a:off x="62108219" y="1680575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3418" name="Shape 14">
          <a:extLst>
            <a:ext uri="{FF2B5EF4-FFF2-40B4-BE49-F238E27FC236}">
              <a16:creationId xmlns:a16="http://schemas.microsoft.com/office/drawing/2014/main" id="{00000000-0008-0000-0000-00005A0D0000}"/>
            </a:ext>
          </a:extLst>
        </xdr:cNvPr>
        <xdr:cNvSpPr/>
      </xdr:nvSpPr>
      <xdr:spPr>
        <a:xfrm>
          <a:off x="62108219" y="1680575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3419" name="Shape 14">
          <a:extLst>
            <a:ext uri="{FF2B5EF4-FFF2-40B4-BE49-F238E27FC236}">
              <a16:creationId xmlns:a16="http://schemas.microsoft.com/office/drawing/2014/main" id="{00000000-0008-0000-0000-00005B0D0000}"/>
            </a:ext>
          </a:extLst>
        </xdr:cNvPr>
        <xdr:cNvSpPr/>
      </xdr:nvSpPr>
      <xdr:spPr>
        <a:xfrm>
          <a:off x="62108219" y="1680575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3420" name="Shape 14">
          <a:extLst>
            <a:ext uri="{FF2B5EF4-FFF2-40B4-BE49-F238E27FC236}">
              <a16:creationId xmlns:a16="http://schemas.microsoft.com/office/drawing/2014/main" id="{00000000-0008-0000-0000-00005C0D0000}"/>
            </a:ext>
          </a:extLst>
        </xdr:cNvPr>
        <xdr:cNvSpPr/>
      </xdr:nvSpPr>
      <xdr:spPr>
        <a:xfrm>
          <a:off x="62108219" y="1680575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3421" name="Shape 14">
          <a:extLst>
            <a:ext uri="{FF2B5EF4-FFF2-40B4-BE49-F238E27FC236}">
              <a16:creationId xmlns:a16="http://schemas.microsoft.com/office/drawing/2014/main" id="{00000000-0008-0000-0000-00005D0D0000}"/>
            </a:ext>
          </a:extLst>
        </xdr:cNvPr>
        <xdr:cNvSpPr/>
      </xdr:nvSpPr>
      <xdr:spPr>
        <a:xfrm>
          <a:off x="62108219" y="1680575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3422" name="Shape 14">
          <a:extLst>
            <a:ext uri="{FF2B5EF4-FFF2-40B4-BE49-F238E27FC236}">
              <a16:creationId xmlns:a16="http://schemas.microsoft.com/office/drawing/2014/main" id="{00000000-0008-0000-0000-00005E0D0000}"/>
            </a:ext>
          </a:extLst>
        </xdr:cNvPr>
        <xdr:cNvSpPr/>
      </xdr:nvSpPr>
      <xdr:spPr>
        <a:xfrm>
          <a:off x="63152055" y="1680575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3423" name="Shape 14">
          <a:extLst>
            <a:ext uri="{FF2B5EF4-FFF2-40B4-BE49-F238E27FC236}">
              <a16:creationId xmlns:a16="http://schemas.microsoft.com/office/drawing/2014/main" id="{00000000-0008-0000-0000-00005F0D0000}"/>
            </a:ext>
          </a:extLst>
        </xdr:cNvPr>
        <xdr:cNvSpPr/>
      </xdr:nvSpPr>
      <xdr:spPr>
        <a:xfrm>
          <a:off x="63152055" y="1680575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3424" name="Shape 14">
          <a:extLst>
            <a:ext uri="{FF2B5EF4-FFF2-40B4-BE49-F238E27FC236}">
              <a16:creationId xmlns:a16="http://schemas.microsoft.com/office/drawing/2014/main" id="{00000000-0008-0000-0000-0000600D0000}"/>
            </a:ext>
          </a:extLst>
        </xdr:cNvPr>
        <xdr:cNvSpPr/>
      </xdr:nvSpPr>
      <xdr:spPr>
        <a:xfrm>
          <a:off x="63152055" y="1680575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3425" name="Shape 14">
          <a:extLst>
            <a:ext uri="{FF2B5EF4-FFF2-40B4-BE49-F238E27FC236}">
              <a16:creationId xmlns:a16="http://schemas.microsoft.com/office/drawing/2014/main" id="{00000000-0008-0000-0000-0000610D0000}"/>
            </a:ext>
          </a:extLst>
        </xdr:cNvPr>
        <xdr:cNvSpPr/>
      </xdr:nvSpPr>
      <xdr:spPr>
        <a:xfrm>
          <a:off x="63152055" y="1680575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3426" name="Shape 14">
          <a:extLst>
            <a:ext uri="{FF2B5EF4-FFF2-40B4-BE49-F238E27FC236}">
              <a16:creationId xmlns:a16="http://schemas.microsoft.com/office/drawing/2014/main" id="{00000000-0008-0000-0000-0000620D0000}"/>
            </a:ext>
          </a:extLst>
        </xdr:cNvPr>
        <xdr:cNvSpPr/>
      </xdr:nvSpPr>
      <xdr:spPr>
        <a:xfrm>
          <a:off x="63152055" y="1680575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49</xdr:row>
      <xdr:rowOff>0</xdr:rowOff>
    </xdr:from>
    <xdr:ext cx="342900" cy="342900"/>
    <xdr:sp macro="" textlink="">
      <xdr:nvSpPr>
        <xdr:cNvPr id="3427" name="Shape 14">
          <a:extLst>
            <a:ext uri="{FF2B5EF4-FFF2-40B4-BE49-F238E27FC236}">
              <a16:creationId xmlns:a16="http://schemas.microsoft.com/office/drawing/2014/main" id="{00000000-0008-0000-0000-0000630D0000}"/>
            </a:ext>
          </a:extLst>
        </xdr:cNvPr>
        <xdr:cNvSpPr/>
      </xdr:nvSpPr>
      <xdr:spPr>
        <a:xfrm>
          <a:off x="64195890" y="1680575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49</xdr:row>
      <xdr:rowOff>0</xdr:rowOff>
    </xdr:from>
    <xdr:ext cx="342900" cy="342900"/>
    <xdr:sp macro="" textlink="">
      <xdr:nvSpPr>
        <xdr:cNvPr id="3428" name="Shape 14">
          <a:extLst>
            <a:ext uri="{FF2B5EF4-FFF2-40B4-BE49-F238E27FC236}">
              <a16:creationId xmlns:a16="http://schemas.microsoft.com/office/drawing/2014/main" id="{00000000-0008-0000-0000-0000640D0000}"/>
            </a:ext>
          </a:extLst>
        </xdr:cNvPr>
        <xdr:cNvSpPr/>
      </xdr:nvSpPr>
      <xdr:spPr>
        <a:xfrm>
          <a:off x="64195890" y="1680575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49</xdr:row>
      <xdr:rowOff>0</xdr:rowOff>
    </xdr:from>
    <xdr:ext cx="342900" cy="342900"/>
    <xdr:sp macro="" textlink="">
      <xdr:nvSpPr>
        <xdr:cNvPr id="3429" name="Shape 14">
          <a:extLst>
            <a:ext uri="{FF2B5EF4-FFF2-40B4-BE49-F238E27FC236}">
              <a16:creationId xmlns:a16="http://schemas.microsoft.com/office/drawing/2014/main" id="{00000000-0008-0000-0000-0000650D0000}"/>
            </a:ext>
          </a:extLst>
        </xdr:cNvPr>
        <xdr:cNvSpPr/>
      </xdr:nvSpPr>
      <xdr:spPr>
        <a:xfrm>
          <a:off x="64195890" y="1680575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49</xdr:row>
      <xdr:rowOff>0</xdr:rowOff>
    </xdr:from>
    <xdr:ext cx="342900" cy="342900"/>
    <xdr:sp macro="" textlink="">
      <xdr:nvSpPr>
        <xdr:cNvPr id="3430" name="Shape 14">
          <a:extLst>
            <a:ext uri="{FF2B5EF4-FFF2-40B4-BE49-F238E27FC236}">
              <a16:creationId xmlns:a16="http://schemas.microsoft.com/office/drawing/2014/main" id="{00000000-0008-0000-0000-0000660D0000}"/>
            </a:ext>
          </a:extLst>
        </xdr:cNvPr>
        <xdr:cNvSpPr/>
      </xdr:nvSpPr>
      <xdr:spPr>
        <a:xfrm>
          <a:off x="64195890" y="1680575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49</xdr:row>
      <xdr:rowOff>0</xdr:rowOff>
    </xdr:from>
    <xdr:ext cx="342900" cy="342900"/>
    <xdr:sp macro="" textlink="">
      <xdr:nvSpPr>
        <xdr:cNvPr id="3431" name="Shape 14">
          <a:extLst>
            <a:ext uri="{FF2B5EF4-FFF2-40B4-BE49-F238E27FC236}">
              <a16:creationId xmlns:a16="http://schemas.microsoft.com/office/drawing/2014/main" id="{00000000-0008-0000-0000-0000670D0000}"/>
            </a:ext>
          </a:extLst>
        </xdr:cNvPr>
        <xdr:cNvSpPr/>
      </xdr:nvSpPr>
      <xdr:spPr>
        <a:xfrm>
          <a:off x="64195890" y="1680575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3432" name="Shape 14">
          <a:extLst>
            <a:ext uri="{FF2B5EF4-FFF2-40B4-BE49-F238E27FC236}">
              <a16:creationId xmlns:a16="http://schemas.microsoft.com/office/drawing/2014/main" id="{00000000-0008-0000-0000-0000680D0000}"/>
            </a:ext>
          </a:extLst>
        </xdr:cNvPr>
        <xdr:cNvSpPr/>
      </xdr:nvSpPr>
      <xdr:spPr>
        <a:xfrm>
          <a:off x="62108219" y="1680575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3433" name="Shape 14">
          <a:extLst>
            <a:ext uri="{FF2B5EF4-FFF2-40B4-BE49-F238E27FC236}">
              <a16:creationId xmlns:a16="http://schemas.microsoft.com/office/drawing/2014/main" id="{00000000-0008-0000-0000-0000690D0000}"/>
            </a:ext>
          </a:extLst>
        </xdr:cNvPr>
        <xdr:cNvSpPr/>
      </xdr:nvSpPr>
      <xdr:spPr>
        <a:xfrm>
          <a:off x="62108219" y="1680575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3434" name="Shape 14">
          <a:extLst>
            <a:ext uri="{FF2B5EF4-FFF2-40B4-BE49-F238E27FC236}">
              <a16:creationId xmlns:a16="http://schemas.microsoft.com/office/drawing/2014/main" id="{00000000-0008-0000-0000-00006A0D0000}"/>
            </a:ext>
          </a:extLst>
        </xdr:cNvPr>
        <xdr:cNvSpPr/>
      </xdr:nvSpPr>
      <xdr:spPr>
        <a:xfrm>
          <a:off x="62108219" y="1680575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3435" name="Shape 14">
          <a:extLst>
            <a:ext uri="{FF2B5EF4-FFF2-40B4-BE49-F238E27FC236}">
              <a16:creationId xmlns:a16="http://schemas.microsoft.com/office/drawing/2014/main" id="{00000000-0008-0000-0000-00006B0D0000}"/>
            </a:ext>
          </a:extLst>
        </xdr:cNvPr>
        <xdr:cNvSpPr/>
      </xdr:nvSpPr>
      <xdr:spPr>
        <a:xfrm>
          <a:off x="62108219" y="1680575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3436" name="Shape 14">
          <a:extLst>
            <a:ext uri="{FF2B5EF4-FFF2-40B4-BE49-F238E27FC236}">
              <a16:creationId xmlns:a16="http://schemas.microsoft.com/office/drawing/2014/main" id="{00000000-0008-0000-0000-00006C0D0000}"/>
            </a:ext>
          </a:extLst>
        </xdr:cNvPr>
        <xdr:cNvSpPr/>
      </xdr:nvSpPr>
      <xdr:spPr>
        <a:xfrm>
          <a:off x="62108219" y="1680575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3437" name="Shape 14">
          <a:extLst>
            <a:ext uri="{FF2B5EF4-FFF2-40B4-BE49-F238E27FC236}">
              <a16:creationId xmlns:a16="http://schemas.microsoft.com/office/drawing/2014/main" id="{00000000-0008-0000-0000-00006D0D0000}"/>
            </a:ext>
          </a:extLst>
        </xdr:cNvPr>
        <xdr:cNvSpPr/>
      </xdr:nvSpPr>
      <xdr:spPr>
        <a:xfrm>
          <a:off x="62108219" y="1680575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3438" name="Shape 14">
          <a:extLst>
            <a:ext uri="{FF2B5EF4-FFF2-40B4-BE49-F238E27FC236}">
              <a16:creationId xmlns:a16="http://schemas.microsoft.com/office/drawing/2014/main" id="{00000000-0008-0000-0000-00006E0D0000}"/>
            </a:ext>
          </a:extLst>
        </xdr:cNvPr>
        <xdr:cNvSpPr/>
      </xdr:nvSpPr>
      <xdr:spPr>
        <a:xfrm>
          <a:off x="63152055" y="1680575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3439" name="Shape 14">
          <a:extLst>
            <a:ext uri="{FF2B5EF4-FFF2-40B4-BE49-F238E27FC236}">
              <a16:creationId xmlns:a16="http://schemas.microsoft.com/office/drawing/2014/main" id="{00000000-0008-0000-0000-00006F0D0000}"/>
            </a:ext>
          </a:extLst>
        </xdr:cNvPr>
        <xdr:cNvSpPr/>
      </xdr:nvSpPr>
      <xdr:spPr>
        <a:xfrm>
          <a:off x="63152055" y="1680575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3440" name="Shape 14">
          <a:extLst>
            <a:ext uri="{FF2B5EF4-FFF2-40B4-BE49-F238E27FC236}">
              <a16:creationId xmlns:a16="http://schemas.microsoft.com/office/drawing/2014/main" id="{00000000-0008-0000-0000-0000700D0000}"/>
            </a:ext>
          </a:extLst>
        </xdr:cNvPr>
        <xdr:cNvSpPr/>
      </xdr:nvSpPr>
      <xdr:spPr>
        <a:xfrm>
          <a:off x="63152055" y="1680575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3441" name="Shape 14">
          <a:extLst>
            <a:ext uri="{FF2B5EF4-FFF2-40B4-BE49-F238E27FC236}">
              <a16:creationId xmlns:a16="http://schemas.microsoft.com/office/drawing/2014/main" id="{00000000-0008-0000-0000-0000710D0000}"/>
            </a:ext>
          </a:extLst>
        </xdr:cNvPr>
        <xdr:cNvSpPr/>
      </xdr:nvSpPr>
      <xdr:spPr>
        <a:xfrm>
          <a:off x="63152055" y="1680575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3442" name="Shape 14">
          <a:extLst>
            <a:ext uri="{FF2B5EF4-FFF2-40B4-BE49-F238E27FC236}">
              <a16:creationId xmlns:a16="http://schemas.microsoft.com/office/drawing/2014/main" id="{00000000-0008-0000-0000-0000720D0000}"/>
            </a:ext>
          </a:extLst>
        </xdr:cNvPr>
        <xdr:cNvSpPr/>
      </xdr:nvSpPr>
      <xdr:spPr>
        <a:xfrm>
          <a:off x="63152055" y="1680575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49</xdr:row>
      <xdr:rowOff>0</xdr:rowOff>
    </xdr:from>
    <xdr:ext cx="342900" cy="342900"/>
    <xdr:sp macro="" textlink="">
      <xdr:nvSpPr>
        <xdr:cNvPr id="3443" name="Shape 14">
          <a:extLst>
            <a:ext uri="{FF2B5EF4-FFF2-40B4-BE49-F238E27FC236}">
              <a16:creationId xmlns:a16="http://schemas.microsoft.com/office/drawing/2014/main" id="{00000000-0008-0000-0000-0000730D0000}"/>
            </a:ext>
          </a:extLst>
        </xdr:cNvPr>
        <xdr:cNvSpPr/>
      </xdr:nvSpPr>
      <xdr:spPr>
        <a:xfrm>
          <a:off x="64195890" y="1680575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49</xdr:row>
      <xdr:rowOff>0</xdr:rowOff>
    </xdr:from>
    <xdr:ext cx="342900" cy="342900"/>
    <xdr:sp macro="" textlink="">
      <xdr:nvSpPr>
        <xdr:cNvPr id="3444" name="Shape 14">
          <a:extLst>
            <a:ext uri="{FF2B5EF4-FFF2-40B4-BE49-F238E27FC236}">
              <a16:creationId xmlns:a16="http://schemas.microsoft.com/office/drawing/2014/main" id="{00000000-0008-0000-0000-0000740D0000}"/>
            </a:ext>
          </a:extLst>
        </xdr:cNvPr>
        <xdr:cNvSpPr/>
      </xdr:nvSpPr>
      <xdr:spPr>
        <a:xfrm>
          <a:off x="64195890" y="1680575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49</xdr:row>
      <xdr:rowOff>0</xdr:rowOff>
    </xdr:from>
    <xdr:ext cx="342900" cy="342900"/>
    <xdr:sp macro="" textlink="">
      <xdr:nvSpPr>
        <xdr:cNvPr id="3445" name="Shape 14">
          <a:extLst>
            <a:ext uri="{FF2B5EF4-FFF2-40B4-BE49-F238E27FC236}">
              <a16:creationId xmlns:a16="http://schemas.microsoft.com/office/drawing/2014/main" id="{00000000-0008-0000-0000-0000750D0000}"/>
            </a:ext>
          </a:extLst>
        </xdr:cNvPr>
        <xdr:cNvSpPr/>
      </xdr:nvSpPr>
      <xdr:spPr>
        <a:xfrm>
          <a:off x="64195890" y="1680575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49</xdr:row>
      <xdr:rowOff>0</xdr:rowOff>
    </xdr:from>
    <xdr:ext cx="342900" cy="342900"/>
    <xdr:sp macro="" textlink="">
      <xdr:nvSpPr>
        <xdr:cNvPr id="3446" name="Shape 14">
          <a:extLst>
            <a:ext uri="{FF2B5EF4-FFF2-40B4-BE49-F238E27FC236}">
              <a16:creationId xmlns:a16="http://schemas.microsoft.com/office/drawing/2014/main" id="{00000000-0008-0000-0000-0000760D0000}"/>
            </a:ext>
          </a:extLst>
        </xdr:cNvPr>
        <xdr:cNvSpPr/>
      </xdr:nvSpPr>
      <xdr:spPr>
        <a:xfrm>
          <a:off x="64195890" y="1680575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49</xdr:row>
      <xdr:rowOff>0</xdr:rowOff>
    </xdr:from>
    <xdr:ext cx="342900" cy="342900"/>
    <xdr:sp macro="" textlink="">
      <xdr:nvSpPr>
        <xdr:cNvPr id="3447" name="Shape 14">
          <a:extLst>
            <a:ext uri="{FF2B5EF4-FFF2-40B4-BE49-F238E27FC236}">
              <a16:creationId xmlns:a16="http://schemas.microsoft.com/office/drawing/2014/main" id="{00000000-0008-0000-0000-0000770D0000}"/>
            </a:ext>
          </a:extLst>
        </xdr:cNvPr>
        <xdr:cNvSpPr/>
      </xdr:nvSpPr>
      <xdr:spPr>
        <a:xfrm>
          <a:off x="64195890" y="1680575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3448" name="Shape 14">
          <a:extLst>
            <a:ext uri="{FF2B5EF4-FFF2-40B4-BE49-F238E27FC236}">
              <a16:creationId xmlns:a16="http://schemas.microsoft.com/office/drawing/2014/main" id="{00000000-0008-0000-0000-0000780D0000}"/>
            </a:ext>
          </a:extLst>
        </xdr:cNvPr>
        <xdr:cNvSpPr/>
      </xdr:nvSpPr>
      <xdr:spPr>
        <a:xfrm>
          <a:off x="62108219" y="1680575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3449" name="Shape 14">
          <a:extLst>
            <a:ext uri="{FF2B5EF4-FFF2-40B4-BE49-F238E27FC236}">
              <a16:creationId xmlns:a16="http://schemas.microsoft.com/office/drawing/2014/main" id="{00000000-0008-0000-0000-0000790D0000}"/>
            </a:ext>
          </a:extLst>
        </xdr:cNvPr>
        <xdr:cNvSpPr/>
      </xdr:nvSpPr>
      <xdr:spPr>
        <a:xfrm>
          <a:off x="62108219" y="1680575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3450" name="Shape 14">
          <a:extLst>
            <a:ext uri="{FF2B5EF4-FFF2-40B4-BE49-F238E27FC236}">
              <a16:creationId xmlns:a16="http://schemas.microsoft.com/office/drawing/2014/main" id="{00000000-0008-0000-0000-00007A0D0000}"/>
            </a:ext>
          </a:extLst>
        </xdr:cNvPr>
        <xdr:cNvSpPr/>
      </xdr:nvSpPr>
      <xdr:spPr>
        <a:xfrm>
          <a:off x="62108219" y="1680575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3451" name="Shape 14">
          <a:extLst>
            <a:ext uri="{FF2B5EF4-FFF2-40B4-BE49-F238E27FC236}">
              <a16:creationId xmlns:a16="http://schemas.microsoft.com/office/drawing/2014/main" id="{00000000-0008-0000-0000-00007B0D0000}"/>
            </a:ext>
          </a:extLst>
        </xdr:cNvPr>
        <xdr:cNvSpPr/>
      </xdr:nvSpPr>
      <xdr:spPr>
        <a:xfrm>
          <a:off x="62108219" y="1680575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3452" name="Shape 14">
          <a:extLst>
            <a:ext uri="{FF2B5EF4-FFF2-40B4-BE49-F238E27FC236}">
              <a16:creationId xmlns:a16="http://schemas.microsoft.com/office/drawing/2014/main" id="{00000000-0008-0000-0000-00007C0D0000}"/>
            </a:ext>
          </a:extLst>
        </xdr:cNvPr>
        <xdr:cNvSpPr/>
      </xdr:nvSpPr>
      <xdr:spPr>
        <a:xfrm>
          <a:off x="62108219" y="1680575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3453" name="Shape 14">
          <a:extLst>
            <a:ext uri="{FF2B5EF4-FFF2-40B4-BE49-F238E27FC236}">
              <a16:creationId xmlns:a16="http://schemas.microsoft.com/office/drawing/2014/main" id="{00000000-0008-0000-0000-00007D0D0000}"/>
            </a:ext>
          </a:extLst>
        </xdr:cNvPr>
        <xdr:cNvSpPr/>
      </xdr:nvSpPr>
      <xdr:spPr>
        <a:xfrm>
          <a:off x="62108219" y="1680575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3454" name="Shape 14">
          <a:extLst>
            <a:ext uri="{FF2B5EF4-FFF2-40B4-BE49-F238E27FC236}">
              <a16:creationId xmlns:a16="http://schemas.microsoft.com/office/drawing/2014/main" id="{00000000-0008-0000-0000-00007E0D0000}"/>
            </a:ext>
          </a:extLst>
        </xdr:cNvPr>
        <xdr:cNvSpPr/>
      </xdr:nvSpPr>
      <xdr:spPr>
        <a:xfrm>
          <a:off x="63152055" y="1680575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3455" name="Shape 14">
          <a:extLst>
            <a:ext uri="{FF2B5EF4-FFF2-40B4-BE49-F238E27FC236}">
              <a16:creationId xmlns:a16="http://schemas.microsoft.com/office/drawing/2014/main" id="{00000000-0008-0000-0000-00007F0D0000}"/>
            </a:ext>
          </a:extLst>
        </xdr:cNvPr>
        <xdr:cNvSpPr/>
      </xdr:nvSpPr>
      <xdr:spPr>
        <a:xfrm>
          <a:off x="63152055" y="1680575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3456" name="Shape 14">
          <a:extLst>
            <a:ext uri="{FF2B5EF4-FFF2-40B4-BE49-F238E27FC236}">
              <a16:creationId xmlns:a16="http://schemas.microsoft.com/office/drawing/2014/main" id="{00000000-0008-0000-0000-0000800D0000}"/>
            </a:ext>
          </a:extLst>
        </xdr:cNvPr>
        <xdr:cNvSpPr/>
      </xdr:nvSpPr>
      <xdr:spPr>
        <a:xfrm>
          <a:off x="63152055" y="1680575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3457" name="Shape 14">
          <a:extLst>
            <a:ext uri="{FF2B5EF4-FFF2-40B4-BE49-F238E27FC236}">
              <a16:creationId xmlns:a16="http://schemas.microsoft.com/office/drawing/2014/main" id="{00000000-0008-0000-0000-0000810D0000}"/>
            </a:ext>
          </a:extLst>
        </xdr:cNvPr>
        <xdr:cNvSpPr/>
      </xdr:nvSpPr>
      <xdr:spPr>
        <a:xfrm>
          <a:off x="63152055" y="1680575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3458" name="Shape 14">
          <a:extLst>
            <a:ext uri="{FF2B5EF4-FFF2-40B4-BE49-F238E27FC236}">
              <a16:creationId xmlns:a16="http://schemas.microsoft.com/office/drawing/2014/main" id="{00000000-0008-0000-0000-0000820D0000}"/>
            </a:ext>
          </a:extLst>
        </xdr:cNvPr>
        <xdr:cNvSpPr/>
      </xdr:nvSpPr>
      <xdr:spPr>
        <a:xfrm>
          <a:off x="63152055" y="1680575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49</xdr:row>
      <xdr:rowOff>0</xdr:rowOff>
    </xdr:from>
    <xdr:ext cx="342900" cy="342900"/>
    <xdr:sp macro="" textlink="">
      <xdr:nvSpPr>
        <xdr:cNvPr id="3459" name="Shape 14">
          <a:extLst>
            <a:ext uri="{FF2B5EF4-FFF2-40B4-BE49-F238E27FC236}">
              <a16:creationId xmlns:a16="http://schemas.microsoft.com/office/drawing/2014/main" id="{00000000-0008-0000-0000-0000830D0000}"/>
            </a:ext>
          </a:extLst>
        </xdr:cNvPr>
        <xdr:cNvSpPr/>
      </xdr:nvSpPr>
      <xdr:spPr>
        <a:xfrm>
          <a:off x="64195890" y="1680575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49</xdr:row>
      <xdr:rowOff>0</xdr:rowOff>
    </xdr:from>
    <xdr:ext cx="342900" cy="342900"/>
    <xdr:sp macro="" textlink="">
      <xdr:nvSpPr>
        <xdr:cNvPr id="3460" name="Shape 14">
          <a:extLst>
            <a:ext uri="{FF2B5EF4-FFF2-40B4-BE49-F238E27FC236}">
              <a16:creationId xmlns:a16="http://schemas.microsoft.com/office/drawing/2014/main" id="{00000000-0008-0000-0000-0000840D0000}"/>
            </a:ext>
          </a:extLst>
        </xdr:cNvPr>
        <xdr:cNvSpPr/>
      </xdr:nvSpPr>
      <xdr:spPr>
        <a:xfrm>
          <a:off x="64195890" y="1680575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49</xdr:row>
      <xdr:rowOff>0</xdr:rowOff>
    </xdr:from>
    <xdr:ext cx="342900" cy="342900"/>
    <xdr:sp macro="" textlink="">
      <xdr:nvSpPr>
        <xdr:cNvPr id="3461" name="Shape 14">
          <a:extLst>
            <a:ext uri="{FF2B5EF4-FFF2-40B4-BE49-F238E27FC236}">
              <a16:creationId xmlns:a16="http://schemas.microsoft.com/office/drawing/2014/main" id="{00000000-0008-0000-0000-0000850D0000}"/>
            </a:ext>
          </a:extLst>
        </xdr:cNvPr>
        <xdr:cNvSpPr/>
      </xdr:nvSpPr>
      <xdr:spPr>
        <a:xfrm>
          <a:off x="64195890" y="1680575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49</xdr:row>
      <xdr:rowOff>0</xdr:rowOff>
    </xdr:from>
    <xdr:ext cx="342900" cy="342900"/>
    <xdr:sp macro="" textlink="">
      <xdr:nvSpPr>
        <xdr:cNvPr id="3462" name="Shape 14">
          <a:extLst>
            <a:ext uri="{FF2B5EF4-FFF2-40B4-BE49-F238E27FC236}">
              <a16:creationId xmlns:a16="http://schemas.microsoft.com/office/drawing/2014/main" id="{00000000-0008-0000-0000-0000860D0000}"/>
            </a:ext>
          </a:extLst>
        </xdr:cNvPr>
        <xdr:cNvSpPr/>
      </xdr:nvSpPr>
      <xdr:spPr>
        <a:xfrm>
          <a:off x="64195890" y="1680575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49</xdr:row>
      <xdr:rowOff>0</xdr:rowOff>
    </xdr:from>
    <xdr:ext cx="342900" cy="342900"/>
    <xdr:sp macro="" textlink="">
      <xdr:nvSpPr>
        <xdr:cNvPr id="3463" name="Shape 14">
          <a:extLst>
            <a:ext uri="{FF2B5EF4-FFF2-40B4-BE49-F238E27FC236}">
              <a16:creationId xmlns:a16="http://schemas.microsoft.com/office/drawing/2014/main" id="{00000000-0008-0000-0000-0000870D0000}"/>
            </a:ext>
          </a:extLst>
        </xdr:cNvPr>
        <xdr:cNvSpPr/>
      </xdr:nvSpPr>
      <xdr:spPr>
        <a:xfrm>
          <a:off x="64195890" y="1680575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3464" name="Shape 14">
          <a:extLst>
            <a:ext uri="{FF2B5EF4-FFF2-40B4-BE49-F238E27FC236}">
              <a16:creationId xmlns:a16="http://schemas.microsoft.com/office/drawing/2014/main" id="{00000000-0008-0000-0000-0000880D0000}"/>
            </a:ext>
          </a:extLst>
        </xdr:cNvPr>
        <xdr:cNvSpPr/>
      </xdr:nvSpPr>
      <xdr:spPr>
        <a:xfrm>
          <a:off x="62108219" y="1680575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3465" name="Shape 14">
          <a:extLst>
            <a:ext uri="{FF2B5EF4-FFF2-40B4-BE49-F238E27FC236}">
              <a16:creationId xmlns:a16="http://schemas.microsoft.com/office/drawing/2014/main" id="{00000000-0008-0000-0000-0000890D0000}"/>
            </a:ext>
          </a:extLst>
        </xdr:cNvPr>
        <xdr:cNvSpPr/>
      </xdr:nvSpPr>
      <xdr:spPr>
        <a:xfrm>
          <a:off x="62108219" y="1680575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3466" name="Shape 14">
          <a:extLst>
            <a:ext uri="{FF2B5EF4-FFF2-40B4-BE49-F238E27FC236}">
              <a16:creationId xmlns:a16="http://schemas.microsoft.com/office/drawing/2014/main" id="{00000000-0008-0000-0000-00008A0D0000}"/>
            </a:ext>
          </a:extLst>
        </xdr:cNvPr>
        <xdr:cNvSpPr/>
      </xdr:nvSpPr>
      <xdr:spPr>
        <a:xfrm>
          <a:off x="62108219" y="1680575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3467" name="Shape 14">
          <a:extLst>
            <a:ext uri="{FF2B5EF4-FFF2-40B4-BE49-F238E27FC236}">
              <a16:creationId xmlns:a16="http://schemas.microsoft.com/office/drawing/2014/main" id="{00000000-0008-0000-0000-00008B0D0000}"/>
            </a:ext>
          </a:extLst>
        </xdr:cNvPr>
        <xdr:cNvSpPr/>
      </xdr:nvSpPr>
      <xdr:spPr>
        <a:xfrm>
          <a:off x="62108219" y="1680575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3468" name="Shape 14">
          <a:extLst>
            <a:ext uri="{FF2B5EF4-FFF2-40B4-BE49-F238E27FC236}">
              <a16:creationId xmlns:a16="http://schemas.microsoft.com/office/drawing/2014/main" id="{00000000-0008-0000-0000-00008C0D0000}"/>
            </a:ext>
          </a:extLst>
        </xdr:cNvPr>
        <xdr:cNvSpPr/>
      </xdr:nvSpPr>
      <xdr:spPr>
        <a:xfrm>
          <a:off x="62108219" y="1680575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3469" name="Shape 14">
          <a:extLst>
            <a:ext uri="{FF2B5EF4-FFF2-40B4-BE49-F238E27FC236}">
              <a16:creationId xmlns:a16="http://schemas.microsoft.com/office/drawing/2014/main" id="{00000000-0008-0000-0000-00008D0D0000}"/>
            </a:ext>
          </a:extLst>
        </xdr:cNvPr>
        <xdr:cNvSpPr/>
      </xdr:nvSpPr>
      <xdr:spPr>
        <a:xfrm>
          <a:off x="62108219" y="1680575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3470" name="Shape 14">
          <a:extLst>
            <a:ext uri="{FF2B5EF4-FFF2-40B4-BE49-F238E27FC236}">
              <a16:creationId xmlns:a16="http://schemas.microsoft.com/office/drawing/2014/main" id="{00000000-0008-0000-0000-00008E0D0000}"/>
            </a:ext>
          </a:extLst>
        </xdr:cNvPr>
        <xdr:cNvSpPr/>
      </xdr:nvSpPr>
      <xdr:spPr>
        <a:xfrm>
          <a:off x="63152055" y="1680575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3471" name="Shape 14">
          <a:extLst>
            <a:ext uri="{FF2B5EF4-FFF2-40B4-BE49-F238E27FC236}">
              <a16:creationId xmlns:a16="http://schemas.microsoft.com/office/drawing/2014/main" id="{00000000-0008-0000-0000-00008F0D0000}"/>
            </a:ext>
          </a:extLst>
        </xdr:cNvPr>
        <xdr:cNvSpPr/>
      </xdr:nvSpPr>
      <xdr:spPr>
        <a:xfrm>
          <a:off x="63152055" y="1680575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3472" name="Shape 14">
          <a:extLst>
            <a:ext uri="{FF2B5EF4-FFF2-40B4-BE49-F238E27FC236}">
              <a16:creationId xmlns:a16="http://schemas.microsoft.com/office/drawing/2014/main" id="{00000000-0008-0000-0000-0000900D0000}"/>
            </a:ext>
          </a:extLst>
        </xdr:cNvPr>
        <xdr:cNvSpPr/>
      </xdr:nvSpPr>
      <xdr:spPr>
        <a:xfrm>
          <a:off x="63152055" y="1680575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3473" name="Shape 14">
          <a:extLst>
            <a:ext uri="{FF2B5EF4-FFF2-40B4-BE49-F238E27FC236}">
              <a16:creationId xmlns:a16="http://schemas.microsoft.com/office/drawing/2014/main" id="{00000000-0008-0000-0000-0000910D0000}"/>
            </a:ext>
          </a:extLst>
        </xdr:cNvPr>
        <xdr:cNvSpPr/>
      </xdr:nvSpPr>
      <xdr:spPr>
        <a:xfrm>
          <a:off x="63152055" y="1680575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3474" name="Shape 14">
          <a:extLst>
            <a:ext uri="{FF2B5EF4-FFF2-40B4-BE49-F238E27FC236}">
              <a16:creationId xmlns:a16="http://schemas.microsoft.com/office/drawing/2014/main" id="{00000000-0008-0000-0000-0000920D0000}"/>
            </a:ext>
          </a:extLst>
        </xdr:cNvPr>
        <xdr:cNvSpPr/>
      </xdr:nvSpPr>
      <xdr:spPr>
        <a:xfrm>
          <a:off x="63152055" y="1680575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49</xdr:row>
      <xdr:rowOff>0</xdr:rowOff>
    </xdr:from>
    <xdr:ext cx="342900" cy="342900"/>
    <xdr:sp macro="" textlink="">
      <xdr:nvSpPr>
        <xdr:cNvPr id="3475" name="Shape 14">
          <a:extLst>
            <a:ext uri="{FF2B5EF4-FFF2-40B4-BE49-F238E27FC236}">
              <a16:creationId xmlns:a16="http://schemas.microsoft.com/office/drawing/2014/main" id="{00000000-0008-0000-0000-0000930D0000}"/>
            </a:ext>
          </a:extLst>
        </xdr:cNvPr>
        <xdr:cNvSpPr/>
      </xdr:nvSpPr>
      <xdr:spPr>
        <a:xfrm>
          <a:off x="64195890" y="1680575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49</xdr:row>
      <xdr:rowOff>0</xdr:rowOff>
    </xdr:from>
    <xdr:ext cx="342900" cy="342900"/>
    <xdr:sp macro="" textlink="">
      <xdr:nvSpPr>
        <xdr:cNvPr id="3476" name="Shape 14">
          <a:extLst>
            <a:ext uri="{FF2B5EF4-FFF2-40B4-BE49-F238E27FC236}">
              <a16:creationId xmlns:a16="http://schemas.microsoft.com/office/drawing/2014/main" id="{00000000-0008-0000-0000-0000940D0000}"/>
            </a:ext>
          </a:extLst>
        </xdr:cNvPr>
        <xdr:cNvSpPr/>
      </xdr:nvSpPr>
      <xdr:spPr>
        <a:xfrm>
          <a:off x="64195890" y="1680575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49</xdr:row>
      <xdr:rowOff>0</xdr:rowOff>
    </xdr:from>
    <xdr:ext cx="342900" cy="342900"/>
    <xdr:sp macro="" textlink="">
      <xdr:nvSpPr>
        <xdr:cNvPr id="3477" name="Shape 14">
          <a:extLst>
            <a:ext uri="{FF2B5EF4-FFF2-40B4-BE49-F238E27FC236}">
              <a16:creationId xmlns:a16="http://schemas.microsoft.com/office/drawing/2014/main" id="{00000000-0008-0000-0000-0000950D0000}"/>
            </a:ext>
          </a:extLst>
        </xdr:cNvPr>
        <xdr:cNvSpPr/>
      </xdr:nvSpPr>
      <xdr:spPr>
        <a:xfrm>
          <a:off x="64195890" y="1680575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49</xdr:row>
      <xdr:rowOff>0</xdr:rowOff>
    </xdr:from>
    <xdr:ext cx="342900" cy="342900"/>
    <xdr:sp macro="" textlink="">
      <xdr:nvSpPr>
        <xdr:cNvPr id="3478" name="Shape 14">
          <a:extLst>
            <a:ext uri="{FF2B5EF4-FFF2-40B4-BE49-F238E27FC236}">
              <a16:creationId xmlns:a16="http://schemas.microsoft.com/office/drawing/2014/main" id="{00000000-0008-0000-0000-0000960D0000}"/>
            </a:ext>
          </a:extLst>
        </xdr:cNvPr>
        <xdr:cNvSpPr/>
      </xdr:nvSpPr>
      <xdr:spPr>
        <a:xfrm>
          <a:off x="64195890" y="1680575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49</xdr:row>
      <xdr:rowOff>0</xdr:rowOff>
    </xdr:from>
    <xdr:ext cx="342900" cy="342900"/>
    <xdr:sp macro="" textlink="">
      <xdr:nvSpPr>
        <xdr:cNvPr id="3479" name="Shape 14">
          <a:extLst>
            <a:ext uri="{FF2B5EF4-FFF2-40B4-BE49-F238E27FC236}">
              <a16:creationId xmlns:a16="http://schemas.microsoft.com/office/drawing/2014/main" id="{00000000-0008-0000-0000-0000970D0000}"/>
            </a:ext>
          </a:extLst>
        </xdr:cNvPr>
        <xdr:cNvSpPr/>
      </xdr:nvSpPr>
      <xdr:spPr>
        <a:xfrm>
          <a:off x="64195890" y="1680575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3480" name="Shape 14">
          <a:extLst>
            <a:ext uri="{FF2B5EF4-FFF2-40B4-BE49-F238E27FC236}">
              <a16:creationId xmlns:a16="http://schemas.microsoft.com/office/drawing/2014/main" id="{00000000-0008-0000-0000-0000980D0000}"/>
            </a:ext>
          </a:extLst>
        </xdr:cNvPr>
        <xdr:cNvSpPr/>
      </xdr:nvSpPr>
      <xdr:spPr>
        <a:xfrm>
          <a:off x="62108219" y="1680575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3481" name="Shape 14">
          <a:extLst>
            <a:ext uri="{FF2B5EF4-FFF2-40B4-BE49-F238E27FC236}">
              <a16:creationId xmlns:a16="http://schemas.microsoft.com/office/drawing/2014/main" id="{00000000-0008-0000-0000-0000990D0000}"/>
            </a:ext>
          </a:extLst>
        </xdr:cNvPr>
        <xdr:cNvSpPr/>
      </xdr:nvSpPr>
      <xdr:spPr>
        <a:xfrm>
          <a:off x="62108219" y="1680575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3482" name="Shape 14">
          <a:extLst>
            <a:ext uri="{FF2B5EF4-FFF2-40B4-BE49-F238E27FC236}">
              <a16:creationId xmlns:a16="http://schemas.microsoft.com/office/drawing/2014/main" id="{00000000-0008-0000-0000-00009A0D0000}"/>
            </a:ext>
          </a:extLst>
        </xdr:cNvPr>
        <xdr:cNvSpPr/>
      </xdr:nvSpPr>
      <xdr:spPr>
        <a:xfrm>
          <a:off x="62108219" y="1680575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3483" name="Shape 14">
          <a:extLst>
            <a:ext uri="{FF2B5EF4-FFF2-40B4-BE49-F238E27FC236}">
              <a16:creationId xmlns:a16="http://schemas.microsoft.com/office/drawing/2014/main" id="{00000000-0008-0000-0000-00009B0D0000}"/>
            </a:ext>
          </a:extLst>
        </xdr:cNvPr>
        <xdr:cNvSpPr/>
      </xdr:nvSpPr>
      <xdr:spPr>
        <a:xfrm>
          <a:off x="62108219" y="1680575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3484" name="Shape 14">
          <a:extLst>
            <a:ext uri="{FF2B5EF4-FFF2-40B4-BE49-F238E27FC236}">
              <a16:creationId xmlns:a16="http://schemas.microsoft.com/office/drawing/2014/main" id="{00000000-0008-0000-0000-00009C0D0000}"/>
            </a:ext>
          </a:extLst>
        </xdr:cNvPr>
        <xdr:cNvSpPr/>
      </xdr:nvSpPr>
      <xdr:spPr>
        <a:xfrm>
          <a:off x="62108219" y="1680575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3485" name="Shape 14">
          <a:extLst>
            <a:ext uri="{FF2B5EF4-FFF2-40B4-BE49-F238E27FC236}">
              <a16:creationId xmlns:a16="http://schemas.microsoft.com/office/drawing/2014/main" id="{00000000-0008-0000-0000-00009D0D0000}"/>
            </a:ext>
          </a:extLst>
        </xdr:cNvPr>
        <xdr:cNvSpPr/>
      </xdr:nvSpPr>
      <xdr:spPr>
        <a:xfrm>
          <a:off x="63152055" y="1680575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3486" name="Shape 14">
          <a:extLst>
            <a:ext uri="{FF2B5EF4-FFF2-40B4-BE49-F238E27FC236}">
              <a16:creationId xmlns:a16="http://schemas.microsoft.com/office/drawing/2014/main" id="{00000000-0008-0000-0000-00009E0D0000}"/>
            </a:ext>
          </a:extLst>
        </xdr:cNvPr>
        <xdr:cNvSpPr/>
      </xdr:nvSpPr>
      <xdr:spPr>
        <a:xfrm>
          <a:off x="63152055" y="1680575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3487" name="Shape 14">
          <a:extLst>
            <a:ext uri="{FF2B5EF4-FFF2-40B4-BE49-F238E27FC236}">
              <a16:creationId xmlns:a16="http://schemas.microsoft.com/office/drawing/2014/main" id="{00000000-0008-0000-0000-00009F0D0000}"/>
            </a:ext>
          </a:extLst>
        </xdr:cNvPr>
        <xdr:cNvSpPr/>
      </xdr:nvSpPr>
      <xdr:spPr>
        <a:xfrm>
          <a:off x="63152055" y="1680575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3488" name="Shape 14">
          <a:extLst>
            <a:ext uri="{FF2B5EF4-FFF2-40B4-BE49-F238E27FC236}">
              <a16:creationId xmlns:a16="http://schemas.microsoft.com/office/drawing/2014/main" id="{00000000-0008-0000-0000-0000A00D0000}"/>
            </a:ext>
          </a:extLst>
        </xdr:cNvPr>
        <xdr:cNvSpPr/>
      </xdr:nvSpPr>
      <xdr:spPr>
        <a:xfrm>
          <a:off x="63152055" y="1680575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3489" name="Shape 14">
          <a:extLst>
            <a:ext uri="{FF2B5EF4-FFF2-40B4-BE49-F238E27FC236}">
              <a16:creationId xmlns:a16="http://schemas.microsoft.com/office/drawing/2014/main" id="{00000000-0008-0000-0000-0000A10D0000}"/>
            </a:ext>
          </a:extLst>
        </xdr:cNvPr>
        <xdr:cNvSpPr/>
      </xdr:nvSpPr>
      <xdr:spPr>
        <a:xfrm>
          <a:off x="63152055" y="1680575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3490" name="Shape 14">
          <a:extLst>
            <a:ext uri="{FF2B5EF4-FFF2-40B4-BE49-F238E27FC236}">
              <a16:creationId xmlns:a16="http://schemas.microsoft.com/office/drawing/2014/main" id="{00000000-0008-0000-0000-0000A20D0000}"/>
            </a:ext>
          </a:extLst>
        </xdr:cNvPr>
        <xdr:cNvSpPr/>
      </xdr:nvSpPr>
      <xdr:spPr>
        <a:xfrm>
          <a:off x="63152055" y="1680575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3491" name="Shape 14">
          <a:extLst>
            <a:ext uri="{FF2B5EF4-FFF2-40B4-BE49-F238E27FC236}">
              <a16:creationId xmlns:a16="http://schemas.microsoft.com/office/drawing/2014/main" id="{00000000-0008-0000-0000-0000A30D0000}"/>
            </a:ext>
          </a:extLst>
        </xdr:cNvPr>
        <xdr:cNvSpPr/>
      </xdr:nvSpPr>
      <xdr:spPr>
        <a:xfrm>
          <a:off x="63152055" y="1680575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3492" name="Shape 14">
          <a:extLst>
            <a:ext uri="{FF2B5EF4-FFF2-40B4-BE49-F238E27FC236}">
              <a16:creationId xmlns:a16="http://schemas.microsoft.com/office/drawing/2014/main" id="{00000000-0008-0000-0000-0000A40D0000}"/>
            </a:ext>
          </a:extLst>
        </xdr:cNvPr>
        <xdr:cNvSpPr/>
      </xdr:nvSpPr>
      <xdr:spPr>
        <a:xfrm>
          <a:off x="63152055" y="1680575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3493" name="Shape 14">
          <a:extLst>
            <a:ext uri="{FF2B5EF4-FFF2-40B4-BE49-F238E27FC236}">
              <a16:creationId xmlns:a16="http://schemas.microsoft.com/office/drawing/2014/main" id="{00000000-0008-0000-0000-0000A50D0000}"/>
            </a:ext>
          </a:extLst>
        </xdr:cNvPr>
        <xdr:cNvSpPr/>
      </xdr:nvSpPr>
      <xdr:spPr>
        <a:xfrm>
          <a:off x="63152055" y="1680575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3494" name="Shape 14">
          <a:extLst>
            <a:ext uri="{FF2B5EF4-FFF2-40B4-BE49-F238E27FC236}">
              <a16:creationId xmlns:a16="http://schemas.microsoft.com/office/drawing/2014/main" id="{00000000-0008-0000-0000-0000A60D0000}"/>
            </a:ext>
          </a:extLst>
        </xdr:cNvPr>
        <xdr:cNvSpPr/>
      </xdr:nvSpPr>
      <xdr:spPr>
        <a:xfrm>
          <a:off x="63152055" y="1680575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3495" name="Shape 14">
          <a:extLst>
            <a:ext uri="{FF2B5EF4-FFF2-40B4-BE49-F238E27FC236}">
              <a16:creationId xmlns:a16="http://schemas.microsoft.com/office/drawing/2014/main" id="{00000000-0008-0000-0000-0000A70D0000}"/>
            </a:ext>
          </a:extLst>
        </xdr:cNvPr>
        <xdr:cNvSpPr/>
      </xdr:nvSpPr>
      <xdr:spPr>
        <a:xfrm>
          <a:off x="63152055" y="1680575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33375" cy="333375"/>
    <xdr:sp macro="" textlink="">
      <xdr:nvSpPr>
        <xdr:cNvPr id="3496" name="Shape 7">
          <a:extLst>
            <a:ext uri="{FF2B5EF4-FFF2-40B4-BE49-F238E27FC236}">
              <a16:creationId xmlns:a16="http://schemas.microsoft.com/office/drawing/2014/main" id="{00000000-0008-0000-0000-0000A80D0000}"/>
            </a:ext>
          </a:extLst>
        </xdr:cNvPr>
        <xdr:cNvSpPr/>
      </xdr:nvSpPr>
      <xdr:spPr>
        <a:xfrm>
          <a:off x="14744700" y="771525"/>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33375" cy="333375"/>
    <xdr:sp macro="" textlink="">
      <xdr:nvSpPr>
        <xdr:cNvPr id="3497" name="Shape 7">
          <a:extLst>
            <a:ext uri="{FF2B5EF4-FFF2-40B4-BE49-F238E27FC236}">
              <a16:creationId xmlns:a16="http://schemas.microsoft.com/office/drawing/2014/main" id="{00000000-0008-0000-0000-0000A90D0000}"/>
            </a:ext>
          </a:extLst>
        </xdr:cNvPr>
        <xdr:cNvSpPr/>
      </xdr:nvSpPr>
      <xdr:spPr>
        <a:xfrm>
          <a:off x="14744700" y="771525"/>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33375" cy="333375"/>
    <xdr:sp macro="" textlink="">
      <xdr:nvSpPr>
        <xdr:cNvPr id="3498" name="Shape 7">
          <a:extLst>
            <a:ext uri="{FF2B5EF4-FFF2-40B4-BE49-F238E27FC236}">
              <a16:creationId xmlns:a16="http://schemas.microsoft.com/office/drawing/2014/main" id="{00000000-0008-0000-0000-0000AA0D0000}"/>
            </a:ext>
          </a:extLst>
        </xdr:cNvPr>
        <xdr:cNvSpPr/>
      </xdr:nvSpPr>
      <xdr:spPr>
        <a:xfrm>
          <a:off x="14744700" y="771525"/>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33375" cy="333375"/>
    <xdr:sp macro="" textlink="">
      <xdr:nvSpPr>
        <xdr:cNvPr id="3499" name="Shape 7">
          <a:extLst>
            <a:ext uri="{FF2B5EF4-FFF2-40B4-BE49-F238E27FC236}">
              <a16:creationId xmlns:a16="http://schemas.microsoft.com/office/drawing/2014/main" id="{00000000-0008-0000-0000-0000AB0D0000}"/>
            </a:ext>
          </a:extLst>
        </xdr:cNvPr>
        <xdr:cNvSpPr/>
      </xdr:nvSpPr>
      <xdr:spPr>
        <a:xfrm>
          <a:off x="14744700" y="771525"/>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33375" cy="333375"/>
    <xdr:sp macro="" textlink="">
      <xdr:nvSpPr>
        <xdr:cNvPr id="3500" name="Shape 7">
          <a:extLst>
            <a:ext uri="{FF2B5EF4-FFF2-40B4-BE49-F238E27FC236}">
              <a16:creationId xmlns:a16="http://schemas.microsoft.com/office/drawing/2014/main" id="{00000000-0008-0000-0000-0000AC0D0000}"/>
            </a:ext>
          </a:extLst>
        </xdr:cNvPr>
        <xdr:cNvSpPr/>
      </xdr:nvSpPr>
      <xdr:spPr>
        <a:xfrm>
          <a:off x="14744700" y="771525"/>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33375" cy="333375"/>
    <xdr:sp macro="" textlink="">
      <xdr:nvSpPr>
        <xdr:cNvPr id="3501" name="Shape 7">
          <a:extLst>
            <a:ext uri="{FF2B5EF4-FFF2-40B4-BE49-F238E27FC236}">
              <a16:creationId xmlns:a16="http://schemas.microsoft.com/office/drawing/2014/main" id="{00000000-0008-0000-0000-0000AD0D0000}"/>
            </a:ext>
          </a:extLst>
        </xdr:cNvPr>
        <xdr:cNvSpPr/>
      </xdr:nvSpPr>
      <xdr:spPr>
        <a:xfrm>
          <a:off x="14744700" y="771525"/>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33375" cy="333375"/>
    <xdr:sp macro="" textlink="">
      <xdr:nvSpPr>
        <xdr:cNvPr id="3502" name="Shape 7">
          <a:extLst>
            <a:ext uri="{FF2B5EF4-FFF2-40B4-BE49-F238E27FC236}">
              <a16:creationId xmlns:a16="http://schemas.microsoft.com/office/drawing/2014/main" id="{00000000-0008-0000-0000-0000AE0D0000}"/>
            </a:ext>
          </a:extLst>
        </xdr:cNvPr>
        <xdr:cNvSpPr/>
      </xdr:nvSpPr>
      <xdr:spPr>
        <a:xfrm>
          <a:off x="14744700" y="771525"/>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33375" cy="333375"/>
    <xdr:sp macro="" textlink="">
      <xdr:nvSpPr>
        <xdr:cNvPr id="3503" name="Shape 7">
          <a:extLst>
            <a:ext uri="{FF2B5EF4-FFF2-40B4-BE49-F238E27FC236}">
              <a16:creationId xmlns:a16="http://schemas.microsoft.com/office/drawing/2014/main" id="{00000000-0008-0000-0000-0000AF0D0000}"/>
            </a:ext>
          </a:extLst>
        </xdr:cNvPr>
        <xdr:cNvSpPr/>
      </xdr:nvSpPr>
      <xdr:spPr>
        <a:xfrm>
          <a:off x="14744700" y="771525"/>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33375" cy="333375"/>
    <xdr:sp macro="" textlink="">
      <xdr:nvSpPr>
        <xdr:cNvPr id="3504" name="Shape 7">
          <a:extLst>
            <a:ext uri="{FF2B5EF4-FFF2-40B4-BE49-F238E27FC236}">
              <a16:creationId xmlns:a16="http://schemas.microsoft.com/office/drawing/2014/main" id="{00000000-0008-0000-0000-0000B00D0000}"/>
            </a:ext>
          </a:extLst>
        </xdr:cNvPr>
        <xdr:cNvSpPr/>
      </xdr:nvSpPr>
      <xdr:spPr>
        <a:xfrm>
          <a:off x="14744700" y="771525"/>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33375" cy="333375"/>
    <xdr:sp macro="" textlink="">
      <xdr:nvSpPr>
        <xdr:cNvPr id="3505" name="Shape 7">
          <a:extLst>
            <a:ext uri="{FF2B5EF4-FFF2-40B4-BE49-F238E27FC236}">
              <a16:creationId xmlns:a16="http://schemas.microsoft.com/office/drawing/2014/main" id="{00000000-0008-0000-0000-0000B10D0000}"/>
            </a:ext>
          </a:extLst>
        </xdr:cNvPr>
        <xdr:cNvSpPr/>
      </xdr:nvSpPr>
      <xdr:spPr>
        <a:xfrm>
          <a:off x="14744700" y="771525"/>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33375" cy="333375"/>
    <xdr:sp macro="" textlink="">
      <xdr:nvSpPr>
        <xdr:cNvPr id="3506" name="Shape 7">
          <a:extLst>
            <a:ext uri="{FF2B5EF4-FFF2-40B4-BE49-F238E27FC236}">
              <a16:creationId xmlns:a16="http://schemas.microsoft.com/office/drawing/2014/main" id="{00000000-0008-0000-0000-0000B20D0000}"/>
            </a:ext>
          </a:extLst>
        </xdr:cNvPr>
        <xdr:cNvSpPr/>
      </xdr:nvSpPr>
      <xdr:spPr>
        <a:xfrm>
          <a:off x="14744700" y="771525"/>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33375" cy="333375"/>
    <xdr:sp macro="" textlink="">
      <xdr:nvSpPr>
        <xdr:cNvPr id="3507" name="Shape 7">
          <a:extLst>
            <a:ext uri="{FF2B5EF4-FFF2-40B4-BE49-F238E27FC236}">
              <a16:creationId xmlns:a16="http://schemas.microsoft.com/office/drawing/2014/main" id="{00000000-0008-0000-0000-0000B30D0000}"/>
            </a:ext>
          </a:extLst>
        </xdr:cNvPr>
        <xdr:cNvSpPr/>
      </xdr:nvSpPr>
      <xdr:spPr>
        <a:xfrm>
          <a:off x="14744700" y="771525"/>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33375" cy="333375"/>
    <xdr:sp macro="" textlink="">
      <xdr:nvSpPr>
        <xdr:cNvPr id="3508" name="Shape 7">
          <a:extLst>
            <a:ext uri="{FF2B5EF4-FFF2-40B4-BE49-F238E27FC236}">
              <a16:creationId xmlns:a16="http://schemas.microsoft.com/office/drawing/2014/main" id="{00000000-0008-0000-0000-0000B40D0000}"/>
            </a:ext>
          </a:extLst>
        </xdr:cNvPr>
        <xdr:cNvSpPr/>
      </xdr:nvSpPr>
      <xdr:spPr>
        <a:xfrm>
          <a:off x="14744700" y="771525"/>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33375" cy="333375"/>
    <xdr:sp macro="" textlink="">
      <xdr:nvSpPr>
        <xdr:cNvPr id="3509" name="Shape 7">
          <a:extLst>
            <a:ext uri="{FF2B5EF4-FFF2-40B4-BE49-F238E27FC236}">
              <a16:creationId xmlns:a16="http://schemas.microsoft.com/office/drawing/2014/main" id="{00000000-0008-0000-0000-0000B50D0000}"/>
            </a:ext>
          </a:extLst>
        </xdr:cNvPr>
        <xdr:cNvSpPr/>
      </xdr:nvSpPr>
      <xdr:spPr>
        <a:xfrm>
          <a:off x="14744700" y="771525"/>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33375" cy="333375"/>
    <xdr:sp macro="" textlink="">
      <xdr:nvSpPr>
        <xdr:cNvPr id="3510" name="Shape 7">
          <a:extLst>
            <a:ext uri="{FF2B5EF4-FFF2-40B4-BE49-F238E27FC236}">
              <a16:creationId xmlns:a16="http://schemas.microsoft.com/office/drawing/2014/main" id="{00000000-0008-0000-0000-0000B60D0000}"/>
            </a:ext>
          </a:extLst>
        </xdr:cNvPr>
        <xdr:cNvSpPr/>
      </xdr:nvSpPr>
      <xdr:spPr>
        <a:xfrm>
          <a:off x="14744700" y="771525"/>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33375" cy="333375"/>
    <xdr:sp macro="" textlink="">
      <xdr:nvSpPr>
        <xdr:cNvPr id="3511" name="Shape 7">
          <a:extLst>
            <a:ext uri="{FF2B5EF4-FFF2-40B4-BE49-F238E27FC236}">
              <a16:creationId xmlns:a16="http://schemas.microsoft.com/office/drawing/2014/main" id="{00000000-0008-0000-0000-0000B70D0000}"/>
            </a:ext>
          </a:extLst>
        </xdr:cNvPr>
        <xdr:cNvSpPr/>
      </xdr:nvSpPr>
      <xdr:spPr>
        <a:xfrm>
          <a:off x="14744700" y="771525"/>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33375" cy="333375"/>
    <xdr:sp macro="" textlink="">
      <xdr:nvSpPr>
        <xdr:cNvPr id="3512" name="Shape 7">
          <a:extLst>
            <a:ext uri="{FF2B5EF4-FFF2-40B4-BE49-F238E27FC236}">
              <a16:creationId xmlns:a16="http://schemas.microsoft.com/office/drawing/2014/main" id="{00000000-0008-0000-0000-0000B80D0000}"/>
            </a:ext>
          </a:extLst>
        </xdr:cNvPr>
        <xdr:cNvSpPr/>
      </xdr:nvSpPr>
      <xdr:spPr>
        <a:xfrm>
          <a:off x="14744700" y="771525"/>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33375" cy="333375"/>
    <xdr:sp macro="" textlink="">
      <xdr:nvSpPr>
        <xdr:cNvPr id="3513" name="Shape 7">
          <a:extLst>
            <a:ext uri="{FF2B5EF4-FFF2-40B4-BE49-F238E27FC236}">
              <a16:creationId xmlns:a16="http://schemas.microsoft.com/office/drawing/2014/main" id="{00000000-0008-0000-0000-0000B90D0000}"/>
            </a:ext>
          </a:extLst>
        </xdr:cNvPr>
        <xdr:cNvSpPr/>
      </xdr:nvSpPr>
      <xdr:spPr>
        <a:xfrm>
          <a:off x="14744700" y="771525"/>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33375" cy="333375"/>
    <xdr:sp macro="" textlink="">
      <xdr:nvSpPr>
        <xdr:cNvPr id="3514" name="Shape 7">
          <a:extLst>
            <a:ext uri="{FF2B5EF4-FFF2-40B4-BE49-F238E27FC236}">
              <a16:creationId xmlns:a16="http://schemas.microsoft.com/office/drawing/2014/main" id="{00000000-0008-0000-0000-0000BA0D0000}"/>
            </a:ext>
          </a:extLst>
        </xdr:cNvPr>
        <xdr:cNvSpPr/>
      </xdr:nvSpPr>
      <xdr:spPr>
        <a:xfrm>
          <a:off x="14744700" y="771525"/>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33375" cy="333375"/>
    <xdr:sp macro="" textlink="">
      <xdr:nvSpPr>
        <xdr:cNvPr id="3515" name="Shape 7">
          <a:extLst>
            <a:ext uri="{FF2B5EF4-FFF2-40B4-BE49-F238E27FC236}">
              <a16:creationId xmlns:a16="http://schemas.microsoft.com/office/drawing/2014/main" id="{00000000-0008-0000-0000-0000BB0D0000}"/>
            </a:ext>
          </a:extLst>
        </xdr:cNvPr>
        <xdr:cNvSpPr/>
      </xdr:nvSpPr>
      <xdr:spPr>
        <a:xfrm>
          <a:off x="14744700" y="771525"/>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76</xdr:row>
      <xdr:rowOff>0</xdr:rowOff>
    </xdr:from>
    <xdr:ext cx="342900" cy="342900"/>
    <xdr:sp macro="" textlink="">
      <xdr:nvSpPr>
        <xdr:cNvPr id="3516" name="Shape 14">
          <a:extLst>
            <a:ext uri="{FF2B5EF4-FFF2-40B4-BE49-F238E27FC236}">
              <a16:creationId xmlns:a16="http://schemas.microsoft.com/office/drawing/2014/main" id="{00000000-0008-0000-0000-0000BC0D0000}"/>
            </a:ext>
          </a:extLst>
        </xdr:cNvPr>
        <xdr:cNvSpPr/>
      </xdr:nvSpPr>
      <xdr:spPr>
        <a:xfrm>
          <a:off x="62108219" y="506260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76</xdr:row>
      <xdr:rowOff>0</xdr:rowOff>
    </xdr:from>
    <xdr:ext cx="342900" cy="342900"/>
    <xdr:sp macro="" textlink="">
      <xdr:nvSpPr>
        <xdr:cNvPr id="3517" name="Shape 14">
          <a:extLst>
            <a:ext uri="{FF2B5EF4-FFF2-40B4-BE49-F238E27FC236}">
              <a16:creationId xmlns:a16="http://schemas.microsoft.com/office/drawing/2014/main" id="{00000000-0008-0000-0000-0000BD0D0000}"/>
            </a:ext>
          </a:extLst>
        </xdr:cNvPr>
        <xdr:cNvSpPr/>
      </xdr:nvSpPr>
      <xdr:spPr>
        <a:xfrm>
          <a:off x="62108219" y="506260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76</xdr:row>
      <xdr:rowOff>0</xdr:rowOff>
    </xdr:from>
    <xdr:ext cx="342900" cy="342900"/>
    <xdr:sp macro="" textlink="">
      <xdr:nvSpPr>
        <xdr:cNvPr id="3518" name="Shape 14">
          <a:extLst>
            <a:ext uri="{FF2B5EF4-FFF2-40B4-BE49-F238E27FC236}">
              <a16:creationId xmlns:a16="http://schemas.microsoft.com/office/drawing/2014/main" id="{00000000-0008-0000-0000-0000BE0D0000}"/>
            </a:ext>
          </a:extLst>
        </xdr:cNvPr>
        <xdr:cNvSpPr/>
      </xdr:nvSpPr>
      <xdr:spPr>
        <a:xfrm>
          <a:off x="62108219" y="506260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77</xdr:row>
      <xdr:rowOff>0</xdr:rowOff>
    </xdr:from>
    <xdr:ext cx="342900" cy="342900"/>
    <xdr:sp macro="" textlink="">
      <xdr:nvSpPr>
        <xdr:cNvPr id="3519" name="Shape 14">
          <a:extLst>
            <a:ext uri="{FF2B5EF4-FFF2-40B4-BE49-F238E27FC236}">
              <a16:creationId xmlns:a16="http://schemas.microsoft.com/office/drawing/2014/main" id="{00000000-0008-0000-0000-0000BF0D0000}"/>
            </a:ext>
          </a:extLst>
        </xdr:cNvPr>
        <xdr:cNvSpPr/>
      </xdr:nvSpPr>
      <xdr:spPr>
        <a:xfrm>
          <a:off x="62108219" y="506260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77</xdr:row>
      <xdr:rowOff>0</xdr:rowOff>
    </xdr:from>
    <xdr:ext cx="342900" cy="342900"/>
    <xdr:sp macro="" textlink="">
      <xdr:nvSpPr>
        <xdr:cNvPr id="3520" name="Shape 14">
          <a:extLst>
            <a:ext uri="{FF2B5EF4-FFF2-40B4-BE49-F238E27FC236}">
              <a16:creationId xmlns:a16="http://schemas.microsoft.com/office/drawing/2014/main" id="{00000000-0008-0000-0000-0000C00D0000}"/>
            </a:ext>
          </a:extLst>
        </xdr:cNvPr>
        <xdr:cNvSpPr/>
      </xdr:nvSpPr>
      <xdr:spPr>
        <a:xfrm>
          <a:off x="62108219" y="506260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77</xdr:row>
      <xdr:rowOff>0</xdr:rowOff>
    </xdr:from>
    <xdr:ext cx="342900" cy="342900"/>
    <xdr:sp macro="" textlink="">
      <xdr:nvSpPr>
        <xdr:cNvPr id="3521" name="Shape 14">
          <a:extLst>
            <a:ext uri="{FF2B5EF4-FFF2-40B4-BE49-F238E27FC236}">
              <a16:creationId xmlns:a16="http://schemas.microsoft.com/office/drawing/2014/main" id="{00000000-0008-0000-0000-0000C10D0000}"/>
            </a:ext>
          </a:extLst>
        </xdr:cNvPr>
        <xdr:cNvSpPr/>
      </xdr:nvSpPr>
      <xdr:spPr>
        <a:xfrm>
          <a:off x="62108219" y="506260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78</xdr:row>
      <xdr:rowOff>0</xdr:rowOff>
    </xdr:from>
    <xdr:ext cx="342900" cy="342900"/>
    <xdr:sp macro="" textlink="">
      <xdr:nvSpPr>
        <xdr:cNvPr id="3522" name="Shape 14">
          <a:extLst>
            <a:ext uri="{FF2B5EF4-FFF2-40B4-BE49-F238E27FC236}">
              <a16:creationId xmlns:a16="http://schemas.microsoft.com/office/drawing/2014/main" id="{00000000-0008-0000-0000-0000C20D0000}"/>
            </a:ext>
          </a:extLst>
        </xdr:cNvPr>
        <xdr:cNvSpPr/>
      </xdr:nvSpPr>
      <xdr:spPr>
        <a:xfrm>
          <a:off x="62108219" y="506260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78</xdr:row>
      <xdr:rowOff>0</xdr:rowOff>
    </xdr:from>
    <xdr:ext cx="342900" cy="342900"/>
    <xdr:sp macro="" textlink="">
      <xdr:nvSpPr>
        <xdr:cNvPr id="3523" name="Shape 14">
          <a:extLst>
            <a:ext uri="{FF2B5EF4-FFF2-40B4-BE49-F238E27FC236}">
              <a16:creationId xmlns:a16="http://schemas.microsoft.com/office/drawing/2014/main" id="{00000000-0008-0000-0000-0000C30D0000}"/>
            </a:ext>
          </a:extLst>
        </xdr:cNvPr>
        <xdr:cNvSpPr/>
      </xdr:nvSpPr>
      <xdr:spPr>
        <a:xfrm>
          <a:off x="62108219" y="506260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78</xdr:row>
      <xdr:rowOff>0</xdr:rowOff>
    </xdr:from>
    <xdr:ext cx="342900" cy="342900"/>
    <xdr:sp macro="" textlink="">
      <xdr:nvSpPr>
        <xdr:cNvPr id="3524" name="Shape 14">
          <a:extLst>
            <a:ext uri="{FF2B5EF4-FFF2-40B4-BE49-F238E27FC236}">
              <a16:creationId xmlns:a16="http://schemas.microsoft.com/office/drawing/2014/main" id="{00000000-0008-0000-0000-0000C40D0000}"/>
            </a:ext>
          </a:extLst>
        </xdr:cNvPr>
        <xdr:cNvSpPr/>
      </xdr:nvSpPr>
      <xdr:spPr>
        <a:xfrm>
          <a:off x="62108219" y="506260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79</xdr:row>
      <xdr:rowOff>0</xdr:rowOff>
    </xdr:from>
    <xdr:ext cx="342900" cy="342900"/>
    <xdr:sp macro="" textlink="">
      <xdr:nvSpPr>
        <xdr:cNvPr id="3525" name="Shape 14">
          <a:extLst>
            <a:ext uri="{FF2B5EF4-FFF2-40B4-BE49-F238E27FC236}">
              <a16:creationId xmlns:a16="http://schemas.microsoft.com/office/drawing/2014/main" id="{00000000-0008-0000-0000-0000C50D0000}"/>
            </a:ext>
          </a:extLst>
        </xdr:cNvPr>
        <xdr:cNvSpPr/>
      </xdr:nvSpPr>
      <xdr:spPr>
        <a:xfrm>
          <a:off x="62108219" y="506260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79</xdr:row>
      <xdr:rowOff>0</xdr:rowOff>
    </xdr:from>
    <xdr:ext cx="342900" cy="342900"/>
    <xdr:sp macro="" textlink="">
      <xdr:nvSpPr>
        <xdr:cNvPr id="3526" name="Shape 14">
          <a:extLst>
            <a:ext uri="{FF2B5EF4-FFF2-40B4-BE49-F238E27FC236}">
              <a16:creationId xmlns:a16="http://schemas.microsoft.com/office/drawing/2014/main" id="{00000000-0008-0000-0000-0000C60D0000}"/>
            </a:ext>
          </a:extLst>
        </xdr:cNvPr>
        <xdr:cNvSpPr/>
      </xdr:nvSpPr>
      <xdr:spPr>
        <a:xfrm>
          <a:off x="62108219" y="506260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79</xdr:row>
      <xdr:rowOff>0</xdr:rowOff>
    </xdr:from>
    <xdr:ext cx="342900" cy="342900"/>
    <xdr:sp macro="" textlink="">
      <xdr:nvSpPr>
        <xdr:cNvPr id="3527" name="Shape 14">
          <a:extLst>
            <a:ext uri="{FF2B5EF4-FFF2-40B4-BE49-F238E27FC236}">
              <a16:creationId xmlns:a16="http://schemas.microsoft.com/office/drawing/2014/main" id="{00000000-0008-0000-0000-0000C70D0000}"/>
            </a:ext>
          </a:extLst>
        </xdr:cNvPr>
        <xdr:cNvSpPr/>
      </xdr:nvSpPr>
      <xdr:spPr>
        <a:xfrm>
          <a:off x="62108219" y="506260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85</xdr:row>
      <xdr:rowOff>0</xdr:rowOff>
    </xdr:from>
    <xdr:ext cx="342900" cy="342900"/>
    <xdr:sp macro="" textlink="">
      <xdr:nvSpPr>
        <xdr:cNvPr id="3528" name="Shape 14">
          <a:extLst>
            <a:ext uri="{FF2B5EF4-FFF2-40B4-BE49-F238E27FC236}">
              <a16:creationId xmlns:a16="http://schemas.microsoft.com/office/drawing/2014/main" id="{00000000-0008-0000-0000-0000C80D0000}"/>
            </a:ext>
          </a:extLst>
        </xdr:cNvPr>
        <xdr:cNvSpPr/>
      </xdr:nvSpPr>
      <xdr:spPr>
        <a:xfrm>
          <a:off x="62108219" y="506260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85</xdr:row>
      <xdr:rowOff>0</xdr:rowOff>
    </xdr:from>
    <xdr:ext cx="342900" cy="342900"/>
    <xdr:sp macro="" textlink="">
      <xdr:nvSpPr>
        <xdr:cNvPr id="3529" name="Shape 14">
          <a:extLst>
            <a:ext uri="{FF2B5EF4-FFF2-40B4-BE49-F238E27FC236}">
              <a16:creationId xmlns:a16="http://schemas.microsoft.com/office/drawing/2014/main" id="{00000000-0008-0000-0000-0000C90D0000}"/>
            </a:ext>
          </a:extLst>
        </xdr:cNvPr>
        <xdr:cNvSpPr/>
      </xdr:nvSpPr>
      <xdr:spPr>
        <a:xfrm>
          <a:off x="62108219" y="506260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85</xdr:row>
      <xdr:rowOff>0</xdr:rowOff>
    </xdr:from>
    <xdr:ext cx="342900" cy="342900"/>
    <xdr:sp macro="" textlink="">
      <xdr:nvSpPr>
        <xdr:cNvPr id="3530" name="Shape 14">
          <a:extLst>
            <a:ext uri="{FF2B5EF4-FFF2-40B4-BE49-F238E27FC236}">
              <a16:creationId xmlns:a16="http://schemas.microsoft.com/office/drawing/2014/main" id="{00000000-0008-0000-0000-0000CA0D0000}"/>
            </a:ext>
          </a:extLst>
        </xdr:cNvPr>
        <xdr:cNvSpPr/>
      </xdr:nvSpPr>
      <xdr:spPr>
        <a:xfrm>
          <a:off x="62108219" y="506260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85</xdr:row>
      <xdr:rowOff>0</xdr:rowOff>
    </xdr:from>
    <xdr:ext cx="342900" cy="342900"/>
    <xdr:sp macro="" textlink="">
      <xdr:nvSpPr>
        <xdr:cNvPr id="3531" name="Shape 14">
          <a:extLst>
            <a:ext uri="{FF2B5EF4-FFF2-40B4-BE49-F238E27FC236}">
              <a16:creationId xmlns:a16="http://schemas.microsoft.com/office/drawing/2014/main" id="{00000000-0008-0000-0000-0000CB0D0000}"/>
            </a:ext>
          </a:extLst>
        </xdr:cNvPr>
        <xdr:cNvSpPr/>
      </xdr:nvSpPr>
      <xdr:spPr>
        <a:xfrm>
          <a:off x="62108219" y="506260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85</xdr:row>
      <xdr:rowOff>0</xdr:rowOff>
    </xdr:from>
    <xdr:ext cx="342900" cy="342900"/>
    <xdr:sp macro="" textlink="">
      <xdr:nvSpPr>
        <xdr:cNvPr id="3532" name="Shape 14">
          <a:extLst>
            <a:ext uri="{FF2B5EF4-FFF2-40B4-BE49-F238E27FC236}">
              <a16:creationId xmlns:a16="http://schemas.microsoft.com/office/drawing/2014/main" id="{00000000-0008-0000-0000-0000CC0D0000}"/>
            </a:ext>
          </a:extLst>
        </xdr:cNvPr>
        <xdr:cNvSpPr/>
      </xdr:nvSpPr>
      <xdr:spPr>
        <a:xfrm>
          <a:off x="62108219" y="506260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85</xdr:row>
      <xdr:rowOff>0</xdr:rowOff>
    </xdr:from>
    <xdr:ext cx="342900" cy="342900"/>
    <xdr:sp macro="" textlink="">
      <xdr:nvSpPr>
        <xdr:cNvPr id="3533" name="Shape 14">
          <a:extLst>
            <a:ext uri="{FF2B5EF4-FFF2-40B4-BE49-F238E27FC236}">
              <a16:creationId xmlns:a16="http://schemas.microsoft.com/office/drawing/2014/main" id="{00000000-0008-0000-0000-0000CD0D0000}"/>
            </a:ext>
          </a:extLst>
        </xdr:cNvPr>
        <xdr:cNvSpPr/>
      </xdr:nvSpPr>
      <xdr:spPr>
        <a:xfrm>
          <a:off x="62108219" y="506260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85</xdr:row>
      <xdr:rowOff>0</xdr:rowOff>
    </xdr:from>
    <xdr:ext cx="342900" cy="342900"/>
    <xdr:sp macro="" textlink="">
      <xdr:nvSpPr>
        <xdr:cNvPr id="3534" name="Shape 14">
          <a:extLst>
            <a:ext uri="{FF2B5EF4-FFF2-40B4-BE49-F238E27FC236}">
              <a16:creationId xmlns:a16="http://schemas.microsoft.com/office/drawing/2014/main" id="{00000000-0008-0000-0000-0000CE0D0000}"/>
            </a:ext>
          </a:extLst>
        </xdr:cNvPr>
        <xdr:cNvSpPr/>
      </xdr:nvSpPr>
      <xdr:spPr>
        <a:xfrm>
          <a:off x="62108219" y="506260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85</xdr:row>
      <xdr:rowOff>0</xdr:rowOff>
    </xdr:from>
    <xdr:ext cx="342900" cy="342900"/>
    <xdr:sp macro="" textlink="">
      <xdr:nvSpPr>
        <xdr:cNvPr id="3535" name="Shape 14">
          <a:extLst>
            <a:ext uri="{FF2B5EF4-FFF2-40B4-BE49-F238E27FC236}">
              <a16:creationId xmlns:a16="http://schemas.microsoft.com/office/drawing/2014/main" id="{00000000-0008-0000-0000-0000CF0D0000}"/>
            </a:ext>
          </a:extLst>
        </xdr:cNvPr>
        <xdr:cNvSpPr/>
      </xdr:nvSpPr>
      <xdr:spPr>
        <a:xfrm>
          <a:off x="62108219" y="506260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76</xdr:row>
      <xdr:rowOff>0</xdr:rowOff>
    </xdr:from>
    <xdr:ext cx="342900" cy="342900"/>
    <xdr:sp macro="" textlink="">
      <xdr:nvSpPr>
        <xdr:cNvPr id="3536" name="Shape 14">
          <a:extLst>
            <a:ext uri="{FF2B5EF4-FFF2-40B4-BE49-F238E27FC236}">
              <a16:creationId xmlns:a16="http://schemas.microsoft.com/office/drawing/2014/main" id="{00000000-0008-0000-0000-0000D00D0000}"/>
            </a:ext>
          </a:extLst>
        </xdr:cNvPr>
        <xdr:cNvSpPr/>
      </xdr:nvSpPr>
      <xdr:spPr>
        <a:xfrm>
          <a:off x="62108219" y="506260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76</xdr:row>
      <xdr:rowOff>0</xdr:rowOff>
    </xdr:from>
    <xdr:ext cx="342900" cy="342900"/>
    <xdr:sp macro="" textlink="">
      <xdr:nvSpPr>
        <xdr:cNvPr id="3537" name="Shape 14">
          <a:extLst>
            <a:ext uri="{FF2B5EF4-FFF2-40B4-BE49-F238E27FC236}">
              <a16:creationId xmlns:a16="http://schemas.microsoft.com/office/drawing/2014/main" id="{00000000-0008-0000-0000-0000D10D0000}"/>
            </a:ext>
          </a:extLst>
        </xdr:cNvPr>
        <xdr:cNvSpPr/>
      </xdr:nvSpPr>
      <xdr:spPr>
        <a:xfrm>
          <a:off x="62108219" y="506260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76</xdr:row>
      <xdr:rowOff>0</xdr:rowOff>
    </xdr:from>
    <xdr:ext cx="342900" cy="342900"/>
    <xdr:sp macro="" textlink="">
      <xdr:nvSpPr>
        <xdr:cNvPr id="3538" name="Shape 14">
          <a:extLst>
            <a:ext uri="{FF2B5EF4-FFF2-40B4-BE49-F238E27FC236}">
              <a16:creationId xmlns:a16="http://schemas.microsoft.com/office/drawing/2014/main" id="{00000000-0008-0000-0000-0000D20D0000}"/>
            </a:ext>
          </a:extLst>
        </xdr:cNvPr>
        <xdr:cNvSpPr/>
      </xdr:nvSpPr>
      <xdr:spPr>
        <a:xfrm>
          <a:off x="62108219" y="506260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77</xdr:row>
      <xdr:rowOff>0</xdr:rowOff>
    </xdr:from>
    <xdr:ext cx="342900" cy="342900"/>
    <xdr:sp macro="" textlink="">
      <xdr:nvSpPr>
        <xdr:cNvPr id="3539" name="Shape 14">
          <a:extLst>
            <a:ext uri="{FF2B5EF4-FFF2-40B4-BE49-F238E27FC236}">
              <a16:creationId xmlns:a16="http://schemas.microsoft.com/office/drawing/2014/main" id="{00000000-0008-0000-0000-0000D30D0000}"/>
            </a:ext>
          </a:extLst>
        </xdr:cNvPr>
        <xdr:cNvSpPr/>
      </xdr:nvSpPr>
      <xdr:spPr>
        <a:xfrm>
          <a:off x="62108219" y="506260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77</xdr:row>
      <xdr:rowOff>0</xdr:rowOff>
    </xdr:from>
    <xdr:ext cx="342900" cy="342900"/>
    <xdr:sp macro="" textlink="">
      <xdr:nvSpPr>
        <xdr:cNvPr id="3540" name="Shape 14">
          <a:extLst>
            <a:ext uri="{FF2B5EF4-FFF2-40B4-BE49-F238E27FC236}">
              <a16:creationId xmlns:a16="http://schemas.microsoft.com/office/drawing/2014/main" id="{00000000-0008-0000-0000-0000D40D0000}"/>
            </a:ext>
          </a:extLst>
        </xdr:cNvPr>
        <xdr:cNvSpPr/>
      </xdr:nvSpPr>
      <xdr:spPr>
        <a:xfrm>
          <a:off x="62108219" y="506260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77</xdr:row>
      <xdr:rowOff>0</xdr:rowOff>
    </xdr:from>
    <xdr:ext cx="342900" cy="342900"/>
    <xdr:sp macro="" textlink="">
      <xdr:nvSpPr>
        <xdr:cNvPr id="3541" name="Shape 14">
          <a:extLst>
            <a:ext uri="{FF2B5EF4-FFF2-40B4-BE49-F238E27FC236}">
              <a16:creationId xmlns:a16="http://schemas.microsoft.com/office/drawing/2014/main" id="{00000000-0008-0000-0000-0000D50D0000}"/>
            </a:ext>
          </a:extLst>
        </xdr:cNvPr>
        <xdr:cNvSpPr/>
      </xdr:nvSpPr>
      <xdr:spPr>
        <a:xfrm>
          <a:off x="62108219" y="506260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78</xdr:row>
      <xdr:rowOff>0</xdr:rowOff>
    </xdr:from>
    <xdr:ext cx="342900" cy="342900"/>
    <xdr:sp macro="" textlink="">
      <xdr:nvSpPr>
        <xdr:cNvPr id="3542" name="Shape 14">
          <a:extLst>
            <a:ext uri="{FF2B5EF4-FFF2-40B4-BE49-F238E27FC236}">
              <a16:creationId xmlns:a16="http://schemas.microsoft.com/office/drawing/2014/main" id="{00000000-0008-0000-0000-0000D60D0000}"/>
            </a:ext>
          </a:extLst>
        </xdr:cNvPr>
        <xdr:cNvSpPr/>
      </xdr:nvSpPr>
      <xdr:spPr>
        <a:xfrm>
          <a:off x="62108219" y="506260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78</xdr:row>
      <xdr:rowOff>0</xdr:rowOff>
    </xdr:from>
    <xdr:ext cx="342900" cy="342900"/>
    <xdr:sp macro="" textlink="">
      <xdr:nvSpPr>
        <xdr:cNvPr id="3543" name="Shape 14">
          <a:extLst>
            <a:ext uri="{FF2B5EF4-FFF2-40B4-BE49-F238E27FC236}">
              <a16:creationId xmlns:a16="http://schemas.microsoft.com/office/drawing/2014/main" id="{00000000-0008-0000-0000-0000D70D0000}"/>
            </a:ext>
          </a:extLst>
        </xdr:cNvPr>
        <xdr:cNvSpPr/>
      </xdr:nvSpPr>
      <xdr:spPr>
        <a:xfrm>
          <a:off x="62108219" y="506260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78</xdr:row>
      <xdr:rowOff>0</xdr:rowOff>
    </xdr:from>
    <xdr:ext cx="342900" cy="342900"/>
    <xdr:sp macro="" textlink="">
      <xdr:nvSpPr>
        <xdr:cNvPr id="3544" name="Shape 14">
          <a:extLst>
            <a:ext uri="{FF2B5EF4-FFF2-40B4-BE49-F238E27FC236}">
              <a16:creationId xmlns:a16="http://schemas.microsoft.com/office/drawing/2014/main" id="{00000000-0008-0000-0000-0000D80D0000}"/>
            </a:ext>
          </a:extLst>
        </xdr:cNvPr>
        <xdr:cNvSpPr/>
      </xdr:nvSpPr>
      <xdr:spPr>
        <a:xfrm>
          <a:off x="62108219" y="506260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79</xdr:row>
      <xdr:rowOff>0</xdr:rowOff>
    </xdr:from>
    <xdr:ext cx="342900" cy="342900"/>
    <xdr:sp macro="" textlink="">
      <xdr:nvSpPr>
        <xdr:cNvPr id="3545" name="Shape 14">
          <a:extLst>
            <a:ext uri="{FF2B5EF4-FFF2-40B4-BE49-F238E27FC236}">
              <a16:creationId xmlns:a16="http://schemas.microsoft.com/office/drawing/2014/main" id="{00000000-0008-0000-0000-0000D90D0000}"/>
            </a:ext>
          </a:extLst>
        </xdr:cNvPr>
        <xdr:cNvSpPr/>
      </xdr:nvSpPr>
      <xdr:spPr>
        <a:xfrm>
          <a:off x="62108219" y="506260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79</xdr:row>
      <xdr:rowOff>0</xdr:rowOff>
    </xdr:from>
    <xdr:ext cx="342900" cy="342900"/>
    <xdr:sp macro="" textlink="">
      <xdr:nvSpPr>
        <xdr:cNvPr id="3546" name="Shape 14">
          <a:extLst>
            <a:ext uri="{FF2B5EF4-FFF2-40B4-BE49-F238E27FC236}">
              <a16:creationId xmlns:a16="http://schemas.microsoft.com/office/drawing/2014/main" id="{00000000-0008-0000-0000-0000DA0D0000}"/>
            </a:ext>
          </a:extLst>
        </xdr:cNvPr>
        <xdr:cNvSpPr/>
      </xdr:nvSpPr>
      <xdr:spPr>
        <a:xfrm>
          <a:off x="62108219" y="506260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79</xdr:row>
      <xdr:rowOff>0</xdr:rowOff>
    </xdr:from>
    <xdr:ext cx="342900" cy="342900"/>
    <xdr:sp macro="" textlink="">
      <xdr:nvSpPr>
        <xdr:cNvPr id="3547" name="Shape 14">
          <a:extLst>
            <a:ext uri="{FF2B5EF4-FFF2-40B4-BE49-F238E27FC236}">
              <a16:creationId xmlns:a16="http://schemas.microsoft.com/office/drawing/2014/main" id="{00000000-0008-0000-0000-0000DB0D0000}"/>
            </a:ext>
          </a:extLst>
        </xdr:cNvPr>
        <xdr:cNvSpPr/>
      </xdr:nvSpPr>
      <xdr:spPr>
        <a:xfrm>
          <a:off x="62108219" y="506260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85</xdr:row>
      <xdr:rowOff>0</xdr:rowOff>
    </xdr:from>
    <xdr:ext cx="342900" cy="342900"/>
    <xdr:sp macro="" textlink="">
      <xdr:nvSpPr>
        <xdr:cNvPr id="3548" name="Shape 14">
          <a:extLst>
            <a:ext uri="{FF2B5EF4-FFF2-40B4-BE49-F238E27FC236}">
              <a16:creationId xmlns:a16="http://schemas.microsoft.com/office/drawing/2014/main" id="{00000000-0008-0000-0000-0000DC0D0000}"/>
            </a:ext>
          </a:extLst>
        </xdr:cNvPr>
        <xdr:cNvSpPr/>
      </xdr:nvSpPr>
      <xdr:spPr>
        <a:xfrm>
          <a:off x="62108219" y="506260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85</xdr:row>
      <xdr:rowOff>0</xdr:rowOff>
    </xdr:from>
    <xdr:ext cx="342900" cy="342900"/>
    <xdr:sp macro="" textlink="">
      <xdr:nvSpPr>
        <xdr:cNvPr id="3549" name="Shape 14">
          <a:extLst>
            <a:ext uri="{FF2B5EF4-FFF2-40B4-BE49-F238E27FC236}">
              <a16:creationId xmlns:a16="http://schemas.microsoft.com/office/drawing/2014/main" id="{00000000-0008-0000-0000-0000DD0D0000}"/>
            </a:ext>
          </a:extLst>
        </xdr:cNvPr>
        <xdr:cNvSpPr/>
      </xdr:nvSpPr>
      <xdr:spPr>
        <a:xfrm>
          <a:off x="62108219" y="506260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85</xdr:row>
      <xdr:rowOff>0</xdr:rowOff>
    </xdr:from>
    <xdr:ext cx="342900" cy="342900"/>
    <xdr:sp macro="" textlink="">
      <xdr:nvSpPr>
        <xdr:cNvPr id="3550" name="Shape 14">
          <a:extLst>
            <a:ext uri="{FF2B5EF4-FFF2-40B4-BE49-F238E27FC236}">
              <a16:creationId xmlns:a16="http://schemas.microsoft.com/office/drawing/2014/main" id="{00000000-0008-0000-0000-0000DE0D0000}"/>
            </a:ext>
          </a:extLst>
        </xdr:cNvPr>
        <xdr:cNvSpPr/>
      </xdr:nvSpPr>
      <xdr:spPr>
        <a:xfrm>
          <a:off x="62108219" y="506260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76</xdr:row>
      <xdr:rowOff>0</xdr:rowOff>
    </xdr:from>
    <xdr:ext cx="342900" cy="342900"/>
    <xdr:sp macro="" textlink="">
      <xdr:nvSpPr>
        <xdr:cNvPr id="3551" name="Shape 14">
          <a:extLst>
            <a:ext uri="{FF2B5EF4-FFF2-40B4-BE49-F238E27FC236}">
              <a16:creationId xmlns:a16="http://schemas.microsoft.com/office/drawing/2014/main" id="{00000000-0008-0000-0000-0000DF0D0000}"/>
            </a:ext>
          </a:extLst>
        </xdr:cNvPr>
        <xdr:cNvSpPr/>
      </xdr:nvSpPr>
      <xdr:spPr>
        <a:xfrm>
          <a:off x="62108219" y="506260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76</xdr:row>
      <xdr:rowOff>0</xdr:rowOff>
    </xdr:from>
    <xdr:ext cx="342900" cy="342900"/>
    <xdr:sp macro="" textlink="">
      <xdr:nvSpPr>
        <xdr:cNvPr id="3552" name="Shape 14">
          <a:extLst>
            <a:ext uri="{FF2B5EF4-FFF2-40B4-BE49-F238E27FC236}">
              <a16:creationId xmlns:a16="http://schemas.microsoft.com/office/drawing/2014/main" id="{00000000-0008-0000-0000-0000E00D0000}"/>
            </a:ext>
          </a:extLst>
        </xdr:cNvPr>
        <xdr:cNvSpPr/>
      </xdr:nvSpPr>
      <xdr:spPr>
        <a:xfrm>
          <a:off x="62108219" y="506260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76</xdr:row>
      <xdr:rowOff>0</xdr:rowOff>
    </xdr:from>
    <xdr:ext cx="342900" cy="342900"/>
    <xdr:sp macro="" textlink="">
      <xdr:nvSpPr>
        <xdr:cNvPr id="3553" name="Shape 14">
          <a:extLst>
            <a:ext uri="{FF2B5EF4-FFF2-40B4-BE49-F238E27FC236}">
              <a16:creationId xmlns:a16="http://schemas.microsoft.com/office/drawing/2014/main" id="{00000000-0008-0000-0000-0000E10D0000}"/>
            </a:ext>
          </a:extLst>
        </xdr:cNvPr>
        <xdr:cNvSpPr/>
      </xdr:nvSpPr>
      <xdr:spPr>
        <a:xfrm>
          <a:off x="62108219" y="506260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77</xdr:row>
      <xdr:rowOff>0</xdr:rowOff>
    </xdr:from>
    <xdr:ext cx="342900" cy="342900"/>
    <xdr:sp macro="" textlink="">
      <xdr:nvSpPr>
        <xdr:cNvPr id="3554" name="Shape 14">
          <a:extLst>
            <a:ext uri="{FF2B5EF4-FFF2-40B4-BE49-F238E27FC236}">
              <a16:creationId xmlns:a16="http://schemas.microsoft.com/office/drawing/2014/main" id="{00000000-0008-0000-0000-0000E20D0000}"/>
            </a:ext>
          </a:extLst>
        </xdr:cNvPr>
        <xdr:cNvSpPr/>
      </xdr:nvSpPr>
      <xdr:spPr>
        <a:xfrm>
          <a:off x="62108219" y="506260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77</xdr:row>
      <xdr:rowOff>0</xdr:rowOff>
    </xdr:from>
    <xdr:ext cx="342900" cy="342900"/>
    <xdr:sp macro="" textlink="">
      <xdr:nvSpPr>
        <xdr:cNvPr id="3555" name="Shape 14">
          <a:extLst>
            <a:ext uri="{FF2B5EF4-FFF2-40B4-BE49-F238E27FC236}">
              <a16:creationId xmlns:a16="http://schemas.microsoft.com/office/drawing/2014/main" id="{00000000-0008-0000-0000-0000E30D0000}"/>
            </a:ext>
          </a:extLst>
        </xdr:cNvPr>
        <xdr:cNvSpPr/>
      </xdr:nvSpPr>
      <xdr:spPr>
        <a:xfrm>
          <a:off x="62108219" y="506260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77</xdr:row>
      <xdr:rowOff>0</xdr:rowOff>
    </xdr:from>
    <xdr:ext cx="342900" cy="342900"/>
    <xdr:sp macro="" textlink="">
      <xdr:nvSpPr>
        <xdr:cNvPr id="3556" name="Shape 14">
          <a:extLst>
            <a:ext uri="{FF2B5EF4-FFF2-40B4-BE49-F238E27FC236}">
              <a16:creationId xmlns:a16="http://schemas.microsoft.com/office/drawing/2014/main" id="{00000000-0008-0000-0000-0000E40D0000}"/>
            </a:ext>
          </a:extLst>
        </xdr:cNvPr>
        <xdr:cNvSpPr/>
      </xdr:nvSpPr>
      <xdr:spPr>
        <a:xfrm>
          <a:off x="62108219" y="506260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78</xdr:row>
      <xdr:rowOff>0</xdr:rowOff>
    </xdr:from>
    <xdr:ext cx="342900" cy="342900"/>
    <xdr:sp macro="" textlink="">
      <xdr:nvSpPr>
        <xdr:cNvPr id="3557" name="Shape 14">
          <a:extLst>
            <a:ext uri="{FF2B5EF4-FFF2-40B4-BE49-F238E27FC236}">
              <a16:creationId xmlns:a16="http://schemas.microsoft.com/office/drawing/2014/main" id="{00000000-0008-0000-0000-0000E50D0000}"/>
            </a:ext>
          </a:extLst>
        </xdr:cNvPr>
        <xdr:cNvSpPr/>
      </xdr:nvSpPr>
      <xdr:spPr>
        <a:xfrm>
          <a:off x="62108219" y="506260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78</xdr:row>
      <xdr:rowOff>0</xdr:rowOff>
    </xdr:from>
    <xdr:ext cx="342900" cy="342900"/>
    <xdr:sp macro="" textlink="">
      <xdr:nvSpPr>
        <xdr:cNvPr id="3558" name="Shape 14">
          <a:extLst>
            <a:ext uri="{FF2B5EF4-FFF2-40B4-BE49-F238E27FC236}">
              <a16:creationId xmlns:a16="http://schemas.microsoft.com/office/drawing/2014/main" id="{00000000-0008-0000-0000-0000E60D0000}"/>
            </a:ext>
          </a:extLst>
        </xdr:cNvPr>
        <xdr:cNvSpPr/>
      </xdr:nvSpPr>
      <xdr:spPr>
        <a:xfrm>
          <a:off x="62108219" y="506260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78</xdr:row>
      <xdr:rowOff>0</xdr:rowOff>
    </xdr:from>
    <xdr:ext cx="342900" cy="342900"/>
    <xdr:sp macro="" textlink="">
      <xdr:nvSpPr>
        <xdr:cNvPr id="3559" name="Shape 14">
          <a:extLst>
            <a:ext uri="{FF2B5EF4-FFF2-40B4-BE49-F238E27FC236}">
              <a16:creationId xmlns:a16="http://schemas.microsoft.com/office/drawing/2014/main" id="{00000000-0008-0000-0000-0000E70D0000}"/>
            </a:ext>
          </a:extLst>
        </xdr:cNvPr>
        <xdr:cNvSpPr/>
      </xdr:nvSpPr>
      <xdr:spPr>
        <a:xfrm>
          <a:off x="62108219" y="506260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79</xdr:row>
      <xdr:rowOff>0</xdr:rowOff>
    </xdr:from>
    <xdr:ext cx="342900" cy="342900"/>
    <xdr:sp macro="" textlink="">
      <xdr:nvSpPr>
        <xdr:cNvPr id="3560" name="Shape 14">
          <a:extLst>
            <a:ext uri="{FF2B5EF4-FFF2-40B4-BE49-F238E27FC236}">
              <a16:creationId xmlns:a16="http://schemas.microsoft.com/office/drawing/2014/main" id="{00000000-0008-0000-0000-0000E80D0000}"/>
            </a:ext>
          </a:extLst>
        </xdr:cNvPr>
        <xdr:cNvSpPr/>
      </xdr:nvSpPr>
      <xdr:spPr>
        <a:xfrm>
          <a:off x="62108219" y="506260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79</xdr:row>
      <xdr:rowOff>0</xdr:rowOff>
    </xdr:from>
    <xdr:ext cx="342900" cy="342900"/>
    <xdr:sp macro="" textlink="">
      <xdr:nvSpPr>
        <xdr:cNvPr id="3561" name="Shape 14">
          <a:extLst>
            <a:ext uri="{FF2B5EF4-FFF2-40B4-BE49-F238E27FC236}">
              <a16:creationId xmlns:a16="http://schemas.microsoft.com/office/drawing/2014/main" id="{00000000-0008-0000-0000-0000E90D0000}"/>
            </a:ext>
          </a:extLst>
        </xdr:cNvPr>
        <xdr:cNvSpPr/>
      </xdr:nvSpPr>
      <xdr:spPr>
        <a:xfrm>
          <a:off x="62108219" y="506260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79</xdr:row>
      <xdr:rowOff>0</xdr:rowOff>
    </xdr:from>
    <xdr:ext cx="342900" cy="342900"/>
    <xdr:sp macro="" textlink="">
      <xdr:nvSpPr>
        <xdr:cNvPr id="3562" name="Shape 14">
          <a:extLst>
            <a:ext uri="{FF2B5EF4-FFF2-40B4-BE49-F238E27FC236}">
              <a16:creationId xmlns:a16="http://schemas.microsoft.com/office/drawing/2014/main" id="{00000000-0008-0000-0000-0000EA0D0000}"/>
            </a:ext>
          </a:extLst>
        </xdr:cNvPr>
        <xdr:cNvSpPr/>
      </xdr:nvSpPr>
      <xdr:spPr>
        <a:xfrm>
          <a:off x="62108219" y="506260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85</xdr:row>
      <xdr:rowOff>0</xdr:rowOff>
    </xdr:from>
    <xdr:ext cx="342900" cy="342900"/>
    <xdr:sp macro="" textlink="">
      <xdr:nvSpPr>
        <xdr:cNvPr id="3563" name="Shape 14">
          <a:extLst>
            <a:ext uri="{FF2B5EF4-FFF2-40B4-BE49-F238E27FC236}">
              <a16:creationId xmlns:a16="http://schemas.microsoft.com/office/drawing/2014/main" id="{00000000-0008-0000-0000-0000EB0D0000}"/>
            </a:ext>
          </a:extLst>
        </xdr:cNvPr>
        <xdr:cNvSpPr/>
      </xdr:nvSpPr>
      <xdr:spPr>
        <a:xfrm>
          <a:off x="62108219" y="506260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85</xdr:row>
      <xdr:rowOff>0</xdr:rowOff>
    </xdr:from>
    <xdr:ext cx="342900" cy="342900"/>
    <xdr:sp macro="" textlink="">
      <xdr:nvSpPr>
        <xdr:cNvPr id="3564" name="Shape 14">
          <a:extLst>
            <a:ext uri="{FF2B5EF4-FFF2-40B4-BE49-F238E27FC236}">
              <a16:creationId xmlns:a16="http://schemas.microsoft.com/office/drawing/2014/main" id="{00000000-0008-0000-0000-0000EC0D0000}"/>
            </a:ext>
          </a:extLst>
        </xdr:cNvPr>
        <xdr:cNvSpPr/>
      </xdr:nvSpPr>
      <xdr:spPr>
        <a:xfrm>
          <a:off x="62108219" y="506260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85</xdr:row>
      <xdr:rowOff>0</xdr:rowOff>
    </xdr:from>
    <xdr:ext cx="342900" cy="342900"/>
    <xdr:sp macro="" textlink="">
      <xdr:nvSpPr>
        <xdr:cNvPr id="3565" name="Shape 14">
          <a:extLst>
            <a:ext uri="{FF2B5EF4-FFF2-40B4-BE49-F238E27FC236}">
              <a16:creationId xmlns:a16="http://schemas.microsoft.com/office/drawing/2014/main" id="{00000000-0008-0000-0000-0000ED0D0000}"/>
            </a:ext>
          </a:extLst>
        </xdr:cNvPr>
        <xdr:cNvSpPr/>
      </xdr:nvSpPr>
      <xdr:spPr>
        <a:xfrm>
          <a:off x="62108219" y="506260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76</xdr:row>
      <xdr:rowOff>0</xdr:rowOff>
    </xdr:from>
    <xdr:ext cx="342900" cy="342900"/>
    <xdr:sp macro="" textlink="">
      <xdr:nvSpPr>
        <xdr:cNvPr id="3566" name="Shape 14">
          <a:extLst>
            <a:ext uri="{FF2B5EF4-FFF2-40B4-BE49-F238E27FC236}">
              <a16:creationId xmlns:a16="http://schemas.microsoft.com/office/drawing/2014/main" id="{00000000-0008-0000-0000-0000EE0D0000}"/>
            </a:ext>
          </a:extLst>
        </xdr:cNvPr>
        <xdr:cNvSpPr/>
      </xdr:nvSpPr>
      <xdr:spPr>
        <a:xfrm>
          <a:off x="62108219" y="506260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76</xdr:row>
      <xdr:rowOff>0</xdr:rowOff>
    </xdr:from>
    <xdr:ext cx="342900" cy="342900"/>
    <xdr:sp macro="" textlink="">
      <xdr:nvSpPr>
        <xdr:cNvPr id="3567" name="Shape 14">
          <a:extLst>
            <a:ext uri="{FF2B5EF4-FFF2-40B4-BE49-F238E27FC236}">
              <a16:creationId xmlns:a16="http://schemas.microsoft.com/office/drawing/2014/main" id="{00000000-0008-0000-0000-0000EF0D0000}"/>
            </a:ext>
          </a:extLst>
        </xdr:cNvPr>
        <xdr:cNvSpPr/>
      </xdr:nvSpPr>
      <xdr:spPr>
        <a:xfrm>
          <a:off x="62108219" y="506260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76</xdr:row>
      <xdr:rowOff>0</xdr:rowOff>
    </xdr:from>
    <xdr:ext cx="342900" cy="342900"/>
    <xdr:sp macro="" textlink="">
      <xdr:nvSpPr>
        <xdr:cNvPr id="3568" name="Shape 14">
          <a:extLst>
            <a:ext uri="{FF2B5EF4-FFF2-40B4-BE49-F238E27FC236}">
              <a16:creationId xmlns:a16="http://schemas.microsoft.com/office/drawing/2014/main" id="{00000000-0008-0000-0000-0000F00D0000}"/>
            </a:ext>
          </a:extLst>
        </xdr:cNvPr>
        <xdr:cNvSpPr/>
      </xdr:nvSpPr>
      <xdr:spPr>
        <a:xfrm>
          <a:off x="62108219" y="506260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77</xdr:row>
      <xdr:rowOff>0</xdr:rowOff>
    </xdr:from>
    <xdr:ext cx="342900" cy="342900"/>
    <xdr:sp macro="" textlink="">
      <xdr:nvSpPr>
        <xdr:cNvPr id="3569" name="Shape 14">
          <a:extLst>
            <a:ext uri="{FF2B5EF4-FFF2-40B4-BE49-F238E27FC236}">
              <a16:creationId xmlns:a16="http://schemas.microsoft.com/office/drawing/2014/main" id="{00000000-0008-0000-0000-0000F10D0000}"/>
            </a:ext>
          </a:extLst>
        </xdr:cNvPr>
        <xdr:cNvSpPr/>
      </xdr:nvSpPr>
      <xdr:spPr>
        <a:xfrm>
          <a:off x="62108219" y="506260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77</xdr:row>
      <xdr:rowOff>0</xdr:rowOff>
    </xdr:from>
    <xdr:ext cx="342900" cy="342900"/>
    <xdr:sp macro="" textlink="">
      <xdr:nvSpPr>
        <xdr:cNvPr id="3570" name="Shape 14">
          <a:extLst>
            <a:ext uri="{FF2B5EF4-FFF2-40B4-BE49-F238E27FC236}">
              <a16:creationId xmlns:a16="http://schemas.microsoft.com/office/drawing/2014/main" id="{00000000-0008-0000-0000-0000F20D0000}"/>
            </a:ext>
          </a:extLst>
        </xdr:cNvPr>
        <xdr:cNvSpPr/>
      </xdr:nvSpPr>
      <xdr:spPr>
        <a:xfrm>
          <a:off x="62108219" y="506260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77</xdr:row>
      <xdr:rowOff>0</xdr:rowOff>
    </xdr:from>
    <xdr:ext cx="342900" cy="342900"/>
    <xdr:sp macro="" textlink="">
      <xdr:nvSpPr>
        <xdr:cNvPr id="3571" name="Shape 14">
          <a:extLst>
            <a:ext uri="{FF2B5EF4-FFF2-40B4-BE49-F238E27FC236}">
              <a16:creationId xmlns:a16="http://schemas.microsoft.com/office/drawing/2014/main" id="{00000000-0008-0000-0000-0000F30D0000}"/>
            </a:ext>
          </a:extLst>
        </xdr:cNvPr>
        <xdr:cNvSpPr/>
      </xdr:nvSpPr>
      <xdr:spPr>
        <a:xfrm>
          <a:off x="62108219" y="506260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78</xdr:row>
      <xdr:rowOff>0</xdr:rowOff>
    </xdr:from>
    <xdr:ext cx="342900" cy="342900"/>
    <xdr:sp macro="" textlink="">
      <xdr:nvSpPr>
        <xdr:cNvPr id="3572" name="Shape 14">
          <a:extLst>
            <a:ext uri="{FF2B5EF4-FFF2-40B4-BE49-F238E27FC236}">
              <a16:creationId xmlns:a16="http://schemas.microsoft.com/office/drawing/2014/main" id="{00000000-0008-0000-0000-0000F40D0000}"/>
            </a:ext>
          </a:extLst>
        </xdr:cNvPr>
        <xdr:cNvSpPr/>
      </xdr:nvSpPr>
      <xdr:spPr>
        <a:xfrm>
          <a:off x="62108219" y="506260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78</xdr:row>
      <xdr:rowOff>0</xdr:rowOff>
    </xdr:from>
    <xdr:ext cx="342900" cy="342900"/>
    <xdr:sp macro="" textlink="">
      <xdr:nvSpPr>
        <xdr:cNvPr id="3573" name="Shape 14">
          <a:extLst>
            <a:ext uri="{FF2B5EF4-FFF2-40B4-BE49-F238E27FC236}">
              <a16:creationId xmlns:a16="http://schemas.microsoft.com/office/drawing/2014/main" id="{00000000-0008-0000-0000-0000F50D0000}"/>
            </a:ext>
          </a:extLst>
        </xdr:cNvPr>
        <xdr:cNvSpPr/>
      </xdr:nvSpPr>
      <xdr:spPr>
        <a:xfrm>
          <a:off x="62108219" y="506260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78</xdr:row>
      <xdr:rowOff>0</xdr:rowOff>
    </xdr:from>
    <xdr:ext cx="342900" cy="342900"/>
    <xdr:sp macro="" textlink="">
      <xdr:nvSpPr>
        <xdr:cNvPr id="3574" name="Shape 14">
          <a:extLst>
            <a:ext uri="{FF2B5EF4-FFF2-40B4-BE49-F238E27FC236}">
              <a16:creationId xmlns:a16="http://schemas.microsoft.com/office/drawing/2014/main" id="{00000000-0008-0000-0000-0000F60D0000}"/>
            </a:ext>
          </a:extLst>
        </xdr:cNvPr>
        <xdr:cNvSpPr/>
      </xdr:nvSpPr>
      <xdr:spPr>
        <a:xfrm>
          <a:off x="62108219" y="506260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79</xdr:row>
      <xdr:rowOff>0</xdr:rowOff>
    </xdr:from>
    <xdr:ext cx="342900" cy="342900"/>
    <xdr:sp macro="" textlink="">
      <xdr:nvSpPr>
        <xdr:cNvPr id="3575" name="Shape 14">
          <a:extLst>
            <a:ext uri="{FF2B5EF4-FFF2-40B4-BE49-F238E27FC236}">
              <a16:creationId xmlns:a16="http://schemas.microsoft.com/office/drawing/2014/main" id="{00000000-0008-0000-0000-0000F70D0000}"/>
            </a:ext>
          </a:extLst>
        </xdr:cNvPr>
        <xdr:cNvSpPr/>
      </xdr:nvSpPr>
      <xdr:spPr>
        <a:xfrm>
          <a:off x="62108219" y="506260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79</xdr:row>
      <xdr:rowOff>0</xdr:rowOff>
    </xdr:from>
    <xdr:ext cx="342900" cy="342900"/>
    <xdr:sp macro="" textlink="">
      <xdr:nvSpPr>
        <xdr:cNvPr id="3576" name="Shape 14">
          <a:extLst>
            <a:ext uri="{FF2B5EF4-FFF2-40B4-BE49-F238E27FC236}">
              <a16:creationId xmlns:a16="http://schemas.microsoft.com/office/drawing/2014/main" id="{00000000-0008-0000-0000-0000F80D0000}"/>
            </a:ext>
          </a:extLst>
        </xdr:cNvPr>
        <xdr:cNvSpPr/>
      </xdr:nvSpPr>
      <xdr:spPr>
        <a:xfrm>
          <a:off x="62108219" y="506260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79</xdr:row>
      <xdr:rowOff>0</xdr:rowOff>
    </xdr:from>
    <xdr:ext cx="342900" cy="342900"/>
    <xdr:sp macro="" textlink="">
      <xdr:nvSpPr>
        <xdr:cNvPr id="3577" name="Shape 14">
          <a:extLst>
            <a:ext uri="{FF2B5EF4-FFF2-40B4-BE49-F238E27FC236}">
              <a16:creationId xmlns:a16="http://schemas.microsoft.com/office/drawing/2014/main" id="{00000000-0008-0000-0000-0000F90D0000}"/>
            </a:ext>
          </a:extLst>
        </xdr:cNvPr>
        <xdr:cNvSpPr/>
      </xdr:nvSpPr>
      <xdr:spPr>
        <a:xfrm>
          <a:off x="62108219" y="506260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85</xdr:row>
      <xdr:rowOff>0</xdr:rowOff>
    </xdr:from>
    <xdr:ext cx="342900" cy="342900"/>
    <xdr:sp macro="" textlink="">
      <xdr:nvSpPr>
        <xdr:cNvPr id="3578" name="Shape 14">
          <a:extLst>
            <a:ext uri="{FF2B5EF4-FFF2-40B4-BE49-F238E27FC236}">
              <a16:creationId xmlns:a16="http://schemas.microsoft.com/office/drawing/2014/main" id="{00000000-0008-0000-0000-0000FA0D0000}"/>
            </a:ext>
          </a:extLst>
        </xdr:cNvPr>
        <xdr:cNvSpPr/>
      </xdr:nvSpPr>
      <xdr:spPr>
        <a:xfrm>
          <a:off x="62108219" y="506260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85</xdr:row>
      <xdr:rowOff>0</xdr:rowOff>
    </xdr:from>
    <xdr:ext cx="342900" cy="342900"/>
    <xdr:sp macro="" textlink="">
      <xdr:nvSpPr>
        <xdr:cNvPr id="3579" name="Shape 14">
          <a:extLst>
            <a:ext uri="{FF2B5EF4-FFF2-40B4-BE49-F238E27FC236}">
              <a16:creationId xmlns:a16="http://schemas.microsoft.com/office/drawing/2014/main" id="{00000000-0008-0000-0000-0000FB0D0000}"/>
            </a:ext>
          </a:extLst>
        </xdr:cNvPr>
        <xdr:cNvSpPr/>
      </xdr:nvSpPr>
      <xdr:spPr>
        <a:xfrm>
          <a:off x="62108219" y="506260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85</xdr:row>
      <xdr:rowOff>0</xdr:rowOff>
    </xdr:from>
    <xdr:ext cx="342900" cy="342900"/>
    <xdr:sp macro="" textlink="">
      <xdr:nvSpPr>
        <xdr:cNvPr id="3580" name="Shape 14">
          <a:extLst>
            <a:ext uri="{FF2B5EF4-FFF2-40B4-BE49-F238E27FC236}">
              <a16:creationId xmlns:a16="http://schemas.microsoft.com/office/drawing/2014/main" id="{00000000-0008-0000-0000-0000FC0D0000}"/>
            </a:ext>
          </a:extLst>
        </xdr:cNvPr>
        <xdr:cNvSpPr/>
      </xdr:nvSpPr>
      <xdr:spPr>
        <a:xfrm>
          <a:off x="62108219" y="506260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76</xdr:row>
      <xdr:rowOff>0</xdr:rowOff>
    </xdr:from>
    <xdr:ext cx="342900" cy="342900"/>
    <xdr:sp macro="" textlink="">
      <xdr:nvSpPr>
        <xdr:cNvPr id="3581" name="Shape 14">
          <a:extLst>
            <a:ext uri="{FF2B5EF4-FFF2-40B4-BE49-F238E27FC236}">
              <a16:creationId xmlns:a16="http://schemas.microsoft.com/office/drawing/2014/main" id="{00000000-0008-0000-0000-0000FD0D0000}"/>
            </a:ext>
          </a:extLst>
        </xdr:cNvPr>
        <xdr:cNvSpPr/>
      </xdr:nvSpPr>
      <xdr:spPr>
        <a:xfrm>
          <a:off x="62108219" y="506260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76</xdr:row>
      <xdr:rowOff>0</xdr:rowOff>
    </xdr:from>
    <xdr:ext cx="342900" cy="342900"/>
    <xdr:sp macro="" textlink="">
      <xdr:nvSpPr>
        <xdr:cNvPr id="3582" name="Shape 14">
          <a:extLst>
            <a:ext uri="{FF2B5EF4-FFF2-40B4-BE49-F238E27FC236}">
              <a16:creationId xmlns:a16="http://schemas.microsoft.com/office/drawing/2014/main" id="{00000000-0008-0000-0000-0000FE0D0000}"/>
            </a:ext>
          </a:extLst>
        </xdr:cNvPr>
        <xdr:cNvSpPr/>
      </xdr:nvSpPr>
      <xdr:spPr>
        <a:xfrm>
          <a:off x="62108219" y="506260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76</xdr:row>
      <xdr:rowOff>0</xdr:rowOff>
    </xdr:from>
    <xdr:ext cx="342900" cy="342900"/>
    <xdr:sp macro="" textlink="">
      <xdr:nvSpPr>
        <xdr:cNvPr id="3583" name="Shape 14">
          <a:extLst>
            <a:ext uri="{FF2B5EF4-FFF2-40B4-BE49-F238E27FC236}">
              <a16:creationId xmlns:a16="http://schemas.microsoft.com/office/drawing/2014/main" id="{00000000-0008-0000-0000-0000FF0D0000}"/>
            </a:ext>
          </a:extLst>
        </xdr:cNvPr>
        <xdr:cNvSpPr/>
      </xdr:nvSpPr>
      <xdr:spPr>
        <a:xfrm>
          <a:off x="62108219" y="506260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77</xdr:row>
      <xdr:rowOff>0</xdr:rowOff>
    </xdr:from>
    <xdr:ext cx="342900" cy="342900"/>
    <xdr:sp macro="" textlink="">
      <xdr:nvSpPr>
        <xdr:cNvPr id="3584" name="Shape 14">
          <a:extLst>
            <a:ext uri="{FF2B5EF4-FFF2-40B4-BE49-F238E27FC236}">
              <a16:creationId xmlns:a16="http://schemas.microsoft.com/office/drawing/2014/main" id="{00000000-0008-0000-0000-0000000E0000}"/>
            </a:ext>
          </a:extLst>
        </xdr:cNvPr>
        <xdr:cNvSpPr/>
      </xdr:nvSpPr>
      <xdr:spPr>
        <a:xfrm>
          <a:off x="62108219" y="506260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77</xdr:row>
      <xdr:rowOff>0</xdr:rowOff>
    </xdr:from>
    <xdr:ext cx="342900" cy="342900"/>
    <xdr:sp macro="" textlink="">
      <xdr:nvSpPr>
        <xdr:cNvPr id="3585" name="Shape 14">
          <a:extLst>
            <a:ext uri="{FF2B5EF4-FFF2-40B4-BE49-F238E27FC236}">
              <a16:creationId xmlns:a16="http://schemas.microsoft.com/office/drawing/2014/main" id="{00000000-0008-0000-0000-0000010E0000}"/>
            </a:ext>
          </a:extLst>
        </xdr:cNvPr>
        <xdr:cNvSpPr/>
      </xdr:nvSpPr>
      <xdr:spPr>
        <a:xfrm>
          <a:off x="62108219" y="506260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77</xdr:row>
      <xdr:rowOff>0</xdr:rowOff>
    </xdr:from>
    <xdr:ext cx="342900" cy="342900"/>
    <xdr:sp macro="" textlink="">
      <xdr:nvSpPr>
        <xdr:cNvPr id="3586" name="Shape 14">
          <a:extLst>
            <a:ext uri="{FF2B5EF4-FFF2-40B4-BE49-F238E27FC236}">
              <a16:creationId xmlns:a16="http://schemas.microsoft.com/office/drawing/2014/main" id="{00000000-0008-0000-0000-0000020E0000}"/>
            </a:ext>
          </a:extLst>
        </xdr:cNvPr>
        <xdr:cNvSpPr/>
      </xdr:nvSpPr>
      <xdr:spPr>
        <a:xfrm>
          <a:off x="62108219" y="506260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78</xdr:row>
      <xdr:rowOff>0</xdr:rowOff>
    </xdr:from>
    <xdr:ext cx="342900" cy="342900"/>
    <xdr:sp macro="" textlink="">
      <xdr:nvSpPr>
        <xdr:cNvPr id="3587" name="Shape 14">
          <a:extLst>
            <a:ext uri="{FF2B5EF4-FFF2-40B4-BE49-F238E27FC236}">
              <a16:creationId xmlns:a16="http://schemas.microsoft.com/office/drawing/2014/main" id="{00000000-0008-0000-0000-0000030E0000}"/>
            </a:ext>
          </a:extLst>
        </xdr:cNvPr>
        <xdr:cNvSpPr/>
      </xdr:nvSpPr>
      <xdr:spPr>
        <a:xfrm>
          <a:off x="62108219" y="506260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78</xdr:row>
      <xdr:rowOff>0</xdr:rowOff>
    </xdr:from>
    <xdr:ext cx="342900" cy="342900"/>
    <xdr:sp macro="" textlink="">
      <xdr:nvSpPr>
        <xdr:cNvPr id="3588" name="Shape 14">
          <a:extLst>
            <a:ext uri="{FF2B5EF4-FFF2-40B4-BE49-F238E27FC236}">
              <a16:creationId xmlns:a16="http://schemas.microsoft.com/office/drawing/2014/main" id="{00000000-0008-0000-0000-0000040E0000}"/>
            </a:ext>
          </a:extLst>
        </xdr:cNvPr>
        <xdr:cNvSpPr/>
      </xdr:nvSpPr>
      <xdr:spPr>
        <a:xfrm>
          <a:off x="62108219" y="506260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78</xdr:row>
      <xdr:rowOff>0</xdr:rowOff>
    </xdr:from>
    <xdr:ext cx="342900" cy="342900"/>
    <xdr:sp macro="" textlink="">
      <xdr:nvSpPr>
        <xdr:cNvPr id="3589" name="Shape 14">
          <a:extLst>
            <a:ext uri="{FF2B5EF4-FFF2-40B4-BE49-F238E27FC236}">
              <a16:creationId xmlns:a16="http://schemas.microsoft.com/office/drawing/2014/main" id="{00000000-0008-0000-0000-0000050E0000}"/>
            </a:ext>
          </a:extLst>
        </xdr:cNvPr>
        <xdr:cNvSpPr/>
      </xdr:nvSpPr>
      <xdr:spPr>
        <a:xfrm>
          <a:off x="62108219" y="506260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79</xdr:row>
      <xdr:rowOff>0</xdr:rowOff>
    </xdr:from>
    <xdr:ext cx="342900" cy="342900"/>
    <xdr:sp macro="" textlink="">
      <xdr:nvSpPr>
        <xdr:cNvPr id="3590" name="Shape 14">
          <a:extLst>
            <a:ext uri="{FF2B5EF4-FFF2-40B4-BE49-F238E27FC236}">
              <a16:creationId xmlns:a16="http://schemas.microsoft.com/office/drawing/2014/main" id="{00000000-0008-0000-0000-0000060E0000}"/>
            </a:ext>
          </a:extLst>
        </xdr:cNvPr>
        <xdr:cNvSpPr/>
      </xdr:nvSpPr>
      <xdr:spPr>
        <a:xfrm>
          <a:off x="62108219" y="506260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79</xdr:row>
      <xdr:rowOff>0</xdr:rowOff>
    </xdr:from>
    <xdr:ext cx="342900" cy="342900"/>
    <xdr:sp macro="" textlink="">
      <xdr:nvSpPr>
        <xdr:cNvPr id="3591" name="Shape 14">
          <a:extLst>
            <a:ext uri="{FF2B5EF4-FFF2-40B4-BE49-F238E27FC236}">
              <a16:creationId xmlns:a16="http://schemas.microsoft.com/office/drawing/2014/main" id="{00000000-0008-0000-0000-0000070E0000}"/>
            </a:ext>
          </a:extLst>
        </xdr:cNvPr>
        <xdr:cNvSpPr/>
      </xdr:nvSpPr>
      <xdr:spPr>
        <a:xfrm>
          <a:off x="62108219" y="506260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85</xdr:row>
      <xdr:rowOff>0</xdr:rowOff>
    </xdr:from>
    <xdr:ext cx="342900" cy="342900"/>
    <xdr:sp macro="" textlink="">
      <xdr:nvSpPr>
        <xdr:cNvPr id="3593" name="Shape 14">
          <a:extLst>
            <a:ext uri="{FF2B5EF4-FFF2-40B4-BE49-F238E27FC236}">
              <a16:creationId xmlns:a16="http://schemas.microsoft.com/office/drawing/2014/main" id="{00000000-0008-0000-0000-0000090E0000}"/>
            </a:ext>
          </a:extLst>
        </xdr:cNvPr>
        <xdr:cNvSpPr/>
      </xdr:nvSpPr>
      <xdr:spPr>
        <a:xfrm>
          <a:off x="62108219" y="506260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85</xdr:row>
      <xdr:rowOff>0</xdr:rowOff>
    </xdr:from>
    <xdr:ext cx="342900" cy="342900"/>
    <xdr:sp macro="" textlink="">
      <xdr:nvSpPr>
        <xdr:cNvPr id="3594" name="Shape 14">
          <a:extLst>
            <a:ext uri="{FF2B5EF4-FFF2-40B4-BE49-F238E27FC236}">
              <a16:creationId xmlns:a16="http://schemas.microsoft.com/office/drawing/2014/main" id="{00000000-0008-0000-0000-00000A0E0000}"/>
            </a:ext>
          </a:extLst>
        </xdr:cNvPr>
        <xdr:cNvSpPr/>
      </xdr:nvSpPr>
      <xdr:spPr>
        <a:xfrm>
          <a:off x="62108219" y="506260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85</xdr:row>
      <xdr:rowOff>0</xdr:rowOff>
    </xdr:from>
    <xdr:ext cx="342900" cy="342900"/>
    <xdr:sp macro="" textlink="">
      <xdr:nvSpPr>
        <xdr:cNvPr id="3595" name="Shape 14">
          <a:extLst>
            <a:ext uri="{FF2B5EF4-FFF2-40B4-BE49-F238E27FC236}">
              <a16:creationId xmlns:a16="http://schemas.microsoft.com/office/drawing/2014/main" id="{00000000-0008-0000-0000-00000B0E0000}"/>
            </a:ext>
          </a:extLst>
        </xdr:cNvPr>
        <xdr:cNvSpPr/>
      </xdr:nvSpPr>
      <xdr:spPr>
        <a:xfrm>
          <a:off x="62108219" y="5062603"/>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34</xdr:row>
      <xdr:rowOff>0</xdr:rowOff>
    </xdr:from>
    <xdr:ext cx="342900" cy="342900"/>
    <xdr:sp macro="" textlink="">
      <xdr:nvSpPr>
        <xdr:cNvPr id="3596" name="Shape 14">
          <a:extLst>
            <a:ext uri="{FF2B5EF4-FFF2-40B4-BE49-F238E27FC236}">
              <a16:creationId xmlns:a16="http://schemas.microsoft.com/office/drawing/2014/main" id="{00000000-0008-0000-0000-00000C0E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42900" cy="342900"/>
    <xdr:sp macro="" textlink="">
      <xdr:nvSpPr>
        <xdr:cNvPr id="3597" name="Shape 14">
          <a:extLst>
            <a:ext uri="{FF2B5EF4-FFF2-40B4-BE49-F238E27FC236}">
              <a16:creationId xmlns:a16="http://schemas.microsoft.com/office/drawing/2014/main" id="{00000000-0008-0000-0000-00000D0E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42900" cy="342900"/>
    <xdr:sp macro="" textlink="">
      <xdr:nvSpPr>
        <xdr:cNvPr id="3598" name="Shape 14">
          <a:extLst>
            <a:ext uri="{FF2B5EF4-FFF2-40B4-BE49-F238E27FC236}">
              <a16:creationId xmlns:a16="http://schemas.microsoft.com/office/drawing/2014/main" id="{00000000-0008-0000-0000-00000E0E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37</xdr:row>
      <xdr:rowOff>0</xdr:rowOff>
    </xdr:from>
    <xdr:ext cx="342900" cy="342900"/>
    <xdr:sp macro="" textlink="">
      <xdr:nvSpPr>
        <xdr:cNvPr id="3599" name="Shape 14">
          <a:extLst>
            <a:ext uri="{FF2B5EF4-FFF2-40B4-BE49-F238E27FC236}">
              <a16:creationId xmlns:a16="http://schemas.microsoft.com/office/drawing/2014/main" id="{00000000-0008-0000-0000-00000F0E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34</xdr:row>
      <xdr:rowOff>0</xdr:rowOff>
    </xdr:from>
    <xdr:ext cx="342900" cy="342900"/>
    <xdr:sp macro="" textlink="">
      <xdr:nvSpPr>
        <xdr:cNvPr id="3600" name="Shape 14">
          <a:extLst>
            <a:ext uri="{FF2B5EF4-FFF2-40B4-BE49-F238E27FC236}">
              <a16:creationId xmlns:a16="http://schemas.microsoft.com/office/drawing/2014/main" id="{00000000-0008-0000-0000-0000100E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42900" cy="342900"/>
    <xdr:sp macro="" textlink="">
      <xdr:nvSpPr>
        <xdr:cNvPr id="3601" name="Shape 14">
          <a:extLst>
            <a:ext uri="{FF2B5EF4-FFF2-40B4-BE49-F238E27FC236}">
              <a16:creationId xmlns:a16="http://schemas.microsoft.com/office/drawing/2014/main" id="{00000000-0008-0000-0000-0000110E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42900" cy="342900"/>
    <xdr:sp macro="" textlink="">
      <xdr:nvSpPr>
        <xdr:cNvPr id="3602" name="Shape 14">
          <a:extLst>
            <a:ext uri="{FF2B5EF4-FFF2-40B4-BE49-F238E27FC236}">
              <a16:creationId xmlns:a16="http://schemas.microsoft.com/office/drawing/2014/main" id="{00000000-0008-0000-0000-0000120E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37</xdr:row>
      <xdr:rowOff>0</xdr:rowOff>
    </xdr:from>
    <xdr:ext cx="342900" cy="342900"/>
    <xdr:sp macro="" textlink="">
      <xdr:nvSpPr>
        <xdr:cNvPr id="3603" name="Shape 14">
          <a:extLst>
            <a:ext uri="{FF2B5EF4-FFF2-40B4-BE49-F238E27FC236}">
              <a16:creationId xmlns:a16="http://schemas.microsoft.com/office/drawing/2014/main" id="{00000000-0008-0000-0000-0000130E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34</xdr:row>
      <xdr:rowOff>0</xdr:rowOff>
    </xdr:from>
    <xdr:ext cx="342900" cy="342900"/>
    <xdr:sp macro="" textlink="">
      <xdr:nvSpPr>
        <xdr:cNvPr id="3604" name="Shape 14">
          <a:extLst>
            <a:ext uri="{FF2B5EF4-FFF2-40B4-BE49-F238E27FC236}">
              <a16:creationId xmlns:a16="http://schemas.microsoft.com/office/drawing/2014/main" id="{00000000-0008-0000-0000-0000140E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32</xdr:row>
      <xdr:rowOff>0</xdr:rowOff>
    </xdr:from>
    <xdr:ext cx="342900" cy="342900"/>
    <xdr:sp macro="" textlink="">
      <xdr:nvSpPr>
        <xdr:cNvPr id="3605" name="Shape 14">
          <a:extLst>
            <a:ext uri="{FF2B5EF4-FFF2-40B4-BE49-F238E27FC236}">
              <a16:creationId xmlns:a16="http://schemas.microsoft.com/office/drawing/2014/main" id="{00000000-0008-0000-0000-0000150E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32</xdr:row>
      <xdr:rowOff>0</xdr:rowOff>
    </xdr:from>
    <xdr:ext cx="342900" cy="342900"/>
    <xdr:sp macro="" textlink="">
      <xdr:nvSpPr>
        <xdr:cNvPr id="3606" name="Shape 14">
          <a:extLst>
            <a:ext uri="{FF2B5EF4-FFF2-40B4-BE49-F238E27FC236}">
              <a16:creationId xmlns:a16="http://schemas.microsoft.com/office/drawing/2014/main" id="{00000000-0008-0000-0000-0000160E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32</xdr:row>
      <xdr:rowOff>0</xdr:rowOff>
    </xdr:from>
    <xdr:ext cx="342900" cy="342900"/>
    <xdr:sp macro="" textlink="">
      <xdr:nvSpPr>
        <xdr:cNvPr id="3607" name="Shape 14">
          <a:extLst>
            <a:ext uri="{FF2B5EF4-FFF2-40B4-BE49-F238E27FC236}">
              <a16:creationId xmlns:a16="http://schemas.microsoft.com/office/drawing/2014/main" id="{00000000-0008-0000-0000-0000170E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42900" cy="342900"/>
    <xdr:sp macro="" textlink="">
      <xdr:nvSpPr>
        <xdr:cNvPr id="3608" name="Shape 14">
          <a:extLst>
            <a:ext uri="{FF2B5EF4-FFF2-40B4-BE49-F238E27FC236}">
              <a16:creationId xmlns:a16="http://schemas.microsoft.com/office/drawing/2014/main" id="{00000000-0008-0000-0000-0000180E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42900" cy="342900"/>
    <xdr:sp macro="" textlink="">
      <xdr:nvSpPr>
        <xdr:cNvPr id="3609" name="Shape 14">
          <a:extLst>
            <a:ext uri="{FF2B5EF4-FFF2-40B4-BE49-F238E27FC236}">
              <a16:creationId xmlns:a16="http://schemas.microsoft.com/office/drawing/2014/main" id="{00000000-0008-0000-0000-0000190E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42900" cy="342900"/>
    <xdr:sp macro="" textlink="">
      <xdr:nvSpPr>
        <xdr:cNvPr id="3610" name="Shape 14">
          <a:extLst>
            <a:ext uri="{FF2B5EF4-FFF2-40B4-BE49-F238E27FC236}">
              <a16:creationId xmlns:a16="http://schemas.microsoft.com/office/drawing/2014/main" id="{00000000-0008-0000-0000-00001A0E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42900" cy="342900"/>
    <xdr:sp macro="" textlink="">
      <xdr:nvSpPr>
        <xdr:cNvPr id="3611" name="Shape 14">
          <a:extLst>
            <a:ext uri="{FF2B5EF4-FFF2-40B4-BE49-F238E27FC236}">
              <a16:creationId xmlns:a16="http://schemas.microsoft.com/office/drawing/2014/main" id="{00000000-0008-0000-0000-00001B0E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42900" cy="342900"/>
    <xdr:sp macro="" textlink="">
      <xdr:nvSpPr>
        <xdr:cNvPr id="3612" name="Shape 14">
          <a:extLst>
            <a:ext uri="{FF2B5EF4-FFF2-40B4-BE49-F238E27FC236}">
              <a16:creationId xmlns:a16="http://schemas.microsoft.com/office/drawing/2014/main" id="{00000000-0008-0000-0000-00001C0E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42900" cy="342900"/>
    <xdr:sp macro="" textlink="">
      <xdr:nvSpPr>
        <xdr:cNvPr id="3613" name="Shape 14">
          <a:extLst>
            <a:ext uri="{FF2B5EF4-FFF2-40B4-BE49-F238E27FC236}">
              <a16:creationId xmlns:a16="http://schemas.microsoft.com/office/drawing/2014/main" id="{00000000-0008-0000-0000-00001D0E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37</xdr:row>
      <xdr:rowOff>0</xdr:rowOff>
    </xdr:from>
    <xdr:ext cx="342900" cy="342900"/>
    <xdr:sp macro="" textlink="">
      <xdr:nvSpPr>
        <xdr:cNvPr id="3614" name="Shape 14">
          <a:extLst>
            <a:ext uri="{FF2B5EF4-FFF2-40B4-BE49-F238E27FC236}">
              <a16:creationId xmlns:a16="http://schemas.microsoft.com/office/drawing/2014/main" id="{00000000-0008-0000-0000-00001E0E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37</xdr:row>
      <xdr:rowOff>0</xdr:rowOff>
    </xdr:from>
    <xdr:ext cx="342900" cy="342900"/>
    <xdr:sp macro="" textlink="">
      <xdr:nvSpPr>
        <xdr:cNvPr id="3615" name="Shape 14">
          <a:extLst>
            <a:ext uri="{FF2B5EF4-FFF2-40B4-BE49-F238E27FC236}">
              <a16:creationId xmlns:a16="http://schemas.microsoft.com/office/drawing/2014/main" id="{00000000-0008-0000-0000-00001F0E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40</xdr:row>
      <xdr:rowOff>0</xdr:rowOff>
    </xdr:from>
    <xdr:ext cx="342900" cy="342900"/>
    <xdr:sp macro="" textlink="">
      <xdr:nvSpPr>
        <xdr:cNvPr id="3616" name="Shape 14">
          <a:extLst>
            <a:ext uri="{FF2B5EF4-FFF2-40B4-BE49-F238E27FC236}">
              <a16:creationId xmlns:a16="http://schemas.microsoft.com/office/drawing/2014/main" id="{00000000-0008-0000-0000-0000200E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40</xdr:row>
      <xdr:rowOff>0</xdr:rowOff>
    </xdr:from>
    <xdr:ext cx="342900" cy="342900"/>
    <xdr:sp macro="" textlink="">
      <xdr:nvSpPr>
        <xdr:cNvPr id="3617" name="Shape 14">
          <a:extLst>
            <a:ext uri="{FF2B5EF4-FFF2-40B4-BE49-F238E27FC236}">
              <a16:creationId xmlns:a16="http://schemas.microsoft.com/office/drawing/2014/main" id="{00000000-0008-0000-0000-0000210E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40</xdr:row>
      <xdr:rowOff>0</xdr:rowOff>
    </xdr:from>
    <xdr:ext cx="342900" cy="342900"/>
    <xdr:sp macro="" textlink="">
      <xdr:nvSpPr>
        <xdr:cNvPr id="3618" name="Shape 14">
          <a:extLst>
            <a:ext uri="{FF2B5EF4-FFF2-40B4-BE49-F238E27FC236}">
              <a16:creationId xmlns:a16="http://schemas.microsoft.com/office/drawing/2014/main" id="{00000000-0008-0000-0000-0000220E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41</xdr:row>
      <xdr:rowOff>0</xdr:rowOff>
    </xdr:from>
    <xdr:ext cx="342900" cy="342900"/>
    <xdr:sp macro="" textlink="">
      <xdr:nvSpPr>
        <xdr:cNvPr id="3619" name="Shape 14">
          <a:extLst>
            <a:ext uri="{FF2B5EF4-FFF2-40B4-BE49-F238E27FC236}">
              <a16:creationId xmlns:a16="http://schemas.microsoft.com/office/drawing/2014/main" id="{00000000-0008-0000-0000-0000230E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41</xdr:row>
      <xdr:rowOff>0</xdr:rowOff>
    </xdr:from>
    <xdr:ext cx="342900" cy="342900"/>
    <xdr:sp macro="" textlink="">
      <xdr:nvSpPr>
        <xdr:cNvPr id="3620" name="Shape 14">
          <a:extLst>
            <a:ext uri="{FF2B5EF4-FFF2-40B4-BE49-F238E27FC236}">
              <a16:creationId xmlns:a16="http://schemas.microsoft.com/office/drawing/2014/main" id="{00000000-0008-0000-0000-0000240E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41</xdr:row>
      <xdr:rowOff>0</xdr:rowOff>
    </xdr:from>
    <xdr:ext cx="342900" cy="342900"/>
    <xdr:sp macro="" textlink="">
      <xdr:nvSpPr>
        <xdr:cNvPr id="3621" name="Shape 14">
          <a:extLst>
            <a:ext uri="{FF2B5EF4-FFF2-40B4-BE49-F238E27FC236}">
              <a16:creationId xmlns:a16="http://schemas.microsoft.com/office/drawing/2014/main" id="{00000000-0008-0000-0000-0000250E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42</xdr:row>
      <xdr:rowOff>0</xdr:rowOff>
    </xdr:from>
    <xdr:ext cx="342900" cy="342900"/>
    <xdr:sp macro="" textlink="">
      <xdr:nvSpPr>
        <xdr:cNvPr id="3622" name="Shape 14">
          <a:extLst>
            <a:ext uri="{FF2B5EF4-FFF2-40B4-BE49-F238E27FC236}">
              <a16:creationId xmlns:a16="http://schemas.microsoft.com/office/drawing/2014/main" id="{00000000-0008-0000-0000-0000260E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42</xdr:row>
      <xdr:rowOff>0</xdr:rowOff>
    </xdr:from>
    <xdr:ext cx="342900" cy="342900"/>
    <xdr:sp macro="" textlink="">
      <xdr:nvSpPr>
        <xdr:cNvPr id="3623" name="Shape 14">
          <a:extLst>
            <a:ext uri="{FF2B5EF4-FFF2-40B4-BE49-F238E27FC236}">
              <a16:creationId xmlns:a16="http://schemas.microsoft.com/office/drawing/2014/main" id="{00000000-0008-0000-0000-0000270E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42</xdr:row>
      <xdr:rowOff>0</xdr:rowOff>
    </xdr:from>
    <xdr:ext cx="342900" cy="342900"/>
    <xdr:sp macro="" textlink="">
      <xdr:nvSpPr>
        <xdr:cNvPr id="3624" name="Shape 14">
          <a:extLst>
            <a:ext uri="{FF2B5EF4-FFF2-40B4-BE49-F238E27FC236}">
              <a16:creationId xmlns:a16="http://schemas.microsoft.com/office/drawing/2014/main" id="{00000000-0008-0000-0000-0000280E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43</xdr:row>
      <xdr:rowOff>0</xdr:rowOff>
    </xdr:from>
    <xdr:ext cx="342900" cy="342900"/>
    <xdr:sp macro="" textlink="">
      <xdr:nvSpPr>
        <xdr:cNvPr id="3625" name="Shape 14">
          <a:extLst>
            <a:ext uri="{FF2B5EF4-FFF2-40B4-BE49-F238E27FC236}">
              <a16:creationId xmlns:a16="http://schemas.microsoft.com/office/drawing/2014/main" id="{00000000-0008-0000-0000-0000290E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43</xdr:row>
      <xdr:rowOff>0</xdr:rowOff>
    </xdr:from>
    <xdr:ext cx="342900" cy="342900"/>
    <xdr:sp macro="" textlink="">
      <xdr:nvSpPr>
        <xdr:cNvPr id="3626" name="Shape 14">
          <a:extLst>
            <a:ext uri="{FF2B5EF4-FFF2-40B4-BE49-F238E27FC236}">
              <a16:creationId xmlns:a16="http://schemas.microsoft.com/office/drawing/2014/main" id="{00000000-0008-0000-0000-00002A0E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43</xdr:row>
      <xdr:rowOff>0</xdr:rowOff>
    </xdr:from>
    <xdr:ext cx="342900" cy="342900"/>
    <xdr:sp macro="" textlink="">
      <xdr:nvSpPr>
        <xdr:cNvPr id="3627" name="Shape 14">
          <a:extLst>
            <a:ext uri="{FF2B5EF4-FFF2-40B4-BE49-F238E27FC236}">
              <a16:creationId xmlns:a16="http://schemas.microsoft.com/office/drawing/2014/main" id="{00000000-0008-0000-0000-00002B0E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3628" name="Shape 14">
          <a:extLst>
            <a:ext uri="{FF2B5EF4-FFF2-40B4-BE49-F238E27FC236}">
              <a16:creationId xmlns:a16="http://schemas.microsoft.com/office/drawing/2014/main" id="{00000000-0008-0000-0000-00002C0E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3629" name="Shape 14">
          <a:extLst>
            <a:ext uri="{FF2B5EF4-FFF2-40B4-BE49-F238E27FC236}">
              <a16:creationId xmlns:a16="http://schemas.microsoft.com/office/drawing/2014/main" id="{00000000-0008-0000-0000-00002D0E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3630" name="Shape 14">
          <a:extLst>
            <a:ext uri="{FF2B5EF4-FFF2-40B4-BE49-F238E27FC236}">
              <a16:creationId xmlns:a16="http://schemas.microsoft.com/office/drawing/2014/main" id="{00000000-0008-0000-0000-00002E0E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34</xdr:row>
      <xdr:rowOff>0</xdr:rowOff>
    </xdr:from>
    <xdr:ext cx="342900" cy="342900"/>
    <xdr:sp macro="" textlink="">
      <xdr:nvSpPr>
        <xdr:cNvPr id="3631" name="Shape 14">
          <a:extLst>
            <a:ext uri="{FF2B5EF4-FFF2-40B4-BE49-F238E27FC236}">
              <a16:creationId xmlns:a16="http://schemas.microsoft.com/office/drawing/2014/main" id="{00000000-0008-0000-0000-00002F0E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35</xdr:row>
      <xdr:rowOff>0</xdr:rowOff>
    </xdr:from>
    <xdr:ext cx="342900" cy="342900"/>
    <xdr:sp macro="" textlink="">
      <xdr:nvSpPr>
        <xdr:cNvPr id="3632" name="Shape 14">
          <a:extLst>
            <a:ext uri="{FF2B5EF4-FFF2-40B4-BE49-F238E27FC236}">
              <a16:creationId xmlns:a16="http://schemas.microsoft.com/office/drawing/2014/main" id="{00000000-0008-0000-0000-0000300E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3633" name="Shape 14">
          <a:extLst>
            <a:ext uri="{FF2B5EF4-FFF2-40B4-BE49-F238E27FC236}">
              <a16:creationId xmlns:a16="http://schemas.microsoft.com/office/drawing/2014/main" id="{00000000-0008-0000-0000-0000310E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3634" name="Shape 14">
          <a:extLst>
            <a:ext uri="{FF2B5EF4-FFF2-40B4-BE49-F238E27FC236}">
              <a16:creationId xmlns:a16="http://schemas.microsoft.com/office/drawing/2014/main" id="{00000000-0008-0000-0000-0000320E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34</xdr:row>
      <xdr:rowOff>0</xdr:rowOff>
    </xdr:from>
    <xdr:ext cx="342900" cy="342900"/>
    <xdr:sp macro="" textlink="">
      <xdr:nvSpPr>
        <xdr:cNvPr id="3635" name="Shape 14">
          <a:extLst>
            <a:ext uri="{FF2B5EF4-FFF2-40B4-BE49-F238E27FC236}">
              <a16:creationId xmlns:a16="http://schemas.microsoft.com/office/drawing/2014/main" id="{00000000-0008-0000-0000-0000330E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35</xdr:row>
      <xdr:rowOff>0</xdr:rowOff>
    </xdr:from>
    <xdr:ext cx="342900" cy="342900"/>
    <xdr:sp macro="" textlink="">
      <xdr:nvSpPr>
        <xdr:cNvPr id="3636" name="Shape 14">
          <a:extLst>
            <a:ext uri="{FF2B5EF4-FFF2-40B4-BE49-F238E27FC236}">
              <a16:creationId xmlns:a16="http://schemas.microsoft.com/office/drawing/2014/main" id="{00000000-0008-0000-0000-0000340E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3637" name="Shape 14">
          <a:extLst>
            <a:ext uri="{FF2B5EF4-FFF2-40B4-BE49-F238E27FC236}">
              <a16:creationId xmlns:a16="http://schemas.microsoft.com/office/drawing/2014/main" id="{00000000-0008-0000-0000-0000350E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3638" name="Shape 14">
          <a:extLst>
            <a:ext uri="{FF2B5EF4-FFF2-40B4-BE49-F238E27FC236}">
              <a16:creationId xmlns:a16="http://schemas.microsoft.com/office/drawing/2014/main" id="{00000000-0008-0000-0000-0000360E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34</xdr:row>
      <xdr:rowOff>0</xdr:rowOff>
    </xdr:from>
    <xdr:ext cx="342900" cy="342900"/>
    <xdr:sp macro="" textlink="">
      <xdr:nvSpPr>
        <xdr:cNvPr id="3639" name="Shape 14">
          <a:extLst>
            <a:ext uri="{FF2B5EF4-FFF2-40B4-BE49-F238E27FC236}">
              <a16:creationId xmlns:a16="http://schemas.microsoft.com/office/drawing/2014/main" id="{00000000-0008-0000-0000-0000370E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42900" cy="342900"/>
    <xdr:sp macro="" textlink="">
      <xdr:nvSpPr>
        <xdr:cNvPr id="3640" name="Shape 14">
          <a:extLst>
            <a:ext uri="{FF2B5EF4-FFF2-40B4-BE49-F238E27FC236}">
              <a16:creationId xmlns:a16="http://schemas.microsoft.com/office/drawing/2014/main" id="{00000000-0008-0000-0000-0000380E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42900" cy="342900"/>
    <xdr:sp macro="" textlink="">
      <xdr:nvSpPr>
        <xdr:cNvPr id="3641" name="Shape 14">
          <a:extLst>
            <a:ext uri="{FF2B5EF4-FFF2-40B4-BE49-F238E27FC236}">
              <a16:creationId xmlns:a16="http://schemas.microsoft.com/office/drawing/2014/main" id="{00000000-0008-0000-0000-0000390E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42900" cy="342900"/>
    <xdr:sp macro="" textlink="">
      <xdr:nvSpPr>
        <xdr:cNvPr id="3642" name="Shape 14">
          <a:extLst>
            <a:ext uri="{FF2B5EF4-FFF2-40B4-BE49-F238E27FC236}">
              <a16:creationId xmlns:a16="http://schemas.microsoft.com/office/drawing/2014/main" id="{00000000-0008-0000-0000-00003A0E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35</xdr:row>
      <xdr:rowOff>0</xdr:rowOff>
    </xdr:from>
    <xdr:ext cx="342900" cy="342900"/>
    <xdr:sp macro="" textlink="">
      <xdr:nvSpPr>
        <xdr:cNvPr id="3643" name="Shape 14">
          <a:extLst>
            <a:ext uri="{FF2B5EF4-FFF2-40B4-BE49-F238E27FC236}">
              <a16:creationId xmlns:a16="http://schemas.microsoft.com/office/drawing/2014/main" id="{00000000-0008-0000-0000-00003B0E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35</xdr:row>
      <xdr:rowOff>0</xdr:rowOff>
    </xdr:from>
    <xdr:ext cx="342900" cy="342900"/>
    <xdr:sp macro="" textlink="">
      <xdr:nvSpPr>
        <xdr:cNvPr id="3644" name="Shape 14">
          <a:extLst>
            <a:ext uri="{FF2B5EF4-FFF2-40B4-BE49-F238E27FC236}">
              <a16:creationId xmlns:a16="http://schemas.microsoft.com/office/drawing/2014/main" id="{00000000-0008-0000-0000-00003C0E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35</xdr:row>
      <xdr:rowOff>0</xdr:rowOff>
    </xdr:from>
    <xdr:ext cx="342900" cy="342900"/>
    <xdr:sp macro="" textlink="">
      <xdr:nvSpPr>
        <xdr:cNvPr id="3645" name="Shape 14">
          <a:extLst>
            <a:ext uri="{FF2B5EF4-FFF2-40B4-BE49-F238E27FC236}">
              <a16:creationId xmlns:a16="http://schemas.microsoft.com/office/drawing/2014/main" id="{00000000-0008-0000-0000-00003D0E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3646" name="Shape 14">
          <a:extLst>
            <a:ext uri="{FF2B5EF4-FFF2-40B4-BE49-F238E27FC236}">
              <a16:creationId xmlns:a16="http://schemas.microsoft.com/office/drawing/2014/main" id="{00000000-0008-0000-0000-00003E0E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3647" name="Shape 14">
          <a:extLst>
            <a:ext uri="{FF2B5EF4-FFF2-40B4-BE49-F238E27FC236}">
              <a16:creationId xmlns:a16="http://schemas.microsoft.com/office/drawing/2014/main" id="{00000000-0008-0000-0000-00003F0E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3648" name="Shape 14">
          <a:extLst>
            <a:ext uri="{FF2B5EF4-FFF2-40B4-BE49-F238E27FC236}">
              <a16:creationId xmlns:a16="http://schemas.microsoft.com/office/drawing/2014/main" id="{00000000-0008-0000-0000-0000400E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3649" name="Shape 14">
          <a:extLst>
            <a:ext uri="{FF2B5EF4-FFF2-40B4-BE49-F238E27FC236}">
              <a16:creationId xmlns:a16="http://schemas.microsoft.com/office/drawing/2014/main" id="{00000000-0008-0000-0000-0000410E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3650" name="Shape 14">
          <a:extLst>
            <a:ext uri="{FF2B5EF4-FFF2-40B4-BE49-F238E27FC236}">
              <a16:creationId xmlns:a16="http://schemas.microsoft.com/office/drawing/2014/main" id="{00000000-0008-0000-0000-0000420E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3651" name="Shape 14">
          <a:extLst>
            <a:ext uri="{FF2B5EF4-FFF2-40B4-BE49-F238E27FC236}">
              <a16:creationId xmlns:a16="http://schemas.microsoft.com/office/drawing/2014/main" id="{00000000-0008-0000-0000-0000430E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42900" cy="342900"/>
    <xdr:sp macro="" textlink="">
      <xdr:nvSpPr>
        <xdr:cNvPr id="3652" name="Shape 14">
          <a:extLst>
            <a:ext uri="{FF2B5EF4-FFF2-40B4-BE49-F238E27FC236}">
              <a16:creationId xmlns:a16="http://schemas.microsoft.com/office/drawing/2014/main" id="{00000000-0008-0000-0000-0000440E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42900" cy="342900"/>
    <xdr:sp macro="" textlink="">
      <xdr:nvSpPr>
        <xdr:cNvPr id="3653" name="Shape 14">
          <a:extLst>
            <a:ext uri="{FF2B5EF4-FFF2-40B4-BE49-F238E27FC236}">
              <a16:creationId xmlns:a16="http://schemas.microsoft.com/office/drawing/2014/main" id="{00000000-0008-0000-0000-0000450E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42900" cy="342900"/>
    <xdr:sp macro="" textlink="">
      <xdr:nvSpPr>
        <xdr:cNvPr id="3654" name="Shape 14">
          <a:extLst>
            <a:ext uri="{FF2B5EF4-FFF2-40B4-BE49-F238E27FC236}">
              <a16:creationId xmlns:a16="http://schemas.microsoft.com/office/drawing/2014/main" id="{00000000-0008-0000-0000-0000460E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41</xdr:row>
      <xdr:rowOff>0</xdr:rowOff>
    </xdr:from>
    <xdr:ext cx="342900" cy="342900"/>
    <xdr:sp macro="" textlink="">
      <xdr:nvSpPr>
        <xdr:cNvPr id="3655" name="Shape 14">
          <a:extLst>
            <a:ext uri="{FF2B5EF4-FFF2-40B4-BE49-F238E27FC236}">
              <a16:creationId xmlns:a16="http://schemas.microsoft.com/office/drawing/2014/main" id="{00000000-0008-0000-0000-0000470E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41</xdr:row>
      <xdr:rowOff>0</xdr:rowOff>
    </xdr:from>
    <xdr:ext cx="342900" cy="342900"/>
    <xdr:sp macro="" textlink="">
      <xdr:nvSpPr>
        <xdr:cNvPr id="3656" name="Shape 14">
          <a:extLst>
            <a:ext uri="{FF2B5EF4-FFF2-40B4-BE49-F238E27FC236}">
              <a16:creationId xmlns:a16="http://schemas.microsoft.com/office/drawing/2014/main" id="{00000000-0008-0000-0000-0000480E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41</xdr:row>
      <xdr:rowOff>0</xdr:rowOff>
    </xdr:from>
    <xdr:ext cx="342900" cy="342900"/>
    <xdr:sp macro="" textlink="">
      <xdr:nvSpPr>
        <xdr:cNvPr id="3657" name="Shape 14">
          <a:extLst>
            <a:ext uri="{FF2B5EF4-FFF2-40B4-BE49-F238E27FC236}">
              <a16:creationId xmlns:a16="http://schemas.microsoft.com/office/drawing/2014/main" id="{00000000-0008-0000-0000-0000490E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42</xdr:row>
      <xdr:rowOff>0</xdr:rowOff>
    </xdr:from>
    <xdr:ext cx="342900" cy="342900"/>
    <xdr:sp macro="" textlink="">
      <xdr:nvSpPr>
        <xdr:cNvPr id="3658" name="Shape 14">
          <a:extLst>
            <a:ext uri="{FF2B5EF4-FFF2-40B4-BE49-F238E27FC236}">
              <a16:creationId xmlns:a16="http://schemas.microsoft.com/office/drawing/2014/main" id="{00000000-0008-0000-0000-00004A0E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42</xdr:row>
      <xdr:rowOff>0</xdr:rowOff>
    </xdr:from>
    <xdr:ext cx="342900" cy="342900"/>
    <xdr:sp macro="" textlink="">
      <xdr:nvSpPr>
        <xdr:cNvPr id="3659" name="Shape 14">
          <a:extLst>
            <a:ext uri="{FF2B5EF4-FFF2-40B4-BE49-F238E27FC236}">
              <a16:creationId xmlns:a16="http://schemas.microsoft.com/office/drawing/2014/main" id="{00000000-0008-0000-0000-00004B0E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3660" name="Shape 14">
          <a:extLst>
            <a:ext uri="{FF2B5EF4-FFF2-40B4-BE49-F238E27FC236}">
              <a16:creationId xmlns:a16="http://schemas.microsoft.com/office/drawing/2014/main" id="{00000000-0008-0000-0000-00004C0E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3661" name="Shape 14">
          <a:extLst>
            <a:ext uri="{FF2B5EF4-FFF2-40B4-BE49-F238E27FC236}">
              <a16:creationId xmlns:a16="http://schemas.microsoft.com/office/drawing/2014/main" id="{00000000-0008-0000-0000-00004D0E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3662" name="Shape 14">
          <a:extLst>
            <a:ext uri="{FF2B5EF4-FFF2-40B4-BE49-F238E27FC236}">
              <a16:creationId xmlns:a16="http://schemas.microsoft.com/office/drawing/2014/main" id="{00000000-0008-0000-0000-00004E0E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3663" name="Shape 14">
          <a:extLst>
            <a:ext uri="{FF2B5EF4-FFF2-40B4-BE49-F238E27FC236}">
              <a16:creationId xmlns:a16="http://schemas.microsoft.com/office/drawing/2014/main" id="{00000000-0008-0000-0000-00004F0E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3664" name="Shape 14">
          <a:extLst>
            <a:ext uri="{FF2B5EF4-FFF2-40B4-BE49-F238E27FC236}">
              <a16:creationId xmlns:a16="http://schemas.microsoft.com/office/drawing/2014/main" id="{00000000-0008-0000-0000-0000500E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3665" name="Shape 14">
          <a:extLst>
            <a:ext uri="{FF2B5EF4-FFF2-40B4-BE49-F238E27FC236}">
              <a16:creationId xmlns:a16="http://schemas.microsoft.com/office/drawing/2014/main" id="{00000000-0008-0000-0000-0000510E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34</xdr:row>
      <xdr:rowOff>0</xdr:rowOff>
    </xdr:from>
    <xdr:ext cx="342900" cy="342900"/>
    <xdr:sp macro="" textlink="">
      <xdr:nvSpPr>
        <xdr:cNvPr id="3666" name="Shape 14">
          <a:extLst>
            <a:ext uri="{FF2B5EF4-FFF2-40B4-BE49-F238E27FC236}">
              <a16:creationId xmlns:a16="http://schemas.microsoft.com/office/drawing/2014/main" id="{00000000-0008-0000-0000-0000520E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35</xdr:row>
      <xdr:rowOff>0</xdr:rowOff>
    </xdr:from>
    <xdr:ext cx="342900" cy="342900"/>
    <xdr:sp macro="" textlink="">
      <xdr:nvSpPr>
        <xdr:cNvPr id="3667" name="Shape 14">
          <a:extLst>
            <a:ext uri="{FF2B5EF4-FFF2-40B4-BE49-F238E27FC236}">
              <a16:creationId xmlns:a16="http://schemas.microsoft.com/office/drawing/2014/main" id="{00000000-0008-0000-0000-0000530E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36</xdr:row>
      <xdr:rowOff>0</xdr:rowOff>
    </xdr:from>
    <xdr:ext cx="342900" cy="342900"/>
    <xdr:sp macro="" textlink="">
      <xdr:nvSpPr>
        <xdr:cNvPr id="3668" name="Shape 14">
          <a:extLst>
            <a:ext uri="{FF2B5EF4-FFF2-40B4-BE49-F238E27FC236}">
              <a16:creationId xmlns:a16="http://schemas.microsoft.com/office/drawing/2014/main" id="{00000000-0008-0000-0000-0000540E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37</xdr:row>
      <xdr:rowOff>0</xdr:rowOff>
    </xdr:from>
    <xdr:ext cx="342900" cy="342900"/>
    <xdr:sp macro="" textlink="">
      <xdr:nvSpPr>
        <xdr:cNvPr id="3669" name="Shape 14">
          <a:extLst>
            <a:ext uri="{FF2B5EF4-FFF2-40B4-BE49-F238E27FC236}">
              <a16:creationId xmlns:a16="http://schemas.microsoft.com/office/drawing/2014/main" id="{00000000-0008-0000-0000-0000550E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34</xdr:row>
      <xdr:rowOff>0</xdr:rowOff>
    </xdr:from>
    <xdr:ext cx="342900" cy="342900"/>
    <xdr:sp macro="" textlink="">
      <xdr:nvSpPr>
        <xdr:cNvPr id="3670" name="Shape 14">
          <a:extLst>
            <a:ext uri="{FF2B5EF4-FFF2-40B4-BE49-F238E27FC236}">
              <a16:creationId xmlns:a16="http://schemas.microsoft.com/office/drawing/2014/main" id="{00000000-0008-0000-0000-0000560E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35</xdr:row>
      <xdr:rowOff>0</xdr:rowOff>
    </xdr:from>
    <xdr:ext cx="342900" cy="342900"/>
    <xdr:sp macro="" textlink="">
      <xdr:nvSpPr>
        <xdr:cNvPr id="3671" name="Shape 14">
          <a:extLst>
            <a:ext uri="{FF2B5EF4-FFF2-40B4-BE49-F238E27FC236}">
              <a16:creationId xmlns:a16="http://schemas.microsoft.com/office/drawing/2014/main" id="{00000000-0008-0000-0000-0000570E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36</xdr:row>
      <xdr:rowOff>0</xdr:rowOff>
    </xdr:from>
    <xdr:ext cx="342900" cy="342900"/>
    <xdr:sp macro="" textlink="">
      <xdr:nvSpPr>
        <xdr:cNvPr id="3672" name="Shape 14">
          <a:extLst>
            <a:ext uri="{FF2B5EF4-FFF2-40B4-BE49-F238E27FC236}">
              <a16:creationId xmlns:a16="http://schemas.microsoft.com/office/drawing/2014/main" id="{00000000-0008-0000-0000-0000580E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37</xdr:row>
      <xdr:rowOff>0</xdr:rowOff>
    </xdr:from>
    <xdr:ext cx="342900" cy="342900"/>
    <xdr:sp macro="" textlink="">
      <xdr:nvSpPr>
        <xdr:cNvPr id="3673" name="Shape 14">
          <a:extLst>
            <a:ext uri="{FF2B5EF4-FFF2-40B4-BE49-F238E27FC236}">
              <a16:creationId xmlns:a16="http://schemas.microsoft.com/office/drawing/2014/main" id="{00000000-0008-0000-0000-0000590E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34</xdr:row>
      <xdr:rowOff>0</xdr:rowOff>
    </xdr:from>
    <xdr:ext cx="342900" cy="342900"/>
    <xdr:sp macro="" textlink="">
      <xdr:nvSpPr>
        <xdr:cNvPr id="3674" name="Shape 14">
          <a:extLst>
            <a:ext uri="{FF2B5EF4-FFF2-40B4-BE49-F238E27FC236}">
              <a16:creationId xmlns:a16="http://schemas.microsoft.com/office/drawing/2014/main" id="{00000000-0008-0000-0000-00005A0E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32</xdr:row>
      <xdr:rowOff>0</xdr:rowOff>
    </xdr:from>
    <xdr:ext cx="342900" cy="342900"/>
    <xdr:sp macro="" textlink="">
      <xdr:nvSpPr>
        <xdr:cNvPr id="3675" name="Shape 14">
          <a:extLst>
            <a:ext uri="{FF2B5EF4-FFF2-40B4-BE49-F238E27FC236}">
              <a16:creationId xmlns:a16="http://schemas.microsoft.com/office/drawing/2014/main" id="{00000000-0008-0000-0000-00005B0E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32</xdr:row>
      <xdr:rowOff>0</xdr:rowOff>
    </xdr:from>
    <xdr:ext cx="342900" cy="342900"/>
    <xdr:sp macro="" textlink="">
      <xdr:nvSpPr>
        <xdr:cNvPr id="3676" name="Shape 14">
          <a:extLst>
            <a:ext uri="{FF2B5EF4-FFF2-40B4-BE49-F238E27FC236}">
              <a16:creationId xmlns:a16="http://schemas.microsoft.com/office/drawing/2014/main" id="{00000000-0008-0000-0000-00005C0E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35</xdr:row>
      <xdr:rowOff>0</xdr:rowOff>
    </xdr:from>
    <xdr:ext cx="342900" cy="342900"/>
    <xdr:sp macro="" textlink="">
      <xdr:nvSpPr>
        <xdr:cNvPr id="3677" name="Shape 14">
          <a:extLst>
            <a:ext uri="{FF2B5EF4-FFF2-40B4-BE49-F238E27FC236}">
              <a16:creationId xmlns:a16="http://schemas.microsoft.com/office/drawing/2014/main" id="{00000000-0008-0000-0000-00005D0E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35</xdr:row>
      <xdr:rowOff>0</xdr:rowOff>
    </xdr:from>
    <xdr:ext cx="342900" cy="342900"/>
    <xdr:sp macro="" textlink="">
      <xdr:nvSpPr>
        <xdr:cNvPr id="3678" name="Shape 14">
          <a:extLst>
            <a:ext uri="{FF2B5EF4-FFF2-40B4-BE49-F238E27FC236}">
              <a16:creationId xmlns:a16="http://schemas.microsoft.com/office/drawing/2014/main" id="{00000000-0008-0000-0000-00005E0E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35</xdr:row>
      <xdr:rowOff>0</xdr:rowOff>
    </xdr:from>
    <xdr:ext cx="342900" cy="342900"/>
    <xdr:sp macro="" textlink="">
      <xdr:nvSpPr>
        <xdr:cNvPr id="3679" name="Shape 14">
          <a:extLst>
            <a:ext uri="{FF2B5EF4-FFF2-40B4-BE49-F238E27FC236}">
              <a16:creationId xmlns:a16="http://schemas.microsoft.com/office/drawing/2014/main" id="{00000000-0008-0000-0000-00005F0E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36</xdr:row>
      <xdr:rowOff>0</xdr:rowOff>
    </xdr:from>
    <xdr:ext cx="342900" cy="342900"/>
    <xdr:sp macro="" textlink="">
      <xdr:nvSpPr>
        <xdr:cNvPr id="3680" name="Shape 14">
          <a:extLst>
            <a:ext uri="{FF2B5EF4-FFF2-40B4-BE49-F238E27FC236}">
              <a16:creationId xmlns:a16="http://schemas.microsoft.com/office/drawing/2014/main" id="{00000000-0008-0000-0000-0000600E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36</xdr:row>
      <xdr:rowOff>0</xdr:rowOff>
    </xdr:from>
    <xdr:ext cx="342900" cy="342900"/>
    <xdr:sp macro="" textlink="">
      <xdr:nvSpPr>
        <xdr:cNvPr id="3681" name="Shape 14">
          <a:extLst>
            <a:ext uri="{FF2B5EF4-FFF2-40B4-BE49-F238E27FC236}">
              <a16:creationId xmlns:a16="http://schemas.microsoft.com/office/drawing/2014/main" id="{00000000-0008-0000-0000-0000610E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36</xdr:row>
      <xdr:rowOff>0</xdr:rowOff>
    </xdr:from>
    <xdr:ext cx="342900" cy="342900"/>
    <xdr:sp macro="" textlink="">
      <xdr:nvSpPr>
        <xdr:cNvPr id="3682" name="Shape 14">
          <a:extLst>
            <a:ext uri="{FF2B5EF4-FFF2-40B4-BE49-F238E27FC236}">
              <a16:creationId xmlns:a16="http://schemas.microsoft.com/office/drawing/2014/main" id="{00000000-0008-0000-0000-0000620E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37</xdr:row>
      <xdr:rowOff>0</xdr:rowOff>
    </xdr:from>
    <xdr:ext cx="342900" cy="342900"/>
    <xdr:sp macro="" textlink="">
      <xdr:nvSpPr>
        <xdr:cNvPr id="3683" name="Shape 14">
          <a:extLst>
            <a:ext uri="{FF2B5EF4-FFF2-40B4-BE49-F238E27FC236}">
              <a16:creationId xmlns:a16="http://schemas.microsoft.com/office/drawing/2014/main" id="{00000000-0008-0000-0000-0000630E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37</xdr:row>
      <xdr:rowOff>0</xdr:rowOff>
    </xdr:from>
    <xdr:ext cx="342900" cy="342900"/>
    <xdr:sp macro="" textlink="">
      <xdr:nvSpPr>
        <xdr:cNvPr id="3684" name="Shape 14">
          <a:extLst>
            <a:ext uri="{FF2B5EF4-FFF2-40B4-BE49-F238E27FC236}">
              <a16:creationId xmlns:a16="http://schemas.microsoft.com/office/drawing/2014/main" id="{00000000-0008-0000-0000-0000640E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37</xdr:row>
      <xdr:rowOff>0</xdr:rowOff>
    </xdr:from>
    <xdr:ext cx="342900" cy="342900"/>
    <xdr:sp macro="" textlink="">
      <xdr:nvSpPr>
        <xdr:cNvPr id="3685" name="Shape 14">
          <a:extLst>
            <a:ext uri="{FF2B5EF4-FFF2-40B4-BE49-F238E27FC236}">
              <a16:creationId xmlns:a16="http://schemas.microsoft.com/office/drawing/2014/main" id="{00000000-0008-0000-0000-0000650E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42900" cy="342900"/>
    <xdr:sp macro="" textlink="">
      <xdr:nvSpPr>
        <xdr:cNvPr id="3686" name="Shape 14">
          <a:extLst>
            <a:ext uri="{FF2B5EF4-FFF2-40B4-BE49-F238E27FC236}">
              <a16:creationId xmlns:a16="http://schemas.microsoft.com/office/drawing/2014/main" id="{00000000-0008-0000-0000-0000660E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42900" cy="342900"/>
    <xdr:sp macro="" textlink="">
      <xdr:nvSpPr>
        <xdr:cNvPr id="3687" name="Shape 14">
          <a:extLst>
            <a:ext uri="{FF2B5EF4-FFF2-40B4-BE49-F238E27FC236}">
              <a16:creationId xmlns:a16="http://schemas.microsoft.com/office/drawing/2014/main" id="{00000000-0008-0000-0000-0000670E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42900" cy="342900"/>
    <xdr:sp macro="" textlink="">
      <xdr:nvSpPr>
        <xdr:cNvPr id="3688" name="Shape 14">
          <a:extLst>
            <a:ext uri="{FF2B5EF4-FFF2-40B4-BE49-F238E27FC236}">
              <a16:creationId xmlns:a16="http://schemas.microsoft.com/office/drawing/2014/main" id="{00000000-0008-0000-0000-0000680E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41</xdr:row>
      <xdr:rowOff>0</xdr:rowOff>
    </xdr:from>
    <xdr:ext cx="342900" cy="342900"/>
    <xdr:sp macro="" textlink="">
      <xdr:nvSpPr>
        <xdr:cNvPr id="3689" name="Shape 14">
          <a:extLst>
            <a:ext uri="{FF2B5EF4-FFF2-40B4-BE49-F238E27FC236}">
              <a16:creationId xmlns:a16="http://schemas.microsoft.com/office/drawing/2014/main" id="{00000000-0008-0000-0000-0000690E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41</xdr:row>
      <xdr:rowOff>0</xdr:rowOff>
    </xdr:from>
    <xdr:ext cx="342900" cy="342900"/>
    <xdr:sp macro="" textlink="">
      <xdr:nvSpPr>
        <xdr:cNvPr id="3690" name="Shape 14">
          <a:extLst>
            <a:ext uri="{FF2B5EF4-FFF2-40B4-BE49-F238E27FC236}">
              <a16:creationId xmlns:a16="http://schemas.microsoft.com/office/drawing/2014/main" id="{00000000-0008-0000-0000-00006A0E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41</xdr:row>
      <xdr:rowOff>0</xdr:rowOff>
    </xdr:from>
    <xdr:ext cx="342900" cy="342900"/>
    <xdr:sp macro="" textlink="">
      <xdr:nvSpPr>
        <xdr:cNvPr id="3691" name="Shape 14">
          <a:extLst>
            <a:ext uri="{FF2B5EF4-FFF2-40B4-BE49-F238E27FC236}">
              <a16:creationId xmlns:a16="http://schemas.microsoft.com/office/drawing/2014/main" id="{00000000-0008-0000-0000-00006B0E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42</xdr:row>
      <xdr:rowOff>0</xdr:rowOff>
    </xdr:from>
    <xdr:ext cx="342900" cy="342900"/>
    <xdr:sp macro="" textlink="">
      <xdr:nvSpPr>
        <xdr:cNvPr id="3692" name="Shape 14">
          <a:extLst>
            <a:ext uri="{FF2B5EF4-FFF2-40B4-BE49-F238E27FC236}">
              <a16:creationId xmlns:a16="http://schemas.microsoft.com/office/drawing/2014/main" id="{00000000-0008-0000-0000-00006C0E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42</xdr:row>
      <xdr:rowOff>0</xdr:rowOff>
    </xdr:from>
    <xdr:ext cx="342900" cy="342900"/>
    <xdr:sp macro="" textlink="">
      <xdr:nvSpPr>
        <xdr:cNvPr id="3693" name="Shape 14">
          <a:extLst>
            <a:ext uri="{FF2B5EF4-FFF2-40B4-BE49-F238E27FC236}">
              <a16:creationId xmlns:a16="http://schemas.microsoft.com/office/drawing/2014/main" id="{00000000-0008-0000-0000-00006D0E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42</xdr:row>
      <xdr:rowOff>0</xdr:rowOff>
    </xdr:from>
    <xdr:ext cx="342900" cy="342900"/>
    <xdr:sp macro="" textlink="">
      <xdr:nvSpPr>
        <xdr:cNvPr id="3694" name="Shape 14">
          <a:extLst>
            <a:ext uri="{FF2B5EF4-FFF2-40B4-BE49-F238E27FC236}">
              <a16:creationId xmlns:a16="http://schemas.microsoft.com/office/drawing/2014/main" id="{00000000-0008-0000-0000-00006E0E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43</xdr:row>
      <xdr:rowOff>0</xdr:rowOff>
    </xdr:from>
    <xdr:ext cx="342900" cy="342900"/>
    <xdr:sp macro="" textlink="">
      <xdr:nvSpPr>
        <xdr:cNvPr id="3695" name="Shape 14">
          <a:extLst>
            <a:ext uri="{FF2B5EF4-FFF2-40B4-BE49-F238E27FC236}">
              <a16:creationId xmlns:a16="http://schemas.microsoft.com/office/drawing/2014/main" id="{00000000-0008-0000-0000-00006F0E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43</xdr:row>
      <xdr:rowOff>0</xdr:rowOff>
    </xdr:from>
    <xdr:ext cx="342900" cy="342900"/>
    <xdr:sp macro="" textlink="">
      <xdr:nvSpPr>
        <xdr:cNvPr id="3696" name="Shape 14">
          <a:extLst>
            <a:ext uri="{FF2B5EF4-FFF2-40B4-BE49-F238E27FC236}">
              <a16:creationId xmlns:a16="http://schemas.microsoft.com/office/drawing/2014/main" id="{00000000-0008-0000-0000-0000700E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49</xdr:row>
      <xdr:rowOff>0</xdr:rowOff>
    </xdr:from>
    <xdr:ext cx="342900" cy="342900"/>
    <xdr:sp macro="" textlink="">
      <xdr:nvSpPr>
        <xdr:cNvPr id="3697" name="Shape 14">
          <a:extLst>
            <a:ext uri="{FF2B5EF4-FFF2-40B4-BE49-F238E27FC236}">
              <a16:creationId xmlns:a16="http://schemas.microsoft.com/office/drawing/2014/main" id="{00000000-0008-0000-0000-0000710E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34</xdr:row>
      <xdr:rowOff>0</xdr:rowOff>
    </xdr:from>
    <xdr:ext cx="342900" cy="342900"/>
    <xdr:sp macro="" textlink="">
      <xdr:nvSpPr>
        <xdr:cNvPr id="3698" name="Shape 14">
          <a:extLst>
            <a:ext uri="{FF2B5EF4-FFF2-40B4-BE49-F238E27FC236}">
              <a16:creationId xmlns:a16="http://schemas.microsoft.com/office/drawing/2014/main" id="{00000000-0008-0000-0000-0000720E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35</xdr:row>
      <xdr:rowOff>0</xdr:rowOff>
    </xdr:from>
    <xdr:ext cx="342900" cy="342900"/>
    <xdr:sp macro="" textlink="">
      <xdr:nvSpPr>
        <xdr:cNvPr id="3699" name="Shape 14">
          <a:extLst>
            <a:ext uri="{FF2B5EF4-FFF2-40B4-BE49-F238E27FC236}">
              <a16:creationId xmlns:a16="http://schemas.microsoft.com/office/drawing/2014/main" id="{00000000-0008-0000-0000-0000730E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3700" name="Shape 14">
          <a:extLst>
            <a:ext uri="{FF2B5EF4-FFF2-40B4-BE49-F238E27FC236}">
              <a16:creationId xmlns:a16="http://schemas.microsoft.com/office/drawing/2014/main" id="{00000000-0008-0000-0000-0000740E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3701" name="Shape 14">
          <a:extLst>
            <a:ext uri="{FF2B5EF4-FFF2-40B4-BE49-F238E27FC236}">
              <a16:creationId xmlns:a16="http://schemas.microsoft.com/office/drawing/2014/main" id="{00000000-0008-0000-0000-0000750E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34</xdr:row>
      <xdr:rowOff>0</xdr:rowOff>
    </xdr:from>
    <xdr:ext cx="342900" cy="342900"/>
    <xdr:sp macro="" textlink="">
      <xdr:nvSpPr>
        <xdr:cNvPr id="3702" name="Shape 14">
          <a:extLst>
            <a:ext uri="{FF2B5EF4-FFF2-40B4-BE49-F238E27FC236}">
              <a16:creationId xmlns:a16="http://schemas.microsoft.com/office/drawing/2014/main" id="{00000000-0008-0000-0000-0000760E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35</xdr:row>
      <xdr:rowOff>0</xdr:rowOff>
    </xdr:from>
    <xdr:ext cx="342900" cy="342900"/>
    <xdr:sp macro="" textlink="">
      <xdr:nvSpPr>
        <xdr:cNvPr id="3703" name="Shape 14">
          <a:extLst>
            <a:ext uri="{FF2B5EF4-FFF2-40B4-BE49-F238E27FC236}">
              <a16:creationId xmlns:a16="http://schemas.microsoft.com/office/drawing/2014/main" id="{00000000-0008-0000-0000-0000770E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3704" name="Shape 14">
          <a:extLst>
            <a:ext uri="{FF2B5EF4-FFF2-40B4-BE49-F238E27FC236}">
              <a16:creationId xmlns:a16="http://schemas.microsoft.com/office/drawing/2014/main" id="{00000000-0008-0000-0000-0000780E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3705" name="Shape 14">
          <a:extLst>
            <a:ext uri="{FF2B5EF4-FFF2-40B4-BE49-F238E27FC236}">
              <a16:creationId xmlns:a16="http://schemas.microsoft.com/office/drawing/2014/main" id="{00000000-0008-0000-0000-0000790E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34</xdr:row>
      <xdr:rowOff>0</xdr:rowOff>
    </xdr:from>
    <xdr:ext cx="342900" cy="342900"/>
    <xdr:sp macro="" textlink="">
      <xdr:nvSpPr>
        <xdr:cNvPr id="3706" name="Shape 14">
          <a:extLst>
            <a:ext uri="{FF2B5EF4-FFF2-40B4-BE49-F238E27FC236}">
              <a16:creationId xmlns:a16="http://schemas.microsoft.com/office/drawing/2014/main" id="{00000000-0008-0000-0000-00007A0E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42900" cy="342900"/>
    <xdr:sp macro="" textlink="">
      <xdr:nvSpPr>
        <xdr:cNvPr id="3707" name="Shape 14">
          <a:extLst>
            <a:ext uri="{FF2B5EF4-FFF2-40B4-BE49-F238E27FC236}">
              <a16:creationId xmlns:a16="http://schemas.microsoft.com/office/drawing/2014/main" id="{00000000-0008-0000-0000-00007B0E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42900" cy="342900"/>
    <xdr:sp macro="" textlink="">
      <xdr:nvSpPr>
        <xdr:cNvPr id="3708" name="Shape 14">
          <a:extLst>
            <a:ext uri="{FF2B5EF4-FFF2-40B4-BE49-F238E27FC236}">
              <a16:creationId xmlns:a16="http://schemas.microsoft.com/office/drawing/2014/main" id="{00000000-0008-0000-0000-00007C0E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42900" cy="342900"/>
    <xdr:sp macro="" textlink="">
      <xdr:nvSpPr>
        <xdr:cNvPr id="3709" name="Shape 14">
          <a:extLst>
            <a:ext uri="{FF2B5EF4-FFF2-40B4-BE49-F238E27FC236}">
              <a16:creationId xmlns:a16="http://schemas.microsoft.com/office/drawing/2014/main" id="{00000000-0008-0000-0000-00007D0E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35</xdr:row>
      <xdr:rowOff>0</xdr:rowOff>
    </xdr:from>
    <xdr:ext cx="342900" cy="342900"/>
    <xdr:sp macro="" textlink="">
      <xdr:nvSpPr>
        <xdr:cNvPr id="3710" name="Shape 14">
          <a:extLst>
            <a:ext uri="{FF2B5EF4-FFF2-40B4-BE49-F238E27FC236}">
              <a16:creationId xmlns:a16="http://schemas.microsoft.com/office/drawing/2014/main" id="{00000000-0008-0000-0000-00007E0E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35</xdr:row>
      <xdr:rowOff>0</xdr:rowOff>
    </xdr:from>
    <xdr:ext cx="342900" cy="342900"/>
    <xdr:sp macro="" textlink="">
      <xdr:nvSpPr>
        <xdr:cNvPr id="3711" name="Shape 14">
          <a:extLst>
            <a:ext uri="{FF2B5EF4-FFF2-40B4-BE49-F238E27FC236}">
              <a16:creationId xmlns:a16="http://schemas.microsoft.com/office/drawing/2014/main" id="{00000000-0008-0000-0000-00007F0E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35</xdr:row>
      <xdr:rowOff>0</xdr:rowOff>
    </xdr:from>
    <xdr:ext cx="342900" cy="342900"/>
    <xdr:sp macro="" textlink="">
      <xdr:nvSpPr>
        <xdr:cNvPr id="3712" name="Shape 14">
          <a:extLst>
            <a:ext uri="{FF2B5EF4-FFF2-40B4-BE49-F238E27FC236}">
              <a16:creationId xmlns:a16="http://schemas.microsoft.com/office/drawing/2014/main" id="{00000000-0008-0000-0000-0000800E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3713" name="Shape 14">
          <a:extLst>
            <a:ext uri="{FF2B5EF4-FFF2-40B4-BE49-F238E27FC236}">
              <a16:creationId xmlns:a16="http://schemas.microsoft.com/office/drawing/2014/main" id="{00000000-0008-0000-0000-0000810E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3714" name="Shape 14">
          <a:extLst>
            <a:ext uri="{FF2B5EF4-FFF2-40B4-BE49-F238E27FC236}">
              <a16:creationId xmlns:a16="http://schemas.microsoft.com/office/drawing/2014/main" id="{00000000-0008-0000-0000-0000820E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3715" name="Shape 14">
          <a:extLst>
            <a:ext uri="{FF2B5EF4-FFF2-40B4-BE49-F238E27FC236}">
              <a16:creationId xmlns:a16="http://schemas.microsoft.com/office/drawing/2014/main" id="{00000000-0008-0000-0000-0000830E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3716" name="Shape 14">
          <a:extLst>
            <a:ext uri="{FF2B5EF4-FFF2-40B4-BE49-F238E27FC236}">
              <a16:creationId xmlns:a16="http://schemas.microsoft.com/office/drawing/2014/main" id="{00000000-0008-0000-0000-0000840E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3717" name="Shape 14">
          <a:extLst>
            <a:ext uri="{FF2B5EF4-FFF2-40B4-BE49-F238E27FC236}">
              <a16:creationId xmlns:a16="http://schemas.microsoft.com/office/drawing/2014/main" id="{00000000-0008-0000-0000-0000850E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42900" cy="342900"/>
    <xdr:sp macro="" textlink="">
      <xdr:nvSpPr>
        <xdr:cNvPr id="3718" name="Shape 14">
          <a:extLst>
            <a:ext uri="{FF2B5EF4-FFF2-40B4-BE49-F238E27FC236}">
              <a16:creationId xmlns:a16="http://schemas.microsoft.com/office/drawing/2014/main" id="{00000000-0008-0000-0000-0000860E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42900" cy="342900"/>
    <xdr:sp macro="" textlink="">
      <xdr:nvSpPr>
        <xdr:cNvPr id="3719" name="Shape 14">
          <a:extLst>
            <a:ext uri="{FF2B5EF4-FFF2-40B4-BE49-F238E27FC236}">
              <a16:creationId xmlns:a16="http://schemas.microsoft.com/office/drawing/2014/main" id="{00000000-0008-0000-0000-0000870E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42900" cy="342900"/>
    <xdr:sp macro="" textlink="">
      <xdr:nvSpPr>
        <xdr:cNvPr id="3720" name="Shape 14">
          <a:extLst>
            <a:ext uri="{FF2B5EF4-FFF2-40B4-BE49-F238E27FC236}">
              <a16:creationId xmlns:a16="http://schemas.microsoft.com/office/drawing/2014/main" id="{00000000-0008-0000-0000-0000880E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41</xdr:row>
      <xdr:rowOff>0</xdr:rowOff>
    </xdr:from>
    <xdr:ext cx="342900" cy="342900"/>
    <xdr:sp macro="" textlink="">
      <xdr:nvSpPr>
        <xdr:cNvPr id="3721" name="Shape 14">
          <a:extLst>
            <a:ext uri="{FF2B5EF4-FFF2-40B4-BE49-F238E27FC236}">
              <a16:creationId xmlns:a16="http://schemas.microsoft.com/office/drawing/2014/main" id="{00000000-0008-0000-0000-0000890E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41</xdr:row>
      <xdr:rowOff>0</xdr:rowOff>
    </xdr:from>
    <xdr:ext cx="342900" cy="342900"/>
    <xdr:sp macro="" textlink="">
      <xdr:nvSpPr>
        <xdr:cNvPr id="3722" name="Shape 14">
          <a:extLst>
            <a:ext uri="{FF2B5EF4-FFF2-40B4-BE49-F238E27FC236}">
              <a16:creationId xmlns:a16="http://schemas.microsoft.com/office/drawing/2014/main" id="{00000000-0008-0000-0000-00008A0E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41</xdr:row>
      <xdr:rowOff>0</xdr:rowOff>
    </xdr:from>
    <xdr:ext cx="342900" cy="342900"/>
    <xdr:sp macro="" textlink="">
      <xdr:nvSpPr>
        <xdr:cNvPr id="3723" name="Shape 14">
          <a:extLst>
            <a:ext uri="{FF2B5EF4-FFF2-40B4-BE49-F238E27FC236}">
              <a16:creationId xmlns:a16="http://schemas.microsoft.com/office/drawing/2014/main" id="{00000000-0008-0000-0000-00008B0E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42</xdr:row>
      <xdr:rowOff>0</xdr:rowOff>
    </xdr:from>
    <xdr:ext cx="342900" cy="342900"/>
    <xdr:sp macro="" textlink="">
      <xdr:nvSpPr>
        <xdr:cNvPr id="3724" name="Shape 14">
          <a:extLst>
            <a:ext uri="{FF2B5EF4-FFF2-40B4-BE49-F238E27FC236}">
              <a16:creationId xmlns:a16="http://schemas.microsoft.com/office/drawing/2014/main" id="{00000000-0008-0000-0000-00008C0E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42</xdr:row>
      <xdr:rowOff>0</xdr:rowOff>
    </xdr:from>
    <xdr:ext cx="342900" cy="342900"/>
    <xdr:sp macro="" textlink="">
      <xdr:nvSpPr>
        <xdr:cNvPr id="3725" name="Shape 14">
          <a:extLst>
            <a:ext uri="{FF2B5EF4-FFF2-40B4-BE49-F238E27FC236}">
              <a16:creationId xmlns:a16="http://schemas.microsoft.com/office/drawing/2014/main" id="{00000000-0008-0000-0000-00008D0E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42</xdr:row>
      <xdr:rowOff>0</xdr:rowOff>
    </xdr:from>
    <xdr:ext cx="342900" cy="342900"/>
    <xdr:sp macro="" textlink="">
      <xdr:nvSpPr>
        <xdr:cNvPr id="3726" name="Shape 14">
          <a:extLst>
            <a:ext uri="{FF2B5EF4-FFF2-40B4-BE49-F238E27FC236}">
              <a16:creationId xmlns:a16="http://schemas.microsoft.com/office/drawing/2014/main" id="{00000000-0008-0000-0000-00008E0E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3727" name="Shape 14">
          <a:extLst>
            <a:ext uri="{FF2B5EF4-FFF2-40B4-BE49-F238E27FC236}">
              <a16:creationId xmlns:a16="http://schemas.microsoft.com/office/drawing/2014/main" id="{00000000-0008-0000-0000-00008F0E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3728" name="Shape 14">
          <a:extLst>
            <a:ext uri="{FF2B5EF4-FFF2-40B4-BE49-F238E27FC236}">
              <a16:creationId xmlns:a16="http://schemas.microsoft.com/office/drawing/2014/main" id="{00000000-0008-0000-0000-0000900E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3729" name="Shape 14">
          <a:extLst>
            <a:ext uri="{FF2B5EF4-FFF2-40B4-BE49-F238E27FC236}">
              <a16:creationId xmlns:a16="http://schemas.microsoft.com/office/drawing/2014/main" id="{00000000-0008-0000-0000-0000910E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3730" name="Shape 14">
          <a:extLst>
            <a:ext uri="{FF2B5EF4-FFF2-40B4-BE49-F238E27FC236}">
              <a16:creationId xmlns:a16="http://schemas.microsoft.com/office/drawing/2014/main" id="{00000000-0008-0000-0000-0000920E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3731" name="Shape 14">
          <a:extLst>
            <a:ext uri="{FF2B5EF4-FFF2-40B4-BE49-F238E27FC236}">
              <a16:creationId xmlns:a16="http://schemas.microsoft.com/office/drawing/2014/main" id="{00000000-0008-0000-0000-0000930E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3732" name="Shape 14">
          <a:extLst>
            <a:ext uri="{FF2B5EF4-FFF2-40B4-BE49-F238E27FC236}">
              <a16:creationId xmlns:a16="http://schemas.microsoft.com/office/drawing/2014/main" id="{00000000-0008-0000-0000-0000940E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38</xdr:row>
      <xdr:rowOff>0</xdr:rowOff>
    </xdr:from>
    <xdr:ext cx="342900" cy="342900"/>
    <xdr:sp macro="" textlink="">
      <xdr:nvSpPr>
        <xdr:cNvPr id="3733" name="Shape 14">
          <a:extLst>
            <a:ext uri="{FF2B5EF4-FFF2-40B4-BE49-F238E27FC236}">
              <a16:creationId xmlns:a16="http://schemas.microsoft.com/office/drawing/2014/main" id="{00000000-0008-0000-0000-0000950E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38</xdr:row>
      <xdr:rowOff>0</xdr:rowOff>
    </xdr:from>
    <xdr:ext cx="342900" cy="342900"/>
    <xdr:sp macro="" textlink="">
      <xdr:nvSpPr>
        <xdr:cNvPr id="3734" name="Shape 14">
          <a:extLst>
            <a:ext uri="{FF2B5EF4-FFF2-40B4-BE49-F238E27FC236}">
              <a16:creationId xmlns:a16="http://schemas.microsoft.com/office/drawing/2014/main" id="{00000000-0008-0000-0000-0000960E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38</xdr:row>
      <xdr:rowOff>0</xdr:rowOff>
    </xdr:from>
    <xdr:ext cx="342900" cy="342900"/>
    <xdr:sp macro="" textlink="">
      <xdr:nvSpPr>
        <xdr:cNvPr id="3735" name="Shape 14">
          <a:extLst>
            <a:ext uri="{FF2B5EF4-FFF2-40B4-BE49-F238E27FC236}">
              <a16:creationId xmlns:a16="http://schemas.microsoft.com/office/drawing/2014/main" id="{00000000-0008-0000-0000-0000970E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38</xdr:row>
      <xdr:rowOff>0</xdr:rowOff>
    </xdr:from>
    <xdr:ext cx="342900" cy="342900"/>
    <xdr:sp macro="" textlink="">
      <xdr:nvSpPr>
        <xdr:cNvPr id="3736" name="Shape 14">
          <a:extLst>
            <a:ext uri="{FF2B5EF4-FFF2-40B4-BE49-F238E27FC236}">
              <a16:creationId xmlns:a16="http://schemas.microsoft.com/office/drawing/2014/main" id="{00000000-0008-0000-0000-0000980E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38</xdr:row>
      <xdr:rowOff>0</xdr:rowOff>
    </xdr:from>
    <xdr:ext cx="342900" cy="342900"/>
    <xdr:sp macro="" textlink="">
      <xdr:nvSpPr>
        <xdr:cNvPr id="3737" name="Shape 14">
          <a:extLst>
            <a:ext uri="{FF2B5EF4-FFF2-40B4-BE49-F238E27FC236}">
              <a16:creationId xmlns:a16="http://schemas.microsoft.com/office/drawing/2014/main" id="{00000000-0008-0000-0000-0000990E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38</xdr:row>
      <xdr:rowOff>0</xdr:rowOff>
    </xdr:from>
    <xdr:ext cx="342900" cy="342900"/>
    <xdr:sp macro="" textlink="">
      <xdr:nvSpPr>
        <xdr:cNvPr id="3738" name="Shape 14">
          <a:extLst>
            <a:ext uri="{FF2B5EF4-FFF2-40B4-BE49-F238E27FC236}">
              <a16:creationId xmlns:a16="http://schemas.microsoft.com/office/drawing/2014/main" id="{00000000-0008-0000-0000-00009A0E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38</xdr:row>
      <xdr:rowOff>0</xdr:rowOff>
    </xdr:from>
    <xdr:ext cx="342900" cy="342900"/>
    <xdr:sp macro="" textlink="">
      <xdr:nvSpPr>
        <xdr:cNvPr id="3739" name="Shape 14">
          <a:extLst>
            <a:ext uri="{FF2B5EF4-FFF2-40B4-BE49-F238E27FC236}">
              <a16:creationId xmlns:a16="http://schemas.microsoft.com/office/drawing/2014/main" id="{00000000-0008-0000-0000-00009B0E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38</xdr:row>
      <xdr:rowOff>0</xdr:rowOff>
    </xdr:from>
    <xdr:ext cx="342900" cy="342900"/>
    <xdr:sp macro="" textlink="">
      <xdr:nvSpPr>
        <xdr:cNvPr id="3740" name="Shape 14">
          <a:extLst>
            <a:ext uri="{FF2B5EF4-FFF2-40B4-BE49-F238E27FC236}">
              <a16:creationId xmlns:a16="http://schemas.microsoft.com/office/drawing/2014/main" id="{00000000-0008-0000-0000-00009C0E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38</xdr:row>
      <xdr:rowOff>0</xdr:rowOff>
    </xdr:from>
    <xdr:ext cx="342900" cy="342900"/>
    <xdr:sp macro="" textlink="">
      <xdr:nvSpPr>
        <xdr:cNvPr id="3741" name="Shape 14">
          <a:extLst>
            <a:ext uri="{FF2B5EF4-FFF2-40B4-BE49-F238E27FC236}">
              <a16:creationId xmlns:a16="http://schemas.microsoft.com/office/drawing/2014/main" id="{00000000-0008-0000-0000-00009D0E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38</xdr:row>
      <xdr:rowOff>0</xdr:rowOff>
    </xdr:from>
    <xdr:ext cx="342900" cy="342900"/>
    <xdr:sp macro="" textlink="">
      <xdr:nvSpPr>
        <xdr:cNvPr id="3742" name="Shape 14">
          <a:extLst>
            <a:ext uri="{FF2B5EF4-FFF2-40B4-BE49-F238E27FC236}">
              <a16:creationId xmlns:a16="http://schemas.microsoft.com/office/drawing/2014/main" id="{00000000-0008-0000-0000-00009E0E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38</xdr:row>
      <xdr:rowOff>0</xdr:rowOff>
    </xdr:from>
    <xdr:ext cx="342900" cy="342900"/>
    <xdr:sp macro="" textlink="">
      <xdr:nvSpPr>
        <xdr:cNvPr id="3743" name="Shape 14">
          <a:extLst>
            <a:ext uri="{FF2B5EF4-FFF2-40B4-BE49-F238E27FC236}">
              <a16:creationId xmlns:a16="http://schemas.microsoft.com/office/drawing/2014/main" id="{00000000-0008-0000-0000-00009F0E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38</xdr:row>
      <xdr:rowOff>0</xdr:rowOff>
    </xdr:from>
    <xdr:ext cx="342900" cy="342900"/>
    <xdr:sp macro="" textlink="">
      <xdr:nvSpPr>
        <xdr:cNvPr id="3744" name="Shape 14">
          <a:extLst>
            <a:ext uri="{FF2B5EF4-FFF2-40B4-BE49-F238E27FC236}">
              <a16:creationId xmlns:a16="http://schemas.microsoft.com/office/drawing/2014/main" id="{00000000-0008-0000-0000-0000A00E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38</xdr:row>
      <xdr:rowOff>0</xdr:rowOff>
    </xdr:from>
    <xdr:ext cx="342900" cy="342900"/>
    <xdr:sp macro="" textlink="">
      <xdr:nvSpPr>
        <xdr:cNvPr id="3745" name="Shape 14">
          <a:extLst>
            <a:ext uri="{FF2B5EF4-FFF2-40B4-BE49-F238E27FC236}">
              <a16:creationId xmlns:a16="http://schemas.microsoft.com/office/drawing/2014/main" id="{00000000-0008-0000-0000-0000A10E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38</xdr:row>
      <xdr:rowOff>0</xdr:rowOff>
    </xdr:from>
    <xdr:ext cx="342900" cy="342900"/>
    <xdr:sp macro="" textlink="">
      <xdr:nvSpPr>
        <xdr:cNvPr id="3746" name="Shape 14">
          <a:extLst>
            <a:ext uri="{FF2B5EF4-FFF2-40B4-BE49-F238E27FC236}">
              <a16:creationId xmlns:a16="http://schemas.microsoft.com/office/drawing/2014/main" id="{00000000-0008-0000-0000-0000A20E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38</xdr:row>
      <xdr:rowOff>0</xdr:rowOff>
    </xdr:from>
    <xdr:ext cx="342900" cy="342900"/>
    <xdr:sp macro="" textlink="">
      <xdr:nvSpPr>
        <xdr:cNvPr id="3747" name="Shape 14">
          <a:extLst>
            <a:ext uri="{FF2B5EF4-FFF2-40B4-BE49-F238E27FC236}">
              <a16:creationId xmlns:a16="http://schemas.microsoft.com/office/drawing/2014/main" id="{00000000-0008-0000-0000-0000A30E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38</xdr:row>
      <xdr:rowOff>0</xdr:rowOff>
    </xdr:from>
    <xdr:ext cx="342900" cy="342900"/>
    <xdr:sp macro="" textlink="">
      <xdr:nvSpPr>
        <xdr:cNvPr id="3748" name="Shape 14">
          <a:extLst>
            <a:ext uri="{FF2B5EF4-FFF2-40B4-BE49-F238E27FC236}">
              <a16:creationId xmlns:a16="http://schemas.microsoft.com/office/drawing/2014/main" id="{00000000-0008-0000-0000-0000A40E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38</xdr:row>
      <xdr:rowOff>0</xdr:rowOff>
    </xdr:from>
    <xdr:ext cx="342900" cy="342900"/>
    <xdr:sp macro="" textlink="">
      <xdr:nvSpPr>
        <xdr:cNvPr id="3749" name="Shape 14">
          <a:extLst>
            <a:ext uri="{FF2B5EF4-FFF2-40B4-BE49-F238E27FC236}">
              <a16:creationId xmlns:a16="http://schemas.microsoft.com/office/drawing/2014/main" id="{00000000-0008-0000-0000-0000A50E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38</xdr:row>
      <xdr:rowOff>0</xdr:rowOff>
    </xdr:from>
    <xdr:ext cx="342900" cy="342900"/>
    <xdr:sp macro="" textlink="">
      <xdr:nvSpPr>
        <xdr:cNvPr id="3750" name="Shape 14">
          <a:extLst>
            <a:ext uri="{FF2B5EF4-FFF2-40B4-BE49-F238E27FC236}">
              <a16:creationId xmlns:a16="http://schemas.microsoft.com/office/drawing/2014/main" id="{00000000-0008-0000-0000-0000A60E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38</xdr:row>
      <xdr:rowOff>0</xdr:rowOff>
    </xdr:from>
    <xdr:ext cx="342900" cy="342900"/>
    <xdr:sp macro="" textlink="">
      <xdr:nvSpPr>
        <xdr:cNvPr id="3751" name="Shape 14">
          <a:extLst>
            <a:ext uri="{FF2B5EF4-FFF2-40B4-BE49-F238E27FC236}">
              <a16:creationId xmlns:a16="http://schemas.microsoft.com/office/drawing/2014/main" id="{00000000-0008-0000-0000-0000A70E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38</xdr:row>
      <xdr:rowOff>0</xdr:rowOff>
    </xdr:from>
    <xdr:ext cx="342900" cy="342900"/>
    <xdr:sp macro="" textlink="">
      <xdr:nvSpPr>
        <xdr:cNvPr id="3752" name="Shape 14">
          <a:extLst>
            <a:ext uri="{FF2B5EF4-FFF2-40B4-BE49-F238E27FC236}">
              <a16:creationId xmlns:a16="http://schemas.microsoft.com/office/drawing/2014/main" id="{00000000-0008-0000-0000-0000A80E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3753" name="Shape 14">
          <a:extLst>
            <a:ext uri="{FF2B5EF4-FFF2-40B4-BE49-F238E27FC236}">
              <a16:creationId xmlns:a16="http://schemas.microsoft.com/office/drawing/2014/main" id="{00000000-0008-0000-0000-0000A90E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3754" name="Shape 14">
          <a:extLst>
            <a:ext uri="{FF2B5EF4-FFF2-40B4-BE49-F238E27FC236}">
              <a16:creationId xmlns:a16="http://schemas.microsoft.com/office/drawing/2014/main" id="{00000000-0008-0000-0000-0000AA0E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3755" name="Shape 14">
          <a:extLst>
            <a:ext uri="{FF2B5EF4-FFF2-40B4-BE49-F238E27FC236}">
              <a16:creationId xmlns:a16="http://schemas.microsoft.com/office/drawing/2014/main" id="{00000000-0008-0000-0000-0000AB0E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3756" name="Shape 14">
          <a:extLst>
            <a:ext uri="{FF2B5EF4-FFF2-40B4-BE49-F238E27FC236}">
              <a16:creationId xmlns:a16="http://schemas.microsoft.com/office/drawing/2014/main" id="{00000000-0008-0000-0000-0000AC0E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3757" name="Shape 14">
          <a:extLst>
            <a:ext uri="{FF2B5EF4-FFF2-40B4-BE49-F238E27FC236}">
              <a16:creationId xmlns:a16="http://schemas.microsoft.com/office/drawing/2014/main" id="{00000000-0008-0000-0000-0000AD0E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3758" name="Shape 14">
          <a:extLst>
            <a:ext uri="{FF2B5EF4-FFF2-40B4-BE49-F238E27FC236}">
              <a16:creationId xmlns:a16="http://schemas.microsoft.com/office/drawing/2014/main" id="{00000000-0008-0000-0000-0000AE0E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3759" name="Shape 14">
          <a:extLst>
            <a:ext uri="{FF2B5EF4-FFF2-40B4-BE49-F238E27FC236}">
              <a16:creationId xmlns:a16="http://schemas.microsoft.com/office/drawing/2014/main" id="{00000000-0008-0000-0000-0000AF0E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3760" name="Shape 14">
          <a:extLst>
            <a:ext uri="{FF2B5EF4-FFF2-40B4-BE49-F238E27FC236}">
              <a16:creationId xmlns:a16="http://schemas.microsoft.com/office/drawing/2014/main" id="{00000000-0008-0000-0000-0000B00E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3761" name="Shape 14">
          <a:extLst>
            <a:ext uri="{FF2B5EF4-FFF2-40B4-BE49-F238E27FC236}">
              <a16:creationId xmlns:a16="http://schemas.microsoft.com/office/drawing/2014/main" id="{00000000-0008-0000-0000-0000B10E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3762" name="Shape 14">
          <a:extLst>
            <a:ext uri="{FF2B5EF4-FFF2-40B4-BE49-F238E27FC236}">
              <a16:creationId xmlns:a16="http://schemas.microsoft.com/office/drawing/2014/main" id="{00000000-0008-0000-0000-0000B20E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49</xdr:row>
      <xdr:rowOff>0</xdr:rowOff>
    </xdr:from>
    <xdr:ext cx="342900" cy="342900"/>
    <xdr:sp macro="" textlink="">
      <xdr:nvSpPr>
        <xdr:cNvPr id="3763" name="Shape 14">
          <a:extLst>
            <a:ext uri="{FF2B5EF4-FFF2-40B4-BE49-F238E27FC236}">
              <a16:creationId xmlns:a16="http://schemas.microsoft.com/office/drawing/2014/main" id="{00000000-0008-0000-0000-0000B30E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49</xdr:row>
      <xdr:rowOff>0</xdr:rowOff>
    </xdr:from>
    <xdr:ext cx="342900" cy="342900"/>
    <xdr:sp macro="" textlink="">
      <xdr:nvSpPr>
        <xdr:cNvPr id="3764" name="Shape 14">
          <a:extLst>
            <a:ext uri="{FF2B5EF4-FFF2-40B4-BE49-F238E27FC236}">
              <a16:creationId xmlns:a16="http://schemas.microsoft.com/office/drawing/2014/main" id="{00000000-0008-0000-0000-0000B40E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49</xdr:row>
      <xdr:rowOff>0</xdr:rowOff>
    </xdr:from>
    <xdr:ext cx="342900" cy="342900"/>
    <xdr:sp macro="" textlink="">
      <xdr:nvSpPr>
        <xdr:cNvPr id="3765" name="Shape 14">
          <a:extLst>
            <a:ext uri="{FF2B5EF4-FFF2-40B4-BE49-F238E27FC236}">
              <a16:creationId xmlns:a16="http://schemas.microsoft.com/office/drawing/2014/main" id="{00000000-0008-0000-0000-0000B50E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49</xdr:row>
      <xdr:rowOff>0</xdr:rowOff>
    </xdr:from>
    <xdr:ext cx="342900" cy="342900"/>
    <xdr:sp macro="" textlink="">
      <xdr:nvSpPr>
        <xdr:cNvPr id="3766" name="Shape 14">
          <a:extLst>
            <a:ext uri="{FF2B5EF4-FFF2-40B4-BE49-F238E27FC236}">
              <a16:creationId xmlns:a16="http://schemas.microsoft.com/office/drawing/2014/main" id="{00000000-0008-0000-0000-0000B60E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49</xdr:row>
      <xdr:rowOff>0</xdr:rowOff>
    </xdr:from>
    <xdr:ext cx="342900" cy="342900"/>
    <xdr:sp macro="" textlink="">
      <xdr:nvSpPr>
        <xdr:cNvPr id="3767" name="Shape 14">
          <a:extLst>
            <a:ext uri="{FF2B5EF4-FFF2-40B4-BE49-F238E27FC236}">
              <a16:creationId xmlns:a16="http://schemas.microsoft.com/office/drawing/2014/main" id="{00000000-0008-0000-0000-0000B70E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3768" name="Shape 14">
          <a:extLst>
            <a:ext uri="{FF2B5EF4-FFF2-40B4-BE49-F238E27FC236}">
              <a16:creationId xmlns:a16="http://schemas.microsoft.com/office/drawing/2014/main" id="{00000000-0008-0000-0000-0000B80E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3769" name="Shape 14">
          <a:extLst>
            <a:ext uri="{FF2B5EF4-FFF2-40B4-BE49-F238E27FC236}">
              <a16:creationId xmlns:a16="http://schemas.microsoft.com/office/drawing/2014/main" id="{00000000-0008-0000-0000-0000B90E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3770" name="Shape 14">
          <a:extLst>
            <a:ext uri="{FF2B5EF4-FFF2-40B4-BE49-F238E27FC236}">
              <a16:creationId xmlns:a16="http://schemas.microsoft.com/office/drawing/2014/main" id="{00000000-0008-0000-0000-0000BA0E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3771" name="Shape 14">
          <a:extLst>
            <a:ext uri="{FF2B5EF4-FFF2-40B4-BE49-F238E27FC236}">
              <a16:creationId xmlns:a16="http://schemas.microsoft.com/office/drawing/2014/main" id="{00000000-0008-0000-0000-0000BB0E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3772" name="Shape 14">
          <a:extLst>
            <a:ext uri="{FF2B5EF4-FFF2-40B4-BE49-F238E27FC236}">
              <a16:creationId xmlns:a16="http://schemas.microsoft.com/office/drawing/2014/main" id="{00000000-0008-0000-0000-0000BC0E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34</xdr:row>
      <xdr:rowOff>0</xdr:rowOff>
    </xdr:from>
    <xdr:ext cx="342900" cy="342900"/>
    <xdr:sp macro="" textlink="">
      <xdr:nvSpPr>
        <xdr:cNvPr id="3773" name="Shape 14">
          <a:extLst>
            <a:ext uri="{FF2B5EF4-FFF2-40B4-BE49-F238E27FC236}">
              <a16:creationId xmlns:a16="http://schemas.microsoft.com/office/drawing/2014/main" id="{00000000-0008-0000-0000-0000BD0E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34</xdr:row>
      <xdr:rowOff>0</xdr:rowOff>
    </xdr:from>
    <xdr:ext cx="342900" cy="342900"/>
    <xdr:sp macro="" textlink="">
      <xdr:nvSpPr>
        <xdr:cNvPr id="3774" name="Shape 14">
          <a:extLst>
            <a:ext uri="{FF2B5EF4-FFF2-40B4-BE49-F238E27FC236}">
              <a16:creationId xmlns:a16="http://schemas.microsoft.com/office/drawing/2014/main" id="{00000000-0008-0000-0000-0000BE0E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34</xdr:row>
      <xdr:rowOff>0</xdr:rowOff>
    </xdr:from>
    <xdr:ext cx="342900" cy="342900"/>
    <xdr:sp macro="" textlink="">
      <xdr:nvSpPr>
        <xdr:cNvPr id="3775" name="Shape 14">
          <a:extLst>
            <a:ext uri="{FF2B5EF4-FFF2-40B4-BE49-F238E27FC236}">
              <a16:creationId xmlns:a16="http://schemas.microsoft.com/office/drawing/2014/main" id="{00000000-0008-0000-0000-0000BF0E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34</xdr:row>
      <xdr:rowOff>0</xdr:rowOff>
    </xdr:from>
    <xdr:ext cx="342900" cy="342900"/>
    <xdr:sp macro="" textlink="">
      <xdr:nvSpPr>
        <xdr:cNvPr id="3776" name="Shape 14">
          <a:extLst>
            <a:ext uri="{FF2B5EF4-FFF2-40B4-BE49-F238E27FC236}">
              <a16:creationId xmlns:a16="http://schemas.microsoft.com/office/drawing/2014/main" id="{00000000-0008-0000-0000-0000C00E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34</xdr:row>
      <xdr:rowOff>0</xdr:rowOff>
    </xdr:from>
    <xdr:ext cx="342900" cy="342900"/>
    <xdr:sp macro="" textlink="">
      <xdr:nvSpPr>
        <xdr:cNvPr id="3777" name="Shape 14">
          <a:extLst>
            <a:ext uri="{FF2B5EF4-FFF2-40B4-BE49-F238E27FC236}">
              <a16:creationId xmlns:a16="http://schemas.microsoft.com/office/drawing/2014/main" id="{00000000-0008-0000-0000-0000C10E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34</xdr:row>
      <xdr:rowOff>0</xdr:rowOff>
    </xdr:from>
    <xdr:ext cx="342900" cy="342900"/>
    <xdr:sp macro="" textlink="">
      <xdr:nvSpPr>
        <xdr:cNvPr id="3778" name="Shape 14">
          <a:extLst>
            <a:ext uri="{FF2B5EF4-FFF2-40B4-BE49-F238E27FC236}">
              <a16:creationId xmlns:a16="http://schemas.microsoft.com/office/drawing/2014/main" id="{00000000-0008-0000-0000-0000C20E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34</xdr:row>
      <xdr:rowOff>0</xdr:rowOff>
    </xdr:from>
    <xdr:ext cx="342900" cy="342900"/>
    <xdr:sp macro="" textlink="">
      <xdr:nvSpPr>
        <xdr:cNvPr id="3779" name="Shape 14">
          <a:extLst>
            <a:ext uri="{FF2B5EF4-FFF2-40B4-BE49-F238E27FC236}">
              <a16:creationId xmlns:a16="http://schemas.microsoft.com/office/drawing/2014/main" id="{00000000-0008-0000-0000-0000C30E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34</xdr:row>
      <xdr:rowOff>0</xdr:rowOff>
    </xdr:from>
    <xdr:ext cx="342900" cy="342900"/>
    <xdr:sp macro="" textlink="">
      <xdr:nvSpPr>
        <xdr:cNvPr id="3780" name="Shape 14">
          <a:extLst>
            <a:ext uri="{FF2B5EF4-FFF2-40B4-BE49-F238E27FC236}">
              <a16:creationId xmlns:a16="http://schemas.microsoft.com/office/drawing/2014/main" id="{00000000-0008-0000-0000-0000C40E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34</xdr:row>
      <xdr:rowOff>0</xdr:rowOff>
    </xdr:from>
    <xdr:ext cx="342900" cy="342900"/>
    <xdr:sp macro="" textlink="">
      <xdr:nvSpPr>
        <xdr:cNvPr id="3781" name="Shape 14">
          <a:extLst>
            <a:ext uri="{FF2B5EF4-FFF2-40B4-BE49-F238E27FC236}">
              <a16:creationId xmlns:a16="http://schemas.microsoft.com/office/drawing/2014/main" id="{00000000-0008-0000-0000-0000C50E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32</xdr:row>
      <xdr:rowOff>0</xdr:rowOff>
    </xdr:from>
    <xdr:ext cx="342900" cy="342900"/>
    <xdr:sp macro="" textlink="">
      <xdr:nvSpPr>
        <xdr:cNvPr id="3782" name="Shape 14">
          <a:extLst>
            <a:ext uri="{FF2B5EF4-FFF2-40B4-BE49-F238E27FC236}">
              <a16:creationId xmlns:a16="http://schemas.microsoft.com/office/drawing/2014/main" id="{00000000-0008-0000-0000-0000C60E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32</xdr:row>
      <xdr:rowOff>0</xdr:rowOff>
    </xdr:from>
    <xdr:ext cx="342900" cy="342900"/>
    <xdr:sp macro="" textlink="">
      <xdr:nvSpPr>
        <xdr:cNvPr id="3783" name="Shape 14">
          <a:extLst>
            <a:ext uri="{FF2B5EF4-FFF2-40B4-BE49-F238E27FC236}">
              <a16:creationId xmlns:a16="http://schemas.microsoft.com/office/drawing/2014/main" id="{00000000-0008-0000-0000-0000C70E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32</xdr:row>
      <xdr:rowOff>0</xdr:rowOff>
    </xdr:from>
    <xdr:ext cx="342900" cy="342900"/>
    <xdr:sp macro="" textlink="">
      <xdr:nvSpPr>
        <xdr:cNvPr id="3784" name="Shape 14">
          <a:extLst>
            <a:ext uri="{FF2B5EF4-FFF2-40B4-BE49-F238E27FC236}">
              <a16:creationId xmlns:a16="http://schemas.microsoft.com/office/drawing/2014/main" id="{00000000-0008-0000-0000-0000C80E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42900" cy="342900"/>
    <xdr:sp macro="" textlink="">
      <xdr:nvSpPr>
        <xdr:cNvPr id="3785" name="Shape 14">
          <a:extLst>
            <a:ext uri="{FF2B5EF4-FFF2-40B4-BE49-F238E27FC236}">
              <a16:creationId xmlns:a16="http://schemas.microsoft.com/office/drawing/2014/main" id="{00000000-0008-0000-0000-0000C90E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42900" cy="342900"/>
    <xdr:sp macro="" textlink="">
      <xdr:nvSpPr>
        <xdr:cNvPr id="3786" name="Shape 14">
          <a:extLst>
            <a:ext uri="{FF2B5EF4-FFF2-40B4-BE49-F238E27FC236}">
              <a16:creationId xmlns:a16="http://schemas.microsoft.com/office/drawing/2014/main" id="{00000000-0008-0000-0000-0000CA0E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42900" cy="342900"/>
    <xdr:sp macro="" textlink="">
      <xdr:nvSpPr>
        <xdr:cNvPr id="3787" name="Shape 14">
          <a:extLst>
            <a:ext uri="{FF2B5EF4-FFF2-40B4-BE49-F238E27FC236}">
              <a16:creationId xmlns:a16="http://schemas.microsoft.com/office/drawing/2014/main" id="{00000000-0008-0000-0000-0000CB0E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32</xdr:row>
      <xdr:rowOff>0</xdr:rowOff>
    </xdr:from>
    <xdr:ext cx="342900" cy="342900"/>
    <xdr:sp macro="" textlink="">
      <xdr:nvSpPr>
        <xdr:cNvPr id="3788" name="Shape 14">
          <a:extLst>
            <a:ext uri="{FF2B5EF4-FFF2-40B4-BE49-F238E27FC236}">
              <a16:creationId xmlns:a16="http://schemas.microsoft.com/office/drawing/2014/main" id="{00000000-0008-0000-0000-0000CC0E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32</xdr:row>
      <xdr:rowOff>0</xdr:rowOff>
    </xdr:from>
    <xdr:ext cx="342900" cy="342900"/>
    <xdr:sp macro="" textlink="">
      <xdr:nvSpPr>
        <xdr:cNvPr id="3789" name="Shape 14">
          <a:extLst>
            <a:ext uri="{FF2B5EF4-FFF2-40B4-BE49-F238E27FC236}">
              <a16:creationId xmlns:a16="http://schemas.microsoft.com/office/drawing/2014/main" id="{00000000-0008-0000-0000-0000CD0E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32</xdr:row>
      <xdr:rowOff>0</xdr:rowOff>
    </xdr:from>
    <xdr:ext cx="342900" cy="342900"/>
    <xdr:sp macro="" textlink="">
      <xdr:nvSpPr>
        <xdr:cNvPr id="3790" name="Shape 14">
          <a:extLst>
            <a:ext uri="{FF2B5EF4-FFF2-40B4-BE49-F238E27FC236}">
              <a16:creationId xmlns:a16="http://schemas.microsoft.com/office/drawing/2014/main" id="{00000000-0008-0000-0000-0000CE0E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34</xdr:row>
      <xdr:rowOff>0</xdr:rowOff>
    </xdr:from>
    <xdr:ext cx="342900" cy="342900"/>
    <xdr:sp macro="" textlink="">
      <xdr:nvSpPr>
        <xdr:cNvPr id="3791" name="Shape 14">
          <a:extLst>
            <a:ext uri="{FF2B5EF4-FFF2-40B4-BE49-F238E27FC236}">
              <a16:creationId xmlns:a16="http://schemas.microsoft.com/office/drawing/2014/main" id="{00000000-0008-0000-0000-0000CF0E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42900" cy="342900"/>
    <xdr:sp macro="" textlink="">
      <xdr:nvSpPr>
        <xdr:cNvPr id="3792" name="Shape 14">
          <a:extLst>
            <a:ext uri="{FF2B5EF4-FFF2-40B4-BE49-F238E27FC236}">
              <a16:creationId xmlns:a16="http://schemas.microsoft.com/office/drawing/2014/main" id="{00000000-0008-0000-0000-0000D00E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42900" cy="342900"/>
    <xdr:sp macro="" textlink="">
      <xdr:nvSpPr>
        <xdr:cNvPr id="3793" name="Shape 14">
          <a:extLst>
            <a:ext uri="{FF2B5EF4-FFF2-40B4-BE49-F238E27FC236}">
              <a16:creationId xmlns:a16="http://schemas.microsoft.com/office/drawing/2014/main" id="{00000000-0008-0000-0000-0000D10E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37</xdr:row>
      <xdr:rowOff>0</xdr:rowOff>
    </xdr:from>
    <xdr:ext cx="342900" cy="342900"/>
    <xdr:sp macro="" textlink="">
      <xdr:nvSpPr>
        <xdr:cNvPr id="3794" name="Shape 14">
          <a:extLst>
            <a:ext uri="{FF2B5EF4-FFF2-40B4-BE49-F238E27FC236}">
              <a16:creationId xmlns:a16="http://schemas.microsoft.com/office/drawing/2014/main" id="{00000000-0008-0000-0000-0000D20E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34</xdr:row>
      <xdr:rowOff>0</xdr:rowOff>
    </xdr:from>
    <xdr:ext cx="342900" cy="342900"/>
    <xdr:sp macro="" textlink="">
      <xdr:nvSpPr>
        <xdr:cNvPr id="3795" name="Shape 14">
          <a:extLst>
            <a:ext uri="{FF2B5EF4-FFF2-40B4-BE49-F238E27FC236}">
              <a16:creationId xmlns:a16="http://schemas.microsoft.com/office/drawing/2014/main" id="{00000000-0008-0000-0000-0000D30E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42900" cy="342900"/>
    <xdr:sp macro="" textlink="">
      <xdr:nvSpPr>
        <xdr:cNvPr id="3796" name="Shape 14">
          <a:extLst>
            <a:ext uri="{FF2B5EF4-FFF2-40B4-BE49-F238E27FC236}">
              <a16:creationId xmlns:a16="http://schemas.microsoft.com/office/drawing/2014/main" id="{00000000-0008-0000-0000-0000D40E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42900" cy="342900"/>
    <xdr:sp macro="" textlink="">
      <xdr:nvSpPr>
        <xdr:cNvPr id="3797" name="Shape 14">
          <a:extLst>
            <a:ext uri="{FF2B5EF4-FFF2-40B4-BE49-F238E27FC236}">
              <a16:creationId xmlns:a16="http://schemas.microsoft.com/office/drawing/2014/main" id="{00000000-0008-0000-0000-0000D50E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37</xdr:row>
      <xdr:rowOff>0</xdr:rowOff>
    </xdr:from>
    <xdr:ext cx="342900" cy="342900"/>
    <xdr:sp macro="" textlink="">
      <xdr:nvSpPr>
        <xdr:cNvPr id="3798" name="Shape 14">
          <a:extLst>
            <a:ext uri="{FF2B5EF4-FFF2-40B4-BE49-F238E27FC236}">
              <a16:creationId xmlns:a16="http://schemas.microsoft.com/office/drawing/2014/main" id="{00000000-0008-0000-0000-0000D60E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34</xdr:row>
      <xdr:rowOff>0</xdr:rowOff>
    </xdr:from>
    <xdr:ext cx="342900" cy="342900"/>
    <xdr:sp macro="" textlink="">
      <xdr:nvSpPr>
        <xdr:cNvPr id="3799" name="Shape 14">
          <a:extLst>
            <a:ext uri="{FF2B5EF4-FFF2-40B4-BE49-F238E27FC236}">
              <a16:creationId xmlns:a16="http://schemas.microsoft.com/office/drawing/2014/main" id="{00000000-0008-0000-0000-0000D70E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32</xdr:row>
      <xdr:rowOff>0</xdr:rowOff>
    </xdr:from>
    <xdr:ext cx="342900" cy="342900"/>
    <xdr:sp macro="" textlink="">
      <xdr:nvSpPr>
        <xdr:cNvPr id="3800" name="Shape 14">
          <a:extLst>
            <a:ext uri="{FF2B5EF4-FFF2-40B4-BE49-F238E27FC236}">
              <a16:creationId xmlns:a16="http://schemas.microsoft.com/office/drawing/2014/main" id="{00000000-0008-0000-0000-0000D80E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32</xdr:row>
      <xdr:rowOff>0</xdr:rowOff>
    </xdr:from>
    <xdr:ext cx="342900" cy="342900"/>
    <xdr:sp macro="" textlink="">
      <xdr:nvSpPr>
        <xdr:cNvPr id="3801" name="Shape 14">
          <a:extLst>
            <a:ext uri="{FF2B5EF4-FFF2-40B4-BE49-F238E27FC236}">
              <a16:creationId xmlns:a16="http://schemas.microsoft.com/office/drawing/2014/main" id="{00000000-0008-0000-0000-0000D90E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32</xdr:row>
      <xdr:rowOff>0</xdr:rowOff>
    </xdr:from>
    <xdr:ext cx="342900" cy="342900"/>
    <xdr:sp macro="" textlink="">
      <xdr:nvSpPr>
        <xdr:cNvPr id="3802" name="Shape 14">
          <a:extLst>
            <a:ext uri="{FF2B5EF4-FFF2-40B4-BE49-F238E27FC236}">
              <a16:creationId xmlns:a16="http://schemas.microsoft.com/office/drawing/2014/main" id="{00000000-0008-0000-0000-0000DA0E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42900" cy="342900"/>
    <xdr:sp macro="" textlink="">
      <xdr:nvSpPr>
        <xdr:cNvPr id="3803" name="Shape 14">
          <a:extLst>
            <a:ext uri="{FF2B5EF4-FFF2-40B4-BE49-F238E27FC236}">
              <a16:creationId xmlns:a16="http://schemas.microsoft.com/office/drawing/2014/main" id="{00000000-0008-0000-0000-0000DB0E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42900" cy="342900"/>
    <xdr:sp macro="" textlink="">
      <xdr:nvSpPr>
        <xdr:cNvPr id="3804" name="Shape 14">
          <a:extLst>
            <a:ext uri="{FF2B5EF4-FFF2-40B4-BE49-F238E27FC236}">
              <a16:creationId xmlns:a16="http://schemas.microsoft.com/office/drawing/2014/main" id="{00000000-0008-0000-0000-0000DC0E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42900" cy="342900"/>
    <xdr:sp macro="" textlink="">
      <xdr:nvSpPr>
        <xdr:cNvPr id="3805" name="Shape 14">
          <a:extLst>
            <a:ext uri="{FF2B5EF4-FFF2-40B4-BE49-F238E27FC236}">
              <a16:creationId xmlns:a16="http://schemas.microsoft.com/office/drawing/2014/main" id="{00000000-0008-0000-0000-0000DD0E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42900" cy="342900"/>
    <xdr:sp macro="" textlink="">
      <xdr:nvSpPr>
        <xdr:cNvPr id="3806" name="Shape 14">
          <a:extLst>
            <a:ext uri="{FF2B5EF4-FFF2-40B4-BE49-F238E27FC236}">
              <a16:creationId xmlns:a16="http://schemas.microsoft.com/office/drawing/2014/main" id="{00000000-0008-0000-0000-0000DE0E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42900" cy="342900"/>
    <xdr:sp macro="" textlink="">
      <xdr:nvSpPr>
        <xdr:cNvPr id="3807" name="Shape 14">
          <a:extLst>
            <a:ext uri="{FF2B5EF4-FFF2-40B4-BE49-F238E27FC236}">
              <a16:creationId xmlns:a16="http://schemas.microsoft.com/office/drawing/2014/main" id="{00000000-0008-0000-0000-0000DF0E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42900" cy="342900"/>
    <xdr:sp macro="" textlink="">
      <xdr:nvSpPr>
        <xdr:cNvPr id="3808" name="Shape 14">
          <a:extLst>
            <a:ext uri="{FF2B5EF4-FFF2-40B4-BE49-F238E27FC236}">
              <a16:creationId xmlns:a16="http://schemas.microsoft.com/office/drawing/2014/main" id="{00000000-0008-0000-0000-0000E00E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37</xdr:row>
      <xdr:rowOff>0</xdr:rowOff>
    </xdr:from>
    <xdr:ext cx="342900" cy="342900"/>
    <xdr:sp macro="" textlink="">
      <xdr:nvSpPr>
        <xdr:cNvPr id="3809" name="Shape 14">
          <a:extLst>
            <a:ext uri="{FF2B5EF4-FFF2-40B4-BE49-F238E27FC236}">
              <a16:creationId xmlns:a16="http://schemas.microsoft.com/office/drawing/2014/main" id="{00000000-0008-0000-0000-0000E10E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37</xdr:row>
      <xdr:rowOff>0</xdr:rowOff>
    </xdr:from>
    <xdr:ext cx="342900" cy="342900"/>
    <xdr:sp macro="" textlink="">
      <xdr:nvSpPr>
        <xdr:cNvPr id="3810" name="Shape 14">
          <a:extLst>
            <a:ext uri="{FF2B5EF4-FFF2-40B4-BE49-F238E27FC236}">
              <a16:creationId xmlns:a16="http://schemas.microsoft.com/office/drawing/2014/main" id="{00000000-0008-0000-0000-0000E20E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40</xdr:row>
      <xdr:rowOff>0</xdr:rowOff>
    </xdr:from>
    <xdr:ext cx="342900" cy="342900"/>
    <xdr:sp macro="" textlink="">
      <xdr:nvSpPr>
        <xdr:cNvPr id="3811" name="Shape 14">
          <a:extLst>
            <a:ext uri="{FF2B5EF4-FFF2-40B4-BE49-F238E27FC236}">
              <a16:creationId xmlns:a16="http://schemas.microsoft.com/office/drawing/2014/main" id="{00000000-0008-0000-0000-0000E30E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40</xdr:row>
      <xdr:rowOff>0</xdr:rowOff>
    </xdr:from>
    <xdr:ext cx="342900" cy="342900"/>
    <xdr:sp macro="" textlink="">
      <xdr:nvSpPr>
        <xdr:cNvPr id="3812" name="Shape 14">
          <a:extLst>
            <a:ext uri="{FF2B5EF4-FFF2-40B4-BE49-F238E27FC236}">
              <a16:creationId xmlns:a16="http://schemas.microsoft.com/office/drawing/2014/main" id="{00000000-0008-0000-0000-0000E40E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40</xdr:row>
      <xdr:rowOff>0</xdr:rowOff>
    </xdr:from>
    <xdr:ext cx="342900" cy="342900"/>
    <xdr:sp macro="" textlink="">
      <xdr:nvSpPr>
        <xdr:cNvPr id="3813" name="Shape 14">
          <a:extLst>
            <a:ext uri="{FF2B5EF4-FFF2-40B4-BE49-F238E27FC236}">
              <a16:creationId xmlns:a16="http://schemas.microsoft.com/office/drawing/2014/main" id="{00000000-0008-0000-0000-0000E50E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41</xdr:row>
      <xdr:rowOff>0</xdr:rowOff>
    </xdr:from>
    <xdr:ext cx="342900" cy="342900"/>
    <xdr:sp macro="" textlink="">
      <xdr:nvSpPr>
        <xdr:cNvPr id="3814" name="Shape 14">
          <a:extLst>
            <a:ext uri="{FF2B5EF4-FFF2-40B4-BE49-F238E27FC236}">
              <a16:creationId xmlns:a16="http://schemas.microsoft.com/office/drawing/2014/main" id="{00000000-0008-0000-0000-0000E60E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41</xdr:row>
      <xdr:rowOff>0</xdr:rowOff>
    </xdr:from>
    <xdr:ext cx="342900" cy="342900"/>
    <xdr:sp macro="" textlink="">
      <xdr:nvSpPr>
        <xdr:cNvPr id="3815" name="Shape 14">
          <a:extLst>
            <a:ext uri="{FF2B5EF4-FFF2-40B4-BE49-F238E27FC236}">
              <a16:creationId xmlns:a16="http://schemas.microsoft.com/office/drawing/2014/main" id="{00000000-0008-0000-0000-0000E70E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41</xdr:row>
      <xdr:rowOff>0</xdr:rowOff>
    </xdr:from>
    <xdr:ext cx="342900" cy="342900"/>
    <xdr:sp macro="" textlink="">
      <xdr:nvSpPr>
        <xdr:cNvPr id="3816" name="Shape 14">
          <a:extLst>
            <a:ext uri="{FF2B5EF4-FFF2-40B4-BE49-F238E27FC236}">
              <a16:creationId xmlns:a16="http://schemas.microsoft.com/office/drawing/2014/main" id="{00000000-0008-0000-0000-0000E80E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42</xdr:row>
      <xdr:rowOff>0</xdr:rowOff>
    </xdr:from>
    <xdr:ext cx="342900" cy="342900"/>
    <xdr:sp macro="" textlink="">
      <xdr:nvSpPr>
        <xdr:cNvPr id="3817" name="Shape 14">
          <a:extLst>
            <a:ext uri="{FF2B5EF4-FFF2-40B4-BE49-F238E27FC236}">
              <a16:creationId xmlns:a16="http://schemas.microsoft.com/office/drawing/2014/main" id="{00000000-0008-0000-0000-0000E90E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42</xdr:row>
      <xdr:rowOff>0</xdr:rowOff>
    </xdr:from>
    <xdr:ext cx="342900" cy="342900"/>
    <xdr:sp macro="" textlink="">
      <xdr:nvSpPr>
        <xdr:cNvPr id="3818" name="Shape 14">
          <a:extLst>
            <a:ext uri="{FF2B5EF4-FFF2-40B4-BE49-F238E27FC236}">
              <a16:creationId xmlns:a16="http://schemas.microsoft.com/office/drawing/2014/main" id="{00000000-0008-0000-0000-0000EA0E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42</xdr:row>
      <xdr:rowOff>0</xdr:rowOff>
    </xdr:from>
    <xdr:ext cx="342900" cy="342900"/>
    <xdr:sp macro="" textlink="">
      <xdr:nvSpPr>
        <xdr:cNvPr id="3819" name="Shape 14">
          <a:extLst>
            <a:ext uri="{FF2B5EF4-FFF2-40B4-BE49-F238E27FC236}">
              <a16:creationId xmlns:a16="http://schemas.microsoft.com/office/drawing/2014/main" id="{00000000-0008-0000-0000-0000EB0E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43</xdr:row>
      <xdr:rowOff>0</xdr:rowOff>
    </xdr:from>
    <xdr:ext cx="342900" cy="342900"/>
    <xdr:sp macro="" textlink="">
      <xdr:nvSpPr>
        <xdr:cNvPr id="3820" name="Shape 14">
          <a:extLst>
            <a:ext uri="{FF2B5EF4-FFF2-40B4-BE49-F238E27FC236}">
              <a16:creationId xmlns:a16="http://schemas.microsoft.com/office/drawing/2014/main" id="{00000000-0008-0000-0000-0000EC0E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43</xdr:row>
      <xdr:rowOff>0</xdr:rowOff>
    </xdr:from>
    <xdr:ext cx="342900" cy="342900"/>
    <xdr:sp macro="" textlink="">
      <xdr:nvSpPr>
        <xdr:cNvPr id="3821" name="Shape 14">
          <a:extLst>
            <a:ext uri="{FF2B5EF4-FFF2-40B4-BE49-F238E27FC236}">
              <a16:creationId xmlns:a16="http://schemas.microsoft.com/office/drawing/2014/main" id="{00000000-0008-0000-0000-0000ED0E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43</xdr:row>
      <xdr:rowOff>0</xdr:rowOff>
    </xdr:from>
    <xdr:ext cx="342900" cy="342900"/>
    <xdr:sp macro="" textlink="">
      <xdr:nvSpPr>
        <xdr:cNvPr id="3822" name="Shape 14">
          <a:extLst>
            <a:ext uri="{FF2B5EF4-FFF2-40B4-BE49-F238E27FC236}">
              <a16:creationId xmlns:a16="http://schemas.microsoft.com/office/drawing/2014/main" id="{00000000-0008-0000-0000-0000EE0E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3823" name="Shape 14">
          <a:extLst>
            <a:ext uri="{FF2B5EF4-FFF2-40B4-BE49-F238E27FC236}">
              <a16:creationId xmlns:a16="http://schemas.microsoft.com/office/drawing/2014/main" id="{00000000-0008-0000-0000-0000EF0E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3824" name="Shape 14">
          <a:extLst>
            <a:ext uri="{FF2B5EF4-FFF2-40B4-BE49-F238E27FC236}">
              <a16:creationId xmlns:a16="http://schemas.microsoft.com/office/drawing/2014/main" id="{00000000-0008-0000-0000-0000F00E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3825" name="Shape 14">
          <a:extLst>
            <a:ext uri="{FF2B5EF4-FFF2-40B4-BE49-F238E27FC236}">
              <a16:creationId xmlns:a16="http://schemas.microsoft.com/office/drawing/2014/main" id="{00000000-0008-0000-0000-0000F10E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34</xdr:row>
      <xdr:rowOff>0</xdr:rowOff>
    </xdr:from>
    <xdr:ext cx="342900" cy="342900"/>
    <xdr:sp macro="" textlink="">
      <xdr:nvSpPr>
        <xdr:cNvPr id="3826" name="Shape 14">
          <a:extLst>
            <a:ext uri="{FF2B5EF4-FFF2-40B4-BE49-F238E27FC236}">
              <a16:creationId xmlns:a16="http://schemas.microsoft.com/office/drawing/2014/main" id="{00000000-0008-0000-0000-0000F20E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35</xdr:row>
      <xdr:rowOff>0</xdr:rowOff>
    </xdr:from>
    <xdr:ext cx="342900" cy="342900"/>
    <xdr:sp macro="" textlink="">
      <xdr:nvSpPr>
        <xdr:cNvPr id="3827" name="Shape 14">
          <a:extLst>
            <a:ext uri="{FF2B5EF4-FFF2-40B4-BE49-F238E27FC236}">
              <a16:creationId xmlns:a16="http://schemas.microsoft.com/office/drawing/2014/main" id="{00000000-0008-0000-0000-0000F30E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3828" name="Shape 14">
          <a:extLst>
            <a:ext uri="{FF2B5EF4-FFF2-40B4-BE49-F238E27FC236}">
              <a16:creationId xmlns:a16="http://schemas.microsoft.com/office/drawing/2014/main" id="{00000000-0008-0000-0000-0000F40E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3829" name="Shape 14">
          <a:extLst>
            <a:ext uri="{FF2B5EF4-FFF2-40B4-BE49-F238E27FC236}">
              <a16:creationId xmlns:a16="http://schemas.microsoft.com/office/drawing/2014/main" id="{00000000-0008-0000-0000-0000F50E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34</xdr:row>
      <xdr:rowOff>0</xdr:rowOff>
    </xdr:from>
    <xdr:ext cx="342900" cy="342900"/>
    <xdr:sp macro="" textlink="">
      <xdr:nvSpPr>
        <xdr:cNvPr id="3830" name="Shape 14">
          <a:extLst>
            <a:ext uri="{FF2B5EF4-FFF2-40B4-BE49-F238E27FC236}">
              <a16:creationId xmlns:a16="http://schemas.microsoft.com/office/drawing/2014/main" id="{00000000-0008-0000-0000-0000F60E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35</xdr:row>
      <xdr:rowOff>0</xdr:rowOff>
    </xdr:from>
    <xdr:ext cx="342900" cy="342900"/>
    <xdr:sp macro="" textlink="">
      <xdr:nvSpPr>
        <xdr:cNvPr id="3831" name="Shape 14">
          <a:extLst>
            <a:ext uri="{FF2B5EF4-FFF2-40B4-BE49-F238E27FC236}">
              <a16:creationId xmlns:a16="http://schemas.microsoft.com/office/drawing/2014/main" id="{00000000-0008-0000-0000-0000F70E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3832" name="Shape 14">
          <a:extLst>
            <a:ext uri="{FF2B5EF4-FFF2-40B4-BE49-F238E27FC236}">
              <a16:creationId xmlns:a16="http://schemas.microsoft.com/office/drawing/2014/main" id="{00000000-0008-0000-0000-0000F80E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3833" name="Shape 14">
          <a:extLst>
            <a:ext uri="{FF2B5EF4-FFF2-40B4-BE49-F238E27FC236}">
              <a16:creationId xmlns:a16="http://schemas.microsoft.com/office/drawing/2014/main" id="{00000000-0008-0000-0000-0000F90E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34</xdr:row>
      <xdr:rowOff>0</xdr:rowOff>
    </xdr:from>
    <xdr:ext cx="342900" cy="342900"/>
    <xdr:sp macro="" textlink="">
      <xdr:nvSpPr>
        <xdr:cNvPr id="3834" name="Shape 14">
          <a:extLst>
            <a:ext uri="{FF2B5EF4-FFF2-40B4-BE49-F238E27FC236}">
              <a16:creationId xmlns:a16="http://schemas.microsoft.com/office/drawing/2014/main" id="{00000000-0008-0000-0000-0000FA0E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42900" cy="342900"/>
    <xdr:sp macro="" textlink="">
      <xdr:nvSpPr>
        <xdr:cNvPr id="3835" name="Shape 14">
          <a:extLst>
            <a:ext uri="{FF2B5EF4-FFF2-40B4-BE49-F238E27FC236}">
              <a16:creationId xmlns:a16="http://schemas.microsoft.com/office/drawing/2014/main" id="{00000000-0008-0000-0000-0000FB0E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42900" cy="342900"/>
    <xdr:sp macro="" textlink="">
      <xdr:nvSpPr>
        <xdr:cNvPr id="3836" name="Shape 14">
          <a:extLst>
            <a:ext uri="{FF2B5EF4-FFF2-40B4-BE49-F238E27FC236}">
              <a16:creationId xmlns:a16="http://schemas.microsoft.com/office/drawing/2014/main" id="{00000000-0008-0000-0000-0000FC0E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42900" cy="342900"/>
    <xdr:sp macro="" textlink="">
      <xdr:nvSpPr>
        <xdr:cNvPr id="3837" name="Shape 14">
          <a:extLst>
            <a:ext uri="{FF2B5EF4-FFF2-40B4-BE49-F238E27FC236}">
              <a16:creationId xmlns:a16="http://schemas.microsoft.com/office/drawing/2014/main" id="{00000000-0008-0000-0000-0000FD0E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35</xdr:row>
      <xdr:rowOff>0</xdr:rowOff>
    </xdr:from>
    <xdr:ext cx="342900" cy="342900"/>
    <xdr:sp macro="" textlink="">
      <xdr:nvSpPr>
        <xdr:cNvPr id="3838" name="Shape 14">
          <a:extLst>
            <a:ext uri="{FF2B5EF4-FFF2-40B4-BE49-F238E27FC236}">
              <a16:creationId xmlns:a16="http://schemas.microsoft.com/office/drawing/2014/main" id="{00000000-0008-0000-0000-0000FE0E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35</xdr:row>
      <xdr:rowOff>0</xdr:rowOff>
    </xdr:from>
    <xdr:ext cx="342900" cy="342900"/>
    <xdr:sp macro="" textlink="">
      <xdr:nvSpPr>
        <xdr:cNvPr id="3839" name="Shape 14">
          <a:extLst>
            <a:ext uri="{FF2B5EF4-FFF2-40B4-BE49-F238E27FC236}">
              <a16:creationId xmlns:a16="http://schemas.microsoft.com/office/drawing/2014/main" id="{00000000-0008-0000-0000-0000FF0E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35</xdr:row>
      <xdr:rowOff>0</xdr:rowOff>
    </xdr:from>
    <xdr:ext cx="342900" cy="342900"/>
    <xdr:sp macro="" textlink="">
      <xdr:nvSpPr>
        <xdr:cNvPr id="3840" name="Shape 14">
          <a:extLst>
            <a:ext uri="{FF2B5EF4-FFF2-40B4-BE49-F238E27FC236}">
              <a16:creationId xmlns:a16="http://schemas.microsoft.com/office/drawing/2014/main" id="{00000000-0008-0000-0000-0000000F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3841" name="Shape 14">
          <a:extLst>
            <a:ext uri="{FF2B5EF4-FFF2-40B4-BE49-F238E27FC236}">
              <a16:creationId xmlns:a16="http://schemas.microsoft.com/office/drawing/2014/main" id="{00000000-0008-0000-0000-0000010F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3842" name="Shape 14">
          <a:extLst>
            <a:ext uri="{FF2B5EF4-FFF2-40B4-BE49-F238E27FC236}">
              <a16:creationId xmlns:a16="http://schemas.microsoft.com/office/drawing/2014/main" id="{00000000-0008-0000-0000-0000020F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3843" name="Shape 14">
          <a:extLst>
            <a:ext uri="{FF2B5EF4-FFF2-40B4-BE49-F238E27FC236}">
              <a16:creationId xmlns:a16="http://schemas.microsoft.com/office/drawing/2014/main" id="{00000000-0008-0000-0000-0000030F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3844" name="Shape 14">
          <a:extLst>
            <a:ext uri="{FF2B5EF4-FFF2-40B4-BE49-F238E27FC236}">
              <a16:creationId xmlns:a16="http://schemas.microsoft.com/office/drawing/2014/main" id="{00000000-0008-0000-0000-0000040F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3845" name="Shape 14">
          <a:extLst>
            <a:ext uri="{FF2B5EF4-FFF2-40B4-BE49-F238E27FC236}">
              <a16:creationId xmlns:a16="http://schemas.microsoft.com/office/drawing/2014/main" id="{00000000-0008-0000-0000-0000050F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3846" name="Shape 14">
          <a:extLst>
            <a:ext uri="{FF2B5EF4-FFF2-40B4-BE49-F238E27FC236}">
              <a16:creationId xmlns:a16="http://schemas.microsoft.com/office/drawing/2014/main" id="{00000000-0008-0000-0000-0000060F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42900" cy="342900"/>
    <xdr:sp macro="" textlink="">
      <xdr:nvSpPr>
        <xdr:cNvPr id="3847" name="Shape 14">
          <a:extLst>
            <a:ext uri="{FF2B5EF4-FFF2-40B4-BE49-F238E27FC236}">
              <a16:creationId xmlns:a16="http://schemas.microsoft.com/office/drawing/2014/main" id="{00000000-0008-0000-0000-0000070F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42900" cy="342900"/>
    <xdr:sp macro="" textlink="">
      <xdr:nvSpPr>
        <xdr:cNvPr id="3848" name="Shape 14">
          <a:extLst>
            <a:ext uri="{FF2B5EF4-FFF2-40B4-BE49-F238E27FC236}">
              <a16:creationId xmlns:a16="http://schemas.microsoft.com/office/drawing/2014/main" id="{00000000-0008-0000-0000-0000080F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42900" cy="342900"/>
    <xdr:sp macro="" textlink="">
      <xdr:nvSpPr>
        <xdr:cNvPr id="3849" name="Shape 14">
          <a:extLst>
            <a:ext uri="{FF2B5EF4-FFF2-40B4-BE49-F238E27FC236}">
              <a16:creationId xmlns:a16="http://schemas.microsoft.com/office/drawing/2014/main" id="{00000000-0008-0000-0000-0000090F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41</xdr:row>
      <xdr:rowOff>0</xdr:rowOff>
    </xdr:from>
    <xdr:ext cx="342900" cy="342900"/>
    <xdr:sp macro="" textlink="">
      <xdr:nvSpPr>
        <xdr:cNvPr id="3850" name="Shape 14">
          <a:extLst>
            <a:ext uri="{FF2B5EF4-FFF2-40B4-BE49-F238E27FC236}">
              <a16:creationId xmlns:a16="http://schemas.microsoft.com/office/drawing/2014/main" id="{00000000-0008-0000-0000-00000A0F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41</xdr:row>
      <xdr:rowOff>0</xdr:rowOff>
    </xdr:from>
    <xdr:ext cx="342900" cy="342900"/>
    <xdr:sp macro="" textlink="">
      <xdr:nvSpPr>
        <xdr:cNvPr id="3851" name="Shape 14">
          <a:extLst>
            <a:ext uri="{FF2B5EF4-FFF2-40B4-BE49-F238E27FC236}">
              <a16:creationId xmlns:a16="http://schemas.microsoft.com/office/drawing/2014/main" id="{00000000-0008-0000-0000-00000B0F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41</xdr:row>
      <xdr:rowOff>0</xdr:rowOff>
    </xdr:from>
    <xdr:ext cx="342900" cy="342900"/>
    <xdr:sp macro="" textlink="">
      <xdr:nvSpPr>
        <xdr:cNvPr id="3852" name="Shape 14">
          <a:extLst>
            <a:ext uri="{FF2B5EF4-FFF2-40B4-BE49-F238E27FC236}">
              <a16:creationId xmlns:a16="http://schemas.microsoft.com/office/drawing/2014/main" id="{00000000-0008-0000-0000-00000C0F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42</xdr:row>
      <xdr:rowOff>0</xdr:rowOff>
    </xdr:from>
    <xdr:ext cx="342900" cy="342900"/>
    <xdr:sp macro="" textlink="">
      <xdr:nvSpPr>
        <xdr:cNvPr id="3853" name="Shape 14">
          <a:extLst>
            <a:ext uri="{FF2B5EF4-FFF2-40B4-BE49-F238E27FC236}">
              <a16:creationId xmlns:a16="http://schemas.microsoft.com/office/drawing/2014/main" id="{00000000-0008-0000-0000-00000D0F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42</xdr:row>
      <xdr:rowOff>0</xdr:rowOff>
    </xdr:from>
    <xdr:ext cx="342900" cy="342900"/>
    <xdr:sp macro="" textlink="">
      <xdr:nvSpPr>
        <xdr:cNvPr id="3854" name="Shape 14">
          <a:extLst>
            <a:ext uri="{FF2B5EF4-FFF2-40B4-BE49-F238E27FC236}">
              <a16:creationId xmlns:a16="http://schemas.microsoft.com/office/drawing/2014/main" id="{00000000-0008-0000-0000-00000E0F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3855" name="Shape 14">
          <a:extLst>
            <a:ext uri="{FF2B5EF4-FFF2-40B4-BE49-F238E27FC236}">
              <a16:creationId xmlns:a16="http://schemas.microsoft.com/office/drawing/2014/main" id="{00000000-0008-0000-0000-00000F0F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3856" name="Shape 14">
          <a:extLst>
            <a:ext uri="{FF2B5EF4-FFF2-40B4-BE49-F238E27FC236}">
              <a16:creationId xmlns:a16="http://schemas.microsoft.com/office/drawing/2014/main" id="{00000000-0008-0000-0000-0000100F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3857" name="Shape 14">
          <a:extLst>
            <a:ext uri="{FF2B5EF4-FFF2-40B4-BE49-F238E27FC236}">
              <a16:creationId xmlns:a16="http://schemas.microsoft.com/office/drawing/2014/main" id="{00000000-0008-0000-0000-0000110F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3858" name="Shape 14">
          <a:extLst>
            <a:ext uri="{FF2B5EF4-FFF2-40B4-BE49-F238E27FC236}">
              <a16:creationId xmlns:a16="http://schemas.microsoft.com/office/drawing/2014/main" id="{00000000-0008-0000-0000-0000120F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3859" name="Shape 14">
          <a:extLst>
            <a:ext uri="{FF2B5EF4-FFF2-40B4-BE49-F238E27FC236}">
              <a16:creationId xmlns:a16="http://schemas.microsoft.com/office/drawing/2014/main" id="{00000000-0008-0000-0000-0000130F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3860" name="Shape 14">
          <a:extLst>
            <a:ext uri="{FF2B5EF4-FFF2-40B4-BE49-F238E27FC236}">
              <a16:creationId xmlns:a16="http://schemas.microsoft.com/office/drawing/2014/main" id="{00000000-0008-0000-0000-0000140F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34</xdr:row>
      <xdr:rowOff>0</xdr:rowOff>
    </xdr:from>
    <xdr:ext cx="342900" cy="342900"/>
    <xdr:sp macro="" textlink="">
      <xdr:nvSpPr>
        <xdr:cNvPr id="3861" name="Shape 14">
          <a:extLst>
            <a:ext uri="{FF2B5EF4-FFF2-40B4-BE49-F238E27FC236}">
              <a16:creationId xmlns:a16="http://schemas.microsoft.com/office/drawing/2014/main" id="{00000000-0008-0000-0000-0000150F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35</xdr:row>
      <xdr:rowOff>0</xdr:rowOff>
    </xdr:from>
    <xdr:ext cx="342900" cy="342900"/>
    <xdr:sp macro="" textlink="">
      <xdr:nvSpPr>
        <xdr:cNvPr id="3862" name="Shape 14">
          <a:extLst>
            <a:ext uri="{FF2B5EF4-FFF2-40B4-BE49-F238E27FC236}">
              <a16:creationId xmlns:a16="http://schemas.microsoft.com/office/drawing/2014/main" id="{00000000-0008-0000-0000-0000160F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36</xdr:row>
      <xdr:rowOff>0</xdr:rowOff>
    </xdr:from>
    <xdr:ext cx="342900" cy="342900"/>
    <xdr:sp macro="" textlink="">
      <xdr:nvSpPr>
        <xdr:cNvPr id="3863" name="Shape 14">
          <a:extLst>
            <a:ext uri="{FF2B5EF4-FFF2-40B4-BE49-F238E27FC236}">
              <a16:creationId xmlns:a16="http://schemas.microsoft.com/office/drawing/2014/main" id="{00000000-0008-0000-0000-0000170F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37</xdr:row>
      <xdr:rowOff>0</xdr:rowOff>
    </xdr:from>
    <xdr:ext cx="342900" cy="342900"/>
    <xdr:sp macro="" textlink="">
      <xdr:nvSpPr>
        <xdr:cNvPr id="3864" name="Shape 14">
          <a:extLst>
            <a:ext uri="{FF2B5EF4-FFF2-40B4-BE49-F238E27FC236}">
              <a16:creationId xmlns:a16="http://schemas.microsoft.com/office/drawing/2014/main" id="{00000000-0008-0000-0000-0000180F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34</xdr:row>
      <xdr:rowOff>0</xdr:rowOff>
    </xdr:from>
    <xdr:ext cx="342900" cy="342900"/>
    <xdr:sp macro="" textlink="">
      <xdr:nvSpPr>
        <xdr:cNvPr id="3865" name="Shape 14">
          <a:extLst>
            <a:ext uri="{FF2B5EF4-FFF2-40B4-BE49-F238E27FC236}">
              <a16:creationId xmlns:a16="http://schemas.microsoft.com/office/drawing/2014/main" id="{00000000-0008-0000-0000-0000190F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35</xdr:row>
      <xdr:rowOff>0</xdr:rowOff>
    </xdr:from>
    <xdr:ext cx="342900" cy="342900"/>
    <xdr:sp macro="" textlink="">
      <xdr:nvSpPr>
        <xdr:cNvPr id="3866" name="Shape 14">
          <a:extLst>
            <a:ext uri="{FF2B5EF4-FFF2-40B4-BE49-F238E27FC236}">
              <a16:creationId xmlns:a16="http://schemas.microsoft.com/office/drawing/2014/main" id="{00000000-0008-0000-0000-00001A0F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36</xdr:row>
      <xdr:rowOff>0</xdr:rowOff>
    </xdr:from>
    <xdr:ext cx="342900" cy="342900"/>
    <xdr:sp macro="" textlink="">
      <xdr:nvSpPr>
        <xdr:cNvPr id="3867" name="Shape 14">
          <a:extLst>
            <a:ext uri="{FF2B5EF4-FFF2-40B4-BE49-F238E27FC236}">
              <a16:creationId xmlns:a16="http://schemas.microsoft.com/office/drawing/2014/main" id="{00000000-0008-0000-0000-00001B0F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37</xdr:row>
      <xdr:rowOff>0</xdr:rowOff>
    </xdr:from>
    <xdr:ext cx="342900" cy="342900"/>
    <xdr:sp macro="" textlink="">
      <xdr:nvSpPr>
        <xdr:cNvPr id="3868" name="Shape 14">
          <a:extLst>
            <a:ext uri="{FF2B5EF4-FFF2-40B4-BE49-F238E27FC236}">
              <a16:creationId xmlns:a16="http://schemas.microsoft.com/office/drawing/2014/main" id="{00000000-0008-0000-0000-00001C0F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34</xdr:row>
      <xdr:rowOff>0</xdr:rowOff>
    </xdr:from>
    <xdr:ext cx="342900" cy="342900"/>
    <xdr:sp macro="" textlink="">
      <xdr:nvSpPr>
        <xdr:cNvPr id="3869" name="Shape 14">
          <a:extLst>
            <a:ext uri="{FF2B5EF4-FFF2-40B4-BE49-F238E27FC236}">
              <a16:creationId xmlns:a16="http://schemas.microsoft.com/office/drawing/2014/main" id="{00000000-0008-0000-0000-00001D0F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32</xdr:row>
      <xdr:rowOff>0</xdr:rowOff>
    </xdr:from>
    <xdr:ext cx="342900" cy="342900"/>
    <xdr:sp macro="" textlink="">
      <xdr:nvSpPr>
        <xdr:cNvPr id="3870" name="Shape 14">
          <a:extLst>
            <a:ext uri="{FF2B5EF4-FFF2-40B4-BE49-F238E27FC236}">
              <a16:creationId xmlns:a16="http://schemas.microsoft.com/office/drawing/2014/main" id="{00000000-0008-0000-0000-00001E0F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32</xdr:row>
      <xdr:rowOff>0</xdr:rowOff>
    </xdr:from>
    <xdr:ext cx="342900" cy="342900"/>
    <xdr:sp macro="" textlink="">
      <xdr:nvSpPr>
        <xdr:cNvPr id="3871" name="Shape 14">
          <a:extLst>
            <a:ext uri="{FF2B5EF4-FFF2-40B4-BE49-F238E27FC236}">
              <a16:creationId xmlns:a16="http://schemas.microsoft.com/office/drawing/2014/main" id="{00000000-0008-0000-0000-00001F0F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32</xdr:row>
      <xdr:rowOff>0</xdr:rowOff>
    </xdr:from>
    <xdr:ext cx="342900" cy="342900"/>
    <xdr:sp macro="" textlink="">
      <xdr:nvSpPr>
        <xdr:cNvPr id="3872" name="Shape 14">
          <a:extLst>
            <a:ext uri="{FF2B5EF4-FFF2-40B4-BE49-F238E27FC236}">
              <a16:creationId xmlns:a16="http://schemas.microsoft.com/office/drawing/2014/main" id="{00000000-0008-0000-0000-0000200F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35</xdr:row>
      <xdr:rowOff>0</xdr:rowOff>
    </xdr:from>
    <xdr:ext cx="342900" cy="342900"/>
    <xdr:sp macro="" textlink="">
      <xdr:nvSpPr>
        <xdr:cNvPr id="3873" name="Shape 14">
          <a:extLst>
            <a:ext uri="{FF2B5EF4-FFF2-40B4-BE49-F238E27FC236}">
              <a16:creationId xmlns:a16="http://schemas.microsoft.com/office/drawing/2014/main" id="{00000000-0008-0000-0000-0000210F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35</xdr:row>
      <xdr:rowOff>0</xdr:rowOff>
    </xdr:from>
    <xdr:ext cx="342900" cy="342900"/>
    <xdr:sp macro="" textlink="">
      <xdr:nvSpPr>
        <xdr:cNvPr id="3874" name="Shape 14">
          <a:extLst>
            <a:ext uri="{FF2B5EF4-FFF2-40B4-BE49-F238E27FC236}">
              <a16:creationId xmlns:a16="http://schemas.microsoft.com/office/drawing/2014/main" id="{00000000-0008-0000-0000-0000220F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35</xdr:row>
      <xdr:rowOff>0</xdr:rowOff>
    </xdr:from>
    <xdr:ext cx="342900" cy="342900"/>
    <xdr:sp macro="" textlink="">
      <xdr:nvSpPr>
        <xdr:cNvPr id="3875" name="Shape 14">
          <a:extLst>
            <a:ext uri="{FF2B5EF4-FFF2-40B4-BE49-F238E27FC236}">
              <a16:creationId xmlns:a16="http://schemas.microsoft.com/office/drawing/2014/main" id="{00000000-0008-0000-0000-0000230F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36</xdr:row>
      <xdr:rowOff>0</xdr:rowOff>
    </xdr:from>
    <xdr:ext cx="342900" cy="342900"/>
    <xdr:sp macro="" textlink="">
      <xdr:nvSpPr>
        <xdr:cNvPr id="3876" name="Shape 14">
          <a:extLst>
            <a:ext uri="{FF2B5EF4-FFF2-40B4-BE49-F238E27FC236}">
              <a16:creationId xmlns:a16="http://schemas.microsoft.com/office/drawing/2014/main" id="{00000000-0008-0000-0000-0000240F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36</xdr:row>
      <xdr:rowOff>0</xdr:rowOff>
    </xdr:from>
    <xdr:ext cx="342900" cy="342900"/>
    <xdr:sp macro="" textlink="">
      <xdr:nvSpPr>
        <xdr:cNvPr id="3877" name="Shape 14">
          <a:extLst>
            <a:ext uri="{FF2B5EF4-FFF2-40B4-BE49-F238E27FC236}">
              <a16:creationId xmlns:a16="http://schemas.microsoft.com/office/drawing/2014/main" id="{00000000-0008-0000-0000-0000250F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36</xdr:row>
      <xdr:rowOff>0</xdr:rowOff>
    </xdr:from>
    <xdr:ext cx="342900" cy="342900"/>
    <xdr:sp macro="" textlink="">
      <xdr:nvSpPr>
        <xdr:cNvPr id="3878" name="Shape 14">
          <a:extLst>
            <a:ext uri="{FF2B5EF4-FFF2-40B4-BE49-F238E27FC236}">
              <a16:creationId xmlns:a16="http://schemas.microsoft.com/office/drawing/2014/main" id="{00000000-0008-0000-0000-0000260F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37</xdr:row>
      <xdr:rowOff>0</xdr:rowOff>
    </xdr:from>
    <xdr:ext cx="342900" cy="342900"/>
    <xdr:sp macro="" textlink="">
      <xdr:nvSpPr>
        <xdr:cNvPr id="3879" name="Shape 14">
          <a:extLst>
            <a:ext uri="{FF2B5EF4-FFF2-40B4-BE49-F238E27FC236}">
              <a16:creationId xmlns:a16="http://schemas.microsoft.com/office/drawing/2014/main" id="{00000000-0008-0000-0000-0000270F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37</xdr:row>
      <xdr:rowOff>0</xdr:rowOff>
    </xdr:from>
    <xdr:ext cx="342900" cy="342900"/>
    <xdr:sp macro="" textlink="">
      <xdr:nvSpPr>
        <xdr:cNvPr id="3880" name="Shape 14">
          <a:extLst>
            <a:ext uri="{FF2B5EF4-FFF2-40B4-BE49-F238E27FC236}">
              <a16:creationId xmlns:a16="http://schemas.microsoft.com/office/drawing/2014/main" id="{00000000-0008-0000-0000-0000280F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37</xdr:row>
      <xdr:rowOff>0</xdr:rowOff>
    </xdr:from>
    <xdr:ext cx="342900" cy="342900"/>
    <xdr:sp macro="" textlink="">
      <xdr:nvSpPr>
        <xdr:cNvPr id="3881" name="Shape 14">
          <a:extLst>
            <a:ext uri="{FF2B5EF4-FFF2-40B4-BE49-F238E27FC236}">
              <a16:creationId xmlns:a16="http://schemas.microsoft.com/office/drawing/2014/main" id="{00000000-0008-0000-0000-0000290F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42900" cy="342900"/>
    <xdr:sp macro="" textlink="">
      <xdr:nvSpPr>
        <xdr:cNvPr id="3882" name="Shape 14">
          <a:extLst>
            <a:ext uri="{FF2B5EF4-FFF2-40B4-BE49-F238E27FC236}">
              <a16:creationId xmlns:a16="http://schemas.microsoft.com/office/drawing/2014/main" id="{00000000-0008-0000-0000-00002A0F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42900" cy="342900"/>
    <xdr:sp macro="" textlink="">
      <xdr:nvSpPr>
        <xdr:cNvPr id="3883" name="Shape 14">
          <a:extLst>
            <a:ext uri="{FF2B5EF4-FFF2-40B4-BE49-F238E27FC236}">
              <a16:creationId xmlns:a16="http://schemas.microsoft.com/office/drawing/2014/main" id="{00000000-0008-0000-0000-00002B0F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42900" cy="342900"/>
    <xdr:sp macro="" textlink="">
      <xdr:nvSpPr>
        <xdr:cNvPr id="3884" name="Shape 14">
          <a:extLst>
            <a:ext uri="{FF2B5EF4-FFF2-40B4-BE49-F238E27FC236}">
              <a16:creationId xmlns:a16="http://schemas.microsoft.com/office/drawing/2014/main" id="{00000000-0008-0000-0000-00002C0F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41</xdr:row>
      <xdr:rowOff>0</xdr:rowOff>
    </xdr:from>
    <xdr:ext cx="342900" cy="342900"/>
    <xdr:sp macro="" textlink="">
      <xdr:nvSpPr>
        <xdr:cNvPr id="3885" name="Shape 14">
          <a:extLst>
            <a:ext uri="{FF2B5EF4-FFF2-40B4-BE49-F238E27FC236}">
              <a16:creationId xmlns:a16="http://schemas.microsoft.com/office/drawing/2014/main" id="{00000000-0008-0000-0000-00002D0F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41</xdr:row>
      <xdr:rowOff>0</xdr:rowOff>
    </xdr:from>
    <xdr:ext cx="342900" cy="342900"/>
    <xdr:sp macro="" textlink="">
      <xdr:nvSpPr>
        <xdr:cNvPr id="3886" name="Shape 14">
          <a:extLst>
            <a:ext uri="{FF2B5EF4-FFF2-40B4-BE49-F238E27FC236}">
              <a16:creationId xmlns:a16="http://schemas.microsoft.com/office/drawing/2014/main" id="{00000000-0008-0000-0000-00002E0F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41</xdr:row>
      <xdr:rowOff>0</xdr:rowOff>
    </xdr:from>
    <xdr:ext cx="342900" cy="342900"/>
    <xdr:sp macro="" textlink="">
      <xdr:nvSpPr>
        <xdr:cNvPr id="3887" name="Shape 14">
          <a:extLst>
            <a:ext uri="{FF2B5EF4-FFF2-40B4-BE49-F238E27FC236}">
              <a16:creationId xmlns:a16="http://schemas.microsoft.com/office/drawing/2014/main" id="{00000000-0008-0000-0000-00002F0F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42</xdr:row>
      <xdr:rowOff>0</xdr:rowOff>
    </xdr:from>
    <xdr:ext cx="342900" cy="342900"/>
    <xdr:sp macro="" textlink="">
      <xdr:nvSpPr>
        <xdr:cNvPr id="3888" name="Shape 14">
          <a:extLst>
            <a:ext uri="{FF2B5EF4-FFF2-40B4-BE49-F238E27FC236}">
              <a16:creationId xmlns:a16="http://schemas.microsoft.com/office/drawing/2014/main" id="{00000000-0008-0000-0000-0000300F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42</xdr:row>
      <xdr:rowOff>0</xdr:rowOff>
    </xdr:from>
    <xdr:ext cx="342900" cy="342900"/>
    <xdr:sp macro="" textlink="">
      <xdr:nvSpPr>
        <xdr:cNvPr id="3889" name="Shape 14">
          <a:extLst>
            <a:ext uri="{FF2B5EF4-FFF2-40B4-BE49-F238E27FC236}">
              <a16:creationId xmlns:a16="http://schemas.microsoft.com/office/drawing/2014/main" id="{00000000-0008-0000-0000-0000310F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42</xdr:row>
      <xdr:rowOff>0</xdr:rowOff>
    </xdr:from>
    <xdr:ext cx="342900" cy="342900"/>
    <xdr:sp macro="" textlink="">
      <xdr:nvSpPr>
        <xdr:cNvPr id="3890" name="Shape 14">
          <a:extLst>
            <a:ext uri="{FF2B5EF4-FFF2-40B4-BE49-F238E27FC236}">
              <a16:creationId xmlns:a16="http://schemas.microsoft.com/office/drawing/2014/main" id="{00000000-0008-0000-0000-0000320F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43</xdr:row>
      <xdr:rowOff>0</xdr:rowOff>
    </xdr:from>
    <xdr:ext cx="342900" cy="342900"/>
    <xdr:sp macro="" textlink="">
      <xdr:nvSpPr>
        <xdr:cNvPr id="3891" name="Shape 14">
          <a:extLst>
            <a:ext uri="{FF2B5EF4-FFF2-40B4-BE49-F238E27FC236}">
              <a16:creationId xmlns:a16="http://schemas.microsoft.com/office/drawing/2014/main" id="{00000000-0008-0000-0000-0000330F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43</xdr:row>
      <xdr:rowOff>0</xdr:rowOff>
    </xdr:from>
    <xdr:ext cx="342900" cy="342900"/>
    <xdr:sp macro="" textlink="">
      <xdr:nvSpPr>
        <xdr:cNvPr id="3892" name="Shape 14">
          <a:extLst>
            <a:ext uri="{FF2B5EF4-FFF2-40B4-BE49-F238E27FC236}">
              <a16:creationId xmlns:a16="http://schemas.microsoft.com/office/drawing/2014/main" id="{00000000-0008-0000-0000-0000340F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49</xdr:row>
      <xdr:rowOff>0</xdr:rowOff>
    </xdr:from>
    <xdr:ext cx="342900" cy="342900"/>
    <xdr:sp macro="" textlink="">
      <xdr:nvSpPr>
        <xdr:cNvPr id="3893" name="Shape 14">
          <a:extLst>
            <a:ext uri="{FF2B5EF4-FFF2-40B4-BE49-F238E27FC236}">
              <a16:creationId xmlns:a16="http://schemas.microsoft.com/office/drawing/2014/main" id="{00000000-0008-0000-0000-0000350F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34</xdr:row>
      <xdr:rowOff>0</xdr:rowOff>
    </xdr:from>
    <xdr:ext cx="342900" cy="342900"/>
    <xdr:sp macro="" textlink="">
      <xdr:nvSpPr>
        <xdr:cNvPr id="3894" name="Shape 14">
          <a:extLst>
            <a:ext uri="{FF2B5EF4-FFF2-40B4-BE49-F238E27FC236}">
              <a16:creationId xmlns:a16="http://schemas.microsoft.com/office/drawing/2014/main" id="{00000000-0008-0000-0000-0000360F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42900" cy="342900"/>
    <xdr:sp macro="" textlink="">
      <xdr:nvSpPr>
        <xdr:cNvPr id="3895" name="Shape 14">
          <a:extLst>
            <a:ext uri="{FF2B5EF4-FFF2-40B4-BE49-F238E27FC236}">
              <a16:creationId xmlns:a16="http://schemas.microsoft.com/office/drawing/2014/main" id="{00000000-0008-0000-0000-0000370F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42900" cy="342900"/>
    <xdr:sp macro="" textlink="">
      <xdr:nvSpPr>
        <xdr:cNvPr id="3896" name="Shape 14">
          <a:extLst>
            <a:ext uri="{FF2B5EF4-FFF2-40B4-BE49-F238E27FC236}">
              <a16:creationId xmlns:a16="http://schemas.microsoft.com/office/drawing/2014/main" id="{00000000-0008-0000-0000-0000380F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37</xdr:row>
      <xdr:rowOff>0</xdr:rowOff>
    </xdr:from>
    <xdr:ext cx="342900" cy="342900"/>
    <xdr:sp macro="" textlink="">
      <xdr:nvSpPr>
        <xdr:cNvPr id="3897" name="Shape 14">
          <a:extLst>
            <a:ext uri="{FF2B5EF4-FFF2-40B4-BE49-F238E27FC236}">
              <a16:creationId xmlns:a16="http://schemas.microsoft.com/office/drawing/2014/main" id="{00000000-0008-0000-0000-0000390F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34</xdr:row>
      <xdr:rowOff>0</xdr:rowOff>
    </xdr:from>
    <xdr:ext cx="342900" cy="342900"/>
    <xdr:sp macro="" textlink="">
      <xdr:nvSpPr>
        <xdr:cNvPr id="3898" name="Shape 14">
          <a:extLst>
            <a:ext uri="{FF2B5EF4-FFF2-40B4-BE49-F238E27FC236}">
              <a16:creationId xmlns:a16="http://schemas.microsoft.com/office/drawing/2014/main" id="{00000000-0008-0000-0000-00003A0F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42900" cy="342900"/>
    <xdr:sp macro="" textlink="">
      <xdr:nvSpPr>
        <xdr:cNvPr id="3899" name="Shape 14">
          <a:extLst>
            <a:ext uri="{FF2B5EF4-FFF2-40B4-BE49-F238E27FC236}">
              <a16:creationId xmlns:a16="http://schemas.microsoft.com/office/drawing/2014/main" id="{00000000-0008-0000-0000-00003B0F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42900" cy="342900"/>
    <xdr:sp macro="" textlink="">
      <xdr:nvSpPr>
        <xdr:cNvPr id="3900" name="Shape 14">
          <a:extLst>
            <a:ext uri="{FF2B5EF4-FFF2-40B4-BE49-F238E27FC236}">
              <a16:creationId xmlns:a16="http://schemas.microsoft.com/office/drawing/2014/main" id="{00000000-0008-0000-0000-00003C0F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37</xdr:row>
      <xdr:rowOff>0</xdr:rowOff>
    </xdr:from>
    <xdr:ext cx="342900" cy="342900"/>
    <xdr:sp macro="" textlink="">
      <xdr:nvSpPr>
        <xdr:cNvPr id="3901" name="Shape 14">
          <a:extLst>
            <a:ext uri="{FF2B5EF4-FFF2-40B4-BE49-F238E27FC236}">
              <a16:creationId xmlns:a16="http://schemas.microsoft.com/office/drawing/2014/main" id="{00000000-0008-0000-0000-00003D0F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34</xdr:row>
      <xdr:rowOff>0</xdr:rowOff>
    </xdr:from>
    <xdr:ext cx="342900" cy="342900"/>
    <xdr:sp macro="" textlink="">
      <xdr:nvSpPr>
        <xdr:cNvPr id="3902" name="Shape 14">
          <a:extLst>
            <a:ext uri="{FF2B5EF4-FFF2-40B4-BE49-F238E27FC236}">
              <a16:creationId xmlns:a16="http://schemas.microsoft.com/office/drawing/2014/main" id="{00000000-0008-0000-0000-00003E0F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32</xdr:row>
      <xdr:rowOff>0</xdr:rowOff>
    </xdr:from>
    <xdr:ext cx="342900" cy="342900"/>
    <xdr:sp macro="" textlink="">
      <xdr:nvSpPr>
        <xdr:cNvPr id="3903" name="Shape 14">
          <a:extLst>
            <a:ext uri="{FF2B5EF4-FFF2-40B4-BE49-F238E27FC236}">
              <a16:creationId xmlns:a16="http://schemas.microsoft.com/office/drawing/2014/main" id="{00000000-0008-0000-0000-00003F0F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32</xdr:row>
      <xdr:rowOff>0</xdr:rowOff>
    </xdr:from>
    <xdr:ext cx="342900" cy="342900"/>
    <xdr:sp macro="" textlink="">
      <xdr:nvSpPr>
        <xdr:cNvPr id="3904" name="Shape 14">
          <a:extLst>
            <a:ext uri="{FF2B5EF4-FFF2-40B4-BE49-F238E27FC236}">
              <a16:creationId xmlns:a16="http://schemas.microsoft.com/office/drawing/2014/main" id="{00000000-0008-0000-0000-0000400F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32</xdr:row>
      <xdr:rowOff>0</xdr:rowOff>
    </xdr:from>
    <xdr:ext cx="342900" cy="342900"/>
    <xdr:sp macro="" textlink="">
      <xdr:nvSpPr>
        <xdr:cNvPr id="3905" name="Shape 14">
          <a:extLst>
            <a:ext uri="{FF2B5EF4-FFF2-40B4-BE49-F238E27FC236}">
              <a16:creationId xmlns:a16="http://schemas.microsoft.com/office/drawing/2014/main" id="{00000000-0008-0000-0000-0000410F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42900" cy="342900"/>
    <xdr:sp macro="" textlink="">
      <xdr:nvSpPr>
        <xdr:cNvPr id="3906" name="Shape 14">
          <a:extLst>
            <a:ext uri="{FF2B5EF4-FFF2-40B4-BE49-F238E27FC236}">
              <a16:creationId xmlns:a16="http://schemas.microsoft.com/office/drawing/2014/main" id="{00000000-0008-0000-0000-0000420F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42900" cy="342900"/>
    <xdr:sp macro="" textlink="">
      <xdr:nvSpPr>
        <xdr:cNvPr id="3907" name="Shape 14">
          <a:extLst>
            <a:ext uri="{FF2B5EF4-FFF2-40B4-BE49-F238E27FC236}">
              <a16:creationId xmlns:a16="http://schemas.microsoft.com/office/drawing/2014/main" id="{00000000-0008-0000-0000-0000430F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42900" cy="342900"/>
    <xdr:sp macro="" textlink="">
      <xdr:nvSpPr>
        <xdr:cNvPr id="3908" name="Shape 14">
          <a:extLst>
            <a:ext uri="{FF2B5EF4-FFF2-40B4-BE49-F238E27FC236}">
              <a16:creationId xmlns:a16="http://schemas.microsoft.com/office/drawing/2014/main" id="{00000000-0008-0000-0000-0000440F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42900" cy="342900"/>
    <xdr:sp macro="" textlink="">
      <xdr:nvSpPr>
        <xdr:cNvPr id="3909" name="Shape 14">
          <a:extLst>
            <a:ext uri="{FF2B5EF4-FFF2-40B4-BE49-F238E27FC236}">
              <a16:creationId xmlns:a16="http://schemas.microsoft.com/office/drawing/2014/main" id="{00000000-0008-0000-0000-0000450F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42900" cy="342900"/>
    <xdr:sp macro="" textlink="">
      <xdr:nvSpPr>
        <xdr:cNvPr id="3910" name="Shape 14">
          <a:extLst>
            <a:ext uri="{FF2B5EF4-FFF2-40B4-BE49-F238E27FC236}">
              <a16:creationId xmlns:a16="http://schemas.microsoft.com/office/drawing/2014/main" id="{00000000-0008-0000-0000-0000460F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42900" cy="342900"/>
    <xdr:sp macro="" textlink="">
      <xdr:nvSpPr>
        <xdr:cNvPr id="3911" name="Shape 14">
          <a:extLst>
            <a:ext uri="{FF2B5EF4-FFF2-40B4-BE49-F238E27FC236}">
              <a16:creationId xmlns:a16="http://schemas.microsoft.com/office/drawing/2014/main" id="{00000000-0008-0000-0000-0000470F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37</xdr:row>
      <xdr:rowOff>0</xdr:rowOff>
    </xdr:from>
    <xdr:ext cx="342900" cy="342900"/>
    <xdr:sp macro="" textlink="">
      <xdr:nvSpPr>
        <xdr:cNvPr id="3912" name="Shape 14">
          <a:extLst>
            <a:ext uri="{FF2B5EF4-FFF2-40B4-BE49-F238E27FC236}">
              <a16:creationId xmlns:a16="http://schemas.microsoft.com/office/drawing/2014/main" id="{00000000-0008-0000-0000-0000480F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37</xdr:row>
      <xdr:rowOff>0</xdr:rowOff>
    </xdr:from>
    <xdr:ext cx="342900" cy="342900"/>
    <xdr:sp macro="" textlink="">
      <xdr:nvSpPr>
        <xdr:cNvPr id="3913" name="Shape 14">
          <a:extLst>
            <a:ext uri="{FF2B5EF4-FFF2-40B4-BE49-F238E27FC236}">
              <a16:creationId xmlns:a16="http://schemas.microsoft.com/office/drawing/2014/main" id="{00000000-0008-0000-0000-0000490F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40</xdr:row>
      <xdr:rowOff>0</xdr:rowOff>
    </xdr:from>
    <xdr:ext cx="342900" cy="342900"/>
    <xdr:sp macro="" textlink="">
      <xdr:nvSpPr>
        <xdr:cNvPr id="3914" name="Shape 14">
          <a:extLst>
            <a:ext uri="{FF2B5EF4-FFF2-40B4-BE49-F238E27FC236}">
              <a16:creationId xmlns:a16="http://schemas.microsoft.com/office/drawing/2014/main" id="{00000000-0008-0000-0000-00004A0F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40</xdr:row>
      <xdr:rowOff>0</xdr:rowOff>
    </xdr:from>
    <xdr:ext cx="342900" cy="342900"/>
    <xdr:sp macro="" textlink="">
      <xdr:nvSpPr>
        <xdr:cNvPr id="3915" name="Shape 14">
          <a:extLst>
            <a:ext uri="{FF2B5EF4-FFF2-40B4-BE49-F238E27FC236}">
              <a16:creationId xmlns:a16="http://schemas.microsoft.com/office/drawing/2014/main" id="{00000000-0008-0000-0000-00004B0F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40</xdr:row>
      <xdr:rowOff>0</xdr:rowOff>
    </xdr:from>
    <xdr:ext cx="342900" cy="342900"/>
    <xdr:sp macro="" textlink="">
      <xdr:nvSpPr>
        <xdr:cNvPr id="3916" name="Shape 14">
          <a:extLst>
            <a:ext uri="{FF2B5EF4-FFF2-40B4-BE49-F238E27FC236}">
              <a16:creationId xmlns:a16="http://schemas.microsoft.com/office/drawing/2014/main" id="{00000000-0008-0000-0000-00004C0F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41</xdr:row>
      <xdr:rowOff>0</xdr:rowOff>
    </xdr:from>
    <xdr:ext cx="342900" cy="342900"/>
    <xdr:sp macro="" textlink="">
      <xdr:nvSpPr>
        <xdr:cNvPr id="3917" name="Shape 14">
          <a:extLst>
            <a:ext uri="{FF2B5EF4-FFF2-40B4-BE49-F238E27FC236}">
              <a16:creationId xmlns:a16="http://schemas.microsoft.com/office/drawing/2014/main" id="{00000000-0008-0000-0000-00004D0F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41</xdr:row>
      <xdr:rowOff>0</xdr:rowOff>
    </xdr:from>
    <xdr:ext cx="342900" cy="342900"/>
    <xdr:sp macro="" textlink="">
      <xdr:nvSpPr>
        <xdr:cNvPr id="3918" name="Shape 14">
          <a:extLst>
            <a:ext uri="{FF2B5EF4-FFF2-40B4-BE49-F238E27FC236}">
              <a16:creationId xmlns:a16="http://schemas.microsoft.com/office/drawing/2014/main" id="{00000000-0008-0000-0000-00004E0F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41</xdr:row>
      <xdr:rowOff>0</xdr:rowOff>
    </xdr:from>
    <xdr:ext cx="342900" cy="342900"/>
    <xdr:sp macro="" textlink="">
      <xdr:nvSpPr>
        <xdr:cNvPr id="3919" name="Shape 14">
          <a:extLst>
            <a:ext uri="{FF2B5EF4-FFF2-40B4-BE49-F238E27FC236}">
              <a16:creationId xmlns:a16="http://schemas.microsoft.com/office/drawing/2014/main" id="{00000000-0008-0000-0000-00004F0F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42</xdr:row>
      <xdr:rowOff>0</xdr:rowOff>
    </xdr:from>
    <xdr:ext cx="342900" cy="342900"/>
    <xdr:sp macro="" textlink="">
      <xdr:nvSpPr>
        <xdr:cNvPr id="3920" name="Shape 14">
          <a:extLst>
            <a:ext uri="{FF2B5EF4-FFF2-40B4-BE49-F238E27FC236}">
              <a16:creationId xmlns:a16="http://schemas.microsoft.com/office/drawing/2014/main" id="{00000000-0008-0000-0000-0000500F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42</xdr:row>
      <xdr:rowOff>0</xdr:rowOff>
    </xdr:from>
    <xdr:ext cx="342900" cy="342900"/>
    <xdr:sp macro="" textlink="">
      <xdr:nvSpPr>
        <xdr:cNvPr id="3921" name="Shape 14">
          <a:extLst>
            <a:ext uri="{FF2B5EF4-FFF2-40B4-BE49-F238E27FC236}">
              <a16:creationId xmlns:a16="http://schemas.microsoft.com/office/drawing/2014/main" id="{00000000-0008-0000-0000-0000510F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42</xdr:row>
      <xdr:rowOff>0</xdr:rowOff>
    </xdr:from>
    <xdr:ext cx="342900" cy="342900"/>
    <xdr:sp macro="" textlink="">
      <xdr:nvSpPr>
        <xdr:cNvPr id="3922" name="Shape 14">
          <a:extLst>
            <a:ext uri="{FF2B5EF4-FFF2-40B4-BE49-F238E27FC236}">
              <a16:creationId xmlns:a16="http://schemas.microsoft.com/office/drawing/2014/main" id="{00000000-0008-0000-0000-0000520F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43</xdr:row>
      <xdr:rowOff>0</xdr:rowOff>
    </xdr:from>
    <xdr:ext cx="342900" cy="342900"/>
    <xdr:sp macro="" textlink="">
      <xdr:nvSpPr>
        <xdr:cNvPr id="3923" name="Shape 14">
          <a:extLst>
            <a:ext uri="{FF2B5EF4-FFF2-40B4-BE49-F238E27FC236}">
              <a16:creationId xmlns:a16="http://schemas.microsoft.com/office/drawing/2014/main" id="{00000000-0008-0000-0000-0000530F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43</xdr:row>
      <xdr:rowOff>0</xdr:rowOff>
    </xdr:from>
    <xdr:ext cx="342900" cy="342900"/>
    <xdr:sp macro="" textlink="">
      <xdr:nvSpPr>
        <xdr:cNvPr id="3924" name="Shape 14">
          <a:extLst>
            <a:ext uri="{FF2B5EF4-FFF2-40B4-BE49-F238E27FC236}">
              <a16:creationId xmlns:a16="http://schemas.microsoft.com/office/drawing/2014/main" id="{00000000-0008-0000-0000-0000540F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43</xdr:row>
      <xdr:rowOff>0</xdr:rowOff>
    </xdr:from>
    <xdr:ext cx="342900" cy="342900"/>
    <xdr:sp macro="" textlink="">
      <xdr:nvSpPr>
        <xdr:cNvPr id="3925" name="Shape 14">
          <a:extLst>
            <a:ext uri="{FF2B5EF4-FFF2-40B4-BE49-F238E27FC236}">
              <a16:creationId xmlns:a16="http://schemas.microsoft.com/office/drawing/2014/main" id="{00000000-0008-0000-0000-0000550F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3926" name="Shape 14">
          <a:extLst>
            <a:ext uri="{FF2B5EF4-FFF2-40B4-BE49-F238E27FC236}">
              <a16:creationId xmlns:a16="http://schemas.microsoft.com/office/drawing/2014/main" id="{00000000-0008-0000-0000-0000560F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3927" name="Shape 14">
          <a:extLst>
            <a:ext uri="{FF2B5EF4-FFF2-40B4-BE49-F238E27FC236}">
              <a16:creationId xmlns:a16="http://schemas.microsoft.com/office/drawing/2014/main" id="{00000000-0008-0000-0000-0000570F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3928" name="Shape 14">
          <a:extLst>
            <a:ext uri="{FF2B5EF4-FFF2-40B4-BE49-F238E27FC236}">
              <a16:creationId xmlns:a16="http://schemas.microsoft.com/office/drawing/2014/main" id="{00000000-0008-0000-0000-0000580F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34</xdr:row>
      <xdr:rowOff>0</xdr:rowOff>
    </xdr:from>
    <xdr:ext cx="342900" cy="342900"/>
    <xdr:sp macro="" textlink="">
      <xdr:nvSpPr>
        <xdr:cNvPr id="3929" name="Shape 14">
          <a:extLst>
            <a:ext uri="{FF2B5EF4-FFF2-40B4-BE49-F238E27FC236}">
              <a16:creationId xmlns:a16="http://schemas.microsoft.com/office/drawing/2014/main" id="{00000000-0008-0000-0000-0000590F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35</xdr:row>
      <xdr:rowOff>0</xdr:rowOff>
    </xdr:from>
    <xdr:ext cx="342900" cy="342900"/>
    <xdr:sp macro="" textlink="">
      <xdr:nvSpPr>
        <xdr:cNvPr id="3930" name="Shape 14">
          <a:extLst>
            <a:ext uri="{FF2B5EF4-FFF2-40B4-BE49-F238E27FC236}">
              <a16:creationId xmlns:a16="http://schemas.microsoft.com/office/drawing/2014/main" id="{00000000-0008-0000-0000-00005A0F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3931" name="Shape 14">
          <a:extLst>
            <a:ext uri="{FF2B5EF4-FFF2-40B4-BE49-F238E27FC236}">
              <a16:creationId xmlns:a16="http://schemas.microsoft.com/office/drawing/2014/main" id="{00000000-0008-0000-0000-00005B0F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3932" name="Shape 14">
          <a:extLst>
            <a:ext uri="{FF2B5EF4-FFF2-40B4-BE49-F238E27FC236}">
              <a16:creationId xmlns:a16="http://schemas.microsoft.com/office/drawing/2014/main" id="{00000000-0008-0000-0000-00005C0F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34</xdr:row>
      <xdr:rowOff>0</xdr:rowOff>
    </xdr:from>
    <xdr:ext cx="342900" cy="342900"/>
    <xdr:sp macro="" textlink="">
      <xdr:nvSpPr>
        <xdr:cNvPr id="3933" name="Shape 14">
          <a:extLst>
            <a:ext uri="{FF2B5EF4-FFF2-40B4-BE49-F238E27FC236}">
              <a16:creationId xmlns:a16="http://schemas.microsoft.com/office/drawing/2014/main" id="{00000000-0008-0000-0000-00005D0F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35</xdr:row>
      <xdr:rowOff>0</xdr:rowOff>
    </xdr:from>
    <xdr:ext cx="342900" cy="342900"/>
    <xdr:sp macro="" textlink="">
      <xdr:nvSpPr>
        <xdr:cNvPr id="3934" name="Shape 14">
          <a:extLst>
            <a:ext uri="{FF2B5EF4-FFF2-40B4-BE49-F238E27FC236}">
              <a16:creationId xmlns:a16="http://schemas.microsoft.com/office/drawing/2014/main" id="{00000000-0008-0000-0000-00005E0F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3935" name="Shape 14">
          <a:extLst>
            <a:ext uri="{FF2B5EF4-FFF2-40B4-BE49-F238E27FC236}">
              <a16:creationId xmlns:a16="http://schemas.microsoft.com/office/drawing/2014/main" id="{00000000-0008-0000-0000-00005F0F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3936" name="Shape 14">
          <a:extLst>
            <a:ext uri="{FF2B5EF4-FFF2-40B4-BE49-F238E27FC236}">
              <a16:creationId xmlns:a16="http://schemas.microsoft.com/office/drawing/2014/main" id="{00000000-0008-0000-0000-0000600F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34</xdr:row>
      <xdr:rowOff>0</xdr:rowOff>
    </xdr:from>
    <xdr:ext cx="342900" cy="342900"/>
    <xdr:sp macro="" textlink="">
      <xdr:nvSpPr>
        <xdr:cNvPr id="3937" name="Shape 14">
          <a:extLst>
            <a:ext uri="{FF2B5EF4-FFF2-40B4-BE49-F238E27FC236}">
              <a16:creationId xmlns:a16="http://schemas.microsoft.com/office/drawing/2014/main" id="{00000000-0008-0000-0000-0000610F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42900" cy="342900"/>
    <xdr:sp macro="" textlink="">
      <xdr:nvSpPr>
        <xdr:cNvPr id="3938" name="Shape 14">
          <a:extLst>
            <a:ext uri="{FF2B5EF4-FFF2-40B4-BE49-F238E27FC236}">
              <a16:creationId xmlns:a16="http://schemas.microsoft.com/office/drawing/2014/main" id="{00000000-0008-0000-0000-0000620F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42900" cy="342900"/>
    <xdr:sp macro="" textlink="">
      <xdr:nvSpPr>
        <xdr:cNvPr id="3939" name="Shape 14">
          <a:extLst>
            <a:ext uri="{FF2B5EF4-FFF2-40B4-BE49-F238E27FC236}">
              <a16:creationId xmlns:a16="http://schemas.microsoft.com/office/drawing/2014/main" id="{00000000-0008-0000-0000-0000630F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42900" cy="342900"/>
    <xdr:sp macro="" textlink="">
      <xdr:nvSpPr>
        <xdr:cNvPr id="3940" name="Shape 14">
          <a:extLst>
            <a:ext uri="{FF2B5EF4-FFF2-40B4-BE49-F238E27FC236}">
              <a16:creationId xmlns:a16="http://schemas.microsoft.com/office/drawing/2014/main" id="{00000000-0008-0000-0000-0000640F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35</xdr:row>
      <xdr:rowOff>0</xdr:rowOff>
    </xdr:from>
    <xdr:ext cx="342900" cy="342900"/>
    <xdr:sp macro="" textlink="">
      <xdr:nvSpPr>
        <xdr:cNvPr id="3941" name="Shape 14">
          <a:extLst>
            <a:ext uri="{FF2B5EF4-FFF2-40B4-BE49-F238E27FC236}">
              <a16:creationId xmlns:a16="http://schemas.microsoft.com/office/drawing/2014/main" id="{00000000-0008-0000-0000-0000650F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35</xdr:row>
      <xdr:rowOff>0</xdr:rowOff>
    </xdr:from>
    <xdr:ext cx="342900" cy="342900"/>
    <xdr:sp macro="" textlink="">
      <xdr:nvSpPr>
        <xdr:cNvPr id="3942" name="Shape 14">
          <a:extLst>
            <a:ext uri="{FF2B5EF4-FFF2-40B4-BE49-F238E27FC236}">
              <a16:creationId xmlns:a16="http://schemas.microsoft.com/office/drawing/2014/main" id="{00000000-0008-0000-0000-0000660F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35</xdr:row>
      <xdr:rowOff>0</xdr:rowOff>
    </xdr:from>
    <xdr:ext cx="342900" cy="342900"/>
    <xdr:sp macro="" textlink="">
      <xdr:nvSpPr>
        <xdr:cNvPr id="3943" name="Shape 14">
          <a:extLst>
            <a:ext uri="{FF2B5EF4-FFF2-40B4-BE49-F238E27FC236}">
              <a16:creationId xmlns:a16="http://schemas.microsoft.com/office/drawing/2014/main" id="{00000000-0008-0000-0000-0000670F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3944" name="Shape 14">
          <a:extLst>
            <a:ext uri="{FF2B5EF4-FFF2-40B4-BE49-F238E27FC236}">
              <a16:creationId xmlns:a16="http://schemas.microsoft.com/office/drawing/2014/main" id="{00000000-0008-0000-0000-0000680F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3945" name="Shape 14">
          <a:extLst>
            <a:ext uri="{FF2B5EF4-FFF2-40B4-BE49-F238E27FC236}">
              <a16:creationId xmlns:a16="http://schemas.microsoft.com/office/drawing/2014/main" id="{00000000-0008-0000-0000-0000690F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3946" name="Shape 14">
          <a:extLst>
            <a:ext uri="{FF2B5EF4-FFF2-40B4-BE49-F238E27FC236}">
              <a16:creationId xmlns:a16="http://schemas.microsoft.com/office/drawing/2014/main" id="{00000000-0008-0000-0000-00006A0F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3947" name="Shape 14">
          <a:extLst>
            <a:ext uri="{FF2B5EF4-FFF2-40B4-BE49-F238E27FC236}">
              <a16:creationId xmlns:a16="http://schemas.microsoft.com/office/drawing/2014/main" id="{00000000-0008-0000-0000-00006B0F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3948" name="Shape 14">
          <a:extLst>
            <a:ext uri="{FF2B5EF4-FFF2-40B4-BE49-F238E27FC236}">
              <a16:creationId xmlns:a16="http://schemas.microsoft.com/office/drawing/2014/main" id="{00000000-0008-0000-0000-00006C0F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3949" name="Shape 14">
          <a:extLst>
            <a:ext uri="{FF2B5EF4-FFF2-40B4-BE49-F238E27FC236}">
              <a16:creationId xmlns:a16="http://schemas.microsoft.com/office/drawing/2014/main" id="{00000000-0008-0000-0000-00006D0F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42900" cy="342900"/>
    <xdr:sp macro="" textlink="">
      <xdr:nvSpPr>
        <xdr:cNvPr id="3950" name="Shape 14">
          <a:extLst>
            <a:ext uri="{FF2B5EF4-FFF2-40B4-BE49-F238E27FC236}">
              <a16:creationId xmlns:a16="http://schemas.microsoft.com/office/drawing/2014/main" id="{00000000-0008-0000-0000-00006E0F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42900" cy="342900"/>
    <xdr:sp macro="" textlink="">
      <xdr:nvSpPr>
        <xdr:cNvPr id="3951" name="Shape 14">
          <a:extLst>
            <a:ext uri="{FF2B5EF4-FFF2-40B4-BE49-F238E27FC236}">
              <a16:creationId xmlns:a16="http://schemas.microsoft.com/office/drawing/2014/main" id="{00000000-0008-0000-0000-00006F0F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42900" cy="342900"/>
    <xdr:sp macro="" textlink="">
      <xdr:nvSpPr>
        <xdr:cNvPr id="3952" name="Shape 14">
          <a:extLst>
            <a:ext uri="{FF2B5EF4-FFF2-40B4-BE49-F238E27FC236}">
              <a16:creationId xmlns:a16="http://schemas.microsoft.com/office/drawing/2014/main" id="{00000000-0008-0000-0000-0000700F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41</xdr:row>
      <xdr:rowOff>0</xdr:rowOff>
    </xdr:from>
    <xdr:ext cx="342900" cy="342900"/>
    <xdr:sp macro="" textlink="">
      <xdr:nvSpPr>
        <xdr:cNvPr id="3953" name="Shape 14">
          <a:extLst>
            <a:ext uri="{FF2B5EF4-FFF2-40B4-BE49-F238E27FC236}">
              <a16:creationId xmlns:a16="http://schemas.microsoft.com/office/drawing/2014/main" id="{00000000-0008-0000-0000-0000710F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41</xdr:row>
      <xdr:rowOff>0</xdr:rowOff>
    </xdr:from>
    <xdr:ext cx="342900" cy="342900"/>
    <xdr:sp macro="" textlink="">
      <xdr:nvSpPr>
        <xdr:cNvPr id="3954" name="Shape 14">
          <a:extLst>
            <a:ext uri="{FF2B5EF4-FFF2-40B4-BE49-F238E27FC236}">
              <a16:creationId xmlns:a16="http://schemas.microsoft.com/office/drawing/2014/main" id="{00000000-0008-0000-0000-0000720F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41</xdr:row>
      <xdr:rowOff>0</xdr:rowOff>
    </xdr:from>
    <xdr:ext cx="342900" cy="342900"/>
    <xdr:sp macro="" textlink="">
      <xdr:nvSpPr>
        <xdr:cNvPr id="3955" name="Shape 14">
          <a:extLst>
            <a:ext uri="{FF2B5EF4-FFF2-40B4-BE49-F238E27FC236}">
              <a16:creationId xmlns:a16="http://schemas.microsoft.com/office/drawing/2014/main" id="{00000000-0008-0000-0000-0000730F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42</xdr:row>
      <xdr:rowOff>0</xdr:rowOff>
    </xdr:from>
    <xdr:ext cx="342900" cy="342900"/>
    <xdr:sp macro="" textlink="">
      <xdr:nvSpPr>
        <xdr:cNvPr id="3956" name="Shape 14">
          <a:extLst>
            <a:ext uri="{FF2B5EF4-FFF2-40B4-BE49-F238E27FC236}">
              <a16:creationId xmlns:a16="http://schemas.microsoft.com/office/drawing/2014/main" id="{00000000-0008-0000-0000-0000740F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42</xdr:row>
      <xdr:rowOff>0</xdr:rowOff>
    </xdr:from>
    <xdr:ext cx="342900" cy="342900"/>
    <xdr:sp macro="" textlink="">
      <xdr:nvSpPr>
        <xdr:cNvPr id="3957" name="Shape 14">
          <a:extLst>
            <a:ext uri="{FF2B5EF4-FFF2-40B4-BE49-F238E27FC236}">
              <a16:creationId xmlns:a16="http://schemas.microsoft.com/office/drawing/2014/main" id="{00000000-0008-0000-0000-0000750F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3958" name="Shape 14">
          <a:extLst>
            <a:ext uri="{FF2B5EF4-FFF2-40B4-BE49-F238E27FC236}">
              <a16:creationId xmlns:a16="http://schemas.microsoft.com/office/drawing/2014/main" id="{00000000-0008-0000-0000-0000760F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3959" name="Shape 14">
          <a:extLst>
            <a:ext uri="{FF2B5EF4-FFF2-40B4-BE49-F238E27FC236}">
              <a16:creationId xmlns:a16="http://schemas.microsoft.com/office/drawing/2014/main" id="{00000000-0008-0000-0000-0000770F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3960" name="Shape 14">
          <a:extLst>
            <a:ext uri="{FF2B5EF4-FFF2-40B4-BE49-F238E27FC236}">
              <a16:creationId xmlns:a16="http://schemas.microsoft.com/office/drawing/2014/main" id="{00000000-0008-0000-0000-0000780F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3961" name="Shape 14">
          <a:extLst>
            <a:ext uri="{FF2B5EF4-FFF2-40B4-BE49-F238E27FC236}">
              <a16:creationId xmlns:a16="http://schemas.microsoft.com/office/drawing/2014/main" id="{00000000-0008-0000-0000-0000790F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3962" name="Shape 14">
          <a:extLst>
            <a:ext uri="{FF2B5EF4-FFF2-40B4-BE49-F238E27FC236}">
              <a16:creationId xmlns:a16="http://schemas.microsoft.com/office/drawing/2014/main" id="{00000000-0008-0000-0000-00007A0F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3963" name="Shape 14">
          <a:extLst>
            <a:ext uri="{FF2B5EF4-FFF2-40B4-BE49-F238E27FC236}">
              <a16:creationId xmlns:a16="http://schemas.microsoft.com/office/drawing/2014/main" id="{00000000-0008-0000-0000-00007B0F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34</xdr:row>
      <xdr:rowOff>0</xdr:rowOff>
    </xdr:from>
    <xdr:ext cx="342900" cy="342900"/>
    <xdr:sp macro="" textlink="">
      <xdr:nvSpPr>
        <xdr:cNvPr id="3964" name="Shape 14">
          <a:extLst>
            <a:ext uri="{FF2B5EF4-FFF2-40B4-BE49-F238E27FC236}">
              <a16:creationId xmlns:a16="http://schemas.microsoft.com/office/drawing/2014/main" id="{00000000-0008-0000-0000-00007C0F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35</xdr:row>
      <xdr:rowOff>0</xdr:rowOff>
    </xdr:from>
    <xdr:ext cx="342900" cy="342900"/>
    <xdr:sp macro="" textlink="">
      <xdr:nvSpPr>
        <xdr:cNvPr id="3965" name="Shape 14">
          <a:extLst>
            <a:ext uri="{FF2B5EF4-FFF2-40B4-BE49-F238E27FC236}">
              <a16:creationId xmlns:a16="http://schemas.microsoft.com/office/drawing/2014/main" id="{00000000-0008-0000-0000-00007D0F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36</xdr:row>
      <xdr:rowOff>0</xdr:rowOff>
    </xdr:from>
    <xdr:ext cx="342900" cy="342900"/>
    <xdr:sp macro="" textlink="">
      <xdr:nvSpPr>
        <xdr:cNvPr id="3966" name="Shape 14">
          <a:extLst>
            <a:ext uri="{FF2B5EF4-FFF2-40B4-BE49-F238E27FC236}">
              <a16:creationId xmlns:a16="http://schemas.microsoft.com/office/drawing/2014/main" id="{00000000-0008-0000-0000-00007E0F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37</xdr:row>
      <xdr:rowOff>0</xdr:rowOff>
    </xdr:from>
    <xdr:ext cx="342900" cy="342900"/>
    <xdr:sp macro="" textlink="">
      <xdr:nvSpPr>
        <xdr:cNvPr id="3967" name="Shape 14">
          <a:extLst>
            <a:ext uri="{FF2B5EF4-FFF2-40B4-BE49-F238E27FC236}">
              <a16:creationId xmlns:a16="http://schemas.microsoft.com/office/drawing/2014/main" id="{00000000-0008-0000-0000-00007F0F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34</xdr:row>
      <xdr:rowOff>0</xdr:rowOff>
    </xdr:from>
    <xdr:ext cx="342900" cy="342900"/>
    <xdr:sp macro="" textlink="">
      <xdr:nvSpPr>
        <xdr:cNvPr id="3968" name="Shape 14">
          <a:extLst>
            <a:ext uri="{FF2B5EF4-FFF2-40B4-BE49-F238E27FC236}">
              <a16:creationId xmlns:a16="http://schemas.microsoft.com/office/drawing/2014/main" id="{00000000-0008-0000-0000-0000800F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35</xdr:row>
      <xdr:rowOff>0</xdr:rowOff>
    </xdr:from>
    <xdr:ext cx="342900" cy="342900"/>
    <xdr:sp macro="" textlink="">
      <xdr:nvSpPr>
        <xdr:cNvPr id="3969" name="Shape 14">
          <a:extLst>
            <a:ext uri="{FF2B5EF4-FFF2-40B4-BE49-F238E27FC236}">
              <a16:creationId xmlns:a16="http://schemas.microsoft.com/office/drawing/2014/main" id="{00000000-0008-0000-0000-0000810F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36</xdr:row>
      <xdr:rowOff>0</xdr:rowOff>
    </xdr:from>
    <xdr:ext cx="342900" cy="342900"/>
    <xdr:sp macro="" textlink="">
      <xdr:nvSpPr>
        <xdr:cNvPr id="3970" name="Shape 14">
          <a:extLst>
            <a:ext uri="{FF2B5EF4-FFF2-40B4-BE49-F238E27FC236}">
              <a16:creationId xmlns:a16="http://schemas.microsoft.com/office/drawing/2014/main" id="{00000000-0008-0000-0000-0000820F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37</xdr:row>
      <xdr:rowOff>0</xdr:rowOff>
    </xdr:from>
    <xdr:ext cx="342900" cy="342900"/>
    <xdr:sp macro="" textlink="">
      <xdr:nvSpPr>
        <xdr:cNvPr id="3971" name="Shape 14">
          <a:extLst>
            <a:ext uri="{FF2B5EF4-FFF2-40B4-BE49-F238E27FC236}">
              <a16:creationId xmlns:a16="http://schemas.microsoft.com/office/drawing/2014/main" id="{00000000-0008-0000-0000-0000830F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34</xdr:row>
      <xdr:rowOff>0</xdr:rowOff>
    </xdr:from>
    <xdr:ext cx="342900" cy="342900"/>
    <xdr:sp macro="" textlink="">
      <xdr:nvSpPr>
        <xdr:cNvPr id="3972" name="Shape 14">
          <a:extLst>
            <a:ext uri="{FF2B5EF4-FFF2-40B4-BE49-F238E27FC236}">
              <a16:creationId xmlns:a16="http://schemas.microsoft.com/office/drawing/2014/main" id="{00000000-0008-0000-0000-0000840F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32</xdr:row>
      <xdr:rowOff>0</xdr:rowOff>
    </xdr:from>
    <xdr:ext cx="342900" cy="342900"/>
    <xdr:sp macro="" textlink="">
      <xdr:nvSpPr>
        <xdr:cNvPr id="3973" name="Shape 14">
          <a:extLst>
            <a:ext uri="{FF2B5EF4-FFF2-40B4-BE49-F238E27FC236}">
              <a16:creationId xmlns:a16="http://schemas.microsoft.com/office/drawing/2014/main" id="{00000000-0008-0000-0000-0000850F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32</xdr:row>
      <xdr:rowOff>0</xdr:rowOff>
    </xdr:from>
    <xdr:ext cx="342900" cy="342900"/>
    <xdr:sp macro="" textlink="">
      <xdr:nvSpPr>
        <xdr:cNvPr id="3974" name="Shape 14">
          <a:extLst>
            <a:ext uri="{FF2B5EF4-FFF2-40B4-BE49-F238E27FC236}">
              <a16:creationId xmlns:a16="http://schemas.microsoft.com/office/drawing/2014/main" id="{00000000-0008-0000-0000-0000860F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32</xdr:row>
      <xdr:rowOff>0</xdr:rowOff>
    </xdr:from>
    <xdr:ext cx="342900" cy="342900"/>
    <xdr:sp macro="" textlink="">
      <xdr:nvSpPr>
        <xdr:cNvPr id="3975" name="Shape 14">
          <a:extLst>
            <a:ext uri="{FF2B5EF4-FFF2-40B4-BE49-F238E27FC236}">
              <a16:creationId xmlns:a16="http://schemas.microsoft.com/office/drawing/2014/main" id="{00000000-0008-0000-0000-0000870F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35</xdr:row>
      <xdr:rowOff>0</xdr:rowOff>
    </xdr:from>
    <xdr:ext cx="342900" cy="342900"/>
    <xdr:sp macro="" textlink="">
      <xdr:nvSpPr>
        <xdr:cNvPr id="3976" name="Shape 14">
          <a:extLst>
            <a:ext uri="{FF2B5EF4-FFF2-40B4-BE49-F238E27FC236}">
              <a16:creationId xmlns:a16="http://schemas.microsoft.com/office/drawing/2014/main" id="{00000000-0008-0000-0000-0000880F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35</xdr:row>
      <xdr:rowOff>0</xdr:rowOff>
    </xdr:from>
    <xdr:ext cx="342900" cy="342900"/>
    <xdr:sp macro="" textlink="">
      <xdr:nvSpPr>
        <xdr:cNvPr id="3977" name="Shape 14">
          <a:extLst>
            <a:ext uri="{FF2B5EF4-FFF2-40B4-BE49-F238E27FC236}">
              <a16:creationId xmlns:a16="http://schemas.microsoft.com/office/drawing/2014/main" id="{00000000-0008-0000-0000-0000890F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35</xdr:row>
      <xdr:rowOff>0</xdr:rowOff>
    </xdr:from>
    <xdr:ext cx="342900" cy="342900"/>
    <xdr:sp macro="" textlink="">
      <xdr:nvSpPr>
        <xdr:cNvPr id="3978" name="Shape 14">
          <a:extLst>
            <a:ext uri="{FF2B5EF4-FFF2-40B4-BE49-F238E27FC236}">
              <a16:creationId xmlns:a16="http://schemas.microsoft.com/office/drawing/2014/main" id="{00000000-0008-0000-0000-00008A0F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36</xdr:row>
      <xdr:rowOff>0</xdr:rowOff>
    </xdr:from>
    <xdr:ext cx="342900" cy="342900"/>
    <xdr:sp macro="" textlink="">
      <xdr:nvSpPr>
        <xdr:cNvPr id="3979" name="Shape 14">
          <a:extLst>
            <a:ext uri="{FF2B5EF4-FFF2-40B4-BE49-F238E27FC236}">
              <a16:creationId xmlns:a16="http://schemas.microsoft.com/office/drawing/2014/main" id="{00000000-0008-0000-0000-00008B0F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36</xdr:row>
      <xdr:rowOff>0</xdr:rowOff>
    </xdr:from>
    <xdr:ext cx="342900" cy="342900"/>
    <xdr:sp macro="" textlink="">
      <xdr:nvSpPr>
        <xdr:cNvPr id="3980" name="Shape 14">
          <a:extLst>
            <a:ext uri="{FF2B5EF4-FFF2-40B4-BE49-F238E27FC236}">
              <a16:creationId xmlns:a16="http://schemas.microsoft.com/office/drawing/2014/main" id="{00000000-0008-0000-0000-00008C0F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36</xdr:row>
      <xdr:rowOff>0</xdr:rowOff>
    </xdr:from>
    <xdr:ext cx="342900" cy="342900"/>
    <xdr:sp macro="" textlink="">
      <xdr:nvSpPr>
        <xdr:cNvPr id="3981" name="Shape 14">
          <a:extLst>
            <a:ext uri="{FF2B5EF4-FFF2-40B4-BE49-F238E27FC236}">
              <a16:creationId xmlns:a16="http://schemas.microsoft.com/office/drawing/2014/main" id="{00000000-0008-0000-0000-00008D0F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37</xdr:row>
      <xdr:rowOff>0</xdr:rowOff>
    </xdr:from>
    <xdr:ext cx="342900" cy="342900"/>
    <xdr:sp macro="" textlink="">
      <xdr:nvSpPr>
        <xdr:cNvPr id="3982" name="Shape 14">
          <a:extLst>
            <a:ext uri="{FF2B5EF4-FFF2-40B4-BE49-F238E27FC236}">
              <a16:creationId xmlns:a16="http://schemas.microsoft.com/office/drawing/2014/main" id="{00000000-0008-0000-0000-00008E0F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37</xdr:row>
      <xdr:rowOff>0</xdr:rowOff>
    </xdr:from>
    <xdr:ext cx="342900" cy="342900"/>
    <xdr:sp macro="" textlink="">
      <xdr:nvSpPr>
        <xdr:cNvPr id="3983" name="Shape 14">
          <a:extLst>
            <a:ext uri="{FF2B5EF4-FFF2-40B4-BE49-F238E27FC236}">
              <a16:creationId xmlns:a16="http://schemas.microsoft.com/office/drawing/2014/main" id="{00000000-0008-0000-0000-00008F0F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37</xdr:row>
      <xdr:rowOff>0</xdr:rowOff>
    </xdr:from>
    <xdr:ext cx="342900" cy="342900"/>
    <xdr:sp macro="" textlink="">
      <xdr:nvSpPr>
        <xdr:cNvPr id="3984" name="Shape 14">
          <a:extLst>
            <a:ext uri="{FF2B5EF4-FFF2-40B4-BE49-F238E27FC236}">
              <a16:creationId xmlns:a16="http://schemas.microsoft.com/office/drawing/2014/main" id="{00000000-0008-0000-0000-0000900F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42900" cy="342900"/>
    <xdr:sp macro="" textlink="">
      <xdr:nvSpPr>
        <xdr:cNvPr id="3985" name="Shape 14">
          <a:extLst>
            <a:ext uri="{FF2B5EF4-FFF2-40B4-BE49-F238E27FC236}">
              <a16:creationId xmlns:a16="http://schemas.microsoft.com/office/drawing/2014/main" id="{00000000-0008-0000-0000-0000910F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42900" cy="342900"/>
    <xdr:sp macro="" textlink="">
      <xdr:nvSpPr>
        <xdr:cNvPr id="3986" name="Shape 14">
          <a:extLst>
            <a:ext uri="{FF2B5EF4-FFF2-40B4-BE49-F238E27FC236}">
              <a16:creationId xmlns:a16="http://schemas.microsoft.com/office/drawing/2014/main" id="{00000000-0008-0000-0000-0000920F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42900" cy="342900"/>
    <xdr:sp macro="" textlink="">
      <xdr:nvSpPr>
        <xdr:cNvPr id="3987" name="Shape 14">
          <a:extLst>
            <a:ext uri="{FF2B5EF4-FFF2-40B4-BE49-F238E27FC236}">
              <a16:creationId xmlns:a16="http://schemas.microsoft.com/office/drawing/2014/main" id="{00000000-0008-0000-0000-0000930F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41</xdr:row>
      <xdr:rowOff>0</xdr:rowOff>
    </xdr:from>
    <xdr:ext cx="342900" cy="342900"/>
    <xdr:sp macro="" textlink="">
      <xdr:nvSpPr>
        <xdr:cNvPr id="3988" name="Shape 14">
          <a:extLst>
            <a:ext uri="{FF2B5EF4-FFF2-40B4-BE49-F238E27FC236}">
              <a16:creationId xmlns:a16="http://schemas.microsoft.com/office/drawing/2014/main" id="{00000000-0008-0000-0000-0000940F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41</xdr:row>
      <xdr:rowOff>0</xdr:rowOff>
    </xdr:from>
    <xdr:ext cx="342900" cy="342900"/>
    <xdr:sp macro="" textlink="">
      <xdr:nvSpPr>
        <xdr:cNvPr id="3989" name="Shape 14">
          <a:extLst>
            <a:ext uri="{FF2B5EF4-FFF2-40B4-BE49-F238E27FC236}">
              <a16:creationId xmlns:a16="http://schemas.microsoft.com/office/drawing/2014/main" id="{00000000-0008-0000-0000-0000950F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41</xdr:row>
      <xdr:rowOff>0</xdr:rowOff>
    </xdr:from>
    <xdr:ext cx="342900" cy="342900"/>
    <xdr:sp macro="" textlink="">
      <xdr:nvSpPr>
        <xdr:cNvPr id="3990" name="Shape 14">
          <a:extLst>
            <a:ext uri="{FF2B5EF4-FFF2-40B4-BE49-F238E27FC236}">
              <a16:creationId xmlns:a16="http://schemas.microsoft.com/office/drawing/2014/main" id="{00000000-0008-0000-0000-0000960F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42</xdr:row>
      <xdr:rowOff>0</xdr:rowOff>
    </xdr:from>
    <xdr:ext cx="342900" cy="342900"/>
    <xdr:sp macro="" textlink="">
      <xdr:nvSpPr>
        <xdr:cNvPr id="3991" name="Shape 14">
          <a:extLst>
            <a:ext uri="{FF2B5EF4-FFF2-40B4-BE49-F238E27FC236}">
              <a16:creationId xmlns:a16="http://schemas.microsoft.com/office/drawing/2014/main" id="{00000000-0008-0000-0000-0000970F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42</xdr:row>
      <xdr:rowOff>0</xdr:rowOff>
    </xdr:from>
    <xdr:ext cx="342900" cy="342900"/>
    <xdr:sp macro="" textlink="">
      <xdr:nvSpPr>
        <xdr:cNvPr id="3992" name="Shape 14">
          <a:extLst>
            <a:ext uri="{FF2B5EF4-FFF2-40B4-BE49-F238E27FC236}">
              <a16:creationId xmlns:a16="http://schemas.microsoft.com/office/drawing/2014/main" id="{00000000-0008-0000-0000-0000980F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42</xdr:row>
      <xdr:rowOff>0</xdr:rowOff>
    </xdr:from>
    <xdr:ext cx="342900" cy="342900"/>
    <xdr:sp macro="" textlink="">
      <xdr:nvSpPr>
        <xdr:cNvPr id="3993" name="Shape 14">
          <a:extLst>
            <a:ext uri="{FF2B5EF4-FFF2-40B4-BE49-F238E27FC236}">
              <a16:creationId xmlns:a16="http://schemas.microsoft.com/office/drawing/2014/main" id="{00000000-0008-0000-0000-0000990F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43</xdr:row>
      <xdr:rowOff>0</xdr:rowOff>
    </xdr:from>
    <xdr:ext cx="342900" cy="342900"/>
    <xdr:sp macro="" textlink="">
      <xdr:nvSpPr>
        <xdr:cNvPr id="3994" name="Shape 14">
          <a:extLst>
            <a:ext uri="{FF2B5EF4-FFF2-40B4-BE49-F238E27FC236}">
              <a16:creationId xmlns:a16="http://schemas.microsoft.com/office/drawing/2014/main" id="{00000000-0008-0000-0000-00009A0F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43</xdr:row>
      <xdr:rowOff>0</xdr:rowOff>
    </xdr:from>
    <xdr:ext cx="342900" cy="342900"/>
    <xdr:sp macro="" textlink="">
      <xdr:nvSpPr>
        <xdr:cNvPr id="3995" name="Shape 14">
          <a:extLst>
            <a:ext uri="{FF2B5EF4-FFF2-40B4-BE49-F238E27FC236}">
              <a16:creationId xmlns:a16="http://schemas.microsoft.com/office/drawing/2014/main" id="{00000000-0008-0000-0000-00009B0F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49</xdr:row>
      <xdr:rowOff>0</xdr:rowOff>
    </xdr:from>
    <xdr:ext cx="342900" cy="342900"/>
    <xdr:sp macro="" textlink="">
      <xdr:nvSpPr>
        <xdr:cNvPr id="3996" name="Shape 14">
          <a:extLst>
            <a:ext uri="{FF2B5EF4-FFF2-40B4-BE49-F238E27FC236}">
              <a16:creationId xmlns:a16="http://schemas.microsoft.com/office/drawing/2014/main" id="{00000000-0008-0000-0000-00009C0F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34</xdr:row>
      <xdr:rowOff>0</xdr:rowOff>
    </xdr:from>
    <xdr:ext cx="342900" cy="342900"/>
    <xdr:sp macro="" textlink="">
      <xdr:nvSpPr>
        <xdr:cNvPr id="3997" name="Shape 14">
          <a:extLst>
            <a:ext uri="{FF2B5EF4-FFF2-40B4-BE49-F238E27FC236}">
              <a16:creationId xmlns:a16="http://schemas.microsoft.com/office/drawing/2014/main" id="{00000000-0008-0000-0000-00009D0F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42900" cy="342900"/>
    <xdr:sp macro="" textlink="">
      <xdr:nvSpPr>
        <xdr:cNvPr id="3998" name="Shape 14">
          <a:extLst>
            <a:ext uri="{FF2B5EF4-FFF2-40B4-BE49-F238E27FC236}">
              <a16:creationId xmlns:a16="http://schemas.microsoft.com/office/drawing/2014/main" id="{00000000-0008-0000-0000-00009E0F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42900" cy="342900"/>
    <xdr:sp macro="" textlink="">
      <xdr:nvSpPr>
        <xdr:cNvPr id="3999" name="Shape 14">
          <a:extLst>
            <a:ext uri="{FF2B5EF4-FFF2-40B4-BE49-F238E27FC236}">
              <a16:creationId xmlns:a16="http://schemas.microsoft.com/office/drawing/2014/main" id="{00000000-0008-0000-0000-00009F0F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37</xdr:row>
      <xdr:rowOff>0</xdr:rowOff>
    </xdr:from>
    <xdr:ext cx="342900" cy="342900"/>
    <xdr:sp macro="" textlink="">
      <xdr:nvSpPr>
        <xdr:cNvPr id="4000" name="Shape 14">
          <a:extLst>
            <a:ext uri="{FF2B5EF4-FFF2-40B4-BE49-F238E27FC236}">
              <a16:creationId xmlns:a16="http://schemas.microsoft.com/office/drawing/2014/main" id="{00000000-0008-0000-0000-0000A00F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34</xdr:row>
      <xdr:rowOff>0</xdr:rowOff>
    </xdr:from>
    <xdr:ext cx="342900" cy="342900"/>
    <xdr:sp macro="" textlink="">
      <xdr:nvSpPr>
        <xdr:cNvPr id="4001" name="Shape 14">
          <a:extLst>
            <a:ext uri="{FF2B5EF4-FFF2-40B4-BE49-F238E27FC236}">
              <a16:creationId xmlns:a16="http://schemas.microsoft.com/office/drawing/2014/main" id="{00000000-0008-0000-0000-0000A10F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42900" cy="342900"/>
    <xdr:sp macro="" textlink="">
      <xdr:nvSpPr>
        <xdr:cNvPr id="4002" name="Shape 14">
          <a:extLst>
            <a:ext uri="{FF2B5EF4-FFF2-40B4-BE49-F238E27FC236}">
              <a16:creationId xmlns:a16="http://schemas.microsoft.com/office/drawing/2014/main" id="{00000000-0008-0000-0000-0000A20F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42900" cy="342900"/>
    <xdr:sp macro="" textlink="">
      <xdr:nvSpPr>
        <xdr:cNvPr id="4003" name="Shape 14">
          <a:extLst>
            <a:ext uri="{FF2B5EF4-FFF2-40B4-BE49-F238E27FC236}">
              <a16:creationId xmlns:a16="http://schemas.microsoft.com/office/drawing/2014/main" id="{00000000-0008-0000-0000-0000A30F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37</xdr:row>
      <xdr:rowOff>0</xdr:rowOff>
    </xdr:from>
    <xdr:ext cx="342900" cy="342900"/>
    <xdr:sp macro="" textlink="">
      <xdr:nvSpPr>
        <xdr:cNvPr id="4004" name="Shape 14">
          <a:extLst>
            <a:ext uri="{FF2B5EF4-FFF2-40B4-BE49-F238E27FC236}">
              <a16:creationId xmlns:a16="http://schemas.microsoft.com/office/drawing/2014/main" id="{00000000-0008-0000-0000-0000A40F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34</xdr:row>
      <xdr:rowOff>0</xdr:rowOff>
    </xdr:from>
    <xdr:ext cx="342900" cy="342900"/>
    <xdr:sp macro="" textlink="">
      <xdr:nvSpPr>
        <xdr:cNvPr id="4005" name="Shape 14">
          <a:extLst>
            <a:ext uri="{FF2B5EF4-FFF2-40B4-BE49-F238E27FC236}">
              <a16:creationId xmlns:a16="http://schemas.microsoft.com/office/drawing/2014/main" id="{00000000-0008-0000-0000-0000A50F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32</xdr:row>
      <xdr:rowOff>0</xdr:rowOff>
    </xdr:from>
    <xdr:ext cx="342900" cy="342900"/>
    <xdr:sp macro="" textlink="">
      <xdr:nvSpPr>
        <xdr:cNvPr id="4006" name="Shape 14">
          <a:extLst>
            <a:ext uri="{FF2B5EF4-FFF2-40B4-BE49-F238E27FC236}">
              <a16:creationId xmlns:a16="http://schemas.microsoft.com/office/drawing/2014/main" id="{00000000-0008-0000-0000-0000A60F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32</xdr:row>
      <xdr:rowOff>0</xdr:rowOff>
    </xdr:from>
    <xdr:ext cx="342900" cy="342900"/>
    <xdr:sp macro="" textlink="">
      <xdr:nvSpPr>
        <xdr:cNvPr id="4007" name="Shape 14">
          <a:extLst>
            <a:ext uri="{FF2B5EF4-FFF2-40B4-BE49-F238E27FC236}">
              <a16:creationId xmlns:a16="http://schemas.microsoft.com/office/drawing/2014/main" id="{00000000-0008-0000-0000-0000A70F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32</xdr:row>
      <xdr:rowOff>0</xdr:rowOff>
    </xdr:from>
    <xdr:ext cx="342900" cy="342900"/>
    <xdr:sp macro="" textlink="">
      <xdr:nvSpPr>
        <xdr:cNvPr id="4008" name="Shape 14">
          <a:extLst>
            <a:ext uri="{FF2B5EF4-FFF2-40B4-BE49-F238E27FC236}">
              <a16:creationId xmlns:a16="http://schemas.microsoft.com/office/drawing/2014/main" id="{00000000-0008-0000-0000-0000A80F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42900" cy="342900"/>
    <xdr:sp macro="" textlink="">
      <xdr:nvSpPr>
        <xdr:cNvPr id="4009" name="Shape 14">
          <a:extLst>
            <a:ext uri="{FF2B5EF4-FFF2-40B4-BE49-F238E27FC236}">
              <a16:creationId xmlns:a16="http://schemas.microsoft.com/office/drawing/2014/main" id="{00000000-0008-0000-0000-0000A90F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42900" cy="342900"/>
    <xdr:sp macro="" textlink="">
      <xdr:nvSpPr>
        <xdr:cNvPr id="4010" name="Shape 14">
          <a:extLst>
            <a:ext uri="{FF2B5EF4-FFF2-40B4-BE49-F238E27FC236}">
              <a16:creationId xmlns:a16="http://schemas.microsoft.com/office/drawing/2014/main" id="{00000000-0008-0000-0000-0000AA0F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42900" cy="342900"/>
    <xdr:sp macro="" textlink="">
      <xdr:nvSpPr>
        <xdr:cNvPr id="4011" name="Shape 14">
          <a:extLst>
            <a:ext uri="{FF2B5EF4-FFF2-40B4-BE49-F238E27FC236}">
              <a16:creationId xmlns:a16="http://schemas.microsoft.com/office/drawing/2014/main" id="{00000000-0008-0000-0000-0000AB0F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42900" cy="342900"/>
    <xdr:sp macro="" textlink="">
      <xdr:nvSpPr>
        <xdr:cNvPr id="4012" name="Shape 14">
          <a:extLst>
            <a:ext uri="{FF2B5EF4-FFF2-40B4-BE49-F238E27FC236}">
              <a16:creationId xmlns:a16="http://schemas.microsoft.com/office/drawing/2014/main" id="{00000000-0008-0000-0000-0000AC0F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42900" cy="342900"/>
    <xdr:sp macro="" textlink="">
      <xdr:nvSpPr>
        <xdr:cNvPr id="4013" name="Shape 14">
          <a:extLst>
            <a:ext uri="{FF2B5EF4-FFF2-40B4-BE49-F238E27FC236}">
              <a16:creationId xmlns:a16="http://schemas.microsoft.com/office/drawing/2014/main" id="{00000000-0008-0000-0000-0000AD0F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42900" cy="342900"/>
    <xdr:sp macro="" textlink="">
      <xdr:nvSpPr>
        <xdr:cNvPr id="4014" name="Shape 14">
          <a:extLst>
            <a:ext uri="{FF2B5EF4-FFF2-40B4-BE49-F238E27FC236}">
              <a16:creationId xmlns:a16="http://schemas.microsoft.com/office/drawing/2014/main" id="{00000000-0008-0000-0000-0000AE0F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37</xdr:row>
      <xdr:rowOff>0</xdr:rowOff>
    </xdr:from>
    <xdr:ext cx="342900" cy="342900"/>
    <xdr:sp macro="" textlink="">
      <xdr:nvSpPr>
        <xdr:cNvPr id="4015" name="Shape 14">
          <a:extLst>
            <a:ext uri="{FF2B5EF4-FFF2-40B4-BE49-F238E27FC236}">
              <a16:creationId xmlns:a16="http://schemas.microsoft.com/office/drawing/2014/main" id="{00000000-0008-0000-0000-0000AF0F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37</xdr:row>
      <xdr:rowOff>0</xdr:rowOff>
    </xdr:from>
    <xdr:ext cx="342900" cy="342900"/>
    <xdr:sp macro="" textlink="">
      <xdr:nvSpPr>
        <xdr:cNvPr id="4016" name="Shape 14">
          <a:extLst>
            <a:ext uri="{FF2B5EF4-FFF2-40B4-BE49-F238E27FC236}">
              <a16:creationId xmlns:a16="http://schemas.microsoft.com/office/drawing/2014/main" id="{00000000-0008-0000-0000-0000B00F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40</xdr:row>
      <xdr:rowOff>0</xdr:rowOff>
    </xdr:from>
    <xdr:ext cx="342900" cy="342900"/>
    <xdr:sp macro="" textlink="">
      <xdr:nvSpPr>
        <xdr:cNvPr id="4017" name="Shape 14">
          <a:extLst>
            <a:ext uri="{FF2B5EF4-FFF2-40B4-BE49-F238E27FC236}">
              <a16:creationId xmlns:a16="http://schemas.microsoft.com/office/drawing/2014/main" id="{00000000-0008-0000-0000-0000B10F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40</xdr:row>
      <xdr:rowOff>0</xdr:rowOff>
    </xdr:from>
    <xdr:ext cx="342900" cy="342900"/>
    <xdr:sp macro="" textlink="">
      <xdr:nvSpPr>
        <xdr:cNvPr id="4018" name="Shape 14">
          <a:extLst>
            <a:ext uri="{FF2B5EF4-FFF2-40B4-BE49-F238E27FC236}">
              <a16:creationId xmlns:a16="http://schemas.microsoft.com/office/drawing/2014/main" id="{00000000-0008-0000-0000-0000B20F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40</xdr:row>
      <xdr:rowOff>0</xdr:rowOff>
    </xdr:from>
    <xdr:ext cx="342900" cy="342900"/>
    <xdr:sp macro="" textlink="">
      <xdr:nvSpPr>
        <xdr:cNvPr id="4019" name="Shape 14">
          <a:extLst>
            <a:ext uri="{FF2B5EF4-FFF2-40B4-BE49-F238E27FC236}">
              <a16:creationId xmlns:a16="http://schemas.microsoft.com/office/drawing/2014/main" id="{00000000-0008-0000-0000-0000B30F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41</xdr:row>
      <xdr:rowOff>0</xdr:rowOff>
    </xdr:from>
    <xdr:ext cx="342900" cy="342900"/>
    <xdr:sp macro="" textlink="">
      <xdr:nvSpPr>
        <xdr:cNvPr id="4020" name="Shape 14">
          <a:extLst>
            <a:ext uri="{FF2B5EF4-FFF2-40B4-BE49-F238E27FC236}">
              <a16:creationId xmlns:a16="http://schemas.microsoft.com/office/drawing/2014/main" id="{00000000-0008-0000-0000-0000B40F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41</xdr:row>
      <xdr:rowOff>0</xdr:rowOff>
    </xdr:from>
    <xdr:ext cx="342900" cy="342900"/>
    <xdr:sp macro="" textlink="">
      <xdr:nvSpPr>
        <xdr:cNvPr id="4021" name="Shape 14">
          <a:extLst>
            <a:ext uri="{FF2B5EF4-FFF2-40B4-BE49-F238E27FC236}">
              <a16:creationId xmlns:a16="http://schemas.microsoft.com/office/drawing/2014/main" id="{00000000-0008-0000-0000-0000B50F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41</xdr:row>
      <xdr:rowOff>0</xdr:rowOff>
    </xdr:from>
    <xdr:ext cx="342900" cy="342900"/>
    <xdr:sp macro="" textlink="">
      <xdr:nvSpPr>
        <xdr:cNvPr id="4022" name="Shape 14">
          <a:extLst>
            <a:ext uri="{FF2B5EF4-FFF2-40B4-BE49-F238E27FC236}">
              <a16:creationId xmlns:a16="http://schemas.microsoft.com/office/drawing/2014/main" id="{00000000-0008-0000-0000-0000B60F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42</xdr:row>
      <xdr:rowOff>0</xdr:rowOff>
    </xdr:from>
    <xdr:ext cx="342900" cy="342900"/>
    <xdr:sp macro="" textlink="">
      <xdr:nvSpPr>
        <xdr:cNvPr id="4023" name="Shape 14">
          <a:extLst>
            <a:ext uri="{FF2B5EF4-FFF2-40B4-BE49-F238E27FC236}">
              <a16:creationId xmlns:a16="http://schemas.microsoft.com/office/drawing/2014/main" id="{00000000-0008-0000-0000-0000B70F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42</xdr:row>
      <xdr:rowOff>0</xdr:rowOff>
    </xdr:from>
    <xdr:ext cx="342900" cy="342900"/>
    <xdr:sp macro="" textlink="">
      <xdr:nvSpPr>
        <xdr:cNvPr id="4024" name="Shape 14">
          <a:extLst>
            <a:ext uri="{FF2B5EF4-FFF2-40B4-BE49-F238E27FC236}">
              <a16:creationId xmlns:a16="http://schemas.microsoft.com/office/drawing/2014/main" id="{00000000-0008-0000-0000-0000B80F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42</xdr:row>
      <xdr:rowOff>0</xdr:rowOff>
    </xdr:from>
    <xdr:ext cx="342900" cy="342900"/>
    <xdr:sp macro="" textlink="">
      <xdr:nvSpPr>
        <xdr:cNvPr id="4025" name="Shape 14">
          <a:extLst>
            <a:ext uri="{FF2B5EF4-FFF2-40B4-BE49-F238E27FC236}">
              <a16:creationId xmlns:a16="http://schemas.microsoft.com/office/drawing/2014/main" id="{00000000-0008-0000-0000-0000B90F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43</xdr:row>
      <xdr:rowOff>0</xdr:rowOff>
    </xdr:from>
    <xdr:ext cx="342900" cy="342900"/>
    <xdr:sp macro="" textlink="">
      <xdr:nvSpPr>
        <xdr:cNvPr id="4026" name="Shape 14">
          <a:extLst>
            <a:ext uri="{FF2B5EF4-FFF2-40B4-BE49-F238E27FC236}">
              <a16:creationId xmlns:a16="http://schemas.microsoft.com/office/drawing/2014/main" id="{00000000-0008-0000-0000-0000BA0F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43</xdr:row>
      <xdr:rowOff>0</xdr:rowOff>
    </xdr:from>
    <xdr:ext cx="342900" cy="342900"/>
    <xdr:sp macro="" textlink="">
      <xdr:nvSpPr>
        <xdr:cNvPr id="4027" name="Shape 14">
          <a:extLst>
            <a:ext uri="{FF2B5EF4-FFF2-40B4-BE49-F238E27FC236}">
              <a16:creationId xmlns:a16="http://schemas.microsoft.com/office/drawing/2014/main" id="{00000000-0008-0000-0000-0000BB0F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43</xdr:row>
      <xdr:rowOff>0</xdr:rowOff>
    </xdr:from>
    <xdr:ext cx="342900" cy="342900"/>
    <xdr:sp macro="" textlink="">
      <xdr:nvSpPr>
        <xdr:cNvPr id="4028" name="Shape 14">
          <a:extLst>
            <a:ext uri="{FF2B5EF4-FFF2-40B4-BE49-F238E27FC236}">
              <a16:creationId xmlns:a16="http://schemas.microsoft.com/office/drawing/2014/main" id="{00000000-0008-0000-0000-0000BC0F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4029" name="Shape 14">
          <a:extLst>
            <a:ext uri="{FF2B5EF4-FFF2-40B4-BE49-F238E27FC236}">
              <a16:creationId xmlns:a16="http://schemas.microsoft.com/office/drawing/2014/main" id="{00000000-0008-0000-0000-0000BD0F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4030" name="Shape 14">
          <a:extLst>
            <a:ext uri="{FF2B5EF4-FFF2-40B4-BE49-F238E27FC236}">
              <a16:creationId xmlns:a16="http://schemas.microsoft.com/office/drawing/2014/main" id="{00000000-0008-0000-0000-0000BE0F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4031" name="Shape 14">
          <a:extLst>
            <a:ext uri="{FF2B5EF4-FFF2-40B4-BE49-F238E27FC236}">
              <a16:creationId xmlns:a16="http://schemas.microsoft.com/office/drawing/2014/main" id="{00000000-0008-0000-0000-0000BF0F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34</xdr:row>
      <xdr:rowOff>0</xdr:rowOff>
    </xdr:from>
    <xdr:ext cx="342900" cy="342900"/>
    <xdr:sp macro="" textlink="">
      <xdr:nvSpPr>
        <xdr:cNvPr id="4032" name="Shape 14">
          <a:extLst>
            <a:ext uri="{FF2B5EF4-FFF2-40B4-BE49-F238E27FC236}">
              <a16:creationId xmlns:a16="http://schemas.microsoft.com/office/drawing/2014/main" id="{00000000-0008-0000-0000-0000C00F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35</xdr:row>
      <xdr:rowOff>0</xdr:rowOff>
    </xdr:from>
    <xdr:ext cx="342900" cy="342900"/>
    <xdr:sp macro="" textlink="">
      <xdr:nvSpPr>
        <xdr:cNvPr id="4033" name="Shape 14">
          <a:extLst>
            <a:ext uri="{FF2B5EF4-FFF2-40B4-BE49-F238E27FC236}">
              <a16:creationId xmlns:a16="http://schemas.microsoft.com/office/drawing/2014/main" id="{00000000-0008-0000-0000-0000C10F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4034" name="Shape 14">
          <a:extLst>
            <a:ext uri="{FF2B5EF4-FFF2-40B4-BE49-F238E27FC236}">
              <a16:creationId xmlns:a16="http://schemas.microsoft.com/office/drawing/2014/main" id="{00000000-0008-0000-0000-0000C20F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4035" name="Shape 14">
          <a:extLst>
            <a:ext uri="{FF2B5EF4-FFF2-40B4-BE49-F238E27FC236}">
              <a16:creationId xmlns:a16="http://schemas.microsoft.com/office/drawing/2014/main" id="{00000000-0008-0000-0000-0000C30F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34</xdr:row>
      <xdr:rowOff>0</xdr:rowOff>
    </xdr:from>
    <xdr:ext cx="342900" cy="342900"/>
    <xdr:sp macro="" textlink="">
      <xdr:nvSpPr>
        <xdr:cNvPr id="4036" name="Shape 14">
          <a:extLst>
            <a:ext uri="{FF2B5EF4-FFF2-40B4-BE49-F238E27FC236}">
              <a16:creationId xmlns:a16="http://schemas.microsoft.com/office/drawing/2014/main" id="{00000000-0008-0000-0000-0000C40F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35</xdr:row>
      <xdr:rowOff>0</xdr:rowOff>
    </xdr:from>
    <xdr:ext cx="342900" cy="342900"/>
    <xdr:sp macro="" textlink="">
      <xdr:nvSpPr>
        <xdr:cNvPr id="4037" name="Shape 14">
          <a:extLst>
            <a:ext uri="{FF2B5EF4-FFF2-40B4-BE49-F238E27FC236}">
              <a16:creationId xmlns:a16="http://schemas.microsoft.com/office/drawing/2014/main" id="{00000000-0008-0000-0000-0000C50F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4038" name="Shape 14">
          <a:extLst>
            <a:ext uri="{FF2B5EF4-FFF2-40B4-BE49-F238E27FC236}">
              <a16:creationId xmlns:a16="http://schemas.microsoft.com/office/drawing/2014/main" id="{00000000-0008-0000-0000-0000C60F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4039" name="Shape 14">
          <a:extLst>
            <a:ext uri="{FF2B5EF4-FFF2-40B4-BE49-F238E27FC236}">
              <a16:creationId xmlns:a16="http://schemas.microsoft.com/office/drawing/2014/main" id="{00000000-0008-0000-0000-0000C70F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34</xdr:row>
      <xdr:rowOff>0</xdr:rowOff>
    </xdr:from>
    <xdr:ext cx="342900" cy="342900"/>
    <xdr:sp macro="" textlink="">
      <xdr:nvSpPr>
        <xdr:cNvPr id="4040" name="Shape 14">
          <a:extLst>
            <a:ext uri="{FF2B5EF4-FFF2-40B4-BE49-F238E27FC236}">
              <a16:creationId xmlns:a16="http://schemas.microsoft.com/office/drawing/2014/main" id="{00000000-0008-0000-0000-0000C80F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42900" cy="342900"/>
    <xdr:sp macro="" textlink="">
      <xdr:nvSpPr>
        <xdr:cNvPr id="4041" name="Shape 14">
          <a:extLst>
            <a:ext uri="{FF2B5EF4-FFF2-40B4-BE49-F238E27FC236}">
              <a16:creationId xmlns:a16="http://schemas.microsoft.com/office/drawing/2014/main" id="{00000000-0008-0000-0000-0000C90F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42900" cy="342900"/>
    <xdr:sp macro="" textlink="">
      <xdr:nvSpPr>
        <xdr:cNvPr id="4042" name="Shape 14">
          <a:extLst>
            <a:ext uri="{FF2B5EF4-FFF2-40B4-BE49-F238E27FC236}">
              <a16:creationId xmlns:a16="http://schemas.microsoft.com/office/drawing/2014/main" id="{00000000-0008-0000-0000-0000CA0F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42900" cy="342900"/>
    <xdr:sp macro="" textlink="">
      <xdr:nvSpPr>
        <xdr:cNvPr id="4043" name="Shape 14">
          <a:extLst>
            <a:ext uri="{FF2B5EF4-FFF2-40B4-BE49-F238E27FC236}">
              <a16:creationId xmlns:a16="http://schemas.microsoft.com/office/drawing/2014/main" id="{00000000-0008-0000-0000-0000CB0F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35</xdr:row>
      <xdr:rowOff>0</xdr:rowOff>
    </xdr:from>
    <xdr:ext cx="342900" cy="342900"/>
    <xdr:sp macro="" textlink="">
      <xdr:nvSpPr>
        <xdr:cNvPr id="4044" name="Shape 14">
          <a:extLst>
            <a:ext uri="{FF2B5EF4-FFF2-40B4-BE49-F238E27FC236}">
              <a16:creationId xmlns:a16="http://schemas.microsoft.com/office/drawing/2014/main" id="{00000000-0008-0000-0000-0000CC0F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35</xdr:row>
      <xdr:rowOff>0</xdr:rowOff>
    </xdr:from>
    <xdr:ext cx="342900" cy="342900"/>
    <xdr:sp macro="" textlink="">
      <xdr:nvSpPr>
        <xdr:cNvPr id="4045" name="Shape 14">
          <a:extLst>
            <a:ext uri="{FF2B5EF4-FFF2-40B4-BE49-F238E27FC236}">
              <a16:creationId xmlns:a16="http://schemas.microsoft.com/office/drawing/2014/main" id="{00000000-0008-0000-0000-0000CD0F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35</xdr:row>
      <xdr:rowOff>0</xdr:rowOff>
    </xdr:from>
    <xdr:ext cx="342900" cy="342900"/>
    <xdr:sp macro="" textlink="">
      <xdr:nvSpPr>
        <xdr:cNvPr id="4046" name="Shape 14">
          <a:extLst>
            <a:ext uri="{FF2B5EF4-FFF2-40B4-BE49-F238E27FC236}">
              <a16:creationId xmlns:a16="http://schemas.microsoft.com/office/drawing/2014/main" id="{00000000-0008-0000-0000-0000CE0F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4047" name="Shape 14">
          <a:extLst>
            <a:ext uri="{FF2B5EF4-FFF2-40B4-BE49-F238E27FC236}">
              <a16:creationId xmlns:a16="http://schemas.microsoft.com/office/drawing/2014/main" id="{00000000-0008-0000-0000-0000CF0F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4048" name="Shape 14">
          <a:extLst>
            <a:ext uri="{FF2B5EF4-FFF2-40B4-BE49-F238E27FC236}">
              <a16:creationId xmlns:a16="http://schemas.microsoft.com/office/drawing/2014/main" id="{00000000-0008-0000-0000-0000D00F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4049" name="Shape 14">
          <a:extLst>
            <a:ext uri="{FF2B5EF4-FFF2-40B4-BE49-F238E27FC236}">
              <a16:creationId xmlns:a16="http://schemas.microsoft.com/office/drawing/2014/main" id="{00000000-0008-0000-0000-0000D10F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4050" name="Shape 14">
          <a:extLst>
            <a:ext uri="{FF2B5EF4-FFF2-40B4-BE49-F238E27FC236}">
              <a16:creationId xmlns:a16="http://schemas.microsoft.com/office/drawing/2014/main" id="{00000000-0008-0000-0000-0000D20F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4051" name="Shape 14">
          <a:extLst>
            <a:ext uri="{FF2B5EF4-FFF2-40B4-BE49-F238E27FC236}">
              <a16:creationId xmlns:a16="http://schemas.microsoft.com/office/drawing/2014/main" id="{00000000-0008-0000-0000-0000D30F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4052" name="Shape 14">
          <a:extLst>
            <a:ext uri="{FF2B5EF4-FFF2-40B4-BE49-F238E27FC236}">
              <a16:creationId xmlns:a16="http://schemas.microsoft.com/office/drawing/2014/main" id="{00000000-0008-0000-0000-0000D40F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42900" cy="342900"/>
    <xdr:sp macro="" textlink="">
      <xdr:nvSpPr>
        <xdr:cNvPr id="4053" name="Shape 14">
          <a:extLst>
            <a:ext uri="{FF2B5EF4-FFF2-40B4-BE49-F238E27FC236}">
              <a16:creationId xmlns:a16="http://schemas.microsoft.com/office/drawing/2014/main" id="{00000000-0008-0000-0000-0000D50F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42900" cy="342900"/>
    <xdr:sp macro="" textlink="">
      <xdr:nvSpPr>
        <xdr:cNvPr id="4054" name="Shape 14">
          <a:extLst>
            <a:ext uri="{FF2B5EF4-FFF2-40B4-BE49-F238E27FC236}">
              <a16:creationId xmlns:a16="http://schemas.microsoft.com/office/drawing/2014/main" id="{00000000-0008-0000-0000-0000D60F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42900" cy="342900"/>
    <xdr:sp macro="" textlink="">
      <xdr:nvSpPr>
        <xdr:cNvPr id="4055" name="Shape 14">
          <a:extLst>
            <a:ext uri="{FF2B5EF4-FFF2-40B4-BE49-F238E27FC236}">
              <a16:creationId xmlns:a16="http://schemas.microsoft.com/office/drawing/2014/main" id="{00000000-0008-0000-0000-0000D70F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41</xdr:row>
      <xdr:rowOff>0</xdr:rowOff>
    </xdr:from>
    <xdr:ext cx="342900" cy="342900"/>
    <xdr:sp macro="" textlink="">
      <xdr:nvSpPr>
        <xdr:cNvPr id="4056" name="Shape 14">
          <a:extLst>
            <a:ext uri="{FF2B5EF4-FFF2-40B4-BE49-F238E27FC236}">
              <a16:creationId xmlns:a16="http://schemas.microsoft.com/office/drawing/2014/main" id="{00000000-0008-0000-0000-0000D80F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41</xdr:row>
      <xdr:rowOff>0</xdr:rowOff>
    </xdr:from>
    <xdr:ext cx="342900" cy="342900"/>
    <xdr:sp macro="" textlink="">
      <xdr:nvSpPr>
        <xdr:cNvPr id="4057" name="Shape 14">
          <a:extLst>
            <a:ext uri="{FF2B5EF4-FFF2-40B4-BE49-F238E27FC236}">
              <a16:creationId xmlns:a16="http://schemas.microsoft.com/office/drawing/2014/main" id="{00000000-0008-0000-0000-0000D90F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41</xdr:row>
      <xdr:rowOff>0</xdr:rowOff>
    </xdr:from>
    <xdr:ext cx="342900" cy="342900"/>
    <xdr:sp macro="" textlink="">
      <xdr:nvSpPr>
        <xdr:cNvPr id="4058" name="Shape 14">
          <a:extLst>
            <a:ext uri="{FF2B5EF4-FFF2-40B4-BE49-F238E27FC236}">
              <a16:creationId xmlns:a16="http://schemas.microsoft.com/office/drawing/2014/main" id="{00000000-0008-0000-0000-0000DA0F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42</xdr:row>
      <xdr:rowOff>0</xdr:rowOff>
    </xdr:from>
    <xdr:ext cx="342900" cy="342900"/>
    <xdr:sp macro="" textlink="">
      <xdr:nvSpPr>
        <xdr:cNvPr id="4059" name="Shape 14">
          <a:extLst>
            <a:ext uri="{FF2B5EF4-FFF2-40B4-BE49-F238E27FC236}">
              <a16:creationId xmlns:a16="http://schemas.microsoft.com/office/drawing/2014/main" id="{00000000-0008-0000-0000-0000DB0F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42</xdr:row>
      <xdr:rowOff>0</xdr:rowOff>
    </xdr:from>
    <xdr:ext cx="342900" cy="342900"/>
    <xdr:sp macro="" textlink="">
      <xdr:nvSpPr>
        <xdr:cNvPr id="4060" name="Shape 14">
          <a:extLst>
            <a:ext uri="{FF2B5EF4-FFF2-40B4-BE49-F238E27FC236}">
              <a16:creationId xmlns:a16="http://schemas.microsoft.com/office/drawing/2014/main" id="{00000000-0008-0000-0000-0000DC0F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4061" name="Shape 14">
          <a:extLst>
            <a:ext uri="{FF2B5EF4-FFF2-40B4-BE49-F238E27FC236}">
              <a16:creationId xmlns:a16="http://schemas.microsoft.com/office/drawing/2014/main" id="{00000000-0008-0000-0000-0000DD0F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4062" name="Shape 14">
          <a:extLst>
            <a:ext uri="{FF2B5EF4-FFF2-40B4-BE49-F238E27FC236}">
              <a16:creationId xmlns:a16="http://schemas.microsoft.com/office/drawing/2014/main" id="{00000000-0008-0000-0000-0000DE0F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4063" name="Shape 14">
          <a:extLst>
            <a:ext uri="{FF2B5EF4-FFF2-40B4-BE49-F238E27FC236}">
              <a16:creationId xmlns:a16="http://schemas.microsoft.com/office/drawing/2014/main" id="{00000000-0008-0000-0000-0000DF0F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4064" name="Shape 14">
          <a:extLst>
            <a:ext uri="{FF2B5EF4-FFF2-40B4-BE49-F238E27FC236}">
              <a16:creationId xmlns:a16="http://schemas.microsoft.com/office/drawing/2014/main" id="{00000000-0008-0000-0000-0000E00F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4065" name="Shape 14">
          <a:extLst>
            <a:ext uri="{FF2B5EF4-FFF2-40B4-BE49-F238E27FC236}">
              <a16:creationId xmlns:a16="http://schemas.microsoft.com/office/drawing/2014/main" id="{00000000-0008-0000-0000-0000E10F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4066" name="Shape 14">
          <a:extLst>
            <a:ext uri="{FF2B5EF4-FFF2-40B4-BE49-F238E27FC236}">
              <a16:creationId xmlns:a16="http://schemas.microsoft.com/office/drawing/2014/main" id="{00000000-0008-0000-0000-0000E20F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34</xdr:row>
      <xdr:rowOff>0</xdr:rowOff>
    </xdr:from>
    <xdr:ext cx="342900" cy="342900"/>
    <xdr:sp macro="" textlink="">
      <xdr:nvSpPr>
        <xdr:cNvPr id="4067" name="Shape 14">
          <a:extLst>
            <a:ext uri="{FF2B5EF4-FFF2-40B4-BE49-F238E27FC236}">
              <a16:creationId xmlns:a16="http://schemas.microsoft.com/office/drawing/2014/main" id="{00000000-0008-0000-0000-0000E30F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35</xdr:row>
      <xdr:rowOff>0</xdr:rowOff>
    </xdr:from>
    <xdr:ext cx="342900" cy="342900"/>
    <xdr:sp macro="" textlink="">
      <xdr:nvSpPr>
        <xdr:cNvPr id="4068" name="Shape 14">
          <a:extLst>
            <a:ext uri="{FF2B5EF4-FFF2-40B4-BE49-F238E27FC236}">
              <a16:creationId xmlns:a16="http://schemas.microsoft.com/office/drawing/2014/main" id="{00000000-0008-0000-0000-0000E40F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36</xdr:row>
      <xdr:rowOff>0</xdr:rowOff>
    </xdr:from>
    <xdr:ext cx="342900" cy="342900"/>
    <xdr:sp macro="" textlink="">
      <xdr:nvSpPr>
        <xdr:cNvPr id="4069" name="Shape 14">
          <a:extLst>
            <a:ext uri="{FF2B5EF4-FFF2-40B4-BE49-F238E27FC236}">
              <a16:creationId xmlns:a16="http://schemas.microsoft.com/office/drawing/2014/main" id="{00000000-0008-0000-0000-0000E50F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37</xdr:row>
      <xdr:rowOff>0</xdr:rowOff>
    </xdr:from>
    <xdr:ext cx="342900" cy="342900"/>
    <xdr:sp macro="" textlink="">
      <xdr:nvSpPr>
        <xdr:cNvPr id="4070" name="Shape 14">
          <a:extLst>
            <a:ext uri="{FF2B5EF4-FFF2-40B4-BE49-F238E27FC236}">
              <a16:creationId xmlns:a16="http://schemas.microsoft.com/office/drawing/2014/main" id="{00000000-0008-0000-0000-0000E60F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34</xdr:row>
      <xdr:rowOff>0</xdr:rowOff>
    </xdr:from>
    <xdr:ext cx="342900" cy="342900"/>
    <xdr:sp macro="" textlink="">
      <xdr:nvSpPr>
        <xdr:cNvPr id="4071" name="Shape 14">
          <a:extLst>
            <a:ext uri="{FF2B5EF4-FFF2-40B4-BE49-F238E27FC236}">
              <a16:creationId xmlns:a16="http://schemas.microsoft.com/office/drawing/2014/main" id="{00000000-0008-0000-0000-0000E70F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35</xdr:row>
      <xdr:rowOff>0</xdr:rowOff>
    </xdr:from>
    <xdr:ext cx="342900" cy="342900"/>
    <xdr:sp macro="" textlink="">
      <xdr:nvSpPr>
        <xdr:cNvPr id="4072" name="Shape 14">
          <a:extLst>
            <a:ext uri="{FF2B5EF4-FFF2-40B4-BE49-F238E27FC236}">
              <a16:creationId xmlns:a16="http://schemas.microsoft.com/office/drawing/2014/main" id="{00000000-0008-0000-0000-0000E80F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36</xdr:row>
      <xdr:rowOff>0</xdr:rowOff>
    </xdr:from>
    <xdr:ext cx="342900" cy="342900"/>
    <xdr:sp macro="" textlink="">
      <xdr:nvSpPr>
        <xdr:cNvPr id="4073" name="Shape 14">
          <a:extLst>
            <a:ext uri="{FF2B5EF4-FFF2-40B4-BE49-F238E27FC236}">
              <a16:creationId xmlns:a16="http://schemas.microsoft.com/office/drawing/2014/main" id="{00000000-0008-0000-0000-0000E90F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37</xdr:row>
      <xdr:rowOff>0</xdr:rowOff>
    </xdr:from>
    <xdr:ext cx="342900" cy="342900"/>
    <xdr:sp macro="" textlink="">
      <xdr:nvSpPr>
        <xdr:cNvPr id="4074" name="Shape 14">
          <a:extLst>
            <a:ext uri="{FF2B5EF4-FFF2-40B4-BE49-F238E27FC236}">
              <a16:creationId xmlns:a16="http://schemas.microsoft.com/office/drawing/2014/main" id="{00000000-0008-0000-0000-0000EA0F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34</xdr:row>
      <xdr:rowOff>0</xdr:rowOff>
    </xdr:from>
    <xdr:ext cx="342900" cy="342900"/>
    <xdr:sp macro="" textlink="">
      <xdr:nvSpPr>
        <xdr:cNvPr id="4075" name="Shape 14">
          <a:extLst>
            <a:ext uri="{FF2B5EF4-FFF2-40B4-BE49-F238E27FC236}">
              <a16:creationId xmlns:a16="http://schemas.microsoft.com/office/drawing/2014/main" id="{00000000-0008-0000-0000-0000EB0F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32</xdr:row>
      <xdr:rowOff>0</xdr:rowOff>
    </xdr:from>
    <xdr:ext cx="342900" cy="342900"/>
    <xdr:sp macro="" textlink="">
      <xdr:nvSpPr>
        <xdr:cNvPr id="4076" name="Shape 14">
          <a:extLst>
            <a:ext uri="{FF2B5EF4-FFF2-40B4-BE49-F238E27FC236}">
              <a16:creationId xmlns:a16="http://schemas.microsoft.com/office/drawing/2014/main" id="{00000000-0008-0000-0000-0000EC0F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32</xdr:row>
      <xdr:rowOff>0</xdr:rowOff>
    </xdr:from>
    <xdr:ext cx="342900" cy="342900"/>
    <xdr:sp macro="" textlink="">
      <xdr:nvSpPr>
        <xdr:cNvPr id="4077" name="Shape 14">
          <a:extLst>
            <a:ext uri="{FF2B5EF4-FFF2-40B4-BE49-F238E27FC236}">
              <a16:creationId xmlns:a16="http://schemas.microsoft.com/office/drawing/2014/main" id="{00000000-0008-0000-0000-0000ED0F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32</xdr:row>
      <xdr:rowOff>0</xdr:rowOff>
    </xdr:from>
    <xdr:ext cx="342900" cy="342900"/>
    <xdr:sp macro="" textlink="">
      <xdr:nvSpPr>
        <xdr:cNvPr id="4078" name="Shape 14">
          <a:extLst>
            <a:ext uri="{FF2B5EF4-FFF2-40B4-BE49-F238E27FC236}">
              <a16:creationId xmlns:a16="http://schemas.microsoft.com/office/drawing/2014/main" id="{00000000-0008-0000-0000-0000EE0F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35</xdr:row>
      <xdr:rowOff>0</xdr:rowOff>
    </xdr:from>
    <xdr:ext cx="342900" cy="342900"/>
    <xdr:sp macro="" textlink="">
      <xdr:nvSpPr>
        <xdr:cNvPr id="4079" name="Shape 14">
          <a:extLst>
            <a:ext uri="{FF2B5EF4-FFF2-40B4-BE49-F238E27FC236}">
              <a16:creationId xmlns:a16="http://schemas.microsoft.com/office/drawing/2014/main" id="{00000000-0008-0000-0000-0000EF0F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35</xdr:row>
      <xdr:rowOff>0</xdr:rowOff>
    </xdr:from>
    <xdr:ext cx="342900" cy="342900"/>
    <xdr:sp macro="" textlink="">
      <xdr:nvSpPr>
        <xdr:cNvPr id="4080" name="Shape 14">
          <a:extLst>
            <a:ext uri="{FF2B5EF4-FFF2-40B4-BE49-F238E27FC236}">
              <a16:creationId xmlns:a16="http://schemas.microsoft.com/office/drawing/2014/main" id="{00000000-0008-0000-0000-0000F00F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35</xdr:row>
      <xdr:rowOff>0</xdr:rowOff>
    </xdr:from>
    <xdr:ext cx="342900" cy="342900"/>
    <xdr:sp macro="" textlink="">
      <xdr:nvSpPr>
        <xdr:cNvPr id="4081" name="Shape 14">
          <a:extLst>
            <a:ext uri="{FF2B5EF4-FFF2-40B4-BE49-F238E27FC236}">
              <a16:creationId xmlns:a16="http://schemas.microsoft.com/office/drawing/2014/main" id="{00000000-0008-0000-0000-0000F10F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36</xdr:row>
      <xdr:rowOff>0</xdr:rowOff>
    </xdr:from>
    <xdr:ext cx="342900" cy="342900"/>
    <xdr:sp macro="" textlink="">
      <xdr:nvSpPr>
        <xdr:cNvPr id="4082" name="Shape 14">
          <a:extLst>
            <a:ext uri="{FF2B5EF4-FFF2-40B4-BE49-F238E27FC236}">
              <a16:creationId xmlns:a16="http://schemas.microsoft.com/office/drawing/2014/main" id="{00000000-0008-0000-0000-0000F20F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36</xdr:row>
      <xdr:rowOff>0</xdr:rowOff>
    </xdr:from>
    <xdr:ext cx="342900" cy="342900"/>
    <xdr:sp macro="" textlink="">
      <xdr:nvSpPr>
        <xdr:cNvPr id="4083" name="Shape 14">
          <a:extLst>
            <a:ext uri="{FF2B5EF4-FFF2-40B4-BE49-F238E27FC236}">
              <a16:creationId xmlns:a16="http://schemas.microsoft.com/office/drawing/2014/main" id="{00000000-0008-0000-0000-0000F30F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36</xdr:row>
      <xdr:rowOff>0</xdr:rowOff>
    </xdr:from>
    <xdr:ext cx="342900" cy="342900"/>
    <xdr:sp macro="" textlink="">
      <xdr:nvSpPr>
        <xdr:cNvPr id="4084" name="Shape 14">
          <a:extLst>
            <a:ext uri="{FF2B5EF4-FFF2-40B4-BE49-F238E27FC236}">
              <a16:creationId xmlns:a16="http://schemas.microsoft.com/office/drawing/2014/main" id="{00000000-0008-0000-0000-0000F40F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37</xdr:row>
      <xdr:rowOff>0</xdr:rowOff>
    </xdr:from>
    <xdr:ext cx="342900" cy="342900"/>
    <xdr:sp macro="" textlink="">
      <xdr:nvSpPr>
        <xdr:cNvPr id="4085" name="Shape 14">
          <a:extLst>
            <a:ext uri="{FF2B5EF4-FFF2-40B4-BE49-F238E27FC236}">
              <a16:creationId xmlns:a16="http://schemas.microsoft.com/office/drawing/2014/main" id="{00000000-0008-0000-0000-0000F50F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37</xdr:row>
      <xdr:rowOff>0</xdr:rowOff>
    </xdr:from>
    <xdr:ext cx="342900" cy="342900"/>
    <xdr:sp macro="" textlink="">
      <xdr:nvSpPr>
        <xdr:cNvPr id="4086" name="Shape 14">
          <a:extLst>
            <a:ext uri="{FF2B5EF4-FFF2-40B4-BE49-F238E27FC236}">
              <a16:creationId xmlns:a16="http://schemas.microsoft.com/office/drawing/2014/main" id="{00000000-0008-0000-0000-0000F60F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37</xdr:row>
      <xdr:rowOff>0</xdr:rowOff>
    </xdr:from>
    <xdr:ext cx="342900" cy="342900"/>
    <xdr:sp macro="" textlink="">
      <xdr:nvSpPr>
        <xdr:cNvPr id="4087" name="Shape 14">
          <a:extLst>
            <a:ext uri="{FF2B5EF4-FFF2-40B4-BE49-F238E27FC236}">
              <a16:creationId xmlns:a16="http://schemas.microsoft.com/office/drawing/2014/main" id="{00000000-0008-0000-0000-0000F70F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42900" cy="342900"/>
    <xdr:sp macro="" textlink="">
      <xdr:nvSpPr>
        <xdr:cNvPr id="4088" name="Shape 14">
          <a:extLst>
            <a:ext uri="{FF2B5EF4-FFF2-40B4-BE49-F238E27FC236}">
              <a16:creationId xmlns:a16="http://schemas.microsoft.com/office/drawing/2014/main" id="{00000000-0008-0000-0000-0000F80F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42900" cy="342900"/>
    <xdr:sp macro="" textlink="">
      <xdr:nvSpPr>
        <xdr:cNvPr id="4089" name="Shape 14">
          <a:extLst>
            <a:ext uri="{FF2B5EF4-FFF2-40B4-BE49-F238E27FC236}">
              <a16:creationId xmlns:a16="http://schemas.microsoft.com/office/drawing/2014/main" id="{00000000-0008-0000-0000-0000F90F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42900" cy="342900"/>
    <xdr:sp macro="" textlink="">
      <xdr:nvSpPr>
        <xdr:cNvPr id="4090" name="Shape 14">
          <a:extLst>
            <a:ext uri="{FF2B5EF4-FFF2-40B4-BE49-F238E27FC236}">
              <a16:creationId xmlns:a16="http://schemas.microsoft.com/office/drawing/2014/main" id="{00000000-0008-0000-0000-0000FA0F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41</xdr:row>
      <xdr:rowOff>0</xdr:rowOff>
    </xdr:from>
    <xdr:ext cx="342900" cy="342900"/>
    <xdr:sp macro="" textlink="">
      <xdr:nvSpPr>
        <xdr:cNvPr id="4091" name="Shape 14">
          <a:extLst>
            <a:ext uri="{FF2B5EF4-FFF2-40B4-BE49-F238E27FC236}">
              <a16:creationId xmlns:a16="http://schemas.microsoft.com/office/drawing/2014/main" id="{00000000-0008-0000-0000-0000FB0F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41</xdr:row>
      <xdr:rowOff>0</xdr:rowOff>
    </xdr:from>
    <xdr:ext cx="342900" cy="342900"/>
    <xdr:sp macro="" textlink="">
      <xdr:nvSpPr>
        <xdr:cNvPr id="4092" name="Shape 14">
          <a:extLst>
            <a:ext uri="{FF2B5EF4-FFF2-40B4-BE49-F238E27FC236}">
              <a16:creationId xmlns:a16="http://schemas.microsoft.com/office/drawing/2014/main" id="{00000000-0008-0000-0000-0000FC0F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41</xdr:row>
      <xdr:rowOff>0</xdr:rowOff>
    </xdr:from>
    <xdr:ext cx="342900" cy="342900"/>
    <xdr:sp macro="" textlink="">
      <xdr:nvSpPr>
        <xdr:cNvPr id="4093" name="Shape 14">
          <a:extLst>
            <a:ext uri="{FF2B5EF4-FFF2-40B4-BE49-F238E27FC236}">
              <a16:creationId xmlns:a16="http://schemas.microsoft.com/office/drawing/2014/main" id="{00000000-0008-0000-0000-0000FD0F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42</xdr:row>
      <xdr:rowOff>0</xdr:rowOff>
    </xdr:from>
    <xdr:ext cx="342900" cy="342900"/>
    <xdr:sp macro="" textlink="">
      <xdr:nvSpPr>
        <xdr:cNvPr id="4094" name="Shape 14">
          <a:extLst>
            <a:ext uri="{FF2B5EF4-FFF2-40B4-BE49-F238E27FC236}">
              <a16:creationId xmlns:a16="http://schemas.microsoft.com/office/drawing/2014/main" id="{00000000-0008-0000-0000-0000FE0F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42</xdr:row>
      <xdr:rowOff>0</xdr:rowOff>
    </xdr:from>
    <xdr:ext cx="342900" cy="342900"/>
    <xdr:sp macro="" textlink="">
      <xdr:nvSpPr>
        <xdr:cNvPr id="4095" name="Shape 14">
          <a:extLst>
            <a:ext uri="{FF2B5EF4-FFF2-40B4-BE49-F238E27FC236}">
              <a16:creationId xmlns:a16="http://schemas.microsoft.com/office/drawing/2014/main" id="{00000000-0008-0000-0000-0000FF0F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42</xdr:row>
      <xdr:rowOff>0</xdr:rowOff>
    </xdr:from>
    <xdr:ext cx="342900" cy="342900"/>
    <xdr:sp macro="" textlink="">
      <xdr:nvSpPr>
        <xdr:cNvPr id="4096" name="Shape 14">
          <a:extLst>
            <a:ext uri="{FF2B5EF4-FFF2-40B4-BE49-F238E27FC236}">
              <a16:creationId xmlns:a16="http://schemas.microsoft.com/office/drawing/2014/main" id="{00000000-0008-0000-0000-00000010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43</xdr:row>
      <xdr:rowOff>0</xdr:rowOff>
    </xdr:from>
    <xdr:ext cx="342900" cy="342900"/>
    <xdr:sp macro="" textlink="">
      <xdr:nvSpPr>
        <xdr:cNvPr id="4097" name="Shape 14">
          <a:extLst>
            <a:ext uri="{FF2B5EF4-FFF2-40B4-BE49-F238E27FC236}">
              <a16:creationId xmlns:a16="http://schemas.microsoft.com/office/drawing/2014/main" id="{00000000-0008-0000-0000-00000110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43</xdr:row>
      <xdr:rowOff>0</xdr:rowOff>
    </xdr:from>
    <xdr:ext cx="342900" cy="342900"/>
    <xdr:sp macro="" textlink="">
      <xdr:nvSpPr>
        <xdr:cNvPr id="4098" name="Shape 14">
          <a:extLst>
            <a:ext uri="{FF2B5EF4-FFF2-40B4-BE49-F238E27FC236}">
              <a16:creationId xmlns:a16="http://schemas.microsoft.com/office/drawing/2014/main" id="{00000000-0008-0000-0000-00000210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49</xdr:row>
      <xdr:rowOff>0</xdr:rowOff>
    </xdr:from>
    <xdr:ext cx="342900" cy="342900"/>
    <xdr:sp macro="" textlink="">
      <xdr:nvSpPr>
        <xdr:cNvPr id="4099" name="Shape 14">
          <a:extLst>
            <a:ext uri="{FF2B5EF4-FFF2-40B4-BE49-F238E27FC236}">
              <a16:creationId xmlns:a16="http://schemas.microsoft.com/office/drawing/2014/main" id="{00000000-0008-0000-0000-00000310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34</xdr:row>
      <xdr:rowOff>0</xdr:rowOff>
    </xdr:from>
    <xdr:ext cx="342900" cy="342900"/>
    <xdr:sp macro="" textlink="">
      <xdr:nvSpPr>
        <xdr:cNvPr id="4100" name="Shape 14">
          <a:extLst>
            <a:ext uri="{FF2B5EF4-FFF2-40B4-BE49-F238E27FC236}">
              <a16:creationId xmlns:a16="http://schemas.microsoft.com/office/drawing/2014/main" id="{00000000-0008-0000-0000-00000410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42900" cy="342900"/>
    <xdr:sp macro="" textlink="">
      <xdr:nvSpPr>
        <xdr:cNvPr id="4101" name="Shape 14">
          <a:extLst>
            <a:ext uri="{FF2B5EF4-FFF2-40B4-BE49-F238E27FC236}">
              <a16:creationId xmlns:a16="http://schemas.microsoft.com/office/drawing/2014/main" id="{00000000-0008-0000-0000-00000510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42900" cy="342900"/>
    <xdr:sp macro="" textlink="">
      <xdr:nvSpPr>
        <xdr:cNvPr id="4102" name="Shape 14">
          <a:extLst>
            <a:ext uri="{FF2B5EF4-FFF2-40B4-BE49-F238E27FC236}">
              <a16:creationId xmlns:a16="http://schemas.microsoft.com/office/drawing/2014/main" id="{00000000-0008-0000-0000-00000610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37</xdr:row>
      <xdr:rowOff>0</xdr:rowOff>
    </xdr:from>
    <xdr:ext cx="342900" cy="342900"/>
    <xdr:sp macro="" textlink="">
      <xdr:nvSpPr>
        <xdr:cNvPr id="4103" name="Shape 14">
          <a:extLst>
            <a:ext uri="{FF2B5EF4-FFF2-40B4-BE49-F238E27FC236}">
              <a16:creationId xmlns:a16="http://schemas.microsoft.com/office/drawing/2014/main" id="{00000000-0008-0000-0000-00000710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34</xdr:row>
      <xdr:rowOff>0</xdr:rowOff>
    </xdr:from>
    <xdr:ext cx="342900" cy="342900"/>
    <xdr:sp macro="" textlink="">
      <xdr:nvSpPr>
        <xdr:cNvPr id="4104" name="Shape 14">
          <a:extLst>
            <a:ext uri="{FF2B5EF4-FFF2-40B4-BE49-F238E27FC236}">
              <a16:creationId xmlns:a16="http://schemas.microsoft.com/office/drawing/2014/main" id="{00000000-0008-0000-0000-00000810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42900" cy="342900"/>
    <xdr:sp macro="" textlink="">
      <xdr:nvSpPr>
        <xdr:cNvPr id="4105" name="Shape 14">
          <a:extLst>
            <a:ext uri="{FF2B5EF4-FFF2-40B4-BE49-F238E27FC236}">
              <a16:creationId xmlns:a16="http://schemas.microsoft.com/office/drawing/2014/main" id="{00000000-0008-0000-0000-00000910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42900" cy="342900"/>
    <xdr:sp macro="" textlink="">
      <xdr:nvSpPr>
        <xdr:cNvPr id="4106" name="Shape 14">
          <a:extLst>
            <a:ext uri="{FF2B5EF4-FFF2-40B4-BE49-F238E27FC236}">
              <a16:creationId xmlns:a16="http://schemas.microsoft.com/office/drawing/2014/main" id="{00000000-0008-0000-0000-00000A10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37</xdr:row>
      <xdr:rowOff>0</xdr:rowOff>
    </xdr:from>
    <xdr:ext cx="342900" cy="342900"/>
    <xdr:sp macro="" textlink="">
      <xdr:nvSpPr>
        <xdr:cNvPr id="4107" name="Shape 14">
          <a:extLst>
            <a:ext uri="{FF2B5EF4-FFF2-40B4-BE49-F238E27FC236}">
              <a16:creationId xmlns:a16="http://schemas.microsoft.com/office/drawing/2014/main" id="{00000000-0008-0000-0000-00000B10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34</xdr:row>
      <xdr:rowOff>0</xdr:rowOff>
    </xdr:from>
    <xdr:ext cx="342900" cy="342900"/>
    <xdr:sp macro="" textlink="">
      <xdr:nvSpPr>
        <xdr:cNvPr id="4108" name="Shape 14">
          <a:extLst>
            <a:ext uri="{FF2B5EF4-FFF2-40B4-BE49-F238E27FC236}">
              <a16:creationId xmlns:a16="http://schemas.microsoft.com/office/drawing/2014/main" id="{00000000-0008-0000-0000-00000C10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32</xdr:row>
      <xdr:rowOff>0</xdr:rowOff>
    </xdr:from>
    <xdr:ext cx="342900" cy="342900"/>
    <xdr:sp macro="" textlink="">
      <xdr:nvSpPr>
        <xdr:cNvPr id="4109" name="Shape 14">
          <a:extLst>
            <a:ext uri="{FF2B5EF4-FFF2-40B4-BE49-F238E27FC236}">
              <a16:creationId xmlns:a16="http://schemas.microsoft.com/office/drawing/2014/main" id="{00000000-0008-0000-0000-00000D10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32</xdr:row>
      <xdr:rowOff>0</xdr:rowOff>
    </xdr:from>
    <xdr:ext cx="342900" cy="342900"/>
    <xdr:sp macro="" textlink="">
      <xdr:nvSpPr>
        <xdr:cNvPr id="4110" name="Shape 14">
          <a:extLst>
            <a:ext uri="{FF2B5EF4-FFF2-40B4-BE49-F238E27FC236}">
              <a16:creationId xmlns:a16="http://schemas.microsoft.com/office/drawing/2014/main" id="{00000000-0008-0000-0000-00000E10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32</xdr:row>
      <xdr:rowOff>0</xdr:rowOff>
    </xdr:from>
    <xdr:ext cx="342900" cy="342900"/>
    <xdr:sp macro="" textlink="">
      <xdr:nvSpPr>
        <xdr:cNvPr id="4111" name="Shape 14">
          <a:extLst>
            <a:ext uri="{FF2B5EF4-FFF2-40B4-BE49-F238E27FC236}">
              <a16:creationId xmlns:a16="http://schemas.microsoft.com/office/drawing/2014/main" id="{00000000-0008-0000-0000-00000F10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42900" cy="342900"/>
    <xdr:sp macro="" textlink="">
      <xdr:nvSpPr>
        <xdr:cNvPr id="4112" name="Shape 14">
          <a:extLst>
            <a:ext uri="{FF2B5EF4-FFF2-40B4-BE49-F238E27FC236}">
              <a16:creationId xmlns:a16="http://schemas.microsoft.com/office/drawing/2014/main" id="{00000000-0008-0000-0000-00001010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42900" cy="342900"/>
    <xdr:sp macro="" textlink="">
      <xdr:nvSpPr>
        <xdr:cNvPr id="4113" name="Shape 14">
          <a:extLst>
            <a:ext uri="{FF2B5EF4-FFF2-40B4-BE49-F238E27FC236}">
              <a16:creationId xmlns:a16="http://schemas.microsoft.com/office/drawing/2014/main" id="{00000000-0008-0000-0000-00001110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42900" cy="342900"/>
    <xdr:sp macro="" textlink="">
      <xdr:nvSpPr>
        <xdr:cNvPr id="4114" name="Shape 14">
          <a:extLst>
            <a:ext uri="{FF2B5EF4-FFF2-40B4-BE49-F238E27FC236}">
              <a16:creationId xmlns:a16="http://schemas.microsoft.com/office/drawing/2014/main" id="{00000000-0008-0000-0000-00001210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42900" cy="342900"/>
    <xdr:sp macro="" textlink="">
      <xdr:nvSpPr>
        <xdr:cNvPr id="4115" name="Shape 14">
          <a:extLst>
            <a:ext uri="{FF2B5EF4-FFF2-40B4-BE49-F238E27FC236}">
              <a16:creationId xmlns:a16="http://schemas.microsoft.com/office/drawing/2014/main" id="{00000000-0008-0000-0000-00001310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42900" cy="342900"/>
    <xdr:sp macro="" textlink="">
      <xdr:nvSpPr>
        <xdr:cNvPr id="4116" name="Shape 14">
          <a:extLst>
            <a:ext uri="{FF2B5EF4-FFF2-40B4-BE49-F238E27FC236}">
              <a16:creationId xmlns:a16="http://schemas.microsoft.com/office/drawing/2014/main" id="{00000000-0008-0000-0000-00001410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42900" cy="342900"/>
    <xdr:sp macro="" textlink="">
      <xdr:nvSpPr>
        <xdr:cNvPr id="4117" name="Shape 14">
          <a:extLst>
            <a:ext uri="{FF2B5EF4-FFF2-40B4-BE49-F238E27FC236}">
              <a16:creationId xmlns:a16="http://schemas.microsoft.com/office/drawing/2014/main" id="{00000000-0008-0000-0000-00001510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37</xdr:row>
      <xdr:rowOff>0</xdr:rowOff>
    </xdr:from>
    <xdr:ext cx="342900" cy="342900"/>
    <xdr:sp macro="" textlink="">
      <xdr:nvSpPr>
        <xdr:cNvPr id="4118" name="Shape 14">
          <a:extLst>
            <a:ext uri="{FF2B5EF4-FFF2-40B4-BE49-F238E27FC236}">
              <a16:creationId xmlns:a16="http://schemas.microsoft.com/office/drawing/2014/main" id="{00000000-0008-0000-0000-00001610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37</xdr:row>
      <xdr:rowOff>0</xdr:rowOff>
    </xdr:from>
    <xdr:ext cx="342900" cy="342900"/>
    <xdr:sp macro="" textlink="">
      <xdr:nvSpPr>
        <xdr:cNvPr id="4119" name="Shape 14">
          <a:extLst>
            <a:ext uri="{FF2B5EF4-FFF2-40B4-BE49-F238E27FC236}">
              <a16:creationId xmlns:a16="http://schemas.microsoft.com/office/drawing/2014/main" id="{00000000-0008-0000-0000-00001710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40</xdr:row>
      <xdr:rowOff>0</xdr:rowOff>
    </xdr:from>
    <xdr:ext cx="342900" cy="342900"/>
    <xdr:sp macro="" textlink="">
      <xdr:nvSpPr>
        <xdr:cNvPr id="4120" name="Shape 14">
          <a:extLst>
            <a:ext uri="{FF2B5EF4-FFF2-40B4-BE49-F238E27FC236}">
              <a16:creationId xmlns:a16="http://schemas.microsoft.com/office/drawing/2014/main" id="{00000000-0008-0000-0000-00001810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40</xdr:row>
      <xdr:rowOff>0</xdr:rowOff>
    </xdr:from>
    <xdr:ext cx="342900" cy="342900"/>
    <xdr:sp macro="" textlink="">
      <xdr:nvSpPr>
        <xdr:cNvPr id="4121" name="Shape 14">
          <a:extLst>
            <a:ext uri="{FF2B5EF4-FFF2-40B4-BE49-F238E27FC236}">
              <a16:creationId xmlns:a16="http://schemas.microsoft.com/office/drawing/2014/main" id="{00000000-0008-0000-0000-00001910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40</xdr:row>
      <xdr:rowOff>0</xdr:rowOff>
    </xdr:from>
    <xdr:ext cx="342900" cy="342900"/>
    <xdr:sp macro="" textlink="">
      <xdr:nvSpPr>
        <xdr:cNvPr id="4122" name="Shape 14">
          <a:extLst>
            <a:ext uri="{FF2B5EF4-FFF2-40B4-BE49-F238E27FC236}">
              <a16:creationId xmlns:a16="http://schemas.microsoft.com/office/drawing/2014/main" id="{00000000-0008-0000-0000-00001A10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41</xdr:row>
      <xdr:rowOff>0</xdr:rowOff>
    </xdr:from>
    <xdr:ext cx="342900" cy="342900"/>
    <xdr:sp macro="" textlink="">
      <xdr:nvSpPr>
        <xdr:cNvPr id="4123" name="Shape 14">
          <a:extLst>
            <a:ext uri="{FF2B5EF4-FFF2-40B4-BE49-F238E27FC236}">
              <a16:creationId xmlns:a16="http://schemas.microsoft.com/office/drawing/2014/main" id="{00000000-0008-0000-0000-00001B10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41</xdr:row>
      <xdr:rowOff>0</xdr:rowOff>
    </xdr:from>
    <xdr:ext cx="342900" cy="342900"/>
    <xdr:sp macro="" textlink="">
      <xdr:nvSpPr>
        <xdr:cNvPr id="4124" name="Shape 14">
          <a:extLst>
            <a:ext uri="{FF2B5EF4-FFF2-40B4-BE49-F238E27FC236}">
              <a16:creationId xmlns:a16="http://schemas.microsoft.com/office/drawing/2014/main" id="{00000000-0008-0000-0000-00001C10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41</xdr:row>
      <xdr:rowOff>0</xdr:rowOff>
    </xdr:from>
    <xdr:ext cx="342900" cy="342900"/>
    <xdr:sp macro="" textlink="">
      <xdr:nvSpPr>
        <xdr:cNvPr id="4125" name="Shape 14">
          <a:extLst>
            <a:ext uri="{FF2B5EF4-FFF2-40B4-BE49-F238E27FC236}">
              <a16:creationId xmlns:a16="http://schemas.microsoft.com/office/drawing/2014/main" id="{00000000-0008-0000-0000-00001D10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42</xdr:row>
      <xdr:rowOff>0</xdr:rowOff>
    </xdr:from>
    <xdr:ext cx="342900" cy="342900"/>
    <xdr:sp macro="" textlink="">
      <xdr:nvSpPr>
        <xdr:cNvPr id="4126" name="Shape 14">
          <a:extLst>
            <a:ext uri="{FF2B5EF4-FFF2-40B4-BE49-F238E27FC236}">
              <a16:creationId xmlns:a16="http://schemas.microsoft.com/office/drawing/2014/main" id="{00000000-0008-0000-0000-00001E10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42</xdr:row>
      <xdr:rowOff>0</xdr:rowOff>
    </xdr:from>
    <xdr:ext cx="342900" cy="342900"/>
    <xdr:sp macro="" textlink="">
      <xdr:nvSpPr>
        <xdr:cNvPr id="4127" name="Shape 14">
          <a:extLst>
            <a:ext uri="{FF2B5EF4-FFF2-40B4-BE49-F238E27FC236}">
              <a16:creationId xmlns:a16="http://schemas.microsoft.com/office/drawing/2014/main" id="{00000000-0008-0000-0000-00001F10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42</xdr:row>
      <xdr:rowOff>0</xdr:rowOff>
    </xdr:from>
    <xdr:ext cx="342900" cy="342900"/>
    <xdr:sp macro="" textlink="">
      <xdr:nvSpPr>
        <xdr:cNvPr id="4128" name="Shape 14">
          <a:extLst>
            <a:ext uri="{FF2B5EF4-FFF2-40B4-BE49-F238E27FC236}">
              <a16:creationId xmlns:a16="http://schemas.microsoft.com/office/drawing/2014/main" id="{00000000-0008-0000-0000-00002010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43</xdr:row>
      <xdr:rowOff>0</xdr:rowOff>
    </xdr:from>
    <xdr:ext cx="342900" cy="342900"/>
    <xdr:sp macro="" textlink="">
      <xdr:nvSpPr>
        <xdr:cNvPr id="4129" name="Shape 14">
          <a:extLst>
            <a:ext uri="{FF2B5EF4-FFF2-40B4-BE49-F238E27FC236}">
              <a16:creationId xmlns:a16="http://schemas.microsoft.com/office/drawing/2014/main" id="{00000000-0008-0000-0000-00002110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43</xdr:row>
      <xdr:rowOff>0</xdr:rowOff>
    </xdr:from>
    <xdr:ext cx="342900" cy="342900"/>
    <xdr:sp macro="" textlink="">
      <xdr:nvSpPr>
        <xdr:cNvPr id="4130" name="Shape 14">
          <a:extLst>
            <a:ext uri="{FF2B5EF4-FFF2-40B4-BE49-F238E27FC236}">
              <a16:creationId xmlns:a16="http://schemas.microsoft.com/office/drawing/2014/main" id="{00000000-0008-0000-0000-00002210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43</xdr:row>
      <xdr:rowOff>0</xdr:rowOff>
    </xdr:from>
    <xdr:ext cx="342900" cy="342900"/>
    <xdr:sp macro="" textlink="">
      <xdr:nvSpPr>
        <xdr:cNvPr id="4131" name="Shape 14">
          <a:extLst>
            <a:ext uri="{FF2B5EF4-FFF2-40B4-BE49-F238E27FC236}">
              <a16:creationId xmlns:a16="http://schemas.microsoft.com/office/drawing/2014/main" id="{00000000-0008-0000-0000-00002310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4132" name="Shape 14">
          <a:extLst>
            <a:ext uri="{FF2B5EF4-FFF2-40B4-BE49-F238E27FC236}">
              <a16:creationId xmlns:a16="http://schemas.microsoft.com/office/drawing/2014/main" id="{00000000-0008-0000-0000-00002410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4133" name="Shape 14">
          <a:extLst>
            <a:ext uri="{FF2B5EF4-FFF2-40B4-BE49-F238E27FC236}">
              <a16:creationId xmlns:a16="http://schemas.microsoft.com/office/drawing/2014/main" id="{00000000-0008-0000-0000-00002510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4134" name="Shape 14">
          <a:extLst>
            <a:ext uri="{FF2B5EF4-FFF2-40B4-BE49-F238E27FC236}">
              <a16:creationId xmlns:a16="http://schemas.microsoft.com/office/drawing/2014/main" id="{00000000-0008-0000-0000-00002610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34</xdr:row>
      <xdr:rowOff>0</xdr:rowOff>
    </xdr:from>
    <xdr:ext cx="342900" cy="342900"/>
    <xdr:sp macro="" textlink="">
      <xdr:nvSpPr>
        <xdr:cNvPr id="4135" name="Shape 14">
          <a:extLst>
            <a:ext uri="{FF2B5EF4-FFF2-40B4-BE49-F238E27FC236}">
              <a16:creationId xmlns:a16="http://schemas.microsoft.com/office/drawing/2014/main" id="{00000000-0008-0000-0000-00002710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35</xdr:row>
      <xdr:rowOff>0</xdr:rowOff>
    </xdr:from>
    <xdr:ext cx="342900" cy="342900"/>
    <xdr:sp macro="" textlink="">
      <xdr:nvSpPr>
        <xdr:cNvPr id="4136" name="Shape 14">
          <a:extLst>
            <a:ext uri="{FF2B5EF4-FFF2-40B4-BE49-F238E27FC236}">
              <a16:creationId xmlns:a16="http://schemas.microsoft.com/office/drawing/2014/main" id="{00000000-0008-0000-0000-00002810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4137" name="Shape 14">
          <a:extLst>
            <a:ext uri="{FF2B5EF4-FFF2-40B4-BE49-F238E27FC236}">
              <a16:creationId xmlns:a16="http://schemas.microsoft.com/office/drawing/2014/main" id="{00000000-0008-0000-0000-00002910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4138" name="Shape 14">
          <a:extLst>
            <a:ext uri="{FF2B5EF4-FFF2-40B4-BE49-F238E27FC236}">
              <a16:creationId xmlns:a16="http://schemas.microsoft.com/office/drawing/2014/main" id="{00000000-0008-0000-0000-00002A10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34</xdr:row>
      <xdr:rowOff>0</xdr:rowOff>
    </xdr:from>
    <xdr:ext cx="342900" cy="342900"/>
    <xdr:sp macro="" textlink="">
      <xdr:nvSpPr>
        <xdr:cNvPr id="4139" name="Shape 14">
          <a:extLst>
            <a:ext uri="{FF2B5EF4-FFF2-40B4-BE49-F238E27FC236}">
              <a16:creationId xmlns:a16="http://schemas.microsoft.com/office/drawing/2014/main" id="{00000000-0008-0000-0000-00002B10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35</xdr:row>
      <xdr:rowOff>0</xdr:rowOff>
    </xdr:from>
    <xdr:ext cx="342900" cy="342900"/>
    <xdr:sp macro="" textlink="">
      <xdr:nvSpPr>
        <xdr:cNvPr id="4140" name="Shape 14">
          <a:extLst>
            <a:ext uri="{FF2B5EF4-FFF2-40B4-BE49-F238E27FC236}">
              <a16:creationId xmlns:a16="http://schemas.microsoft.com/office/drawing/2014/main" id="{00000000-0008-0000-0000-00002C10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4141" name="Shape 14">
          <a:extLst>
            <a:ext uri="{FF2B5EF4-FFF2-40B4-BE49-F238E27FC236}">
              <a16:creationId xmlns:a16="http://schemas.microsoft.com/office/drawing/2014/main" id="{00000000-0008-0000-0000-00002D10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4142" name="Shape 14">
          <a:extLst>
            <a:ext uri="{FF2B5EF4-FFF2-40B4-BE49-F238E27FC236}">
              <a16:creationId xmlns:a16="http://schemas.microsoft.com/office/drawing/2014/main" id="{00000000-0008-0000-0000-00002E10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34</xdr:row>
      <xdr:rowOff>0</xdr:rowOff>
    </xdr:from>
    <xdr:ext cx="342900" cy="342900"/>
    <xdr:sp macro="" textlink="">
      <xdr:nvSpPr>
        <xdr:cNvPr id="4143" name="Shape 14">
          <a:extLst>
            <a:ext uri="{FF2B5EF4-FFF2-40B4-BE49-F238E27FC236}">
              <a16:creationId xmlns:a16="http://schemas.microsoft.com/office/drawing/2014/main" id="{00000000-0008-0000-0000-00002F10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42900" cy="342900"/>
    <xdr:sp macro="" textlink="">
      <xdr:nvSpPr>
        <xdr:cNvPr id="4144" name="Shape 14">
          <a:extLst>
            <a:ext uri="{FF2B5EF4-FFF2-40B4-BE49-F238E27FC236}">
              <a16:creationId xmlns:a16="http://schemas.microsoft.com/office/drawing/2014/main" id="{00000000-0008-0000-0000-00003010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42900" cy="342900"/>
    <xdr:sp macro="" textlink="">
      <xdr:nvSpPr>
        <xdr:cNvPr id="4145" name="Shape 14">
          <a:extLst>
            <a:ext uri="{FF2B5EF4-FFF2-40B4-BE49-F238E27FC236}">
              <a16:creationId xmlns:a16="http://schemas.microsoft.com/office/drawing/2014/main" id="{00000000-0008-0000-0000-00003110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42900" cy="342900"/>
    <xdr:sp macro="" textlink="">
      <xdr:nvSpPr>
        <xdr:cNvPr id="4146" name="Shape 14">
          <a:extLst>
            <a:ext uri="{FF2B5EF4-FFF2-40B4-BE49-F238E27FC236}">
              <a16:creationId xmlns:a16="http://schemas.microsoft.com/office/drawing/2014/main" id="{00000000-0008-0000-0000-00003210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35</xdr:row>
      <xdr:rowOff>0</xdr:rowOff>
    </xdr:from>
    <xdr:ext cx="342900" cy="342900"/>
    <xdr:sp macro="" textlink="">
      <xdr:nvSpPr>
        <xdr:cNvPr id="4147" name="Shape 14">
          <a:extLst>
            <a:ext uri="{FF2B5EF4-FFF2-40B4-BE49-F238E27FC236}">
              <a16:creationId xmlns:a16="http://schemas.microsoft.com/office/drawing/2014/main" id="{00000000-0008-0000-0000-00003310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35</xdr:row>
      <xdr:rowOff>0</xdr:rowOff>
    </xdr:from>
    <xdr:ext cx="342900" cy="342900"/>
    <xdr:sp macro="" textlink="">
      <xdr:nvSpPr>
        <xdr:cNvPr id="4148" name="Shape 14">
          <a:extLst>
            <a:ext uri="{FF2B5EF4-FFF2-40B4-BE49-F238E27FC236}">
              <a16:creationId xmlns:a16="http://schemas.microsoft.com/office/drawing/2014/main" id="{00000000-0008-0000-0000-00003410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35</xdr:row>
      <xdr:rowOff>0</xdr:rowOff>
    </xdr:from>
    <xdr:ext cx="342900" cy="342900"/>
    <xdr:sp macro="" textlink="">
      <xdr:nvSpPr>
        <xdr:cNvPr id="4149" name="Shape 14">
          <a:extLst>
            <a:ext uri="{FF2B5EF4-FFF2-40B4-BE49-F238E27FC236}">
              <a16:creationId xmlns:a16="http://schemas.microsoft.com/office/drawing/2014/main" id="{00000000-0008-0000-0000-00003510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4150" name="Shape 14">
          <a:extLst>
            <a:ext uri="{FF2B5EF4-FFF2-40B4-BE49-F238E27FC236}">
              <a16:creationId xmlns:a16="http://schemas.microsoft.com/office/drawing/2014/main" id="{00000000-0008-0000-0000-00003610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4151" name="Shape 14">
          <a:extLst>
            <a:ext uri="{FF2B5EF4-FFF2-40B4-BE49-F238E27FC236}">
              <a16:creationId xmlns:a16="http://schemas.microsoft.com/office/drawing/2014/main" id="{00000000-0008-0000-0000-00003710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4152" name="Shape 14">
          <a:extLst>
            <a:ext uri="{FF2B5EF4-FFF2-40B4-BE49-F238E27FC236}">
              <a16:creationId xmlns:a16="http://schemas.microsoft.com/office/drawing/2014/main" id="{00000000-0008-0000-0000-00003810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4153" name="Shape 14">
          <a:extLst>
            <a:ext uri="{FF2B5EF4-FFF2-40B4-BE49-F238E27FC236}">
              <a16:creationId xmlns:a16="http://schemas.microsoft.com/office/drawing/2014/main" id="{00000000-0008-0000-0000-00003910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4154" name="Shape 14">
          <a:extLst>
            <a:ext uri="{FF2B5EF4-FFF2-40B4-BE49-F238E27FC236}">
              <a16:creationId xmlns:a16="http://schemas.microsoft.com/office/drawing/2014/main" id="{00000000-0008-0000-0000-00003A10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4155" name="Shape 14">
          <a:extLst>
            <a:ext uri="{FF2B5EF4-FFF2-40B4-BE49-F238E27FC236}">
              <a16:creationId xmlns:a16="http://schemas.microsoft.com/office/drawing/2014/main" id="{00000000-0008-0000-0000-00003B10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42900" cy="342900"/>
    <xdr:sp macro="" textlink="">
      <xdr:nvSpPr>
        <xdr:cNvPr id="4156" name="Shape 14">
          <a:extLst>
            <a:ext uri="{FF2B5EF4-FFF2-40B4-BE49-F238E27FC236}">
              <a16:creationId xmlns:a16="http://schemas.microsoft.com/office/drawing/2014/main" id="{00000000-0008-0000-0000-00003C10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42900" cy="342900"/>
    <xdr:sp macro="" textlink="">
      <xdr:nvSpPr>
        <xdr:cNvPr id="4157" name="Shape 14">
          <a:extLst>
            <a:ext uri="{FF2B5EF4-FFF2-40B4-BE49-F238E27FC236}">
              <a16:creationId xmlns:a16="http://schemas.microsoft.com/office/drawing/2014/main" id="{00000000-0008-0000-0000-00003D10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42900" cy="342900"/>
    <xdr:sp macro="" textlink="">
      <xdr:nvSpPr>
        <xdr:cNvPr id="4158" name="Shape 14">
          <a:extLst>
            <a:ext uri="{FF2B5EF4-FFF2-40B4-BE49-F238E27FC236}">
              <a16:creationId xmlns:a16="http://schemas.microsoft.com/office/drawing/2014/main" id="{00000000-0008-0000-0000-00003E10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41</xdr:row>
      <xdr:rowOff>0</xdr:rowOff>
    </xdr:from>
    <xdr:ext cx="342900" cy="342900"/>
    <xdr:sp macro="" textlink="">
      <xdr:nvSpPr>
        <xdr:cNvPr id="4159" name="Shape 14">
          <a:extLst>
            <a:ext uri="{FF2B5EF4-FFF2-40B4-BE49-F238E27FC236}">
              <a16:creationId xmlns:a16="http://schemas.microsoft.com/office/drawing/2014/main" id="{00000000-0008-0000-0000-00003F10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41</xdr:row>
      <xdr:rowOff>0</xdr:rowOff>
    </xdr:from>
    <xdr:ext cx="342900" cy="342900"/>
    <xdr:sp macro="" textlink="">
      <xdr:nvSpPr>
        <xdr:cNvPr id="4160" name="Shape 14">
          <a:extLst>
            <a:ext uri="{FF2B5EF4-FFF2-40B4-BE49-F238E27FC236}">
              <a16:creationId xmlns:a16="http://schemas.microsoft.com/office/drawing/2014/main" id="{00000000-0008-0000-0000-00004010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41</xdr:row>
      <xdr:rowOff>0</xdr:rowOff>
    </xdr:from>
    <xdr:ext cx="342900" cy="342900"/>
    <xdr:sp macro="" textlink="">
      <xdr:nvSpPr>
        <xdr:cNvPr id="4161" name="Shape 14">
          <a:extLst>
            <a:ext uri="{FF2B5EF4-FFF2-40B4-BE49-F238E27FC236}">
              <a16:creationId xmlns:a16="http://schemas.microsoft.com/office/drawing/2014/main" id="{00000000-0008-0000-0000-00004110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42</xdr:row>
      <xdr:rowOff>0</xdr:rowOff>
    </xdr:from>
    <xdr:ext cx="342900" cy="342900"/>
    <xdr:sp macro="" textlink="">
      <xdr:nvSpPr>
        <xdr:cNvPr id="4162" name="Shape 14">
          <a:extLst>
            <a:ext uri="{FF2B5EF4-FFF2-40B4-BE49-F238E27FC236}">
              <a16:creationId xmlns:a16="http://schemas.microsoft.com/office/drawing/2014/main" id="{00000000-0008-0000-0000-00004210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42</xdr:row>
      <xdr:rowOff>0</xdr:rowOff>
    </xdr:from>
    <xdr:ext cx="342900" cy="342900"/>
    <xdr:sp macro="" textlink="">
      <xdr:nvSpPr>
        <xdr:cNvPr id="4163" name="Shape 14">
          <a:extLst>
            <a:ext uri="{FF2B5EF4-FFF2-40B4-BE49-F238E27FC236}">
              <a16:creationId xmlns:a16="http://schemas.microsoft.com/office/drawing/2014/main" id="{00000000-0008-0000-0000-00004310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4164" name="Shape 14">
          <a:extLst>
            <a:ext uri="{FF2B5EF4-FFF2-40B4-BE49-F238E27FC236}">
              <a16:creationId xmlns:a16="http://schemas.microsoft.com/office/drawing/2014/main" id="{00000000-0008-0000-0000-00004410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4165" name="Shape 14">
          <a:extLst>
            <a:ext uri="{FF2B5EF4-FFF2-40B4-BE49-F238E27FC236}">
              <a16:creationId xmlns:a16="http://schemas.microsoft.com/office/drawing/2014/main" id="{00000000-0008-0000-0000-00004510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4166" name="Shape 14">
          <a:extLst>
            <a:ext uri="{FF2B5EF4-FFF2-40B4-BE49-F238E27FC236}">
              <a16:creationId xmlns:a16="http://schemas.microsoft.com/office/drawing/2014/main" id="{00000000-0008-0000-0000-00004610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4167" name="Shape 14">
          <a:extLst>
            <a:ext uri="{FF2B5EF4-FFF2-40B4-BE49-F238E27FC236}">
              <a16:creationId xmlns:a16="http://schemas.microsoft.com/office/drawing/2014/main" id="{00000000-0008-0000-0000-00004710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4168" name="Shape 14">
          <a:extLst>
            <a:ext uri="{FF2B5EF4-FFF2-40B4-BE49-F238E27FC236}">
              <a16:creationId xmlns:a16="http://schemas.microsoft.com/office/drawing/2014/main" id="{00000000-0008-0000-0000-00004810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4169" name="Shape 14">
          <a:extLst>
            <a:ext uri="{FF2B5EF4-FFF2-40B4-BE49-F238E27FC236}">
              <a16:creationId xmlns:a16="http://schemas.microsoft.com/office/drawing/2014/main" id="{00000000-0008-0000-0000-00004910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34</xdr:row>
      <xdr:rowOff>0</xdr:rowOff>
    </xdr:from>
    <xdr:ext cx="342900" cy="342900"/>
    <xdr:sp macro="" textlink="">
      <xdr:nvSpPr>
        <xdr:cNvPr id="4170" name="Shape 14">
          <a:extLst>
            <a:ext uri="{FF2B5EF4-FFF2-40B4-BE49-F238E27FC236}">
              <a16:creationId xmlns:a16="http://schemas.microsoft.com/office/drawing/2014/main" id="{00000000-0008-0000-0000-00004A10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35</xdr:row>
      <xdr:rowOff>0</xdr:rowOff>
    </xdr:from>
    <xdr:ext cx="342900" cy="342900"/>
    <xdr:sp macro="" textlink="">
      <xdr:nvSpPr>
        <xdr:cNvPr id="4171" name="Shape 14">
          <a:extLst>
            <a:ext uri="{FF2B5EF4-FFF2-40B4-BE49-F238E27FC236}">
              <a16:creationId xmlns:a16="http://schemas.microsoft.com/office/drawing/2014/main" id="{00000000-0008-0000-0000-00004B10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36</xdr:row>
      <xdr:rowOff>0</xdr:rowOff>
    </xdr:from>
    <xdr:ext cx="342900" cy="342900"/>
    <xdr:sp macro="" textlink="">
      <xdr:nvSpPr>
        <xdr:cNvPr id="4172" name="Shape 14">
          <a:extLst>
            <a:ext uri="{FF2B5EF4-FFF2-40B4-BE49-F238E27FC236}">
              <a16:creationId xmlns:a16="http://schemas.microsoft.com/office/drawing/2014/main" id="{00000000-0008-0000-0000-00004C10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37</xdr:row>
      <xdr:rowOff>0</xdr:rowOff>
    </xdr:from>
    <xdr:ext cx="342900" cy="342900"/>
    <xdr:sp macro="" textlink="">
      <xdr:nvSpPr>
        <xdr:cNvPr id="4173" name="Shape 14">
          <a:extLst>
            <a:ext uri="{FF2B5EF4-FFF2-40B4-BE49-F238E27FC236}">
              <a16:creationId xmlns:a16="http://schemas.microsoft.com/office/drawing/2014/main" id="{00000000-0008-0000-0000-00004D10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34</xdr:row>
      <xdr:rowOff>0</xdr:rowOff>
    </xdr:from>
    <xdr:ext cx="342900" cy="342900"/>
    <xdr:sp macro="" textlink="">
      <xdr:nvSpPr>
        <xdr:cNvPr id="4174" name="Shape 14">
          <a:extLst>
            <a:ext uri="{FF2B5EF4-FFF2-40B4-BE49-F238E27FC236}">
              <a16:creationId xmlns:a16="http://schemas.microsoft.com/office/drawing/2014/main" id="{00000000-0008-0000-0000-00004E10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35</xdr:row>
      <xdr:rowOff>0</xdr:rowOff>
    </xdr:from>
    <xdr:ext cx="342900" cy="342900"/>
    <xdr:sp macro="" textlink="">
      <xdr:nvSpPr>
        <xdr:cNvPr id="4175" name="Shape 14">
          <a:extLst>
            <a:ext uri="{FF2B5EF4-FFF2-40B4-BE49-F238E27FC236}">
              <a16:creationId xmlns:a16="http://schemas.microsoft.com/office/drawing/2014/main" id="{00000000-0008-0000-0000-00004F10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36</xdr:row>
      <xdr:rowOff>0</xdr:rowOff>
    </xdr:from>
    <xdr:ext cx="342900" cy="342900"/>
    <xdr:sp macro="" textlink="">
      <xdr:nvSpPr>
        <xdr:cNvPr id="4176" name="Shape 14">
          <a:extLst>
            <a:ext uri="{FF2B5EF4-FFF2-40B4-BE49-F238E27FC236}">
              <a16:creationId xmlns:a16="http://schemas.microsoft.com/office/drawing/2014/main" id="{00000000-0008-0000-0000-00005010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37</xdr:row>
      <xdr:rowOff>0</xdr:rowOff>
    </xdr:from>
    <xdr:ext cx="342900" cy="342900"/>
    <xdr:sp macro="" textlink="">
      <xdr:nvSpPr>
        <xdr:cNvPr id="4177" name="Shape 14">
          <a:extLst>
            <a:ext uri="{FF2B5EF4-FFF2-40B4-BE49-F238E27FC236}">
              <a16:creationId xmlns:a16="http://schemas.microsoft.com/office/drawing/2014/main" id="{00000000-0008-0000-0000-00005110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34</xdr:row>
      <xdr:rowOff>0</xdr:rowOff>
    </xdr:from>
    <xdr:ext cx="342900" cy="342900"/>
    <xdr:sp macro="" textlink="">
      <xdr:nvSpPr>
        <xdr:cNvPr id="4178" name="Shape 14">
          <a:extLst>
            <a:ext uri="{FF2B5EF4-FFF2-40B4-BE49-F238E27FC236}">
              <a16:creationId xmlns:a16="http://schemas.microsoft.com/office/drawing/2014/main" id="{00000000-0008-0000-0000-00005210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32</xdr:row>
      <xdr:rowOff>0</xdr:rowOff>
    </xdr:from>
    <xdr:ext cx="342900" cy="342900"/>
    <xdr:sp macro="" textlink="">
      <xdr:nvSpPr>
        <xdr:cNvPr id="4179" name="Shape 14">
          <a:extLst>
            <a:ext uri="{FF2B5EF4-FFF2-40B4-BE49-F238E27FC236}">
              <a16:creationId xmlns:a16="http://schemas.microsoft.com/office/drawing/2014/main" id="{00000000-0008-0000-0000-00005310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32</xdr:row>
      <xdr:rowOff>0</xdr:rowOff>
    </xdr:from>
    <xdr:ext cx="342900" cy="342900"/>
    <xdr:sp macro="" textlink="">
      <xdr:nvSpPr>
        <xdr:cNvPr id="4180" name="Shape 14">
          <a:extLst>
            <a:ext uri="{FF2B5EF4-FFF2-40B4-BE49-F238E27FC236}">
              <a16:creationId xmlns:a16="http://schemas.microsoft.com/office/drawing/2014/main" id="{00000000-0008-0000-0000-00005410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32</xdr:row>
      <xdr:rowOff>0</xdr:rowOff>
    </xdr:from>
    <xdr:ext cx="342900" cy="342900"/>
    <xdr:sp macro="" textlink="">
      <xdr:nvSpPr>
        <xdr:cNvPr id="4181" name="Shape 14">
          <a:extLst>
            <a:ext uri="{FF2B5EF4-FFF2-40B4-BE49-F238E27FC236}">
              <a16:creationId xmlns:a16="http://schemas.microsoft.com/office/drawing/2014/main" id="{00000000-0008-0000-0000-00005510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35</xdr:row>
      <xdr:rowOff>0</xdr:rowOff>
    </xdr:from>
    <xdr:ext cx="342900" cy="342900"/>
    <xdr:sp macro="" textlink="">
      <xdr:nvSpPr>
        <xdr:cNvPr id="4182" name="Shape 14">
          <a:extLst>
            <a:ext uri="{FF2B5EF4-FFF2-40B4-BE49-F238E27FC236}">
              <a16:creationId xmlns:a16="http://schemas.microsoft.com/office/drawing/2014/main" id="{00000000-0008-0000-0000-00005610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35</xdr:row>
      <xdr:rowOff>0</xdr:rowOff>
    </xdr:from>
    <xdr:ext cx="342900" cy="342900"/>
    <xdr:sp macro="" textlink="">
      <xdr:nvSpPr>
        <xdr:cNvPr id="4183" name="Shape 14">
          <a:extLst>
            <a:ext uri="{FF2B5EF4-FFF2-40B4-BE49-F238E27FC236}">
              <a16:creationId xmlns:a16="http://schemas.microsoft.com/office/drawing/2014/main" id="{00000000-0008-0000-0000-00005710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35</xdr:row>
      <xdr:rowOff>0</xdr:rowOff>
    </xdr:from>
    <xdr:ext cx="342900" cy="342900"/>
    <xdr:sp macro="" textlink="">
      <xdr:nvSpPr>
        <xdr:cNvPr id="4184" name="Shape 14">
          <a:extLst>
            <a:ext uri="{FF2B5EF4-FFF2-40B4-BE49-F238E27FC236}">
              <a16:creationId xmlns:a16="http://schemas.microsoft.com/office/drawing/2014/main" id="{00000000-0008-0000-0000-00005810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36</xdr:row>
      <xdr:rowOff>0</xdr:rowOff>
    </xdr:from>
    <xdr:ext cx="342900" cy="342900"/>
    <xdr:sp macro="" textlink="">
      <xdr:nvSpPr>
        <xdr:cNvPr id="4185" name="Shape 14">
          <a:extLst>
            <a:ext uri="{FF2B5EF4-FFF2-40B4-BE49-F238E27FC236}">
              <a16:creationId xmlns:a16="http://schemas.microsoft.com/office/drawing/2014/main" id="{00000000-0008-0000-0000-00005910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36</xdr:row>
      <xdr:rowOff>0</xdr:rowOff>
    </xdr:from>
    <xdr:ext cx="342900" cy="342900"/>
    <xdr:sp macro="" textlink="">
      <xdr:nvSpPr>
        <xdr:cNvPr id="4186" name="Shape 14">
          <a:extLst>
            <a:ext uri="{FF2B5EF4-FFF2-40B4-BE49-F238E27FC236}">
              <a16:creationId xmlns:a16="http://schemas.microsoft.com/office/drawing/2014/main" id="{00000000-0008-0000-0000-00005A10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36</xdr:row>
      <xdr:rowOff>0</xdr:rowOff>
    </xdr:from>
    <xdr:ext cx="342900" cy="342900"/>
    <xdr:sp macro="" textlink="">
      <xdr:nvSpPr>
        <xdr:cNvPr id="4187" name="Shape 14">
          <a:extLst>
            <a:ext uri="{FF2B5EF4-FFF2-40B4-BE49-F238E27FC236}">
              <a16:creationId xmlns:a16="http://schemas.microsoft.com/office/drawing/2014/main" id="{00000000-0008-0000-0000-00005B10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37</xdr:row>
      <xdr:rowOff>0</xdr:rowOff>
    </xdr:from>
    <xdr:ext cx="342900" cy="342900"/>
    <xdr:sp macro="" textlink="">
      <xdr:nvSpPr>
        <xdr:cNvPr id="4188" name="Shape 14">
          <a:extLst>
            <a:ext uri="{FF2B5EF4-FFF2-40B4-BE49-F238E27FC236}">
              <a16:creationId xmlns:a16="http://schemas.microsoft.com/office/drawing/2014/main" id="{00000000-0008-0000-0000-00005C10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37</xdr:row>
      <xdr:rowOff>0</xdr:rowOff>
    </xdr:from>
    <xdr:ext cx="342900" cy="342900"/>
    <xdr:sp macro="" textlink="">
      <xdr:nvSpPr>
        <xdr:cNvPr id="4189" name="Shape 14">
          <a:extLst>
            <a:ext uri="{FF2B5EF4-FFF2-40B4-BE49-F238E27FC236}">
              <a16:creationId xmlns:a16="http://schemas.microsoft.com/office/drawing/2014/main" id="{00000000-0008-0000-0000-00005D10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37</xdr:row>
      <xdr:rowOff>0</xdr:rowOff>
    </xdr:from>
    <xdr:ext cx="342900" cy="342900"/>
    <xdr:sp macro="" textlink="">
      <xdr:nvSpPr>
        <xdr:cNvPr id="4190" name="Shape 14">
          <a:extLst>
            <a:ext uri="{FF2B5EF4-FFF2-40B4-BE49-F238E27FC236}">
              <a16:creationId xmlns:a16="http://schemas.microsoft.com/office/drawing/2014/main" id="{00000000-0008-0000-0000-00005E10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42900" cy="342900"/>
    <xdr:sp macro="" textlink="">
      <xdr:nvSpPr>
        <xdr:cNvPr id="4191" name="Shape 14">
          <a:extLst>
            <a:ext uri="{FF2B5EF4-FFF2-40B4-BE49-F238E27FC236}">
              <a16:creationId xmlns:a16="http://schemas.microsoft.com/office/drawing/2014/main" id="{00000000-0008-0000-0000-00005F10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42900" cy="342900"/>
    <xdr:sp macro="" textlink="">
      <xdr:nvSpPr>
        <xdr:cNvPr id="4192" name="Shape 14">
          <a:extLst>
            <a:ext uri="{FF2B5EF4-FFF2-40B4-BE49-F238E27FC236}">
              <a16:creationId xmlns:a16="http://schemas.microsoft.com/office/drawing/2014/main" id="{00000000-0008-0000-0000-00006010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42900" cy="342900"/>
    <xdr:sp macro="" textlink="">
      <xdr:nvSpPr>
        <xdr:cNvPr id="4193" name="Shape 14">
          <a:extLst>
            <a:ext uri="{FF2B5EF4-FFF2-40B4-BE49-F238E27FC236}">
              <a16:creationId xmlns:a16="http://schemas.microsoft.com/office/drawing/2014/main" id="{00000000-0008-0000-0000-00006110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41</xdr:row>
      <xdr:rowOff>0</xdr:rowOff>
    </xdr:from>
    <xdr:ext cx="342900" cy="342900"/>
    <xdr:sp macro="" textlink="">
      <xdr:nvSpPr>
        <xdr:cNvPr id="4194" name="Shape 14">
          <a:extLst>
            <a:ext uri="{FF2B5EF4-FFF2-40B4-BE49-F238E27FC236}">
              <a16:creationId xmlns:a16="http://schemas.microsoft.com/office/drawing/2014/main" id="{00000000-0008-0000-0000-00006210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41</xdr:row>
      <xdr:rowOff>0</xdr:rowOff>
    </xdr:from>
    <xdr:ext cx="342900" cy="342900"/>
    <xdr:sp macro="" textlink="">
      <xdr:nvSpPr>
        <xdr:cNvPr id="4195" name="Shape 14">
          <a:extLst>
            <a:ext uri="{FF2B5EF4-FFF2-40B4-BE49-F238E27FC236}">
              <a16:creationId xmlns:a16="http://schemas.microsoft.com/office/drawing/2014/main" id="{00000000-0008-0000-0000-00006310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41</xdr:row>
      <xdr:rowOff>0</xdr:rowOff>
    </xdr:from>
    <xdr:ext cx="342900" cy="342900"/>
    <xdr:sp macro="" textlink="">
      <xdr:nvSpPr>
        <xdr:cNvPr id="4196" name="Shape 14">
          <a:extLst>
            <a:ext uri="{FF2B5EF4-FFF2-40B4-BE49-F238E27FC236}">
              <a16:creationId xmlns:a16="http://schemas.microsoft.com/office/drawing/2014/main" id="{00000000-0008-0000-0000-00006410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42</xdr:row>
      <xdr:rowOff>0</xdr:rowOff>
    </xdr:from>
    <xdr:ext cx="342900" cy="342900"/>
    <xdr:sp macro="" textlink="">
      <xdr:nvSpPr>
        <xdr:cNvPr id="4197" name="Shape 14">
          <a:extLst>
            <a:ext uri="{FF2B5EF4-FFF2-40B4-BE49-F238E27FC236}">
              <a16:creationId xmlns:a16="http://schemas.microsoft.com/office/drawing/2014/main" id="{00000000-0008-0000-0000-00006510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42</xdr:row>
      <xdr:rowOff>0</xdr:rowOff>
    </xdr:from>
    <xdr:ext cx="342900" cy="342900"/>
    <xdr:sp macro="" textlink="">
      <xdr:nvSpPr>
        <xdr:cNvPr id="4198" name="Shape 14">
          <a:extLst>
            <a:ext uri="{FF2B5EF4-FFF2-40B4-BE49-F238E27FC236}">
              <a16:creationId xmlns:a16="http://schemas.microsoft.com/office/drawing/2014/main" id="{00000000-0008-0000-0000-00006610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42</xdr:row>
      <xdr:rowOff>0</xdr:rowOff>
    </xdr:from>
    <xdr:ext cx="342900" cy="342900"/>
    <xdr:sp macro="" textlink="">
      <xdr:nvSpPr>
        <xdr:cNvPr id="4199" name="Shape 14">
          <a:extLst>
            <a:ext uri="{FF2B5EF4-FFF2-40B4-BE49-F238E27FC236}">
              <a16:creationId xmlns:a16="http://schemas.microsoft.com/office/drawing/2014/main" id="{00000000-0008-0000-0000-00006710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43</xdr:row>
      <xdr:rowOff>0</xdr:rowOff>
    </xdr:from>
    <xdr:ext cx="342900" cy="342900"/>
    <xdr:sp macro="" textlink="">
      <xdr:nvSpPr>
        <xdr:cNvPr id="4200" name="Shape 14">
          <a:extLst>
            <a:ext uri="{FF2B5EF4-FFF2-40B4-BE49-F238E27FC236}">
              <a16:creationId xmlns:a16="http://schemas.microsoft.com/office/drawing/2014/main" id="{00000000-0008-0000-0000-00006810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43</xdr:row>
      <xdr:rowOff>0</xdr:rowOff>
    </xdr:from>
    <xdr:ext cx="342900" cy="342900"/>
    <xdr:sp macro="" textlink="">
      <xdr:nvSpPr>
        <xdr:cNvPr id="4201" name="Shape 14">
          <a:extLst>
            <a:ext uri="{FF2B5EF4-FFF2-40B4-BE49-F238E27FC236}">
              <a16:creationId xmlns:a16="http://schemas.microsoft.com/office/drawing/2014/main" id="{00000000-0008-0000-0000-00006910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49</xdr:row>
      <xdr:rowOff>0</xdr:rowOff>
    </xdr:from>
    <xdr:ext cx="342900" cy="342900"/>
    <xdr:sp macro="" textlink="">
      <xdr:nvSpPr>
        <xdr:cNvPr id="4202" name="Shape 14">
          <a:extLst>
            <a:ext uri="{FF2B5EF4-FFF2-40B4-BE49-F238E27FC236}">
              <a16:creationId xmlns:a16="http://schemas.microsoft.com/office/drawing/2014/main" id="{00000000-0008-0000-0000-00006A10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37</xdr:row>
      <xdr:rowOff>0</xdr:rowOff>
    </xdr:from>
    <xdr:ext cx="342900" cy="342900"/>
    <xdr:sp macro="" textlink="">
      <xdr:nvSpPr>
        <xdr:cNvPr id="4203" name="Shape 14">
          <a:extLst>
            <a:ext uri="{FF2B5EF4-FFF2-40B4-BE49-F238E27FC236}">
              <a16:creationId xmlns:a16="http://schemas.microsoft.com/office/drawing/2014/main" id="{00000000-0008-0000-0000-00006B10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38</xdr:row>
      <xdr:rowOff>0</xdr:rowOff>
    </xdr:from>
    <xdr:ext cx="342900" cy="342900"/>
    <xdr:sp macro="" textlink="">
      <xdr:nvSpPr>
        <xdr:cNvPr id="4204" name="Shape 14">
          <a:extLst>
            <a:ext uri="{FF2B5EF4-FFF2-40B4-BE49-F238E27FC236}">
              <a16:creationId xmlns:a16="http://schemas.microsoft.com/office/drawing/2014/main" id="{00000000-0008-0000-0000-00006C10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39</xdr:row>
      <xdr:rowOff>0</xdr:rowOff>
    </xdr:from>
    <xdr:ext cx="342900" cy="342900"/>
    <xdr:sp macro="" textlink="">
      <xdr:nvSpPr>
        <xdr:cNvPr id="4205" name="Shape 14">
          <a:extLst>
            <a:ext uri="{FF2B5EF4-FFF2-40B4-BE49-F238E27FC236}">
              <a16:creationId xmlns:a16="http://schemas.microsoft.com/office/drawing/2014/main" id="{00000000-0008-0000-0000-00006D10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40</xdr:row>
      <xdr:rowOff>0</xdr:rowOff>
    </xdr:from>
    <xdr:ext cx="342900" cy="342900"/>
    <xdr:sp macro="" textlink="">
      <xdr:nvSpPr>
        <xdr:cNvPr id="4206" name="Shape 14">
          <a:extLst>
            <a:ext uri="{FF2B5EF4-FFF2-40B4-BE49-F238E27FC236}">
              <a16:creationId xmlns:a16="http://schemas.microsoft.com/office/drawing/2014/main" id="{00000000-0008-0000-0000-00006E10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37</xdr:row>
      <xdr:rowOff>0</xdr:rowOff>
    </xdr:from>
    <xdr:ext cx="342900" cy="342900"/>
    <xdr:sp macro="" textlink="">
      <xdr:nvSpPr>
        <xdr:cNvPr id="4207" name="Shape 14">
          <a:extLst>
            <a:ext uri="{FF2B5EF4-FFF2-40B4-BE49-F238E27FC236}">
              <a16:creationId xmlns:a16="http://schemas.microsoft.com/office/drawing/2014/main" id="{00000000-0008-0000-0000-00006F10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38</xdr:row>
      <xdr:rowOff>0</xdr:rowOff>
    </xdr:from>
    <xdr:ext cx="342900" cy="342900"/>
    <xdr:sp macro="" textlink="">
      <xdr:nvSpPr>
        <xdr:cNvPr id="4208" name="Shape 14">
          <a:extLst>
            <a:ext uri="{FF2B5EF4-FFF2-40B4-BE49-F238E27FC236}">
              <a16:creationId xmlns:a16="http://schemas.microsoft.com/office/drawing/2014/main" id="{00000000-0008-0000-0000-00007010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39</xdr:row>
      <xdr:rowOff>0</xdr:rowOff>
    </xdr:from>
    <xdr:ext cx="342900" cy="342900"/>
    <xdr:sp macro="" textlink="">
      <xdr:nvSpPr>
        <xdr:cNvPr id="4209" name="Shape 14">
          <a:extLst>
            <a:ext uri="{FF2B5EF4-FFF2-40B4-BE49-F238E27FC236}">
              <a16:creationId xmlns:a16="http://schemas.microsoft.com/office/drawing/2014/main" id="{00000000-0008-0000-0000-00007110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40</xdr:row>
      <xdr:rowOff>0</xdr:rowOff>
    </xdr:from>
    <xdr:ext cx="342900" cy="342900"/>
    <xdr:sp macro="" textlink="">
      <xdr:nvSpPr>
        <xdr:cNvPr id="4210" name="Shape 14">
          <a:extLst>
            <a:ext uri="{FF2B5EF4-FFF2-40B4-BE49-F238E27FC236}">
              <a16:creationId xmlns:a16="http://schemas.microsoft.com/office/drawing/2014/main" id="{00000000-0008-0000-0000-00007210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37</xdr:row>
      <xdr:rowOff>0</xdr:rowOff>
    </xdr:from>
    <xdr:ext cx="342900" cy="342900"/>
    <xdr:sp macro="" textlink="">
      <xdr:nvSpPr>
        <xdr:cNvPr id="4211" name="Shape 14">
          <a:extLst>
            <a:ext uri="{FF2B5EF4-FFF2-40B4-BE49-F238E27FC236}">
              <a16:creationId xmlns:a16="http://schemas.microsoft.com/office/drawing/2014/main" id="{00000000-0008-0000-0000-00007310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35</xdr:row>
      <xdr:rowOff>0</xdr:rowOff>
    </xdr:from>
    <xdr:ext cx="342900" cy="342900"/>
    <xdr:sp macro="" textlink="">
      <xdr:nvSpPr>
        <xdr:cNvPr id="4212" name="Shape 14">
          <a:extLst>
            <a:ext uri="{FF2B5EF4-FFF2-40B4-BE49-F238E27FC236}">
              <a16:creationId xmlns:a16="http://schemas.microsoft.com/office/drawing/2014/main" id="{00000000-0008-0000-0000-00007410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35</xdr:row>
      <xdr:rowOff>0</xdr:rowOff>
    </xdr:from>
    <xdr:ext cx="342900" cy="342900"/>
    <xdr:sp macro="" textlink="">
      <xdr:nvSpPr>
        <xdr:cNvPr id="4213" name="Shape 14">
          <a:extLst>
            <a:ext uri="{FF2B5EF4-FFF2-40B4-BE49-F238E27FC236}">
              <a16:creationId xmlns:a16="http://schemas.microsoft.com/office/drawing/2014/main" id="{00000000-0008-0000-0000-00007510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35</xdr:row>
      <xdr:rowOff>0</xdr:rowOff>
    </xdr:from>
    <xdr:ext cx="342900" cy="342900"/>
    <xdr:sp macro="" textlink="">
      <xdr:nvSpPr>
        <xdr:cNvPr id="4214" name="Shape 14">
          <a:extLst>
            <a:ext uri="{FF2B5EF4-FFF2-40B4-BE49-F238E27FC236}">
              <a16:creationId xmlns:a16="http://schemas.microsoft.com/office/drawing/2014/main" id="{00000000-0008-0000-0000-00007610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38</xdr:row>
      <xdr:rowOff>0</xdr:rowOff>
    </xdr:from>
    <xdr:ext cx="342900" cy="342900"/>
    <xdr:sp macro="" textlink="">
      <xdr:nvSpPr>
        <xdr:cNvPr id="4215" name="Shape 14">
          <a:extLst>
            <a:ext uri="{FF2B5EF4-FFF2-40B4-BE49-F238E27FC236}">
              <a16:creationId xmlns:a16="http://schemas.microsoft.com/office/drawing/2014/main" id="{00000000-0008-0000-0000-00007710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38</xdr:row>
      <xdr:rowOff>0</xdr:rowOff>
    </xdr:from>
    <xdr:ext cx="342900" cy="342900"/>
    <xdr:sp macro="" textlink="">
      <xdr:nvSpPr>
        <xdr:cNvPr id="4216" name="Shape 14">
          <a:extLst>
            <a:ext uri="{FF2B5EF4-FFF2-40B4-BE49-F238E27FC236}">
              <a16:creationId xmlns:a16="http://schemas.microsoft.com/office/drawing/2014/main" id="{00000000-0008-0000-0000-00007810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38</xdr:row>
      <xdr:rowOff>0</xdr:rowOff>
    </xdr:from>
    <xdr:ext cx="342900" cy="342900"/>
    <xdr:sp macro="" textlink="">
      <xdr:nvSpPr>
        <xdr:cNvPr id="4217" name="Shape 14">
          <a:extLst>
            <a:ext uri="{FF2B5EF4-FFF2-40B4-BE49-F238E27FC236}">
              <a16:creationId xmlns:a16="http://schemas.microsoft.com/office/drawing/2014/main" id="{00000000-0008-0000-0000-00007910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39</xdr:row>
      <xdr:rowOff>0</xdr:rowOff>
    </xdr:from>
    <xdr:ext cx="342900" cy="342900"/>
    <xdr:sp macro="" textlink="">
      <xdr:nvSpPr>
        <xdr:cNvPr id="4218" name="Shape 14">
          <a:extLst>
            <a:ext uri="{FF2B5EF4-FFF2-40B4-BE49-F238E27FC236}">
              <a16:creationId xmlns:a16="http://schemas.microsoft.com/office/drawing/2014/main" id="{00000000-0008-0000-0000-00007A10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39</xdr:row>
      <xdr:rowOff>0</xdr:rowOff>
    </xdr:from>
    <xdr:ext cx="342900" cy="342900"/>
    <xdr:sp macro="" textlink="">
      <xdr:nvSpPr>
        <xdr:cNvPr id="4219" name="Shape 14">
          <a:extLst>
            <a:ext uri="{FF2B5EF4-FFF2-40B4-BE49-F238E27FC236}">
              <a16:creationId xmlns:a16="http://schemas.microsoft.com/office/drawing/2014/main" id="{00000000-0008-0000-0000-00007B10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39</xdr:row>
      <xdr:rowOff>0</xdr:rowOff>
    </xdr:from>
    <xdr:ext cx="342900" cy="342900"/>
    <xdr:sp macro="" textlink="">
      <xdr:nvSpPr>
        <xdr:cNvPr id="4220" name="Shape 14">
          <a:extLst>
            <a:ext uri="{FF2B5EF4-FFF2-40B4-BE49-F238E27FC236}">
              <a16:creationId xmlns:a16="http://schemas.microsoft.com/office/drawing/2014/main" id="{00000000-0008-0000-0000-00007C10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40</xdr:row>
      <xdr:rowOff>0</xdr:rowOff>
    </xdr:from>
    <xdr:ext cx="342900" cy="342900"/>
    <xdr:sp macro="" textlink="">
      <xdr:nvSpPr>
        <xdr:cNvPr id="4221" name="Shape 14">
          <a:extLst>
            <a:ext uri="{FF2B5EF4-FFF2-40B4-BE49-F238E27FC236}">
              <a16:creationId xmlns:a16="http://schemas.microsoft.com/office/drawing/2014/main" id="{00000000-0008-0000-0000-00007D10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40</xdr:row>
      <xdr:rowOff>0</xdr:rowOff>
    </xdr:from>
    <xdr:ext cx="342900" cy="342900"/>
    <xdr:sp macro="" textlink="">
      <xdr:nvSpPr>
        <xdr:cNvPr id="4222" name="Shape 14">
          <a:extLst>
            <a:ext uri="{FF2B5EF4-FFF2-40B4-BE49-F238E27FC236}">
              <a16:creationId xmlns:a16="http://schemas.microsoft.com/office/drawing/2014/main" id="{00000000-0008-0000-0000-00007E10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43</xdr:row>
      <xdr:rowOff>0</xdr:rowOff>
    </xdr:from>
    <xdr:ext cx="342900" cy="342900"/>
    <xdr:sp macro="" textlink="">
      <xdr:nvSpPr>
        <xdr:cNvPr id="4223" name="Shape 14">
          <a:extLst>
            <a:ext uri="{FF2B5EF4-FFF2-40B4-BE49-F238E27FC236}">
              <a16:creationId xmlns:a16="http://schemas.microsoft.com/office/drawing/2014/main" id="{00000000-0008-0000-0000-00007F10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43</xdr:row>
      <xdr:rowOff>0</xdr:rowOff>
    </xdr:from>
    <xdr:ext cx="342900" cy="342900"/>
    <xdr:sp macro="" textlink="">
      <xdr:nvSpPr>
        <xdr:cNvPr id="4224" name="Shape 14">
          <a:extLst>
            <a:ext uri="{FF2B5EF4-FFF2-40B4-BE49-F238E27FC236}">
              <a16:creationId xmlns:a16="http://schemas.microsoft.com/office/drawing/2014/main" id="{00000000-0008-0000-0000-00008010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43</xdr:row>
      <xdr:rowOff>0</xdr:rowOff>
    </xdr:from>
    <xdr:ext cx="342900" cy="342900"/>
    <xdr:sp macro="" textlink="">
      <xdr:nvSpPr>
        <xdr:cNvPr id="4225" name="Shape 14">
          <a:extLst>
            <a:ext uri="{FF2B5EF4-FFF2-40B4-BE49-F238E27FC236}">
              <a16:creationId xmlns:a16="http://schemas.microsoft.com/office/drawing/2014/main" id="{00000000-0008-0000-0000-00008110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44</xdr:row>
      <xdr:rowOff>0</xdr:rowOff>
    </xdr:from>
    <xdr:ext cx="342900" cy="342900"/>
    <xdr:sp macro="" textlink="">
      <xdr:nvSpPr>
        <xdr:cNvPr id="4226" name="Shape 14">
          <a:extLst>
            <a:ext uri="{FF2B5EF4-FFF2-40B4-BE49-F238E27FC236}">
              <a16:creationId xmlns:a16="http://schemas.microsoft.com/office/drawing/2014/main" id="{00000000-0008-0000-0000-00008210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44</xdr:row>
      <xdr:rowOff>0</xdr:rowOff>
    </xdr:from>
    <xdr:ext cx="342900" cy="342900"/>
    <xdr:sp macro="" textlink="">
      <xdr:nvSpPr>
        <xdr:cNvPr id="4227" name="Shape 14">
          <a:extLst>
            <a:ext uri="{FF2B5EF4-FFF2-40B4-BE49-F238E27FC236}">
              <a16:creationId xmlns:a16="http://schemas.microsoft.com/office/drawing/2014/main" id="{00000000-0008-0000-0000-00008310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44</xdr:row>
      <xdr:rowOff>0</xdr:rowOff>
    </xdr:from>
    <xdr:ext cx="342900" cy="342900"/>
    <xdr:sp macro="" textlink="">
      <xdr:nvSpPr>
        <xdr:cNvPr id="4228" name="Shape 14">
          <a:extLst>
            <a:ext uri="{FF2B5EF4-FFF2-40B4-BE49-F238E27FC236}">
              <a16:creationId xmlns:a16="http://schemas.microsoft.com/office/drawing/2014/main" id="{00000000-0008-0000-0000-00008410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45</xdr:row>
      <xdr:rowOff>0</xdr:rowOff>
    </xdr:from>
    <xdr:ext cx="342900" cy="342900"/>
    <xdr:sp macro="" textlink="">
      <xdr:nvSpPr>
        <xdr:cNvPr id="4229" name="Shape 14">
          <a:extLst>
            <a:ext uri="{FF2B5EF4-FFF2-40B4-BE49-F238E27FC236}">
              <a16:creationId xmlns:a16="http://schemas.microsoft.com/office/drawing/2014/main" id="{00000000-0008-0000-0000-00008510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45</xdr:row>
      <xdr:rowOff>0</xdr:rowOff>
    </xdr:from>
    <xdr:ext cx="342900" cy="342900"/>
    <xdr:sp macro="" textlink="">
      <xdr:nvSpPr>
        <xdr:cNvPr id="4230" name="Shape 14">
          <a:extLst>
            <a:ext uri="{FF2B5EF4-FFF2-40B4-BE49-F238E27FC236}">
              <a16:creationId xmlns:a16="http://schemas.microsoft.com/office/drawing/2014/main" id="{00000000-0008-0000-0000-00008610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45</xdr:row>
      <xdr:rowOff>0</xdr:rowOff>
    </xdr:from>
    <xdr:ext cx="342900" cy="342900"/>
    <xdr:sp macro="" textlink="">
      <xdr:nvSpPr>
        <xdr:cNvPr id="4231" name="Shape 14">
          <a:extLst>
            <a:ext uri="{FF2B5EF4-FFF2-40B4-BE49-F238E27FC236}">
              <a16:creationId xmlns:a16="http://schemas.microsoft.com/office/drawing/2014/main" id="{00000000-0008-0000-0000-00008710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46</xdr:row>
      <xdr:rowOff>0</xdr:rowOff>
    </xdr:from>
    <xdr:ext cx="342900" cy="342900"/>
    <xdr:sp macro="" textlink="">
      <xdr:nvSpPr>
        <xdr:cNvPr id="4232" name="Shape 14">
          <a:extLst>
            <a:ext uri="{FF2B5EF4-FFF2-40B4-BE49-F238E27FC236}">
              <a16:creationId xmlns:a16="http://schemas.microsoft.com/office/drawing/2014/main" id="{00000000-0008-0000-0000-00008810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46</xdr:row>
      <xdr:rowOff>0</xdr:rowOff>
    </xdr:from>
    <xdr:ext cx="342900" cy="342900"/>
    <xdr:sp macro="" textlink="">
      <xdr:nvSpPr>
        <xdr:cNvPr id="4233" name="Shape 14">
          <a:extLst>
            <a:ext uri="{FF2B5EF4-FFF2-40B4-BE49-F238E27FC236}">
              <a16:creationId xmlns:a16="http://schemas.microsoft.com/office/drawing/2014/main" id="{00000000-0008-0000-0000-00008910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46</xdr:row>
      <xdr:rowOff>0</xdr:rowOff>
    </xdr:from>
    <xdr:ext cx="342900" cy="342900"/>
    <xdr:sp macro="" textlink="">
      <xdr:nvSpPr>
        <xdr:cNvPr id="4234" name="Shape 14">
          <a:extLst>
            <a:ext uri="{FF2B5EF4-FFF2-40B4-BE49-F238E27FC236}">
              <a16:creationId xmlns:a16="http://schemas.microsoft.com/office/drawing/2014/main" id="{00000000-0008-0000-0000-00008A10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52</xdr:row>
      <xdr:rowOff>0</xdr:rowOff>
    </xdr:from>
    <xdr:ext cx="342900" cy="342900"/>
    <xdr:sp macro="" textlink="">
      <xdr:nvSpPr>
        <xdr:cNvPr id="4235" name="Shape 14">
          <a:extLst>
            <a:ext uri="{FF2B5EF4-FFF2-40B4-BE49-F238E27FC236}">
              <a16:creationId xmlns:a16="http://schemas.microsoft.com/office/drawing/2014/main" id="{00000000-0008-0000-0000-00008B10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52</xdr:row>
      <xdr:rowOff>0</xdr:rowOff>
    </xdr:from>
    <xdr:ext cx="342900" cy="342900"/>
    <xdr:sp macro="" textlink="">
      <xdr:nvSpPr>
        <xdr:cNvPr id="4236" name="Shape 14">
          <a:extLst>
            <a:ext uri="{FF2B5EF4-FFF2-40B4-BE49-F238E27FC236}">
              <a16:creationId xmlns:a16="http://schemas.microsoft.com/office/drawing/2014/main" id="{00000000-0008-0000-0000-00008C10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52</xdr:row>
      <xdr:rowOff>0</xdr:rowOff>
    </xdr:from>
    <xdr:ext cx="342900" cy="342900"/>
    <xdr:sp macro="" textlink="">
      <xdr:nvSpPr>
        <xdr:cNvPr id="4237" name="Shape 14">
          <a:extLst>
            <a:ext uri="{FF2B5EF4-FFF2-40B4-BE49-F238E27FC236}">
              <a16:creationId xmlns:a16="http://schemas.microsoft.com/office/drawing/2014/main" id="{00000000-0008-0000-0000-00008D10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37</xdr:row>
      <xdr:rowOff>0</xdr:rowOff>
    </xdr:from>
    <xdr:ext cx="342900" cy="342900"/>
    <xdr:sp macro="" textlink="">
      <xdr:nvSpPr>
        <xdr:cNvPr id="4238" name="Shape 14">
          <a:extLst>
            <a:ext uri="{FF2B5EF4-FFF2-40B4-BE49-F238E27FC236}">
              <a16:creationId xmlns:a16="http://schemas.microsoft.com/office/drawing/2014/main" id="{00000000-0008-0000-0000-00008E10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38</xdr:row>
      <xdr:rowOff>0</xdr:rowOff>
    </xdr:from>
    <xdr:ext cx="342900" cy="342900"/>
    <xdr:sp macro="" textlink="">
      <xdr:nvSpPr>
        <xdr:cNvPr id="4239" name="Shape 14">
          <a:extLst>
            <a:ext uri="{FF2B5EF4-FFF2-40B4-BE49-F238E27FC236}">
              <a16:creationId xmlns:a16="http://schemas.microsoft.com/office/drawing/2014/main" id="{00000000-0008-0000-0000-00008F10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39</xdr:row>
      <xdr:rowOff>0</xdr:rowOff>
    </xdr:from>
    <xdr:ext cx="342900" cy="342900"/>
    <xdr:sp macro="" textlink="">
      <xdr:nvSpPr>
        <xdr:cNvPr id="4240" name="Shape 14">
          <a:extLst>
            <a:ext uri="{FF2B5EF4-FFF2-40B4-BE49-F238E27FC236}">
              <a16:creationId xmlns:a16="http://schemas.microsoft.com/office/drawing/2014/main" id="{00000000-0008-0000-0000-00009010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40</xdr:row>
      <xdr:rowOff>0</xdr:rowOff>
    </xdr:from>
    <xdr:ext cx="342900" cy="342900"/>
    <xdr:sp macro="" textlink="">
      <xdr:nvSpPr>
        <xdr:cNvPr id="4241" name="Shape 14">
          <a:extLst>
            <a:ext uri="{FF2B5EF4-FFF2-40B4-BE49-F238E27FC236}">
              <a16:creationId xmlns:a16="http://schemas.microsoft.com/office/drawing/2014/main" id="{00000000-0008-0000-0000-00009110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37</xdr:row>
      <xdr:rowOff>0</xdr:rowOff>
    </xdr:from>
    <xdr:ext cx="342900" cy="342900"/>
    <xdr:sp macro="" textlink="">
      <xdr:nvSpPr>
        <xdr:cNvPr id="4242" name="Shape 14">
          <a:extLst>
            <a:ext uri="{FF2B5EF4-FFF2-40B4-BE49-F238E27FC236}">
              <a16:creationId xmlns:a16="http://schemas.microsoft.com/office/drawing/2014/main" id="{00000000-0008-0000-0000-00009210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38</xdr:row>
      <xdr:rowOff>0</xdr:rowOff>
    </xdr:from>
    <xdr:ext cx="342900" cy="342900"/>
    <xdr:sp macro="" textlink="">
      <xdr:nvSpPr>
        <xdr:cNvPr id="4243" name="Shape 14">
          <a:extLst>
            <a:ext uri="{FF2B5EF4-FFF2-40B4-BE49-F238E27FC236}">
              <a16:creationId xmlns:a16="http://schemas.microsoft.com/office/drawing/2014/main" id="{00000000-0008-0000-0000-00009310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39</xdr:row>
      <xdr:rowOff>0</xdr:rowOff>
    </xdr:from>
    <xdr:ext cx="342900" cy="342900"/>
    <xdr:sp macro="" textlink="">
      <xdr:nvSpPr>
        <xdr:cNvPr id="4244" name="Shape 14">
          <a:extLst>
            <a:ext uri="{FF2B5EF4-FFF2-40B4-BE49-F238E27FC236}">
              <a16:creationId xmlns:a16="http://schemas.microsoft.com/office/drawing/2014/main" id="{00000000-0008-0000-0000-00009410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40</xdr:row>
      <xdr:rowOff>0</xdr:rowOff>
    </xdr:from>
    <xdr:ext cx="342900" cy="342900"/>
    <xdr:sp macro="" textlink="">
      <xdr:nvSpPr>
        <xdr:cNvPr id="4245" name="Shape 14">
          <a:extLst>
            <a:ext uri="{FF2B5EF4-FFF2-40B4-BE49-F238E27FC236}">
              <a16:creationId xmlns:a16="http://schemas.microsoft.com/office/drawing/2014/main" id="{00000000-0008-0000-0000-00009510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37</xdr:row>
      <xdr:rowOff>0</xdr:rowOff>
    </xdr:from>
    <xdr:ext cx="342900" cy="342900"/>
    <xdr:sp macro="" textlink="">
      <xdr:nvSpPr>
        <xdr:cNvPr id="4246" name="Shape 14">
          <a:extLst>
            <a:ext uri="{FF2B5EF4-FFF2-40B4-BE49-F238E27FC236}">
              <a16:creationId xmlns:a16="http://schemas.microsoft.com/office/drawing/2014/main" id="{00000000-0008-0000-0000-00009610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35</xdr:row>
      <xdr:rowOff>0</xdr:rowOff>
    </xdr:from>
    <xdr:ext cx="342900" cy="342900"/>
    <xdr:sp macro="" textlink="">
      <xdr:nvSpPr>
        <xdr:cNvPr id="4247" name="Shape 14">
          <a:extLst>
            <a:ext uri="{FF2B5EF4-FFF2-40B4-BE49-F238E27FC236}">
              <a16:creationId xmlns:a16="http://schemas.microsoft.com/office/drawing/2014/main" id="{00000000-0008-0000-0000-00009710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35</xdr:row>
      <xdr:rowOff>0</xdr:rowOff>
    </xdr:from>
    <xdr:ext cx="342900" cy="342900"/>
    <xdr:sp macro="" textlink="">
      <xdr:nvSpPr>
        <xdr:cNvPr id="4248" name="Shape 14">
          <a:extLst>
            <a:ext uri="{FF2B5EF4-FFF2-40B4-BE49-F238E27FC236}">
              <a16:creationId xmlns:a16="http://schemas.microsoft.com/office/drawing/2014/main" id="{00000000-0008-0000-0000-00009810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35</xdr:row>
      <xdr:rowOff>0</xdr:rowOff>
    </xdr:from>
    <xdr:ext cx="342900" cy="342900"/>
    <xdr:sp macro="" textlink="">
      <xdr:nvSpPr>
        <xdr:cNvPr id="4249" name="Shape 14">
          <a:extLst>
            <a:ext uri="{FF2B5EF4-FFF2-40B4-BE49-F238E27FC236}">
              <a16:creationId xmlns:a16="http://schemas.microsoft.com/office/drawing/2014/main" id="{00000000-0008-0000-0000-00009910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38</xdr:row>
      <xdr:rowOff>0</xdr:rowOff>
    </xdr:from>
    <xdr:ext cx="342900" cy="342900"/>
    <xdr:sp macro="" textlink="">
      <xdr:nvSpPr>
        <xdr:cNvPr id="4250" name="Shape 14">
          <a:extLst>
            <a:ext uri="{FF2B5EF4-FFF2-40B4-BE49-F238E27FC236}">
              <a16:creationId xmlns:a16="http://schemas.microsoft.com/office/drawing/2014/main" id="{00000000-0008-0000-0000-00009A10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38</xdr:row>
      <xdr:rowOff>0</xdr:rowOff>
    </xdr:from>
    <xdr:ext cx="342900" cy="342900"/>
    <xdr:sp macro="" textlink="">
      <xdr:nvSpPr>
        <xdr:cNvPr id="4251" name="Shape 14">
          <a:extLst>
            <a:ext uri="{FF2B5EF4-FFF2-40B4-BE49-F238E27FC236}">
              <a16:creationId xmlns:a16="http://schemas.microsoft.com/office/drawing/2014/main" id="{00000000-0008-0000-0000-00009B10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38</xdr:row>
      <xdr:rowOff>0</xdr:rowOff>
    </xdr:from>
    <xdr:ext cx="342900" cy="342900"/>
    <xdr:sp macro="" textlink="">
      <xdr:nvSpPr>
        <xdr:cNvPr id="4252" name="Shape 14">
          <a:extLst>
            <a:ext uri="{FF2B5EF4-FFF2-40B4-BE49-F238E27FC236}">
              <a16:creationId xmlns:a16="http://schemas.microsoft.com/office/drawing/2014/main" id="{00000000-0008-0000-0000-00009C10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39</xdr:row>
      <xdr:rowOff>0</xdr:rowOff>
    </xdr:from>
    <xdr:ext cx="342900" cy="342900"/>
    <xdr:sp macro="" textlink="">
      <xdr:nvSpPr>
        <xdr:cNvPr id="4253" name="Shape 14">
          <a:extLst>
            <a:ext uri="{FF2B5EF4-FFF2-40B4-BE49-F238E27FC236}">
              <a16:creationId xmlns:a16="http://schemas.microsoft.com/office/drawing/2014/main" id="{00000000-0008-0000-0000-00009D10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39</xdr:row>
      <xdr:rowOff>0</xdr:rowOff>
    </xdr:from>
    <xdr:ext cx="342900" cy="342900"/>
    <xdr:sp macro="" textlink="">
      <xdr:nvSpPr>
        <xdr:cNvPr id="4254" name="Shape 14">
          <a:extLst>
            <a:ext uri="{FF2B5EF4-FFF2-40B4-BE49-F238E27FC236}">
              <a16:creationId xmlns:a16="http://schemas.microsoft.com/office/drawing/2014/main" id="{00000000-0008-0000-0000-00009E10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39</xdr:row>
      <xdr:rowOff>0</xdr:rowOff>
    </xdr:from>
    <xdr:ext cx="342900" cy="342900"/>
    <xdr:sp macro="" textlink="">
      <xdr:nvSpPr>
        <xdr:cNvPr id="4255" name="Shape 14">
          <a:extLst>
            <a:ext uri="{FF2B5EF4-FFF2-40B4-BE49-F238E27FC236}">
              <a16:creationId xmlns:a16="http://schemas.microsoft.com/office/drawing/2014/main" id="{00000000-0008-0000-0000-00009F10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40</xdr:row>
      <xdr:rowOff>0</xdr:rowOff>
    </xdr:from>
    <xdr:ext cx="342900" cy="342900"/>
    <xdr:sp macro="" textlink="">
      <xdr:nvSpPr>
        <xdr:cNvPr id="4256" name="Shape 14">
          <a:extLst>
            <a:ext uri="{FF2B5EF4-FFF2-40B4-BE49-F238E27FC236}">
              <a16:creationId xmlns:a16="http://schemas.microsoft.com/office/drawing/2014/main" id="{00000000-0008-0000-0000-0000A010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40</xdr:row>
      <xdr:rowOff>0</xdr:rowOff>
    </xdr:from>
    <xdr:ext cx="342900" cy="342900"/>
    <xdr:sp macro="" textlink="">
      <xdr:nvSpPr>
        <xdr:cNvPr id="4257" name="Shape 14">
          <a:extLst>
            <a:ext uri="{FF2B5EF4-FFF2-40B4-BE49-F238E27FC236}">
              <a16:creationId xmlns:a16="http://schemas.microsoft.com/office/drawing/2014/main" id="{00000000-0008-0000-0000-0000A110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40</xdr:row>
      <xdr:rowOff>0</xdr:rowOff>
    </xdr:from>
    <xdr:ext cx="342900" cy="342900"/>
    <xdr:sp macro="" textlink="">
      <xdr:nvSpPr>
        <xdr:cNvPr id="4258" name="Shape 14">
          <a:extLst>
            <a:ext uri="{FF2B5EF4-FFF2-40B4-BE49-F238E27FC236}">
              <a16:creationId xmlns:a16="http://schemas.microsoft.com/office/drawing/2014/main" id="{00000000-0008-0000-0000-0000A210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43</xdr:row>
      <xdr:rowOff>0</xdr:rowOff>
    </xdr:from>
    <xdr:ext cx="342900" cy="342900"/>
    <xdr:sp macro="" textlink="">
      <xdr:nvSpPr>
        <xdr:cNvPr id="4259" name="Shape 14">
          <a:extLst>
            <a:ext uri="{FF2B5EF4-FFF2-40B4-BE49-F238E27FC236}">
              <a16:creationId xmlns:a16="http://schemas.microsoft.com/office/drawing/2014/main" id="{00000000-0008-0000-0000-0000A310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43</xdr:row>
      <xdr:rowOff>0</xdr:rowOff>
    </xdr:from>
    <xdr:ext cx="342900" cy="342900"/>
    <xdr:sp macro="" textlink="">
      <xdr:nvSpPr>
        <xdr:cNvPr id="4260" name="Shape 14">
          <a:extLst>
            <a:ext uri="{FF2B5EF4-FFF2-40B4-BE49-F238E27FC236}">
              <a16:creationId xmlns:a16="http://schemas.microsoft.com/office/drawing/2014/main" id="{00000000-0008-0000-0000-0000A410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43</xdr:row>
      <xdr:rowOff>0</xdr:rowOff>
    </xdr:from>
    <xdr:ext cx="342900" cy="342900"/>
    <xdr:sp macro="" textlink="">
      <xdr:nvSpPr>
        <xdr:cNvPr id="4261" name="Shape 14">
          <a:extLst>
            <a:ext uri="{FF2B5EF4-FFF2-40B4-BE49-F238E27FC236}">
              <a16:creationId xmlns:a16="http://schemas.microsoft.com/office/drawing/2014/main" id="{00000000-0008-0000-0000-0000A510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44</xdr:row>
      <xdr:rowOff>0</xdr:rowOff>
    </xdr:from>
    <xdr:ext cx="342900" cy="342900"/>
    <xdr:sp macro="" textlink="">
      <xdr:nvSpPr>
        <xdr:cNvPr id="4262" name="Shape 14">
          <a:extLst>
            <a:ext uri="{FF2B5EF4-FFF2-40B4-BE49-F238E27FC236}">
              <a16:creationId xmlns:a16="http://schemas.microsoft.com/office/drawing/2014/main" id="{00000000-0008-0000-0000-0000A610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44</xdr:row>
      <xdr:rowOff>0</xdr:rowOff>
    </xdr:from>
    <xdr:ext cx="342900" cy="342900"/>
    <xdr:sp macro="" textlink="">
      <xdr:nvSpPr>
        <xdr:cNvPr id="4263" name="Shape 14">
          <a:extLst>
            <a:ext uri="{FF2B5EF4-FFF2-40B4-BE49-F238E27FC236}">
              <a16:creationId xmlns:a16="http://schemas.microsoft.com/office/drawing/2014/main" id="{00000000-0008-0000-0000-0000A710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44</xdr:row>
      <xdr:rowOff>0</xdr:rowOff>
    </xdr:from>
    <xdr:ext cx="342900" cy="342900"/>
    <xdr:sp macro="" textlink="">
      <xdr:nvSpPr>
        <xdr:cNvPr id="4264" name="Shape 14">
          <a:extLst>
            <a:ext uri="{FF2B5EF4-FFF2-40B4-BE49-F238E27FC236}">
              <a16:creationId xmlns:a16="http://schemas.microsoft.com/office/drawing/2014/main" id="{00000000-0008-0000-0000-0000A810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45</xdr:row>
      <xdr:rowOff>0</xdr:rowOff>
    </xdr:from>
    <xdr:ext cx="342900" cy="342900"/>
    <xdr:sp macro="" textlink="">
      <xdr:nvSpPr>
        <xdr:cNvPr id="4265" name="Shape 14">
          <a:extLst>
            <a:ext uri="{FF2B5EF4-FFF2-40B4-BE49-F238E27FC236}">
              <a16:creationId xmlns:a16="http://schemas.microsoft.com/office/drawing/2014/main" id="{00000000-0008-0000-0000-0000A910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45</xdr:row>
      <xdr:rowOff>0</xdr:rowOff>
    </xdr:from>
    <xdr:ext cx="342900" cy="342900"/>
    <xdr:sp macro="" textlink="">
      <xdr:nvSpPr>
        <xdr:cNvPr id="4266" name="Shape 14">
          <a:extLst>
            <a:ext uri="{FF2B5EF4-FFF2-40B4-BE49-F238E27FC236}">
              <a16:creationId xmlns:a16="http://schemas.microsoft.com/office/drawing/2014/main" id="{00000000-0008-0000-0000-0000AA10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46</xdr:row>
      <xdr:rowOff>0</xdr:rowOff>
    </xdr:from>
    <xdr:ext cx="342900" cy="342900"/>
    <xdr:sp macro="" textlink="">
      <xdr:nvSpPr>
        <xdr:cNvPr id="4267" name="Shape 14">
          <a:extLst>
            <a:ext uri="{FF2B5EF4-FFF2-40B4-BE49-F238E27FC236}">
              <a16:creationId xmlns:a16="http://schemas.microsoft.com/office/drawing/2014/main" id="{00000000-0008-0000-0000-0000AB10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46</xdr:row>
      <xdr:rowOff>0</xdr:rowOff>
    </xdr:from>
    <xdr:ext cx="342900" cy="342900"/>
    <xdr:sp macro="" textlink="">
      <xdr:nvSpPr>
        <xdr:cNvPr id="4268" name="Shape 14">
          <a:extLst>
            <a:ext uri="{FF2B5EF4-FFF2-40B4-BE49-F238E27FC236}">
              <a16:creationId xmlns:a16="http://schemas.microsoft.com/office/drawing/2014/main" id="{00000000-0008-0000-0000-0000AC10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46</xdr:row>
      <xdr:rowOff>0</xdr:rowOff>
    </xdr:from>
    <xdr:ext cx="342900" cy="342900"/>
    <xdr:sp macro="" textlink="">
      <xdr:nvSpPr>
        <xdr:cNvPr id="4269" name="Shape 14">
          <a:extLst>
            <a:ext uri="{FF2B5EF4-FFF2-40B4-BE49-F238E27FC236}">
              <a16:creationId xmlns:a16="http://schemas.microsoft.com/office/drawing/2014/main" id="{00000000-0008-0000-0000-0000AD10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52</xdr:row>
      <xdr:rowOff>0</xdr:rowOff>
    </xdr:from>
    <xdr:ext cx="342900" cy="342900"/>
    <xdr:sp macro="" textlink="">
      <xdr:nvSpPr>
        <xdr:cNvPr id="4270" name="Shape 14">
          <a:extLst>
            <a:ext uri="{FF2B5EF4-FFF2-40B4-BE49-F238E27FC236}">
              <a16:creationId xmlns:a16="http://schemas.microsoft.com/office/drawing/2014/main" id="{00000000-0008-0000-0000-0000AE10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52</xdr:row>
      <xdr:rowOff>0</xdr:rowOff>
    </xdr:from>
    <xdr:ext cx="342900" cy="342900"/>
    <xdr:sp macro="" textlink="">
      <xdr:nvSpPr>
        <xdr:cNvPr id="4271" name="Shape 14">
          <a:extLst>
            <a:ext uri="{FF2B5EF4-FFF2-40B4-BE49-F238E27FC236}">
              <a16:creationId xmlns:a16="http://schemas.microsoft.com/office/drawing/2014/main" id="{00000000-0008-0000-0000-0000AF10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52</xdr:row>
      <xdr:rowOff>0</xdr:rowOff>
    </xdr:from>
    <xdr:ext cx="342900" cy="342900"/>
    <xdr:sp macro="" textlink="">
      <xdr:nvSpPr>
        <xdr:cNvPr id="4272" name="Shape 14">
          <a:extLst>
            <a:ext uri="{FF2B5EF4-FFF2-40B4-BE49-F238E27FC236}">
              <a16:creationId xmlns:a16="http://schemas.microsoft.com/office/drawing/2014/main" id="{00000000-0008-0000-0000-0000B010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37</xdr:row>
      <xdr:rowOff>0</xdr:rowOff>
    </xdr:from>
    <xdr:ext cx="342900" cy="342900"/>
    <xdr:sp macro="" textlink="">
      <xdr:nvSpPr>
        <xdr:cNvPr id="4273" name="Shape 14">
          <a:extLst>
            <a:ext uri="{FF2B5EF4-FFF2-40B4-BE49-F238E27FC236}">
              <a16:creationId xmlns:a16="http://schemas.microsoft.com/office/drawing/2014/main" id="{00000000-0008-0000-0000-0000B110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38</xdr:row>
      <xdr:rowOff>0</xdr:rowOff>
    </xdr:from>
    <xdr:ext cx="342900" cy="342900"/>
    <xdr:sp macro="" textlink="">
      <xdr:nvSpPr>
        <xdr:cNvPr id="4274" name="Shape 14">
          <a:extLst>
            <a:ext uri="{FF2B5EF4-FFF2-40B4-BE49-F238E27FC236}">
              <a16:creationId xmlns:a16="http://schemas.microsoft.com/office/drawing/2014/main" id="{00000000-0008-0000-0000-0000B210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39</xdr:row>
      <xdr:rowOff>0</xdr:rowOff>
    </xdr:from>
    <xdr:ext cx="342900" cy="342900"/>
    <xdr:sp macro="" textlink="">
      <xdr:nvSpPr>
        <xdr:cNvPr id="4275" name="Shape 14">
          <a:extLst>
            <a:ext uri="{FF2B5EF4-FFF2-40B4-BE49-F238E27FC236}">
              <a16:creationId xmlns:a16="http://schemas.microsoft.com/office/drawing/2014/main" id="{00000000-0008-0000-0000-0000B310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40</xdr:row>
      <xdr:rowOff>0</xdr:rowOff>
    </xdr:from>
    <xdr:ext cx="342900" cy="342900"/>
    <xdr:sp macro="" textlink="">
      <xdr:nvSpPr>
        <xdr:cNvPr id="4276" name="Shape 14">
          <a:extLst>
            <a:ext uri="{FF2B5EF4-FFF2-40B4-BE49-F238E27FC236}">
              <a16:creationId xmlns:a16="http://schemas.microsoft.com/office/drawing/2014/main" id="{00000000-0008-0000-0000-0000B410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37</xdr:row>
      <xdr:rowOff>0</xdr:rowOff>
    </xdr:from>
    <xdr:ext cx="342900" cy="342900"/>
    <xdr:sp macro="" textlink="">
      <xdr:nvSpPr>
        <xdr:cNvPr id="4277" name="Shape 14">
          <a:extLst>
            <a:ext uri="{FF2B5EF4-FFF2-40B4-BE49-F238E27FC236}">
              <a16:creationId xmlns:a16="http://schemas.microsoft.com/office/drawing/2014/main" id="{00000000-0008-0000-0000-0000B510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38</xdr:row>
      <xdr:rowOff>0</xdr:rowOff>
    </xdr:from>
    <xdr:ext cx="342900" cy="342900"/>
    <xdr:sp macro="" textlink="">
      <xdr:nvSpPr>
        <xdr:cNvPr id="4278" name="Shape 14">
          <a:extLst>
            <a:ext uri="{FF2B5EF4-FFF2-40B4-BE49-F238E27FC236}">
              <a16:creationId xmlns:a16="http://schemas.microsoft.com/office/drawing/2014/main" id="{00000000-0008-0000-0000-0000B610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39</xdr:row>
      <xdr:rowOff>0</xdr:rowOff>
    </xdr:from>
    <xdr:ext cx="342900" cy="342900"/>
    <xdr:sp macro="" textlink="">
      <xdr:nvSpPr>
        <xdr:cNvPr id="4279" name="Shape 14">
          <a:extLst>
            <a:ext uri="{FF2B5EF4-FFF2-40B4-BE49-F238E27FC236}">
              <a16:creationId xmlns:a16="http://schemas.microsoft.com/office/drawing/2014/main" id="{00000000-0008-0000-0000-0000B710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40</xdr:row>
      <xdr:rowOff>0</xdr:rowOff>
    </xdr:from>
    <xdr:ext cx="342900" cy="342900"/>
    <xdr:sp macro="" textlink="">
      <xdr:nvSpPr>
        <xdr:cNvPr id="4280" name="Shape 14">
          <a:extLst>
            <a:ext uri="{FF2B5EF4-FFF2-40B4-BE49-F238E27FC236}">
              <a16:creationId xmlns:a16="http://schemas.microsoft.com/office/drawing/2014/main" id="{00000000-0008-0000-0000-0000B810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37</xdr:row>
      <xdr:rowOff>0</xdr:rowOff>
    </xdr:from>
    <xdr:ext cx="342900" cy="342900"/>
    <xdr:sp macro="" textlink="">
      <xdr:nvSpPr>
        <xdr:cNvPr id="4281" name="Shape 14">
          <a:extLst>
            <a:ext uri="{FF2B5EF4-FFF2-40B4-BE49-F238E27FC236}">
              <a16:creationId xmlns:a16="http://schemas.microsoft.com/office/drawing/2014/main" id="{00000000-0008-0000-0000-0000B910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35</xdr:row>
      <xdr:rowOff>0</xdr:rowOff>
    </xdr:from>
    <xdr:ext cx="342900" cy="342900"/>
    <xdr:sp macro="" textlink="">
      <xdr:nvSpPr>
        <xdr:cNvPr id="4282" name="Shape 14">
          <a:extLst>
            <a:ext uri="{FF2B5EF4-FFF2-40B4-BE49-F238E27FC236}">
              <a16:creationId xmlns:a16="http://schemas.microsoft.com/office/drawing/2014/main" id="{00000000-0008-0000-0000-0000BA10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35</xdr:row>
      <xdr:rowOff>0</xdr:rowOff>
    </xdr:from>
    <xdr:ext cx="342900" cy="342900"/>
    <xdr:sp macro="" textlink="">
      <xdr:nvSpPr>
        <xdr:cNvPr id="4283" name="Shape 14">
          <a:extLst>
            <a:ext uri="{FF2B5EF4-FFF2-40B4-BE49-F238E27FC236}">
              <a16:creationId xmlns:a16="http://schemas.microsoft.com/office/drawing/2014/main" id="{00000000-0008-0000-0000-0000BB10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38</xdr:row>
      <xdr:rowOff>0</xdr:rowOff>
    </xdr:from>
    <xdr:ext cx="342900" cy="342900"/>
    <xdr:sp macro="" textlink="">
      <xdr:nvSpPr>
        <xdr:cNvPr id="4284" name="Shape 14">
          <a:extLst>
            <a:ext uri="{FF2B5EF4-FFF2-40B4-BE49-F238E27FC236}">
              <a16:creationId xmlns:a16="http://schemas.microsoft.com/office/drawing/2014/main" id="{00000000-0008-0000-0000-0000BC10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38</xdr:row>
      <xdr:rowOff>0</xdr:rowOff>
    </xdr:from>
    <xdr:ext cx="342900" cy="342900"/>
    <xdr:sp macro="" textlink="">
      <xdr:nvSpPr>
        <xdr:cNvPr id="4285" name="Shape 14">
          <a:extLst>
            <a:ext uri="{FF2B5EF4-FFF2-40B4-BE49-F238E27FC236}">
              <a16:creationId xmlns:a16="http://schemas.microsoft.com/office/drawing/2014/main" id="{00000000-0008-0000-0000-0000BD10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38</xdr:row>
      <xdr:rowOff>0</xdr:rowOff>
    </xdr:from>
    <xdr:ext cx="342900" cy="342900"/>
    <xdr:sp macro="" textlink="">
      <xdr:nvSpPr>
        <xdr:cNvPr id="4286" name="Shape 14">
          <a:extLst>
            <a:ext uri="{FF2B5EF4-FFF2-40B4-BE49-F238E27FC236}">
              <a16:creationId xmlns:a16="http://schemas.microsoft.com/office/drawing/2014/main" id="{00000000-0008-0000-0000-0000BE10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39</xdr:row>
      <xdr:rowOff>0</xdr:rowOff>
    </xdr:from>
    <xdr:ext cx="342900" cy="342900"/>
    <xdr:sp macro="" textlink="">
      <xdr:nvSpPr>
        <xdr:cNvPr id="4287" name="Shape 14">
          <a:extLst>
            <a:ext uri="{FF2B5EF4-FFF2-40B4-BE49-F238E27FC236}">
              <a16:creationId xmlns:a16="http://schemas.microsoft.com/office/drawing/2014/main" id="{00000000-0008-0000-0000-0000BF10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39</xdr:row>
      <xdr:rowOff>0</xdr:rowOff>
    </xdr:from>
    <xdr:ext cx="342900" cy="342900"/>
    <xdr:sp macro="" textlink="">
      <xdr:nvSpPr>
        <xdr:cNvPr id="4288" name="Shape 14">
          <a:extLst>
            <a:ext uri="{FF2B5EF4-FFF2-40B4-BE49-F238E27FC236}">
              <a16:creationId xmlns:a16="http://schemas.microsoft.com/office/drawing/2014/main" id="{00000000-0008-0000-0000-0000C010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39</xdr:row>
      <xdr:rowOff>0</xdr:rowOff>
    </xdr:from>
    <xdr:ext cx="342900" cy="342900"/>
    <xdr:sp macro="" textlink="">
      <xdr:nvSpPr>
        <xdr:cNvPr id="4289" name="Shape 14">
          <a:extLst>
            <a:ext uri="{FF2B5EF4-FFF2-40B4-BE49-F238E27FC236}">
              <a16:creationId xmlns:a16="http://schemas.microsoft.com/office/drawing/2014/main" id="{00000000-0008-0000-0000-0000C110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40</xdr:row>
      <xdr:rowOff>0</xdr:rowOff>
    </xdr:from>
    <xdr:ext cx="342900" cy="342900"/>
    <xdr:sp macro="" textlink="">
      <xdr:nvSpPr>
        <xdr:cNvPr id="4290" name="Shape 14">
          <a:extLst>
            <a:ext uri="{FF2B5EF4-FFF2-40B4-BE49-F238E27FC236}">
              <a16:creationId xmlns:a16="http://schemas.microsoft.com/office/drawing/2014/main" id="{00000000-0008-0000-0000-0000C210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40</xdr:row>
      <xdr:rowOff>0</xdr:rowOff>
    </xdr:from>
    <xdr:ext cx="342900" cy="342900"/>
    <xdr:sp macro="" textlink="">
      <xdr:nvSpPr>
        <xdr:cNvPr id="4291" name="Shape 14">
          <a:extLst>
            <a:ext uri="{FF2B5EF4-FFF2-40B4-BE49-F238E27FC236}">
              <a16:creationId xmlns:a16="http://schemas.microsoft.com/office/drawing/2014/main" id="{00000000-0008-0000-0000-0000C310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40</xdr:row>
      <xdr:rowOff>0</xdr:rowOff>
    </xdr:from>
    <xdr:ext cx="342900" cy="342900"/>
    <xdr:sp macro="" textlink="">
      <xdr:nvSpPr>
        <xdr:cNvPr id="4292" name="Shape 14">
          <a:extLst>
            <a:ext uri="{FF2B5EF4-FFF2-40B4-BE49-F238E27FC236}">
              <a16:creationId xmlns:a16="http://schemas.microsoft.com/office/drawing/2014/main" id="{00000000-0008-0000-0000-0000C410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43</xdr:row>
      <xdr:rowOff>0</xdr:rowOff>
    </xdr:from>
    <xdr:ext cx="342900" cy="342900"/>
    <xdr:sp macro="" textlink="">
      <xdr:nvSpPr>
        <xdr:cNvPr id="4293" name="Shape 14">
          <a:extLst>
            <a:ext uri="{FF2B5EF4-FFF2-40B4-BE49-F238E27FC236}">
              <a16:creationId xmlns:a16="http://schemas.microsoft.com/office/drawing/2014/main" id="{00000000-0008-0000-0000-0000C510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43</xdr:row>
      <xdr:rowOff>0</xdr:rowOff>
    </xdr:from>
    <xdr:ext cx="342900" cy="342900"/>
    <xdr:sp macro="" textlink="">
      <xdr:nvSpPr>
        <xdr:cNvPr id="4294" name="Shape 14">
          <a:extLst>
            <a:ext uri="{FF2B5EF4-FFF2-40B4-BE49-F238E27FC236}">
              <a16:creationId xmlns:a16="http://schemas.microsoft.com/office/drawing/2014/main" id="{00000000-0008-0000-0000-0000C610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43</xdr:row>
      <xdr:rowOff>0</xdr:rowOff>
    </xdr:from>
    <xdr:ext cx="342900" cy="342900"/>
    <xdr:sp macro="" textlink="">
      <xdr:nvSpPr>
        <xdr:cNvPr id="4295" name="Shape 14">
          <a:extLst>
            <a:ext uri="{FF2B5EF4-FFF2-40B4-BE49-F238E27FC236}">
              <a16:creationId xmlns:a16="http://schemas.microsoft.com/office/drawing/2014/main" id="{00000000-0008-0000-0000-0000C710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44</xdr:row>
      <xdr:rowOff>0</xdr:rowOff>
    </xdr:from>
    <xdr:ext cx="342900" cy="342900"/>
    <xdr:sp macro="" textlink="">
      <xdr:nvSpPr>
        <xdr:cNvPr id="4296" name="Shape 14">
          <a:extLst>
            <a:ext uri="{FF2B5EF4-FFF2-40B4-BE49-F238E27FC236}">
              <a16:creationId xmlns:a16="http://schemas.microsoft.com/office/drawing/2014/main" id="{00000000-0008-0000-0000-0000C810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44</xdr:row>
      <xdr:rowOff>0</xdr:rowOff>
    </xdr:from>
    <xdr:ext cx="342900" cy="342900"/>
    <xdr:sp macro="" textlink="">
      <xdr:nvSpPr>
        <xdr:cNvPr id="4297" name="Shape 14">
          <a:extLst>
            <a:ext uri="{FF2B5EF4-FFF2-40B4-BE49-F238E27FC236}">
              <a16:creationId xmlns:a16="http://schemas.microsoft.com/office/drawing/2014/main" id="{00000000-0008-0000-0000-0000C910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44</xdr:row>
      <xdr:rowOff>0</xdr:rowOff>
    </xdr:from>
    <xdr:ext cx="342900" cy="342900"/>
    <xdr:sp macro="" textlink="">
      <xdr:nvSpPr>
        <xdr:cNvPr id="4298" name="Shape 14">
          <a:extLst>
            <a:ext uri="{FF2B5EF4-FFF2-40B4-BE49-F238E27FC236}">
              <a16:creationId xmlns:a16="http://schemas.microsoft.com/office/drawing/2014/main" id="{00000000-0008-0000-0000-0000CA10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45</xdr:row>
      <xdr:rowOff>0</xdr:rowOff>
    </xdr:from>
    <xdr:ext cx="342900" cy="342900"/>
    <xdr:sp macro="" textlink="">
      <xdr:nvSpPr>
        <xdr:cNvPr id="4299" name="Shape 14">
          <a:extLst>
            <a:ext uri="{FF2B5EF4-FFF2-40B4-BE49-F238E27FC236}">
              <a16:creationId xmlns:a16="http://schemas.microsoft.com/office/drawing/2014/main" id="{00000000-0008-0000-0000-0000CB10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45</xdr:row>
      <xdr:rowOff>0</xdr:rowOff>
    </xdr:from>
    <xdr:ext cx="342900" cy="342900"/>
    <xdr:sp macro="" textlink="">
      <xdr:nvSpPr>
        <xdr:cNvPr id="4300" name="Shape 14">
          <a:extLst>
            <a:ext uri="{FF2B5EF4-FFF2-40B4-BE49-F238E27FC236}">
              <a16:creationId xmlns:a16="http://schemas.microsoft.com/office/drawing/2014/main" id="{00000000-0008-0000-0000-0000CC10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45</xdr:row>
      <xdr:rowOff>0</xdr:rowOff>
    </xdr:from>
    <xdr:ext cx="342900" cy="342900"/>
    <xdr:sp macro="" textlink="">
      <xdr:nvSpPr>
        <xdr:cNvPr id="4301" name="Shape 14">
          <a:extLst>
            <a:ext uri="{FF2B5EF4-FFF2-40B4-BE49-F238E27FC236}">
              <a16:creationId xmlns:a16="http://schemas.microsoft.com/office/drawing/2014/main" id="{00000000-0008-0000-0000-0000CD10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46</xdr:row>
      <xdr:rowOff>0</xdr:rowOff>
    </xdr:from>
    <xdr:ext cx="342900" cy="342900"/>
    <xdr:sp macro="" textlink="">
      <xdr:nvSpPr>
        <xdr:cNvPr id="4302" name="Shape 14">
          <a:extLst>
            <a:ext uri="{FF2B5EF4-FFF2-40B4-BE49-F238E27FC236}">
              <a16:creationId xmlns:a16="http://schemas.microsoft.com/office/drawing/2014/main" id="{00000000-0008-0000-0000-0000CE10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46</xdr:row>
      <xdr:rowOff>0</xdr:rowOff>
    </xdr:from>
    <xdr:ext cx="342900" cy="342900"/>
    <xdr:sp macro="" textlink="">
      <xdr:nvSpPr>
        <xdr:cNvPr id="4303" name="Shape 14">
          <a:extLst>
            <a:ext uri="{FF2B5EF4-FFF2-40B4-BE49-F238E27FC236}">
              <a16:creationId xmlns:a16="http://schemas.microsoft.com/office/drawing/2014/main" id="{00000000-0008-0000-0000-0000CF10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52</xdr:row>
      <xdr:rowOff>0</xdr:rowOff>
    </xdr:from>
    <xdr:ext cx="342900" cy="342900"/>
    <xdr:sp macro="" textlink="">
      <xdr:nvSpPr>
        <xdr:cNvPr id="4304" name="Shape 14">
          <a:extLst>
            <a:ext uri="{FF2B5EF4-FFF2-40B4-BE49-F238E27FC236}">
              <a16:creationId xmlns:a16="http://schemas.microsoft.com/office/drawing/2014/main" id="{00000000-0008-0000-0000-0000D010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37</xdr:row>
      <xdr:rowOff>0</xdr:rowOff>
    </xdr:from>
    <xdr:ext cx="342900" cy="342900"/>
    <xdr:sp macro="" textlink="">
      <xdr:nvSpPr>
        <xdr:cNvPr id="4305" name="Shape 14">
          <a:extLst>
            <a:ext uri="{FF2B5EF4-FFF2-40B4-BE49-F238E27FC236}">
              <a16:creationId xmlns:a16="http://schemas.microsoft.com/office/drawing/2014/main" id="{00000000-0008-0000-0000-0000D110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38</xdr:row>
      <xdr:rowOff>0</xdr:rowOff>
    </xdr:from>
    <xdr:ext cx="342900" cy="342900"/>
    <xdr:sp macro="" textlink="">
      <xdr:nvSpPr>
        <xdr:cNvPr id="4306" name="Shape 14">
          <a:extLst>
            <a:ext uri="{FF2B5EF4-FFF2-40B4-BE49-F238E27FC236}">
              <a16:creationId xmlns:a16="http://schemas.microsoft.com/office/drawing/2014/main" id="{00000000-0008-0000-0000-0000D210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39</xdr:row>
      <xdr:rowOff>0</xdr:rowOff>
    </xdr:from>
    <xdr:ext cx="342900" cy="342900"/>
    <xdr:sp macro="" textlink="">
      <xdr:nvSpPr>
        <xdr:cNvPr id="4307" name="Shape 14">
          <a:extLst>
            <a:ext uri="{FF2B5EF4-FFF2-40B4-BE49-F238E27FC236}">
              <a16:creationId xmlns:a16="http://schemas.microsoft.com/office/drawing/2014/main" id="{00000000-0008-0000-0000-0000D310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40</xdr:row>
      <xdr:rowOff>0</xdr:rowOff>
    </xdr:from>
    <xdr:ext cx="342900" cy="342900"/>
    <xdr:sp macro="" textlink="">
      <xdr:nvSpPr>
        <xdr:cNvPr id="4308" name="Shape 14">
          <a:extLst>
            <a:ext uri="{FF2B5EF4-FFF2-40B4-BE49-F238E27FC236}">
              <a16:creationId xmlns:a16="http://schemas.microsoft.com/office/drawing/2014/main" id="{00000000-0008-0000-0000-0000D410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37</xdr:row>
      <xdr:rowOff>0</xdr:rowOff>
    </xdr:from>
    <xdr:ext cx="342900" cy="342900"/>
    <xdr:sp macro="" textlink="">
      <xdr:nvSpPr>
        <xdr:cNvPr id="4309" name="Shape 14">
          <a:extLst>
            <a:ext uri="{FF2B5EF4-FFF2-40B4-BE49-F238E27FC236}">
              <a16:creationId xmlns:a16="http://schemas.microsoft.com/office/drawing/2014/main" id="{00000000-0008-0000-0000-0000D510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38</xdr:row>
      <xdr:rowOff>0</xdr:rowOff>
    </xdr:from>
    <xdr:ext cx="342900" cy="342900"/>
    <xdr:sp macro="" textlink="">
      <xdr:nvSpPr>
        <xdr:cNvPr id="4310" name="Shape 14">
          <a:extLst>
            <a:ext uri="{FF2B5EF4-FFF2-40B4-BE49-F238E27FC236}">
              <a16:creationId xmlns:a16="http://schemas.microsoft.com/office/drawing/2014/main" id="{00000000-0008-0000-0000-0000D610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39</xdr:row>
      <xdr:rowOff>0</xdr:rowOff>
    </xdr:from>
    <xdr:ext cx="342900" cy="342900"/>
    <xdr:sp macro="" textlink="">
      <xdr:nvSpPr>
        <xdr:cNvPr id="4311" name="Shape 14">
          <a:extLst>
            <a:ext uri="{FF2B5EF4-FFF2-40B4-BE49-F238E27FC236}">
              <a16:creationId xmlns:a16="http://schemas.microsoft.com/office/drawing/2014/main" id="{00000000-0008-0000-0000-0000D710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40</xdr:row>
      <xdr:rowOff>0</xdr:rowOff>
    </xdr:from>
    <xdr:ext cx="342900" cy="342900"/>
    <xdr:sp macro="" textlink="">
      <xdr:nvSpPr>
        <xdr:cNvPr id="4312" name="Shape 14">
          <a:extLst>
            <a:ext uri="{FF2B5EF4-FFF2-40B4-BE49-F238E27FC236}">
              <a16:creationId xmlns:a16="http://schemas.microsoft.com/office/drawing/2014/main" id="{00000000-0008-0000-0000-0000D810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37</xdr:row>
      <xdr:rowOff>0</xdr:rowOff>
    </xdr:from>
    <xdr:ext cx="342900" cy="342900"/>
    <xdr:sp macro="" textlink="">
      <xdr:nvSpPr>
        <xdr:cNvPr id="4313" name="Shape 14">
          <a:extLst>
            <a:ext uri="{FF2B5EF4-FFF2-40B4-BE49-F238E27FC236}">
              <a16:creationId xmlns:a16="http://schemas.microsoft.com/office/drawing/2014/main" id="{00000000-0008-0000-0000-0000D910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35</xdr:row>
      <xdr:rowOff>0</xdr:rowOff>
    </xdr:from>
    <xdr:ext cx="342900" cy="342900"/>
    <xdr:sp macro="" textlink="">
      <xdr:nvSpPr>
        <xdr:cNvPr id="4314" name="Shape 14">
          <a:extLst>
            <a:ext uri="{FF2B5EF4-FFF2-40B4-BE49-F238E27FC236}">
              <a16:creationId xmlns:a16="http://schemas.microsoft.com/office/drawing/2014/main" id="{00000000-0008-0000-0000-0000DA10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35</xdr:row>
      <xdr:rowOff>0</xdr:rowOff>
    </xdr:from>
    <xdr:ext cx="342900" cy="342900"/>
    <xdr:sp macro="" textlink="">
      <xdr:nvSpPr>
        <xdr:cNvPr id="4315" name="Shape 14">
          <a:extLst>
            <a:ext uri="{FF2B5EF4-FFF2-40B4-BE49-F238E27FC236}">
              <a16:creationId xmlns:a16="http://schemas.microsoft.com/office/drawing/2014/main" id="{00000000-0008-0000-0000-0000DB10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35</xdr:row>
      <xdr:rowOff>0</xdr:rowOff>
    </xdr:from>
    <xdr:ext cx="342900" cy="342900"/>
    <xdr:sp macro="" textlink="">
      <xdr:nvSpPr>
        <xdr:cNvPr id="4316" name="Shape 14">
          <a:extLst>
            <a:ext uri="{FF2B5EF4-FFF2-40B4-BE49-F238E27FC236}">
              <a16:creationId xmlns:a16="http://schemas.microsoft.com/office/drawing/2014/main" id="{00000000-0008-0000-0000-0000DC10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38</xdr:row>
      <xdr:rowOff>0</xdr:rowOff>
    </xdr:from>
    <xdr:ext cx="342900" cy="342900"/>
    <xdr:sp macro="" textlink="">
      <xdr:nvSpPr>
        <xdr:cNvPr id="4317" name="Shape 14">
          <a:extLst>
            <a:ext uri="{FF2B5EF4-FFF2-40B4-BE49-F238E27FC236}">
              <a16:creationId xmlns:a16="http://schemas.microsoft.com/office/drawing/2014/main" id="{00000000-0008-0000-0000-0000DD10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38</xdr:row>
      <xdr:rowOff>0</xdr:rowOff>
    </xdr:from>
    <xdr:ext cx="342900" cy="342900"/>
    <xdr:sp macro="" textlink="">
      <xdr:nvSpPr>
        <xdr:cNvPr id="4318" name="Shape 14">
          <a:extLst>
            <a:ext uri="{FF2B5EF4-FFF2-40B4-BE49-F238E27FC236}">
              <a16:creationId xmlns:a16="http://schemas.microsoft.com/office/drawing/2014/main" id="{00000000-0008-0000-0000-0000DE10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38</xdr:row>
      <xdr:rowOff>0</xdr:rowOff>
    </xdr:from>
    <xdr:ext cx="342900" cy="342900"/>
    <xdr:sp macro="" textlink="">
      <xdr:nvSpPr>
        <xdr:cNvPr id="4319" name="Shape 14">
          <a:extLst>
            <a:ext uri="{FF2B5EF4-FFF2-40B4-BE49-F238E27FC236}">
              <a16:creationId xmlns:a16="http://schemas.microsoft.com/office/drawing/2014/main" id="{00000000-0008-0000-0000-0000DF10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39</xdr:row>
      <xdr:rowOff>0</xdr:rowOff>
    </xdr:from>
    <xdr:ext cx="342900" cy="342900"/>
    <xdr:sp macro="" textlink="">
      <xdr:nvSpPr>
        <xdr:cNvPr id="4320" name="Shape 14">
          <a:extLst>
            <a:ext uri="{FF2B5EF4-FFF2-40B4-BE49-F238E27FC236}">
              <a16:creationId xmlns:a16="http://schemas.microsoft.com/office/drawing/2014/main" id="{00000000-0008-0000-0000-0000E010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39</xdr:row>
      <xdr:rowOff>0</xdr:rowOff>
    </xdr:from>
    <xdr:ext cx="342900" cy="342900"/>
    <xdr:sp macro="" textlink="">
      <xdr:nvSpPr>
        <xdr:cNvPr id="4321" name="Shape 14">
          <a:extLst>
            <a:ext uri="{FF2B5EF4-FFF2-40B4-BE49-F238E27FC236}">
              <a16:creationId xmlns:a16="http://schemas.microsoft.com/office/drawing/2014/main" id="{00000000-0008-0000-0000-0000E110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39</xdr:row>
      <xdr:rowOff>0</xdr:rowOff>
    </xdr:from>
    <xdr:ext cx="342900" cy="342900"/>
    <xdr:sp macro="" textlink="">
      <xdr:nvSpPr>
        <xdr:cNvPr id="4322" name="Shape 14">
          <a:extLst>
            <a:ext uri="{FF2B5EF4-FFF2-40B4-BE49-F238E27FC236}">
              <a16:creationId xmlns:a16="http://schemas.microsoft.com/office/drawing/2014/main" id="{00000000-0008-0000-0000-0000E210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40</xdr:row>
      <xdr:rowOff>0</xdr:rowOff>
    </xdr:from>
    <xdr:ext cx="342900" cy="342900"/>
    <xdr:sp macro="" textlink="">
      <xdr:nvSpPr>
        <xdr:cNvPr id="4323" name="Shape 14">
          <a:extLst>
            <a:ext uri="{FF2B5EF4-FFF2-40B4-BE49-F238E27FC236}">
              <a16:creationId xmlns:a16="http://schemas.microsoft.com/office/drawing/2014/main" id="{00000000-0008-0000-0000-0000E310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40</xdr:row>
      <xdr:rowOff>0</xdr:rowOff>
    </xdr:from>
    <xdr:ext cx="342900" cy="342900"/>
    <xdr:sp macro="" textlink="">
      <xdr:nvSpPr>
        <xdr:cNvPr id="4324" name="Shape 14">
          <a:extLst>
            <a:ext uri="{FF2B5EF4-FFF2-40B4-BE49-F238E27FC236}">
              <a16:creationId xmlns:a16="http://schemas.microsoft.com/office/drawing/2014/main" id="{00000000-0008-0000-0000-0000E410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43</xdr:row>
      <xdr:rowOff>0</xdr:rowOff>
    </xdr:from>
    <xdr:ext cx="342900" cy="342900"/>
    <xdr:sp macro="" textlink="">
      <xdr:nvSpPr>
        <xdr:cNvPr id="4325" name="Shape 14">
          <a:extLst>
            <a:ext uri="{FF2B5EF4-FFF2-40B4-BE49-F238E27FC236}">
              <a16:creationId xmlns:a16="http://schemas.microsoft.com/office/drawing/2014/main" id="{00000000-0008-0000-0000-0000E510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43</xdr:row>
      <xdr:rowOff>0</xdr:rowOff>
    </xdr:from>
    <xdr:ext cx="342900" cy="342900"/>
    <xdr:sp macro="" textlink="">
      <xdr:nvSpPr>
        <xdr:cNvPr id="4326" name="Shape 14">
          <a:extLst>
            <a:ext uri="{FF2B5EF4-FFF2-40B4-BE49-F238E27FC236}">
              <a16:creationId xmlns:a16="http://schemas.microsoft.com/office/drawing/2014/main" id="{00000000-0008-0000-0000-0000E610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43</xdr:row>
      <xdr:rowOff>0</xdr:rowOff>
    </xdr:from>
    <xdr:ext cx="342900" cy="342900"/>
    <xdr:sp macro="" textlink="">
      <xdr:nvSpPr>
        <xdr:cNvPr id="4327" name="Shape 14">
          <a:extLst>
            <a:ext uri="{FF2B5EF4-FFF2-40B4-BE49-F238E27FC236}">
              <a16:creationId xmlns:a16="http://schemas.microsoft.com/office/drawing/2014/main" id="{00000000-0008-0000-0000-0000E710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44</xdr:row>
      <xdr:rowOff>0</xdr:rowOff>
    </xdr:from>
    <xdr:ext cx="342900" cy="342900"/>
    <xdr:sp macro="" textlink="">
      <xdr:nvSpPr>
        <xdr:cNvPr id="4328" name="Shape 14">
          <a:extLst>
            <a:ext uri="{FF2B5EF4-FFF2-40B4-BE49-F238E27FC236}">
              <a16:creationId xmlns:a16="http://schemas.microsoft.com/office/drawing/2014/main" id="{00000000-0008-0000-0000-0000E810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44</xdr:row>
      <xdr:rowOff>0</xdr:rowOff>
    </xdr:from>
    <xdr:ext cx="342900" cy="342900"/>
    <xdr:sp macro="" textlink="">
      <xdr:nvSpPr>
        <xdr:cNvPr id="4329" name="Shape 14">
          <a:extLst>
            <a:ext uri="{FF2B5EF4-FFF2-40B4-BE49-F238E27FC236}">
              <a16:creationId xmlns:a16="http://schemas.microsoft.com/office/drawing/2014/main" id="{00000000-0008-0000-0000-0000E910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44</xdr:row>
      <xdr:rowOff>0</xdr:rowOff>
    </xdr:from>
    <xdr:ext cx="342900" cy="342900"/>
    <xdr:sp macro="" textlink="">
      <xdr:nvSpPr>
        <xdr:cNvPr id="4330" name="Shape 14">
          <a:extLst>
            <a:ext uri="{FF2B5EF4-FFF2-40B4-BE49-F238E27FC236}">
              <a16:creationId xmlns:a16="http://schemas.microsoft.com/office/drawing/2014/main" id="{00000000-0008-0000-0000-0000EA10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45</xdr:row>
      <xdr:rowOff>0</xdr:rowOff>
    </xdr:from>
    <xdr:ext cx="342900" cy="342900"/>
    <xdr:sp macro="" textlink="">
      <xdr:nvSpPr>
        <xdr:cNvPr id="4331" name="Shape 14">
          <a:extLst>
            <a:ext uri="{FF2B5EF4-FFF2-40B4-BE49-F238E27FC236}">
              <a16:creationId xmlns:a16="http://schemas.microsoft.com/office/drawing/2014/main" id="{00000000-0008-0000-0000-0000EB10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45</xdr:row>
      <xdr:rowOff>0</xdr:rowOff>
    </xdr:from>
    <xdr:ext cx="342900" cy="342900"/>
    <xdr:sp macro="" textlink="">
      <xdr:nvSpPr>
        <xdr:cNvPr id="4332" name="Shape 14">
          <a:extLst>
            <a:ext uri="{FF2B5EF4-FFF2-40B4-BE49-F238E27FC236}">
              <a16:creationId xmlns:a16="http://schemas.microsoft.com/office/drawing/2014/main" id="{00000000-0008-0000-0000-0000EC10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45</xdr:row>
      <xdr:rowOff>0</xdr:rowOff>
    </xdr:from>
    <xdr:ext cx="342900" cy="342900"/>
    <xdr:sp macro="" textlink="">
      <xdr:nvSpPr>
        <xdr:cNvPr id="4333" name="Shape 14">
          <a:extLst>
            <a:ext uri="{FF2B5EF4-FFF2-40B4-BE49-F238E27FC236}">
              <a16:creationId xmlns:a16="http://schemas.microsoft.com/office/drawing/2014/main" id="{00000000-0008-0000-0000-0000ED10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46</xdr:row>
      <xdr:rowOff>0</xdr:rowOff>
    </xdr:from>
    <xdr:ext cx="342900" cy="342900"/>
    <xdr:sp macro="" textlink="">
      <xdr:nvSpPr>
        <xdr:cNvPr id="4334" name="Shape 14">
          <a:extLst>
            <a:ext uri="{FF2B5EF4-FFF2-40B4-BE49-F238E27FC236}">
              <a16:creationId xmlns:a16="http://schemas.microsoft.com/office/drawing/2014/main" id="{00000000-0008-0000-0000-0000EE10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46</xdr:row>
      <xdr:rowOff>0</xdr:rowOff>
    </xdr:from>
    <xdr:ext cx="342900" cy="342900"/>
    <xdr:sp macro="" textlink="">
      <xdr:nvSpPr>
        <xdr:cNvPr id="4335" name="Shape 14">
          <a:extLst>
            <a:ext uri="{FF2B5EF4-FFF2-40B4-BE49-F238E27FC236}">
              <a16:creationId xmlns:a16="http://schemas.microsoft.com/office/drawing/2014/main" id="{00000000-0008-0000-0000-0000EF10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46</xdr:row>
      <xdr:rowOff>0</xdr:rowOff>
    </xdr:from>
    <xdr:ext cx="342900" cy="342900"/>
    <xdr:sp macro="" textlink="">
      <xdr:nvSpPr>
        <xdr:cNvPr id="4336" name="Shape 14">
          <a:extLst>
            <a:ext uri="{FF2B5EF4-FFF2-40B4-BE49-F238E27FC236}">
              <a16:creationId xmlns:a16="http://schemas.microsoft.com/office/drawing/2014/main" id="{00000000-0008-0000-0000-0000F010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52</xdr:row>
      <xdr:rowOff>0</xdr:rowOff>
    </xdr:from>
    <xdr:ext cx="342900" cy="342900"/>
    <xdr:sp macro="" textlink="">
      <xdr:nvSpPr>
        <xdr:cNvPr id="4337" name="Shape 14">
          <a:extLst>
            <a:ext uri="{FF2B5EF4-FFF2-40B4-BE49-F238E27FC236}">
              <a16:creationId xmlns:a16="http://schemas.microsoft.com/office/drawing/2014/main" id="{00000000-0008-0000-0000-0000F110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52</xdr:row>
      <xdr:rowOff>0</xdr:rowOff>
    </xdr:from>
    <xdr:ext cx="342900" cy="342900"/>
    <xdr:sp macro="" textlink="">
      <xdr:nvSpPr>
        <xdr:cNvPr id="4338" name="Shape 14">
          <a:extLst>
            <a:ext uri="{FF2B5EF4-FFF2-40B4-BE49-F238E27FC236}">
              <a16:creationId xmlns:a16="http://schemas.microsoft.com/office/drawing/2014/main" id="{00000000-0008-0000-0000-0000F210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52</xdr:row>
      <xdr:rowOff>0</xdr:rowOff>
    </xdr:from>
    <xdr:ext cx="342900" cy="342900"/>
    <xdr:sp macro="" textlink="">
      <xdr:nvSpPr>
        <xdr:cNvPr id="4339" name="Shape 14">
          <a:extLst>
            <a:ext uri="{FF2B5EF4-FFF2-40B4-BE49-F238E27FC236}">
              <a16:creationId xmlns:a16="http://schemas.microsoft.com/office/drawing/2014/main" id="{00000000-0008-0000-0000-0000F310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41</xdr:row>
      <xdr:rowOff>0</xdr:rowOff>
    </xdr:from>
    <xdr:ext cx="342900" cy="342900"/>
    <xdr:sp macro="" textlink="">
      <xdr:nvSpPr>
        <xdr:cNvPr id="4340" name="Shape 14">
          <a:extLst>
            <a:ext uri="{FF2B5EF4-FFF2-40B4-BE49-F238E27FC236}">
              <a16:creationId xmlns:a16="http://schemas.microsoft.com/office/drawing/2014/main" id="{00000000-0008-0000-0000-0000F410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41</xdr:row>
      <xdr:rowOff>0</xdr:rowOff>
    </xdr:from>
    <xdr:ext cx="342900" cy="342900"/>
    <xdr:sp macro="" textlink="">
      <xdr:nvSpPr>
        <xdr:cNvPr id="4341" name="Shape 14">
          <a:extLst>
            <a:ext uri="{FF2B5EF4-FFF2-40B4-BE49-F238E27FC236}">
              <a16:creationId xmlns:a16="http://schemas.microsoft.com/office/drawing/2014/main" id="{00000000-0008-0000-0000-0000F510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41</xdr:row>
      <xdr:rowOff>0</xdr:rowOff>
    </xdr:from>
    <xdr:ext cx="342900" cy="342900"/>
    <xdr:sp macro="" textlink="">
      <xdr:nvSpPr>
        <xdr:cNvPr id="4342" name="Shape 14">
          <a:extLst>
            <a:ext uri="{FF2B5EF4-FFF2-40B4-BE49-F238E27FC236}">
              <a16:creationId xmlns:a16="http://schemas.microsoft.com/office/drawing/2014/main" id="{00000000-0008-0000-0000-0000F610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41</xdr:row>
      <xdr:rowOff>0</xdr:rowOff>
    </xdr:from>
    <xdr:ext cx="342900" cy="342900"/>
    <xdr:sp macro="" textlink="">
      <xdr:nvSpPr>
        <xdr:cNvPr id="4343" name="Shape 14">
          <a:extLst>
            <a:ext uri="{FF2B5EF4-FFF2-40B4-BE49-F238E27FC236}">
              <a16:creationId xmlns:a16="http://schemas.microsoft.com/office/drawing/2014/main" id="{00000000-0008-0000-0000-0000F710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41</xdr:row>
      <xdr:rowOff>0</xdr:rowOff>
    </xdr:from>
    <xdr:ext cx="342900" cy="342900"/>
    <xdr:sp macro="" textlink="">
      <xdr:nvSpPr>
        <xdr:cNvPr id="4344" name="Shape 14">
          <a:extLst>
            <a:ext uri="{FF2B5EF4-FFF2-40B4-BE49-F238E27FC236}">
              <a16:creationId xmlns:a16="http://schemas.microsoft.com/office/drawing/2014/main" id="{00000000-0008-0000-0000-0000F810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41</xdr:row>
      <xdr:rowOff>0</xdr:rowOff>
    </xdr:from>
    <xdr:ext cx="342900" cy="342900"/>
    <xdr:sp macro="" textlink="">
      <xdr:nvSpPr>
        <xdr:cNvPr id="4345" name="Shape 14">
          <a:extLst>
            <a:ext uri="{FF2B5EF4-FFF2-40B4-BE49-F238E27FC236}">
              <a16:creationId xmlns:a16="http://schemas.microsoft.com/office/drawing/2014/main" id="{00000000-0008-0000-0000-0000F910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41</xdr:row>
      <xdr:rowOff>0</xdr:rowOff>
    </xdr:from>
    <xdr:ext cx="342900" cy="342900"/>
    <xdr:sp macro="" textlink="">
      <xdr:nvSpPr>
        <xdr:cNvPr id="4346" name="Shape 14">
          <a:extLst>
            <a:ext uri="{FF2B5EF4-FFF2-40B4-BE49-F238E27FC236}">
              <a16:creationId xmlns:a16="http://schemas.microsoft.com/office/drawing/2014/main" id="{00000000-0008-0000-0000-0000FA10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41</xdr:row>
      <xdr:rowOff>0</xdr:rowOff>
    </xdr:from>
    <xdr:ext cx="342900" cy="342900"/>
    <xdr:sp macro="" textlink="">
      <xdr:nvSpPr>
        <xdr:cNvPr id="4347" name="Shape 14">
          <a:extLst>
            <a:ext uri="{FF2B5EF4-FFF2-40B4-BE49-F238E27FC236}">
              <a16:creationId xmlns:a16="http://schemas.microsoft.com/office/drawing/2014/main" id="{00000000-0008-0000-0000-0000FB10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41</xdr:row>
      <xdr:rowOff>0</xdr:rowOff>
    </xdr:from>
    <xdr:ext cx="342900" cy="342900"/>
    <xdr:sp macro="" textlink="">
      <xdr:nvSpPr>
        <xdr:cNvPr id="4348" name="Shape 14">
          <a:extLst>
            <a:ext uri="{FF2B5EF4-FFF2-40B4-BE49-F238E27FC236}">
              <a16:creationId xmlns:a16="http://schemas.microsoft.com/office/drawing/2014/main" id="{00000000-0008-0000-0000-0000FC10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41</xdr:row>
      <xdr:rowOff>0</xdr:rowOff>
    </xdr:from>
    <xdr:ext cx="342900" cy="342900"/>
    <xdr:sp macro="" textlink="">
      <xdr:nvSpPr>
        <xdr:cNvPr id="4349" name="Shape 14">
          <a:extLst>
            <a:ext uri="{FF2B5EF4-FFF2-40B4-BE49-F238E27FC236}">
              <a16:creationId xmlns:a16="http://schemas.microsoft.com/office/drawing/2014/main" id="{00000000-0008-0000-0000-0000FD10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41</xdr:row>
      <xdr:rowOff>0</xdr:rowOff>
    </xdr:from>
    <xdr:ext cx="342900" cy="342900"/>
    <xdr:sp macro="" textlink="">
      <xdr:nvSpPr>
        <xdr:cNvPr id="4350" name="Shape 14">
          <a:extLst>
            <a:ext uri="{FF2B5EF4-FFF2-40B4-BE49-F238E27FC236}">
              <a16:creationId xmlns:a16="http://schemas.microsoft.com/office/drawing/2014/main" id="{00000000-0008-0000-0000-0000FE10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41</xdr:row>
      <xdr:rowOff>0</xdr:rowOff>
    </xdr:from>
    <xdr:ext cx="342900" cy="342900"/>
    <xdr:sp macro="" textlink="">
      <xdr:nvSpPr>
        <xdr:cNvPr id="4351" name="Shape 14">
          <a:extLst>
            <a:ext uri="{FF2B5EF4-FFF2-40B4-BE49-F238E27FC236}">
              <a16:creationId xmlns:a16="http://schemas.microsoft.com/office/drawing/2014/main" id="{00000000-0008-0000-0000-0000FF10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41</xdr:row>
      <xdr:rowOff>0</xdr:rowOff>
    </xdr:from>
    <xdr:ext cx="342900" cy="342900"/>
    <xdr:sp macro="" textlink="">
      <xdr:nvSpPr>
        <xdr:cNvPr id="4352" name="Shape 14">
          <a:extLst>
            <a:ext uri="{FF2B5EF4-FFF2-40B4-BE49-F238E27FC236}">
              <a16:creationId xmlns:a16="http://schemas.microsoft.com/office/drawing/2014/main" id="{00000000-0008-0000-0000-00000011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41</xdr:row>
      <xdr:rowOff>0</xdr:rowOff>
    </xdr:from>
    <xdr:ext cx="342900" cy="342900"/>
    <xdr:sp macro="" textlink="">
      <xdr:nvSpPr>
        <xdr:cNvPr id="4353" name="Shape 14">
          <a:extLst>
            <a:ext uri="{FF2B5EF4-FFF2-40B4-BE49-F238E27FC236}">
              <a16:creationId xmlns:a16="http://schemas.microsoft.com/office/drawing/2014/main" id="{00000000-0008-0000-0000-00000111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41</xdr:row>
      <xdr:rowOff>0</xdr:rowOff>
    </xdr:from>
    <xdr:ext cx="342900" cy="342900"/>
    <xdr:sp macro="" textlink="">
      <xdr:nvSpPr>
        <xdr:cNvPr id="4354" name="Shape 14">
          <a:extLst>
            <a:ext uri="{FF2B5EF4-FFF2-40B4-BE49-F238E27FC236}">
              <a16:creationId xmlns:a16="http://schemas.microsoft.com/office/drawing/2014/main" id="{00000000-0008-0000-0000-00000211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41</xdr:row>
      <xdr:rowOff>0</xdr:rowOff>
    </xdr:from>
    <xdr:ext cx="342900" cy="342900"/>
    <xdr:sp macro="" textlink="">
      <xdr:nvSpPr>
        <xdr:cNvPr id="4355" name="Shape 14">
          <a:extLst>
            <a:ext uri="{FF2B5EF4-FFF2-40B4-BE49-F238E27FC236}">
              <a16:creationId xmlns:a16="http://schemas.microsoft.com/office/drawing/2014/main" id="{00000000-0008-0000-0000-00000311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41</xdr:row>
      <xdr:rowOff>0</xdr:rowOff>
    </xdr:from>
    <xdr:ext cx="342900" cy="342900"/>
    <xdr:sp macro="" textlink="">
      <xdr:nvSpPr>
        <xdr:cNvPr id="4356" name="Shape 14">
          <a:extLst>
            <a:ext uri="{FF2B5EF4-FFF2-40B4-BE49-F238E27FC236}">
              <a16:creationId xmlns:a16="http://schemas.microsoft.com/office/drawing/2014/main" id="{00000000-0008-0000-0000-00000411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41</xdr:row>
      <xdr:rowOff>0</xdr:rowOff>
    </xdr:from>
    <xdr:ext cx="342900" cy="342900"/>
    <xdr:sp macro="" textlink="">
      <xdr:nvSpPr>
        <xdr:cNvPr id="4357" name="Shape 14">
          <a:extLst>
            <a:ext uri="{FF2B5EF4-FFF2-40B4-BE49-F238E27FC236}">
              <a16:creationId xmlns:a16="http://schemas.microsoft.com/office/drawing/2014/main" id="{00000000-0008-0000-0000-00000511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41</xdr:row>
      <xdr:rowOff>0</xdr:rowOff>
    </xdr:from>
    <xdr:ext cx="342900" cy="342900"/>
    <xdr:sp macro="" textlink="">
      <xdr:nvSpPr>
        <xdr:cNvPr id="4358" name="Shape 14">
          <a:extLst>
            <a:ext uri="{FF2B5EF4-FFF2-40B4-BE49-F238E27FC236}">
              <a16:creationId xmlns:a16="http://schemas.microsoft.com/office/drawing/2014/main" id="{00000000-0008-0000-0000-00000611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41</xdr:row>
      <xdr:rowOff>0</xdr:rowOff>
    </xdr:from>
    <xdr:ext cx="342900" cy="342900"/>
    <xdr:sp macro="" textlink="">
      <xdr:nvSpPr>
        <xdr:cNvPr id="4359" name="Shape 14">
          <a:extLst>
            <a:ext uri="{FF2B5EF4-FFF2-40B4-BE49-F238E27FC236}">
              <a16:creationId xmlns:a16="http://schemas.microsoft.com/office/drawing/2014/main" id="{00000000-0008-0000-0000-00000711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52</xdr:row>
      <xdr:rowOff>0</xdr:rowOff>
    </xdr:from>
    <xdr:ext cx="342900" cy="342900"/>
    <xdr:sp macro="" textlink="">
      <xdr:nvSpPr>
        <xdr:cNvPr id="4360" name="Shape 14">
          <a:extLst>
            <a:ext uri="{FF2B5EF4-FFF2-40B4-BE49-F238E27FC236}">
              <a16:creationId xmlns:a16="http://schemas.microsoft.com/office/drawing/2014/main" id="{00000000-0008-0000-0000-00000811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52</xdr:row>
      <xdr:rowOff>0</xdr:rowOff>
    </xdr:from>
    <xdr:ext cx="342900" cy="342900"/>
    <xdr:sp macro="" textlink="">
      <xdr:nvSpPr>
        <xdr:cNvPr id="4361" name="Shape 14">
          <a:extLst>
            <a:ext uri="{FF2B5EF4-FFF2-40B4-BE49-F238E27FC236}">
              <a16:creationId xmlns:a16="http://schemas.microsoft.com/office/drawing/2014/main" id="{00000000-0008-0000-0000-00000911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52</xdr:row>
      <xdr:rowOff>0</xdr:rowOff>
    </xdr:from>
    <xdr:ext cx="342900" cy="342900"/>
    <xdr:sp macro="" textlink="">
      <xdr:nvSpPr>
        <xdr:cNvPr id="4362" name="Shape 14">
          <a:extLst>
            <a:ext uri="{FF2B5EF4-FFF2-40B4-BE49-F238E27FC236}">
              <a16:creationId xmlns:a16="http://schemas.microsoft.com/office/drawing/2014/main" id="{00000000-0008-0000-0000-00000A11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52</xdr:row>
      <xdr:rowOff>0</xdr:rowOff>
    </xdr:from>
    <xdr:ext cx="342900" cy="342900"/>
    <xdr:sp macro="" textlink="">
      <xdr:nvSpPr>
        <xdr:cNvPr id="4363" name="Shape 14">
          <a:extLst>
            <a:ext uri="{FF2B5EF4-FFF2-40B4-BE49-F238E27FC236}">
              <a16:creationId xmlns:a16="http://schemas.microsoft.com/office/drawing/2014/main" id="{00000000-0008-0000-0000-00000B11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52</xdr:row>
      <xdr:rowOff>0</xdr:rowOff>
    </xdr:from>
    <xdr:ext cx="342900" cy="342900"/>
    <xdr:sp macro="" textlink="">
      <xdr:nvSpPr>
        <xdr:cNvPr id="4364" name="Shape 14">
          <a:extLst>
            <a:ext uri="{FF2B5EF4-FFF2-40B4-BE49-F238E27FC236}">
              <a16:creationId xmlns:a16="http://schemas.microsoft.com/office/drawing/2014/main" id="{00000000-0008-0000-0000-00000C11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52</xdr:row>
      <xdr:rowOff>0</xdr:rowOff>
    </xdr:from>
    <xdr:ext cx="342900" cy="342900"/>
    <xdr:sp macro="" textlink="">
      <xdr:nvSpPr>
        <xdr:cNvPr id="4365" name="Shape 14">
          <a:extLst>
            <a:ext uri="{FF2B5EF4-FFF2-40B4-BE49-F238E27FC236}">
              <a16:creationId xmlns:a16="http://schemas.microsoft.com/office/drawing/2014/main" id="{00000000-0008-0000-0000-00000D11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52</xdr:row>
      <xdr:rowOff>0</xdr:rowOff>
    </xdr:from>
    <xdr:ext cx="342900" cy="342900"/>
    <xdr:sp macro="" textlink="">
      <xdr:nvSpPr>
        <xdr:cNvPr id="4366" name="Shape 14">
          <a:extLst>
            <a:ext uri="{FF2B5EF4-FFF2-40B4-BE49-F238E27FC236}">
              <a16:creationId xmlns:a16="http://schemas.microsoft.com/office/drawing/2014/main" id="{00000000-0008-0000-0000-00000E11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52</xdr:row>
      <xdr:rowOff>0</xdr:rowOff>
    </xdr:from>
    <xdr:ext cx="342900" cy="342900"/>
    <xdr:sp macro="" textlink="">
      <xdr:nvSpPr>
        <xdr:cNvPr id="4367" name="Shape 14">
          <a:extLst>
            <a:ext uri="{FF2B5EF4-FFF2-40B4-BE49-F238E27FC236}">
              <a16:creationId xmlns:a16="http://schemas.microsoft.com/office/drawing/2014/main" id="{00000000-0008-0000-0000-00000F11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52</xdr:row>
      <xdr:rowOff>0</xdr:rowOff>
    </xdr:from>
    <xdr:ext cx="342900" cy="342900"/>
    <xdr:sp macro="" textlink="">
      <xdr:nvSpPr>
        <xdr:cNvPr id="4368" name="Shape 14">
          <a:extLst>
            <a:ext uri="{FF2B5EF4-FFF2-40B4-BE49-F238E27FC236}">
              <a16:creationId xmlns:a16="http://schemas.microsoft.com/office/drawing/2014/main" id="{00000000-0008-0000-0000-00001011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52</xdr:row>
      <xdr:rowOff>0</xdr:rowOff>
    </xdr:from>
    <xdr:ext cx="342900" cy="342900"/>
    <xdr:sp macro="" textlink="">
      <xdr:nvSpPr>
        <xdr:cNvPr id="4369" name="Shape 14">
          <a:extLst>
            <a:ext uri="{FF2B5EF4-FFF2-40B4-BE49-F238E27FC236}">
              <a16:creationId xmlns:a16="http://schemas.microsoft.com/office/drawing/2014/main" id="{00000000-0008-0000-0000-00001111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52</xdr:row>
      <xdr:rowOff>0</xdr:rowOff>
    </xdr:from>
    <xdr:ext cx="342900" cy="342900"/>
    <xdr:sp macro="" textlink="">
      <xdr:nvSpPr>
        <xdr:cNvPr id="4370" name="Shape 14">
          <a:extLst>
            <a:ext uri="{FF2B5EF4-FFF2-40B4-BE49-F238E27FC236}">
              <a16:creationId xmlns:a16="http://schemas.microsoft.com/office/drawing/2014/main" id="{00000000-0008-0000-0000-00001211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52</xdr:row>
      <xdr:rowOff>0</xdr:rowOff>
    </xdr:from>
    <xdr:ext cx="342900" cy="342900"/>
    <xdr:sp macro="" textlink="">
      <xdr:nvSpPr>
        <xdr:cNvPr id="4371" name="Shape 14">
          <a:extLst>
            <a:ext uri="{FF2B5EF4-FFF2-40B4-BE49-F238E27FC236}">
              <a16:creationId xmlns:a16="http://schemas.microsoft.com/office/drawing/2014/main" id="{00000000-0008-0000-0000-00001311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52</xdr:row>
      <xdr:rowOff>0</xdr:rowOff>
    </xdr:from>
    <xdr:ext cx="342900" cy="342900"/>
    <xdr:sp macro="" textlink="">
      <xdr:nvSpPr>
        <xdr:cNvPr id="4372" name="Shape 14">
          <a:extLst>
            <a:ext uri="{FF2B5EF4-FFF2-40B4-BE49-F238E27FC236}">
              <a16:creationId xmlns:a16="http://schemas.microsoft.com/office/drawing/2014/main" id="{00000000-0008-0000-0000-00001411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52</xdr:row>
      <xdr:rowOff>0</xdr:rowOff>
    </xdr:from>
    <xdr:ext cx="342900" cy="342900"/>
    <xdr:sp macro="" textlink="">
      <xdr:nvSpPr>
        <xdr:cNvPr id="4373" name="Shape 14">
          <a:extLst>
            <a:ext uri="{FF2B5EF4-FFF2-40B4-BE49-F238E27FC236}">
              <a16:creationId xmlns:a16="http://schemas.microsoft.com/office/drawing/2014/main" id="{00000000-0008-0000-0000-00001511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52</xdr:row>
      <xdr:rowOff>0</xdr:rowOff>
    </xdr:from>
    <xdr:ext cx="342900" cy="342900"/>
    <xdr:sp macro="" textlink="">
      <xdr:nvSpPr>
        <xdr:cNvPr id="4374" name="Shape 14">
          <a:extLst>
            <a:ext uri="{FF2B5EF4-FFF2-40B4-BE49-F238E27FC236}">
              <a16:creationId xmlns:a16="http://schemas.microsoft.com/office/drawing/2014/main" id="{00000000-0008-0000-0000-00001611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52</xdr:row>
      <xdr:rowOff>0</xdr:rowOff>
    </xdr:from>
    <xdr:ext cx="342900" cy="342900"/>
    <xdr:sp macro="" textlink="">
      <xdr:nvSpPr>
        <xdr:cNvPr id="4375" name="Shape 14">
          <a:extLst>
            <a:ext uri="{FF2B5EF4-FFF2-40B4-BE49-F238E27FC236}">
              <a16:creationId xmlns:a16="http://schemas.microsoft.com/office/drawing/2014/main" id="{00000000-0008-0000-0000-00001711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52</xdr:row>
      <xdr:rowOff>0</xdr:rowOff>
    </xdr:from>
    <xdr:ext cx="342900" cy="342900"/>
    <xdr:sp macro="" textlink="">
      <xdr:nvSpPr>
        <xdr:cNvPr id="4376" name="Shape 14">
          <a:extLst>
            <a:ext uri="{FF2B5EF4-FFF2-40B4-BE49-F238E27FC236}">
              <a16:creationId xmlns:a16="http://schemas.microsoft.com/office/drawing/2014/main" id="{00000000-0008-0000-0000-00001811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52</xdr:row>
      <xdr:rowOff>0</xdr:rowOff>
    </xdr:from>
    <xdr:ext cx="342900" cy="342900"/>
    <xdr:sp macro="" textlink="">
      <xdr:nvSpPr>
        <xdr:cNvPr id="4377" name="Shape 14">
          <a:extLst>
            <a:ext uri="{FF2B5EF4-FFF2-40B4-BE49-F238E27FC236}">
              <a16:creationId xmlns:a16="http://schemas.microsoft.com/office/drawing/2014/main" id="{00000000-0008-0000-0000-00001911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52</xdr:row>
      <xdr:rowOff>0</xdr:rowOff>
    </xdr:from>
    <xdr:ext cx="342900" cy="342900"/>
    <xdr:sp macro="" textlink="">
      <xdr:nvSpPr>
        <xdr:cNvPr id="4378" name="Shape 14">
          <a:extLst>
            <a:ext uri="{FF2B5EF4-FFF2-40B4-BE49-F238E27FC236}">
              <a16:creationId xmlns:a16="http://schemas.microsoft.com/office/drawing/2014/main" id="{00000000-0008-0000-0000-00001A11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52</xdr:row>
      <xdr:rowOff>0</xdr:rowOff>
    </xdr:from>
    <xdr:ext cx="342900" cy="342900"/>
    <xdr:sp macro="" textlink="">
      <xdr:nvSpPr>
        <xdr:cNvPr id="4379" name="Shape 14">
          <a:extLst>
            <a:ext uri="{FF2B5EF4-FFF2-40B4-BE49-F238E27FC236}">
              <a16:creationId xmlns:a16="http://schemas.microsoft.com/office/drawing/2014/main" id="{00000000-0008-0000-0000-00001B11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37</xdr:row>
      <xdr:rowOff>0</xdr:rowOff>
    </xdr:from>
    <xdr:ext cx="342900" cy="342900"/>
    <xdr:sp macro="" textlink="">
      <xdr:nvSpPr>
        <xdr:cNvPr id="4380" name="Shape 14">
          <a:extLst>
            <a:ext uri="{FF2B5EF4-FFF2-40B4-BE49-F238E27FC236}">
              <a16:creationId xmlns:a16="http://schemas.microsoft.com/office/drawing/2014/main" id="{00000000-0008-0000-0000-00001C11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37</xdr:row>
      <xdr:rowOff>0</xdr:rowOff>
    </xdr:from>
    <xdr:ext cx="342900" cy="342900"/>
    <xdr:sp macro="" textlink="">
      <xdr:nvSpPr>
        <xdr:cNvPr id="4381" name="Shape 14">
          <a:extLst>
            <a:ext uri="{FF2B5EF4-FFF2-40B4-BE49-F238E27FC236}">
              <a16:creationId xmlns:a16="http://schemas.microsoft.com/office/drawing/2014/main" id="{00000000-0008-0000-0000-00001D11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37</xdr:row>
      <xdr:rowOff>0</xdr:rowOff>
    </xdr:from>
    <xdr:ext cx="342900" cy="342900"/>
    <xdr:sp macro="" textlink="">
      <xdr:nvSpPr>
        <xdr:cNvPr id="4382" name="Shape 14">
          <a:extLst>
            <a:ext uri="{FF2B5EF4-FFF2-40B4-BE49-F238E27FC236}">
              <a16:creationId xmlns:a16="http://schemas.microsoft.com/office/drawing/2014/main" id="{00000000-0008-0000-0000-00001E11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37</xdr:row>
      <xdr:rowOff>0</xdr:rowOff>
    </xdr:from>
    <xdr:ext cx="342900" cy="342900"/>
    <xdr:sp macro="" textlink="">
      <xdr:nvSpPr>
        <xdr:cNvPr id="4383" name="Shape 14">
          <a:extLst>
            <a:ext uri="{FF2B5EF4-FFF2-40B4-BE49-F238E27FC236}">
              <a16:creationId xmlns:a16="http://schemas.microsoft.com/office/drawing/2014/main" id="{00000000-0008-0000-0000-00001F11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37</xdr:row>
      <xdr:rowOff>0</xdr:rowOff>
    </xdr:from>
    <xdr:ext cx="342900" cy="342900"/>
    <xdr:sp macro="" textlink="">
      <xdr:nvSpPr>
        <xdr:cNvPr id="4384" name="Shape 14">
          <a:extLst>
            <a:ext uri="{FF2B5EF4-FFF2-40B4-BE49-F238E27FC236}">
              <a16:creationId xmlns:a16="http://schemas.microsoft.com/office/drawing/2014/main" id="{00000000-0008-0000-0000-00002011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37</xdr:row>
      <xdr:rowOff>0</xdr:rowOff>
    </xdr:from>
    <xdr:ext cx="342900" cy="342900"/>
    <xdr:sp macro="" textlink="">
      <xdr:nvSpPr>
        <xdr:cNvPr id="4385" name="Shape 14">
          <a:extLst>
            <a:ext uri="{FF2B5EF4-FFF2-40B4-BE49-F238E27FC236}">
              <a16:creationId xmlns:a16="http://schemas.microsoft.com/office/drawing/2014/main" id="{00000000-0008-0000-0000-00002111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37</xdr:row>
      <xdr:rowOff>0</xdr:rowOff>
    </xdr:from>
    <xdr:ext cx="342900" cy="342900"/>
    <xdr:sp macro="" textlink="">
      <xdr:nvSpPr>
        <xdr:cNvPr id="4386" name="Shape 14">
          <a:extLst>
            <a:ext uri="{FF2B5EF4-FFF2-40B4-BE49-F238E27FC236}">
              <a16:creationId xmlns:a16="http://schemas.microsoft.com/office/drawing/2014/main" id="{00000000-0008-0000-0000-00002211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37</xdr:row>
      <xdr:rowOff>0</xdr:rowOff>
    </xdr:from>
    <xdr:ext cx="342900" cy="342900"/>
    <xdr:sp macro="" textlink="">
      <xdr:nvSpPr>
        <xdr:cNvPr id="4387" name="Shape 14">
          <a:extLst>
            <a:ext uri="{FF2B5EF4-FFF2-40B4-BE49-F238E27FC236}">
              <a16:creationId xmlns:a16="http://schemas.microsoft.com/office/drawing/2014/main" id="{00000000-0008-0000-0000-00002311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37</xdr:row>
      <xdr:rowOff>0</xdr:rowOff>
    </xdr:from>
    <xdr:ext cx="342900" cy="342900"/>
    <xdr:sp macro="" textlink="">
      <xdr:nvSpPr>
        <xdr:cNvPr id="4388" name="Shape 14">
          <a:extLst>
            <a:ext uri="{FF2B5EF4-FFF2-40B4-BE49-F238E27FC236}">
              <a16:creationId xmlns:a16="http://schemas.microsoft.com/office/drawing/2014/main" id="{00000000-0008-0000-0000-00002411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35</xdr:row>
      <xdr:rowOff>0</xdr:rowOff>
    </xdr:from>
    <xdr:ext cx="342900" cy="342900"/>
    <xdr:sp macro="" textlink="">
      <xdr:nvSpPr>
        <xdr:cNvPr id="4389" name="Shape 14">
          <a:extLst>
            <a:ext uri="{FF2B5EF4-FFF2-40B4-BE49-F238E27FC236}">
              <a16:creationId xmlns:a16="http://schemas.microsoft.com/office/drawing/2014/main" id="{00000000-0008-0000-0000-00002511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35</xdr:row>
      <xdr:rowOff>0</xdr:rowOff>
    </xdr:from>
    <xdr:ext cx="342900" cy="342900"/>
    <xdr:sp macro="" textlink="">
      <xdr:nvSpPr>
        <xdr:cNvPr id="4390" name="Shape 14">
          <a:extLst>
            <a:ext uri="{FF2B5EF4-FFF2-40B4-BE49-F238E27FC236}">
              <a16:creationId xmlns:a16="http://schemas.microsoft.com/office/drawing/2014/main" id="{00000000-0008-0000-0000-00002611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35</xdr:row>
      <xdr:rowOff>0</xdr:rowOff>
    </xdr:from>
    <xdr:ext cx="342900" cy="342900"/>
    <xdr:sp macro="" textlink="">
      <xdr:nvSpPr>
        <xdr:cNvPr id="4391" name="Shape 14">
          <a:extLst>
            <a:ext uri="{FF2B5EF4-FFF2-40B4-BE49-F238E27FC236}">
              <a16:creationId xmlns:a16="http://schemas.microsoft.com/office/drawing/2014/main" id="{00000000-0008-0000-0000-00002711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35</xdr:row>
      <xdr:rowOff>0</xdr:rowOff>
    </xdr:from>
    <xdr:ext cx="342900" cy="342900"/>
    <xdr:sp macro="" textlink="">
      <xdr:nvSpPr>
        <xdr:cNvPr id="4392" name="Shape 14">
          <a:extLst>
            <a:ext uri="{FF2B5EF4-FFF2-40B4-BE49-F238E27FC236}">
              <a16:creationId xmlns:a16="http://schemas.microsoft.com/office/drawing/2014/main" id="{00000000-0008-0000-0000-00002811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35</xdr:row>
      <xdr:rowOff>0</xdr:rowOff>
    </xdr:from>
    <xdr:ext cx="342900" cy="342900"/>
    <xdr:sp macro="" textlink="">
      <xdr:nvSpPr>
        <xdr:cNvPr id="4393" name="Shape 14">
          <a:extLst>
            <a:ext uri="{FF2B5EF4-FFF2-40B4-BE49-F238E27FC236}">
              <a16:creationId xmlns:a16="http://schemas.microsoft.com/office/drawing/2014/main" id="{00000000-0008-0000-0000-00002911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35</xdr:row>
      <xdr:rowOff>0</xdr:rowOff>
    </xdr:from>
    <xdr:ext cx="342900" cy="342900"/>
    <xdr:sp macro="" textlink="">
      <xdr:nvSpPr>
        <xdr:cNvPr id="4394" name="Shape 14">
          <a:extLst>
            <a:ext uri="{FF2B5EF4-FFF2-40B4-BE49-F238E27FC236}">
              <a16:creationId xmlns:a16="http://schemas.microsoft.com/office/drawing/2014/main" id="{00000000-0008-0000-0000-00002A11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35</xdr:row>
      <xdr:rowOff>0</xdr:rowOff>
    </xdr:from>
    <xdr:ext cx="342900" cy="342900"/>
    <xdr:sp macro="" textlink="">
      <xdr:nvSpPr>
        <xdr:cNvPr id="4395" name="Shape 14">
          <a:extLst>
            <a:ext uri="{FF2B5EF4-FFF2-40B4-BE49-F238E27FC236}">
              <a16:creationId xmlns:a16="http://schemas.microsoft.com/office/drawing/2014/main" id="{00000000-0008-0000-0000-00002B11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35</xdr:row>
      <xdr:rowOff>0</xdr:rowOff>
    </xdr:from>
    <xdr:ext cx="342900" cy="342900"/>
    <xdr:sp macro="" textlink="">
      <xdr:nvSpPr>
        <xdr:cNvPr id="4396" name="Shape 14">
          <a:extLst>
            <a:ext uri="{FF2B5EF4-FFF2-40B4-BE49-F238E27FC236}">
              <a16:creationId xmlns:a16="http://schemas.microsoft.com/office/drawing/2014/main" id="{00000000-0008-0000-0000-00002C11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35</xdr:row>
      <xdr:rowOff>0</xdr:rowOff>
    </xdr:from>
    <xdr:ext cx="342900" cy="342900"/>
    <xdr:sp macro="" textlink="">
      <xdr:nvSpPr>
        <xdr:cNvPr id="4397" name="Shape 14">
          <a:extLst>
            <a:ext uri="{FF2B5EF4-FFF2-40B4-BE49-F238E27FC236}">
              <a16:creationId xmlns:a16="http://schemas.microsoft.com/office/drawing/2014/main" id="{00000000-0008-0000-0000-00002D11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37</xdr:row>
      <xdr:rowOff>0</xdr:rowOff>
    </xdr:from>
    <xdr:ext cx="342900" cy="342900"/>
    <xdr:sp macro="" textlink="">
      <xdr:nvSpPr>
        <xdr:cNvPr id="4398" name="Shape 14">
          <a:extLst>
            <a:ext uri="{FF2B5EF4-FFF2-40B4-BE49-F238E27FC236}">
              <a16:creationId xmlns:a16="http://schemas.microsoft.com/office/drawing/2014/main" id="{00000000-0008-0000-0000-00002E11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38</xdr:row>
      <xdr:rowOff>0</xdr:rowOff>
    </xdr:from>
    <xdr:ext cx="342900" cy="342900"/>
    <xdr:sp macro="" textlink="">
      <xdr:nvSpPr>
        <xdr:cNvPr id="4399" name="Shape 14">
          <a:extLst>
            <a:ext uri="{FF2B5EF4-FFF2-40B4-BE49-F238E27FC236}">
              <a16:creationId xmlns:a16="http://schemas.microsoft.com/office/drawing/2014/main" id="{00000000-0008-0000-0000-00002F11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39</xdr:row>
      <xdr:rowOff>0</xdr:rowOff>
    </xdr:from>
    <xdr:ext cx="342900" cy="342900"/>
    <xdr:sp macro="" textlink="">
      <xdr:nvSpPr>
        <xdr:cNvPr id="4400" name="Shape 14">
          <a:extLst>
            <a:ext uri="{FF2B5EF4-FFF2-40B4-BE49-F238E27FC236}">
              <a16:creationId xmlns:a16="http://schemas.microsoft.com/office/drawing/2014/main" id="{00000000-0008-0000-0000-00003011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40</xdr:row>
      <xdr:rowOff>0</xdr:rowOff>
    </xdr:from>
    <xdr:ext cx="342900" cy="342900"/>
    <xdr:sp macro="" textlink="">
      <xdr:nvSpPr>
        <xdr:cNvPr id="4401" name="Shape 14">
          <a:extLst>
            <a:ext uri="{FF2B5EF4-FFF2-40B4-BE49-F238E27FC236}">
              <a16:creationId xmlns:a16="http://schemas.microsoft.com/office/drawing/2014/main" id="{00000000-0008-0000-0000-00003111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37</xdr:row>
      <xdr:rowOff>0</xdr:rowOff>
    </xdr:from>
    <xdr:ext cx="342900" cy="342900"/>
    <xdr:sp macro="" textlink="">
      <xdr:nvSpPr>
        <xdr:cNvPr id="4402" name="Shape 14">
          <a:extLst>
            <a:ext uri="{FF2B5EF4-FFF2-40B4-BE49-F238E27FC236}">
              <a16:creationId xmlns:a16="http://schemas.microsoft.com/office/drawing/2014/main" id="{00000000-0008-0000-0000-00003211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38</xdr:row>
      <xdr:rowOff>0</xdr:rowOff>
    </xdr:from>
    <xdr:ext cx="342900" cy="342900"/>
    <xdr:sp macro="" textlink="">
      <xdr:nvSpPr>
        <xdr:cNvPr id="4403" name="Shape 14">
          <a:extLst>
            <a:ext uri="{FF2B5EF4-FFF2-40B4-BE49-F238E27FC236}">
              <a16:creationId xmlns:a16="http://schemas.microsoft.com/office/drawing/2014/main" id="{00000000-0008-0000-0000-00003311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39</xdr:row>
      <xdr:rowOff>0</xdr:rowOff>
    </xdr:from>
    <xdr:ext cx="342900" cy="342900"/>
    <xdr:sp macro="" textlink="">
      <xdr:nvSpPr>
        <xdr:cNvPr id="4404" name="Shape 14">
          <a:extLst>
            <a:ext uri="{FF2B5EF4-FFF2-40B4-BE49-F238E27FC236}">
              <a16:creationId xmlns:a16="http://schemas.microsoft.com/office/drawing/2014/main" id="{00000000-0008-0000-0000-00003411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40</xdr:row>
      <xdr:rowOff>0</xdr:rowOff>
    </xdr:from>
    <xdr:ext cx="342900" cy="342900"/>
    <xdr:sp macro="" textlink="">
      <xdr:nvSpPr>
        <xdr:cNvPr id="4405" name="Shape 14">
          <a:extLst>
            <a:ext uri="{FF2B5EF4-FFF2-40B4-BE49-F238E27FC236}">
              <a16:creationId xmlns:a16="http://schemas.microsoft.com/office/drawing/2014/main" id="{00000000-0008-0000-0000-00003511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37</xdr:row>
      <xdr:rowOff>0</xdr:rowOff>
    </xdr:from>
    <xdr:ext cx="342900" cy="342900"/>
    <xdr:sp macro="" textlink="">
      <xdr:nvSpPr>
        <xdr:cNvPr id="4406" name="Shape 14">
          <a:extLst>
            <a:ext uri="{FF2B5EF4-FFF2-40B4-BE49-F238E27FC236}">
              <a16:creationId xmlns:a16="http://schemas.microsoft.com/office/drawing/2014/main" id="{00000000-0008-0000-0000-00003611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35</xdr:row>
      <xdr:rowOff>0</xdr:rowOff>
    </xdr:from>
    <xdr:ext cx="342900" cy="342900"/>
    <xdr:sp macro="" textlink="">
      <xdr:nvSpPr>
        <xdr:cNvPr id="4407" name="Shape 14">
          <a:extLst>
            <a:ext uri="{FF2B5EF4-FFF2-40B4-BE49-F238E27FC236}">
              <a16:creationId xmlns:a16="http://schemas.microsoft.com/office/drawing/2014/main" id="{00000000-0008-0000-0000-00003711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35</xdr:row>
      <xdr:rowOff>0</xdr:rowOff>
    </xdr:from>
    <xdr:ext cx="342900" cy="342900"/>
    <xdr:sp macro="" textlink="">
      <xdr:nvSpPr>
        <xdr:cNvPr id="4408" name="Shape 14">
          <a:extLst>
            <a:ext uri="{FF2B5EF4-FFF2-40B4-BE49-F238E27FC236}">
              <a16:creationId xmlns:a16="http://schemas.microsoft.com/office/drawing/2014/main" id="{00000000-0008-0000-0000-00003811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35</xdr:row>
      <xdr:rowOff>0</xdr:rowOff>
    </xdr:from>
    <xdr:ext cx="342900" cy="342900"/>
    <xdr:sp macro="" textlink="">
      <xdr:nvSpPr>
        <xdr:cNvPr id="4409" name="Shape 14">
          <a:extLst>
            <a:ext uri="{FF2B5EF4-FFF2-40B4-BE49-F238E27FC236}">
              <a16:creationId xmlns:a16="http://schemas.microsoft.com/office/drawing/2014/main" id="{00000000-0008-0000-0000-00003911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38</xdr:row>
      <xdr:rowOff>0</xdr:rowOff>
    </xdr:from>
    <xdr:ext cx="342900" cy="342900"/>
    <xdr:sp macro="" textlink="">
      <xdr:nvSpPr>
        <xdr:cNvPr id="4410" name="Shape 14">
          <a:extLst>
            <a:ext uri="{FF2B5EF4-FFF2-40B4-BE49-F238E27FC236}">
              <a16:creationId xmlns:a16="http://schemas.microsoft.com/office/drawing/2014/main" id="{00000000-0008-0000-0000-00003A11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38</xdr:row>
      <xdr:rowOff>0</xdr:rowOff>
    </xdr:from>
    <xdr:ext cx="342900" cy="342900"/>
    <xdr:sp macro="" textlink="">
      <xdr:nvSpPr>
        <xdr:cNvPr id="4411" name="Shape 14">
          <a:extLst>
            <a:ext uri="{FF2B5EF4-FFF2-40B4-BE49-F238E27FC236}">
              <a16:creationId xmlns:a16="http://schemas.microsoft.com/office/drawing/2014/main" id="{00000000-0008-0000-0000-00003B11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38</xdr:row>
      <xdr:rowOff>0</xdr:rowOff>
    </xdr:from>
    <xdr:ext cx="342900" cy="342900"/>
    <xdr:sp macro="" textlink="">
      <xdr:nvSpPr>
        <xdr:cNvPr id="4412" name="Shape 14">
          <a:extLst>
            <a:ext uri="{FF2B5EF4-FFF2-40B4-BE49-F238E27FC236}">
              <a16:creationId xmlns:a16="http://schemas.microsoft.com/office/drawing/2014/main" id="{00000000-0008-0000-0000-00003C11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39</xdr:row>
      <xdr:rowOff>0</xdr:rowOff>
    </xdr:from>
    <xdr:ext cx="342900" cy="342900"/>
    <xdr:sp macro="" textlink="">
      <xdr:nvSpPr>
        <xdr:cNvPr id="4413" name="Shape 14">
          <a:extLst>
            <a:ext uri="{FF2B5EF4-FFF2-40B4-BE49-F238E27FC236}">
              <a16:creationId xmlns:a16="http://schemas.microsoft.com/office/drawing/2014/main" id="{00000000-0008-0000-0000-00003D11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39</xdr:row>
      <xdr:rowOff>0</xdr:rowOff>
    </xdr:from>
    <xdr:ext cx="342900" cy="342900"/>
    <xdr:sp macro="" textlink="">
      <xdr:nvSpPr>
        <xdr:cNvPr id="4414" name="Shape 14">
          <a:extLst>
            <a:ext uri="{FF2B5EF4-FFF2-40B4-BE49-F238E27FC236}">
              <a16:creationId xmlns:a16="http://schemas.microsoft.com/office/drawing/2014/main" id="{00000000-0008-0000-0000-00003E11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39</xdr:row>
      <xdr:rowOff>0</xdr:rowOff>
    </xdr:from>
    <xdr:ext cx="342900" cy="342900"/>
    <xdr:sp macro="" textlink="">
      <xdr:nvSpPr>
        <xdr:cNvPr id="4415" name="Shape 14">
          <a:extLst>
            <a:ext uri="{FF2B5EF4-FFF2-40B4-BE49-F238E27FC236}">
              <a16:creationId xmlns:a16="http://schemas.microsoft.com/office/drawing/2014/main" id="{00000000-0008-0000-0000-00003F11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40</xdr:row>
      <xdr:rowOff>0</xdr:rowOff>
    </xdr:from>
    <xdr:ext cx="342900" cy="342900"/>
    <xdr:sp macro="" textlink="">
      <xdr:nvSpPr>
        <xdr:cNvPr id="4416" name="Shape 14">
          <a:extLst>
            <a:ext uri="{FF2B5EF4-FFF2-40B4-BE49-F238E27FC236}">
              <a16:creationId xmlns:a16="http://schemas.microsoft.com/office/drawing/2014/main" id="{00000000-0008-0000-0000-00004011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40</xdr:row>
      <xdr:rowOff>0</xdr:rowOff>
    </xdr:from>
    <xdr:ext cx="342900" cy="342900"/>
    <xdr:sp macro="" textlink="">
      <xdr:nvSpPr>
        <xdr:cNvPr id="4417" name="Shape 14">
          <a:extLst>
            <a:ext uri="{FF2B5EF4-FFF2-40B4-BE49-F238E27FC236}">
              <a16:creationId xmlns:a16="http://schemas.microsoft.com/office/drawing/2014/main" id="{00000000-0008-0000-0000-00004111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43</xdr:row>
      <xdr:rowOff>0</xdr:rowOff>
    </xdr:from>
    <xdr:ext cx="342900" cy="342900"/>
    <xdr:sp macro="" textlink="">
      <xdr:nvSpPr>
        <xdr:cNvPr id="4418" name="Shape 14">
          <a:extLst>
            <a:ext uri="{FF2B5EF4-FFF2-40B4-BE49-F238E27FC236}">
              <a16:creationId xmlns:a16="http://schemas.microsoft.com/office/drawing/2014/main" id="{00000000-0008-0000-0000-00004211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43</xdr:row>
      <xdr:rowOff>0</xdr:rowOff>
    </xdr:from>
    <xdr:ext cx="342900" cy="342900"/>
    <xdr:sp macro="" textlink="">
      <xdr:nvSpPr>
        <xdr:cNvPr id="4419" name="Shape 14">
          <a:extLst>
            <a:ext uri="{FF2B5EF4-FFF2-40B4-BE49-F238E27FC236}">
              <a16:creationId xmlns:a16="http://schemas.microsoft.com/office/drawing/2014/main" id="{00000000-0008-0000-0000-00004311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43</xdr:row>
      <xdr:rowOff>0</xdr:rowOff>
    </xdr:from>
    <xdr:ext cx="342900" cy="342900"/>
    <xdr:sp macro="" textlink="">
      <xdr:nvSpPr>
        <xdr:cNvPr id="4420" name="Shape 14">
          <a:extLst>
            <a:ext uri="{FF2B5EF4-FFF2-40B4-BE49-F238E27FC236}">
              <a16:creationId xmlns:a16="http://schemas.microsoft.com/office/drawing/2014/main" id="{00000000-0008-0000-0000-00004411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44</xdr:row>
      <xdr:rowOff>0</xdr:rowOff>
    </xdr:from>
    <xdr:ext cx="342900" cy="342900"/>
    <xdr:sp macro="" textlink="">
      <xdr:nvSpPr>
        <xdr:cNvPr id="4421" name="Shape 14">
          <a:extLst>
            <a:ext uri="{FF2B5EF4-FFF2-40B4-BE49-F238E27FC236}">
              <a16:creationId xmlns:a16="http://schemas.microsoft.com/office/drawing/2014/main" id="{00000000-0008-0000-0000-00004511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44</xdr:row>
      <xdr:rowOff>0</xdr:rowOff>
    </xdr:from>
    <xdr:ext cx="342900" cy="342900"/>
    <xdr:sp macro="" textlink="">
      <xdr:nvSpPr>
        <xdr:cNvPr id="4422" name="Shape 14">
          <a:extLst>
            <a:ext uri="{FF2B5EF4-FFF2-40B4-BE49-F238E27FC236}">
              <a16:creationId xmlns:a16="http://schemas.microsoft.com/office/drawing/2014/main" id="{00000000-0008-0000-0000-00004611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44</xdr:row>
      <xdr:rowOff>0</xdr:rowOff>
    </xdr:from>
    <xdr:ext cx="342900" cy="342900"/>
    <xdr:sp macro="" textlink="">
      <xdr:nvSpPr>
        <xdr:cNvPr id="4423" name="Shape 14">
          <a:extLst>
            <a:ext uri="{FF2B5EF4-FFF2-40B4-BE49-F238E27FC236}">
              <a16:creationId xmlns:a16="http://schemas.microsoft.com/office/drawing/2014/main" id="{00000000-0008-0000-0000-00004711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45</xdr:row>
      <xdr:rowOff>0</xdr:rowOff>
    </xdr:from>
    <xdr:ext cx="342900" cy="342900"/>
    <xdr:sp macro="" textlink="">
      <xdr:nvSpPr>
        <xdr:cNvPr id="4424" name="Shape 14">
          <a:extLst>
            <a:ext uri="{FF2B5EF4-FFF2-40B4-BE49-F238E27FC236}">
              <a16:creationId xmlns:a16="http://schemas.microsoft.com/office/drawing/2014/main" id="{00000000-0008-0000-0000-00004811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45</xdr:row>
      <xdr:rowOff>0</xdr:rowOff>
    </xdr:from>
    <xdr:ext cx="342900" cy="342900"/>
    <xdr:sp macro="" textlink="">
      <xdr:nvSpPr>
        <xdr:cNvPr id="4425" name="Shape 14">
          <a:extLst>
            <a:ext uri="{FF2B5EF4-FFF2-40B4-BE49-F238E27FC236}">
              <a16:creationId xmlns:a16="http://schemas.microsoft.com/office/drawing/2014/main" id="{00000000-0008-0000-0000-00004911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45</xdr:row>
      <xdr:rowOff>0</xdr:rowOff>
    </xdr:from>
    <xdr:ext cx="342900" cy="342900"/>
    <xdr:sp macro="" textlink="">
      <xdr:nvSpPr>
        <xdr:cNvPr id="4426" name="Shape 14">
          <a:extLst>
            <a:ext uri="{FF2B5EF4-FFF2-40B4-BE49-F238E27FC236}">
              <a16:creationId xmlns:a16="http://schemas.microsoft.com/office/drawing/2014/main" id="{00000000-0008-0000-0000-00004A11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46</xdr:row>
      <xdr:rowOff>0</xdr:rowOff>
    </xdr:from>
    <xdr:ext cx="342900" cy="342900"/>
    <xdr:sp macro="" textlink="">
      <xdr:nvSpPr>
        <xdr:cNvPr id="4427" name="Shape 14">
          <a:extLst>
            <a:ext uri="{FF2B5EF4-FFF2-40B4-BE49-F238E27FC236}">
              <a16:creationId xmlns:a16="http://schemas.microsoft.com/office/drawing/2014/main" id="{00000000-0008-0000-0000-00004B11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46</xdr:row>
      <xdr:rowOff>0</xdr:rowOff>
    </xdr:from>
    <xdr:ext cx="342900" cy="342900"/>
    <xdr:sp macro="" textlink="">
      <xdr:nvSpPr>
        <xdr:cNvPr id="4428" name="Shape 14">
          <a:extLst>
            <a:ext uri="{FF2B5EF4-FFF2-40B4-BE49-F238E27FC236}">
              <a16:creationId xmlns:a16="http://schemas.microsoft.com/office/drawing/2014/main" id="{00000000-0008-0000-0000-00004C11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46</xdr:row>
      <xdr:rowOff>0</xdr:rowOff>
    </xdr:from>
    <xdr:ext cx="342900" cy="342900"/>
    <xdr:sp macro="" textlink="">
      <xdr:nvSpPr>
        <xdr:cNvPr id="4429" name="Shape 14">
          <a:extLst>
            <a:ext uri="{FF2B5EF4-FFF2-40B4-BE49-F238E27FC236}">
              <a16:creationId xmlns:a16="http://schemas.microsoft.com/office/drawing/2014/main" id="{00000000-0008-0000-0000-00004D11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52</xdr:row>
      <xdr:rowOff>0</xdr:rowOff>
    </xdr:from>
    <xdr:ext cx="342900" cy="342900"/>
    <xdr:sp macro="" textlink="">
      <xdr:nvSpPr>
        <xdr:cNvPr id="4430" name="Shape 14">
          <a:extLst>
            <a:ext uri="{FF2B5EF4-FFF2-40B4-BE49-F238E27FC236}">
              <a16:creationId xmlns:a16="http://schemas.microsoft.com/office/drawing/2014/main" id="{00000000-0008-0000-0000-00004E11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52</xdr:row>
      <xdr:rowOff>0</xdr:rowOff>
    </xdr:from>
    <xdr:ext cx="342900" cy="342900"/>
    <xdr:sp macro="" textlink="">
      <xdr:nvSpPr>
        <xdr:cNvPr id="4431" name="Shape 14">
          <a:extLst>
            <a:ext uri="{FF2B5EF4-FFF2-40B4-BE49-F238E27FC236}">
              <a16:creationId xmlns:a16="http://schemas.microsoft.com/office/drawing/2014/main" id="{00000000-0008-0000-0000-00004F11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52</xdr:row>
      <xdr:rowOff>0</xdr:rowOff>
    </xdr:from>
    <xdr:ext cx="342900" cy="342900"/>
    <xdr:sp macro="" textlink="">
      <xdr:nvSpPr>
        <xdr:cNvPr id="4432" name="Shape 14">
          <a:extLst>
            <a:ext uri="{FF2B5EF4-FFF2-40B4-BE49-F238E27FC236}">
              <a16:creationId xmlns:a16="http://schemas.microsoft.com/office/drawing/2014/main" id="{00000000-0008-0000-0000-00005011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37</xdr:row>
      <xdr:rowOff>0</xdr:rowOff>
    </xdr:from>
    <xdr:ext cx="342900" cy="342900"/>
    <xdr:sp macro="" textlink="">
      <xdr:nvSpPr>
        <xdr:cNvPr id="4433" name="Shape 14">
          <a:extLst>
            <a:ext uri="{FF2B5EF4-FFF2-40B4-BE49-F238E27FC236}">
              <a16:creationId xmlns:a16="http://schemas.microsoft.com/office/drawing/2014/main" id="{00000000-0008-0000-0000-00005111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38</xdr:row>
      <xdr:rowOff>0</xdr:rowOff>
    </xdr:from>
    <xdr:ext cx="342900" cy="342900"/>
    <xdr:sp macro="" textlink="">
      <xdr:nvSpPr>
        <xdr:cNvPr id="4434" name="Shape 14">
          <a:extLst>
            <a:ext uri="{FF2B5EF4-FFF2-40B4-BE49-F238E27FC236}">
              <a16:creationId xmlns:a16="http://schemas.microsoft.com/office/drawing/2014/main" id="{00000000-0008-0000-0000-00005211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39</xdr:row>
      <xdr:rowOff>0</xdr:rowOff>
    </xdr:from>
    <xdr:ext cx="342900" cy="342900"/>
    <xdr:sp macro="" textlink="">
      <xdr:nvSpPr>
        <xdr:cNvPr id="4435" name="Shape 14">
          <a:extLst>
            <a:ext uri="{FF2B5EF4-FFF2-40B4-BE49-F238E27FC236}">
              <a16:creationId xmlns:a16="http://schemas.microsoft.com/office/drawing/2014/main" id="{00000000-0008-0000-0000-00005311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40</xdr:row>
      <xdr:rowOff>0</xdr:rowOff>
    </xdr:from>
    <xdr:ext cx="342900" cy="342900"/>
    <xdr:sp macro="" textlink="">
      <xdr:nvSpPr>
        <xdr:cNvPr id="4436" name="Shape 14">
          <a:extLst>
            <a:ext uri="{FF2B5EF4-FFF2-40B4-BE49-F238E27FC236}">
              <a16:creationId xmlns:a16="http://schemas.microsoft.com/office/drawing/2014/main" id="{00000000-0008-0000-0000-00005411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37</xdr:row>
      <xdr:rowOff>0</xdr:rowOff>
    </xdr:from>
    <xdr:ext cx="342900" cy="342900"/>
    <xdr:sp macro="" textlink="">
      <xdr:nvSpPr>
        <xdr:cNvPr id="4437" name="Shape 14">
          <a:extLst>
            <a:ext uri="{FF2B5EF4-FFF2-40B4-BE49-F238E27FC236}">
              <a16:creationId xmlns:a16="http://schemas.microsoft.com/office/drawing/2014/main" id="{00000000-0008-0000-0000-00005511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38</xdr:row>
      <xdr:rowOff>0</xdr:rowOff>
    </xdr:from>
    <xdr:ext cx="342900" cy="342900"/>
    <xdr:sp macro="" textlink="">
      <xdr:nvSpPr>
        <xdr:cNvPr id="4438" name="Shape 14">
          <a:extLst>
            <a:ext uri="{FF2B5EF4-FFF2-40B4-BE49-F238E27FC236}">
              <a16:creationId xmlns:a16="http://schemas.microsoft.com/office/drawing/2014/main" id="{00000000-0008-0000-0000-00005611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39</xdr:row>
      <xdr:rowOff>0</xdr:rowOff>
    </xdr:from>
    <xdr:ext cx="342900" cy="342900"/>
    <xdr:sp macro="" textlink="">
      <xdr:nvSpPr>
        <xdr:cNvPr id="4439" name="Shape 14">
          <a:extLst>
            <a:ext uri="{FF2B5EF4-FFF2-40B4-BE49-F238E27FC236}">
              <a16:creationId xmlns:a16="http://schemas.microsoft.com/office/drawing/2014/main" id="{00000000-0008-0000-0000-00005711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40</xdr:row>
      <xdr:rowOff>0</xdr:rowOff>
    </xdr:from>
    <xdr:ext cx="342900" cy="342900"/>
    <xdr:sp macro="" textlink="">
      <xdr:nvSpPr>
        <xdr:cNvPr id="4440" name="Shape 14">
          <a:extLst>
            <a:ext uri="{FF2B5EF4-FFF2-40B4-BE49-F238E27FC236}">
              <a16:creationId xmlns:a16="http://schemas.microsoft.com/office/drawing/2014/main" id="{00000000-0008-0000-0000-00005811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37</xdr:row>
      <xdr:rowOff>0</xdr:rowOff>
    </xdr:from>
    <xdr:ext cx="342900" cy="342900"/>
    <xdr:sp macro="" textlink="">
      <xdr:nvSpPr>
        <xdr:cNvPr id="4441" name="Shape 14">
          <a:extLst>
            <a:ext uri="{FF2B5EF4-FFF2-40B4-BE49-F238E27FC236}">
              <a16:creationId xmlns:a16="http://schemas.microsoft.com/office/drawing/2014/main" id="{00000000-0008-0000-0000-00005911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35</xdr:row>
      <xdr:rowOff>0</xdr:rowOff>
    </xdr:from>
    <xdr:ext cx="342900" cy="342900"/>
    <xdr:sp macro="" textlink="">
      <xdr:nvSpPr>
        <xdr:cNvPr id="4442" name="Shape 14">
          <a:extLst>
            <a:ext uri="{FF2B5EF4-FFF2-40B4-BE49-F238E27FC236}">
              <a16:creationId xmlns:a16="http://schemas.microsoft.com/office/drawing/2014/main" id="{00000000-0008-0000-0000-00005A11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35</xdr:row>
      <xdr:rowOff>0</xdr:rowOff>
    </xdr:from>
    <xdr:ext cx="342900" cy="342900"/>
    <xdr:sp macro="" textlink="">
      <xdr:nvSpPr>
        <xdr:cNvPr id="4443" name="Shape 14">
          <a:extLst>
            <a:ext uri="{FF2B5EF4-FFF2-40B4-BE49-F238E27FC236}">
              <a16:creationId xmlns:a16="http://schemas.microsoft.com/office/drawing/2014/main" id="{00000000-0008-0000-0000-00005B11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35</xdr:row>
      <xdr:rowOff>0</xdr:rowOff>
    </xdr:from>
    <xdr:ext cx="342900" cy="342900"/>
    <xdr:sp macro="" textlink="">
      <xdr:nvSpPr>
        <xdr:cNvPr id="4444" name="Shape 14">
          <a:extLst>
            <a:ext uri="{FF2B5EF4-FFF2-40B4-BE49-F238E27FC236}">
              <a16:creationId xmlns:a16="http://schemas.microsoft.com/office/drawing/2014/main" id="{00000000-0008-0000-0000-00005C11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38</xdr:row>
      <xdr:rowOff>0</xdr:rowOff>
    </xdr:from>
    <xdr:ext cx="342900" cy="342900"/>
    <xdr:sp macro="" textlink="">
      <xdr:nvSpPr>
        <xdr:cNvPr id="4445" name="Shape 14">
          <a:extLst>
            <a:ext uri="{FF2B5EF4-FFF2-40B4-BE49-F238E27FC236}">
              <a16:creationId xmlns:a16="http://schemas.microsoft.com/office/drawing/2014/main" id="{00000000-0008-0000-0000-00005D11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38</xdr:row>
      <xdr:rowOff>0</xdr:rowOff>
    </xdr:from>
    <xdr:ext cx="342900" cy="342900"/>
    <xdr:sp macro="" textlink="">
      <xdr:nvSpPr>
        <xdr:cNvPr id="4446" name="Shape 14">
          <a:extLst>
            <a:ext uri="{FF2B5EF4-FFF2-40B4-BE49-F238E27FC236}">
              <a16:creationId xmlns:a16="http://schemas.microsoft.com/office/drawing/2014/main" id="{00000000-0008-0000-0000-00005E11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38</xdr:row>
      <xdr:rowOff>0</xdr:rowOff>
    </xdr:from>
    <xdr:ext cx="342900" cy="342900"/>
    <xdr:sp macro="" textlink="">
      <xdr:nvSpPr>
        <xdr:cNvPr id="4447" name="Shape 14">
          <a:extLst>
            <a:ext uri="{FF2B5EF4-FFF2-40B4-BE49-F238E27FC236}">
              <a16:creationId xmlns:a16="http://schemas.microsoft.com/office/drawing/2014/main" id="{00000000-0008-0000-0000-00005F11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39</xdr:row>
      <xdr:rowOff>0</xdr:rowOff>
    </xdr:from>
    <xdr:ext cx="342900" cy="342900"/>
    <xdr:sp macro="" textlink="">
      <xdr:nvSpPr>
        <xdr:cNvPr id="4448" name="Shape 14">
          <a:extLst>
            <a:ext uri="{FF2B5EF4-FFF2-40B4-BE49-F238E27FC236}">
              <a16:creationId xmlns:a16="http://schemas.microsoft.com/office/drawing/2014/main" id="{00000000-0008-0000-0000-00006011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39</xdr:row>
      <xdr:rowOff>0</xdr:rowOff>
    </xdr:from>
    <xdr:ext cx="342900" cy="342900"/>
    <xdr:sp macro="" textlink="">
      <xdr:nvSpPr>
        <xdr:cNvPr id="4449" name="Shape 14">
          <a:extLst>
            <a:ext uri="{FF2B5EF4-FFF2-40B4-BE49-F238E27FC236}">
              <a16:creationId xmlns:a16="http://schemas.microsoft.com/office/drawing/2014/main" id="{00000000-0008-0000-0000-00006111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39</xdr:row>
      <xdr:rowOff>0</xdr:rowOff>
    </xdr:from>
    <xdr:ext cx="342900" cy="342900"/>
    <xdr:sp macro="" textlink="">
      <xdr:nvSpPr>
        <xdr:cNvPr id="4450" name="Shape 14">
          <a:extLst>
            <a:ext uri="{FF2B5EF4-FFF2-40B4-BE49-F238E27FC236}">
              <a16:creationId xmlns:a16="http://schemas.microsoft.com/office/drawing/2014/main" id="{00000000-0008-0000-0000-00006211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40</xdr:row>
      <xdr:rowOff>0</xdr:rowOff>
    </xdr:from>
    <xdr:ext cx="342900" cy="342900"/>
    <xdr:sp macro="" textlink="">
      <xdr:nvSpPr>
        <xdr:cNvPr id="4451" name="Shape 14">
          <a:extLst>
            <a:ext uri="{FF2B5EF4-FFF2-40B4-BE49-F238E27FC236}">
              <a16:creationId xmlns:a16="http://schemas.microsoft.com/office/drawing/2014/main" id="{00000000-0008-0000-0000-00006311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40</xdr:row>
      <xdr:rowOff>0</xdr:rowOff>
    </xdr:from>
    <xdr:ext cx="342900" cy="342900"/>
    <xdr:sp macro="" textlink="">
      <xdr:nvSpPr>
        <xdr:cNvPr id="4452" name="Shape 14">
          <a:extLst>
            <a:ext uri="{FF2B5EF4-FFF2-40B4-BE49-F238E27FC236}">
              <a16:creationId xmlns:a16="http://schemas.microsoft.com/office/drawing/2014/main" id="{00000000-0008-0000-0000-00006411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40</xdr:row>
      <xdr:rowOff>0</xdr:rowOff>
    </xdr:from>
    <xdr:ext cx="342900" cy="342900"/>
    <xdr:sp macro="" textlink="">
      <xdr:nvSpPr>
        <xdr:cNvPr id="4453" name="Shape 14">
          <a:extLst>
            <a:ext uri="{FF2B5EF4-FFF2-40B4-BE49-F238E27FC236}">
              <a16:creationId xmlns:a16="http://schemas.microsoft.com/office/drawing/2014/main" id="{00000000-0008-0000-0000-00006511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43</xdr:row>
      <xdr:rowOff>0</xdr:rowOff>
    </xdr:from>
    <xdr:ext cx="342900" cy="342900"/>
    <xdr:sp macro="" textlink="">
      <xdr:nvSpPr>
        <xdr:cNvPr id="4454" name="Shape 14">
          <a:extLst>
            <a:ext uri="{FF2B5EF4-FFF2-40B4-BE49-F238E27FC236}">
              <a16:creationId xmlns:a16="http://schemas.microsoft.com/office/drawing/2014/main" id="{00000000-0008-0000-0000-00006611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43</xdr:row>
      <xdr:rowOff>0</xdr:rowOff>
    </xdr:from>
    <xdr:ext cx="342900" cy="342900"/>
    <xdr:sp macro="" textlink="">
      <xdr:nvSpPr>
        <xdr:cNvPr id="4455" name="Shape 14">
          <a:extLst>
            <a:ext uri="{FF2B5EF4-FFF2-40B4-BE49-F238E27FC236}">
              <a16:creationId xmlns:a16="http://schemas.microsoft.com/office/drawing/2014/main" id="{00000000-0008-0000-0000-00006711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43</xdr:row>
      <xdr:rowOff>0</xdr:rowOff>
    </xdr:from>
    <xdr:ext cx="342900" cy="342900"/>
    <xdr:sp macro="" textlink="">
      <xdr:nvSpPr>
        <xdr:cNvPr id="4456" name="Shape 14">
          <a:extLst>
            <a:ext uri="{FF2B5EF4-FFF2-40B4-BE49-F238E27FC236}">
              <a16:creationId xmlns:a16="http://schemas.microsoft.com/office/drawing/2014/main" id="{00000000-0008-0000-0000-00006811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44</xdr:row>
      <xdr:rowOff>0</xdr:rowOff>
    </xdr:from>
    <xdr:ext cx="342900" cy="342900"/>
    <xdr:sp macro="" textlink="">
      <xdr:nvSpPr>
        <xdr:cNvPr id="4457" name="Shape 14">
          <a:extLst>
            <a:ext uri="{FF2B5EF4-FFF2-40B4-BE49-F238E27FC236}">
              <a16:creationId xmlns:a16="http://schemas.microsoft.com/office/drawing/2014/main" id="{00000000-0008-0000-0000-00006911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44</xdr:row>
      <xdr:rowOff>0</xdr:rowOff>
    </xdr:from>
    <xdr:ext cx="342900" cy="342900"/>
    <xdr:sp macro="" textlink="">
      <xdr:nvSpPr>
        <xdr:cNvPr id="4458" name="Shape 14">
          <a:extLst>
            <a:ext uri="{FF2B5EF4-FFF2-40B4-BE49-F238E27FC236}">
              <a16:creationId xmlns:a16="http://schemas.microsoft.com/office/drawing/2014/main" id="{00000000-0008-0000-0000-00006A11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44</xdr:row>
      <xdr:rowOff>0</xdr:rowOff>
    </xdr:from>
    <xdr:ext cx="342900" cy="342900"/>
    <xdr:sp macro="" textlink="">
      <xdr:nvSpPr>
        <xdr:cNvPr id="4459" name="Shape 14">
          <a:extLst>
            <a:ext uri="{FF2B5EF4-FFF2-40B4-BE49-F238E27FC236}">
              <a16:creationId xmlns:a16="http://schemas.microsoft.com/office/drawing/2014/main" id="{00000000-0008-0000-0000-00006B11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45</xdr:row>
      <xdr:rowOff>0</xdr:rowOff>
    </xdr:from>
    <xdr:ext cx="342900" cy="342900"/>
    <xdr:sp macro="" textlink="">
      <xdr:nvSpPr>
        <xdr:cNvPr id="4460" name="Shape 14">
          <a:extLst>
            <a:ext uri="{FF2B5EF4-FFF2-40B4-BE49-F238E27FC236}">
              <a16:creationId xmlns:a16="http://schemas.microsoft.com/office/drawing/2014/main" id="{00000000-0008-0000-0000-00006C11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45</xdr:row>
      <xdr:rowOff>0</xdr:rowOff>
    </xdr:from>
    <xdr:ext cx="342900" cy="342900"/>
    <xdr:sp macro="" textlink="">
      <xdr:nvSpPr>
        <xdr:cNvPr id="4461" name="Shape 14">
          <a:extLst>
            <a:ext uri="{FF2B5EF4-FFF2-40B4-BE49-F238E27FC236}">
              <a16:creationId xmlns:a16="http://schemas.microsoft.com/office/drawing/2014/main" id="{00000000-0008-0000-0000-00006D11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46</xdr:row>
      <xdr:rowOff>0</xdr:rowOff>
    </xdr:from>
    <xdr:ext cx="342900" cy="342900"/>
    <xdr:sp macro="" textlink="">
      <xdr:nvSpPr>
        <xdr:cNvPr id="4462" name="Shape 14">
          <a:extLst>
            <a:ext uri="{FF2B5EF4-FFF2-40B4-BE49-F238E27FC236}">
              <a16:creationId xmlns:a16="http://schemas.microsoft.com/office/drawing/2014/main" id="{00000000-0008-0000-0000-00006E11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46</xdr:row>
      <xdr:rowOff>0</xdr:rowOff>
    </xdr:from>
    <xdr:ext cx="342900" cy="342900"/>
    <xdr:sp macro="" textlink="">
      <xdr:nvSpPr>
        <xdr:cNvPr id="4463" name="Shape 14">
          <a:extLst>
            <a:ext uri="{FF2B5EF4-FFF2-40B4-BE49-F238E27FC236}">
              <a16:creationId xmlns:a16="http://schemas.microsoft.com/office/drawing/2014/main" id="{00000000-0008-0000-0000-00006F11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46</xdr:row>
      <xdr:rowOff>0</xdr:rowOff>
    </xdr:from>
    <xdr:ext cx="342900" cy="342900"/>
    <xdr:sp macro="" textlink="">
      <xdr:nvSpPr>
        <xdr:cNvPr id="4464" name="Shape 14">
          <a:extLst>
            <a:ext uri="{FF2B5EF4-FFF2-40B4-BE49-F238E27FC236}">
              <a16:creationId xmlns:a16="http://schemas.microsoft.com/office/drawing/2014/main" id="{00000000-0008-0000-0000-00007011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52</xdr:row>
      <xdr:rowOff>0</xdr:rowOff>
    </xdr:from>
    <xdr:ext cx="342900" cy="342900"/>
    <xdr:sp macro="" textlink="">
      <xdr:nvSpPr>
        <xdr:cNvPr id="4465" name="Shape 14">
          <a:extLst>
            <a:ext uri="{FF2B5EF4-FFF2-40B4-BE49-F238E27FC236}">
              <a16:creationId xmlns:a16="http://schemas.microsoft.com/office/drawing/2014/main" id="{00000000-0008-0000-0000-00007111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52</xdr:row>
      <xdr:rowOff>0</xdr:rowOff>
    </xdr:from>
    <xdr:ext cx="342900" cy="342900"/>
    <xdr:sp macro="" textlink="">
      <xdr:nvSpPr>
        <xdr:cNvPr id="4466" name="Shape 14">
          <a:extLst>
            <a:ext uri="{FF2B5EF4-FFF2-40B4-BE49-F238E27FC236}">
              <a16:creationId xmlns:a16="http://schemas.microsoft.com/office/drawing/2014/main" id="{00000000-0008-0000-0000-00007211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52</xdr:row>
      <xdr:rowOff>0</xdr:rowOff>
    </xdr:from>
    <xdr:ext cx="342900" cy="342900"/>
    <xdr:sp macro="" textlink="">
      <xdr:nvSpPr>
        <xdr:cNvPr id="4467" name="Shape 14">
          <a:extLst>
            <a:ext uri="{FF2B5EF4-FFF2-40B4-BE49-F238E27FC236}">
              <a16:creationId xmlns:a16="http://schemas.microsoft.com/office/drawing/2014/main" id="{00000000-0008-0000-0000-00007311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37</xdr:row>
      <xdr:rowOff>0</xdr:rowOff>
    </xdr:from>
    <xdr:ext cx="342900" cy="342900"/>
    <xdr:sp macro="" textlink="">
      <xdr:nvSpPr>
        <xdr:cNvPr id="4468" name="Shape 14">
          <a:extLst>
            <a:ext uri="{FF2B5EF4-FFF2-40B4-BE49-F238E27FC236}">
              <a16:creationId xmlns:a16="http://schemas.microsoft.com/office/drawing/2014/main" id="{00000000-0008-0000-0000-00007411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38</xdr:row>
      <xdr:rowOff>0</xdr:rowOff>
    </xdr:from>
    <xdr:ext cx="342900" cy="342900"/>
    <xdr:sp macro="" textlink="">
      <xdr:nvSpPr>
        <xdr:cNvPr id="4469" name="Shape 14">
          <a:extLst>
            <a:ext uri="{FF2B5EF4-FFF2-40B4-BE49-F238E27FC236}">
              <a16:creationId xmlns:a16="http://schemas.microsoft.com/office/drawing/2014/main" id="{00000000-0008-0000-0000-00007511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39</xdr:row>
      <xdr:rowOff>0</xdr:rowOff>
    </xdr:from>
    <xdr:ext cx="342900" cy="342900"/>
    <xdr:sp macro="" textlink="">
      <xdr:nvSpPr>
        <xdr:cNvPr id="4470" name="Shape 14">
          <a:extLst>
            <a:ext uri="{FF2B5EF4-FFF2-40B4-BE49-F238E27FC236}">
              <a16:creationId xmlns:a16="http://schemas.microsoft.com/office/drawing/2014/main" id="{00000000-0008-0000-0000-00007611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40</xdr:row>
      <xdr:rowOff>0</xdr:rowOff>
    </xdr:from>
    <xdr:ext cx="342900" cy="342900"/>
    <xdr:sp macro="" textlink="">
      <xdr:nvSpPr>
        <xdr:cNvPr id="4471" name="Shape 14">
          <a:extLst>
            <a:ext uri="{FF2B5EF4-FFF2-40B4-BE49-F238E27FC236}">
              <a16:creationId xmlns:a16="http://schemas.microsoft.com/office/drawing/2014/main" id="{00000000-0008-0000-0000-00007711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37</xdr:row>
      <xdr:rowOff>0</xdr:rowOff>
    </xdr:from>
    <xdr:ext cx="342900" cy="342900"/>
    <xdr:sp macro="" textlink="">
      <xdr:nvSpPr>
        <xdr:cNvPr id="4472" name="Shape 14">
          <a:extLst>
            <a:ext uri="{FF2B5EF4-FFF2-40B4-BE49-F238E27FC236}">
              <a16:creationId xmlns:a16="http://schemas.microsoft.com/office/drawing/2014/main" id="{00000000-0008-0000-0000-00007811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38</xdr:row>
      <xdr:rowOff>0</xdr:rowOff>
    </xdr:from>
    <xdr:ext cx="342900" cy="342900"/>
    <xdr:sp macro="" textlink="">
      <xdr:nvSpPr>
        <xdr:cNvPr id="4473" name="Shape 14">
          <a:extLst>
            <a:ext uri="{FF2B5EF4-FFF2-40B4-BE49-F238E27FC236}">
              <a16:creationId xmlns:a16="http://schemas.microsoft.com/office/drawing/2014/main" id="{00000000-0008-0000-0000-00007911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39</xdr:row>
      <xdr:rowOff>0</xdr:rowOff>
    </xdr:from>
    <xdr:ext cx="342900" cy="342900"/>
    <xdr:sp macro="" textlink="">
      <xdr:nvSpPr>
        <xdr:cNvPr id="4474" name="Shape 14">
          <a:extLst>
            <a:ext uri="{FF2B5EF4-FFF2-40B4-BE49-F238E27FC236}">
              <a16:creationId xmlns:a16="http://schemas.microsoft.com/office/drawing/2014/main" id="{00000000-0008-0000-0000-00007A11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40</xdr:row>
      <xdr:rowOff>0</xdr:rowOff>
    </xdr:from>
    <xdr:ext cx="342900" cy="342900"/>
    <xdr:sp macro="" textlink="">
      <xdr:nvSpPr>
        <xdr:cNvPr id="4475" name="Shape 14">
          <a:extLst>
            <a:ext uri="{FF2B5EF4-FFF2-40B4-BE49-F238E27FC236}">
              <a16:creationId xmlns:a16="http://schemas.microsoft.com/office/drawing/2014/main" id="{00000000-0008-0000-0000-00007B11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37</xdr:row>
      <xdr:rowOff>0</xdr:rowOff>
    </xdr:from>
    <xdr:ext cx="342900" cy="342900"/>
    <xdr:sp macro="" textlink="">
      <xdr:nvSpPr>
        <xdr:cNvPr id="4476" name="Shape 14">
          <a:extLst>
            <a:ext uri="{FF2B5EF4-FFF2-40B4-BE49-F238E27FC236}">
              <a16:creationId xmlns:a16="http://schemas.microsoft.com/office/drawing/2014/main" id="{00000000-0008-0000-0000-00007C11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35</xdr:row>
      <xdr:rowOff>0</xdr:rowOff>
    </xdr:from>
    <xdr:ext cx="342900" cy="342900"/>
    <xdr:sp macro="" textlink="">
      <xdr:nvSpPr>
        <xdr:cNvPr id="4477" name="Shape 14">
          <a:extLst>
            <a:ext uri="{FF2B5EF4-FFF2-40B4-BE49-F238E27FC236}">
              <a16:creationId xmlns:a16="http://schemas.microsoft.com/office/drawing/2014/main" id="{00000000-0008-0000-0000-00007D11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35</xdr:row>
      <xdr:rowOff>0</xdr:rowOff>
    </xdr:from>
    <xdr:ext cx="342900" cy="342900"/>
    <xdr:sp macro="" textlink="">
      <xdr:nvSpPr>
        <xdr:cNvPr id="4478" name="Shape 14">
          <a:extLst>
            <a:ext uri="{FF2B5EF4-FFF2-40B4-BE49-F238E27FC236}">
              <a16:creationId xmlns:a16="http://schemas.microsoft.com/office/drawing/2014/main" id="{00000000-0008-0000-0000-00007E11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35</xdr:row>
      <xdr:rowOff>0</xdr:rowOff>
    </xdr:from>
    <xdr:ext cx="342900" cy="342900"/>
    <xdr:sp macro="" textlink="">
      <xdr:nvSpPr>
        <xdr:cNvPr id="4479" name="Shape 14">
          <a:extLst>
            <a:ext uri="{FF2B5EF4-FFF2-40B4-BE49-F238E27FC236}">
              <a16:creationId xmlns:a16="http://schemas.microsoft.com/office/drawing/2014/main" id="{00000000-0008-0000-0000-00007F11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38</xdr:row>
      <xdr:rowOff>0</xdr:rowOff>
    </xdr:from>
    <xdr:ext cx="342900" cy="342900"/>
    <xdr:sp macro="" textlink="">
      <xdr:nvSpPr>
        <xdr:cNvPr id="4480" name="Shape 14">
          <a:extLst>
            <a:ext uri="{FF2B5EF4-FFF2-40B4-BE49-F238E27FC236}">
              <a16:creationId xmlns:a16="http://schemas.microsoft.com/office/drawing/2014/main" id="{00000000-0008-0000-0000-00008011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38</xdr:row>
      <xdr:rowOff>0</xdr:rowOff>
    </xdr:from>
    <xdr:ext cx="342900" cy="342900"/>
    <xdr:sp macro="" textlink="">
      <xdr:nvSpPr>
        <xdr:cNvPr id="4481" name="Shape 14">
          <a:extLst>
            <a:ext uri="{FF2B5EF4-FFF2-40B4-BE49-F238E27FC236}">
              <a16:creationId xmlns:a16="http://schemas.microsoft.com/office/drawing/2014/main" id="{00000000-0008-0000-0000-00008111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38</xdr:row>
      <xdr:rowOff>0</xdr:rowOff>
    </xdr:from>
    <xdr:ext cx="342900" cy="342900"/>
    <xdr:sp macro="" textlink="">
      <xdr:nvSpPr>
        <xdr:cNvPr id="4482" name="Shape 14">
          <a:extLst>
            <a:ext uri="{FF2B5EF4-FFF2-40B4-BE49-F238E27FC236}">
              <a16:creationId xmlns:a16="http://schemas.microsoft.com/office/drawing/2014/main" id="{00000000-0008-0000-0000-00008211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39</xdr:row>
      <xdr:rowOff>0</xdr:rowOff>
    </xdr:from>
    <xdr:ext cx="342900" cy="342900"/>
    <xdr:sp macro="" textlink="">
      <xdr:nvSpPr>
        <xdr:cNvPr id="4483" name="Shape 14">
          <a:extLst>
            <a:ext uri="{FF2B5EF4-FFF2-40B4-BE49-F238E27FC236}">
              <a16:creationId xmlns:a16="http://schemas.microsoft.com/office/drawing/2014/main" id="{00000000-0008-0000-0000-00008311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39</xdr:row>
      <xdr:rowOff>0</xdr:rowOff>
    </xdr:from>
    <xdr:ext cx="342900" cy="342900"/>
    <xdr:sp macro="" textlink="">
      <xdr:nvSpPr>
        <xdr:cNvPr id="4484" name="Shape 14">
          <a:extLst>
            <a:ext uri="{FF2B5EF4-FFF2-40B4-BE49-F238E27FC236}">
              <a16:creationId xmlns:a16="http://schemas.microsoft.com/office/drawing/2014/main" id="{00000000-0008-0000-0000-00008411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39</xdr:row>
      <xdr:rowOff>0</xdr:rowOff>
    </xdr:from>
    <xdr:ext cx="342900" cy="342900"/>
    <xdr:sp macro="" textlink="">
      <xdr:nvSpPr>
        <xdr:cNvPr id="4485" name="Shape 14">
          <a:extLst>
            <a:ext uri="{FF2B5EF4-FFF2-40B4-BE49-F238E27FC236}">
              <a16:creationId xmlns:a16="http://schemas.microsoft.com/office/drawing/2014/main" id="{00000000-0008-0000-0000-00008511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40</xdr:row>
      <xdr:rowOff>0</xdr:rowOff>
    </xdr:from>
    <xdr:ext cx="342900" cy="342900"/>
    <xdr:sp macro="" textlink="">
      <xdr:nvSpPr>
        <xdr:cNvPr id="4486" name="Shape 14">
          <a:extLst>
            <a:ext uri="{FF2B5EF4-FFF2-40B4-BE49-F238E27FC236}">
              <a16:creationId xmlns:a16="http://schemas.microsoft.com/office/drawing/2014/main" id="{00000000-0008-0000-0000-00008611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40</xdr:row>
      <xdr:rowOff>0</xdr:rowOff>
    </xdr:from>
    <xdr:ext cx="342900" cy="342900"/>
    <xdr:sp macro="" textlink="">
      <xdr:nvSpPr>
        <xdr:cNvPr id="4487" name="Shape 14">
          <a:extLst>
            <a:ext uri="{FF2B5EF4-FFF2-40B4-BE49-F238E27FC236}">
              <a16:creationId xmlns:a16="http://schemas.microsoft.com/office/drawing/2014/main" id="{00000000-0008-0000-0000-00008711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40</xdr:row>
      <xdr:rowOff>0</xdr:rowOff>
    </xdr:from>
    <xdr:ext cx="342900" cy="342900"/>
    <xdr:sp macro="" textlink="">
      <xdr:nvSpPr>
        <xdr:cNvPr id="4488" name="Shape 14">
          <a:extLst>
            <a:ext uri="{FF2B5EF4-FFF2-40B4-BE49-F238E27FC236}">
              <a16:creationId xmlns:a16="http://schemas.microsoft.com/office/drawing/2014/main" id="{00000000-0008-0000-0000-00008811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43</xdr:row>
      <xdr:rowOff>0</xdr:rowOff>
    </xdr:from>
    <xdr:ext cx="342900" cy="342900"/>
    <xdr:sp macro="" textlink="">
      <xdr:nvSpPr>
        <xdr:cNvPr id="4489" name="Shape 14">
          <a:extLst>
            <a:ext uri="{FF2B5EF4-FFF2-40B4-BE49-F238E27FC236}">
              <a16:creationId xmlns:a16="http://schemas.microsoft.com/office/drawing/2014/main" id="{00000000-0008-0000-0000-00008911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43</xdr:row>
      <xdr:rowOff>0</xdr:rowOff>
    </xdr:from>
    <xdr:ext cx="342900" cy="342900"/>
    <xdr:sp macro="" textlink="">
      <xdr:nvSpPr>
        <xdr:cNvPr id="4490" name="Shape 14">
          <a:extLst>
            <a:ext uri="{FF2B5EF4-FFF2-40B4-BE49-F238E27FC236}">
              <a16:creationId xmlns:a16="http://schemas.microsoft.com/office/drawing/2014/main" id="{00000000-0008-0000-0000-00008A11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43</xdr:row>
      <xdr:rowOff>0</xdr:rowOff>
    </xdr:from>
    <xdr:ext cx="342900" cy="342900"/>
    <xdr:sp macro="" textlink="">
      <xdr:nvSpPr>
        <xdr:cNvPr id="4491" name="Shape 14">
          <a:extLst>
            <a:ext uri="{FF2B5EF4-FFF2-40B4-BE49-F238E27FC236}">
              <a16:creationId xmlns:a16="http://schemas.microsoft.com/office/drawing/2014/main" id="{00000000-0008-0000-0000-00008B11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44</xdr:row>
      <xdr:rowOff>0</xdr:rowOff>
    </xdr:from>
    <xdr:ext cx="342900" cy="342900"/>
    <xdr:sp macro="" textlink="">
      <xdr:nvSpPr>
        <xdr:cNvPr id="4492" name="Shape 14">
          <a:extLst>
            <a:ext uri="{FF2B5EF4-FFF2-40B4-BE49-F238E27FC236}">
              <a16:creationId xmlns:a16="http://schemas.microsoft.com/office/drawing/2014/main" id="{00000000-0008-0000-0000-00008C11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44</xdr:row>
      <xdr:rowOff>0</xdr:rowOff>
    </xdr:from>
    <xdr:ext cx="342900" cy="342900"/>
    <xdr:sp macro="" textlink="">
      <xdr:nvSpPr>
        <xdr:cNvPr id="4493" name="Shape 14">
          <a:extLst>
            <a:ext uri="{FF2B5EF4-FFF2-40B4-BE49-F238E27FC236}">
              <a16:creationId xmlns:a16="http://schemas.microsoft.com/office/drawing/2014/main" id="{00000000-0008-0000-0000-00008D11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44</xdr:row>
      <xdr:rowOff>0</xdr:rowOff>
    </xdr:from>
    <xdr:ext cx="342900" cy="342900"/>
    <xdr:sp macro="" textlink="">
      <xdr:nvSpPr>
        <xdr:cNvPr id="4494" name="Shape 14">
          <a:extLst>
            <a:ext uri="{FF2B5EF4-FFF2-40B4-BE49-F238E27FC236}">
              <a16:creationId xmlns:a16="http://schemas.microsoft.com/office/drawing/2014/main" id="{00000000-0008-0000-0000-00008E11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45</xdr:row>
      <xdr:rowOff>0</xdr:rowOff>
    </xdr:from>
    <xdr:ext cx="342900" cy="342900"/>
    <xdr:sp macro="" textlink="">
      <xdr:nvSpPr>
        <xdr:cNvPr id="4495" name="Shape 14">
          <a:extLst>
            <a:ext uri="{FF2B5EF4-FFF2-40B4-BE49-F238E27FC236}">
              <a16:creationId xmlns:a16="http://schemas.microsoft.com/office/drawing/2014/main" id="{00000000-0008-0000-0000-00008F11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45</xdr:row>
      <xdr:rowOff>0</xdr:rowOff>
    </xdr:from>
    <xdr:ext cx="342900" cy="342900"/>
    <xdr:sp macro="" textlink="">
      <xdr:nvSpPr>
        <xdr:cNvPr id="4496" name="Shape 14">
          <a:extLst>
            <a:ext uri="{FF2B5EF4-FFF2-40B4-BE49-F238E27FC236}">
              <a16:creationId xmlns:a16="http://schemas.microsoft.com/office/drawing/2014/main" id="{00000000-0008-0000-0000-00009011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45</xdr:row>
      <xdr:rowOff>0</xdr:rowOff>
    </xdr:from>
    <xdr:ext cx="342900" cy="342900"/>
    <xdr:sp macro="" textlink="">
      <xdr:nvSpPr>
        <xdr:cNvPr id="4497" name="Shape 14">
          <a:extLst>
            <a:ext uri="{FF2B5EF4-FFF2-40B4-BE49-F238E27FC236}">
              <a16:creationId xmlns:a16="http://schemas.microsoft.com/office/drawing/2014/main" id="{00000000-0008-0000-0000-00009111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46</xdr:row>
      <xdr:rowOff>0</xdr:rowOff>
    </xdr:from>
    <xdr:ext cx="342900" cy="342900"/>
    <xdr:sp macro="" textlink="">
      <xdr:nvSpPr>
        <xdr:cNvPr id="4498" name="Shape 14">
          <a:extLst>
            <a:ext uri="{FF2B5EF4-FFF2-40B4-BE49-F238E27FC236}">
              <a16:creationId xmlns:a16="http://schemas.microsoft.com/office/drawing/2014/main" id="{00000000-0008-0000-0000-00009211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46</xdr:row>
      <xdr:rowOff>0</xdr:rowOff>
    </xdr:from>
    <xdr:ext cx="342900" cy="342900"/>
    <xdr:sp macro="" textlink="">
      <xdr:nvSpPr>
        <xdr:cNvPr id="4499" name="Shape 14">
          <a:extLst>
            <a:ext uri="{FF2B5EF4-FFF2-40B4-BE49-F238E27FC236}">
              <a16:creationId xmlns:a16="http://schemas.microsoft.com/office/drawing/2014/main" id="{00000000-0008-0000-0000-00009311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52</xdr:row>
      <xdr:rowOff>0</xdr:rowOff>
    </xdr:from>
    <xdr:ext cx="342900" cy="342900"/>
    <xdr:sp macro="" textlink="">
      <xdr:nvSpPr>
        <xdr:cNvPr id="4500" name="Shape 14">
          <a:extLst>
            <a:ext uri="{FF2B5EF4-FFF2-40B4-BE49-F238E27FC236}">
              <a16:creationId xmlns:a16="http://schemas.microsoft.com/office/drawing/2014/main" id="{00000000-0008-0000-0000-00009411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37</xdr:row>
      <xdr:rowOff>0</xdr:rowOff>
    </xdr:from>
    <xdr:ext cx="342900" cy="342900"/>
    <xdr:sp macro="" textlink="">
      <xdr:nvSpPr>
        <xdr:cNvPr id="4501" name="Shape 14">
          <a:extLst>
            <a:ext uri="{FF2B5EF4-FFF2-40B4-BE49-F238E27FC236}">
              <a16:creationId xmlns:a16="http://schemas.microsoft.com/office/drawing/2014/main" id="{00000000-0008-0000-0000-00009511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38</xdr:row>
      <xdr:rowOff>0</xdr:rowOff>
    </xdr:from>
    <xdr:ext cx="342900" cy="342900"/>
    <xdr:sp macro="" textlink="">
      <xdr:nvSpPr>
        <xdr:cNvPr id="4502" name="Shape 14">
          <a:extLst>
            <a:ext uri="{FF2B5EF4-FFF2-40B4-BE49-F238E27FC236}">
              <a16:creationId xmlns:a16="http://schemas.microsoft.com/office/drawing/2014/main" id="{00000000-0008-0000-0000-00009611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39</xdr:row>
      <xdr:rowOff>0</xdr:rowOff>
    </xdr:from>
    <xdr:ext cx="342900" cy="342900"/>
    <xdr:sp macro="" textlink="">
      <xdr:nvSpPr>
        <xdr:cNvPr id="4503" name="Shape 14">
          <a:extLst>
            <a:ext uri="{FF2B5EF4-FFF2-40B4-BE49-F238E27FC236}">
              <a16:creationId xmlns:a16="http://schemas.microsoft.com/office/drawing/2014/main" id="{00000000-0008-0000-0000-00009711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40</xdr:row>
      <xdr:rowOff>0</xdr:rowOff>
    </xdr:from>
    <xdr:ext cx="342900" cy="342900"/>
    <xdr:sp macro="" textlink="">
      <xdr:nvSpPr>
        <xdr:cNvPr id="4504" name="Shape 14">
          <a:extLst>
            <a:ext uri="{FF2B5EF4-FFF2-40B4-BE49-F238E27FC236}">
              <a16:creationId xmlns:a16="http://schemas.microsoft.com/office/drawing/2014/main" id="{00000000-0008-0000-0000-00009811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37</xdr:row>
      <xdr:rowOff>0</xdr:rowOff>
    </xdr:from>
    <xdr:ext cx="342900" cy="342900"/>
    <xdr:sp macro="" textlink="">
      <xdr:nvSpPr>
        <xdr:cNvPr id="4505" name="Shape 14">
          <a:extLst>
            <a:ext uri="{FF2B5EF4-FFF2-40B4-BE49-F238E27FC236}">
              <a16:creationId xmlns:a16="http://schemas.microsoft.com/office/drawing/2014/main" id="{00000000-0008-0000-0000-00009911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38</xdr:row>
      <xdr:rowOff>0</xdr:rowOff>
    </xdr:from>
    <xdr:ext cx="342900" cy="342900"/>
    <xdr:sp macro="" textlink="">
      <xdr:nvSpPr>
        <xdr:cNvPr id="4506" name="Shape 14">
          <a:extLst>
            <a:ext uri="{FF2B5EF4-FFF2-40B4-BE49-F238E27FC236}">
              <a16:creationId xmlns:a16="http://schemas.microsoft.com/office/drawing/2014/main" id="{00000000-0008-0000-0000-00009A11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39</xdr:row>
      <xdr:rowOff>0</xdr:rowOff>
    </xdr:from>
    <xdr:ext cx="342900" cy="342900"/>
    <xdr:sp macro="" textlink="">
      <xdr:nvSpPr>
        <xdr:cNvPr id="4507" name="Shape 14">
          <a:extLst>
            <a:ext uri="{FF2B5EF4-FFF2-40B4-BE49-F238E27FC236}">
              <a16:creationId xmlns:a16="http://schemas.microsoft.com/office/drawing/2014/main" id="{00000000-0008-0000-0000-00009B11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40</xdr:row>
      <xdr:rowOff>0</xdr:rowOff>
    </xdr:from>
    <xdr:ext cx="342900" cy="342900"/>
    <xdr:sp macro="" textlink="">
      <xdr:nvSpPr>
        <xdr:cNvPr id="4508" name="Shape 14">
          <a:extLst>
            <a:ext uri="{FF2B5EF4-FFF2-40B4-BE49-F238E27FC236}">
              <a16:creationId xmlns:a16="http://schemas.microsoft.com/office/drawing/2014/main" id="{00000000-0008-0000-0000-00009C11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37</xdr:row>
      <xdr:rowOff>0</xdr:rowOff>
    </xdr:from>
    <xdr:ext cx="342900" cy="342900"/>
    <xdr:sp macro="" textlink="">
      <xdr:nvSpPr>
        <xdr:cNvPr id="4509" name="Shape 14">
          <a:extLst>
            <a:ext uri="{FF2B5EF4-FFF2-40B4-BE49-F238E27FC236}">
              <a16:creationId xmlns:a16="http://schemas.microsoft.com/office/drawing/2014/main" id="{00000000-0008-0000-0000-00009D11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35</xdr:row>
      <xdr:rowOff>0</xdr:rowOff>
    </xdr:from>
    <xdr:ext cx="342900" cy="342900"/>
    <xdr:sp macro="" textlink="">
      <xdr:nvSpPr>
        <xdr:cNvPr id="4510" name="Shape 14">
          <a:extLst>
            <a:ext uri="{FF2B5EF4-FFF2-40B4-BE49-F238E27FC236}">
              <a16:creationId xmlns:a16="http://schemas.microsoft.com/office/drawing/2014/main" id="{00000000-0008-0000-0000-00009E11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35</xdr:row>
      <xdr:rowOff>0</xdr:rowOff>
    </xdr:from>
    <xdr:ext cx="342900" cy="342900"/>
    <xdr:sp macro="" textlink="">
      <xdr:nvSpPr>
        <xdr:cNvPr id="4511" name="Shape 14">
          <a:extLst>
            <a:ext uri="{FF2B5EF4-FFF2-40B4-BE49-F238E27FC236}">
              <a16:creationId xmlns:a16="http://schemas.microsoft.com/office/drawing/2014/main" id="{00000000-0008-0000-0000-00009F11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35</xdr:row>
      <xdr:rowOff>0</xdr:rowOff>
    </xdr:from>
    <xdr:ext cx="342900" cy="342900"/>
    <xdr:sp macro="" textlink="">
      <xdr:nvSpPr>
        <xdr:cNvPr id="4512" name="Shape 14">
          <a:extLst>
            <a:ext uri="{FF2B5EF4-FFF2-40B4-BE49-F238E27FC236}">
              <a16:creationId xmlns:a16="http://schemas.microsoft.com/office/drawing/2014/main" id="{00000000-0008-0000-0000-0000A011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38</xdr:row>
      <xdr:rowOff>0</xdr:rowOff>
    </xdr:from>
    <xdr:ext cx="342900" cy="342900"/>
    <xdr:sp macro="" textlink="">
      <xdr:nvSpPr>
        <xdr:cNvPr id="4513" name="Shape 14">
          <a:extLst>
            <a:ext uri="{FF2B5EF4-FFF2-40B4-BE49-F238E27FC236}">
              <a16:creationId xmlns:a16="http://schemas.microsoft.com/office/drawing/2014/main" id="{00000000-0008-0000-0000-0000A111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38</xdr:row>
      <xdr:rowOff>0</xdr:rowOff>
    </xdr:from>
    <xdr:ext cx="342900" cy="342900"/>
    <xdr:sp macro="" textlink="">
      <xdr:nvSpPr>
        <xdr:cNvPr id="4514" name="Shape 14">
          <a:extLst>
            <a:ext uri="{FF2B5EF4-FFF2-40B4-BE49-F238E27FC236}">
              <a16:creationId xmlns:a16="http://schemas.microsoft.com/office/drawing/2014/main" id="{00000000-0008-0000-0000-0000A211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38</xdr:row>
      <xdr:rowOff>0</xdr:rowOff>
    </xdr:from>
    <xdr:ext cx="342900" cy="342900"/>
    <xdr:sp macro="" textlink="">
      <xdr:nvSpPr>
        <xdr:cNvPr id="4515" name="Shape 14">
          <a:extLst>
            <a:ext uri="{FF2B5EF4-FFF2-40B4-BE49-F238E27FC236}">
              <a16:creationId xmlns:a16="http://schemas.microsoft.com/office/drawing/2014/main" id="{00000000-0008-0000-0000-0000A311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39</xdr:row>
      <xdr:rowOff>0</xdr:rowOff>
    </xdr:from>
    <xdr:ext cx="342900" cy="342900"/>
    <xdr:sp macro="" textlink="">
      <xdr:nvSpPr>
        <xdr:cNvPr id="4516" name="Shape 14">
          <a:extLst>
            <a:ext uri="{FF2B5EF4-FFF2-40B4-BE49-F238E27FC236}">
              <a16:creationId xmlns:a16="http://schemas.microsoft.com/office/drawing/2014/main" id="{00000000-0008-0000-0000-0000A411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39</xdr:row>
      <xdr:rowOff>0</xdr:rowOff>
    </xdr:from>
    <xdr:ext cx="342900" cy="342900"/>
    <xdr:sp macro="" textlink="">
      <xdr:nvSpPr>
        <xdr:cNvPr id="4517" name="Shape 14">
          <a:extLst>
            <a:ext uri="{FF2B5EF4-FFF2-40B4-BE49-F238E27FC236}">
              <a16:creationId xmlns:a16="http://schemas.microsoft.com/office/drawing/2014/main" id="{00000000-0008-0000-0000-0000A511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39</xdr:row>
      <xdr:rowOff>0</xdr:rowOff>
    </xdr:from>
    <xdr:ext cx="342900" cy="342900"/>
    <xdr:sp macro="" textlink="">
      <xdr:nvSpPr>
        <xdr:cNvPr id="4518" name="Shape 14">
          <a:extLst>
            <a:ext uri="{FF2B5EF4-FFF2-40B4-BE49-F238E27FC236}">
              <a16:creationId xmlns:a16="http://schemas.microsoft.com/office/drawing/2014/main" id="{00000000-0008-0000-0000-0000A611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40</xdr:row>
      <xdr:rowOff>0</xdr:rowOff>
    </xdr:from>
    <xdr:ext cx="342900" cy="342900"/>
    <xdr:sp macro="" textlink="">
      <xdr:nvSpPr>
        <xdr:cNvPr id="4519" name="Shape 14">
          <a:extLst>
            <a:ext uri="{FF2B5EF4-FFF2-40B4-BE49-F238E27FC236}">
              <a16:creationId xmlns:a16="http://schemas.microsoft.com/office/drawing/2014/main" id="{00000000-0008-0000-0000-0000A711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40</xdr:row>
      <xdr:rowOff>0</xdr:rowOff>
    </xdr:from>
    <xdr:ext cx="342900" cy="342900"/>
    <xdr:sp macro="" textlink="">
      <xdr:nvSpPr>
        <xdr:cNvPr id="4520" name="Shape 14">
          <a:extLst>
            <a:ext uri="{FF2B5EF4-FFF2-40B4-BE49-F238E27FC236}">
              <a16:creationId xmlns:a16="http://schemas.microsoft.com/office/drawing/2014/main" id="{00000000-0008-0000-0000-0000A811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43</xdr:row>
      <xdr:rowOff>0</xdr:rowOff>
    </xdr:from>
    <xdr:ext cx="342900" cy="342900"/>
    <xdr:sp macro="" textlink="">
      <xdr:nvSpPr>
        <xdr:cNvPr id="4521" name="Shape 14">
          <a:extLst>
            <a:ext uri="{FF2B5EF4-FFF2-40B4-BE49-F238E27FC236}">
              <a16:creationId xmlns:a16="http://schemas.microsoft.com/office/drawing/2014/main" id="{00000000-0008-0000-0000-0000A911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43</xdr:row>
      <xdr:rowOff>0</xdr:rowOff>
    </xdr:from>
    <xdr:ext cx="342900" cy="342900"/>
    <xdr:sp macro="" textlink="">
      <xdr:nvSpPr>
        <xdr:cNvPr id="4522" name="Shape 14">
          <a:extLst>
            <a:ext uri="{FF2B5EF4-FFF2-40B4-BE49-F238E27FC236}">
              <a16:creationId xmlns:a16="http://schemas.microsoft.com/office/drawing/2014/main" id="{00000000-0008-0000-0000-0000AA11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43</xdr:row>
      <xdr:rowOff>0</xdr:rowOff>
    </xdr:from>
    <xdr:ext cx="342900" cy="342900"/>
    <xdr:sp macro="" textlink="">
      <xdr:nvSpPr>
        <xdr:cNvPr id="4523" name="Shape 14">
          <a:extLst>
            <a:ext uri="{FF2B5EF4-FFF2-40B4-BE49-F238E27FC236}">
              <a16:creationId xmlns:a16="http://schemas.microsoft.com/office/drawing/2014/main" id="{00000000-0008-0000-0000-0000AB11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44</xdr:row>
      <xdr:rowOff>0</xdr:rowOff>
    </xdr:from>
    <xdr:ext cx="342900" cy="342900"/>
    <xdr:sp macro="" textlink="">
      <xdr:nvSpPr>
        <xdr:cNvPr id="4524" name="Shape 14">
          <a:extLst>
            <a:ext uri="{FF2B5EF4-FFF2-40B4-BE49-F238E27FC236}">
              <a16:creationId xmlns:a16="http://schemas.microsoft.com/office/drawing/2014/main" id="{00000000-0008-0000-0000-0000AC11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44</xdr:row>
      <xdr:rowOff>0</xdr:rowOff>
    </xdr:from>
    <xdr:ext cx="342900" cy="342900"/>
    <xdr:sp macro="" textlink="">
      <xdr:nvSpPr>
        <xdr:cNvPr id="4525" name="Shape 14">
          <a:extLst>
            <a:ext uri="{FF2B5EF4-FFF2-40B4-BE49-F238E27FC236}">
              <a16:creationId xmlns:a16="http://schemas.microsoft.com/office/drawing/2014/main" id="{00000000-0008-0000-0000-0000AD11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44</xdr:row>
      <xdr:rowOff>0</xdr:rowOff>
    </xdr:from>
    <xdr:ext cx="342900" cy="342900"/>
    <xdr:sp macro="" textlink="">
      <xdr:nvSpPr>
        <xdr:cNvPr id="4526" name="Shape 14">
          <a:extLst>
            <a:ext uri="{FF2B5EF4-FFF2-40B4-BE49-F238E27FC236}">
              <a16:creationId xmlns:a16="http://schemas.microsoft.com/office/drawing/2014/main" id="{00000000-0008-0000-0000-0000AE11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45</xdr:row>
      <xdr:rowOff>0</xdr:rowOff>
    </xdr:from>
    <xdr:ext cx="342900" cy="342900"/>
    <xdr:sp macro="" textlink="">
      <xdr:nvSpPr>
        <xdr:cNvPr id="4527" name="Shape 14">
          <a:extLst>
            <a:ext uri="{FF2B5EF4-FFF2-40B4-BE49-F238E27FC236}">
              <a16:creationId xmlns:a16="http://schemas.microsoft.com/office/drawing/2014/main" id="{00000000-0008-0000-0000-0000AF11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45</xdr:row>
      <xdr:rowOff>0</xdr:rowOff>
    </xdr:from>
    <xdr:ext cx="342900" cy="342900"/>
    <xdr:sp macro="" textlink="">
      <xdr:nvSpPr>
        <xdr:cNvPr id="4528" name="Shape 14">
          <a:extLst>
            <a:ext uri="{FF2B5EF4-FFF2-40B4-BE49-F238E27FC236}">
              <a16:creationId xmlns:a16="http://schemas.microsoft.com/office/drawing/2014/main" id="{00000000-0008-0000-0000-0000B011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45</xdr:row>
      <xdr:rowOff>0</xdr:rowOff>
    </xdr:from>
    <xdr:ext cx="342900" cy="342900"/>
    <xdr:sp macro="" textlink="">
      <xdr:nvSpPr>
        <xdr:cNvPr id="4529" name="Shape 14">
          <a:extLst>
            <a:ext uri="{FF2B5EF4-FFF2-40B4-BE49-F238E27FC236}">
              <a16:creationId xmlns:a16="http://schemas.microsoft.com/office/drawing/2014/main" id="{00000000-0008-0000-0000-0000B111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46</xdr:row>
      <xdr:rowOff>0</xdr:rowOff>
    </xdr:from>
    <xdr:ext cx="342900" cy="342900"/>
    <xdr:sp macro="" textlink="">
      <xdr:nvSpPr>
        <xdr:cNvPr id="4530" name="Shape 14">
          <a:extLst>
            <a:ext uri="{FF2B5EF4-FFF2-40B4-BE49-F238E27FC236}">
              <a16:creationId xmlns:a16="http://schemas.microsoft.com/office/drawing/2014/main" id="{00000000-0008-0000-0000-0000B211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46</xdr:row>
      <xdr:rowOff>0</xdr:rowOff>
    </xdr:from>
    <xdr:ext cx="342900" cy="342900"/>
    <xdr:sp macro="" textlink="">
      <xdr:nvSpPr>
        <xdr:cNvPr id="4531" name="Shape 14">
          <a:extLst>
            <a:ext uri="{FF2B5EF4-FFF2-40B4-BE49-F238E27FC236}">
              <a16:creationId xmlns:a16="http://schemas.microsoft.com/office/drawing/2014/main" id="{00000000-0008-0000-0000-0000B311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46</xdr:row>
      <xdr:rowOff>0</xdr:rowOff>
    </xdr:from>
    <xdr:ext cx="342900" cy="342900"/>
    <xdr:sp macro="" textlink="">
      <xdr:nvSpPr>
        <xdr:cNvPr id="4532" name="Shape 14">
          <a:extLst>
            <a:ext uri="{FF2B5EF4-FFF2-40B4-BE49-F238E27FC236}">
              <a16:creationId xmlns:a16="http://schemas.microsoft.com/office/drawing/2014/main" id="{00000000-0008-0000-0000-0000B411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52</xdr:row>
      <xdr:rowOff>0</xdr:rowOff>
    </xdr:from>
    <xdr:ext cx="342900" cy="342900"/>
    <xdr:sp macro="" textlink="">
      <xdr:nvSpPr>
        <xdr:cNvPr id="4533" name="Shape 14">
          <a:extLst>
            <a:ext uri="{FF2B5EF4-FFF2-40B4-BE49-F238E27FC236}">
              <a16:creationId xmlns:a16="http://schemas.microsoft.com/office/drawing/2014/main" id="{00000000-0008-0000-0000-0000B511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52</xdr:row>
      <xdr:rowOff>0</xdr:rowOff>
    </xdr:from>
    <xdr:ext cx="342900" cy="342900"/>
    <xdr:sp macro="" textlink="">
      <xdr:nvSpPr>
        <xdr:cNvPr id="4534" name="Shape 14">
          <a:extLst>
            <a:ext uri="{FF2B5EF4-FFF2-40B4-BE49-F238E27FC236}">
              <a16:creationId xmlns:a16="http://schemas.microsoft.com/office/drawing/2014/main" id="{00000000-0008-0000-0000-0000B611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52</xdr:row>
      <xdr:rowOff>0</xdr:rowOff>
    </xdr:from>
    <xdr:ext cx="342900" cy="342900"/>
    <xdr:sp macro="" textlink="">
      <xdr:nvSpPr>
        <xdr:cNvPr id="4535" name="Shape 14">
          <a:extLst>
            <a:ext uri="{FF2B5EF4-FFF2-40B4-BE49-F238E27FC236}">
              <a16:creationId xmlns:a16="http://schemas.microsoft.com/office/drawing/2014/main" id="{00000000-0008-0000-0000-0000B711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37</xdr:row>
      <xdr:rowOff>0</xdr:rowOff>
    </xdr:from>
    <xdr:ext cx="342900" cy="342900"/>
    <xdr:sp macro="" textlink="">
      <xdr:nvSpPr>
        <xdr:cNvPr id="4536" name="Shape 14">
          <a:extLst>
            <a:ext uri="{FF2B5EF4-FFF2-40B4-BE49-F238E27FC236}">
              <a16:creationId xmlns:a16="http://schemas.microsoft.com/office/drawing/2014/main" id="{00000000-0008-0000-0000-0000B811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38</xdr:row>
      <xdr:rowOff>0</xdr:rowOff>
    </xdr:from>
    <xdr:ext cx="342900" cy="342900"/>
    <xdr:sp macro="" textlink="">
      <xdr:nvSpPr>
        <xdr:cNvPr id="4537" name="Shape 14">
          <a:extLst>
            <a:ext uri="{FF2B5EF4-FFF2-40B4-BE49-F238E27FC236}">
              <a16:creationId xmlns:a16="http://schemas.microsoft.com/office/drawing/2014/main" id="{00000000-0008-0000-0000-0000B911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39</xdr:row>
      <xdr:rowOff>0</xdr:rowOff>
    </xdr:from>
    <xdr:ext cx="342900" cy="342900"/>
    <xdr:sp macro="" textlink="">
      <xdr:nvSpPr>
        <xdr:cNvPr id="4538" name="Shape 14">
          <a:extLst>
            <a:ext uri="{FF2B5EF4-FFF2-40B4-BE49-F238E27FC236}">
              <a16:creationId xmlns:a16="http://schemas.microsoft.com/office/drawing/2014/main" id="{00000000-0008-0000-0000-0000BA11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40</xdr:row>
      <xdr:rowOff>0</xdr:rowOff>
    </xdr:from>
    <xdr:ext cx="342900" cy="342900"/>
    <xdr:sp macro="" textlink="">
      <xdr:nvSpPr>
        <xdr:cNvPr id="4539" name="Shape 14">
          <a:extLst>
            <a:ext uri="{FF2B5EF4-FFF2-40B4-BE49-F238E27FC236}">
              <a16:creationId xmlns:a16="http://schemas.microsoft.com/office/drawing/2014/main" id="{00000000-0008-0000-0000-0000BB11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37</xdr:row>
      <xdr:rowOff>0</xdr:rowOff>
    </xdr:from>
    <xdr:ext cx="342900" cy="342900"/>
    <xdr:sp macro="" textlink="">
      <xdr:nvSpPr>
        <xdr:cNvPr id="4540" name="Shape 14">
          <a:extLst>
            <a:ext uri="{FF2B5EF4-FFF2-40B4-BE49-F238E27FC236}">
              <a16:creationId xmlns:a16="http://schemas.microsoft.com/office/drawing/2014/main" id="{00000000-0008-0000-0000-0000BC11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38</xdr:row>
      <xdr:rowOff>0</xdr:rowOff>
    </xdr:from>
    <xdr:ext cx="342900" cy="342900"/>
    <xdr:sp macro="" textlink="">
      <xdr:nvSpPr>
        <xdr:cNvPr id="4541" name="Shape 14">
          <a:extLst>
            <a:ext uri="{FF2B5EF4-FFF2-40B4-BE49-F238E27FC236}">
              <a16:creationId xmlns:a16="http://schemas.microsoft.com/office/drawing/2014/main" id="{00000000-0008-0000-0000-0000BD11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39</xdr:row>
      <xdr:rowOff>0</xdr:rowOff>
    </xdr:from>
    <xdr:ext cx="342900" cy="342900"/>
    <xdr:sp macro="" textlink="">
      <xdr:nvSpPr>
        <xdr:cNvPr id="4542" name="Shape 14">
          <a:extLst>
            <a:ext uri="{FF2B5EF4-FFF2-40B4-BE49-F238E27FC236}">
              <a16:creationId xmlns:a16="http://schemas.microsoft.com/office/drawing/2014/main" id="{00000000-0008-0000-0000-0000BE11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40</xdr:row>
      <xdr:rowOff>0</xdr:rowOff>
    </xdr:from>
    <xdr:ext cx="342900" cy="342900"/>
    <xdr:sp macro="" textlink="">
      <xdr:nvSpPr>
        <xdr:cNvPr id="4543" name="Shape 14">
          <a:extLst>
            <a:ext uri="{FF2B5EF4-FFF2-40B4-BE49-F238E27FC236}">
              <a16:creationId xmlns:a16="http://schemas.microsoft.com/office/drawing/2014/main" id="{00000000-0008-0000-0000-0000BF11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37</xdr:row>
      <xdr:rowOff>0</xdr:rowOff>
    </xdr:from>
    <xdr:ext cx="342900" cy="342900"/>
    <xdr:sp macro="" textlink="">
      <xdr:nvSpPr>
        <xdr:cNvPr id="4544" name="Shape 14">
          <a:extLst>
            <a:ext uri="{FF2B5EF4-FFF2-40B4-BE49-F238E27FC236}">
              <a16:creationId xmlns:a16="http://schemas.microsoft.com/office/drawing/2014/main" id="{00000000-0008-0000-0000-0000C011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35</xdr:row>
      <xdr:rowOff>0</xdr:rowOff>
    </xdr:from>
    <xdr:ext cx="342900" cy="342900"/>
    <xdr:sp macro="" textlink="">
      <xdr:nvSpPr>
        <xdr:cNvPr id="4545" name="Shape 14">
          <a:extLst>
            <a:ext uri="{FF2B5EF4-FFF2-40B4-BE49-F238E27FC236}">
              <a16:creationId xmlns:a16="http://schemas.microsoft.com/office/drawing/2014/main" id="{00000000-0008-0000-0000-0000C111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35</xdr:row>
      <xdr:rowOff>0</xdr:rowOff>
    </xdr:from>
    <xdr:ext cx="342900" cy="342900"/>
    <xdr:sp macro="" textlink="">
      <xdr:nvSpPr>
        <xdr:cNvPr id="4546" name="Shape 14">
          <a:extLst>
            <a:ext uri="{FF2B5EF4-FFF2-40B4-BE49-F238E27FC236}">
              <a16:creationId xmlns:a16="http://schemas.microsoft.com/office/drawing/2014/main" id="{00000000-0008-0000-0000-0000C211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35</xdr:row>
      <xdr:rowOff>0</xdr:rowOff>
    </xdr:from>
    <xdr:ext cx="342900" cy="342900"/>
    <xdr:sp macro="" textlink="">
      <xdr:nvSpPr>
        <xdr:cNvPr id="4547" name="Shape 14">
          <a:extLst>
            <a:ext uri="{FF2B5EF4-FFF2-40B4-BE49-F238E27FC236}">
              <a16:creationId xmlns:a16="http://schemas.microsoft.com/office/drawing/2014/main" id="{00000000-0008-0000-0000-0000C311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38</xdr:row>
      <xdr:rowOff>0</xdr:rowOff>
    </xdr:from>
    <xdr:ext cx="342900" cy="342900"/>
    <xdr:sp macro="" textlink="">
      <xdr:nvSpPr>
        <xdr:cNvPr id="4548" name="Shape 14">
          <a:extLst>
            <a:ext uri="{FF2B5EF4-FFF2-40B4-BE49-F238E27FC236}">
              <a16:creationId xmlns:a16="http://schemas.microsoft.com/office/drawing/2014/main" id="{00000000-0008-0000-0000-0000C411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38</xdr:row>
      <xdr:rowOff>0</xdr:rowOff>
    </xdr:from>
    <xdr:ext cx="342900" cy="342900"/>
    <xdr:sp macro="" textlink="">
      <xdr:nvSpPr>
        <xdr:cNvPr id="4549" name="Shape 14">
          <a:extLst>
            <a:ext uri="{FF2B5EF4-FFF2-40B4-BE49-F238E27FC236}">
              <a16:creationId xmlns:a16="http://schemas.microsoft.com/office/drawing/2014/main" id="{00000000-0008-0000-0000-0000C511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38</xdr:row>
      <xdr:rowOff>0</xdr:rowOff>
    </xdr:from>
    <xdr:ext cx="342900" cy="342900"/>
    <xdr:sp macro="" textlink="">
      <xdr:nvSpPr>
        <xdr:cNvPr id="4550" name="Shape 14">
          <a:extLst>
            <a:ext uri="{FF2B5EF4-FFF2-40B4-BE49-F238E27FC236}">
              <a16:creationId xmlns:a16="http://schemas.microsoft.com/office/drawing/2014/main" id="{00000000-0008-0000-0000-0000C611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39</xdr:row>
      <xdr:rowOff>0</xdr:rowOff>
    </xdr:from>
    <xdr:ext cx="342900" cy="342900"/>
    <xdr:sp macro="" textlink="">
      <xdr:nvSpPr>
        <xdr:cNvPr id="4551" name="Shape 14">
          <a:extLst>
            <a:ext uri="{FF2B5EF4-FFF2-40B4-BE49-F238E27FC236}">
              <a16:creationId xmlns:a16="http://schemas.microsoft.com/office/drawing/2014/main" id="{00000000-0008-0000-0000-0000C711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39</xdr:row>
      <xdr:rowOff>0</xdr:rowOff>
    </xdr:from>
    <xdr:ext cx="342900" cy="342900"/>
    <xdr:sp macro="" textlink="">
      <xdr:nvSpPr>
        <xdr:cNvPr id="4552" name="Shape 14">
          <a:extLst>
            <a:ext uri="{FF2B5EF4-FFF2-40B4-BE49-F238E27FC236}">
              <a16:creationId xmlns:a16="http://schemas.microsoft.com/office/drawing/2014/main" id="{00000000-0008-0000-0000-0000C811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39</xdr:row>
      <xdr:rowOff>0</xdr:rowOff>
    </xdr:from>
    <xdr:ext cx="342900" cy="342900"/>
    <xdr:sp macro="" textlink="">
      <xdr:nvSpPr>
        <xdr:cNvPr id="4553" name="Shape 14">
          <a:extLst>
            <a:ext uri="{FF2B5EF4-FFF2-40B4-BE49-F238E27FC236}">
              <a16:creationId xmlns:a16="http://schemas.microsoft.com/office/drawing/2014/main" id="{00000000-0008-0000-0000-0000C911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40</xdr:row>
      <xdr:rowOff>0</xdr:rowOff>
    </xdr:from>
    <xdr:ext cx="342900" cy="342900"/>
    <xdr:sp macro="" textlink="">
      <xdr:nvSpPr>
        <xdr:cNvPr id="4554" name="Shape 14">
          <a:extLst>
            <a:ext uri="{FF2B5EF4-FFF2-40B4-BE49-F238E27FC236}">
              <a16:creationId xmlns:a16="http://schemas.microsoft.com/office/drawing/2014/main" id="{00000000-0008-0000-0000-0000CA11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40</xdr:row>
      <xdr:rowOff>0</xdr:rowOff>
    </xdr:from>
    <xdr:ext cx="342900" cy="342900"/>
    <xdr:sp macro="" textlink="">
      <xdr:nvSpPr>
        <xdr:cNvPr id="4555" name="Shape 14">
          <a:extLst>
            <a:ext uri="{FF2B5EF4-FFF2-40B4-BE49-F238E27FC236}">
              <a16:creationId xmlns:a16="http://schemas.microsoft.com/office/drawing/2014/main" id="{00000000-0008-0000-0000-0000CB11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40</xdr:row>
      <xdr:rowOff>0</xdr:rowOff>
    </xdr:from>
    <xdr:ext cx="342900" cy="342900"/>
    <xdr:sp macro="" textlink="">
      <xdr:nvSpPr>
        <xdr:cNvPr id="4556" name="Shape 14">
          <a:extLst>
            <a:ext uri="{FF2B5EF4-FFF2-40B4-BE49-F238E27FC236}">
              <a16:creationId xmlns:a16="http://schemas.microsoft.com/office/drawing/2014/main" id="{00000000-0008-0000-0000-0000CC11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43</xdr:row>
      <xdr:rowOff>0</xdr:rowOff>
    </xdr:from>
    <xdr:ext cx="342900" cy="342900"/>
    <xdr:sp macro="" textlink="">
      <xdr:nvSpPr>
        <xdr:cNvPr id="4557" name="Shape 14">
          <a:extLst>
            <a:ext uri="{FF2B5EF4-FFF2-40B4-BE49-F238E27FC236}">
              <a16:creationId xmlns:a16="http://schemas.microsoft.com/office/drawing/2014/main" id="{00000000-0008-0000-0000-0000CD11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43</xdr:row>
      <xdr:rowOff>0</xdr:rowOff>
    </xdr:from>
    <xdr:ext cx="342900" cy="342900"/>
    <xdr:sp macro="" textlink="">
      <xdr:nvSpPr>
        <xdr:cNvPr id="4558" name="Shape 14">
          <a:extLst>
            <a:ext uri="{FF2B5EF4-FFF2-40B4-BE49-F238E27FC236}">
              <a16:creationId xmlns:a16="http://schemas.microsoft.com/office/drawing/2014/main" id="{00000000-0008-0000-0000-0000CE11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43</xdr:row>
      <xdr:rowOff>0</xdr:rowOff>
    </xdr:from>
    <xdr:ext cx="342900" cy="342900"/>
    <xdr:sp macro="" textlink="">
      <xdr:nvSpPr>
        <xdr:cNvPr id="4559" name="Shape 14">
          <a:extLst>
            <a:ext uri="{FF2B5EF4-FFF2-40B4-BE49-F238E27FC236}">
              <a16:creationId xmlns:a16="http://schemas.microsoft.com/office/drawing/2014/main" id="{00000000-0008-0000-0000-0000CF11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44</xdr:row>
      <xdr:rowOff>0</xdr:rowOff>
    </xdr:from>
    <xdr:ext cx="342900" cy="342900"/>
    <xdr:sp macro="" textlink="">
      <xdr:nvSpPr>
        <xdr:cNvPr id="4560" name="Shape 14">
          <a:extLst>
            <a:ext uri="{FF2B5EF4-FFF2-40B4-BE49-F238E27FC236}">
              <a16:creationId xmlns:a16="http://schemas.microsoft.com/office/drawing/2014/main" id="{00000000-0008-0000-0000-0000D011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44</xdr:row>
      <xdr:rowOff>0</xdr:rowOff>
    </xdr:from>
    <xdr:ext cx="342900" cy="342900"/>
    <xdr:sp macro="" textlink="">
      <xdr:nvSpPr>
        <xdr:cNvPr id="4561" name="Shape 14">
          <a:extLst>
            <a:ext uri="{FF2B5EF4-FFF2-40B4-BE49-F238E27FC236}">
              <a16:creationId xmlns:a16="http://schemas.microsoft.com/office/drawing/2014/main" id="{00000000-0008-0000-0000-0000D111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44</xdr:row>
      <xdr:rowOff>0</xdr:rowOff>
    </xdr:from>
    <xdr:ext cx="342900" cy="342900"/>
    <xdr:sp macro="" textlink="">
      <xdr:nvSpPr>
        <xdr:cNvPr id="4562" name="Shape 14">
          <a:extLst>
            <a:ext uri="{FF2B5EF4-FFF2-40B4-BE49-F238E27FC236}">
              <a16:creationId xmlns:a16="http://schemas.microsoft.com/office/drawing/2014/main" id="{00000000-0008-0000-0000-0000D211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45</xdr:row>
      <xdr:rowOff>0</xdr:rowOff>
    </xdr:from>
    <xdr:ext cx="342900" cy="342900"/>
    <xdr:sp macro="" textlink="">
      <xdr:nvSpPr>
        <xdr:cNvPr id="4563" name="Shape 14">
          <a:extLst>
            <a:ext uri="{FF2B5EF4-FFF2-40B4-BE49-F238E27FC236}">
              <a16:creationId xmlns:a16="http://schemas.microsoft.com/office/drawing/2014/main" id="{00000000-0008-0000-0000-0000D311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45</xdr:row>
      <xdr:rowOff>0</xdr:rowOff>
    </xdr:from>
    <xdr:ext cx="342900" cy="342900"/>
    <xdr:sp macro="" textlink="">
      <xdr:nvSpPr>
        <xdr:cNvPr id="4564" name="Shape 14">
          <a:extLst>
            <a:ext uri="{FF2B5EF4-FFF2-40B4-BE49-F238E27FC236}">
              <a16:creationId xmlns:a16="http://schemas.microsoft.com/office/drawing/2014/main" id="{00000000-0008-0000-0000-0000D411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46</xdr:row>
      <xdr:rowOff>0</xdr:rowOff>
    </xdr:from>
    <xdr:ext cx="342900" cy="342900"/>
    <xdr:sp macro="" textlink="">
      <xdr:nvSpPr>
        <xdr:cNvPr id="4565" name="Shape 14">
          <a:extLst>
            <a:ext uri="{FF2B5EF4-FFF2-40B4-BE49-F238E27FC236}">
              <a16:creationId xmlns:a16="http://schemas.microsoft.com/office/drawing/2014/main" id="{00000000-0008-0000-0000-0000D511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46</xdr:row>
      <xdr:rowOff>0</xdr:rowOff>
    </xdr:from>
    <xdr:ext cx="342900" cy="342900"/>
    <xdr:sp macro="" textlink="">
      <xdr:nvSpPr>
        <xdr:cNvPr id="4566" name="Shape 14">
          <a:extLst>
            <a:ext uri="{FF2B5EF4-FFF2-40B4-BE49-F238E27FC236}">
              <a16:creationId xmlns:a16="http://schemas.microsoft.com/office/drawing/2014/main" id="{00000000-0008-0000-0000-0000D611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46</xdr:row>
      <xdr:rowOff>0</xdr:rowOff>
    </xdr:from>
    <xdr:ext cx="342900" cy="342900"/>
    <xdr:sp macro="" textlink="">
      <xdr:nvSpPr>
        <xdr:cNvPr id="4567" name="Shape 14">
          <a:extLst>
            <a:ext uri="{FF2B5EF4-FFF2-40B4-BE49-F238E27FC236}">
              <a16:creationId xmlns:a16="http://schemas.microsoft.com/office/drawing/2014/main" id="{00000000-0008-0000-0000-0000D711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52</xdr:row>
      <xdr:rowOff>0</xdr:rowOff>
    </xdr:from>
    <xdr:ext cx="342900" cy="342900"/>
    <xdr:sp macro="" textlink="">
      <xdr:nvSpPr>
        <xdr:cNvPr id="4568" name="Shape 14">
          <a:extLst>
            <a:ext uri="{FF2B5EF4-FFF2-40B4-BE49-F238E27FC236}">
              <a16:creationId xmlns:a16="http://schemas.microsoft.com/office/drawing/2014/main" id="{00000000-0008-0000-0000-0000D811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52</xdr:row>
      <xdr:rowOff>0</xdr:rowOff>
    </xdr:from>
    <xdr:ext cx="342900" cy="342900"/>
    <xdr:sp macro="" textlink="">
      <xdr:nvSpPr>
        <xdr:cNvPr id="4569" name="Shape 14">
          <a:extLst>
            <a:ext uri="{FF2B5EF4-FFF2-40B4-BE49-F238E27FC236}">
              <a16:creationId xmlns:a16="http://schemas.microsoft.com/office/drawing/2014/main" id="{00000000-0008-0000-0000-0000D911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52</xdr:row>
      <xdr:rowOff>0</xdr:rowOff>
    </xdr:from>
    <xdr:ext cx="342900" cy="342900"/>
    <xdr:sp macro="" textlink="">
      <xdr:nvSpPr>
        <xdr:cNvPr id="4570" name="Shape 14">
          <a:extLst>
            <a:ext uri="{FF2B5EF4-FFF2-40B4-BE49-F238E27FC236}">
              <a16:creationId xmlns:a16="http://schemas.microsoft.com/office/drawing/2014/main" id="{00000000-0008-0000-0000-0000DA11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37</xdr:row>
      <xdr:rowOff>0</xdr:rowOff>
    </xdr:from>
    <xdr:ext cx="342900" cy="342900"/>
    <xdr:sp macro="" textlink="">
      <xdr:nvSpPr>
        <xdr:cNvPr id="4571" name="Shape 14">
          <a:extLst>
            <a:ext uri="{FF2B5EF4-FFF2-40B4-BE49-F238E27FC236}">
              <a16:creationId xmlns:a16="http://schemas.microsoft.com/office/drawing/2014/main" id="{00000000-0008-0000-0000-0000DB11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38</xdr:row>
      <xdr:rowOff>0</xdr:rowOff>
    </xdr:from>
    <xdr:ext cx="342900" cy="342900"/>
    <xdr:sp macro="" textlink="">
      <xdr:nvSpPr>
        <xdr:cNvPr id="4572" name="Shape 14">
          <a:extLst>
            <a:ext uri="{FF2B5EF4-FFF2-40B4-BE49-F238E27FC236}">
              <a16:creationId xmlns:a16="http://schemas.microsoft.com/office/drawing/2014/main" id="{00000000-0008-0000-0000-0000DC11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39</xdr:row>
      <xdr:rowOff>0</xdr:rowOff>
    </xdr:from>
    <xdr:ext cx="342900" cy="342900"/>
    <xdr:sp macro="" textlink="">
      <xdr:nvSpPr>
        <xdr:cNvPr id="4573" name="Shape 14">
          <a:extLst>
            <a:ext uri="{FF2B5EF4-FFF2-40B4-BE49-F238E27FC236}">
              <a16:creationId xmlns:a16="http://schemas.microsoft.com/office/drawing/2014/main" id="{00000000-0008-0000-0000-0000DD11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40</xdr:row>
      <xdr:rowOff>0</xdr:rowOff>
    </xdr:from>
    <xdr:ext cx="342900" cy="342900"/>
    <xdr:sp macro="" textlink="">
      <xdr:nvSpPr>
        <xdr:cNvPr id="4574" name="Shape 14">
          <a:extLst>
            <a:ext uri="{FF2B5EF4-FFF2-40B4-BE49-F238E27FC236}">
              <a16:creationId xmlns:a16="http://schemas.microsoft.com/office/drawing/2014/main" id="{00000000-0008-0000-0000-0000DE11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37</xdr:row>
      <xdr:rowOff>0</xdr:rowOff>
    </xdr:from>
    <xdr:ext cx="342900" cy="342900"/>
    <xdr:sp macro="" textlink="">
      <xdr:nvSpPr>
        <xdr:cNvPr id="4575" name="Shape 14">
          <a:extLst>
            <a:ext uri="{FF2B5EF4-FFF2-40B4-BE49-F238E27FC236}">
              <a16:creationId xmlns:a16="http://schemas.microsoft.com/office/drawing/2014/main" id="{00000000-0008-0000-0000-0000DF11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38</xdr:row>
      <xdr:rowOff>0</xdr:rowOff>
    </xdr:from>
    <xdr:ext cx="342900" cy="342900"/>
    <xdr:sp macro="" textlink="">
      <xdr:nvSpPr>
        <xdr:cNvPr id="4576" name="Shape 14">
          <a:extLst>
            <a:ext uri="{FF2B5EF4-FFF2-40B4-BE49-F238E27FC236}">
              <a16:creationId xmlns:a16="http://schemas.microsoft.com/office/drawing/2014/main" id="{00000000-0008-0000-0000-0000E011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39</xdr:row>
      <xdr:rowOff>0</xdr:rowOff>
    </xdr:from>
    <xdr:ext cx="342900" cy="342900"/>
    <xdr:sp macro="" textlink="">
      <xdr:nvSpPr>
        <xdr:cNvPr id="4577" name="Shape 14">
          <a:extLst>
            <a:ext uri="{FF2B5EF4-FFF2-40B4-BE49-F238E27FC236}">
              <a16:creationId xmlns:a16="http://schemas.microsoft.com/office/drawing/2014/main" id="{00000000-0008-0000-0000-0000E111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40</xdr:row>
      <xdr:rowOff>0</xdr:rowOff>
    </xdr:from>
    <xdr:ext cx="342900" cy="342900"/>
    <xdr:sp macro="" textlink="">
      <xdr:nvSpPr>
        <xdr:cNvPr id="4578" name="Shape 14">
          <a:extLst>
            <a:ext uri="{FF2B5EF4-FFF2-40B4-BE49-F238E27FC236}">
              <a16:creationId xmlns:a16="http://schemas.microsoft.com/office/drawing/2014/main" id="{00000000-0008-0000-0000-0000E211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37</xdr:row>
      <xdr:rowOff>0</xdr:rowOff>
    </xdr:from>
    <xdr:ext cx="342900" cy="342900"/>
    <xdr:sp macro="" textlink="">
      <xdr:nvSpPr>
        <xdr:cNvPr id="4579" name="Shape 14">
          <a:extLst>
            <a:ext uri="{FF2B5EF4-FFF2-40B4-BE49-F238E27FC236}">
              <a16:creationId xmlns:a16="http://schemas.microsoft.com/office/drawing/2014/main" id="{00000000-0008-0000-0000-0000E311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35</xdr:row>
      <xdr:rowOff>0</xdr:rowOff>
    </xdr:from>
    <xdr:ext cx="342900" cy="342900"/>
    <xdr:sp macro="" textlink="">
      <xdr:nvSpPr>
        <xdr:cNvPr id="4580" name="Shape 14">
          <a:extLst>
            <a:ext uri="{FF2B5EF4-FFF2-40B4-BE49-F238E27FC236}">
              <a16:creationId xmlns:a16="http://schemas.microsoft.com/office/drawing/2014/main" id="{00000000-0008-0000-0000-0000E411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35</xdr:row>
      <xdr:rowOff>0</xdr:rowOff>
    </xdr:from>
    <xdr:ext cx="342900" cy="342900"/>
    <xdr:sp macro="" textlink="">
      <xdr:nvSpPr>
        <xdr:cNvPr id="4581" name="Shape 14">
          <a:extLst>
            <a:ext uri="{FF2B5EF4-FFF2-40B4-BE49-F238E27FC236}">
              <a16:creationId xmlns:a16="http://schemas.microsoft.com/office/drawing/2014/main" id="{00000000-0008-0000-0000-0000E511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35</xdr:row>
      <xdr:rowOff>0</xdr:rowOff>
    </xdr:from>
    <xdr:ext cx="342900" cy="342900"/>
    <xdr:sp macro="" textlink="">
      <xdr:nvSpPr>
        <xdr:cNvPr id="4582" name="Shape 14">
          <a:extLst>
            <a:ext uri="{FF2B5EF4-FFF2-40B4-BE49-F238E27FC236}">
              <a16:creationId xmlns:a16="http://schemas.microsoft.com/office/drawing/2014/main" id="{00000000-0008-0000-0000-0000E611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38</xdr:row>
      <xdr:rowOff>0</xdr:rowOff>
    </xdr:from>
    <xdr:ext cx="342900" cy="342900"/>
    <xdr:sp macro="" textlink="">
      <xdr:nvSpPr>
        <xdr:cNvPr id="4583" name="Shape 14">
          <a:extLst>
            <a:ext uri="{FF2B5EF4-FFF2-40B4-BE49-F238E27FC236}">
              <a16:creationId xmlns:a16="http://schemas.microsoft.com/office/drawing/2014/main" id="{00000000-0008-0000-0000-0000E711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38</xdr:row>
      <xdr:rowOff>0</xdr:rowOff>
    </xdr:from>
    <xdr:ext cx="342900" cy="342900"/>
    <xdr:sp macro="" textlink="">
      <xdr:nvSpPr>
        <xdr:cNvPr id="4584" name="Shape 14">
          <a:extLst>
            <a:ext uri="{FF2B5EF4-FFF2-40B4-BE49-F238E27FC236}">
              <a16:creationId xmlns:a16="http://schemas.microsoft.com/office/drawing/2014/main" id="{00000000-0008-0000-0000-0000E811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38</xdr:row>
      <xdr:rowOff>0</xdr:rowOff>
    </xdr:from>
    <xdr:ext cx="342900" cy="342900"/>
    <xdr:sp macro="" textlink="">
      <xdr:nvSpPr>
        <xdr:cNvPr id="4585" name="Shape 14">
          <a:extLst>
            <a:ext uri="{FF2B5EF4-FFF2-40B4-BE49-F238E27FC236}">
              <a16:creationId xmlns:a16="http://schemas.microsoft.com/office/drawing/2014/main" id="{00000000-0008-0000-0000-0000E911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39</xdr:row>
      <xdr:rowOff>0</xdr:rowOff>
    </xdr:from>
    <xdr:ext cx="342900" cy="342900"/>
    <xdr:sp macro="" textlink="">
      <xdr:nvSpPr>
        <xdr:cNvPr id="4586" name="Shape 14">
          <a:extLst>
            <a:ext uri="{FF2B5EF4-FFF2-40B4-BE49-F238E27FC236}">
              <a16:creationId xmlns:a16="http://schemas.microsoft.com/office/drawing/2014/main" id="{00000000-0008-0000-0000-0000EA11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39</xdr:row>
      <xdr:rowOff>0</xdr:rowOff>
    </xdr:from>
    <xdr:ext cx="342900" cy="342900"/>
    <xdr:sp macro="" textlink="">
      <xdr:nvSpPr>
        <xdr:cNvPr id="4587" name="Shape 14">
          <a:extLst>
            <a:ext uri="{FF2B5EF4-FFF2-40B4-BE49-F238E27FC236}">
              <a16:creationId xmlns:a16="http://schemas.microsoft.com/office/drawing/2014/main" id="{00000000-0008-0000-0000-0000EB11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39</xdr:row>
      <xdr:rowOff>0</xdr:rowOff>
    </xdr:from>
    <xdr:ext cx="342900" cy="342900"/>
    <xdr:sp macro="" textlink="">
      <xdr:nvSpPr>
        <xdr:cNvPr id="4588" name="Shape 14">
          <a:extLst>
            <a:ext uri="{FF2B5EF4-FFF2-40B4-BE49-F238E27FC236}">
              <a16:creationId xmlns:a16="http://schemas.microsoft.com/office/drawing/2014/main" id="{00000000-0008-0000-0000-0000EC11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40</xdr:row>
      <xdr:rowOff>0</xdr:rowOff>
    </xdr:from>
    <xdr:ext cx="342900" cy="342900"/>
    <xdr:sp macro="" textlink="">
      <xdr:nvSpPr>
        <xdr:cNvPr id="4589" name="Shape 14">
          <a:extLst>
            <a:ext uri="{FF2B5EF4-FFF2-40B4-BE49-F238E27FC236}">
              <a16:creationId xmlns:a16="http://schemas.microsoft.com/office/drawing/2014/main" id="{00000000-0008-0000-0000-0000ED11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40</xdr:row>
      <xdr:rowOff>0</xdr:rowOff>
    </xdr:from>
    <xdr:ext cx="342900" cy="342900"/>
    <xdr:sp macro="" textlink="">
      <xdr:nvSpPr>
        <xdr:cNvPr id="4590" name="Shape 14">
          <a:extLst>
            <a:ext uri="{FF2B5EF4-FFF2-40B4-BE49-F238E27FC236}">
              <a16:creationId xmlns:a16="http://schemas.microsoft.com/office/drawing/2014/main" id="{00000000-0008-0000-0000-0000EE11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40</xdr:row>
      <xdr:rowOff>0</xdr:rowOff>
    </xdr:from>
    <xdr:ext cx="342900" cy="342900"/>
    <xdr:sp macro="" textlink="">
      <xdr:nvSpPr>
        <xdr:cNvPr id="4591" name="Shape 14">
          <a:extLst>
            <a:ext uri="{FF2B5EF4-FFF2-40B4-BE49-F238E27FC236}">
              <a16:creationId xmlns:a16="http://schemas.microsoft.com/office/drawing/2014/main" id="{00000000-0008-0000-0000-0000EF11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43</xdr:row>
      <xdr:rowOff>0</xdr:rowOff>
    </xdr:from>
    <xdr:ext cx="342900" cy="342900"/>
    <xdr:sp macro="" textlink="">
      <xdr:nvSpPr>
        <xdr:cNvPr id="4592" name="Shape 14">
          <a:extLst>
            <a:ext uri="{FF2B5EF4-FFF2-40B4-BE49-F238E27FC236}">
              <a16:creationId xmlns:a16="http://schemas.microsoft.com/office/drawing/2014/main" id="{00000000-0008-0000-0000-0000F011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43</xdr:row>
      <xdr:rowOff>0</xdr:rowOff>
    </xdr:from>
    <xdr:ext cx="342900" cy="342900"/>
    <xdr:sp macro="" textlink="">
      <xdr:nvSpPr>
        <xdr:cNvPr id="4593" name="Shape 14">
          <a:extLst>
            <a:ext uri="{FF2B5EF4-FFF2-40B4-BE49-F238E27FC236}">
              <a16:creationId xmlns:a16="http://schemas.microsoft.com/office/drawing/2014/main" id="{00000000-0008-0000-0000-0000F111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43</xdr:row>
      <xdr:rowOff>0</xdr:rowOff>
    </xdr:from>
    <xdr:ext cx="342900" cy="342900"/>
    <xdr:sp macro="" textlink="">
      <xdr:nvSpPr>
        <xdr:cNvPr id="4594" name="Shape 14">
          <a:extLst>
            <a:ext uri="{FF2B5EF4-FFF2-40B4-BE49-F238E27FC236}">
              <a16:creationId xmlns:a16="http://schemas.microsoft.com/office/drawing/2014/main" id="{00000000-0008-0000-0000-0000F211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44</xdr:row>
      <xdr:rowOff>0</xdr:rowOff>
    </xdr:from>
    <xdr:ext cx="342900" cy="342900"/>
    <xdr:sp macro="" textlink="">
      <xdr:nvSpPr>
        <xdr:cNvPr id="4595" name="Shape 14">
          <a:extLst>
            <a:ext uri="{FF2B5EF4-FFF2-40B4-BE49-F238E27FC236}">
              <a16:creationId xmlns:a16="http://schemas.microsoft.com/office/drawing/2014/main" id="{00000000-0008-0000-0000-0000F311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44</xdr:row>
      <xdr:rowOff>0</xdr:rowOff>
    </xdr:from>
    <xdr:ext cx="342900" cy="342900"/>
    <xdr:sp macro="" textlink="">
      <xdr:nvSpPr>
        <xdr:cNvPr id="4596" name="Shape 14">
          <a:extLst>
            <a:ext uri="{FF2B5EF4-FFF2-40B4-BE49-F238E27FC236}">
              <a16:creationId xmlns:a16="http://schemas.microsoft.com/office/drawing/2014/main" id="{00000000-0008-0000-0000-0000F411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44</xdr:row>
      <xdr:rowOff>0</xdr:rowOff>
    </xdr:from>
    <xdr:ext cx="342900" cy="342900"/>
    <xdr:sp macro="" textlink="">
      <xdr:nvSpPr>
        <xdr:cNvPr id="4597" name="Shape 14">
          <a:extLst>
            <a:ext uri="{FF2B5EF4-FFF2-40B4-BE49-F238E27FC236}">
              <a16:creationId xmlns:a16="http://schemas.microsoft.com/office/drawing/2014/main" id="{00000000-0008-0000-0000-0000F511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45</xdr:row>
      <xdr:rowOff>0</xdr:rowOff>
    </xdr:from>
    <xdr:ext cx="342900" cy="342900"/>
    <xdr:sp macro="" textlink="">
      <xdr:nvSpPr>
        <xdr:cNvPr id="4598" name="Shape 14">
          <a:extLst>
            <a:ext uri="{FF2B5EF4-FFF2-40B4-BE49-F238E27FC236}">
              <a16:creationId xmlns:a16="http://schemas.microsoft.com/office/drawing/2014/main" id="{00000000-0008-0000-0000-0000F611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45</xdr:row>
      <xdr:rowOff>0</xdr:rowOff>
    </xdr:from>
    <xdr:ext cx="342900" cy="342900"/>
    <xdr:sp macro="" textlink="">
      <xdr:nvSpPr>
        <xdr:cNvPr id="4599" name="Shape 14">
          <a:extLst>
            <a:ext uri="{FF2B5EF4-FFF2-40B4-BE49-F238E27FC236}">
              <a16:creationId xmlns:a16="http://schemas.microsoft.com/office/drawing/2014/main" id="{00000000-0008-0000-0000-0000F711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45</xdr:row>
      <xdr:rowOff>0</xdr:rowOff>
    </xdr:from>
    <xdr:ext cx="342900" cy="342900"/>
    <xdr:sp macro="" textlink="">
      <xdr:nvSpPr>
        <xdr:cNvPr id="4600" name="Shape 14">
          <a:extLst>
            <a:ext uri="{FF2B5EF4-FFF2-40B4-BE49-F238E27FC236}">
              <a16:creationId xmlns:a16="http://schemas.microsoft.com/office/drawing/2014/main" id="{00000000-0008-0000-0000-0000F811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46</xdr:row>
      <xdr:rowOff>0</xdr:rowOff>
    </xdr:from>
    <xdr:ext cx="342900" cy="342900"/>
    <xdr:sp macro="" textlink="">
      <xdr:nvSpPr>
        <xdr:cNvPr id="4601" name="Shape 14">
          <a:extLst>
            <a:ext uri="{FF2B5EF4-FFF2-40B4-BE49-F238E27FC236}">
              <a16:creationId xmlns:a16="http://schemas.microsoft.com/office/drawing/2014/main" id="{00000000-0008-0000-0000-0000F911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46</xdr:row>
      <xdr:rowOff>0</xdr:rowOff>
    </xdr:from>
    <xdr:ext cx="342900" cy="342900"/>
    <xdr:sp macro="" textlink="">
      <xdr:nvSpPr>
        <xdr:cNvPr id="4602" name="Shape 14">
          <a:extLst>
            <a:ext uri="{FF2B5EF4-FFF2-40B4-BE49-F238E27FC236}">
              <a16:creationId xmlns:a16="http://schemas.microsoft.com/office/drawing/2014/main" id="{00000000-0008-0000-0000-0000FA11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52</xdr:row>
      <xdr:rowOff>0</xdr:rowOff>
    </xdr:from>
    <xdr:ext cx="342900" cy="342900"/>
    <xdr:sp macro="" textlink="">
      <xdr:nvSpPr>
        <xdr:cNvPr id="4603" name="Shape 14">
          <a:extLst>
            <a:ext uri="{FF2B5EF4-FFF2-40B4-BE49-F238E27FC236}">
              <a16:creationId xmlns:a16="http://schemas.microsoft.com/office/drawing/2014/main" id="{00000000-0008-0000-0000-0000FB11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37</xdr:row>
      <xdr:rowOff>0</xdr:rowOff>
    </xdr:from>
    <xdr:ext cx="342900" cy="342900"/>
    <xdr:sp macro="" textlink="">
      <xdr:nvSpPr>
        <xdr:cNvPr id="4604" name="Shape 14">
          <a:extLst>
            <a:ext uri="{FF2B5EF4-FFF2-40B4-BE49-F238E27FC236}">
              <a16:creationId xmlns:a16="http://schemas.microsoft.com/office/drawing/2014/main" id="{00000000-0008-0000-0000-0000FC11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38</xdr:row>
      <xdr:rowOff>0</xdr:rowOff>
    </xdr:from>
    <xdr:ext cx="342900" cy="342900"/>
    <xdr:sp macro="" textlink="">
      <xdr:nvSpPr>
        <xdr:cNvPr id="4605" name="Shape 14">
          <a:extLst>
            <a:ext uri="{FF2B5EF4-FFF2-40B4-BE49-F238E27FC236}">
              <a16:creationId xmlns:a16="http://schemas.microsoft.com/office/drawing/2014/main" id="{00000000-0008-0000-0000-0000FD11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39</xdr:row>
      <xdr:rowOff>0</xdr:rowOff>
    </xdr:from>
    <xdr:ext cx="342900" cy="342900"/>
    <xdr:sp macro="" textlink="">
      <xdr:nvSpPr>
        <xdr:cNvPr id="4606" name="Shape 14">
          <a:extLst>
            <a:ext uri="{FF2B5EF4-FFF2-40B4-BE49-F238E27FC236}">
              <a16:creationId xmlns:a16="http://schemas.microsoft.com/office/drawing/2014/main" id="{00000000-0008-0000-0000-0000FE11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40</xdr:row>
      <xdr:rowOff>0</xdr:rowOff>
    </xdr:from>
    <xdr:ext cx="342900" cy="342900"/>
    <xdr:sp macro="" textlink="">
      <xdr:nvSpPr>
        <xdr:cNvPr id="4607" name="Shape 14">
          <a:extLst>
            <a:ext uri="{FF2B5EF4-FFF2-40B4-BE49-F238E27FC236}">
              <a16:creationId xmlns:a16="http://schemas.microsoft.com/office/drawing/2014/main" id="{00000000-0008-0000-0000-0000FF11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37</xdr:row>
      <xdr:rowOff>0</xdr:rowOff>
    </xdr:from>
    <xdr:ext cx="342900" cy="342900"/>
    <xdr:sp macro="" textlink="">
      <xdr:nvSpPr>
        <xdr:cNvPr id="4608" name="Shape 14">
          <a:extLst>
            <a:ext uri="{FF2B5EF4-FFF2-40B4-BE49-F238E27FC236}">
              <a16:creationId xmlns:a16="http://schemas.microsoft.com/office/drawing/2014/main" id="{00000000-0008-0000-0000-00000012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38</xdr:row>
      <xdr:rowOff>0</xdr:rowOff>
    </xdr:from>
    <xdr:ext cx="342900" cy="342900"/>
    <xdr:sp macro="" textlink="">
      <xdr:nvSpPr>
        <xdr:cNvPr id="4609" name="Shape 14">
          <a:extLst>
            <a:ext uri="{FF2B5EF4-FFF2-40B4-BE49-F238E27FC236}">
              <a16:creationId xmlns:a16="http://schemas.microsoft.com/office/drawing/2014/main" id="{00000000-0008-0000-0000-00000112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39</xdr:row>
      <xdr:rowOff>0</xdr:rowOff>
    </xdr:from>
    <xdr:ext cx="342900" cy="342900"/>
    <xdr:sp macro="" textlink="">
      <xdr:nvSpPr>
        <xdr:cNvPr id="4610" name="Shape 14">
          <a:extLst>
            <a:ext uri="{FF2B5EF4-FFF2-40B4-BE49-F238E27FC236}">
              <a16:creationId xmlns:a16="http://schemas.microsoft.com/office/drawing/2014/main" id="{00000000-0008-0000-0000-00000212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40</xdr:row>
      <xdr:rowOff>0</xdr:rowOff>
    </xdr:from>
    <xdr:ext cx="342900" cy="342900"/>
    <xdr:sp macro="" textlink="">
      <xdr:nvSpPr>
        <xdr:cNvPr id="4611" name="Shape 14">
          <a:extLst>
            <a:ext uri="{FF2B5EF4-FFF2-40B4-BE49-F238E27FC236}">
              <a16:creationId xmlns:a16="http://schemas.microsoft.com/office/drawing/2014/main" id="{00000000-0008-0000-0000-00000312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37</xdr:row>
      <xdr:rowOff>0</xdr:rowOff>
    </xdr:from>
    <xdr:ext cx="342900" cy="342900"/>
    <xdr:sp macro="" textlink="">
      <xdr:nvSpPr>
        <xdr:cNvPr id="4612" name="Shape 14">
          <a:extLst>
            <a:ext uri="{FF2B5EF4-FFF2-40B4-BE49-F238E27FC236}">
              <a16:creationId xmlns:a16="http://schemas.microsoft.com/office/drawing/2014/main" id="{00000000-0008-0000-0000-00000412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35</xdr:row>
      <xdr:rowOff>0</xdr:rowOff>
    </xdr:from>
    <xdr:ext cx="342900" cy="342900"/>
    <xdr:sp macro="" textlink="">
      <xdr:nvSpPr>
        <xdr:cNvPr id="4613" name="Shape 14">
          <a:extLst>
            <a:ext uri="{FF2B5EF4-FFF2-40B4-BE49-F238E27FC236}">
              <a16:creationId xmlns:a16="http://schemas.microsoft.com/office/drawing/2014/main" id="{00000000-0008-0000-0000-00000512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35</xdr:row>
      <xdr:rowOff>0</xdr:rowOff>
    </xdr:from>
    <xdr:ext cx="342900" cy="342900"/>
    <xdr:sp macro="" textlink="">
      <xdr:nvSpPr>
        <xdr:cNvPr id="4614" name="Shape 14">
          <a:extLst>
            <a:ext uri="{FF2B5EF4-FFF2-40B4-BE49-F238E27FC236}">
              <a16:creationId xmlns:a16="http://schemas.microsoft.com/office/drawing/2014/main" id="{00000000-0008-0000-0000-00000612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35</xdr:row>
      <xdr:rowOff>0</xdr:rowOff>
    </xdr:from>
    <xdr:ext cx="342900" cy="342900"/>
    <xdr:sp macro="" textlink="">
      <xdr:nvSpPr>
        <xdr:cNvPr id="4615" name="Shape 14">
          <a:extLst>
            <a:ext uri="{FF2B5EF4-FFF2-40B4-BE49-F238E27FC236}">
              <a16:creationId xmlns:a16="http://schemas.microsoft.com/office/drawing/2014/main" id="{00000000-0008-0000-0000-00000712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38</xdr:row>
      <xdr:rowOff>0</xdr:rowOff>
    </xdr:from>
    <xdr:ext cx="342900" cy="342900"/>
    <xdr:sp macro="" textlink="">
      <xdr:nvSpPr>
        <xdr:cNvPr id="4616" name="Shape 14">
          <a:extLst>
            <a:ext uri="{FF2B5EF4-FFF2-40B4-BE49-F238E27FC236}">
              <a16:creationId xmlns:a16="http://schemas.microsoft.com/office/drawing/2014/main" id="{00000000-0008-0000-0000-00000812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38</xdr:row>
      <xdr:rowOff>0</xdr:rowOff>
    </xdr:from>
    <xdr:ext cx="342900" cy="342900"/>
    <xdr:sp macro="" textlink="">
      <xdr:nvSpPr>
        <xdr:cNvPr id="4617" name="Shape 14">
          <a:extLst>
            <a:ext uri="{FF2B5EF4-FFF2-40B4-BE49-F238E27FC236}">
              <a16:creationId xmlns:a16="http://schemas.microsoft.com/office/drawing/2014/main" id="{00000000-0008-0000-0000-00000912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38</xdr:row>
      <xdr:rowOff>0</xdr:rowOff>
    </xdr:from>
    <xdr:ext cx="342900" cy="342900"/>
    <xdr:sp macro="" textlink="">
      <xdr:nvSpPr>
        <xdr:cNvPr id="4618" name="Shape 14">
          <a:extLst>
            <a:ext uri="{FF2B5EF4-FFF2-40B4-BE49-F238E27FC236}">
              <a16:creationId xmlns:a16="http://schemas.microsoft.com/office/drawing/2014/main" id="{00000000-0008-0000-0000-00000A12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39</xdr:row>
      <xdr:rowOff>0</xdr:rowOff>
    </xdr:from>
    <xdr:ext cx="342900" cy="342900"/>
    <xdr:sp macro="" textlink="">
      <xdr:nvSpPr>
        <xdr:cNvPr id="4619" name="Shape 14">
          <a:extLst>
            <a:ext uri="{FF2B5EF4-FFF2-40B4-BE49-F238E27FC236}">
              <a16:creationId xmlns:a16="http://schemas.microsoft.com/office/drawing/2014/main" id="{00000000-0008-0000-0000-00000B12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39</xdr:row>
      <xdr:rowOff>0</xdr:rowOff>
    </xdr:from>
    <xdr:ext cx="342900" cy="342900"/>
    <xdr:sp macro="" textlink="">
      <xdr:nvSpPr>
        <xdr:cNvPr id="4620" name="Shape 14">
          <a:extLst>
            <a:ext uri="{FF2B5EF4-FFF2-40B4-BE49-F238E27FC236}">
              <a16:creationId xmlns:a16="http://schemas.microsoft.com/office/drawing/2014/main" id="{00000000-0008-0000-0000-00000C12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39</xdr:row>
      <xdr:rowOff>0</xdr:rowOff>
    </xdr:from>
    <xdr:ext cx="342900" cy="342900"/>
    <xdr:sp macro="" textlink="">
      <xdr:nvSpPr>
        <xdr:cNvPr id="4621" name="Shape 14">
          <a:extLst>
            <a:ext uri="{FF2B5EF4-FFF2-40B4-BE49-F238E27FC236}">
              <a16:creationId xmlns:a16="http://schemas.microsoft.com/office/drawing/2014/main" id="{00000000-0008-0000-0000-00000D12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40</xdr:row>
      <xdr:rowOff>0</xdr:rowOff>
    </xdr:from>
    <xdr:ext cx="342900" cy="342900"/>
    <xdr:sp macro="" textlink="">
      <xdr:nvSpPr>
        <xdr:cNvPr id="4622" name="Shape 14">
          <a:extLst>
            <a:ext uri="{FF2B5EF4-FFF2-40B4-BE49-F238E27FC236}">
              <a16:creationId xmlns:a16="http://schemas.microsoft.com/office/drawing/2014/main" id="{00000000-0008-0000-0000-00000E12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40</xdr:row>
      <xdr:rowOff>0</xdr:rowOff>
    </xdr:from>
    <xdr:ext cx="342900" cy="342900"/>
    <xdr:sp macro="" textlink="">
      <xdr:nvSpPr>
        <xdr:cNvPr id="4623" name="Shape 14">
          <a:extLst>
            <a:ext uri="{FF2B5EF4-FFF2-40B4-BE49-F238E27FC236}">
              <a16:creationId xmlns:a16="http://schemas.microsoft.com/office/drawing/2014/main" id="{00000000-0008-0000-0000-00000F12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43</xdr:row>
      <xdr:rowOff>0</xdr:rowOff>
    </xdr:from>
    <xdr:ext cx="342900" cy="342900"/>
    <xdr:sp macro="" textlink="">
      <xdr:nvSpPr>
        <xdr:cNvPr id="4624" name="Shape 14">
          <a:extLst>
            <a:ext uri="{FF2B5EF4-FFF2-40B4-BE49-F238E27FC236}">
              <a16:creationId xmlns:a16="http://schemas.microsoft.com/office/drawing/2014/main" id="{00000000-0008-0000-0000-00001012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43</xdr:row>
      <xdr:rowOff>0</xdr:rowOff>
    </xdr:from>
    <xdr:ext cx="342900" cy="342900"/>
    <xdr:sp macro="" textlink="">
      <xdr:nvSpPr>
        <xdr:cNvPr id="4625" name="Shape 14">
          <a:extLst>
            <a:ext uri="{FF2B5EF4-FFF2-40B4-BE49-F238E27FC236}">
              <a16:creationId xmlns:a16="http://schemas.microsoft.com/office/drawing/2014/main" id="{00000000-0008-0000-0000-00001112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43</xdr:row>
      <xdr:rowOff>0</xdr:rowOff>
    </xdr:from>
    <xdr:ext cx="342900" cy="342900"/>
    <xdr:sp macro="" textlink="">
      <xdr:nvSpPr>
        <xdr:cNvPr id="4626" name="Shape 14">
          <a:extLst>
            <a:ext uri="{FF2B5EF4-FFF2-40B4-BE49-F238E27FC236}">
              <a16:creationId xmlns:a16="http://schemas.microsoft.com/office/drawing/2014/main" id="{00000000-0008-0000-0000-00001212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44</xdr:row>
      <xdr:rowOff>0</xdr:rowOff>
    </xdr:from>
    <xdr:ext cx="342900" cy="342900"/>
    <xdr:sp macro="" textlink="">
      <xdr:nvSpPr>
        <xdr:cNvPr id="4627" name="Shape 14">
          <a:extLst>
            <a:ext uri="{FF2B5EF4-FFF2-40B4-BE49-F238E27FC236}">
              <a16:creationId xmlns:a16="http://schemas.microsoft.com/office/drawing/2014/main" id="{00000000-0008-0000-0000-00001312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44</xdr:row>
      <xdr:rowOff>0</xdr:rowOff>
    </xdr:from>
    <xdr:ext cx="342900" cy="342900"/>
    <xdr:sp macro="" textlink="">
      <xdr:nvSpPr>
        <xdr:cNvPr id="4628" name="Shape 14">
          <a:extLst>
            <a:ext uri="{FF2B5EF4-FFF2-40B4-BE49-F238E27FC236}">
              <a16:creationId xmlns:a16="http://schemas.microsoft.com/office/drawing/2014/main" id="{00000000-0008-0000-0000-00001412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44</xdr:row>
      <xdr:rowOff>0</xdr:rowOff>
    </xdr:from>
    <xdr:ext cx="342900" cy="342900"/>
    <xdr:sp macro="" textlink="">
      <xdr:nvSpPr>
        <xdr:cNvPr id="4629" name="Shape 14">
          <a:extLst>
            <a:ext uri="{FF2B5EF4-FFF2-40B4-BE49-F238E27FC236}">
              <a16:creationId xmlns:a16="http://schemas.microsoft.com/office/drawing/2014/main" id="{00000000-0008-0000-0000-00001512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45</xdr:row>
      <xdr:rowOff>0</xdr:rowOff>
    </xdr:from>
    <xdr:ext cx="342900" cy="342900"/>
    <xdr:sp macro="" textlink="">
      <xdr:nvSpPr>
        <xdr:cNvPr id="4630" name="Shape 14">
          <a:extLst>
            <a:ext uri="{FF2B5EF4-FFF2-40B4-BE49-F238E27FC236}">
              <a16:creationId xmlns:a16="http://schemas.microsoft.com/office/drawing/2014/main" id="{00000000-0008-0000-0000-00001612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45</xdr:row>
      <xdr:rowOff>0</xdr:rowOff>
    </xdr:from>
    <xdr:ext cx="342900" cy="342900"/>
    <xdr:sp macro="" textlink="">
      <xdr:nvSpPr>
        <xdr:cNvPr id="4631" name="Shape 14">
          <a:extLst>
            <a:ext uri="{FF2B5EF4-FFF2-40B4-BE49-F238E27FC236}">
              <a16:creationId xmlns:a16="http://schemas.microsoft.com/office/drawing/2014/main" id="{00000000-0008-0000-0000-00001712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45</xdr:row>
      <xdr:rowOff>0</xdr:rowOff>
    </xdr:from>
    <xdr:ext cx="342900" cy="342900"/>
    <xdr:sp macro="" textlink="">
      <xdr:nvSpPr>
        <xdr:cNvPr id="4632" name="Shape 14">
          <a:extLst>
            <a:ext uri="{FF2B5EF4-FFF2-40B4-BE49-F238E27FC236}">
              <a16:creationId xmlns:a16="http://schemas.microsoft.com/office/drawing/2014/main" id="{00000000-0008-0000-0000-00001812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46</xdr:row>
      <xdr:rowOff>0</xdr:rowOff>
    </xdr:from>
    <xdr:ext cx="342900" cy="342900"/>
    <xdr:sp macro="" textlink="">
      <xdr:nvSpPr>
        <xdr:cNvPr id="4633" name="Shape 14">
          <a:extLst>
            <a:ext uri="{FF2B5EF4-FFF2-40B4-BE49-F238E27FC236}">
              <a16:creationId xmlns:a16="http://schemas.microsoft.com/office/drawing/2014/main" id="{00000000-0008-0000-0000-00001912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46</xdr:row>
      <xdr:rowOff>0</xdr:rowOff>
    </xdr:from>
    <xdr:ext cx="342900" cy="342900"/>
    <xdr:sp macro="" textlink="">
      <xdr:nvSpPr>
        <xdr:cNvPr id="4634" name="Shape 14">
          <a:extLst>
            <a:ext uri="{FF2B5EF4-FFF2-40B4-BE49-F238E27FC236}">
              <a16:creationId xmlns:a16="http://schemas.microsoft.com/office/drawing/2014/main" id="{00000000-0008-0000-0000-00001A12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46</xdr:row>
      <xdr:rowOff>0</xdr:rowOff>
    </xdr:from>
    <xdr:ext cx="342900" cy="342900"/>
    <xdr:sp macro="" textlink="">
      <xdr:nvSpPr>
        <xdr:cNvPr id="4635" name="Shape 14">
          <a:extLst>
            <a:ext uri="{FF2B5EF4-FFF2-40B4-BE49-F238E27FC236}">
              <a16:creationId xmlns:a16="http://schemas.microsoft.com/office/drawing/2014/main" id="{00000000-0008-0000-0000-00001B12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52</xdr:row>
      <xdr:rowOff>0</xdr:rowOff>
    </xdr:from>
    <xdr:ext cx="342900" cy="342900"/>
    <xdr:sp macro="" textlink="">
      <xdr:nvSpPr>
        <xdr:cNvPr id="4636" name="Shape 14">
          <a:extLst>
            <a:ext uri="{FF2B5EF4-FFF2-40B4-BE49-F238E27FC236}">
              <a16:creationId xmlns:a16="http://schemas.microsoft.com/office/drawing/2014/main" id="{00000000-0008-0000-0000-00001C12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52</xdr:row>
      <xdr:rowOff>0</xdr:rowOff>
    </xdr:from>
    <xdr:ext cx="342900" cy="342900"/>
    <xdr:sp macro="" textlink="">
      <xdr:nvSpPr>
        <xdr:cNvPr id="4637" name="Shape 14">
          <a:extLst>
            <a:ext uri="{FF2B5EF4-FFF2-40B4-BE49-F238E27FC236}">
              <a16:creationId xmlns:a16="http://schemas.microsoft.com/office/drawing/2014/main" id="{00000000-0008-0000-0000-00001D12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52</xdr:row>
      <xdr:rowOff>0</xdr:rowOff>
    </xdr:from>
    <xdr:ext cx="342900" cy="342900"/>
    <xdr:sp macro="" textlink="">
      <xdr:nvSpPr>
        <xdr:cNvPr id="4638" name="Shape 14">
          <a:extLst>
            <a:ext uri="{FF2B5EF4-FFF2-40B4-BE49-F238E27FC236}">
              <a16:creationId xmlns:a16="http://schemas.microsoft.com/office/drawing/2014/main" id="{00000000-0008-0000-0000-00001E12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37</xdr:row>
      <xdr:rowOff>0</xdr:rowOff>
    </xdr:from>
    <xdr:ext cx="342900" cy="342900"/>
    <xdr:sp macro="" textlink="">
      <xdr:nvSpPr>
        <xdr:cNvPr id="4639" name="Shape 14">
          <a:extLst>
            <a:ext uri="{FF2B5EF4-FFF2-40B4-BE49-F238E27FC236}">
              <a16:creationId xmlns:a16="http://schemas.microsoft.com/office/drawing/2014/main" id="{00000000-0008-0000-0000-00001F12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38</xdr:row>
      <xdr:rowOff>0</xdr:rowOff>
    </xdr:from>
    <xdr:ext cx="342900" cy="342900"/>
    <xdr:sp macro="" textlink="">
      <xdr:nvSpPr>
        <xdr:cNvPr id="4640" name="Shape 14">
          <a:extLst>
            <a:ext uri="{FF2B5EF4-FFF2-40B4-BE49-F238E27FC236}">
              <a16:creationId xmlns:a16="http://schemas.microsoft.com/office/drawing/2014/main" id="{00000000-0008-0000-0000-00002012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39</xdr:row>
      <xdr:rowOff>0</xdr:rowOff>
    </xdr:from>
    <xdr:ext cx="342900" cy="342900"/>
    <xdr:sp macro="" textlink="">
      <xdr:nvSpPr>
        <xdr:cNvPr id="4641" name="Shape 14">
          <a:extLst>
            <a:ext uri="{FF2B5EF4-FFF2-40B4-BE49-F238E27FC236}">
              <a16:creationId xmlns:a16="http://schemas.microsoft.com/office/drawing/2014/main" id="{00000000-0008-0000-0000-00002112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40</xdr:row>
      <xdr:rowOff>0</xdr:rowOff>
    </xdr:from>
    <xdr:ext cx="342900" cy="342900"/>
    <xdr:sp macro="" textlink="">
      <xdr:nvSpPr>
        <xdr:cNvPr id="4642" name="Shape 14">
          <a:extLst>
            <a:ext uri="{FF2B5EF4-FFF2-40B4-BE49-F238E27FC236}">
              <a16:creationId xmlns:a16="http://schemas.microsoft.com/office/drawing/2014/main" id="{00000000-0008-0000-0000-00002212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37</xdr:row>
      <xdr:rowOff>0</xdr:rowOff>
    </xdr:from>
    <xdr:ext cx="342900" cy="342900"/>
    <xdr:sp macro="" textlink="">
      <xdr:nvSpPr>
        <xdr:cNvPr id="4643" name="Shape 14">
          <a:extLst>
            <a:ext uri="{FF2B5EF4-FFF2-40B4-BE49-F238E27FC236}">
              <a16:creationId xmlns:a16="http://schemas.microsoft.com/office/drawing/2014/main" id="{00000000-0008-0000-0000-00002312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38</xdr:row>
      <xdr:rowOff>0</xdr:rowOff>
    </xdr:from>
    <xdr:ext cx="342900" cy="342900"/>
    <xdr:sp macro="" textlink="">
      <xdr:nvSpPr>
        <xdr:cNvPr id="4644" name="Shape 14">
          <a:extLst>
            <a:ext uri="{FF2B5EF4-FFF2-40B4-BE49-F238E27FC236}">
              <a16:creationId xmlns:a16="http://schemas.microsoft.com/office/drawing/2014/main" id="{00000000-0008-0000-0000-00002412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39</xdr:row>
      <xdr:rowOff>0</xdr:rowOff>
    </xdr:from>
    <xdr:ext cx="342900" cy="342900"/>
    <xdr:sp macro="" textlink="">
      <xdr:nvSpPr>
        <xdr:cNvPr id="4645" name="Shape 14">
          <a:extLst>
            <a:ext uri="{FF2B5EF4-FFF2-40B4-BE49-F238E27FC236}">
              <a16:creationId xmlns:a16="http://schemas.microsoft.com/office/drawing/2014/main" id="{00000000-0008-0000-0000-00002512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40</xdr:row>
      <xdr:rowOff>0</xdr:rowOff>
    </xdr:from>
    <xdr:ext cx="342900" cy="342900"/>
    <xdr:sp macro="" textlink="">
      <xdr:nvSpPr>
        <xdr:cNvPr id="4646" name="Shape 14">
          <a:extLst>
            <a:ext uri="{FF2B5EF4-FFF2-40B4-BE49-F238E27FC236}">
              <a16:creationId xmlns:a16="http://schemas.microsoft.com/office/drawing/2014/main" id="{00000000-0008-0000-0000-00002612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37</xdr:row>
      <xdr:rowOff>0</xdr:rowOff>
    </xdr:from>
    <xdr:ext cx="342900" cy="342900"/>
    <xdr:sp macro="" textlink="">
      <xdr:nvSpPr>
        <xdr:cNvPr id="4647" name="Shape 14">
          <a:extLst>
            <a:ext uri="{FF2B5EF4-FFF2-40B4-BE49-F238E27FC236}">
              <a16:creationId xmlns:a16="http://schemas.microsoft.com/office/drawing/2014/main" id="{00000000-0008-0000-0000-00002712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35</xdr:row>
      <xdr:rowOff>0</xdr:rowOff>
    </xdr:from>
    <xdr:ext cx="342900" cy="342900"/>
    <xdr:sp macro="" textlink="">
      <xdr:nvSpPr>
        <xdr:cNvPr id="4648" name="Shape 14">
          <a:extLst>
            <a:ext uri="{FF2B5EF4-FFF2-40B4-BE49-F238E27FC236}">
              <a16:creationId xmlns:a16="http://schemas.microsoft.com/office/drawing/2014/main" id="{00000000-0008-0000-0000-00002812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35</xdr:row>
      <xdr:rowOff>0</xdr:rowOff>
    </xdr:from>
    <xdr:ext cx="342900" cy="342900"/>
    <xdr:sp macro="" textlink="">
      <xdr:nvSpPr>
        <xdr:cNvPr id="4649" name="Shape 14">
          <a:extLst>
            <a:ext uri="{FF2B5EF4-FFF2-40B4-BE49-F238E27FC236}">
              <a16:creationId xmlns:a16="http://schemas.microsoft.com/office/drawing/2014/main" id="{00000000-0008-0000-0000-00002912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35</xdr:row>
      <xdr:rowOff>0</xdr:rowOff>
    </xdr:from>
    <xdr:ext cx="342900" cy="342900"/>
    <xdr:sp macro="" textlink="">
      <xdr:nvSpPr>
        <xdr:cNvPr id="4650" name="Shape 14">
          <a:extLst>
            <a:ext uri="{FF2B5EF4-FFF2-40B4-BE49-F238E27FC236}">
              <a16:creationId xmlns:a16="http://schemas.microsoft.com/office/drawing/2014/main" id="{00000000-0008-0000-0000-00002A12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38</xdr:row>
      <xdr:rowOff>0</xdr:rowOff>
    </xdr:from>
    <xdr:ext cx="342900" cy="342900"/>
    <xdr:sp macro="" textlink="">
      <xdr:nvSpPr>
        <xdr:cNvPr id="4651" name="Shape 14">
          <a:extLst>
            <a:ext uri="{FF2B5EF4-FFF2-40B4-BE49-F238E27FC236}">
              <a16:creationId xmlns:a16="http://schemas.microsoft.com/office/drawing/2014/main" id="{00000000-0008-0000-0000-00002B12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38</xdr:row>
      <xdr:rowOff>0</xdr:rowOff>
    </xdr:from>
    <xdr:ext cx="342900" cy="342900"/>
    <xdr:sp macro="" textlink="">
      <xdr:nvSpPr>
        <xdr:cNvPr id="4652" name="Shape 14">
          <a:extLst>
            <a:ext uri="{FF2B5EF4-FFF2-40B4-BE49-F238E27FC236}">
              <a16:creationId xmlns:a16="http://schemas.microsoft.com/office/drawing/2014/main" id="{00000000-0008-0000-0000-00002C12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38</xdr:row>
      <xdr:rowOff>0</xdr:rowOff>
    </xdr:from>
    <xdr:ext cx="342900" cy="342900"/>
    <xdr:sp macro="" textlink="">
      <xdr:nvSpPr>
        <xdr:cNvPr id="4653" name="Shape 14">
          <a:extLst>
            <a:ext uri="{FF2B5EF4-FFF2-40B4-BE49-F238E27FC236}">
              <a16:creationId xmlns:a16="http://schemas.microsoft.com/office/drawing/2014/main" id="{00000000-0008-0000-0000-00002D12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39</xdr:row>
      <xdr:rowOff>0</xdr:rowOff>
    </xdr:from>
    <xdr:ext cx="342900" cy="342900"/>
    <xdr:sp macro="" textlink="">
      <xdr:nvSpPr>
        <xdr:cNvPr id="4654" name="Shape 14">
          <a:extLst>
            <a:ext uri="{FF2B5EF4-FFF2-40B4-BE49-F238E27FC236}">
              <a16:creationId xmlns:a16="http://schemas.microsoft.com/office/drawing/2014/main" id="{00000000-0008-0000-0000-00002E12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39</xdr:row>
      <xdr:rowOff>0</xdr:rowOff>
    </xdr:from>
    <xdr:ext cx="342900" cy="342900"/>
    <xdr:sp macro="" textlink="">
      <xdr:nvSpPr>
        <xdr:cNvPr id="4655" name="Shape 14">
          <a:extLst>
            <a:ext uri="{FF2B5EF4-FFF2-40B4-BE49-F238E27FC236}">
              <a16:creationId xmlns:a16="http://schemas.microsoft.com/office/drawing/2014/main" id="{00000000-0008-0000-0000-00002F12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39</xdr:row>
      <xdr:rowOff>0</xdr:rowOff>
    </xdr:from>
    <xdr:ext cx="342900" cy="342900"/>
    <xdr:sp macro="" textlink="">
      <xdr:nvSpPr>
        <xdr:cNvPr id="4656" name="Shape 14">
          <a:extLst>
            <a:ext uri="{FF2B5EF4-FFF2-40B4-BE49-F238E27FC236}">
              <a16:creationId xmlns:a16="http://schemas.microsoft.com/office/drawing/2014/main" id="{00000000-0008-0000-0000-00003012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40</xdr:row>
      <xdr:rowOff>0</xdr:rowOff>
    </xdr:from>
    <xdr:ext cx="342900" cy="342900"/>
    <xdr:sp macro="" textlink="">
      <xdr:nvSpPr>
        <xdr:cNvPr id="4657" name="Shape 14">
          <a:extLst>
            <a:ext uri="{FF2B5EF4-FFF2-40B4-BE49-F238E27FC236}">
              <a16:creationId xmlns:a16="http://schemas.microsoft.com/office/drawing/2014/main" id="{00000000-0008-0000-0000-00003112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40</xdr:row>
      <xdr:rowOff>0</xdr:rowOff>
    </xdr:from>
    <xdr:ext cx="342900" cy="342900"/>
    <xdr:sp macro="" textlink="">
      <xdr:nvSpPr>
        <xdr:cNvPr id="4658" name="Shape 14">
          <a:extLst>
            <a:ext uri="{FF2B5EF4-FFF2-40B4-BE49-F238E27FC236}">
              <a16:creationId xmlns:a16="http://schemas.microsoft.com/office/drawing/2014/main" id="{00000000-0008-0000-0000-00003212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40</xdr:row>
      <xdr:rowOff>0</xdr:rowOff>
    </xdr:from>
    <xdr:ext cx="342900" cy="342900"/>
    <xdr:sp macro="" textlink="">
      <xdr:nvSpPr>
        <xdr:cNvPr id="4659" name="Shape 14">
          <a:extLst>
            <a:ext uri="{FF2B5EF4-FFF2-40B4-BE49-F238E27FC236}">
              <a16:creationId xmlns:a16="http://schemas.microsoft.com/office/drawing/2014/main" id="{00000000-0008-0000-0000-00003312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43</xdr:row>
      <xdr:rowOff>0</xdr:rowOff>
    </xdr:from>
    <xdr:ext cx="342900" cy="342900"/>
    <xdr:sp macro="" textlink="">
      <xdr:nvSpPr>
        <xdr:cNvPr id="4660" name="Shape 14">
          <a:extLst>
            <a:ext uri="{FF2B5EF4-FFF2-40B4-BE49-F238E27FC236}">
              <a16:creationId xmlns:a16="http://schemas.microsoft.com/office/drawing/2014/main" id="{00000000-0008-0000-0000-00003412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43</xdr:row>
      <xdr:rowOff>0</xdr:rowOff>
    </xdr:from>
    <xdr:ext cx="342900" cy="342900"/>
    <xdr:sp macro="" textlink="">
      <xdr:nvSpPr>
        <xdr:cNvPr id="4661" name="Shape 14">
          <a:extLst>
            <a:ext uri="{FF2B5EF4-FFF2-40B4-BE49-F238E27FC236}">
              <a16:creationId xmlns:a16="http://schemas.microsoft.com/office/drawing/2014/main" id="{00000000-0008-0000-0000-00003512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43</xdr:row>
      <xdr:rowOff>0</xdr:rowOff>
    </xdr:from>
    <xdr:ext cx="342900" cy="342900"/>
    <xdr:sp macro="" textlink="">
      <xdr:nvSpPr>
        <xdr:cNvPr id="4662" name="Shape 14">
          <a:extLst>
            <a:ext uri="{FF2B5EF4-FFF2-40B4-BE49-F238E27FC236}">
              <a16:creationId xmlns:a16="http://schemas.microsoft.com/office/drawing/2014/main" id="{00000000-0008-0000-0000-00003612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44</xdr:row>
      <xdr:rowOff>0</xdr:rowOff>
    </xdr:from>
    <xdr:ext cx="342900" cy="342900"/>
    <xdr:sp macro="" textlink="">
      <xdr:nvSpPr>
        <xdr:cNvPr id="4663" name="Shape 14">
          <a:extLst>
            <a:ext uri="{FF2B5EF4-FFF2-40B4-BE49-F238E27FC236}">
              <a16:creationId xmlns:a16="http://schemas.microsoft.com/office/drawing/2014/main" id="{00000000-0008-0000-0000-00003712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44</xdr:row>
      <xdr:rowOff>0</xdr:rowOff>
    </xdr:from>
    <xdr:ext cx="342900" cy="342900"/>
    <xdr:sp macro="" textlink="">
      <xdr:nvSpPr>
        <xdr:cNvPr id="4664" name="Shape 14">
          <a:extLst>
            <a:ext uri="{FF2B5EF4-FFF2-40B4-BE49-F238E27FC236}">
              <a16:creationId xmlns:a16="http://schemas.microsoft.com/office/drawing/2014/main" id="{00000000-0008-0000-0000-00003812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44</xdr:row>
      <xdr:rowOff>0</xdr:rowOff>
    </xdr:from>
    <xdr:ext cx="342900" cy="342900"/>
    <xdr:sp macro="" textlink="">
      <xdr:nvSpPr>
        <xdr:cNvPr id="4665" name="Shape 14">
          <a:extLst>
            <a:ext uri="{FF2B5EF4-FFF2-40B4-BE49-F238E27FC236}">
              <a16:creationId xmlns:a16="http://schemas.microsoft.com/office/drawing/2014/main" id="{00000000-0008-0000-0000-00003912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45</xdr:row>
      <xdr:rowOff>0</xdr:rowOff>
    </xdr:from>
    <xdr:ext cx="342900" cy="342900"/>
    <xdr:sp macro="" textlink="">
      <xdr:nvSpPr>
        <xdr:cNvPr id="4666" name="Shape 14">
          <a:extLst>
            <a:ext uri="{FF2B5EF4-FFF2-40B4-BE49-F238E27FC236}">
              <a16:creationId xmlns:a16="http://schemas.microsoft.com/office/drawing/2014/main" id="{00000000-0008-0000-0000-00003A12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45</xdr:row>
      <xdr:rowOff>0</xdr:rowOff>
    </xdr:from>
    <xdr:ext cx="342900" cy="342900"/>
    <xdr:sp macro="" textlink="">
      <xdr:nvSpPr>
        <xdr:cNvPr id="4667" name="Shape 14">
          <a:extLst>
            <a:ext uri="{FF2B5EF4-FFF2-40B4-BE49-F238E27FC236}">
              <a16:creationId xmlns:a16="http://schemas.microsoft.com/office/drawing/2014/main" id="{00000000-0008-0000-0000-00003B12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46</xdr:row>
      <xdr:rowOff>0</xdr:rowOff>
    </xdr:from>
    <xdr:ext cx="342900" cy="342900"/>
    <xdr:sp macro="" textlink="">
      <xdr:nvSpPr>
        <xdr:cNvPr id="4668" name="Shape 14">
          <a:extLst>
            <a:ext uri="{FF2B5EF4-FFF2-40B4-BE49-F238E27FC236}">
              <a16:creationId xmlns:a16="http://schemas.microsoft.com/office/drawing/2014/main" id="{00000000-0008-0000-0000-00003C12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46</xdr:row>
      <xdr:rowOff>0</xdr:rowOff>
    </xdr:from>
    <xdr:ext cx="342900" cy="342900"/>
    <xdr:sp macro="" textlink="">
      <xdr:nvSpPr>
        <xdr:cNvPr id="4669" name="Shape 14">
          <a:extLst>
            <a:ext uri="{FF2B5EF4-FFF2-40B4-BE49-F238E27FC236}">
              <a16:creationId xmlns:a16="http://schemas.microsoft.com/office/drawing/2014/main" id="{00000000-0008-0000-0000-00003D12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46</xdr:row>
      <xdr:rowOff>0</xdr:rowOff>
    </xdr:from>
    <xdr:ext cx="342900" cy="342900"/>
    <xdr:sp macro="" textlink="">
      <xdr:nvSpPr>
        <xdr:cNvPr id="4670" name="Shape 14">
          <a:extLst>
            <a:ext uri="{FF2B5EF4-FFF2-40B4-BE49-F238E27FC236}">
              <a16:creationId xmlns:a16="http://schemas.microsoft.com/office/drawing/2014/main" id="{00000000-0008-0000-0000-00003E12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52</xdr:row>
      <xdr:rowOff>0</xdr:rowOff>
    </xdr:from>
    <xdr:ext cx="342900" cy="342900"/>
    <xdr:sp macro="" textlink="">
      <xdr:nvSpPr>
        <xdr:cNvPr id="4671" name="Shape 14">
          <a:extLst>
            <a:ext uri="{FF2B5EF4-FFF2-40B4-BE49-F238E27FC236}">
              <a16:creationId xmlns:a16="http://schemas.microsoft.com/office/drawing/2014/main" id="{00000000-0008-0000-0000-00003F12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52</xdr:row>
      <xdr:rowOff>0</xdr:rowOff>
    </xdr:from>
    <xdr:ext cx="342900" cy="342900"/>
    <xdr:sp macro="" textlink="">
      <xdr:nvSpPr>
        <xdr:cNvPr id="4672" name="Shape 14">
          <a:extLst>
            <a:ext uri="{FF2B5EF4-FFF2-40B4-BE49-F238E27FC236}">
              <a16:creationId xmlns:a16="http://schemas.microsoft.com/office/drawing/2014/main" id="{00000000-0008-0000-0000-00004012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52</xdr:row>
      <xdr:rowOff>0</xdr:rowOff>
    </xdr:from>
    <xdr:ext cx="342900" cy="342900"/>
    <xdr:sp macro="" textlink="">
      <xdr:nvSpPr>
        <xdr:cNvPr id="4673" name="Shape 14">
          <a:extLst>
            <a:ext uri="{FF2B5EF4-FFF2-40B4-BE49-F238E27FC236}">
              <a16:creationId xmlns:a16="http://schemas.microsoft.com/office/drawing/2014/main" id="{00000000-0008-0000-0000-00004112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37</xdr:row>
      <xdr:rowOff>0</xdr:rowOff>
    </xdr:from>
    <xdr:ext cx="342900" cy="342900"/>
    <xdr:sp macro="" textlink="">
      <xdr:nvSpPr>
        <xdr:cNvPr id="4674" name="Shape 14">
          <a:extLst>
            <a:ext uri="{FF2B5EF4-FFF2-40B4-BE49-F238E27FC236}">
              <a16:creationId xmlns:a16="http://schemas.microsoft.com/office/drawing/2014/main" id="{00000000-0008-0000-0000-00004212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38</xdr:row>
      <xdr:rowOff>0</xdr:rowOff>
    </xdr:from>
    <xdr:ext cx="342900" cy="342900"/>
    <xdr:sp macro="" textlink="">
      <xdr:nvSpPr>
        <xdr:cNvPr id="4675" name="Shape 14">
          <a:extLst>
            <a:ext uri="{FF2B5EF4-FFF2-40B4-BE49-F238E27FC236}">
              <a16:creationId xmlns:a16="http://schemas.microsoft.com/office/drawing/2014/main" id="{00000000-0008-0000-0000-00004312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39</xdr:row>
      <xdr:rowOff>0</xdr:rowOff>
    </xdr:from>
    <xdr:ext cx="342900" cy="342900"/>
    <xdr:sp macro="" textlink="">
      <xdr:nvSpPr>
        <xdr:cNvPr id="4676" name="Shape 14">
          <a:extLst>
            <a:ext uri="{FF2B5EF4-FFF2-40B4-BE49-F238E27FC236}">
              <a16:creationId xmlns:a16="http://schemas.microsoft.com/office/drawing/2014/main" id="{00000000-0008-0000-0000-00004412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40</xdr:row>
      <xdr:rowOff>0</xdr:rowOff>
    </xdr:from>
    <xdr:ext cx="342900" cy="342900"/>
    <xdr:sp macro="" textlink="">
      <xdr:nvSpPr>
        <xdr:cNvPr id="4677" name="Shape 14">
          <a:extLst>
            <a:ext uri="{FF2B5EF4-FFF2-40B4-BE49-F238E27FC236}">
              <a16:creationId xmlns:a16="http://schemas.microsoft.com/office/drawing/2014/main" id="{00000000-0008-0000-0000-00004512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37</xdr:row>
      <xdr:rowOff>0</xdr:rowOff>
    </xdr:from>
    <xdr:ext cx="342900" cy="342900"/>
    <xdr:sp macro="" textlink="">
      <xdr:nvSpPr>
        <xdr:cNvPr id="4678" name="Shape 14">
          <a:extLst>
            <a:ext uri="{FF2B5EF4-FFF2-40B4-BE49-F238E27FC236}">
              <a16:creationId xmlns:a16="http://schemas.microsoft.com/office/drawing/2014/main" id="{00000000-0008-0000-0000-00004612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38</xdr:row>
      <xdr:rowOff>0</xdr:rowOff>
    </xdr:from>
    <xdr:ext cx="342900" cy="342900"/>
    <xdr:sp macro="" textlink="">
      <xdr:nvSpPr>
        <xdr:cNvPr id="4679" name="Shape 14">
          <a:extLst>
            <a:ext uri="{FF2B5EF4-FFF2-40B4-BE49-F238E27FC236}">
              <a16:creationId xmlns:a16="http://schemas.microsoft.com/office/drawing/2014/main" id="{00000000-0008-0000-0000-00004712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39</xdr:row>
      <xdr:rowOff>0</xdr:rowOff>
    </xdr:from>
    <xdr:ext cx="342900" cy="342900"/>
    <xdr:sp macro="" textlink="">
      <xdr:nvSpPr>
        <xdr:cNvPr id="4680" name="Shape 14">
          <a:extLst>
            <a:ext uri="{FF2B5EF4-FFF2-40B4-BE49-F238E27FC236}">
              <a16:creationId xmlns:a16="http://schemas.microsoft.com/office/drawing/2014/main" id="{00000000-0008-0000-0000-00004812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40</xdr:row>
      <xdr:rowOff>0</xdr:rowOff>
    </xdr:from>
    <xdr:ext cx="342900" cy="342900"/>
    <xdr:sp macro="" textlink="">
      <xdr:nvSpPr>
        <xdr:cNvPr id="4681" name="Shape 14">
          <a:extLst>
            <a:ext uri="{FF2B5EF4-FFF2-40B4-BE49-F238E27FC236}">
              <a16:creationId xmlns:a16="http://schemas.microsoft.com/office/drawing/2014/main" id="{00000000-0008-0000-0000-00004912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37</xdr:row>
      <xdr:rowOff>0</xdr:rowOff>
    </xdr:from>
    <xdr:ext cx="342900" cy="342900"/>
    <xdr:sp macro="" textlink="">
      <xdr:nvSpPr>
        <xdr:cNvPr id="4682" name="Shape 14">
          <a:extLst>
            <a:ext uri="{FF2B5EF4-FFF2-40B4-BE49-F238E27FC236}">
              <a16:creationId xmlns:a16="http://schemas.microsoft.com/office/drawing/2014/main" id="{00000000-0008-0000-0000-00004A12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35</xdr:row>
      <xdr:rowOff>0</xdr:rowOff>
    </xdr:from>
    <xdr:ext cx="342900" cy="342900"/>
    <xdr:sp macro="" textlink="">
      <xdr:nvSpPr>
        <xdr:cNvPr id="4683" name="Shape 14">
          <a:extLst>
            <a:ext uri="{FF2B5EF4-FFF2-40B4-BE49-F238E27FC236}">
              <a16:creationId xmlns:a16="http://schemas.microsoft.com/office/drawing/2014/main" id="{00000000-0008-0000-0000-00004B12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35</xdr:row>
      <xdr:rowOff>0</xdr:rowOff>
    </xdr:from>
    <xdr:ext cx="342900" cy="342900"/>
    <xdr:sp macro="" textlink="">
      <xdr:nvSpPr>
        <xdr:cNvPr id="4684" name="Shape 14">
          <a:extLst>
            <a:ext uri="{FF2B5EF4-FFF2-40B4-BE49-F238E27FC236}">
              <a16:creationId xmlns:a16="http://schemas.microsoft.com/office/drawing/2014/main" id="{00000000-0008-0000-0000-00004C12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35</xdr:row>
      <xdr:rowOff>0</xdr:rowOff>
    </xdr:from>
    <xdr:ext cx="342900" cy="342900"/>
    <xdr:sp macro="" textlink="">
      <xdr:nvSpPr>
        <xdr:cNvPr id="4685" name="Shape 14">
          <a:extLst>
            <a:ext uri="{FF2B5EF4-FFF2-40B4-BE49-F238E27FC236}">
              <a16:creationId xmlns:a16="http://schemas.microsoft.com/office/drawing/2014/main" id="{00000000-0008-0000-0000-00004D12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38</xdr:row>
      <xdr:rowOff>0</xdr:rowOff>
    </xdr:from>
    <xdr:ext cx="342900" cy="342900"/>
    <xdr:sp macro="" textlink="">
      <xdr:nvSpPr>
        <xdr:cNvPr id="4686" name="Shape 14">
          <a:extLst>
            <a:ext uri="{FF2B5EF4-FFF2-40B4-BE49-F238E27FC236}">
              <a16:creationId xmlns:a16="http://schemas.microsoft.com/office/drawing/2014/main" id="{00000000-0008-0000-0000-00004E12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38</xdr:row>
      <xdr:rowOff>0</xdr:rowOff>
    </xdr:from>
    <xdr:ext cx="342900" cy="342900"/>
    <xdr:sp macro="" textlink="">
      <xdr:nvSpPr>
        <xdr:cNvPr id="4687" name="Shape 14">
          <a:extLst>
            <a:ext uri="{FF2B5EF4-FFF2-40B4-BE49-F238E27FC236}">
              <a16:creationId xmlns:a16="http://schemas.microsoft.com/office/drawing/2014/main" id="{00000000-0008-0000-0000-00004F12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38</xdr:row>
      <xdr:rowOff>0</xdr:rowOff>
    </xdr:from>
    <xdr:ext cx="342900" cy="342900"/>
    <xdr:sp macro="" textlink="">
      <xdr:nvSpPr>
        <xdr:cNvPr id="4688" name="Shape 14">
          <a:extLst>
            <a:ext uri="{FF2B5EF4-FFF2-40B4-BE49-F238E27FC236}">
              <a16:creationId xmlns:a16="http://schemas.microsoft.com/office/drawing/2014/main" id="{00000000-0008-0000-0000-00005012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39</xdr:row>
      <xdr:rowOff>0</xdr:rowOff>
    </xdr:from>
    <xdr:ext cx="342900" cy="342900"/>
    <xdr:sp macro="" textlink="">
      <xdr:nvSpPr>
        <xdr:cNvPr id="4689" name="Shape 14">
          <a:extLst>
            <a:ext uri="{FF2B5EF4-FFF2-40B4-BE49-F238E27FC236}">
              <a16:creationId xmlns:a16="http://schemas.microsoft.com/office/drawing/2014/main" id="{00000000-0008-0000-0000-00005112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39</xdr:row>
      <xdr:rowOff>0</xdr:rowOff>
    </xdr:from>
    <xdr:ext cx="342900" cy="342900"/>
    <xdr:sp macro="" textlink="">
      <xdr:nvSpPr>
        <xdr:cNvPr id="4690" name="Shape 14">
          <a:extLst>
            <a:ext uri="{FF2B5EF4-FFF2-40B4-BE49-F238E27FC236}">
              <a16:creationId xmlns:a16="http://schemas.microsoft.com/office/drawing/2014/main" id="{00000000-0008-0000-0000-00005212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39</xdr:row>
      <xdr:rowOff>0</xdr:rowOff>
    </xdr:from>
    <xdr:ext cx="342900" cy="342900"/>
    <xdr:sp macro="" textlink="">
      <xdr:nvSpPr>
        <xdr:cNvPr id="4691" name="Shape 14">
          <a:extLst>
            <a:ext uri="{FF2B5EF4-FFF2-40B4-BE49-F238E27FC236}">
              <a16:creationId xmlns:a16="http://schemas.microsoft.com/office/drawing/2014/main" id="{00000000-0008-0000-0000-00005312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40</xdr:row>
      <xdr:rowOff>0</xdr:rowOff>
    </xdr:from>
    <xdr:ext cx="342900" cy="342900"/>
    <xdr:sp macro="" textlink="">
      <xdr:nvSpPr>
        <xdr:cNvPr id="4692" name="Shape 14">
          <a:extLst>
            <a:ext uri="{FF2B5EF4-FFF2-40B4-BE49-F238E27FC236}">
              <a16:creationId xmlns:a16="http://schemas.microsoft.com/office/drawing/2014/main" id="{00000000-0008-0000-0000-00005412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40</xdr:row>
      <xdr:rowOff>0</xdr:rowOff>
    </xdr:from>
    <xdr:ext cx="342900" cy="342900"/>
    <xdr:sp macro="" textlink="">
      <xdr:nvSpPr>
        <xdr:cNvPr id="4693" name="Shape 14">
          <a:extLst>
            <a:ext uri="{FF2B5EF4-FFF2-40B4-BE49-F238E27FC236}">
              <a16:creationId xmlns:a16="http://schemas.microsoft.com/office/drawing/2014/main" id="{00000000-0008-0000-0000-00005512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40</xdr:row>
      <xdr:rowOff>0</xdr:rowOff>
    </xdr:from>
    <xdr:ext cx="342900" cy="342900"/>
    <xdr:sp macro="" textlink="">
      <xdr:nvSpPr>
        <xdr:cNvPr id="4694" name="Shape 14">
          <a:extLst>
            <a:ext uri="{FF2B5EF4-FFF2-40B4-BE49-F238E27FC236}">
              <a16:creationId xmlns:a16="http://schemas.microsoft.com/office/drawing/2014/main" id="{00000000-0008-0000-0000-00005612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43</xdr:row>
      <xdr:rowOff>0</xdr:rowOff>
    </xdr:from>
    <xdr:ext cx="342900" cy="342900"/>
    <xdr:sp macro="" textlink="">
      <xdr:nvSpPr>
        <xdr:cNvPr id="4695" name="Shape 14">
          <a:extLst>
            <a:ext uri="{FF2B5EF4-FFF2-40B4-BE49-F238E27FC236}">
              <a16:creationId xmlns:a16="http://schemas.microsoft.com/office/drawing/2014/main" id="{00000000-0008-0000-0000-00005712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43</xdr:row>
      <xdr:rowOff>0</xdr:rowOff>
    </xdr:from>
    <xdr:ext cx="342900" cy="342900"/>
    <xdr:sp macro="" textlink="">
      <xdr:nvSpPr>
        <xdr:cNvPr id="4696" name="Shape 14">
          <a:extLst>
            <a:ext uri="{FF2B5EF4-FFF2-40B4-BE49-F238E27FC236}">
              <a16:creationId xmlns:a16="http://schemas.microsoft.com/office/drawing/2014/main" id="{00000000-0008-0000-0000-00005812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43</xdr:row>
      <xdr:rowOff>0</xdr:rowOff>
    </xdr:from>
    <xdr:ext cx="342900" cy="342900"/>
    <xdr:sp macro="" textlink="">
      <xdr:nvSpPr>
        <xdr:cNvPr id="4697" name="Shape 14">
          <a:extLst>
            <a:ext uri="{FF2B5EF4-FFF2-40B4-BE49-F238E27FC236}">
              <a16:creationId xmlns:a16="http://schemas.microsoft.com/office/drawing/2014/main" id="{00000000-0008-0000-0000-00005912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44</xdr:row>
      <xdr:rowOff>0</xdr:rowOff>
    </xdr:from>
    <xdr:ext cx="342900" cy="342900"/>
    <xdr:sp macro="" textlink="">
      <xdr:nvSpPr>
        <xdr:cNvPr id="4698" name="Shape 14">
          <a:extLst>
            <a:ext uri="{FF2B5EF4-FFF2-40B4-BE49-F238E27FC236}">
              <a16:creationId xmlns:a16="http://schemas.microsoft.com/office/drawing/2014/main" id="{00000000-0008-0000-0000-00005A12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44</xdr:row>
      <xdr:rowOff>0</xdr:rowOff>
    </xdr:from>
    <xdr:ext cx="342900" cy="342900"/>
    <xdr:sp macro="" textlink="">
      <xdr:nvSpPr>
        <xdr:cNvPr id="4699" name="Shape 14">
          <a:extLst>
            <a:ext uri="{FF2B5EF4-FFF2-40B4-BE49-F238E27FC236}">
              <a16:creationId xmlns:a16="http://schemas.microsoft.com/office/drawing/2014/main" id="{00000000-0008-0000-0000-00005B12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44</xdr:row>
      <xdr:rowOff>0</xdr:rowOff>
    </xdr:from>
    <xdr:ext cx="342900" cy="342900"/>
    <xdr:sp macro="" textlink="">
      <xdr:nvSpPr>
        <xdr:cNvPr id="4700" name="Shape 14">
          <a:extLst>
            <a:ext uri="{FF2B5EF4-FFF2-40B4-BE49-F238E27FC236}">
              <a16:creationId xmlns:a16="http://schemas.microsoft.com/office/drawing/2014/main" id="{00000000-0008-0000-0000-00005C12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45</xdr:row>
      <xdr:rowOff>0</xdr:rowOff>
    </xdr:from>
    <xdr:ext cx="342900" cy="342900"/>
    <xdr:sp macro="" textlink="">
      <xdr:nvSpPr>
        <xdr:cNvPr id="4701" name="Shape 14">
          <a:extLst>
            <a:ext uri="{FF2B5EF4-FFF2-40B4-BE49-F238E27FC236}">
              <a16:creationId xmlns:a16="http://schemas.microsoft.com/office/drawing/2014/main" id="{00000000-0008-0000-0000-00005D12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45</xdr:row>
      <xdr:rowOff>0</xdr:rowOff>
    </xdr:from>
    <xdr:ext cx="342900" cy="342900"/>
    <xdr:sp macro="" textlink="">
      <xdr:nvSpPr>
        <xdr:cNvPr id="4702" name="Shape 14">
          <a:extLst>
            <a:ext uri="{FF2B5EF4-FFF2-40B4-BE49-F238E27FC236}">
              <a16:creationId xmlns:a16="http://schemas.microsoft.com/office/drawing/2014/main" id="{00000000-0008-0000-0000-00005E12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45</xdr:row>
      <xdr:rowOff>0</xdr:rowOff>
    </xdr:from>
    <xdr:ext cx="342900" cy="342900"/>
    <xdr:sp macro="" textlink="">
      <xdr:nvSpPr>
        <xdr:cNvPr id="4703" name="Shape 14">
          <a:extLst>
            <a:ext uri="{FF2B5EF4-FFF2-40B4-BE49-F238E27FC236}">
              <a16:creationId xmlns:a16="http://schemas.microsoft.com/office/drawing/2014/main" id="{00000000-0008-0000-0000-00005F12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46</xdr:row>
      <xdr:rowOff>0</xdr:rowOff>
    </xdr:from>
    <xdr:ext cx="342900" cy="342900"/>
    <xdr:sp macro="" textlink="">
      <xdr:nvSpPr>
        <xdr:cNvPr id="4704" name="Shape 14">
          <a:extLst>
            <a:ext uri="{FF2B5EF4-FFF2-40B4-BE49-F238E27FC236}">
              <a16:creationId xmlns:a16="http://schemas.microsoft.com/office/drawing/2014/main" id="{00000000-0008-0000-0000-00006012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46</xdr:row>
      <xdr:rowOff>0</xdr:rowOff>
    </xdr:from>
    <xdr:ext cx="342900" cy="342900"/>
    <xdr:sp macro="" textlink="">
      <xdr:nvSpPr>
        <xdr:cNvPr id="4705" name="Shape 14">
          <a:extLst>
            <a:ext uri="{FF2B5EF4-FFF2-40B4-BE49-F238E27FC236}">
              <a16:creationId xmlns:a16="http://schemas.microsoft.com/office/drawing/2014/main" id="{00000000-0008-0000-0000-00006112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52</xdr:row>
      <xdr:rowOff>0</xdr:rowOff>
    </xdr:from>
    <xdr:ext cx="342900" cy="342900"/>
    <xdr:sp macro="" textlink="">
      <xdr:nvSpPr>
        <xdr:cNvPr id="4706" name="Shape 14">
          <a:extLst>
            <a:ext uri="{FF2B5EF4-FFF2-40B4-BE49-F238E27FC236}">
              <a16:creationId xmlns:a16="http://schemas.microsoft.com/office/drawing/2014/main" id="{00000000-0008-0000-0000-00006212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44</xdr:col>
      <xdr:colOff>0</xdr:colOff>
      <xdr:row>78</xdr:row>
      <xdr:rowOff>0</xdr:rowOff>
    </xdr:from>
    <xdr:ext cx="342900" cy="342900"/>
    <xdr:sp macro="" textlink="">
      <xdr:nvSpPr>
        <xdr:cNvPr id="4707" name="Shape 14">
          <a:extLst>
            <a:ext uri="{FF2B5EF4-FFF2-40B4-BE49-F238E27FC236}">
              <a16:creationId xmlns:a16="http://schemas.microsoft.com/office/drawing/2014/main" id="{00000000-0008-0000-0000-000063120000}"/>
            </a:ext>
          </a:extLst>
        </xdr:cNvPr>
        <xdr:cNvSpPr/>
      </xdr:nvSpPr>
      <xdr:spPr>
        <a:xfrm>
          <a:off x="52570171"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44</xdr:col>
      <xdr:colOff>0</xdr:colOff>
      <xdr:row>78</xdr:row>
      <xdr:rowOff>0</xdr:rowOff>
    </xdr:from>
    <xdr:ext cx="342900" cy="342900"/>
    <xdr:sp macro="" textlink="">
      <xdr:nvSpPr>
        <xdr:cNvPr id="4708" name="Shape 14">
          <a:extLst>
            <a:ext uri="{FF2B5EF4-FFF2-40B4-BE49-F238E27FC236}">
              <a16:creationId xmlns:a16="http://schemas.microsoft.com/office/drawing/2014/main" id="{00000000-0008-0000-0000-000064120000}"/>
            </a:ext>
          </a:extLst>
        </xdr:cNvPr>
        <xdr:cNvSpPr/>
      </xdr:nvSpPr>
      <xdr:spPr>
        <a:xfrm>
          <a:off x="52570171"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44</xdr:col>
      <xdr:colOff>0</xdr:colOff>
      <xdr:row>78</xdr:row>
      <xdr:rowOff>0</xdr:rowOff>
    </xdr:from>
    <xdr:ext cx="342900" cy="342900"/>
    <xdr:sp macro="" textlink="">
      <xdr:nvSpPr>
        <xdr:cNvPr id="4709" name="Shape 14">
          <a:extLst>
            <a:ext uri="{FF2B5EF4-FFF2-40B4-BE49-F238E27FC236}">
              <a16:creationId xmlns:a16="http://schemas.microsoft.com/office/drawing/2014/main" id="{00000000-0008-0000-0000-000065120000}"/>
            </a:ext>
          </a:extLst>
        </xdr:cNvPr>
        <xdr:cNvSpPr/>
      </xdr:nvSpPr>
      <xdr:spPr>
        <a:xfrm>
          <a:off x="52570171"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44</xdr:col>
      <xdr:colOff>0</xdr:colOff>
      <xdr:row>78</xdr:row>
      <xdr:rowOff>0</xdr:rowOff>
    </xdr:from>
    <xdr:ext cx="342900" cy="342900"/>
    <xdr:sp macro="" textlink="">
      <xdr:nvSpPr>
        <xdr:cNvPr id="4710" name="Shape 14">
          <a:extLst>
            <a:ext uri="{FF2B5EF4-FFF2-40B4-BE49-F238E27FC236}">
              <a16:creationId xmlns:a16="http://schemas.microsoft.com/office/drawing/2014/main" id="{00000000-0008-0000-0000-000066120000}"/>
            </a:ext>
          </a:extLst>
        </xdr:cNvPr>
        <xdr:cNvSpPr/>
      </xdr:nvSpPr>
      <xdr:spPr>
        <a:xfrm>
          <a:off x="52570171"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44</xdr:col>
      <xdr:colOff>0</xdr:colOff>
      <xdr:row>78</xdr:row>
      <xdr:rowOff>0</xdr:rowOff>
    </xdr:from>
    <xdr:ext cx="342900" cy="342900"/>
    <xdr:sp macro="" textlink="">
      <xdr:nvSpPr>
        <xdr:cNvPr id="4711" name="Shape 14">
          <a:extLst>
            <a:ext uri="{FF2B5EF4-FFF2-40B4-BE49-F238E27FC236}">
              <a16:creationId xmlns:a16="http://schemas.microsoft.com/office/drawing/2014/main" id="{00000000-0008-0000-0000-000067120000}"/>
            </a:ext>
          </a:extLst>
        </xdr:cNvPr>
        <xdr:cNvSpPr/>
      </xdr:nvSpPr>
      <xdr:spPr>
        <a:xfrm>
          <a:off x="52570171"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44</xdr:col>
      <xdr:colOff>0</xdr:colOff>
      <xdr:row>78</xdr:row>
      <xdr:rowOff>0</xdr:rowOff>
    </xdr:from>
    <xdr:ext cx="342900" cy="342900"/>
    <xdr:sp macro="" textlink="">
      <xdr:nvSpPr>
        <xdr:cNvPr id="4712" name="Shape 14">
          <a:extLst>
            <a:ext uri="{FF2B5EF4-FFF2-40B4-BE49-F238E27FC236}">
              <a16:creationId xmlns:a16="http://schemas.microsoft.com/office/drawing/2014/main" id="{00000000-0008-0000-0000-000068120000}"/>
            </a:ext>
          </a:extLst>
        </xdr:cNvPr>
        <xdr:cNvSpPr/>
      </xdr:nvSpPr>
      <xdr:spPr>
        <a:xfrm>
          <a:off x="52570171"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44</xdr:col>
      <xdr:colOff>0</xdr:colOff>
      <xdr:row>78</xdr:row>
      <xdr:rowOff>0</xdr:rowOff>
    </xdr:from>
    <xdr:ext cx="342900" cy="342900"/>
    <xdr:sp macro="" textlink="">
      <xdr:nvSpPr>
        <xdr:cNvPr id="4713" name="Shape 14">
          <a:extLst>
            <a:ext uri="{FF2B5EF4-FFF2-40B4-BE49-F238E27FC236}">
              <a16:creationId xmlns:a16="http://schemas.microsoft.com/office/drawing/2014/main" id="{00000000-0008-0000-0000-000069120000}"/>
            </a:ext>
          </a:extLst>
        </xdr:cNvPr>
        <xdr:cNvSpPr/>
      </xdr:nvSpPr>
      <xdr:spPr>
        <a:xfrm>
          <a:off x="52570171"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44</xdr:col>
      <xdr:colOff>0</xdr:colOff>
      <xdr:row>78</xdr:row>
      <xdr:rowOff>0</xdr:rowOff>
    </xdr:from>
    <xdr:ext cx="342900" cy="342900"/>
    <xdr:sp macro="" textlink="">
      <xdr:nvSpPr>
        <xdr:cNvPr id="4714" name="Shape 14">
          <a:extLst>
            <a:ext uri="{FF2B5EF4-FFF2-40B4-BE49-F238E27FC236}">
              <a16:creationId xmlns:a16="http://schemas.microsoft.com/office/drawing/2014/main" id="{00000000-0008-0000-0000-00006A120000}"/>
            </a:ext>
          </a:extLst>
        </xdr:cNvPr>
        <xdr:cNvSpPr/>
      </xdr:nvSpPr>
      <xdr:spPr>
        <a:xfrm>
          <a:off x="52570171"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44</xdr:col>
      <xdr:colOff>0</xdr:colOff>
      <xdr:row>78</xdr:row>
      <xdr:rowOff>0</xdr:rowOff>
    </xdr:from>
    <xdr:ext cx="342900" cy="342900"/>
    <xdr:sp macro="" textlink="">
      <xdr:nvSpPr>
        <xdr:cNvPr id="4715" name="Shape 14">
          <a:extLst>
            <a:ext uri="{FF2B5EF4-FFF2-40B4-BE49-F238E27FC236}">
              <a16:creationId xmlns:a16="http://schemas.microsoft.com/office/drawing/2014/main" id="{00000000-0008-0000-0000-00006B120000}"/>
            </a:ext>
          </a:extLst>
        </xdr:cNvPr>
        <xdr:cNvSpPr/>
      </xdr:nvSpPr>
      <xdr:spPr>
        <a:xfrm>
          <a:off x="52570171"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44</xdr:col>
      <xdr:colOff>0</xdr:colOff>
      <xdr:row>78</xdr:row>
      <xdr:rowOff>0</xdr:rowOff>
    </xdr:from>
    <xdr:ext cx="342900" cy="342900"/>
    <xdr:sp macro="" textlink="">
      <xdr:nvSpPr>
        <xdr:cNvPr id="4716" name="Shape 14">
          <a:extLst>
            <a:ext uri="{FF2B5EF4-FFF2-40B4-BE49-F238E27FC236}">
              <a16:creationId xmlns:a16="http://schemas.microsoft.com/office/drawing/2014/main" id="{00000000-0008-0000-0000-00006C120000}"/>
            </a:ext>
          </a:extLst>
        </xdr:cNvPr>
        <xdr:cNvSpPr/>
      </xdr:nvSpPr>
      <xdr:spPr>
        <a:xfrm>
          <a:off x="52570171"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37</xdr:row>
      <xdr:rowOff>0</xdr:rowOff>
    </xdr:from>
    <xdr:ext cx="342900" cy="342900"/>
    <xdr:sp macro="" textlink="">
      <xdr:nvSpPr>
        <xdr:cNvPr id="4717" name="Shape 14">
          <a:extLst>
            <a:ext uri="{FF2B5EF4-FFF2-40B4-BE49-F238E27FC236}">
              <a16:creationId xmlns:a16="http://schemas.microsoft.com/office/drawing/2014/main" id="{00000000-0008-0000-0000-00006D12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38</xdr:row>
      <xdr:rowOff>0</xdr:rowOff>
    </xdr:from>
    <xdr:ext cx="342900" cy="342900"/>
    <xdr:sp macro="" textlink="">
      <xdr:nvSpPr>
        <xdr:cNvPr id="4718" name="Shape 14">
          <a:extLst>
            <a:ext uri="{FF2B5EF4-FFF2-40B4-BE49-F238E27FC236}">
              <a16:creationId xmlns:a16="http://schemas.microsoft.com/office/drawing/2014/main" id="{00000000-0008-0000-0000-00006E12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39</xdr:row>
      <xdr:rowOff>0</xdr:rowOff>
    </xdr:from>
    <xdr:ext cx="342900" cy="342900"/>
    <xdr:sp macro="" textlink="">
      <xdr:nvSpPr>
        <xdr:cNvPr id="4719" name="Shape 14">
          <a:extLst>
            <a:ext uri="{FF2B5EF4-FFF2-40B4-BE49-F238E27FC236}">
              <a16:creationId xmlns:a16="http://schemas.microsoft.com/office/drawing/2014/main" id="{00000000-0008-0000-0000-00006F12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40</xdr:row>
      <xdr:rowOff>0</xdr:rowOff>
    </xdr:from>
    <xdr:ext cx="342900" cy="342900"/>
    <xdr:sp macro="" textlink="">
      <xdr:nvSpPr>
        <xdr:cNvPr id="4720" name="Shape 14">
          <a:extLst>
            <a:ext uri="{FF2B5EF4-FFF2-40B4-BE49-F238E27FC236}">
              <a16:creationId xmlns:a16="http://schemas.microsoft.com/office/drawing/2014/main" id="{00000000-0008-0000-0000-00007012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37</xdr:row>
      <xdr:rowOff>0</xdr:rowOff>
    </xdr:from>
    <xdr:ext cx="342900" cy="342900"/>
    <xdr:sp macro="" textlink="">
      <xdr:nvSpPr>
        <xdr:cNvPr id="4721" name="Shape 14">
          <a:extLst>
            <a:ext uri="{FF2B5EF4-FFF2-40B4-BE49-F238E27FC236}">
              <a16:creationId xmlns:a16="http://schemas.microsoft.com/office/drawing/2014/main" id="{00000000-0008-0000-0000-00007112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38</xdr:row>
      <xdr:rowOff>0</xdr:rowOff>
    </xdr:from>
    <xdr:ext cx="342900" cy="342900"/>
    <xdr:sp macro="" textlink="">
      <xdr:nvSpPr>
        <xdr:cNvPr id="4722" name="Shape 14">
          <a:extLst>
            <a:ext uri="{FF2B5EF4-FFF2-40B4-BE49-F238E27FC236}">
              <a16:creationId xmlns:a16="http://schemas.microsoft.com/office/drawing/2014/main" id="{00000000-0008-0000-0000-00007212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39</xdr:row>
      <xdr:rowOff>0</xdr:rowOff>
    </xdr:from>
    <xdr:ext cx="342900" cy="342900"/>
    <xdr:sp macro="" textlink="">
      <xdr:nvSpPr>
        <xdr:cNvPr id="4723" name="Shape 14">
          <a:extLst>
            <a:ext uri="{FF2B5EF4-FFF2-40B4-BE49-F238E27FC236}">
              <a16:creationId xmlns:a16="http://schemas.microsoft.com/office/drawing/2014/main" id="{00000000-0008-0000-0000-00007312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40</xdr:row>
      <xdr:rowOff>0</xdr:rowOff>
    </xdr:from>
    <xdr:ext cx="342900" cy="342900"/>
    <xdr:sp macro="" textlink="">
      <xdr:nvSpPr>
        <xdr:cNvPr id="4724" name="Shape 14">
          <a:extLst>
            <a:ext uri="{FF2B5EF4-FFF2-40B4-BE49-F238E27FC236}">
              <a16:creationId xmlns:a16="http://schemas.microsoft.com/office/drawing/2014/main" id="{00000000-0008-0000-0000-00007412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37</xdr:row>
      <xdr:rowOff>0</xdr:rowOff>
    </xdr:from>
    <xdr:ext cx="342900" cy="342900"/>
    <xdr:sp macro="" textlink="">
      <xdr:nvSpPr>
        <xdr:cNvPr id="4725" name="Shape 14">
          <a:extLst>
            <a:ext uri="{FF2B5EF4-FFF2-40B4-BE49-F238E27FC236}">
              <a16:creationId xmlns:a16="http://schemas.microsoft.com/office/drawing/2014/main" id="{00000000-0008-0000-0000-00007512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35</xdr:row>
      <xdr:rowOff>0</xdr:rowOff>
    </xdr:from>
    <xdr:ext cx="342900" cy="342900"/>
    <xdr:sp macro="" textlink="">
      <xdr:nvSpPr>
        <xdr:cNvPr id="4726" name="Shape 14">
          <a:extLst>
            <a:ext uri="{FF2B5EF4-FFF2-40B4-BE49-F238E27FC236}">
              <a16:creationId xmlns:a16="http://schemas.microsoft.com/office/drawing/2014/main" id="{00000000-0008-0000-0000-00007612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35</xdr:row>
      <xdr:rowOff>0</xdr:rowOff>
    </xdr:from>
    <xdr:ext cx="342900" cy="342900"/>
    <xdr:sp macro="" textlink="">
      <xdr:nvSpPr>
        <xdr:cNvPr id="4727" name="Shape 14">
          <a:extLst>
            <a:ext uri="{FF2B5EF4-FFF2-40B4-BE49-F238E27FC236}">
              <a16:creationId xmlns:a16="http://schemas.microsoft.com/office/drawing/2014/main" id="{00000000-0008-0000-0000-00007712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35</xdr:row>
      <xdr:rowOff>0</xdr:rowOff>
    </xdr:from>
    <xdr:ext cx="342900" cy="342900"/>
    <xdr:sp macro="" textlink="">
      <xdr:nvSpPr>
        <xdr:cNvPr id="4728" name="Shape 14">
          <a:extLst>
            <a:ext uri="{FF2B5EF4-FFF2-40B4-BE49-F238E27FC236}">
              <a16:creationId xmlns:a16="http://schemas.microsoft.com/office/drawing/2014/main" id="{00000000-0008-0000-0000-00007812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38</xdr:row>
      <xdr:rowOff>0</xdr:rowOff>
    </xdr:from>
    <xdr:ext cx="342900" cy="342900"/>
    <xdr:sp macro="" textlink="">
      <xdr:nvSpPr>
        <xdr:cNvPr id="4729" name="Shape 14">
          <a:extLst>
            <a:ext uri="{FF2B5EF4-FFF2-40B4-BE49-F238E27FC236}">
              <a16:creationId xmlns:a16="http://schemas.microsoft.com/office/drawing/2014/main" id="{00000000-0008-0000-0000-00007912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38</xdr:row>
      <xdr:rowOff>0</xdr:rowOff>
    </xdr:from>
    <xdr:ext cx="342900" cy="342900"/>
    <xdr:sp macro="" textlink="">
      <xdr:nvSpPr>
        <xdr:cNvPr id="4730" name="Shape 14">
          <a:extLst>
            <a:ext uri="{FF2B5EF4-FFF2-40B4-BE49-F238E27FC236}">
              <a16:creationId xmlns:a16="http://schemas.microsoft.com/office/drawing/2014/main" id="{00000000-0008-0000-0000-00007A12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38</xdr:row>
      <xdr:rowOff>0</xdr:rowOff>
    </xdr:from>
    <xdr:ext cx="342900" cy="342900"/>
    <xdr:sp macro="" textlink="">
      <xdr:nvSpPr>
        <xdr:cNvPr id="4731" name="Shape 14">
          <a:extLst>
            <a:ext uri="{FF2B5EF4-FFF2-40B4-BE49-F238E27FC236}">
              <a16:creationId xmlns:a16="http://schemas.microsoft.com/office/drawing/2014/main" id="{00000000-0008-0000-0000-00007B12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39</xdr:row>
      <xdr:rowOff>0</xdr:rowOff>
    </xdr:from>
    <xdr:ext cx="342900" cy="342900"/>
    <xdr:sp macro="" textlink="">
      <xdr:nvSpPr>
        <xdr:cNvPr id="4732" name="Shape 14">
          <a:extLst>
            <a:ext uri="{FF2B5EF4-FFF2-40B4-BE49-F238E27FC236}">
              <a16:creationId xmlns:a16="http://schemas.microsoft.com/office/drawing/2014/main" id="{00000000-0008-0000-0000-00007C12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39</xdr:row>
      <xdr:rowOff>0</xdr:rowOff>
    </xdr:from>
    <xdr:ext cx="342900" cy="342900"/>
    <xdr:sp macro="" textlink="">
      <xdr:nvSpPr>
        <xdr:cNvPr id="4733" name="Shape 14">
          <a:extLst>
            <a:ext uri="{FF2B5EF4-FFF2-40B4-BE49-F238E27FC236}">
              <a16:creationId xmlns:a16="http://schemas.microsoft.com/office/drawing/2014/main" id="{00000000-0008-0000-0000-00007D12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39</xdr:row>
      <xdr:rowOff>0</xdr:rowOff>
    </xdr:from>
    <xdr:ext cx="342900" cy="342900"/>
    <xdr:sp macro="" textlink="">
      <xdr:nvSpPr>
        <xdr:cNvPr id="4734" name="Shape 14">
          <a:extLst>
            <a:ext uri="{FF2B5EF4-FFF2-40B4-BE49-F238E27FC236}">
              <a16:creationId xmlns:a16="http://schemas.microsoft.com/office/drawing/2014/main" id="{00000000-0008-0000-0000-00007E12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40</xdr:row>
      <xdr:rowOff>0</xdr:rowOff>
    </xdr:from>
    <xdr:ext cx="342900" cy="342900"/>
    <xdr:sp macro="" textlink="">
      <xdr:nvSpPr>
        <xdr:cNvPr id="4735" name="Shape 14">
          <a:extLst>
            <a:ext uri="{FF2B5EF4-FFF2-40B4-BE49-F238E27FC236}">
              <a16:creationId xmlns:a16="http://schemas.microsoft.com/office/drawing/2014/main" id="{00000000-0008-0000-0000-00007F12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40</xdr:row>
      <xdr:rowOff>0</xdr:rowOff>
    </xdr:from>
    <xdr:ext cx="342900" cy="342900"/>
    <xdr:sp macro="" textlink="">
      <xdr:nvSpPr>
        <xdr:cNvPr id="4736" name="Shape 14">
          <a:extLst>
            <a:ext uri="{FF2B5EF4-FFF2-40B4-BE49-F238E27FC236}">
              <a16:creationId xmlns:a16="http://schemas.microsoft.com/office/drawing/2014/main" id="{00000000-0008-0000-0000-00008012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43</xdr:row>
      <xdr:rowOff>0</xdr:rowOff>
    </xdr:from>
    <xdr:ext cx="342900" cy="342900"/>
    <xdr:sp macro="" textlink="">
      <xdr:nvSpPr>
        <xdr:cNvPr id="4737" name="Shape 14">
          <a:extLst>
            <a:ext uri="{FF2B5EF4-FFF2-40B4-BE49-F238E27FC236}">
              <a16:creationId xmlns:a16="http://schemas.microsoft.com/office/drawing/2014/main" id="{00000000-0008-0000-0000-00008112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43</xdr:row>
      <xdr:rowOff>0</xdr:rowOff>
    </xdr:from>
    <xdr:ext cx="342900" cy="342900"/>
    <xdr:sp macro="" textlink="">
      <xdr:nvSpPr>
        <xdr:cNvPr id="4738" name="Shape 14">
          <a:extLst>
            <a:ext uri="{FF2B5EF4-FFF2-40B4-BE49-F238E27FC236}">
              <a16:creationId xmlns:a16="http://schemas.microsoft.com/office/drawing/2014/main" id="{00000000-0008-0000-0000-00008212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43</xdr:row>
      <xdr:rowOff>0</xdr:rowOff>
    </xdr:from>
    <xdr:ext cx="342900" cy="342900"/>
    <xdr:sp macro="" textlink="">
      <xdr:nvSpPr>
        <xdr:cNvPr id="4739" name="Shape 14">
          <a:extLst>
            <a:ext uri="{FF2B5EF4-FFF2-40B4-BE49-F238E27FC236}">
              <a16:creationId xmlns:a16="http://schemas.microsoft.com/office/drawing/2014/main" id="{00000000-0008-0000-0000-00008312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44</xdr:row>
      <xdr:rowOff>0</xdr:rowOff>
    </xdr:from>
    <xdr:ext cx="342900" cy="342900"/>
    <xdr:sp macro="" textlink="">
      <xdr:nvSpPr>
        <xdr:cNvPr id="4740" name="Shape 14">
          <a:extLst>
            <a:ext uri="{FF2B5EF4-FFF2-40B4-BE49-F238E27FC236}">
              <a16:creationId xmlns:a16="http://schemas.microsoft.com/office/drawing/2014/main" id="{00000000-0008-0000-0000-00008412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44</xdr:row>
      <xdr:rowOff>0</xdr:rowOff>
    </xdr:from>
    <xdr:ext cx="342900" cy="342900"/>
    <xdr:sp macro="" textlink="">
      <xdr:nvSpPr>
        <xdr:cNvPr id="4741" name="Shape 14">
          <a:extLst>
            <a:ext uri="{FF2B5EF4-FFF2-40B4-BE49-F238E27FC236}">
              <a16:creationId xmlns:a16="http://schemas.microsoft.com/office/drawing/2014/main" id="{00000000-0008-0000-0000-00008512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44</xdr:row>
      <xdr:rowOff>0</xdr:rowOff>
    </xdr:from>
    <xdr:ext cx="342900" cy="342900"/>
    <xdr:sp macro="" textlink="">
      <xdr:nvSpPr>
        <xdr:cNvPr id="4742" name="Shape 14">
          <a:extLst>
            <a:ext uri="{FF2B5EF4-FFF2-40B4-BE49-F238E27FC236}">
              <a16:creationId xmlns:a16="http://schemas.microsoft.com/office/drawing/2014/main" id="{00000000-0008-0000-0000-00008612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45</xdr:row>
      <xdr:rowOff>0</xdr:rowOff>
    </xdr:from>
    <xdr:ext cx="342900" cy="342900"/>
    <xdr:sp macro="" textlink="">
      <xdr:nvSpPr>
        <xdr:cNvPr id="4743" name="Shape 14">
          <a:extLst>
            <a:ext uri="{FF2B5EF4-FFF2-40B4-BE49-F238E27FC236}">
              <a16:creationId xmlns:a16="http://schemas.microsoft.com/office/drawing/2014/main" id="{00000000-0008-0000-0000-00008712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45</xdr:row>
      <xdr:rowOff>0</xdr:rowOff>
    </xdr:from>
    <xdr:ext cx="342900" cy="342900"/>
    <xdr:sp macro="" textlink="">
      <xdr:nvSpPr>
        <xdr:cNvPr id="4744" name="Shape 14">
          <a:extLst>
            <a:ext uri="{FF2B5EF4-FFF2-40B4-BE49-F238E27FC236}">
              <a16:creationId xmlns:a16="http://schemas.microsoft.com/office/drawing/2014/main" id="{00000000-0008-0000-0000-00008812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45</xdr:row>
      <xdr:rowOff>0</xdr:rowOff>
    </xdr:from>
    <xdr:ext cx="342900" cy="342900"/>
    <xdr:sp macro="" textlink="">
      <xdr:nvSpPr>
        <xdr:cNvPr id="4745" name="Shape 14">
          <a:extLst>
            <a:ext uri="{FF2B5EF4-FFF2-40B4-BE49-F238E27FC236}">
              <a16:creationId xmlns:a16="http://schemas.microsoft.com/office/drawing/2014/main" id="{00000000-0008-0000-0000-00008912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46</xdr:row>
      <xdr:rowOff>0</xdr:rowOff>
    </xdr:from>
    <xdr:ext cx="342900" cy="342900"/>
    <xdr:sp macro="" textlink="">
      <xdr:nvSpPr>
        <xdr:cNvPr id="4746" name="Shape 14">
          <a:extLst>
            <a:ext uri="{FF2B5EF4-FFF2-40B4-BE49-F238E27FC236}">
              <a16:creationId xmlns:a16="http://schemas.microsoft.com/office/drawing/2014/main" id="{00000000-0008-0000-0000-00008A12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46</xdr:row>
      <xdr:rowOff>0</xdr:rowOff>
    </xdr:from>
    <xdr:ext cx="342900" cy="342900"/>
    <xdr:sp macro="" textlink="">
      <xdr:nvSpPr>
        <xdr:cNvPr id="4747" name="Shape 14">
          <a:extLst>
            <a:ext uri="{FF2B5EF4-FFF2-40B4-BE49-F238E27FC236}">
              <a16:creationId xmlns:a16="http://schemas.microsoft.com/office/drawing/2014/main" id="{00000000-0008-0000-0000-00008B12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46</xdr:row>
      <xdr:rowOff>0</xdr:rowOff>
    </xdr:from>
    <xdr:ext cx="342900" cy="342900"/>
    <xdr:sp macro="" textlink="">
      <xdr:nvSpPr>
        <xdr:cNvPr id="4748" name="Shape 14">
          <a:extLst>
            <a:ext uri="{FF2B5EF4-FFF2-40B4-BE49-F238E27FC236}">
              <a16:creationId xmlns:a16="http://schemas.microsoft.com/office/drawing/2014/main" id="{00000000-0008-0000-0000-00008C12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52</xdr:row>
      <xdr:rowOff>0</xdr:rowOff>
    </xdr:from>
    <xdr:ext cx="342900" cy="342900"/>
    <xdr:sp macro="" textlink="">
      <xdr:nvSpPr>
        <xdr:cNvPr id="4749" name="Shape 14">
          <a:extLst>
            <a:ext uri="{FF2B5EF4-FFF2-40B4-BE49-F238E27FC236}">
              <a16:creationId xmlns:a16="http://schemas.microsoft.com/office/drawing/2014/main" id="{00000000-0008-0000-0000-00008D12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52</xdr:row>
      <xdr:rowOff>0</xdr:rowOff>
    </xdr:from>
    <xdr:ext cx="342900" cy="342900"/>
    <xdr:sp macro="" textlink="">
      <xdr:nvSpPr>
        <xdr:cNvPr id="4750" name="Shape 14">
          <a:extLst>
            <a:ext uri="{FF2B5EF4-FFF2-40B4-BE49-F238E27FC236}">
              <a16:creationId xmlns:a16="http://schemas.microsoft.com/office/drawing/2014/main" id="{00000000-0008-0000-0000-00008E12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52</xdr:row>
      <xdr:rowOff>0</xdr:rowOff>
    </xdr:from>
    <xdr:ext cx="342900" cy="342900"/>
    <xdr:sp macro="" textlink="">
      <xdr:nvSpPr>
        <xdr:cNvPr id="4751" name="Shape 14">
          <a:extLst>
            <a:ext uri="{FF2B5EF4-FFF2-40B4-BE49-F238E27FC236}">
              <a16:creationId xmlns:a16="http://schemas.microsoft.com/office/drawing/2014/main" id="{00000000-0008-0000-0000-00008F120000}"/>
            </a:ext>
          </a:extLst>
        </xdr:cNvPr>
        <xdr:cNvSpPr/>
      </xdr:nvSpPr>
      <xdr:spPr>
        <a:xfrm>
          <a:off x="49438664"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37</xdr:row>
      <xdr:rowOff>0</xdr:rowOff>
    </xdr:from>
    <xdr:ext cx="342900" cy="342900"/>
    <xdr:sp macro="" textlink="">
      <xdr:nvSpPr>
        <xdr:cNvPr id="4752" name="Shape 14">
          <a:extLst>
            <a:ext uri="{FF2B5EF4-FFF2-40B4-BE49-F238E27FC236}">
              <a16:creationId xmlns:a16="http://schemas.microsoft.com/office/drawing/2014/main" id="{00000000-0008-0000-0000-00009012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38</xdr:row>
      <xdr:rowOff>0</xdr:rowOff>
    </xdr:from>
    <xdr:ext cx="342900" cy="342900"/>
    <xdr:sp macro="" textlink="">
      <xdr:nvSpPr>
        <xdr:cNvPr id="4753" name="Shape 14">
          <a:extLst>
            <a:ext uri="{FF2B5EF4-FFF2-40B4-BE49-F238E27FC236}">
              <a16:creationId xmlns:a16="http://schemas.microsoft.com/office/drawing/2014/main" id="{00000000-0008-0000-0000-00009112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39</xdr:row>
      <xdr:rowOff>0</xdr:rowOff>
    </xdr:from>
    <xdr:ext cx="342900" cy="342900"/>
    <xdr:sp macro="" textlink="">
      <xdr:nvSpPr>
        <xdr:cNvPr id="4754" name="Shape 14">
          <a:extLst>
            <a:ext uri="{FF2B5EF4-FFF2-40B4-BE49-F238E27FC236}">
              <a16:creationId xmlns:a16="http://schemas.microsoft.com/office/drawing/2014/main" id="{00000000-0008-0000-0000-00009212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40</xdr:row>
      <xdr:rowOff>0</xdr:rowOff>
    </xdr:from>
    <xdr:ext cx="342900" cy="342900"/>
    <xdr:sp macro="" textlink="">
      <xdr:nvSpPr>
        <xdr:cNvPr id="4755" name="Shape 14">
          <a:extLst>
            <a:ext uri="{FF2B5EF4-FFF2-40B4-BE49-F238E27FC236}">
              <a16:creationId xmlns:a16="http://schemas.microsoft.com/office/drawing/2014/main" id="{00000000-0008-0000-0000-00009312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37</xdr:row>
      <xdr:rowOff>0</xdr:rowOff>
    </xdr:from>
    <xdr:ext cx="342900" cy="342900"/>
    <xdr:sp macro="" textlink="">
      <xdr:nvSpPr>
        <xdr:cNvPr id="4756" name="Shape 14">
          <a:extLst>
            <a:ext uri="{FF2B5EF4-FFF2-40B4-BE49-F238E27FC236}">
              <a16:creationId xmlns:a16="http://schemas.microsoft.com/office/drawing/2014/main" id="{00000000-0008-0000-0000-00009412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38</xdr:row>
      <xdr:rowOff>0</xdr:rowOff>
    </xdr:from>
    <xdr:ext cx="342900" cy="342900"/>
    <xdr:sp macro="" textlink="">
      <xdr:nvSpPr>
        <xdr:cNvPr id="4757" name="Shape 14">
          <a:extLst>
            <a:ext uri="{FF2B5EF4-FFF2-40B4-BE49-F238E27FC236}">
              <a16:creationId xmlns:a16="http://schemas.microsoft.com/office/drawing/2014/main" id="{00000000-0008-0000-0000-00009512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39</xdr:row>
      <xdr:rowOff>0</xdr:rowOff>
    </xdr:from>
    <xdr:ext cx="342900" cy="342900"/>
    <xdr:sp macro="" textlink="">
      <xdr:nvSpPr>
        <xdr:cNvPr id="4758" name="Shape 14">
          <a:extLst>
            <a:ext uri="{FF2B5EF4-FFF2-40B4-BE49-F238E27FC236}">
              <a16:creationId xmlns:a16="http://schemas.microsoft.com/office/drawing/2014/main" id="{00000000-0008-0000-0000-00009612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40</xdr:row>
      <xdr:rowOff>0</xdr:rowOff>
    </xdr:from>
    <xdr:ext cx="342900" cy="342900"/>
    <xdr:sp macro="" textlink="">
      <xdr:nvSpPr>
        <xdr:cNvPr id="4759" name="Shape 14">
          <a:extLst>
            <a:ext uri="{FF2B5EF4-FFF2-40B4-BE49-F238E27FC236}">
              <a16:creationId xmlns:a16="http://schemas.microsoft.com/office/drawing/2014/main" id="{00000000-0008-0000-0000-00009712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37</xdr:row>
      <xdr:rowOff>0</xdr:rowOff>
    </xdr:from>
    <xdr:ext cx="342900" cy="342900"/>
    <xdr:sp macro="" textlink="">
      <xdr:nvSpPr>
        <xdr:cNvPr id="4760" name="Shape 14">
          <a:extLst>
            <a:ext uri="{FF2B5EF4-FFF2-40B4-BE49-F238E27FC236}">
              <a16:creationId xmlns:a16="http://schemas.microsoft.com/office/drawing/2014/main" id="{00000000-0008-0000-0000-00009812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35</xdr:row>
      <xdr:rowOff>0</xdr:rowOff>
    </xdr:from>
    <xdr:ext cx="342900" cy="342900"/>
    <xdr:sp macro="" textlink="">
      <xdr:nvSpPr>
        <xdr:cNvPr id="4761" name="Shape 14">
          <a:extLst>
            <a:ext uri="{FF2B5EF4-FFF2-40B4-BE49-F238E27FC236}">
              <a16:creationId xmlns:a16="http://schemas.microsoft.com/office/drawing/2014/main" id="{00000000-0008-0000-0000-00009912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35</xdr:row>
      <xdr:rowOff>0</xdr:rowOff>
    </xdr:from>
    <xdr:ext cx="342900" cy="342900"/>
    <xdr:sp macro="" textlink="">
      <xdr:nvSpPr>
        <xdr:cNvPr id="4762" name="Shape 14">
          <a:extLst>
            <a:ext uri="{FF2B5EF4-FFF2-40B4-BE49-F238E27FC236}">
              <a16:creationId xmlns:a16="http://schemas.microsoft.com/office/drawing/2014/main" id="{00000000-0008-0000-0000-00009A12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35</xdr:row>
      <xdr:rowOff>0</xdr:rowOff>
    </xdr:from>
    <xdr:ext cx="342900" cy="342900"/>
    <xdr:sp macro="" textlink="">
      <xdr:nvSpPr>
        <xdr:cNvPr id="4763" name="Shape 14">
          <a:extLst>
            <a:ext uri="{FF2B5EF4-FFF2-40B4-BE49-F238E27FC236}">
              <a16:creationId xmlns:a16="http://schemas.microsoft.com/office/drawing/2014/main" id="{00000000-0008-0000-0000-00009B12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38</xdr:row>
      <xdr:rowOff>0</xdr:rowOff>
    </xdr:from>
    <xdr:ext cx="342900" cy="342900"/>
    <xdr:sp macro="" textlink="">
      <xdr:nvSpPr>
        <xdr:cNvPr id="4764" name="Shape 14">
          <a:extLst>
            <a:ext uri="{FF2B5EF4-FFF2-40B4-BE49-F238E27FC236}">
              <a16:creationId xmlns:a16="http://schemas.microsoft.com/office/drawing/2014/main" id="{00000000-0008-0000-0000-00009C12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38</xdr:row>
      <xdr:rowOff>0</xdr:rowOff>
    </xdr:from>
    <xdr:ext cx="342900" cy="342900"/>
    <xdr:sp macro="" textlink="">
      <xdr:nvSpPr>
        <xdr:cNvPr id="4765" name="Shape 14">
          <a:extLst>
            <a:ext uri="{FF2B5EF4-FFF2-40B4-BE49-F238E27FC236}">
              <a16:creationId xmlns:a16="http://schemas.microsoft.com/office/drawing/2014/main" id="{00000000-0008-0000-0000-00009D12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38</xdr:row>
      <xdr:rowOff>0</xdr:rowOff>
    </xdr:from>
    <xdr:ext cx="342900" cy="342900"/>
    <xdr:sp macro="" textlink="">
      <xdr:nvSpPr>
        <xdr:cNvPr id="4766" name="Shape 14">
          <a:extLst>
            <a:ext uri="{FF2B5EF4-FFF2-40B4-BE49-F238E27FC236}">
              <a16:creationId xmlns:a16="http://schemas.microsoft.com/office/drawing/2014/main" id="{00000000-0008-0000-0000-00009E12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39</xdr:row>
      <xdr:rowOff>0</xdr:rowOff>
    </xdr:from>
    <xdr:ext cx="342900" cy="342900"/>
    <xdr:sp macro="" textlink="">
      <xdr:nvSpPr>
        <xdr:cNvPr id="4767" name="Shape 14">
          <a:extLst>
            <a:ext uri="{FF2B5EF4-FFF2-40B4-BE49-F238E27FC236}">
              <a16:creationId xmlns:a16="http://schemas.microsoft.com/office/drawing/2014/main" id="{00000000-0008-0000-0000-00009F12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39</xdr:row>
      <xdr:rowOff>0</xdr:rowOff>
    </xdr:from>
    <xdr:ext cx="342900" cy="342900"/>
    <xdr:sp macro="" textlink="">
      <xdr:nvSpPr>
        <xdr:cNvPr id="4768" name="Shape 14">
          <a:extLst>
            <a:ext uri="{FF2B5EF4-FFF2-40B4-BE49-F238E27FC236}">
              <a16:creationId xmlns:a16="http://schemas.microsoft.com/office/drawing/2014/main" id="{00000000-0008-0000-0000-0000A012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39</xdr:row>
      <xdr:rowOff>0</xdr:rowOff>
    </xdr:from>
    <xdr:ext cx="342900" cy="342900"/>
    <xdr:sp macro="" textlink="">
      <xdr:nvSpPr>
        <xdr:cNvPr id="4769" name="Shape 14">
          <a:extLst>
            <a:ext uri="{FF2B5EF4-FFF2-40B4-BE49-F238E27FC236}">
              <a16:creationId xmlns:a16="http://schemas.microsoft.com/office/drawing/2014/main" id="{00000000-0008-0000-0000-0000A112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40</xdr:row>
      <xdr:rowOff>0</xdr:rowOff>
    </xdr:from>
    <xdr:ext cx="342900" cy="342900"/>
    <xdr:sp macro="" textlink="">
      <xdr:nvSpPr>
        <xdr:cNvPr id="4770" name="Shape 14">
          <a:extLst>
            <a:ext uri="{FF2B5EF4-FFF2-40B4-BE49-F238E27FC236}">
              <a16:creationId xmlns:a16="http://schemas.microsoft.com/office/drawing/2014/main" id="{00000000-0008-0000-0000-0000A212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40</xdr:row>
      <xdr:rowOff>0</xdr:rowOff>
    </xdr:from>
    <xdr:ext cx="342900" cy="342900"/>
    <xdr:sp macro="" textlink="">
      <xdr:nvSpPr>
        <xdr:cNvPr id="4771" name="Shape 14">
          <a:extLst>
            <a:ext uri="{FF2B5EF4-FFF2-40B4-BE49-F238E27FC236}">
              <a16:creationId xmlns:a16="http://schemas.microsoft.com/office/drawing/2014/main" id="{00000000-0008-0000-0000-0000A312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40</xdr:row>
      <xdr:rowOff>0</xdr:rowOff>
    </xdr:from>
    <xdr:ext cx="342900" cy="342900"/>
    <xdr:sp macro="" textlink="">
      <xdr:nvSpPr>
        <xdr:cNvPr id="4772" name="Shape 14">
          <a:extLst>
            <a:ext uri="{FF2B5EF4-FFF2-40B4-BE49-F238E27FC236}">
              <a16:creationId xmlns:a16="http://schemas.microsoft.com/office/drawing/2014/main" id="{00000000-0008-0000-0000-0000A412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43</xdr:row>
      <xdr:rowOff>0</xdr:rowOff>
    </xdr:from>
    <xdr:ext cx="342900" cy="342900"/>
    <xdr:sp macro="" textlink="">
      <xdr:nvSpPr>
        <xdr:cNvPr id="4773" name="Shape 14">
          <a:extLst>
            <a:ext uri="{FF2B5EF4-FFF2-40B4-BE49-F238E27FC236}">
              <a16:creationId xmlns:a16="http://schemas.microsoft.com/office/drawing/2014/main" id="{00000000-0008-0000-0000-0000A512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43</xdr:row>
      <xdr:rowOff>0</xdr:rowOff>
    </xdr:from>
    <xdr:ext cx="342900" cy="342900"/>
    <xdr:sp macro="" textlink="">
      <xdr:nvSpPr>
        <xdr:cNvPr id="4774" name="Shape 14">
          <a:extLst>
            <a:ext uri="{FF2B5EF4-FFF2-40B4-BE49-F238E27FC236}">
              <a16:creationId xmlns:a16="http://schemas.microsoft.com/office/drawing/2014/main" id="{00000000-0008-0000-0000-0000A612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43</xdr:row>
      <xdr:rowOff>0</xdr:rowOff>
    </xdr:from>
    <xdr:ext cx="342900" cy="342900"/>
    <xdr:sp macro="" textlink="">
      <xdr:nvSpPr>
        <xdr:cNvPr id="4775" name="Shape 14">
          <a:extLst>
            <a:ext uri="{FF2B5EF4-FFF2-40B4-BE49-F238E27FC236}">
              <a16:creationId xmlns:a16="http://schemas.microsoft.com/office/drawing/2014/main" id="{00000000-0008-0000-0000-0000A712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44</xdr:row>
      <xdr:rowOff>0</xdr:rowOff>
    </xdr:from>
    <xdr:ext cx="342900" cy="342900"/>
    <xdr:sp macro="" textlink="">
      <xdr:nvSpPr>
        <xdr:cNvPr id="4776" name="Shape 14">
          <a:extLst>
            <a:ext uri="{FF2B5EF4-FFF2-40B4-BE49-F238E27FC236}">
              <a16:creationId xmlns:a16="http://schemas.microsoft.com/office/drawing/2014/main" id="{00000000-0008-0000-0000-0000A812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44</xdr:row>
      <xdr:rowOff>0</xdr:rowOff>
    </xdr:from>
    <xdr:ext cx="342900" cy="342900"/>
    <xdr:sp macro="" textlink="">
      <xdr:nvSpPr>
        <xdr:cNvPr id="4777" name="Shape 14">
          <a:extLst>
            <a:ext uri="{FF2B5EF4-FFF2-40B4-BE49-F238E27FC236}">
              <a16:creationId xmlns:a16="http://schemas.microsoft.com/office/drawing/2014/main" id="{00000000-0008-0000-0000-0000A912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44</xdr:row>
      <xdr:rowOff>0</xdr:rowOff>
    </xdr:from>
    <xdr:ext cx="342900" cy="342900"/>
    <xdr:sp macro="" textlink="">
      <xdr:nvSpPr>
        <xdr:cNvPr id="4778" name="Shape 14">
          <a:extLst>
            <a:ext uri="{FF2B5EF4-FFF2-40B4-BE49-F238E27FC236}">
              <a16:creationId xmlns:a16="http://schemas.microsoft.com/office/drawing/2014/main" id="{00000000-0008-0000-0000-0000AA12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45</xdr:row>
      <xdr:rowOff>0</xdr:rowOff>
    </xdr:from>
    <xdr:ext cx="342900" cy="342900"/>
    <xdr:sp macro="" textlink="">
      <xdr:nvSpPr>
        <xdr:cNvPr id="4779" name="Shape 14">
          <a:extLst>
            <a:ext uri="{FF2B5EF4-FFF2-40B4-BE49-F238E27FC236}">
              <a16:creationId xmlns:a16="http://schemas.microsoft.com/office/drawing/2014/main" id="{00000000-0008-0000-0000-0000AB12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45</xdr:row>
      <xdr:rowOff>0</xdr:rowOff>
    </xdr:from>
    <xdr:ext cx="342900" cy="342900"/>
    <xdr:sp macro="" textlink="">
      <xdr:nvSpPr>
        <xdr:cNvPr id="4780" name="Shape 14">
          <a:extLst>
            <a:ext uri="{FF2B5EF4-FFF2-40B4-BE49-F238E27FC236}">
              <a16:creationId xmlns:a16="http://schemas.microsoft.com/office/drawing/2014/main" id="{00000000-0008-0000-0000-0000AC12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46</xdr:row>
      <xdr:rowOff>0</xdr:rowOff>
    </xdr:from>
    <xdr:ext cx="342900" cy="342900"/>
    <xdr:sp macro="" textlink="">
      <xdr:nvSpPr>
        <xdr:cNvPr id="4781" name="Shape 14">
          <a:extLst>
            <a:ext uri="{FF2B5EF4-FFF2-40B4-BE49-F238E27FC236}">
              <a16:creationId xmlns:a16="http://schemas.microsoft.com/office/drawing/2014/main" id="{00000000-0008-0000-0000-0000AD12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46</xdr:row>
      <xdr:rowOff>0</xdr:rowOff>
    </xdr:from>
    <xdr:ext cx="342900" cy="342900"/>
    <xdr:sp macro="" textlink="">
      <xdr:nvSpPr>
        <xdr:cNvPr id="4782" name="Shape 14">
          <a:extLst>
            <a:ext uri="{FF2B5EF4-FFF2-40B4-BE49-F238E27FC236}">
              <a16:creationId xmlns:a16="http://schemas.microsoft.com/office/drawing/2014/main" id="{00000000-0008-0000-0000-0000AE12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46</xdr:row>
      <xdr:rowOff>0</xdr:rowOff>
    </xdr:from>
    <xdr:ext cx="342900" cy="342900"/>
    <xdr:sp macro="" textlink="">
      <xdr:nvSpPr>
        <xdr:cNvPr id="4783" name="Shape 14">
          <a:extLst>
            <a:ext uri="{FF2B5EF4-FFF2-40B4-BE49-F238E27FC236}">
              <a16:creationId xmlns:a16="http://schemas.microsoft.com/office/drawing/2014/main" id="{00000000-0008-0000-0000-0000AF12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52</xdr:row>
      <xdr:rowOff>0</xdr:rowOff>
    </xdr:from>
    <xdr:ext cx="342900" cy="342900"/>
    <xdr:sp macro="" textlink="">
      <xdr:nvSpPr>
        <xdr:cNvPr id="4784" name="Shape 14">
          <a:extLst>
            <a:ext uri="{FF2B5EF4-FFF2-40B4-BE49-F238E27FC236}">
              <a16:creationId xmlns:a16="http://schemas.microsoft.com/office/drawing/2014/main" id="{00000000-0008-0000-0000-0000B012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52</xdr:row>
      <xdr:rowOff>0</xdr:rowOff>
    </xdr:from>
    <xdr:ext cx="342900" cy="342900"/>
    <xdr:sp macro="" textlink="">
      <xdr:nvSpPr>
        <xdr:cNvPr id="4785" name="Shape 14">
          <a:extLst>
            <a:ext uri="{FF2B5EF4-FFF2-40B4-BE49-F238E27FC236}">
              <a16:creationId xmlns:a16="http://schemas.microsoft.com/office/drawing/2014/main" id="{00000000-0008-0000-0000-0000B112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52</xdr:row>
      <xdr:rowOff>0</xdr:rowOff>
    </xdr:from>
    <xdr:ext cx="342900" cy="342900"/>
    <xdr:sp macro="" textlink="">
      <xdr:nvSpPr>
        <xdr:cNvPr id="4786" name="Shape 14">
          <a:extLst>
            <a:ext uri="{FF2B5EF4-FFF2-40B4-BE49-F238E27FC236}">
              <a16:creationId xmlns:a16="http://schemas.microsoft.com/office/drawing/2014/main" id="{00000000-0008-0000-0000-0000B2120000}"/>
            </a:ext>
          </a:extLst>
        </xdr:cNvPr>
        <xdr:cNvSpPr/>
      </xdr:nvSpPr>
      <xdr:spPr>
        <a:xfrm>
          <a:off x="50482500"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37</xdr:row>
      <xdr:rowOff>0</xdr:rowOff>
    </xdr:from>
    <xdr:ext cx="342900" cy="342900"/>
    <xdr:sp macro="" textlink="">
      <xdr:nvSpPr>
        <xdr:cNvPr id="4787" name="Shape 14">
          <a:extLst>
            <a:ext uri="{FF2B5EF4-FFF2-40B4-BE49-F238E27FC236}">
              <a16:creationId xmlns:a16="http://schemas.microsoft.com/office/drawing/2014/main" id="{00000000-0008-0000-0000-0000B312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38</xdr:row>
      <xdr:rowOff>0</xdr:rowOff>
    </xdr:from>
    <xdr:ext cx="342900" cy="342900"/>
    <xdr:sp macro="" textlink="">
      <xdr:nvSpPr>
        <xdr:cNvPr id="4788" name="Shape 14">
          <a:extLst>
            <a:ext uri="{FF2B5EF4-FFF2-40B4-BE49-F238E27FC236}">
              <a16:creationId xmlns:a16="http://schemas.microsoft.com/office/drawing/2014/main" id="{00000000-0008-0000-0000-0000B412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39</xdr:row>
      <xdr:rowOff>0</xdr:rowOff>
    </xdr:from>
    <xdr:ext cx="342900" cy="342900"/>
    <xdr:sp macro="" textlink="">
      <xdr:nvSpPr>
        <xdr:cNvPr id="4789" name="Shape 14">
          <a:extLst>
            <a:ext uri="{FF2B5EF4-FFF2-40B4-BE49-F238E27FC236}">
              <a16:creationId xmlns:a16="http://schemas.microsoft.com/office/drawing/2014/main" id="{00000000-0008-0000-0000-0000B512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40</xdr:row>
      <xdr:rowOff>0</xdr:rowOff>
    </xdr:from>
    <xdr:ext cx="342900" cy="342900"/>
    <xdr:sp macro="" textlink="">
      <xdr:nvSpPr>
        <xdr:cNvPr id="4790" name="Shape 14">
          <a:extLst>
            <a:ext uri="{FF2B5EF4-FFF2-40B4-BE49-F238E27FC236}">
              <a16:creationId xmlns:a16="http://schemas.microsoft.com/office/drawing/2014/main" id="{00000000-0008-0000-0000-0000B612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37</xdr:row>
      <xdr:rowOff>0</xdr:rowOff>
    </xdr:from>
    <xdr:ext cx="342900" cy="342900"/>
    <xdr:sp macro="" textlink="">
      <xdr:nvSpPr>
        <xdr:cNvPr id="4791" name="Shape 14">
          <a:extLst>
            <a:ext uri="{FF2B5EF4-FFF2-40B4-BE49-F238E27FC236}">
              <a16:creationId xmlns:a16="http://schemas.microsoft.com/office/drawing/2014/main" id="{00000000-0008-0000-0000-0000B712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38</xdr:row>
      <xdr:rowOff>0</xdr:rowOff>
    </xdr:from>
    <xdr:ext cx="342900" cy="342900"/>
    <xdr:sp macro="" textlink="">
      <xdr:nvSpPr>
        <xdr:cNvPr id="4792" name="Shape 14">
          <a:extLst>
            <a:ext uri="{FF2B5EF4-FFF2-40B4-BE49-F238E27FC236}">
              <a16:creationId xmlns:a16="http://schemas.microsoft.com/office/drawing/2014/main" id="{00000000-0008-0000-0000-0000B812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39</xdr:row>
      <xdr:rowOff>0</xdr:rowOff>
    </xdr:from>
    <xdr:ext cx="342900" cy="342900"/>
    <xdr:sp macro="" textlink="">
      <xdr:nvSpPr>
        <xdr:cNvPr id="4793" name="Shape 14">
          <a:extLst>
            <a:ext uri="{FF2B5EF4-FFF2-40B4-BE49-F238E27FC236}">
              <a16:creationId xmlns:a16="http://schemas.microsoft.com/office/drawing/2014/main" id="{00000000-0008-0000-0000-0000B912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40</xdr:row>
      <xdr:rowOff>0</xdr:rowOff>
    </xdr:from>
    <xdr:ext cx="342900" cy="342900"/>
    <xdr:sp macro="" textlink="">
      <xdr:nvSpPr>
        <xdr:cNvPr id="4794" name="Shape 14">
          <a:extLst>
            <a:ext uri="{FF2B5EF4-FFF2-40B4-BE49-F238E27FC236}">
              <a16:creationId xmlns:a16="http://schemas.microsoft.com/office/drawing/2014/main" id="{00000000-0008-0000-0000-0000BA12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37</xdr:row>
      <xdr:rowOff>0</xdr:rowOff>
    </xdr:from>
    <xdr:ext cx="342900" cy="342900"/>
    <xdr:sp macro="" textlink="">
      <xdr:nvSpPr>
        <xdr:cNvPr id="4795" name="Shape 14">
          <a:extLst>
            <a:ext uri="{FF2B5EF4-FFF2-40B4-BE49-F238E27FC236}">
              <a16:creationId xmlns:a16="http://schemas.microsoft.com/office/drawing/2014/main" id="{00000000-0008-0000-0000-0000BB12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35</xdr:row>
      <xdr:rowOff>0</xdr:rowOff>
    </xdr:from>
    <xdr:ext cx="342900" cy="342900"/>
    <xdr:sp macro="" textlink="">
      <xdr:nvSpPr>
        <xdr:cNvPr id="4796" name="Shape 14">
          <a:extLst>
            <a:ext uri="{FF2B5EF4-FFF2-40B4-BE49-F238E27FC236}">
              <a16:creationId xmlns:a16="http://schemas.microsoft.com/office/drawing/2014/main" id="{00000000-0008-0000-0000-0000BC12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35</xdr:row>
      <xdr:rowOff>0</xdr:rowOff>
    </xdr:from>
    <xdr:ext cx="342900" cy="342900"/>
    <xdr:sp macro="" textlink="">
      <xdr:nvSpPr>
        <xdr:cNvPr id="4797" name="Shape 14">
          <a:extLst>
            <a:ext uri="{FF2B5EF4-FFF2-40B4-BE49-F238E27FC236}">
              <a16:creationId xmlns:a16="http://schemas.microsoft.com/office/drawing/2014/main" id="{00000000-0008-0000-0000-0000BD12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35</xdr:row>
      <xdr:rowOff>0</xdr:rowOff>
    </xdr:from>
    <xdr:ext cx="342900" cy="342900"/>
    <xdr:sp macro="" textlink="">
      <xdr:nvSpPr>
        <xdr:cNvPr id="4798" name="Shape 14">
          <a:extLst>
            <a:ext uri="{FF2B5EF4-FFF2-40B4-BE49-F238E27FC236}">
              <a16:creationId xmlns:a16="http://schemas.microsoft.com/office/drawing/2014/main" id="{00000000-0008-0000-0000-0000BE12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38</xdr:row>
      <xdr:rowOff>0</xdr:rowOff>
    </xdr:from>
    <xdr:ext cx="342900" cy="342900"/>
    <xdr:sp macro="" textlink="">
      <xdr:nvSpPr>
        <xdr:cNvPr id="4799" name="Shape 14">
          <a:extLst>
            <a:ext uri="{FF2B5EF4-FFF2-40B4-BE49-F238E27FC236}">
              <a16:creationId xmlns:a16="http://schemas.microsoft.com/office/drawing/2014/main" id="{00000000-0008-0000-0000-0000BF12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38</xdr:row>
      <xdr:rowOff>0</xdr:rowOff>
    </xdr:from>
    <xdr:ext cx="342900" cy="342900"/>
    <xdr:sp macro="" textlink="">
      <xdr:nvSpPr>
        <xdr:cNvPr id="4800" name="Shape 14">
          <a:extLst>
            <a:ext uri="{FF2B5EF4-FFF2-40B4-BE49-F238E27FC236}">
              <a16:creationId xmlns:a16="http://schemas.microsoft.com/office/drawing/2014/main" id="{00000000-0008-0000-0000-0000C012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38</xdr:row>
      <xdr:rowOff>0</xdr:rowOff>
    </xdr:from>
    <xdr:ext cx="342900" cy="342900"/>
    <xdr:sp macro="" textlink="">
      <xdr:nvSpPr>
        <xdr:cNvPr id="4801" name="Shape 14">
          <a:extLst>
            <a:ext uri="{FF2B5EF4-FFF2-40B4-BE49-F238E27FC236}">
              <a16:creationId xmlns:a16="http://schemas.microsoft.com/office/drawing/2014/main" id="{00000000-0008-0000-0000-0000C112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39</xdr:row>
      <xdr:rowOff>0</xdr:rowOff>
    </xdr:from>
    <xdr:ext cx="342900" cy="342900"/>
    <xdr:sp macro="" textlink="">
      <xdr:nvSpPr>
        <xdr:cNvPr id="4802" name="Shape 14">
          <a:extLst>
            <a:ext uri="{FF2B5EF4-FFF2-40B4-BE49-F238E27FC236}">
              <a16:creationId xmlns:a16="http://schemas.microsoft.com/office/drawing/2014/main" id="{00000000-0008-0000-0000-0000C212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39</xdr:row>
      <xdr:rowOff>0</xdr:rowOff>
    </xdr:from>
    <xdr:ext cx="342900" cy="342900"/>
    <xdr:sp macro="" textlink="">
      <xdr:nvSpPr>
        <xdr:cNvPr id="4803" name="Shape 14">
          <a:extLst>
            <a:ext uri="{FF2B5EF4-FFF2-40B4-BE49-F238E27FC236}">
              <a16:creationId xmlns:a16="http://schemas.microsoft.com/office/drawing/2014/main" id="{00000000-0008-0000-0000-0000C312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39</xdr:row>
      <xdr:rowOff>0</xdr:rowOff>
    </xdr:from>
    <xdr:ext cx="342900" cy="342900"/>
    <xdr:sp macro="" textlink="">
      <xdr:nvSpPr>
        <xdr:cNvPr id="4804" name="Shape 14">
          <a:extLst>
            <a:ext uri="{FF2B5EF4-FFF2-40B4-BE49-F238E27FC236}">
              <a16:creationId xmlns:a16="http://schemas.microsoft.com/office/drawing/2014/main" id="{00000000-0008-0000-0000-0000C412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40</xdr:row>
      <xdr:rowOff>0</xdr:rowOff>
    </xdr:from>
    <xdr:ext cx="342900" cy="342900"/>
    <xdr:sp macro="" textlink="">
      <xdr:nvSpPr>
        <xdr:cNvPr id="4805" name="Shape 14">
          <a:extLst>
            <a:ext uri="{FF2B5EF4-FFF2-40B4-BE49-F238E27FC236}">
              <a16:creationId xmlns:a16="http://schemas.microsoft.com/office/drawing/2014/main" id="{00000000-0008-0000-0000-0000C512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40</xdr:row>
      <xdr:rowOff>0</xdr:rowOff>
    </xdr:from>
    <xdr:ext cx="342900" cy="342900"/>
    <xdr:sp macro="" textlink="">
      <xdr:nvSpPr>
        <xdr:cNvPr id="4806" name="Shape 14">
          <a:extLst>
            <a:ext uri="{FF2B5EF4-FFF2-40B4-BE49-F238E27FC236}">
              <a16:creationId xmlns:a16="http://schemas.microsoft.com/office/drawing/2014/main" id="{00000000-0008-0000-0000-0000C612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40</xdr:row>
      <xdr:rowOff>0</xdr:rowOff>
    </xdr:from>
    <xdr:ext cx="342900" cy="342900"/>
    <xdr:sp macro="" textlink="">
      <xdr:nvSpPr>
        <xdr:cNvPr id="4807" name="Shape 14">
          <a:extLst>
            <a:ext uri="{FF2B5EF4-FFF2-40B4-BE49-F238E27FC236}">
              <a16:creationId xmlns:a16="http://schemas.microsoft.com/office/drawing/2014/main" id="{00000000-0008-0000-0000-0000C712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43</xdr:row>
      <xdr:rowOff>0</xdr:rowOff>
    </xdr:from>
    <xdr:ext cx="342900" cy="342900"/>
    <xdr:sp macro="" textlink="">
      <xdr:nvSpPr>
        <xdr:cNvPr id="4808" name="Shape 14">
          <a:extLst>
            <a:ext uri="{FF2B5EF4-FFF2-40B4-BE49-F238E27FC236}">
              <a16:creationId xmlns:a16="http://schemas.microsoft.com/office/drawing/2014/main" id="{00000000-0008-0000-0000-0000C812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43</xdr:row>
      <xdr:rowOff>0</xdr:rowOff>
    </xdr:from>
    <xdr:ext cx="342900" cy="342900"/>
    <xdr:sp macro="" textlink="">
      <xdr:nvSpPr>
        <xdr:cNvPr id="4809" name="Shape 14">
          <a:extLst>
            <a:ext uri="{FF2B5EF4-FFF2-40B4-BE49-F238E27FC236}">
              <a16:creationId xmlns:a16="http://schemas.microsoft.com/office/drawing/2014/main" id="{00000000-0008-0000-0000-0000C912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43</xdr:row>
      <xdr:rowOff>0</xdr:rowOff>
    </xdr:from>
    <xdr:ext cx="342900" cy="342900"/>
    <xdr:sp macro="" textlink="">
      <xdr:nvSpPr>
        <xdr:cNvPr id="4810" name="Shape 14">
          <a:extLst>
            <a:ext uri="{FF2B5EF4-FFF2-40B4-BE49-F238E27FC236}">
              <a16:creationId xmlns:a16="http://schemas.microsoft.com/office/drawing/2014/main" id="{00000000-0008-0000-0000-0000CA12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44</xdr:row>
      <xdr:rowOff>0</xdr:rowOff>
    </xdr:from>
    <xdr:ext cx="342900" cy="342900"/>
    <xdr:sp macro="" textlink="">
      <xdr:nvSpPr>
        <xdr:cNvPr id="4811" name="Shape 14">
          <a:extLst>
            <a:ext uri="{FF2B5EF4-FFF2-40B4-BE49-F238E27FC236}">
              <a16:creationId xmlns:a16="http://schemas.microsoft.com/office/drawing/2014/main" id="{00000000-0008-0000-0000-0000CB12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44</xdr:row>
      <xdr:rowOff>0</xdr:rowOff>
    </xdr:from>
    <xdr:ext cx="342900" cy="342900"/>
    <xdr:sp macro="" textlink="">
      <xdr:nvSpPr>
        <xdr:cNvPr id="4812" name="Shape 14">
          <a:extLst>
            <a:ext uri="{FF2B5EF4-FFF2-40B4-BE49-F238E27FC236}">
              <a16:creationId xmlns:a16="http://schemas.microsoft.com/office/drawing/2014/main" id="{00000000-0008-0000-0000-0000CC12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44</xdr:row>
      <xdr:rowOff>0</xdr:rowOff>
    </xdr:from>
    <xdr:ext cx="342900" cy="342900"/>
    <xdr:sp macro="" textlink="">
      <xdr:nvSpPr>
        <xdr:cNvPr id="4813" name="Shape 14">
          <a:extLst>
            <a:ext uri="{FF2B5EF4-FFF2-40B4-BE49-F238E27FC236}">
              <a16:creationId xmlns:a16="http://schemas.microsoft.com/office/drawing/2014/main" id="{00000000-0008-0000-0000-0000CD12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45</xdr:row>
      <xdr:rowOff>0</xdr:rowOff>
    </xdr:from>
    <xdr:ext cx="342900" cy="342900"/>
    <xdr:sp macro="" textlink="">
      <xdr:nvSpPr>
        <xdr:cNvPr id="4814" name="Shape 14">
          <a:extLst>
            <a:ext uri="{FF2B5EF4-FFF2-40B4-BE49-F238E27FC236}">
              <a16:creationId xmlns:a16="http://schemas.microsoft.com/office/drawing/2014/main" id="{00000000-0008-0000-0000-0000CE12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45</xdr:row>
      <xdr:rowOff>0</xdr:rowOff>
    </xdr:from>
    <xdr:ext cx="342900" cy="342900"/>
    <xdr:sp macro="" textlink="">
      <xdr:nvSpPr>
        <xdr:cNvPr id="4815" name="Shape 14">
          <a:extLst>
            <a:ext uri="{FF2B5EF4-FFF2-40B4-BE49-F238E27FC236}">
              <a16:creationId xmlns:a16="http://schemas.microsoft.com/office/drawing/2014/main" id="{00000000-0008-0000-0000-0000CF12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45</xdr:row>
      <xdr:rowOff>0</xdr:rowOff>
    </xdr:from>
    <xdr:ext cx="342900" cy="342900"/>
    <xdr:sp macro="" textlink="">
      <xdr:nvSpPr>
        <xdr:cNvPr id="4816" name="Shape 14">
          <a:extLst>
            <a:ext uri="{FF2B5EF4-FFF2-40B4-BE49-F238E27FC236}">
              <a16:creationId xmlns:a16="http://schemas.microsoft.com/office/drawing/2014/main" id="{00000000-0008-0000-0000-0000D012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46</xdr:row>
      <xdr:rowOff>0</xdr:rowOff>
    </xdr:from>
    <xdr:ext cx="342900" cy="342900"/>
    <xdr:sp macro="" textlink="">
      <xdr:nvSpPr>
        <xdr:cNvPr id="4817" name="Shape 14">
          <a:extLst>
            <a:ext uri="{FF2B5EF4-FFF2-40B4-BE49-F238E27FC236}">
              <a16:creationId xmlns:a16="http://schemas.microsoft.com/office/drawing/2014/main" id="{00000000-0008-0000-0000-0000D112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46</xdr:row>
      <xdr:rowOff>0</xdr:rowOff>
    </xdr:from>
    <xdr:ext cx="342900" cy="342900"/>
    <xdr:sp macro="" textlink="">
      <xdr:nvSpPr>
        <xdr:cNvPr id="4818" name="Shape 14">
          <a:extLst>
            <a:ext uri="{FF2B5EF4-FFF2-40B4-BE49-F238E27FC236}">
              <a16:creationId xmlns:a16="http://schemas.microsoft.com/office/drawing/2014/main" id="{00000000-0008-0000-0000-0000D212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52</xdr:row>
      <xdr:rowOff>0</xdr:rowOff>
    </xdr:from>
    <xdr:ext cx="342900" cy="342900"/>
    <xdr:sp macro="" textlink="">
      <xdr:nvSpPr>
        <xdr:cNvPr id="4819" name="Shape 14">
          <a:extLst>
            <a:ext uri="{FF2B5EF4-FFF2-40B4-BE49-F238E27FC236}">
              <a16:creationId xmlns:a16="http://schemas.microsoft.com/office/drawing/2014/main" id="{00000000-0008-0000-0000-0000D3120000}"/>
            </a:ext>
          </a:extLst>
        </xdr:cNvPr>
        <xdr:cNvSpPr/>
      </xdr:nvSpPr>
      <xdr:spPr>
        <a:xfrm>
          <a:off x="51526336"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44</xdr:col>
      <xdr:colOff>0</xdr:colOff>
      <xdr:row>78</xdr:row>
      <xdr:rowOff>0</xdr:rowOff>
    </xdr:from>
    <xdr:ext cx="342900" cy="342900"/>
    <xdr:sp macro="" textlink="">
      <xdr:nvSpPr>
        <xdr:cNvPr id="4820" name="Shape 14">
          <a:extLst>
            <a:ext uri="{FF2B5EF4-FFF2-40B4-BE49-F238E27FC236}">
              <a16:creationId xmlns:a16="http://schemas.microsoft.com/office/drawing/2014/main" id="{00000000-0008-0000-0000-0000D4120000}"/>
            </a:ext>
          </a:extLst>
        </xdr:cNvPr>
        <xdr:cNvSpPr/>
      </xdr:nvSpPr>
      <xdr:spPr>
        <a:xfrm>
          <a:off x="52570171"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44</xdr:col>
      <xdr:colOff>0</xdr:colOff>
      <xdr:row>78</xdr:row>
      <xdr:rowOff>0</xdr:rowOff>
    </xdr:from>
    <xdr:ext cx="342900" cy="342900"/>
    <xdr:sp macro="" textlink="">
      <xdr:nvSpPr>
        <xdr:cNvPr id="4821" name="Shape 14">
          <a:extLst>
            <a:ext uri="{FF2B5EF4-FFF2-40B4-BE49-F238E27FC236}">
              <a16:creationId xmlns:a16="http://schemas.microsoft.com/office/drawing/2014/main" id="{00000000-0008-0000-0000-0000D5120000}"/>
            </a:ext>
          </a:extLst>
        </xdr:cNvPr>
        <xdr:cNvSpPr/>
      </xdr:nvSpPr>
      <xdr:spPr>
        <a:xfrm>
          <a:off x="52570171"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44</xdr:col>
      <xdr:colOff>0</xdr:colOff>
      <xdr:row>78</xdr:row>
      <xdr:rowOff>0</xdr:rowOff>
    </xdr:from>
    <xdr:ext cx="342900" cy="342900"/>
    <xdr:sp macro="" textlink="">
      <xdr:nvSpPr>
        <xdr:cNvPr id="4822" name="Shape 14">
          <a:extLst>
            <a:ext uri="{FF2B5EF4-FFF2-40B4-BE49-F238E27FC236}">
              <a16:creationId xmlns:a16="http://schemas.microsoft.com/office/drawing/2014/main" id="{00000000-0008-0000-0000-0000D6120000}"/>
            </a:ext>
          </a:extLst>
        </xdr:cNvPr>
        <xdr:cNvSpPr/>
      </xdr:nvSpPr>
      <xdr:spPr>
        <a:xfrm>
          <a:off x="52570171"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44</xdr:col>
      <xdr:colOff>0</xdr:colOff>
      <xdr:row>78</xdr:row>
      <xdr:rowOff>0</xdr:rowOff>
    </xdr:from>
    <xdr:ext cx="342900" cy="342900"/>
    <xdr:sp macro="" textlink="">
      <xdr:nvSpPr>
        <xdr:cNvPr id="4823" name="Shape 14">
          <a:extLst>
            <a:ext uri="{FF2B5EF4-FFF2-40B4-BE49-F238E27FC236}">
              <a16:creationId xmlns:a16="http://schemas.microsoft.com/office/drawing/2014/main" id="{00000000-0008-0000-0000-0000D7120000}"/>
            </a:ext>
          </a:extLst>
        </xdr:cNvPr>
        <xdr:cNvSpPr/>
      </xdr:nvSpPr>
      <xdr:spPr>
        <a:xfrm>
          <a:off x="52570171"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44</xdr:col>
      <xdr:colOff>0</xdr:colOff>
      <xdr:row>78</xdr:row>
      <xdr:rowOff>0</xdr:rowOff>
    </xdr:from>
    <xdr:ext cx="342900" cy="342900"/>
    <xdr:sp macro="" textlink="">
      <xdr:nvSpPr>
        <xdr:cNvPr id="4824" name="Shape 14">
          <a:extLst>
            <a:ext uri="{FF2B5EF4-FFF2-40B4-BE49-F238E27FC236}">
              <a16:creationId xmlns:a16="http://schemas.microsoft.com/office/drawing/2014/main" id="{00000000-0008-0000-0000-0000D8120000}"/>
            </a:ext>
          </a:extLst>
        </xdr:cNvPr>
        <xdr:cNvSpPr/>
      </xdr:nvSpPr>
      <xdr:spPr>
        <a:xfrm>
          <a:off x="52570171"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44</xdr:col>
      <xdr:colOff>0</xdr:colOff>
      <xdr:row>78</xdr:row>
      <xdr:rowOff>0</xdr:rowOff>
    </xdr:from>
    <xdr:ext cx="342900" cy="342900"/>
    <xdr:sp macro="" textlink="">
      <xdr:nvSpPr>
        <xdr:cNvPr id="4825" name="Shape 14">
          <a:extLst>
            <a:ext uri="{FF2B5EF4-FFF2-40B4-BE49-F238E27FC236}">
              <a16:creationId xmlns:a16="http://schemas.microsoft.com/office/drawing/2014/main" id="{00000000-0008-0000-0000-0000D9120000}"/>
            </a:ext>
          </a:extLst>
        </xdr:cNvPr>
        <xdr:cNvSpPr/>
      </xdr:nvSpPr>
      <xdr:spPr>
        <a:xfrm>
          <a:off x="52570171"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44</xdr:col>
      <xdr:colOff>0</xdr:colOff>
      <xdr:row>78</xdr:row>
      <xdr:rowOff>0</xdr:rowOff>
    </xdr:from>
    <xdr:ext cx="342900" cy="342900"/>
    <xdr:sp macro="" textlink="">
      <xdr:nvSpPr>
        <xdr:cNvPr id="4826" name="Shape 14">
          <a:extLst>
            <a:ext uri="{FF2B5EF4-FFF2-40B4-BE49-F238E27FC236}">
              <a16:creationId xmlns:a16="http://schemas.microsoft.com/office/drawing/2014/main" id="{00000000-0008-0000-0000-0000DA120000}"/>
            </a:ext>
          </a:extLst>
        </xdr:cNvPr>
        <xdr:cNvSpPr/>
      </xdr:nvSpPr>
      <xdr:spPr>
        <a:xfrm>
          <a:off x="52570171"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44</xdr:col>
      <xdr:colOff>0</xdr:colOff>
      <xdr:row>78</xdr:row>
      <xdr:rowOff>0</xdr:rowOff>
    </xdr:from>
    <xdr:ext cx="342900" cy="342900"/>
    <xdr:sp macro="" textlink="">
      <xdr:nvSpPr>
        <xdr:cNvPr id="4827" name="Shape 14">
          <a:extLst>
            <a:ext uri="{FF2B5EF4-FFF2-40B4-BE49-F238E27FC236}">
              <a16:creationId xmlns:a16="http://schemas.microsoft.com/office/drawing/2014/main" id="{00000000-0008-0000-0000-0000DB120000}"/>
            </a:ext>
          </a:extLst>
        </xdr:cNvPr>
        <xdr:cNvSpPr/>
      </xdr:nvSpPr>
      <xdr:spPr>
        <a:xfrm>
          <a:off x="52570171"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44</xdr:col>
      <xdr:colOff>0</xdr:colOff>
      <xdr:row>78</xdr:row>
      <xdr:rowOff>0</xdr:rowOff>
    </xdr:from>
    <xdr:ext cx="342900" cy="342900"/>
    <xdr:sp macro="" textlink="">
      <xdr:nvSpPr>
        <xdr:cNvPr id="4828" name="Shape 14">
          <a:extLst>
            <a:ext uri="{FF2B5EF4-FFF2-40B4-BE49-F238E27FC236}">
              <a16:creationId xmlns:a16="http://schemas.microsoft.com/office/drawing/2014/main" id="{00000000-0008-0000-0000-0000DC120000}"/>
            </a:ext>
          </a:extLst>
        </xdr:cNvPr>
        <xdr:cNvSpPr/>
      </xdr:nvSpPr>
      <xdr:spPr>
        <a:xfrm>
          <a:off x="52570171"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44</xdr:col>
      <xdr:colOff>0</xdr:colOff>
      <xdr:row>78</xdr:row>
      <xdr:rowOff>0</xdr:rowOff>
    </xdr:from>
    <xdr:ext cx="342900" cy="342900"/>
    <xdr:sp macro="" textlink="">
      <xdr:nvSpPr>
        <xdr:cNvPr id="4829" name="Shape 14">
          <a:extLst>
            <a:ext uri="{FF2B5EF4-FFF2-40B4-BE49-F238E27FC236}">
              <a16:creationId xmlns:a16="http://schemas.microsoft.com/office/drawing/2014/main" id="{00000000-0008-0000-0000-0000DD120000}"/>
            </a:ext>
          </a:extLst>
        </xdr:cNvPr>
        <xdr:cNvSpPr/>
      </xdr:nvSpPr>
      <xdr:spPr>
        <a:xfrm>
          <a:off x="52570171"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13</xdr:row>
      <xdr:rowOff>0</xdr:rowOff>
    </xdr:from>
    <xdr:ext cx="342900" cy="342900"/>
    <xdr:sp macro="" textlink="">
      <xdr:nvSpPr>
        <xdr:cNvPr id="4830" name="Shape 5">
          <a:extLst>
            <a:ext uri="{FF2B5EF4-FFF2-40B4-BE49-F238E27FC236}">
              <a16:creationId xmlns:a16="http://schemas.microsoft.com/office/drawing/2014/main" id="{00000000-0008-0000-0000-0000DE120000}"/>
            </a:ext>
          </a:extLst>
        </xdr:cNvPr>
        <xdr:cNvSpPr/>
      </xdr:nvSpPr>
      <xdr:spPr>
        <a:xfrm>
          <a:off x="12382500" y="182499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14</xdr:row>
      <xdr:rowOff>0</xdr:rowOff>
    </xdr:from>
    <xdr:ext cx="352425" cy="352425"/>
    <xdr:sp macro="" textlink="">
      <xdr:nvSpPr>
        <xdr:cNvPr id="4831" name="Shape 14">
          <a:extLst>
            <a:ext uri="{FF2B5EF4-FFF2-40B4-BE49-F238E27FC236}">
              <a16:creationId xmlns:a16="http://schemas.microsoft.com/office/drawing/2014/main" id="{00000000-0008-0000-0000-0000DF120000}"/>
            </a:ext>
          </a:extLst>
        </xdr:cNvPr>
        <xdr:cNvSpPr/>
      </xdr:nvSpPr>
      <xdr:spPr>
        <a:xfrm>
          <a:off x="12382500" y="22526625"/>
          <a:ext cx="352425"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13</xdr:row>
      <xdr:rowOff>0</xdr:rowOff>
    </xdr:from>
    <xdr:ext cx="342900" cy="342900"/>
    <xdr:sp macro="" textlink="">
      <xdr:nvSpPr>
        <xdr:cNvPr id="4832" name="Shape 5">
          <a:extLst>
            <a:ext uri="{FF2B5EF4-FFF2-40B4-BE49-F238E27FC236}">
              <a16:creationId xmlns:a16="http://schemas.microsoft.com/office/drawing/2014/main" id="{00000000-0008-0000-0000-0000E0120000}"/>
            </a:ext>
          </a:extLst>
        </xdr:cNvPr>
        <xdr:cNvSpPr/>
      </xdr:nvSpPr>
      <xdr:spPr>
        <a:xfrm>
          <a:off x="12382500" y="182499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14</xdr:row>
      <xdr:rowOff>0</xdr:rowOff>
    </xdr:from>
    <xdr:ext cx="352425" cy="352425"/>
    <xdr:sp macro="" textlink="">
      <xdr:nvSpPr>
        <xdr:cNvPr id="4833" name="Shape 14">
          <a:extLst>
            <a:ext uri="{FF2B5EF4-FFF2-40B4-BE49-F238E27FC236}">
              <a16:creationId xmlns:a16="http://schemas.microsoft.com/office/drawing/2014/main" id="{00000000-0008-0000-0000-0000E1120000}"/>
            </a:ext>
          </a:extLst>
        </xdr:cNvPr>
        <xdr:cNvSpPr/>
      </xdr:nvSpPr>
      <xdr:spPr>
        <a:xfrm>
          <a:off x="12382500" y="22526625"/>
          <a:ext cx="352425"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13</xdr:row>
      <xdr:rowOff>0</xdr:rowOff>
    </xdr:from>
    <xdr:ext cx="342900" cy="342900"/>
    <xdr:sp macro="" textlink="">
      <xdr:nvSpPr>
        <xdr:cNvPr id="4834" name="Shape 5">
          <a:extLst>
            <a:ext uri="{FF2B5EF4-FFF2-40B4-BE49-F238E27FC236}">
              <a16:creationId xmlns:a16="http://schemas.microsoft.com/office/drawing/2014/main" id="{00000000-0008-0000-0000-0000E2120000}"/>
            </a:ext>
          </a:extLst>
        </xdr:cNvPr>
        <xdr:cNvSpPr/>
      </xdr:nvSpPr>
      <xdr:spPr>
        <a:xfrm>
          <a:off x="12382500" y="182499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14</xdr:row>
      <xdr:rowOff>0</xdr:rowOff>
    </xdr:from>
    <xdr:ext cx="352425" cy="352425"/>
    <xdr:sp macro="" textlink="">
      <xdr:nvSpPr>
        <xdr:cNvPr id="4835" name="Shape 14">
          <a:extLst>
            <a:ext uri="{FF2B5EF4-FFF2-40B4-BE49-F238E27FC236}">
              <a16:creationId xmlns:a16="http://schemas.microsoft.com/office/drawing/2014/main" id="{00000000-0008-0000-0000-0000E3120000}"/>
            </a:ext>
          </a:extLst>
        </xdr:cNvPr>
        <xdr:cNvSpPr/>
      </xdr:nvSpPr>
      <xdr:spPr>
        <a:xfrm>
          <a:off x="12382500" y="22526625"/>
          <a:ext cx="352425"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13</xdr:row>
      <xdr:rowOff>0</xdr:rowOff>
    </xdr:from>
    <xdr:ext cx="342900" cy="342900"/>
    <xdr:sp macro="" textlink="">
      <xdr:nvSpPr>
        <xdr:cNvPr id="4836" name="Shape 5">
          <a:extLst>
            <a:ext uri="{FF2B5EF4-FFF2-40B4-BE49-F238E27FC236}">
              <a16:creationId xmlns:a16="http://schemas.microsoft.com/office/drawing/2014/main" id="{00000000-0008-0000-0000-0000E4120000}"/>
            </a:ext>
          </a:extLst>
        </xdr:cNvPr>
        <xdr:cNvSpPr/>
      </xdr:nvSpPr>
      <xdr:spPr>
        <a:xfrm>
          <a:off x="12382500" y="182499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14</xdr:row>
      <xdr:rowOff>0</xdr:rowOff>
    </xdr:from>
    <xdr:ext cx="352425" cy="352425"/>
    <xdr:sp macro="" textlink="">
      <xdr:nvSpPr>
        <xdr:cNvPr id="4837" name="Shape 14">
          <a:extLst>
            <a:ext uri="{FF2B5EF4-FFF2-40B4-BE49-F238E27FC236}">
              <a16:creationId xmlns:a16="http://schemas.microsoft.com/office/drawing/2014/main" id="{00000000-0008-0000-0000-0000E5120000}"/>
            </a:ext>
          </a:extLst>
        </xdr:cNvPr>
        <xdr:cNvSpPr/>
      </xdr:nvSpPr>
      <xdr:spPr>
        <a:xfrm>
          <a:off x="12382500" y="22526625"/>
          <a:ext cx="352425"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4838" name="Shape 3">
          <a:extLst>
            <a:ext uri="{FF2B5EF4-FFF2-40B4-BE49-F238E27FC236}">
              <a16:creationId xmlns:a16="http://schemas.microsoft.com/office/drawing/2014/main" id="{00000000-0008-0000-0000-0000E612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4839" name="Shape 3">
          <a:extLst>
            <a:ext uri="{FF2B5EF4-FFF2-40B4-BE49-F238E27FC236}">
              <a16:creationId xmlns:a16="http://schemas.microsoft.com/office/drawing/2014/main" id="{00000000-0008-0000-0000-0000E712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19050</xdr:colOff>
      <xdr:row>97</xdr:row>
      <xdr:rowOff>0</xdr:rowOff>
    </xdr:from>
    <xdr:ext cx="333375" cy="323850"/>
    <xdr:sp macro="" textlink="">
      <xdr:nvSpPr>
        <xdr:cNvPr id="4840" name="Shape 3">
          <a:extLst>
            <a:ext uri="{FF2B5EF4-FFF2-40B4-BE49-F238E27FC236}">
              <a16:creationId xmlns:a16="http://schemas.microsoft.com/office/drawing/2014/main" id="{00000000-0008-0000-0000-0000E812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4841" name="Shape 3">
          <a:extLst>
            <a:ext uri="{FF2B5EF4-FFF2-40B4-BE49-F238E27FC236}">
              <a16:creationId xmlns:a16="http://schemas.microsoft.com/office/drawing/2014/main" id="{00000000-0008-0000-0000-0000E912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4842" name="Shape 3">
          <a:extLst>
            <a:ext uri="{FF2B5EF4-FFF2-40B4-BE49-F238E27FC236}">
              <a16:creationId xmlns:a16="http://schemas.microsoft.com/office/drawing/2014/main" id="{00000000-0008-0000-0000-0000EA12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4843" name="Shape 3">
          <a:extLst>
            <a:ext uri="{FF2B5EF4-FFF2-40B4-BE49-F238E27FC236}">
              <a16:creationId xmlns:a16="http://schemas.microsoft.com/office/drawing/2014/main" id="{00000000-0008-0000-0000-0000EB12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19050</xdr:colOff>
      <xdr:row>97</xdr:row>
      <xdr:rowOff>0</xdr:rowOff>
    </xdr:from>
    <xdr:ext cx="333375" cy="323850"/>
    <xdr:sp macro="" textlink="">
      <xdr:nvSpPr>
        <xdr:cNvPr id="4844" name="Shape 3">
          <a:extLst>
            <a:ext uri="{FF2B5EF4-FFF2-40B4-BE49-F238E27FC236}">
              <a16:creationId xmlns:a16="http://schemas.microsoft.com/office/drawing/2014/main" id="{00000000-0008-0000-0000-0000EC12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4845" name="Shape 3">
          <a:extLst>
            <a:ext uri="{FF2B5EF4-FFF2-40B4-BE49-F238E27FC236}">
              <a16:creationId xmlns:a16="http://schemas.microsoft.com/office/drawing/2014/main" id="{00000000-0008-0000-0000-0000ED12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4846" name="Shape 3">
          <a:extLst>
            <a:ext uri="{FF2B5EF4-FFF2-40B4-BE49-F238E27FC236}">
              <a16:creationId xmlns:a16="http://schemas.microsoft.com/office/drawing/2014/main" id="{00000000-0008-0000-0000-0000EE12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4847" name="Shape 3">
          <a:extLst>
            <a:ext uri="{FF2B5EF4-FFF2-40B4-BE49-F238E27FC236}">
              <a16:creationId xmlns:a16="http://schemas.microsoft.com/office/drawing/2014/main" id="{00000000-0008-0000-0000-0000EF12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4848" name="Shape 3">
          <a:extLst>
            <a:ext uri="{FF2B5EF4-FFF2-40B4-BE49-F238E27FC236}">
              <a16:creationId xmlns:a16="http://schemas.microsoft.com/office/drawing/2014/main" id="{00000000-0008-0000-0000-0000F012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19050</xdr:colOff>
      <xdr:row>97</xdr:row>
      <xdr:rowOff>0</xdr:rowOff>
    </xdr:from>
    <xdr:ext cx="333375" cy="323850"/>
    <xdr:sp macro="" textlink="">
      <xdr:nvSpPr>
        <xdr:cNvPr id="4849" name="Shape 3">
          <a:extLst>
            <a:ext uri="{FF2B5EF4-FFF2-40B4-BE49-F238E27FC236}">
              <a16:creationId xmlns:a16="http://schemas.microsoft.com/office/drawing/2014/main" id="{00000000-0008-0000-0000-0000F112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4850" name="Shape 3">
          <a:extLst>
            <a:ext uri="{FF2B5EF4-FFF2-40B4-BE49-F238E27FC236}">
              <a16:creationId xmlns:a16="http://schemas.microsoft.com/office/drawing/2014/main" id="{00000000-0008-0000-0000-0000F212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4851" name="Shape 3">
          <a:extLst>
            <a:ext uri="{FF2B5EF4-FFF2-40B4-BE49-F238E27FC236}">
              <a16:creationId xmlns:a16="http://schemas.microsoft.com/office/drawing/2014/main" id="{00000000-0008-0000-0000-0000F312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33375"/>
    <xdr:sp macro="" textlink="">
      <xdr:nvSpPr>
        <xdr:cNvPr id="4852" name="Shape 4">
          <a:extLst>
            <a:ext uri="{FF2B5EF4-FFF2-40B4-BE49-F238E27FC236}">
              <a16:creationId xmlns:a16="http://schemas.microsoft.com/office/drawing/2014/main" id="{00000000-0008-0000-0000-0000F4120000}"/>
            </a:ext>
          </a:extLst>
        </xdr:cNvPr>
        <xdr:cNvSpPr/>
      </xdr:nvSpPr>
      <xdr:spPr>
        <a:xfrm>
          <a:off x="12382500" y="32889825"/>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4853" name="Shape 3">
          <a:extLst>
            <a:ext uri="{FF2B5EF4-FFF2-40B4-BE49-F238E27FC236}">
              <a16:creationId xmlns:a16="http://schemas.microsoft.com/office/drawing/2014/main" id="{00000000-0008-0000-0000-0000F512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4854" name="Shape 3">
          <a:extLst>
            <a:ext uri="{FF2B5EF4-FFF2-40B4-BE49-F238E27FC236}">
              <a16:creationId xmlns:a16="http://schemas.microsoft.com/office/drawing/2014/main" id="{00000000-0008-0000-0000-0000F612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19050</xdr:colOff>
      <xdr:row>97</xdr:row>
      <xdr:rowOff>0</xdr:rowOff>
    </xdr:from>
    <xdr:ext cx="333375" cy="323850"/>
    <xdr:sp macro="" textlink="">
      <xdr:nvSpPr>
        <xdr:cNvPr id="4855" name="Shape 3">
          <a:extLst>
            <a:ext uri="{FF2B5EF4-FFF2-40B4-BE49-F238E27FC236}">
              <a16:creationId xmlns:a16="http://schemas.microsoft.com/office/drawing/2014/main" id="{00000000-0008-0000-0000-0000F712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33375"/>
    <xdr:sp macro="" textlink="">
      <xdr:nvSpPr>
        <xdr:cNvPr id="4856" name="Shape 4">
          <a:extLst>
            <a:ext uri="{FF2B5EF4-FFF2-40B4-BE49-F238E27FC236}">
              <a16:creationId xmlns:a16="http://schemas.microsoft.com/office/drawing/2014/main" id="{00000000-0008-0000-0000-0000F8120000}"/>
            </a:ext>
          </a:extLst>
        </xdr:cNvPr>
        <xdr:cNvSpPr/>
      </xdr:nvSpPr>
      <xdr:spPr>
        <a:xfrm>
          <a:off x="12382500" y="32889825"/>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4857" name="Shape 3">
          <a:extLst>
            <a:ext uri="{FF2B5EF4-FFF2-40B4-BE49-F238E27FC236}">
              <a16:creationId xmlns:a16="http://schemas.microsoft.com/office/drawing/2014/main" id="{00000000-0008-0000-0000-0000F912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4858" name="Shape 3">
          <a:extLst>
            <a:ext uri="{FF2B5EF4-FFF2-40B4-BE49-F238E27FC236}">
              <a16:creationId xmlns:a16="http://schemas.microsoft.com/office/drawing/2014/main" id="{00000000-0008-0000-0000-0000FA12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33375"/>
    <xdr:sp macro="" textlink="">
      <xdr:nvSpPr>
        <xdr:cNvPr id="4859" name="Shape 4">
          <a:extLst>
            <a:ext uri="{FF2B5EF4-FFF2-40B4-BE49-F238E27FC236}">
              <a16:creationId xmlns:a16="http://schemas.microsoft.com/office/drawing/2014/main" id="{00000000-0008-0000-0000-0000FB120000}"/>
            </a:ext>
          </a:extLst>
        </xdr:cNvPr>
        <xdr:cNvSpPr/>
      </xdr:nvSpPr>
      <xdr:spPr>
        <a:xfrm>
          <a:off x="12382500" y="32889825"/>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4860" name="Shape 3">
          <a:extLst>
            <a:ext uri="{FF2B5EF4-FFF2-40B4-BE49-F238E27FC236}">
              <a16:creationId xmlns:a16="http://schemas.microsoft.com/office/drawing/2014/main" id="{00000000-0008-0000-0000-0000FC12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4861" name="Shape 3">
          <a:extLst>
            <a:ext uri="{FF2B5EF4-FFF2-40B4-BE49-F238E27FC236}">
              <a16:creationId xmlns:a16="http://schemas.microsoft.com/office/drawing/2014/main" id="{00000000-0008-0000-0000-0000FD12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19050</xdr:colOff>
      <xdr:row>97</xdr:row>
      <xdr:rowOff>0</xdr:rowOff>
    </xdr:from>
    <xdr:ext cx="333375" cy="323850"/>
    <xdr:sp macro="" textlink="">
      <xdr:nvSpPr>
        <xdr:cNvPr id="4862" name="Shape 3">
          <a:extLst>
            <a:ext uri="{FF2B5EF4-FFF2-40B4-BE49-F238E27FC236}">
              <a16:creationId xmlns:a16="http://schemas.microsoft.com/office/drawing/2014/main" id="{00000000-0008-0000-0000-0000FE12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33375"/>
    <xdr:sp macro="" textlink="">
      <xdr:nvSpPr>
        <xdr:cNvPr id="4863" name="Shape 4">
          <a:extLst>
            <a:ext uri="{FF2B5EF4-FFF2-40B4-BE49-F238E27FC236}">
              <a16:creationId xmlns:a16="http://schemas.microsoft.com/office/drawing/2014/main" id="{00000000-0008-0000-0000-0000FF120000}"/>
            </a:ext>
          </a:extLst>
        </xdr:cNvPr>
        <xdr:cNvSpPr/>
      </xdr:nvSpPr>
      <xdr:spPr>
        <a:xfrm>
          <a:off x="12382500" y="32889825"/>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4864" name="Shape 3">
          <a:extLst>
            <a:ext uri="{FF2B5EF4-FFF2-40B4-BE49-F238E27FC236}">
              <a16:creationId xmlns:a16="http://schemas.microsoft.com/office/drawing/2014/main" id="{00000000-0008-0000-0000-000000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4865" name="Shape 3">
          <a:extLst>
            <a:ext uri="{FF2B5EF4-FFF2-40B4-BE49-F238E27FC236}">
              <a16:creationId xmlns:a16="http://schemas.microsoft.com/office/drawing/2014/main" id="{00000000-0008-0000-0000-000001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33375"/>
    <xdr:sp macro="" textlink="">
      <xdr:nvSpPr>
        <xdr:cNvPr id="4866" name="Shape 4">
          <a:extLst>
            <a:ext uri="{FF2B5EF4-FFF2-40B4-BE49-F238E27FC236}">
              <a16:creationId xmlns:a16="http://schemas.microsoft.com/office/drawing/2014/main" id="{00000000-0008-0000-0000-000002130000}"/>
            </a:ext>
          </a:extLst>
        </xdr:cNvPr>
        <xdr:cNvSpPr/>
      </xdr:nvSpPr>
      <xdr:spPr>
        <a:xfrm>
          <a:off x="12382500" y="32889825"/>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4867" name="Shape 3">
          <a:extLst>
            <a:ext uri="{FF2B5EF4-FFF2-40B4-BE49-F238E27FC236}">
              <a16:creationId xmlns:a16="http://schemas.microsoft.com/office/drawing/2014/main" id="{00000000-0008-0000-0000-000003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4868" name="Shape 3">
          <a:extLst>
            <a:ext uri="{FF2B5EF4-FFF2-40B4-BE49-F238E27FC236}">
              <a16:creationId xmlns:a16="http://schemas.microsoft.com/office/drawing/2014/main" id="{00000000-0008-0000-0000-000004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19050</xdr:colOff>
      <xdr:row>97</xdr:row>
      <xdr:rowOff>0</xdr:rowOff>
    </xdr:from>
    <xdr:ext cx="333375" cy="323850"/>
    <xdr:sp macro="" textlink="">
      <xdr:nvSpPr>
        <xdr:cNvPr id="4869" name="Shape 3">
          <a:extLst>
            <a:ext uri="{FF2B5EF4-FFF2-40B4-BE49-F238E27FC236}">
              <a16:creationId xmlns:a16="http://schemas.microsoft.com/office/drawing/2014/main" id="{00000000-0008-0000-0000-000005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33375"/>
    <xdr:sp macro="" textlink="">
      <xdr:nvSpPr>
        <xdr:cNvPr id="4870" name="Shape 4">
          <a:extLst>
            <a:ext uri="{FF2B5EF4-FFF2-40B4-BE49-F238E27FC236}">
              <a16:creationId xmlns:a16="http://schemas.microsoft.com/office/drawing/2014/main" id="{00000000-0008-0000-0000-000006130000}"/>
            </a:ext>
          </a:extLst>
        </xdr:cNvPr>
        <xdr:cNvSpPr/>
      </xdr:nvSpPr>
      <xdr:spPr>
        <a:xfrm>
          <a:off x="12382500" y="32889825"/>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4871" name="Shape 3">
          <a:extLst>
            <a:ext uri="{FF2B5EF4-FFF2-40B4-BE49-F238E27FC236}">
              <a16:creationId xmlns:a16="http://schemas.microsoft.com/office/drawing/2014/main" id="{00000000-0008-0000-0000-000007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4872" name="Shape 3">
          <a:extLst>
            <a:ext uri="{FF2B5EF4-FFF2-40B4-BE49-F238E27FC236}">
              <a16:creationId xmlns:a16="http://schemas.microsoft.com/office/drawing/2014/main" id="{00000000-0008-0000-0000-000008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33375"/>
    <xdr:sp macro="" textlink="">
      <xdr:nvSpPr>
        <xdr:cNvPr id="4873" name="Shape 4">
          <a:extLst>
            <a:ext uri="{FF2B5EF4-FFF2-40B4-BE49-F238E27FC236}">
              <a16:creationId xmlns:a16="http://schemas.microsoft.com/office/drawing/2014/main" id="{00000000-0008-0000-0000-000009130000}"/>
            </a:ext>
          </a:extLst>
        </xdr:cNvPr>
        <xdr:cNvSpPr/>
      </xdr:nvSpPr>
      <xdr:spPr>
        <a:xfrm>
          <a:off x="12382500" y="32889825"/>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4874" name="Shape 3">
          <a:extLst>
            <a:ext uri="{FF2B5EF4-FFF2-40B4-BE49-F238E27FC236}">
              <a16:creationId xmlns:a16="http://schemas.microsoft.com/office/drawing/2014/main" id="{00000000-0008-0000-0000-00000A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4875" name="Shape 3">
          <a:extLst>
            <a:ext uri="{FF2B5EF4-FFF2-40B4-BE49-F238E27FC236}">
              <a16:creationId xmlns:a16="http://schemas.microsoft.com/office/drawing/2014/main" id="{00000000-0008-0000-0000-00000B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19050</xdr:colOff>
      <xdr:row>97</xdr:row>
      <xdr:rowOff>0</xdr:rowOff>
    </xdr:from>
    <xdr:ext cx="333375" cy="323850"/>
    <xdr:sp macro="" textlink="">
      <xdr:nvSpPr>
        <xdr:cNvPr id="4876" name="Shape 3">
          <a:extLst>
            <a:ext uri="{FF2B5EF4-FFF2-40B4-BE49-F238E27FC236}">
              <a16:creationId xmlns:a16="http://schemas.microsoft.com/office/drawing/2014/main" id="{00000000-0008-0000-0000-00000C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33375"/>
    <xdr:sp macro="" textlink="">
      <xdr:nvSpPr>
        <xdr:cNvPr id="4877" name="Shape 4">
          <a:extLst>
            <a:ext uri="{FF2B5EF4-FFF2-40B4-BE49-F238E27FC236}">
              <a16:creationId xmlns:a16="http://schemas.microsoft.com/office/drawing/2014/main" id="{00000000-0008-0000-0000-00000D130000}"/>
            </a:ext>
          </a:extLst>
        </xdr:cNvPr>
        <xdr:cNvSpPr/>
      </xdr:nvSpPr>
      <xdr:spPr>
        <a:xfrm>
          <a:off x="12382500" y="32889825"/>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4878" name="Shape 3">
          <a:extLst>
            <a:ext uri="{FF2B5EF4-FFF2-40B4-BE49-F238E27FC236}">
              <a16:creationId xmlns:a16="http://schemas.microsoft.com/office/drawing/2014/main" id="{00000000-0008-0000-0000-00000E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4879" name="Shape 3">
          <a:extLst>
            <a:ext uri="{FF2B5EF4-FFF2-40B4-BE49-F238E27FC236}">
              <a16:creationId xmlns:a16="http://schemas.microsoft.com/office/drawing/2014/main" id="{00000000-0008-0000-0000-00000F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4880" name="Shape 3">
          <a:extLst>
            <a:ext uri="{FF2B5EF4-FFF2-40B4-BE49-F238E27FC236}">
              <a16:creationId xmlns:a16="http://schemas.microsoft.com/office/drawing/2014/main" id="{00000000-0008-0000-0000-000010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4881" name="Shape 3">
          <a:extLst>
            <a:ext uri="{FF2B5EF4-FFF2-40B4-BE49-F238E27FC236}">
              <a16:creationId xmlns:a16="http://schemas.microsoft.com/office/drawing/2014/main" id="{00000000-0008-0000-0000-000011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19050</xdr:colOff>
      <xdr:row>97</xdr:row>
      <xdr:rowOff>0</xdr:rowOff>
    </xdr:from>
    <xdr:ext cx="333375" cy="323850"/>
    <xdr:sp macro="" textlink="">
      <xdr:nvSpPr>
        <xdr:cNvPr id="4882" name="Shape 3">
          <a:extLst>
            <a:ext uri="{FF2B5EF4-FFF2-40B4-BE49-F238E27FC236}">
              <a16:creationId xmlns:a16="http://schemas.microsoft.com/office/drawing/2014/main" id="{00000000-0008-0000-0000-000012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4883" name="Shape 3">
          <a:extLst>
            <a:ext uri="{FF2B5EF4-FFF2-40B4-BE49-F238E27FC236}">
              <a16:creationId xmlns:a16="http://schemas.microsoft.com/office/drawing/2014/main" id="{00000000-0008-0000-0000-000013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4884" name="Shape 3">
          <a:extLst>
            <a:ext uri="{FF2B5EF4-FFF2-40B4-BE49-F238E27FC236}">
              <a16:creationId xmlns:a16="http://schemas.microsoft.com/office/drawing/2014/main" id="{00000000-0008-0000-0000-000014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42900" cy="342900"/>
    <xdr:sp macro="" textlink="">
      <xdr:nvSpPr>
        <xdr:cNvPr id="4885" name="Shape 5">
          <a:extLst>
            <a:ext uri="{FF2B5EF4-FFF2-40B4-BE49-F238E27FC236}">
              <a16:creationId xmlns:a16="http://schemas.microsoft.com/office/drawing/2014/main" id="{00000000-0008-0000-0000-000015130000}"/>
            </a:ext>
          </a:extLst>
        </xdr:cNvPr>
        <xdr:cNvSpPr/>
      </xdr:nvSpPr>
      <xdr:spPr>
        <a:xfrm>
          <a:off x="12382500" y="3288982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42900" cy="333375"/>
    <xdr:sp macro="" textlink="">
      <xdr:nvSpPr>
        <xdr:cNvPr id="4886" name="Shape 6">
          <a:extLst>
            <a:ext uri="{FF2B5EF4-FFF2-40B4-BE49-F238E27FC236}">
              <a16:creationId xmlns:a16="http://schemas.microsoft.com/office/drawing/2014/main" id="{00000000-0008-0000-0000-000016130000}"/>
            </a:ext>
          </a:extLst>
        </xdr:cNvPr>
        <xdr:cNvSpPr/>
      </xdr:nvSpPr>
      <xdr:spPr>
        <a:xfrm>
          <a:off x="12382500" y="32889825"/>
          <a:ext cx="342900"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42900" cy="333375"/>
    <xdr:sp macro="" textlink="">
      <xdr:nvSpPr>
        <xdr:cNvPr id="4887" name="Shape 6">
          <a:extLst>
            <a:ext uri="{FF2B5EF4-FFF2-40B4-BE49-F238E27FC236}">
              <a16:creationId xmlns:a16="http://schemas.microsoft.com/office/drawing/2014/main" id="{00000000-0008-0000-0000-000017130000}"/>
            </a:ext>
          </a:extLst>
        </xdr:cNvPr>
        <xdr:cNvSpPr/>
      </xdr:nvSpPr>
      <xdr:spPr>
        <a:xfrm>
          <a:off x="12382500" y="32889825"/>
          <a:ext cx="342900"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9525</xdr:colOff>
      <xdr:row>97</xdr:row>
      <xdr:rowOff>0</xdr:rowOff>
    </xdr:from>
    <xdr:ext cx="342900" cy="333375"/>
    <xdr:sp macro="" textlink="">
      <xdr:nvSpPr>
        <xdr:cNvPr id="4888" name="Shape 6">
          <a:extLst>
            <a:ext uri="{FF2B5EF4-FFF2-40B4-BE49-F238E27FC236}">
              <a16:creationId xmlns:a16="http://schemas.microsoft.com/office/drawing/2014/main" id="{00000000-0008-0000-0000-000018130000}"/>
            </a:ext>
          </a:extLst>
        </xdr:cNvPr>
        <xdr:cNvSpPr/>
      </xdr:nvSpPr>
      <xdr:spPr>
        <a:xfrm>
          <a:off x="12382500" y="32889825"/>
          <a:ext cx="342900"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42900" cy="342900"/>
    <xdr:sp macro="" textlink="">
      <xdr:nvSpPr>
        <xdr:cNvPr id="4889" name="Shape 5">
          <a:extLst>
            <a:ext uri="{FF2B5EF4-FFF2-40B4-BE49-F238E27FC236}">
              <a16:creationId xmlns:a16="http://schemas.microsoft.com/office/drawing/2014/main" id="{00000000-0008-0000-0000-000019130000}"/>
            </a:ext>
          </a:extLst>
        </xdr:cNvPr>
        <xdr:cNvSpPr/>
      </xdr:nvSpPr>
      <xdr:spPr>
        <a:xfrm>
          <a:off x="12382500" y="3288982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42900" cy="333375"/>
    <xdr:sp macro="" textlink="">
      <xdr:nvSpPr>
        <xdr:cNvPr id="4890" name="Shape 6">
          <a:extLst>
            <a:ext uri="{FF2B5EF4-FFF2-40B4-BE49-F238E27FC236}">
              <a16:creationId xmlns:a16="http://schemas.microsoft.com/office/drawing/2014/main" id="{00000000-0008-0000-0000-00001A130000}"/>
            </a:ext>
          </a:extLst>
        </xdr:cNvPr>
        <xdr:cNvSpPr/>
      </xdr:nvSpPr>
      <xdr:spPr>
        <a:xfrm>
          <a:off x="12382500" y="32889825"/>
          <a:ext cx="342900"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42900" cy="333375"/>
    <xdr:sp macro="" textlink="">
      <xdr:nvSpPr>
        <xdr:cNvPr id="4891" name="Shape 6">
          <a:extLst>
            <a:ext uri="{FF2B5EF4-FFF2-40B4-BE49-F238E27FC236}">
              <a16:creationId xmlns:a16="http://schemas.microsoft.com/office/drawing/2014/main" id="{00000000-0008-0000-0000-00001B130000}"/>
            </a:ext>
          </a:extLst>
        </xdr:cNvPr>
        <xdr:cNvSpPr/>
      </xdr:nvSpPr>
      <xdr:spPr>
        <a:xfrm>
          <a:off x="12382500" y="32889825"/>
          <a:ext cx="342900"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42900" cy="342900"/>
    <xdr:sp macro="" textlink="">
      <xdr:nvSpPr>
        <xdr:cNvPr id="4892" name="Shape 5">
          <a:extLst>
            <a:ext uri="{FF2B5EF4-FFF2-40B4-BE49-F238E27FC236}">
              <a16:creationId xmlns:a16="http://schemas.microsoft.com/office/drawing/2014/main" id="{00000000-0008-0000-0000-00001C130000}"/>
            </a:ext>
          </a:extLst>
        </xdr:cNvPr>
        <xdr:cNvSpPr/>
      </xdr:nvSpPr>
      <xdr:spPr>
        <a:xfrm>
          <a:off x="12382500" y="3288982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42900" cy="333375"/>
    <xdr:sp macro="" textlink="">
      <xdr:nvSpPr>
        <xdr:cNvPr id="4893" name="Shape 6">
          <a:extLst>
            <a:ext uri="{FF2B5EF4-FFF2-40B4-BE49-F238E27FC236}">
              <a16:creationId xmlns:a16="http://schemas.microsoft.com/office/drawing/2014/main" id="{00000000-0008-0000-0000-00001D130000}"/>
            </a:ext>
          </a:extLst>
        </xdr:cNvPr>
        <xdr:cNvSpPr/>
      </xdr:nvSpPr>
      <xdr:spPr>
        <a:xfrm>
          <a:off x="12382500" y="32889825"/>
          <a:ext cx="342900"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42900" cy="333375"/>
    <xdr:sp macro="" textlink="">
      <xdr:nvSpPr>
        <xdr:cNvPr id="4894" name="Shape 6">
          <a:extLst>
            <a:ext uri="{FF2B5EF4-FFF2-40B4-BE49-F238E27FC236}">
              <a16:creationId xmlns:a16="http://schemas.microsoft.com/office/drawing/2014/main" id="{00000000-0008-0000-0000-00001E130000}"/>
            </a:ext>
          </a:extLst>
        </xdr:cNvPr>
        <xdr:cNvSpPr/>
      </xdr:nvSpPr>
      <xdr:spPr>
        <a:xfrm>
          <a:off x="12382500" y="32889825"/>
          <a:ext cx="342900"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9525</xdr:colOff>
      <xdr:row>97</xdr:row>
      <xdr:rowOff>0</xdr:rowOff>
    </xdr:from>
    <xdr:ext cx="342900" cy="333375"/>
    <xdr:sp macro="" textlink="">
      <xdr:nvSpPr>
        <xdr:cNvPr id="4895" name="Shape 6">
          <a:extLst>
            <a:ext uri="{FF2B5EF4-FFF2-40B4-BE49-F238E27FC236}">
              <a16:creationId xmlns:a16="http://schemas.microsoft.com/office/drawing/2014/main" id="{00000000-0008-0000-0000-00001F130000}"/>
            </a:ext>
          </a:extLst>
        </xdr:cNvPr>
        <xdr:cNvSpPr/>
      </xdr:nvSpPr>
      <xdr:spPr>
        <a:xfrm>
          <a:off x="12382500" y="32889825"/>
          <a:ext cx="342900"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42900" cy="342900"/>
    <xdr:sp macro="" textlink="">
      <xdr:nvSpPr>
        <xdr:cNvPr id="4896" name="Shape 5">
          <a:extLst>
            <a:ext uri="{FF2B5EF4-FFF2-40B4-BE49-F238E27FC236}">
              <a16:creationId xmlns:a16="http://schemas.microsoft.com/office/drawing/2014/main" id="{00000000-0008-0000-0000-000020130000}"/>
            </a:ext>
          </a:extLst>
        </xdr:cNvPr>
        <xdr:cNvSpPr/>
      </xdr:nvSpPr>
      <xdr:spPr>
        <a:xfrm>
          <a:off x="12382500" y="3288982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42900" cy="333375"/>
    <xdr:sp macro="" textlink="">
      <xdr:nvSpPr>
        <xdr:cNvPr id="4897" name="Shape 6">
          <a:extLst>
            <a:ext uri="{FF2B5EF4-FFF2-40B4-BE49-F238E27FC236}">
              <a16:creationId xmlns:a16="http://schemas.microsoft.com/office/drawing/2014/main" id="{00000000-0008-0000-0000-000021130000}"/>
            </a:ext>
          </a:extLst>
        </xdr:cNvPr>
        <xdr:cNvSpPr/>
      </xdr:nvSpPr>
      <xdr:spPr>
        <a:xfrm>
          <a:off x="12382500" y="32889825"/>
          <a:ext cx="342900"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42900" cy="333375"/>
    <xdr:sp macro="" textlink="">
      <xdr:nvSpPr>
        <xdr:cNvPr id="4898" name="Shape 6">
          <a:extLst>
            <a:ext uri="{FF2B5EF4-FFF2-40B4-BE49-F238E27FC236}">
              <a16:creationId xmlns:a16="http://schemas.microsoft.com/office/drawing/2014/main" id="{00000000-0008-0000-0000-000022130000}"/>
            </a:ext>
          </a:extLst>
        </xdr:cNvPr>
        <xdr:cNvSpPr/>
      </xdr:nvSpPr>
      <xdr:spPr>
        <a:xfrm>
          <a:off x="12382500" y="32889825"/>
          <a:ext cx="342900"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42900" cy="342900"/>
    <xdr:sp macro="" textlink="">
      <xdr:nvSpPr>
        <xdr:cNvPr id="4899" name="Shape 5">
          <a:extLst>
            <a:ext uri="{FF2B5EF4-FFF2-40B4-BE49-F238E27FC236}">
              <a16:creationId xmlns:a16="http://schemas.microsoft.com/office/drawing/2014/main" id="{00000000-0008-0000-0000-000023130000}"/>
            </a:ext>
          </a:extLst>
        </xdr:cNvPr>
        <xdr:cNvSpPr/>
      </xdr:nvSpPr>
      <xdr:spPr>
        <a:xfrm>
          <a:off x="12382500" y="3288982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42900" cy="333375"/>
    <xdr:sp macro="" textlink="">
      <xdr:nvSpPr>
        <xdr:cNvPr id="4900" name="Shape 6">
          <a:extLst>
            <a:ext uri="{FF2B5EF4-FFF2-40B4-BE49-F238E27FC236}">
              <a16:creationId xmlns:a16="http://schemas.microsoft.com/office/drawing/2014/main" id="{00000000-0008-0000-0000-000024130000}"/>
            </a:ext>
          </a:extLst>
        </xdr:cNvPr>
        <xdr:cNvSpPr/>
      </xdr:nvSpPr>
      <xdr:spPr>
        <a:xfrm>
          <a:off x="12382500" y="32889825"/>
          <a:ext cx="342900"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42900" cy="333375"/>
    <xdr:sp macro="" textlink="">
      <xdr:nvSpPr>
        <xdr:cNvPr id="4901" name="Shape 6">
          <a:extLst>
            <a:ext uri="{FF2B5EF4-FFF2-40B4-BE49-F238E27FC236}">
              <a16:creationId xmlns:a16="http://schemas.microsoft.com/office/drawing/2014/main" id="{00000000-0008-0000-0000-000025130000}"/>
            </a:ext>
          </a:extLst>
        </xdr:cNvPr>
        <xdr:cNvSpPr/>
      </xdr:nvSpPr>
      <xdr:spPr>
        <a:xfrm>
          <a:off x="12382500" y="32889825"/>
          <a:ext cx="342900"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9525</xdr:colOff>
      <xdr:row>97</xdr:row>
      <xdr:rowOff>0</xdr:rowOff>
    </xdr:from>
    <xdr:ext cx="342900" cy="333375"/>
    <xdr:sp macro="" textlink="">
      <xdr:nvSpPr>
        <xdr:cNvPr id="4902" name="Shape 6">
          <a:extLst>
            <a:ext uri="{FF2B5EF4-FFF2-40B4-BE49-F238E27FC236}">
              <a16:creationId xmlns:a16="http://schemas.microsoft.com/office/drawing/2014/main" id="{00000000-0008-0000-0000-000026130000}"/>
            </a:ext>
          </a:extLst>
        </xdr:cNvPr>
        <xdr:cNvSpPr/>
      </xdr:nvSpPr>
      <xdr:spPr>
        <a:xfrm>
          <a:off x="12382500" y="32889825"/>
          <a:ext cx="342900"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42900" cy="342900"/>
    <xdr:sp macro="" textlink="">
      <xdr:nvSpPr>
        <xdr:cNvPr id="4903" name="Shape 5">
          <a:extLst>
            <a:ext uri="{FF2B5EF4-FFF2-40B4-BE49-F238E27FC236}">
              <a16:creationId xmlns:a16="http://schemas.microsoft.com/office/drawing/2014/main" id="{00000000-0008-0000-0000-000027130000}"/>
            </a:ext>
          </a:extLst>
        </xdr:cNvPr>
        <xdr:cNvSpPr/>
      </xdr:nvSpPr>
      <xdr:spPr>
        <a:xfrm>
          <a:off x="12382500" y="3288982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42900" cy="333375"/>
    <xdr:sp macro="" textlink="">
      <xdr:nvSpPr>
        <xdr:cNvPr id="4904" name="Shape 6">
          <a:extLst>
            <a:ext uri="{FF2B5EF4-FFF2-40B4-BE49-F238E27FC236}">
              <a16:creationId xmlns:a16="http://schemas.microsoft.com/office/drawing/2014/main" id="{00000000-0008-0000-0000-000028130000}"/>
            </a:ext>
          </a:extLst>
        </xdr:cNvPr>
        <xdr:cNvSpPr/>
      </xdr:nvSpPr>
      <xdr:spPr>
        <a:xfrm>
          <a:off x="12382500" y="32889825"/>
          <a:ext cx="342900"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42900" cy="333375"/>
    <xdr:sp macro="" textlink="">
      <xdr:nvSpPr>
        <xdr:cNvPr id="4905" name="Shape 6">
          <a:extLst>
            <a:ext uri="{FF2B5EF4-FFF2-40B4-BE49-F238E27FC236}">
              <a16:creationId xmlns:a16="http://schemas.microsoft.com/office/drawing/2014/main" id="{00000000-0008-0000-0000-000029130000}"/>
            </a:ext>
          </a:extLst>
        </xdr:cNvPr>
        <xdr:cNvSpPr/>
      </xdr:nvSpPr>
      <xdr:spPr>
        <a:xfrm>
          <a:off x="12382500" y="32889825"/>
          <a:ext cx="342900"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42900" cy="342900"/>
    <xdr:sp macro="" textlink="">
      <xdr:nvSpPr>
        <xdr:cNvPr id="4906" name="Shape 5">
          <a:extLst>
            <a:ext uri="{FF2B5EF4-FFF2-40B4-BE49-F238E27FC236}">
              <a16:creationId xmlns:a16="http://schemas.microsoft.com/office/drawing/2014/main" id="{00000000-0008-0000-0000-00002A130000}"/>
            </a:ext>
          </a:extLst>
        </xdr:cNvPr>
        <xdr:cNvSpPr/>
      </xdr:nvSpPr>
      <xdr:spPr>
        <a:xfrm>
          <a:off x="12382500" y="3288982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42900" cy="333375"/>
    <xdr:sp macro="" textlink="">
      <xdr:nvSpPr>
        <xdr:cNvPr id="4907" name="Shape 6">
          <a:extLst>
            <a:ext uri="{FF2B5EF4-FFF2-40B4-BE49-F238E27FC236}">
              <a16:creationId xmlns:a16="http://schemas.microsoft.com/office/drawing/2014/main" id="{00000000-0008-0000-0000-00002B130000}"/>
            </a:ext>
          </a:extLst>
        </xdr:cNvPr>
        <xdr:cNvSpPr/>
      </xdr:nvSpPr>
      <xdr:spPr>
        <a:xfrm>
          <a:off x="12382500" y="32889825"/>
          <a:ext cx="342900"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42900" cy="333375"/>
    <xdr:sp macro="" textlink="">
      <xdr:nvSpPr>
        <xdr:cNvPr id="4908" name="Shape 6">
          <a:extLst>
            <a:ext uri="{FF2B5EF4-FFF2-40B4-BE49-F238E27FC236}">
              <a16:creationId xmlns:a16="http://schemas.microsoft.com/office/drawing/2014/main" id="{00000000-0008-0000-0000-00002C130000}"/>
            </a:ext>
          </a:extLst>
        </xdr:cNvPr>
        <xdr:cNvSpPr/>
      </xdr:nvSpPr>
      <xdr:spPr>
        <a:xfrm>
          <a:off x="12382500" y="32889825"/>
          <a:ext cx="342900"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9525</xdr:colOff>
      <xdr:row>97</xdr:row>
      <xdr:rowOff>0</xdr:rowOff>
    </xdr:from>
    <xdr:ext cx="342900" cy="333375"/>
    <xdr:sp macro="" textlink="">
      <xdr:nvSpPr>
        <xdr:cNvPr id="4909" name="Shape 6">
          <a:extLst>
            <a:ext uri="{FF2B5EF4-FFF2-40B4-BE49-F238E27FC236}">
              <a16:creationId xmlns:a16="http://schemas.microsoft.com/office/drawing/2014/main" id="{00000000-0008-0000-0000-00002D130000}"/>
            </a:ext>
          </a:extLst>
        </xdr:cNvPr>
        <xdr:cNvSpPr/>
      </xdr:nvSpPr>
      <xdr:spPr>
        <a:xfrm>
          <a:off x="12382500" y="32889825"/>
          <a:ext cx="342900"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42900" cy="342900"/>
    <xdr:sp macro="" textlink="">
      <xdr:nvSpPr>
        <xdr:cNvPr id="4910" name="Shape 5">
          <a:extLst>
            <a:ext uri="{FF2B5EF4-FFF2-40B4-BE49-F238E27FC236}">
              <a16:creationId xmlns:a16="http://schemas.microsoft.com/office/drawing/2014/main" id="{00000000-0008-0000-0000-00002E130000}"/>
            </a:ext>
          </a:extLst>
        </xdr:cNvPr>
        <xdr:cNvSpPr/>
      </xdr:nvSpPr>
      <xdr:spPr>
        <a:xfrm>
          <a:off x="12382500" y="3288982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42900" cy="333375"/>
    <xdr:sp macro="" textlink="">
      <xdr:nvSpPr>
        <xdr:cNvPr id="4911" name="Shape 6">
          <a:extLst>
            <a:ext uri="{FF2B5EF4-FFF2-40B4-BE49-F238E27FC236}">
              <a16:creationId xmlns:a16="http://schemas.microsoft.com/office/drawing/2014/main" id="{00000000-0008-0000-0000-00002F130000}"/>
            </a:ext>
          </a:extLst>
        </xdr:cNvPr>
        <xdr:cNvSpPr/>
      </xdr:nvSpPr>
      <xdr:spPr>
        <a:xfrm>
          <a:off x="12382500" y="32889825"/>
          <a:ext cx="342900"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42900" cy="333375"/>
    <xdr:sp macro="" textlink="">
      <xdr:nvSpPr>
        <xdr:cNvPr id="4912" name="Shape 6">
          <a:extLst>
            <a:ext uri="{FF2B5EF4-FFF2-40B4-BE49-F238E27FC236}">
              <a16:creationId xmlns:a16="http://schemas.microsoft.com/office/drawing/2014/main" id="{00000000-0008-0000-0000-000030130000}"/>
            </a:ext>
          </a:extLst>
        </xdr:cNvPr>
        <xdr:cNvSpPr/>
      </xdr:nvSpPr>
      <xdr:spPr>
        <a:xfrm>
          <a:off x="12382500" y="32889825"/>
          <a:ext cx="342900"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42900" cy="333375"/>
    <xdr:sp macro="" textlink="">
      <xdr:nvSpPr>
        <xdr:cNvPr id="4913" name="Shape 6">
          <a:extLst>
            <a:ext uri="{FF2B5EF4-FFF2-40B4-BE49-F238E27FC236}">
              <a16:creationId xmlns:a16="http://schemas.microsoft.com/office/drawing/2014/main" id="{00000000-0008-0000-0000-000031130000}"/>
            </a:ext>
          </a:extLst>
        </xdr:cNvPr>
        <xdr:cNvSpPr/>
      </xdr:nvSpPr>
      <xdr:spPr>
        <a:xfrm>
          <a:off x="12382500" y="32889825"/>
          <a:ext cx="342900"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42900" cy="333375"/>
    <xdr:sp macro="" textlink="">
      <xdr:nvSpPr>
        <xdr:cNvPr id="4914" name="Shape 6">
          <a:extLst>
            <a:ext uri="{FF2B5EF4-FFF2-40B4-BE49-F238E27FC236}">
              <a16:creationId xmlns:a16="http://schemas.microsoft.com/office/drawing/2014/main" id="{00000000-0008-0000-0000-000032130000}"/>
            </a:ext>
          </a:extLst>
        </xdr:cNvPr>
        <xdr:cNvSpPr/>
      </xdr:nvSpPr>
      <xdr:spPr>
        <a:xfrm>
          <a:off x="12382500" y="32889825"/>
          <a:ext cx="342900"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9525</xdr:colOff>
      <xdr:row>97</xdr:row>
      <xdr:rowOff>0</xdr:rowOff>
    </xdr:from>
    <xdr:ext cx="342900" cy="333375"/>
    <xdr:sp macro="" textlink="">
      <xdr:nvSpPr>
        <xdr:cNvPr id="4915" name="Shape 6">
          <a:extLst>
            <a:ext uri="{FF2B5EF4-FFF2-40B4-BE49-F238E27FC236}">
              <a16:creationId xmlns:a16="http://schemas.microsoft.com/office/drawing/2014/main" id="{00000000-0008-0000-0000-000033130000}"/>
            </a:ext>
          </a:extLst>
        </xdr:cNvPr>
        <xdr:cNvSpPr/>
      </xdr:nvSpPr>
      <xdr:spPr>
        <a:xfrm>
          <a:off x="12382500" y="32889825"/>
          <a:ext cx="342900"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42900" cy="333375"/>
    <xdr:sp macro="" textlink="">
      <xdr:nvSpPr>
        <xdr:cNvPr id="4916" name="Shape 6">
          <a:extLst>
            <a:ext uri="{FF2B5EF4-FFF2-40B4-BE49-F238E27FC236}">
              <a16:creationId xmlns:a16="http://schemas.microsoft.com/office/drawing/2014/main" id="{00000000-0008-0000-0000-000034130000}"/>
            </a:ext>
          </a:extLst>
        </xdr:cNvPr>
        <xdr:cNvSpPr/>
      </xdr:nvSpPr>
      <xdr:spPr>
        <a:xfrm>
          <a:off x="12382500" y="32889825"/>
          <a:ext cx="342900"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42900" cy="333375"/>
    <xdr:sp macro="" textlink="">
      <xdr:nvSpPr>
        <xdr:cNvPr id="4917" name="Shape 6">
          <a:extLst>
            <a:ext uri="{FF2B5EF4-FFF2-40B4-BE49-F238E27FC236}">
              <a16:creationId xmlns:a16="http://schemas.microsoft.com/office/drawing/2014/main" id="{00000000-0008-0000-0000-000035130000}"/>
            </a:ext>
          </a:extLst>
        </xdr:cNvPr>
        <xdr:cNvSpPr/>
      </xdr:nvSpPr>
      <xdr:spPr>
        <a:xfrm>
          <a:off x="12382500" y="32889825"/>
          <a:ext cx="342900"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4918" name="Shape 3">
          <a:extLst>
            <a:ext uri="{FF2B5EF4-FFF2-40B4-BE49-F238E27FC236}">
              <a16:creationId xmlns:a16="http://schemas.microsoft.com/office/drawing/2014/main" id="{00000000-0008-0000-0000-000036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4919" name="Shape 3">
          <a:extLst>
            <a:ext uri="{FF2B5EF4-FFF2-40B4-BE49-F238E27FC236}">
              <a16:creationId xmlns:a16="http://schemas.microsoft.com/office/drawing/2014/main" id="{00000000-0008-0000-0000-000037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19050</xdr:colOff>
      <xdr:row>97</xdr:row>
      <xdr:rowOff>0</xdr:rowOff>
    </xdr:from>
    <xdr:ext cx="333375" cy="323850"/>
    <xdr:sp macro="" textlink="">
      <xdr:nvSpPr>
        <xdr:cNvPr id="4920" name="Shape 3">
          <a:extLst>
            <a:ext uri="{FF2B5EF4-FFF2-40B4-BE49-F238E27FC236}">
              <a16:creationId xmlns:a16="http://schemas.microsoft.com/office/drawing/2014/main" id="{00000000-0008-0000-0000-000038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4921" name="Shape 3">
          <a:extLst>
            <a:ext uri="{FF2B5EF4-FFF2-40B4-BE49-F238E27FC236}">
              <a16:creationId xmlns:a16="http://schemas.microsoft.com/office/drawing/2014/main" id="{00000000-0008-0000-0000-000039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4922" name="Shape 3">
          <a:extLst>
            <a:ext uri="{FF2B5EF4-FFF2-40B4-BE49-F238E27FC236}">
              <a16:creationId xmlns:a16="http://schemas.microsoft.com/office/drawing/2014/main" id="{00000000-0008-0000-0000-00003A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4923" name="Shape 3">
          <a:extLst>
            <a:ext uri="{FF2B5EF4-FFF2-40B4-BE49-F238E27FC236}">
              <a16:creationId xmlns:a16="http://schemas.microsoft.com/office/drawing/2014/main" id="{00000000-0008-0000-0000-00003B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19050</xdr:colOff>
      <xdr:row>97</xdr:row>
      <xdr:rowOff>0</xdr:rowOff>
    </xdr:from>
    <xdr:ext cx="333375" cy="323850"/>
    <xdr:sp macro="" textlink="">
      <xdr:nvSpPr>
        <xdr:cNvPr id="4924" name="Shape 3">
          <a:extLst>
            <a:ext uri="{FF2B5EF4-FFF2-40B4-BE49-F238E27FC236}">
              <a16:creationId xmlns:a16="http://schemas.microsoft.com/office/drawing/2014/main" id="{00000000-0008-0000-0000-00003C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4925" name="Shape 3">
          <a:extLst>
            <a:ext uri="{FF2B5EF4-FFF2-40B4-BE49-F238E27FC236}">
              <a16:creationId xmlns:a16="http://schemas.microsoft.com/office/drawing/2014/main" id="{00000000-0008-0000-0000-00003D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4926" name="Shape 3">
          <a:extLst>
            <a:ext uri="{FF2B5EF4-FFF2-40B4-BE49-F238E27FC236}">
              <a16:creationId xmlns:a16="http://schemas.microsoft.com/office/drawing/2014/main" id="{00000000-0008-0000-0000-00003E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4927" name="Shape 3">
          <a:extLst>
            <a:ext uri="{FF2B5EF4-FFF2-40B4-BE49-F238E27FC236}">
              <a16:creationId xmlns:a16="http://schemas.microsoft.com/office/drawing/2014/main" id="{00000000-0008-0000-0000-00003F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4928" name="Shape 3">
          <a:extLst>
            <a:ext uri="{FF2B5EF4-FFF2-40B4-BE49-F238E27FC236}">
              <a16:creationId xmlns:a16="http://schemas.microsoft.com/office/drawing/2014/main" id="{00000000-0008-0000-0000-000040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19050</xdr:colOff>
      <xdr:row>97</xdr:row>
      <xdr:rowOff>0</xdr:rowOff>
    </xdr:from>
    <xdr:ext cx="333375" cy="323850"/>
    <xdr:sp macro="" textlink="">
      <xdr:nvSpPr>
        <xdr:cNvPr id="4929" name="Shape 3">
          <a:extLst>
            <a:ext uri="{FF2B5EF4-FFF2-40B4-BE49-F238E27FC236}">
              <a16:creationId xmlns:a16="http://schemas.microsoft.com/office/drawing/2014/main" id="{00000000-0008-0000-0000-000041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4930" name="Shape 3">
          <a:extLst>
            <a:ext uri="{FF2B5EF4-FFF2-40B4-BE49-F238E27FC236}">
              <a16:creationId xmlns:a16="http://schemas.microsoft.com/office/drawing/2014/main" id="{00000000-0008-0000-0000-000042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4931" name="Shape 3">
          <a:extLst>
            <a:ext uri="{FF2B5EF4-FFF2-40B4-BE49-F238E27FC236}">
              <a16:creationId xmlns:a16="http://schemas.microsoft.com/office/drawing/2014/main" id="{00000000-0008-0000-0000-000043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33375"/>
    <xdr:sp macro="" textlink="">
      <xdr:nvSpPr>
        <xdr:cNvPr id="4932" name="Shape 4">
          <a:extLst>
            <a:ext uri="{FF2B5EF4-FFF2-40B4-BE49-F238E27FC236}">
              <a16:creationId xmlns:a16="http://schemas.microsoft.com/office/drawing/2014/main" id="{00000000-0008-0000-0000-000044130000}"/>
            </a:ext>
          </a:extLst>
        </xdr:cNvPr>
        <xdr:cNvSpPr/>
      </xdr:nvSpPr>
      <xdr:spPr>
        <a:xfrm>
          <a:off x="12382500" y="32889825"/>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4933" name="Shape 3">
          <a:extLst>
            <a:ext uri="{FF2B5EF4-FFF2-40B4-BE49-F238E27FC236}">
              <a16:creationId xmlns:a16="http://schemas.microsoft.com/office/drawing/2014/main" id="{00000000-0008-0000-0000-000045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4934" name="Shape 3">
          <a:extLst>
            <a:ext uri="{FF2B5EF4-FFF2-40B4-BE49-F238E27FC236}">
              <a16:creationId xmlns:a16="http://schemas.microsoft.com/office/drawing/2014/main" id="{00000000-0008-0000-0000-000046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19050</xdr:colOff>
      <xdr:row>97</xdr:row>
      <xdr:rowOff>0</xdr:rowOff>
    </xdr:from>
    <xdr:ext cx="333375" cy="323850"/>
    <xdr:sp macro="" textlink="">
      <xdr:nvSpPr>
        <xdr:cNvPr id="4935" name="Shape 3">
          <a:extLst>
            <a:ext uri="{FF2B5EF4-FFF2-40B4-BE49-F238E27FC236}">
              <a16:creationId xmlns:a16="http://schemas.microsoft.com/office/drawing/2014/main" id="{00000000-0008-0000-0000-000047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33375"/>
    <xdr:sp macro="" textlink="">
      <xdr:nvSpPr>
        <xdr:cNvPr id="4936" name="Shape 4">
          <a:extLst>
            <a:ext uri="{FF2B5EF4-FFF2-40B4-BE49-F238E27FC236}">
              <a16:creationId xmlns:a16="http://schemas.microsoft.com/office/drawing/2014/main" id="{00000000-0008-0000-0000-000048130000}"/>
            </a:ext>
          </a:extLst>
        </xdr:cNvPr>
        <xdr:cNvSpPr/>
      </xdr:nvSpPr>
      <xdr:spPr>
        <a:xfrm>
          <a:off x="12382500" y="32889825"/>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4937" name="Shape 3">
          <a:extLst>
            <a:ext uri="{FF2B5EF4-FFF2-40B4-BE49-F238E27FC236}">
              <a16:creationId xmlns:a16="http://schemas.microsoft.com/office/drawing/2014/main" id="{00000000-0008-0000-0000-000049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4938" name="Shape 3">
          <a:extLst>
            <a:ext uri="{FF2B5EF4-FFF2-40B4-BE49-F238E27FC236}">
              <a16:creationId xmlns:a16="http://schemas.microsoft.com/office/drawing/2014/main" id="{00000000-0008-0000-0000-00004A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33375"/>
    <xdr:sp macro="" textlink="">
      <xdr:nvSpPr>
        <xdr:cNvPr id="4939" name="Shape 4">
          <a:extLst>
            <a:ext uri="{FF2B5EF4-FFF2-40B4-BE49-F238E27FC236}">
              <a16:creationId xmlns:a16="http://schemas.microsoft.com/office/drawing/2014/main" id="{00000000-0008-0000-0000-00004B130000}"/>
            </a:ext>
          </a:extLst>
        </xdr:cNvPr>
        <xdr:cNvSpPr/>
      </xdr:nvSpPr>
      <xdr:spPr>
        <a:xfrm>
          <a:off x="12382500" y="32889825"/>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4940" name="Shape 3">
          <a:extLst>
            <a:ext uri="{FF2B5EF4-FFF2-40B4-BE49-F238E27FC236}">
              <a16:creationId xmlns:a16="http://schemas.microsoft.com/office/drawing/2014/main" id="{00000000-0008-0000-0000-00004C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4941" name="Shape 3">
          <a:extLst>
            <a:ext uri="{FF2B5EF4-FFF2-40B4-BE49-F238E27FC236}">
              <a16:creationId xmlns:a16="http://schemas.microsoft.com/office/drawing/2014/main" id="{00000000-0008-0000-0000-00004D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19050</xdr:colOff>
      <xdr:row>97</xdr:row>
      <xdr:rowOff>0</xdr:rowOff>
    </xdr:from>
    <xdr:ext cx="333375" cy="323850"/>
    <xdr:sp macro="" textlink="">
      <xdr:nvSpPr>
        <xdr:cNvPr id="4942" name="Shape 3">
          <a:extLst>
            <a:ext uri="{FF2B5EF4-FFF2-40B4-BE49-F238E27FC236}">
              <a16:creationId xmlns:a16="http://schemas.microsoft.com/office/drawing/2014/main" id="{00000000-0008-0000-0000-00004E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33375"/>
    <xdr:sp macro="" textlink="">
      <xdr:nvSpPr>
        <xdr:cNvPr id="4943" name="Shape 4">
          <a:extLst>
            <a:ext uri="{FF2B5EF4-FFF2-40B4-BE49-F238E27FC236}">
              <a16:creationId xmlns:a16="http://schemas.microsoft.com/office/drawing/2014/main" id="{00000000-0008-0000-0000-00004F130000}"/>
            </a:ext>
          </a:extLst>
        </xdr:cNvPr>
        <xdr:cNvSpPr/>
      </xdr:nvSpPr>
      <xdr:spPr>
        <a:xfrm>
          <a:off x="12382500" y="32889825"/>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4944" name="Shape 3">
          <a:extLst>
            <a:ext uri="{FF2B5EF4-FFF2-40B4-BE49-F238E27FC236}">
              <a16:creationId xmlns:a16="http://schemas.microsoft.com/office/drawing/2014/main" id="{00000000-0008-0000-0000-000050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4945" name="Shape 3">
          <a:extLst>
            <a:ext uri="{FF2B5EF4-FFF2-40B4-BE49-F238E27FC236}">
              <a16:creationId xmlns:a16="http://schemas.microsoft.com/office/drawing/2014/main" id="{00000000-0008-0000-0000-000051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33375"/>
    <xdr:sp macro="" textlink="">
      <xdr:nvSpPr>
        <xdr:cNvPr id="4946" name="Shape 4">
          <a:extLst>
            <a:ext uri="{FF2B5EF4-FFF2-40B4-BE49-F238E27FC236}">
              <a16:creationId xmlns:a16="http://schemas.microsoft.com/office/drawing/2014/main" id="{00000000-0008-0000-0000-000052130000}"/>
            </a:ext>
          </a:extLst>
        </xdr:cNvPr>
        <xdr:cNvSpPr/>
      </xdr:nvSpPr>
      <xdr:spPr>
        <a:xfrm>
          <a:off x="12382500" y="32889825"/>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4947" name="Shape 3">
          <a:extLst>
            <a:ext uri="{FF2B5EF4-FFF2-40B4-BE49-F238E27FC236}">
              <a16:creationId xmlns:a16="http://schemas.microsoft.com/office/drawing/2014/main" id="{00000000-0008-0000-0000-000053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4948" name="Shape 3">
          <a:extLst>
            <a:ext uri="{FF2B5EF4-FFF2-40B4-BE49-F238E27FC236}">
              <a16:creationId xmlns:a16="http://schemas.microsoft.com/office/drawing/2014/main" id="{00000000-0008-0000-0000-000054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19050</xdr:colOff>
      <xdr:row>97</xdr:row>
      <xdr:rowOff>0</xdr:rowOff>
    </xdr:from>
    <xdr:ext cx="333375" cy="323850"/>
    <xdr:sp macro="" textlink="">
      <xdr:nvSpPr>
        <xdr:cNvPr id="4949" name="Shape 3">
          <a:extLst>
            <a:ext uri="{FF2B5EF4-FFF2-40B4-BE49-F238E27FC236}">
              <a16:creationId xmlns:a16="http://schemas.microsoft.com/office/drawing/2014/main" id="{00000000-0008-0000-0000-000055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33375"/>
    <xdr:sp macro="" textlink="">
      <xdr:nvSpPr>
        <xdr:cNvPr id="4950" name="Shape 4">
          <a:extLst>
            <a:ext uri="{FF2B5EF4-FFF2-40B4-BE49-F238E27FC236}">
              <a16:creationId xmlns:a16="http://schemas.microsoft.com/office/drawing/2014/main" id="{00000000-0008-0000-0000-000056130000}"/>
            </a:ext>
          </a:extLst>
        </xdr:cNvPr>
        <xdr:cNvSpPr/>
      </xdr:nvSpPr>
      <xdr:spPr>
        <a:xfrm>
          <a:off x="12382500" y="32889825"/>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4951" name="Shape 3">
          <a:extLst>
            <a:ext uri="{FF2B5EF4-FFF2-40B4-BE49-F238E27FC236}">
              <a16:creationId xmlns:a16="http://schemas.microsoft.com/office/drawing/2014/main" id="{00000000-0008-0000-0000-000057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4952" name="Shape 3">
          <a:extLst>
            <a:ext uri="{FF2B5EF4-FFF2-40B4-BE49-F238E27FC236}">
              <a16:creationId xmlns:a16="http://schemas.microsoft.com/office/drawing/2014/main" id="{00000000-0008-0000-0000-000058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33375"/>
    <xdr:sp macro="" textlink="">
      <xdr:nvSpPr>
        <xdr:cNvPr id="4953" name="Shape 4">
          <a:extLst>
            <a:ext uri="{FF2B5EF4-FFF2-40B4-BE49-F238E27FC236}">
              <a16:creationId xmlns:a16="http://schemas.microsoft.com/office/drawing/2014/main" id="{00000000-0008-0000-0000-000059130000}"/>
            </a:ext>
          </a:extLst>
        </xdr:cNvPr>
        <xdr:cNvSpPr/>
      </xdr:nvSpPr>
      <xdr:spPr>
        <a:xfrm>
          <a:off x="12382500" y="32889825"/>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4954" name="Shape 3">
          <a:extLst>
            <a:ext uri="{FF2B5EF4-FFF2-40B4-BE49-F238E27FC236}">
              <a16:creationId xmlns:a16="http://schemas.microsoft.com/office/drawing/2014/main" id="{00000000-0008-0000-0000-00005A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4955" name="Shape 3">
          <a:extLst>
            <a:ext uri="{FF2B5EF4-FFF2-40B4-BE49-F238E27FC236}">
              <a16:creationId xmlns:a16="http://schemas.microsoft.com/office/drawing/2014/main" id="{00000000-0008-0000-0000-00005B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19050</xdr:colOff>
      <xdr:row>97</xdr:row>
      <xdr:rowOff>0</xdr:rowOff>
    </xdr:from>
    <xdr:ext cx="333375" cy="323850"/>
    <xdr:sp macro="" textlink="">
      <xdr:nvSpPr>
        <xdr:cNvPr id="4956" name="Shape 3">
          <a:extLst>
            <a:ext uri="{FF2B5EF4-FFF2-40B4-BE49-F238E27FC236}">
              <a16:creationId xmlns:a16="http://schemas.microsoft.com/office/drawing/2014/main" id="{00000000-0008-0000-0000-00005C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33375"/>
    <xdr:sp macro="" textlink="">
      <xdr:nvSpPr>
        <xdr:cNvPr id="4957" name="Shape 4">
          <a:extLst>
            <a:ext uri="{FF2B5EF4-FFF2-40B4-BE49-F238E27FC236}">
              <a16:creationId xmlns:a16="http://schemas.microsoft.com/office/drawing/2014/main" id="{00000000-0008-0000-0000-00005D130000}"/>
            </a:ext>
          </a:extLst>
        </xdr:cNvPr>
        <xdr:cNvSpPr/>
      </xdr:nvSpPr>
      <xdr:spPr>
        <a:xfrm>
          <a:off x="12382500" y="32889825"/>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4958" name="Shape 3">
          <a:extLst>
            <a:ext uri="{FF2B5EF4-FFF2-40B4-BE49-F238E27FC236}">
              <a16:creationId xmlns:a16="http://schemas.microsoft.com/office/drawing/2014/main" id="{00000000-0008-0000-0000-00005E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4959" name="Shape 3">
          <a:extLst>
            <a:ext uri="{FF2B5EF4-FFF2-40B4-BE49-F238E27FC236}">
              <a16:creationId xmlns:a16="http://schemas.microsoft.com/office/drawing/2014/main" id="{00000000-0008-0000-0000-00005F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4960" name="Shape 3">
          <a:extLst>
            <a:ext uri="{FF2B5EF4-FFF2-40B4-BE49-F238E27FC236}">
              <a16:creationId xmlns:a16="http://schemas.microsoft.com/office/drawing/2014/main" id="{00000000-0008-0000-0000-000060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4961" name="Shape 3">
          <a:extLst>
            <a:ext uri="{FF2B5EF4-FFF2-40B4-BE49-F238E27FC236}">
              <a16:creationId xmlns:a16="http://schemas.microsoft.com/office/drawing/2014/main" id="{00000000-0008-0000-0000-000061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19050</xdr:colOff>
      <xdr:row>97</xdr:row>
      <xdr:rowOff>0</xdr:rowOff>
    </xdr:from>
    <xdr:ext cx="333375" cy="323850"/>
    <xdr:sp macro="" textlink="">
      <xdr:nvSpPr>
        <xdr:cNvPr id="4962" name="Shape 3">
          <a:extLst>
            <a:ext uri="{FF2B5EF4-FFF2-40B4-BE49-F238E27FC236}">
              <a16:creationId xmlns:a16="http://schemas.microsoft.com/office/drawing/2014/main" id="{00000000-0008-0000-0000-000062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4963" name="Shape 3">
          <a:extLst>
            <a:ext uri="{FF2B5EF4-FFF2-40B4-BE49-F238E27FC236}">
              <a16:creationId xmlns:a16="http://schemas.microsoft.com/office/drawing/2014/main" id="{00000000-0008-0000-0000-000063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4964" name="Shape 3">
          <a:extLst>
            <a:ext uri="{FF2B5EF4-FFF2-40B4-BE49-F238E27FC236}">
              <a16:creationId xmlns:a16="http://schemas.microsoft.com/office/drawing/2014/main" id="{00000000-0008-0000-0000-000064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33375"/>
    <xdr:sp macro="" textlink="">
      <xdr:nvSpPr>
        <xdr:cNvPr id="4965" name="Shape 4">
          <a:extLst>
            <a:ext uri="{FF2B5EF4-FFF2-40B4-BE49-F238E27FC236}">
              <a16:creationId xmlns:a16="http://schemas.microsoft.com/office/drawing/2014/main" id="{00000000-0008-0000-0000-000065130000}"/>
            </a:ext>
          </a:extLst>
        </xdr:cNvPr>
        <xdr:cNvSpPr/>
      </xdr:nvSpPr>
      <xdr:spPr>
        <a:xfrm>
          <a:off x="12382500" y="32889825"/>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4966" name="Shape 3">
          <a:extLst>
            <a:ext uri="{FF2B5EF4-FFF2-40B4-BE49-F238E27FC236}">
              <a16:creationId xmlns:a16="http://schemas.microsoft.com/office/drawing/2014/main" id="{00000000-0008-0000-0000-000066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4967" name="Shape 3">
          <a:extLst>
            <a:ext uri="{FF2B5EF4-FFF2-40B4-BE49-F238E27FC236}">
              <a16:creationId xmlns:a16="http://schemas.microsoft.com/office/drawing/2014/main" id="{00000000-0008-0000-0000-000067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19050</xdr:colOff>
      <xdr:row>97</xdr:row>
      <xdr:rowOff>0</xdr:rowOff>
    </xdr:from>
    <xdr:ext cx="333375" cy="323850"/>
    <xdr:sp macro="" textlink="">
      <xdr:nvSpPr>
        <xdr:cNvPr id="4968" name="Shape 3">
          <a:extLst>
            <a:ext uri="{FF2B5EF4-FFF2-40B4-BE49-F238E27FC236}">
              <a16:creationId xmlns:a16="http://schemas.microsoft.com/office/drawing/2014/main" id="{00000000-0008-0000-0000-000068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33375"/>
    <xdr:sp macro="" textlink="">
      <xdr:nvSpPr>
        <xdr:cNvPr id="4969" name="Shape 4">
          <a:extLst>
            <a:ext uri="{FF2B5EF4-FFF2-40B4-BE49-F238E27FC236}">
              <a16:creationId xmlns:a16="http://schemas.microsoft.com/office/drawing/2014/main" id="{00000000-0008-0000-0000-000069130000}"/>
            </a:ext>
          </a:extLst>
        </xdr:cNvPr>
        <xdr:cNvSpPr/>
      </xdr:nvSpPr>
      <xdr:spPr>
        <a:xfrm>
          <a:off x="12382500" y="32889825"/>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4970" name="Shape 3">
          <a:extLst>
            <a:ext uri="{FF2B5EF4-FFF2-40B4-BE49-F238E27FC236}">
              <a16:creationId xmlns:a16="http://schemas.microsoft.com/office/drawing/2014/main" id="{00000000-0008-0000-0000-00006A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4971" name="Shape 3">
          <a:extLst>
            <a:ext uri="{FF2B5EF4-FFF2-40B4-BE49-F238E27FC236}">
              <a16:creationId xmlns:a16="http://schemas.microsoft.com/office/drawing/2014/main" id="{00000000-0008-0000-0000-00006B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33375"/>
    <xdr:sp macro="" textlink="">
      <xdr:nvSpPr>
        <xdr:cNvPr id="4972" name="Shape 4">
          <a:extLst>
            <a:ext uri="{FF2B5EF4-FFF2-40B4-BE49-F238E27FC236}">
              <a16:creationId xmlns:a16="http://schemas.microsoft.com/office/drawing/2014/main" id="{00000000-0008-0000-0000-00006C130000}"/>
            </a:ext>
          </a:extLst>
        </xdr:cNvPr>
        <xdr:cNvSpPr/>
      </xdr:nvSpPr>
      <xdr:spPr>
        <a:xfrm>
          <a:off x="12382500" y="32889825"/>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4973" name="Shape 3">
          <a:extLst>
            <a:ext uri="{FF2B5EF4-FFF2-40B4-BE49-F238E27FC236}">
              <a16:creationId xmlns:a16="http://schemas.microsoft.com/office/drawing/2014/main" id="{00000000-0008-0000-0000-00006D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4974" name="Shape 3">
          <a:extLst>
            <a:ext uri="{FF2B5EF4-FFF2-40B4-BE49-F238E27FC236}">
              <a16:creationId xmlns:a16="http://schemas.microsoft.com/office/drawing/2014/main" id="{00000000-0008-0000-0000-00006E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19050</xdr:colOff>
      <xdr:row>97</xdr:row>
      <xdr:rowOff>0</xdr:rowOff>
    </xdr:from>
    <xdr:ext cx="333375" cy="323850"/>
    <xdr:sp macro="" textlink="">
      <xdr:nvSpPr>
        <xdr:cNvPr id="4975" name="Shape 3">
          <a:extLst>
            <a:ext uri="{FF2B5EF4-FFF2-40B4-BE49-F238E27FC236}">
              <a16:creationId xmlns:a16="http://schemas.microsoft.com/office/drawing/2014/main" id="{00000000-0008-0000-0000-00006F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33375"/>
    <xdr:sp macro="" textlink="">
      <xdr:nvSpPr>
        <xdr:cNvPr id="4976" name="Shape 4">
          <a:extLst>
            <a:ext uri="{FF2B5EF4-FFF2-40B4-BE49-F238E27FC236}">
              <a16:creationId xmlns:a16="http://schemas.microsoft.com/office/drawing/2014/main" id="{00000000-0008-0000-0000-000070130000}"/>
            </a:ext>
          </a:extLst>
        </xdr:cNvPr>
        <xdr:cNvSpPr/>
      </xdr:nvSpPr>
      <xdr:spPr>
        <a:xfrm>
          <a:off x="12382500" y="32889825"/>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4977" name="Shape 3">
          <a:extLst>
            <a:ext uri="{FF2B5EF4-FFF2-40B4-BE49-F238E27FC236}">
              <a16:creationId xmlns:a16="http://schemas.microsoft.com/office/drawing/2014/main" id="{00000000-0008-0000-0000-000071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4978" name="Shape 3">
          <a:extLst>
            <a:ext uri="{FF2B5EF4-FFF2-40B4-BE49-F238E27FC236}">
              <a16:creationId xmlns:a16="http://schemas.microsoft.com/office/drawing/2014/main" id="{00000000-0008-0000-0000-000072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33375"/>
    <xdr:sp macro="" textlink="">
      <xdr:nvSpPr>
        <xdr:cNvPr id="4979" name="Shape 4">
          <a:extLst>
            <a:ext uri="{FF2B5EF4-FFF2-40B4-BE49-F238E27FC236}">
              <a16:creationId xmlns:a16="http://schemas.microsoft.com/office/drawing/2014/main" id="{00000000-0008-0000-0000-000073130000}"/>
            </a:ext>
          </a:extLst>
        </xdr:cNvPr>
        <xdr:cNvSpPr/>
      </xdr:nvSpPr>
      <xdr:spPr>
        <a:xfrm>
          <a:off x="12382500" y="32889825"/>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4980" name="Shape 3">
          <a:extLst>
            <a:ext uri="{FF2B5EF4-FFF2-40B4-BE49-F238E27FC236}">
              <a16:creationId xmlns:a16="http://schemas.microsoft.com/office/drawing/2014/main" id="{00000000-0008-0000-0000-000074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4981" name="Shape 3">
          <a:extLst>
            <a:ext uri="{FF2B5EF4-FFF2-40B4-BE49-F238E27FC236}">
              <a16:creationId xmlns:a16="http://schemas.microsoft.com/office/drawing/2014/main" id="{00000000-0008-0000-0000-000075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19050</xdr:colOff>
      <xdr:row>97</xdr:row>
      <xdr:rowOff>0</xdr:rowOff>
    </xdr:from>
    <xdr:ext cx="333375" cy="323850"/>
    <xdr:sp macro="" textlink="">
      <xdr:nvSpPr>
        <xdr:cNvPr id="4982" name="Shape 3">
          <a:extLst>
            <a:ext uri="{FF2B5EF4-FFF2-40B4-BE49-F238E27FC236}">
              <a16:creationId xmlns:a16="http://schemas.microsoft.com/office/drawing/2014/main" id="{00000000-0008-0000-0000-000076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33375"/>
    <xdr:sp macro="" textlink="">
      <xdr:nvSpPr>
        <xdr:cNvPr id="4983" name="Shape 4">
          <a:extLst>
            <a:ext uri="{FF2B5EF4-FFF2-40B4-BE49-F238E27FC236}">
              <a16:creationId xmlns:a16="http://schemas.microsoft.com/office/drawing/2014/main" id="{00000000-0008-0000-0000-000077130000}"/>
            </a:ext>
          </a:extLst>
        </xdr:cNvPr>
        <xdr:cNvSpPr/>
      </xdr:nvSpPr>
      <xdr:spPr>
        <a:xfrm>
          <a:off x="12382500" y="32889825"/>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4984" name="Shape 3">
          <a:extLst>
            <a:ext uri="{FF2B5EF4-FFF2-40B4-BE49-F238E27FC236}">
              <a16:creationId xmlns:a16="http://schemas.microsoft.com/office/drawing/2014/main" id="{00000000-0008-0000-0000-000078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4985" name="Shape 3">
          <a:extLst>
            <a:ext uri="{FF2B5EF4-FFF2-40B4-BE49-F238E27FC236}">
              <a16:creationId xmlns:a16="http://schemas.microsoft.com/office/drawing/2014/main" id="{00000000-0008-0000-0000-000079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33375"/>
    <xdr:sp macro="" textlink="">
      <xdr:nvSpPr>
        <xdr:cNvPr id="4986" name="Shape 4">
          <a:extLst>
            <a:ext uri="{FF2B5EF4-FFF2-40B4-BE49-F238E27FC236}">
              <a16:creationId xmlns:a16="http://schemas.microsoft.com/office/drawing/2014/main" id="{00000000-0008-0000-0000-00007A130000}"/>
            </a:ext>
          </a:extLst>
        </xdr:cNvPr>
        <xdr:cNvSpPr/>
      </xdr:nvSpPr>
      <xdr:spPr>
        <a:xfrm>
          <a:off x="12382500" y="32889825"/>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4987" name="Shape 3">
          <a:extLst>
            <a:ext uri="{FF2B5EF4-FFF2-40B4-BE49-F238E27FC236}">
              <a16:creationId xmlns:a16="http://schemas.microsoft.com/office/drawing/2014/main" id="{00000000-0008-0000-0000-00007B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4988" name="Shape 3">
          <a:extLst>
            <a:ext uri="{FF2B5EF4-FFF2-40B4-BE49-F238E27FC236}">
              <a16:creationId xmlns:a16="http://schemas.microsoft.com/office/drawing/2014/main" id="{00000000-0008-0000-0000-00007C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19050</xdr:colOff>
      <xdr:row>97</xdr:row>
      <xdr:rowOff>0</xdr:rowOff>
    </xdr:from>
    <xdr:ext cx="333375" cy="323850"/>
    <xdr:sp macro="" textlink="">
      <xdr:nvSpPr>
        <xdr:cNvPr id="4989" name="Shape 3">
          <a:extLst>
            <a:ext uri="{FF2B5EF4-FFF2-40B4-BE49-F238E27FC236}">
              <a16:creationId xmlns:a16="http://schemas.microsoft.com/office/drawing/2014/main" id="{00000000-0008-0000-0000-00007D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33375"/>
    <xdr:sp macro="" textlink="">
      <xdr:nvSpPr>
        <xdr:cNvPr id="4990" name="Shape 4">
          <a:extLst>
            <a:ext uri="{FF2B5EF4-FFF2-40B4-BE49-F238E27FC236}">
              <a16:creationId xmlns:a16="http://schemas.microsoft.com/office/drawing/2014/main" id="{00000000-0008-0000-0000-00007E130000}"/>
            </a:ext>
          </a:extLst>
        </xdr:cNvPr>
        <xdr:cNvSpPr/>
      </xdr:nvSpPr>
      <xdr:spPr>
        <a:xfrm>
          <a:off x="12382500" y="32889825"/>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4991" name="Shape 3">
          <a:extLst>
            <a:ext uri="{FF2B5EF4-FFF2-40B4-BE49-F238E27FC236}">
              <a16:creationId xmlns:a16="http://schemas.microsoft.com/office/drawing/2014/main" id="{00000000-0008-0000-0000-00007F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4992" name="Shape 3">
          <a:extLst>
            <a:ext uri="{FF2B5EF4-FFF2-40B4-BE49-F238E27FC236}">
              <a16:creationId xmlns:a16="http://schemas.microsoft.com/office/drawing/2014/main" id="{00000000-0008-0000-0000-000080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19050</xdr:colOff>
      <xdr:row>97</xdr:row>
      <xdr:rowOff>0</xdr:rowOff>
    </xdr:from>
    <xdr:ext cx="333375" cy="323850"/>
    <xdr:sp macro="" textlink="">
      <xdr:nvSpPr>
        <xdr:cNvPr id="4993" name="Shape 3">
          <a:extLst>
            <a:ext uri="{FF2B5EF4-FFF2-40B4-BE49-F238E27FC236}">
              <a16:creationId xmlns:a16="http://schemas.microsoft.com/office/drawing/2014/main" id="{00000000-0008-0000-0000-000081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4994" name="Shape 3">
          <a:extLst>
            <a:ext uri="{FF2B5EF4-FFF2-40B4-BE49-F238E27FC236}">
              <a16:creationId xmlns:a16="http://schemas.microsoft.com/office/drawing/2014/main" id="{00000000-0008-0000-0000-000082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4995" name="Shape 3">
          <a:extLst>
            <a:ext uri="{FF2B5EF4-FFF2-40B4-BE49-F238E27FC236}">
              <a16:creationId xmlns:a16="http://schemas.microsoft.com/office/drawing/2014/main" id="{00000000-0008-0000-0000-000083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4996" name="Shape 3">
          <a:extLst>
            <a:ext uri="{FF2B5EF4-FFF2-40B4-BE49-F238E27FC236}">
              <a16:creationId xmlns:a16="http://schemas.microsoft.com/office/drawing/2014/main" id="{00000000-0008-0000-0000-000084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4997" name="Shape 3">
          <a:extLst>
            <a:ext uri="{FF2B5EF4-FFF2-40B4-BE49-F238E27FC236}">
              <a16:creationId xmlns:a16="http://schemas.microsoft.com/office/drawing/2014/main" id="{00000000-0008-0000-0000-000085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4998" name="Shape 3">
          <a:extLst>
            <a:ext uri="{FF2B5EF4-FFF2-40B4-BE49-F238E27FC236}">
              <a16:creationId xmlns:a16="http://schemas.microsoft.com/office/drawing/2014/main" id="{00000000-0008-0000-0000-000086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19050</xdr:colOff>
      <xdr:row>97</xdr:row>
      <xdr:rowOff>0</xdr:rowOff>
    </xdr:from>
    <xdr:ext cx="333375" cy="323850"/>
    <xdr:sp macro="" textlink="">
      <xdr:nvSpPr>
        <xdr:cNvPr id="4999" name="Shape 3">
          <a:extLst>
            <a:ext uri="{FF2B5EF4-FFF2-40B4-BE49-F238E27FC236}">
              <a16:creationId xmlns:a16="http://schemas.microsoft.com/office/drawing/2014/main" id="{00000000-0008-0000-0000-000087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5000" name="Shape 3">
          <a:extLst>
            <a:ext uri="{FF2B5EF4-FFF2-40B4-BE49-F238E27FC236}">
              <a16:creationId xmlns:a16="http://schemas.microsoft.com/office/drawing/2014/main" id="{00000000-0008-0000-0000-000088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5001" name="Shape 3">
          <a:extLst>
            <a:ext uri="{FF2B5EF4-FFF2-40B4-BE49-F238E27FC236}">
              <a16:creationId xmlns:a16="http://schemas.microsoft.com/office/drawing/2014/main" id="{00000000-0008-0000-0000-000089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5002" name="Shape 3">
          <a:extLst>
            <a:ext uri="{FF2B5EF4-FFF2-40B4-BE49-F238E27FC236}">
              <a16:creationId xmlns:a16="http://schemas.microsoft.com/office/drawing/2014/main" id="{00000000-0008-0000-0000-00008A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5003" name="Shape 3">
          <a:extLst>
            <a:ext uri="{FF2B5EF4-FFF2-40B4-BE49-F238E27FC236}">
              <a16:creationId xmlns:a16="http://schemas.microsoft.com/office/drawing/2014/main" id="{00000000-0008-0000-0000-00008B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19050</xdr:colOff>
      <xdr:row>97</xdr:row>
      <xdr:rowOff>0</xdr:rowOff>
    </xdr:from>
    <xdr:ext cx="333375" cy="323850"/>
    <xdr:sp macro="" textlink="">
      <xdr:nvSpPr>
        <xdr:cNvPr id="5004" name="Shape 3">
          <a:extLst>
            <a:ext uri="{FF2B5EF4-FFF2-40B4-BE49-F238E27FC236}">
              <a16:creationId xmlns:a16="http://schemas.microsoft.com/office/drawing/2014/main" id="{00000000-0008-0000-0000-00008C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5005" name="Shape 3">
          <a:extLst>
            <a:ext uri="{FF2B5EF4-FFF2-40B4-BE49-F238E27FC236}">
              <a16:creationId xmlns:a16="http://schemas.microsoft.com/office/drawing/2014/main" id="{00000000-0008-0000-0000-00008D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5006" name="Shape 3">
          <a:extLst>
            <a:ext uri="{FF2B5EF4-FFF2-40B4-BE49-F238E27FC236}">
              <a16:creationId xmlns:a16="http://schemas.microsoft.com/office/drawing/2014/main" id="{00000000-0008-0000-0000-00008E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33375"/>
    <xdr:sp macro="" textlink="">
      <xdr:nvSpPr>
        <xdr:cNvPr id="5007" name="Shape 4">
          <a:extLst>
            <a:ext uri="{FF2B5EF4-FFF2-40B4-BE49-F238E27FC236}">
              <a16:creationId xmlns:a16="http://schemas.microsoft.com/office/drawing/2014/main" id="{00000000-0008-0000-0000-00008F130000}"/>
            </a:ext>
          </a:extLst>
        </xdr:cNvPr>
        <xdr:cNvSpPr/>
      </xdr:nvSpPr>
      <xdr:spPr>
        <a:xfrm>
          <a:off x="12382500" y="32889825"/>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5008" name="Shape 3">
          <a:extLst>
            <a:ext uri="{FF2B5EF4-FFF2-40B4-BE49-F238E27FC236}">
              <a16:creationId xmlns:a16="http://schemas.microsoft.com/office/drawing/2014/main" id="{00000000-0008-0000-0000-000090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5009" name="Shape 3">
          <a:extLst>
            <a:ext uri="{FF2B5EF4-FFF2-40B4-BE49-F238E27FC236}">
              <a16:creationId xmlns:a16="http://schemas.microsoft.com/office/drawing/2014/main" id="{00000000-0008-0000-0000-000091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19050</xdr:colOff>
      <xdr:row>97</xdr:row>
      <xdr:rowOff>0</xdr:rowOff>
    </xdr:from>
    <xdr:ext cx="333375" cy="323850"/>
    <xdr:sp macro="" textlink="">
      <xdr:nvSpPr>
        <xdr:cNvPr id="5010" name="Shape 3">
          <a:extLst>
            <a:ext uri="{FF2B5EF4-FFF2-40B4-BE49-F238E27FC236}">
              <a16:creationId xmlns:a16="http://schemas.microsoft.com/office/drawing/2014/main" id="{00000000-0008-0000-0000-000092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33375"/>
    <xdr:sp macro="" textlink="">
      <xdr:nvSpPr>
        <xdr:cNvPr id="5011" name="Shape 4">
          <a:extLst>
            <a:ext uri="{FF2B5EF4-FFF2-40B4-BE49-F238E27FC236}">
              <a16:creationId xmlns:a16="http://schemas.microsoft.com/office/drawing/2014/main" id="{00000000-0008-0000-0000-000093130000}"/>
            </a:ext>
          </a:extLst>
        </xdr:cNvPr>
        <xdr:cNvSpPr/>
      </xdr:nvSpPr>
      <xdr:spPr>
        <a:xfrm>
          <a:off x="12382500" y="32889825"/>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5012" name="Shape 3">
          <a:extLst>
            <a:ext uri="{FF2B5EF4-FFF2-40B4-BE49-F238E27FC236}">
              <a16:creationId xmlns:a16="http://schemas.microsoft.com/office/drawing/2014/main" id="{00000000-0008-0000-0000-000094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5013" name="Shape 3">
          <a:extLst>
            <a:ext uri="{FF2B5EF4-FFF2-40B4-BE49-F238E27FC236}">
              <a16:creationId xmlns:a16="http://schemas.microsoft.com/office/drawing/2014/main" id="{00000000-0008-0000-0000-000095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33375"/>
    <xdr:sp macro="" textlink="">
      <xdr:nvSpPr>
        <xdr:cNvPr id="5014" name="Shape 4">
          <a:extLst>
            <a:ext uri="{FF2B5EF4-FFF2-40B4-BE49-F238E27FC236}">
              <a16:creationId xmlns:a16="http://schemas.microsoft.com/office/drawing/2014/main" id="{00000000-0008-0000-0000-000096130000}"/>
            </a:ext>
          </a:extLst>
        </xdr:cNvPr>
        <xdr:cNvSpPr/>
      </xdr:nvSpPr>
      <xdr:spPr>
        <a:xfrm>
          <a:off x="12382500" y="32889825"/>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5015" name="Shape 3">
          <a:extLst>
            <a:ext uri="{FF2B5EF4-FFF2-40B4-BE49-F238E27FC236}">
              <a16:creationId xmlns:a16="http://schemas.microsoft.com/office/drawing/2014/main" id="{00000000-0008-0000-0000-000097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5016" name="Shape 3">
          <a:extLst>
            <a:ext uri="{FF2B5EF4-FFF2-40B4-BE49-F238E27FC236}">
              <a16:creationId xmlns:a16="http://schemas.microsoft.com/office/drawing/2014/main" id="{00000000-0008-0000-0000-000098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19050</xdr:colOff>
      <xdr:row>97</xdr:row>
      <xdr:rowOff>0</xdr:rowOff>
    </xdr:from>
    <xdr:ext cx="333375" cy="323850"/>
    <xdr:sp macro="" textlink="">
      <xdr:nvSpPr>
        <xdr:cNvPr id="5017" name="Shape 3">
          <a:extLst>
            <a:ext uri="{FF2B5EF4-FFF2-40B4-BE49-F238E27FC236}">
              <a16:creationId xmlns:a16="http://schemas.microsoft.com/office/drawing/2014/main" id="{00000000-0008-0000-0000-000099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33375"/>
    <xdr:sp macro="" textlink="">
      <xdr:nvSpPr>
        <xdr:cNvPr id="5018" name="Shape 4">
          <a:extLst>
            <a:ext uri="{FF2B5EF4-FFF2-40B4-BE49-F238E27FC236}">
              <a16:creationId xmlns:a16="http://schemas.microsoft.com/office/drawing/2014/main" id="{00000000-0008-0000-0000-00009A130000}"/>
            </a:ext>
          </a:extLst>
        </xdr:cNvPr>
        <xdr:cNvSpPr/>
      </xdr:nvSpPr>
      <xdr:spPr>
        <a:xfrm>
          <a:off x="12382500" y="32889825"/>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5019" name="Shape 3">
          <a:extLst>
            <a:ext uri="{FF2B5EF4-FFF2-40B4-BE49-F238E27FC236}">
              <a16:creationId xmlns:a16="http://schemas.microsoft.com/office/drawing/2014/main" id="{00000000-0008-0000-0000-00009B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5020" name="Shape 3">
          <a:extLst>
            <a:ext uri="{FF2B5EF4-FFF2-40B4-BE49-F238E27FC236}">
              <a16:creationId xmlns:a16="http://schemas.microsoft.com/office/drawing/2014/main" id="{00000000-0008-0000-0000-00009C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33375"/>
    <xdr:sp macro="" textlink="">
      <xdr:nvSpPr>
        <xdr:cNvPr id="5021" name="Shape 4">
          <a:extLst>
            <a:ext uri="{FF2B5EF4-FFF2-40B4-BE49-F238E27FC236}">
              <a16:creationId xmlns:a16="http://schemas.microsoft.com/office/drawing/2014/main" id="{00000000-0008-0000-0000-00009D130000}"/>
            </a:ext>
          </a:extLst>
        </xdr:cNvPr>
        <xdr:cNvSpPr/>
      </xdr:nvSpPr>
      <xdr:spPr>
        <a:xfrm>
          <a:off x="12382500" y="32889825"/>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5022" name="Shape 3">
          <a:extLst>
            <a:ext uri="{FF2B5EF4-FFF2-40B4-BE49-F238E27FC236}">
              <a16:creationId xmlns:a16="http://schemas.microsoft.com/office/drawing/2014/main" id="{00000000-0008-0000-0000-00009E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5023" name="Shape 3">
          <a:extLst>
            <a:ext uri="{FF2B5EF4-FFF2-40B4-BE49-F238E27FC236}">
              <a16:creationId xmlns:a16="http://schemas.microsoft.com/office/drawing/2014/main" id="{00000000-0008-0000-0000-00009F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19050</xdr:colOff>
      <xdr:row>97</xdr:row>
      <xdr:rowOff>0</xdr:rowOff>
    </xdr:from>
    <xdr:ext cx="333375" cy="323850"/>
    <xdr:sp macro="" textlink="">
      <xdr:nvSpPr>
        <xdr:cNvPr id="5024" name="Shape 3">
          <a:extLst>
            <a:ext uri="{FF2B5EF4-FFF2-40B4-BE49-F238E27FC236}">
              <a16:creationId xmlns:a16="http://schemas.microsoft.com/office/drawing/2014/main" id="{00000000-0008-0000-0000-0000A0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33375"/>
    <xdr:sp macro="" textlink="">
      <xdr:nvSpPr>
        <xdr:cNvPr id="5025" name="Shape 4">
          <a:extLst>
            <a:ext uri="{FF2B5EF4-FFF2-40B4-BE49-F238E27FC236}">
              <a16:creationId xmlns:a16="http://schemas.microsoft.com/office/drawing/2014/main" id="{00000000-0008-0000-0000-0000A1130000}"/>
            </a:ext>
          </a:extLst>
        </xdr:cNvPr>
        <xdr:cNvSpPr/>
      </xdr:nvSpPr>
      <xdr:spPr>
        <a:xfrm>
          <a:off x="12382500" y="32889825"/>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5026" name="Shape 3">
          <a:extLst>
            <a:ext uri="{FF2B5EF4-FFF2-40B4-BE49-F238E27FC236}">
              <a16:creationId xmlns:a16="http://schemas.microsoft.com/office/drawing/2014/main" id="{00000000-0008-0000-0000-0000A2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5027" name="Shape 3">
          <a:extLst>
            <a:ext uri="{FF2B5EF4-FFF2-40B4-BE49-F238E27FC236}">
              <a16:creationId xmlns:a16="http://schemas.microsoft.com/office/drawing/2014/main" id="{00000000-0008-0000-0000-0000A3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33375"/>
    <xdr:sp macro="" textlink="">
      <xdr:nvSpPr>
        <xdr:cNvPr id="5028" name="Shape 4">
          <a:extLst>
            <a:ext uri="{FF2B5EF4-FFF2-40B4-BE49-F238E27FC236}">
              <a16:creationId xmlns:a16="http://schemas.microsoft.com/office/drawing/2014/main" id="{00000000-0008-0000-0000-0000A4130000}"/>
            </a:ext>
          </a:extLst>
        </xdr:cNvPr>
        <xdr:cNvSpPr/>
      </xdr:nvSpPr>
      <xdr:spPr>
        <a:xfrm>
          <a:off x="12382500" y="32889825"/>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5029" name="Shape 3">
          <a:extLst>
            <a:ext uri="{FF2B5EF4-FFF2-40B4-BE49-F238E27FC236}">
              <a16:creationId xmlns:a16="http://schemas.microsoft.com/office/drawing/2014/main" id="{00000000-0008-0000-0000-0000A5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5030" name="Shape 3">
          <a:extLst>
            <a:ext uri="{FF2B5EF4-FFF2-40B4-BE49-F238E27FC236}">
              <a16:creationId xmlns:a16="http://schemas.microsoft.com/office/drawing/2014/main" id="{00000000-0008-0000-0000-0000A6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19050</xdr:colOff>
      <xdr:row>97</xdr:row>
      <xdr:rowOff>0</xdr:rowOff>
    </xdr:from>
    <xdr:ext cx="333375" cy="323850"/>
    <xdr:sp macro="" textlink="">
      <xdr:nvSpPr>
        <xdr:cNvPr id="5031" name="Shape 3">
          <a:extLst>
            <a:ext uri="{FF2B5EF4-FFF2-40B4-BE49-F238E27FC236}">
              <a16:creationId xmlns:a16="http://schemas.microsoft.com/office/drawing/2014/main" id="{00000000-0008-0000-0000-0000A7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33375"/>
    <xdr:sp macro="" textlink="">
      <xdr:nvSpPr>
        <xdr:cNvPr id="5032" name="Shape 4">
          <a:extLst>
            <a:ext uri="{FF2B5EF4-FFF2-40B4-BE49-F238E27FC236}">
              <a16:creationId xmlns:a16="http://schemas.microsoft.com/office/drawing/2014/main" id="{00000000-0008-0000-0000-0000A8130000}"/>
            </a:ext>
          </a:extLst>
        </xdr:cNvPr>
        <xdr:cNvSpPr/>
      </xdr:nvSpPr>
      <xdr:spPr>
        <a:xfrm>
          <a:off x="12382500" y="32889825"/>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5033" name="Shape 3">
          <a:extLst>
            <a:ext uri="{FF2B5EF4-FFF2-40B4-BE49-F238E27FC236}">
              <a16:creationId xmlns:a16="http://schemas.microsoft.com/office/drawing/2014/main" id="{00000000-0008-0000-0000-0000A9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5034" name="Shape 3">
          <a:extLst>
            <a:ext uri="{FF2B5EF4-FFF2-40B4-BE49-F238E27FC236}">
              <a16:creationId xmlns:a16="http://schemas.microsoft.com/office/drawing/2014/main" id="{00000000-0008-0000-0000-0000AA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5035" name="Shape 3">
          <a:extLst>
            <a:ext uri="{FF2B5EF4-FFF2-40B4-BE49-F238E27FC236}">
              <a16:creationId xmlns:a16="http://schemas.microsoft.com/office/drawing/2014/main" id="{00000000-0008-0000-0000-0000AB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5036" name="Shape 3">
          <a:extLst>
            <a:ext uri="{FF2B5EF4-FFF2-40B4-BE49-F238E27FC236}">
              <a16:creationId xmlns:a16="http://schemas.microsoft.com/office/drawing/2014/main" id="{00000000-0008-0000-0000-0000AC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5037" name="Shape 3">
          <a:extLst>
            <a:ext uri="{FF2B5EF4-FFF2-40B4-BE49-F238E27FC236}">
              <a16:creationId xmlns:a16="http://schemas.microsoft.com/office/drawing/2014/main" id="{00000000-0008-0000-0000-0000AD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19050</xdr:colOff>
      <xdr:row>97</xdr:row>
      <xdr:rowOff>0</xdr:rowOff>
    </xdr:from>
    <xdr:ext cx="333375" cy="323850"/>
    <xdr:sp macro="" textlink="">
      <xdr:nvSpPr>
        <xdr:cNvPr id="5038" name="Shape 3">
          <a:extLst>
            <a:ext uri="{FF2B5EF4-FFF2-40B4-BE49-F238E27FC236}">
              <a16:creationId xmlns:a16="http://schemas.microsoft.com/office/drawing/2014/main" id="{00000000-0008-0000-0000-0000AE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52425"/>
    <xdr:sp macro="" textlink="">
      <xdr:nvSpPr>
        <xdr:cNvPr id="5039" name="Shape 12">
          <a:extLst>
            <a:ext uri="{FF2B5EF4-FFF2-40B4-BE49-F238E27FC236}">
              <a16:creationId xmlns:a16="http://schemas.microsoft.com/office/drawing/2014/main" id="{00000000-0008-0000-0000-0000AF130000}"/>
            </a:ext>
          </a:extLst>
        </xdr:cNvPr>
        <xdr:cNvSpPr/>
      </xdr:nvSpPr>
      <xdr:spPr>
        <a:xfrm>
          <a:off x="12382500" y="32889825"/>
          <a:ext cx="333375"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5040" name="Shape 3">
          <a:extLst>
            <a:ext uri="{FF2B5EF4-FFF2-40B4-BE49-F238E27FC236}">
              <a16:creationId xmlns:a16="http://schemas.microsoft.com/office/drawing/2014/main" id="{00000000-0008-0000-0000-0000B0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5041" name="Shape 3">
          <a:extLst>
            <a:ext uri="{FF2B5EF4-FFF2-40B4-BE49-F238E27FC236}">
              <a16:creationId xmlns:a16="http://schemas.microsoft.com/office/drawing/2014/main" id="{00000000-0008-0000-0000-0000B1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52425"/>
    <xdr:sp macro="" textlink="">
      <xdr:nvSpPr>
        <xdr:cNvPr id="5042" name="Shape 12">
          <a:extLst>
            <a:ext uri="{FF2B5EF4-FFF2-40B4-BE49-F238E27FC236}">
              <a16:creationId xmlns:a16="http://schemas.microsoft.com/office/drawing/2014/main" id="{00000000-0008-0000-0000-0000B2130000}"/>
            </a:ext>
          </a:extLst>
        </xdr:cNvPr>
        <xdr:cNvSpPr/>
      </xdr:nvSpPr>
      <xdr:spPr>
        <a:xfrm>
          <a:off x="12382500" y="32889825"/>
          <a:ext cx="333375"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5043" name="Shape 3">
          <a:extLst>
            <a:ext uri="{FF2B5EF4-FFF2-40B4-BE49-F238E27FC236}">
              <a16:creationId xmlns:a16="http://schemas.microsoft.com/office/drawing/2014/main" id="{00000000-0008-0000-0000-0000B3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52425"/>
    <xdr:sp macro="" textlink="">
      <xdr:nvSpPr>
        <xdr:cNvPr id="5044" name="Shape 12">
          <a:extLst>
            <a:ext uri="{FF2B5EF4-FFF2-40B4-BE49-F238E27FC236}">
              <a16:creationId xmlns:a16="http://schemas.microsoft.com/office/drawing/2014/main" id="{00000000-0008-0000-0000-0000B4130000}"/>
            </a:ext>
          </a:extLst>
        </xdr:cNvPr>
        <xdr:cNvSpPr/>
      </xdr:nvSpPr>
      <xdr:spPr>
        <a:xfrm>
          <a:off x="12382500" y="32889825"/>
          <a:ext cx="333375"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5045" name="Shape 3">
          <a:extLst>
            <a:ext uri="{FF2B5EF4-FFF2-40B4-BE49-F238E27FC236}">
              <a16:creationId xmlns:a16="http://schemas.microsoft.com/office/drawing/2014/main" id="{00000000-0008-0000-0000-0000B5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5046" name="Shape 3">
          <a:extLst>
            <a:ext uri="{FF2B5EF4-FFF2-40B4-BE49-F238E27FC236}">
              <a16:creationId xmlns:a16="http://schemas.microsoft.com/office/drawing/2014/main" id="{00000000-0008-0000-0000-0000B6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19050</xdr:colOff>
      <xdr:row>97</xdr:row>
      <xdr:rowOff>0</xdr:rowOff>
    </xdr:from>
    <xdr:ext cx="333375" cy="323850"/>
    <xdr:sp macro="" textlink="">
      <xdr:nvSpPr>
        <xdr:cNvPr id="5047" name="Shape 3">
          <a:extLst>
            <a:ext uri="{FF2B5EF4-FFF2-40B4-BE49-F238E27FC236}">
              <a16:creationId xmlns:a16="http://schemas.microsoft.com/office/drawing/2014/main" id="{00000000-0008-0000-0000-0000B7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52425"/>
    <xdr:sp macro="" textlink="">
      <xdr:nvSpPr>
        <xdr:cNvPr id="5048" name="Shape 12">
          <a:extLst>
            <a:ext uri="{FF2B5EF4-FFF2-40B4-BE49-F238E27FC236}">
              <a16:creationId xmlns:a16="http://schemas.microsoft.com/office/drawing/2014/main" id="{00000000-0008-0000-0000-0000B8130000}"/>
            </a:ext>
          </a:extLst>
        </xdr:cNvPr>
        <xdr:cNvSpPr/>
      </xdr:nvSpPr>
      <xdr:spPr>
        <a:xfrm>
          <a:off x="12382500" y="32889825"/>
          <a:ext cx="333375"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5049" name="Shape 3">
          <a:extLst>
            <a:ext uri="{FF2B5EF4-FFF2-40B4-BE49-F238E27FC236}">
              <a16:creationId xmlns:a16="http://schemas.microsoft.com/office/drawing/2014/main" id="{00000000-0008-0000-0000-0000B9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5050" name="Shape 3">
          <a:extLst>
            <a:ext uri="{FF2B5EF4-FFF2-40B4-BE49-F238E27FC236}">
              <a16:creationId xmlns:a16="http://schemas.microsoft.com/office/drawing/2014/main" id="{00000000-0008-0000-0000-0000BA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52425"/>
    <xdr:sp macro="" textlink="">
      <xdr:nvSpPr>
        <xdr:cNvPr id="5051" name="Shape 12">
          <a:extLst>
            <a:ext uri="{FF2B5EF4-FFF2-40B4-BE49-F238E27FC236}">
              <a16:creationId xmlns:a16="http://schemas.microsoft.com/office/drawing/2014/main" id="{00000000-0008-0000-0000-0000BB130000}"/>
            </a:ext>
          </a:extLst>
        </xdr:cNvPr>
        <xdr:cNvSpPr/>
      </xdr:nvSpPr>
      <xdr:spPr>
        <a:xfrm>
          <a:off x="12382500" y="32889825"/>
          <a:ext cx="333375"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5052" name="Shape 3">
          <a:extLst>
            <a:ext uri="{FF2B5EF4-FFF2-40B4-BE49-F238E27FC236}">
              <a16:creationId xmlns:a16="http://schemas.microsoft.com/office/drawing/2014/main" id="{00000000-0008-0000-0000-0000BC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5053" name="Shape 3">
          <a:extLst>
            <a:ext uri="{FF2B5EF4-FFF2-40B4-BE49-F238E27FC236}">
              <a16:creationId xmlns:a16="http://schemas.microsoft.com/office/drawing/2014/main" id="{00000000-0008-0000-0000-0000BD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19050</xdr:colOff>
      <xdr:row>97</xdr:row>
      <xdr:rowOff>0</xdr:rowOff>
    </xdr:from>
    <xdr:ext cx="333375" cy="323850"/>
    <xdr:sp macro="" textlink="">
      <xdr:nvSpPr>
        <xdr:cNvPr id="5054" name="Shape 3">
          <a:extLst>
            <a:ext uri="{FF2B5EF4-FFF2-40B4-BE49-F238E27FC236}">
              <a16:creationId xmlns:a16="http://schemas.microsoft.com/office/drawing/2014/main" id="{00000000-0008-0000-0000-0000BE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52425"/>
    <xdr:sp macro="" textlink="">
      <xdr:nvSpPr>
        <xdr:cNvPr id="5055" name="Shape 12">
          <a:extLst>
            <a:ext uri="{FF2B5EF4-FFF2-40B4-BE49-F238E27FC236}">
              <a16:creationId xmlns:a16="http://schemas.microsoft.com/office/drawing/2014/main" id="{00000000-0008-0000-0000-0000BF130000}"/>
            </a:ext>
          </a:extLst>
        </xdr:cNvPr>
        <xdr:cNvSpPr/>
      </xdr:nvSpPr>
      <xdr:spPr>
        <a:xfrm>
          <a:off x="12382500" y="32889825"/>
          <a:ext cx="333375"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5056" name="Shape 3">
          <a:extLst>
            <a:ext uri="{FF2B5EF4-FFF2-40B4-BE49-F238E27FC236}">
              <a16:creationId xmlns:a16="http://schemas.microsoft.com/office/drawing/2014/main" id="{00000000-0008-0000-0000-0000C0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5057" name="Shape 3">
          <a:extLst>
            <a:ext uri="{FF2B5EF4-FFF2-40B4-BE49-F238E27FC236}">
              <a16:creationId xmlns:a16="http://schemas.microsoft.com/office/drawing/2014/main" id="{00000000-0008-0000-0000-0000C1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33375"/>
    <xdr:sp macro="" textlink="">
      <xdr:nvSpPr>
        <xdr:cNvPr id="5058" name="Shape 4">
          <a:extLst>
            <a:ext uri="{FF2B5EF4-FFF2-40B4-BE49-F238E27FC236}">
              <a16:creationId xmlns:a16="http://schemas.microsoft.com/office/drawing/2014/main" id="{00000000-0008-0000-0000-0000C2130000}"/>
            </a:ext>
          </a:extLst>
        </xdr:cNvPr>
        <xdr:cNvSpPr/>
      </xdr:nvSpPr>
      <xdr:spPr>
        <a:xfrm>
          <a:off x="12382500" y="32889825"/>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5059" name="Shape 3">
          <a:extLst>
            <a:ext uri="{FF2B5EF4-FFF2-40B4-BE49-F238E27FC236}">
              <a16:creationId xmlns:a16="http://schemas.microsoft.com/office/drawing/2014/main" id="{00000000-0008-0000-0000-0000C3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5060" name="Shape 3">
          <a:extLst>
            <a:ext uri="{FF2B5EF4-FFF2-40B4-BE49-F238E27FC236}">
              <a16:creationId xmlns:a16="http://schemas.microsoft.com/office/drawing/2014/main" id="{00000000-0008-0000-0000-0000C4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19050</xdr:colOff>
      <xdr:row>97</xdr:row>
      <xdr:rowOff>0</xdr:rowOff>
    </xdr:from>
    <xdr:ext cx="333375" cy="323850"/>
    <xdr:sp macro="" textlink="">
      <xdr:nvSpPr>
        <xdr:cNvPr id="5061" name="Shape 3">
          <a:extLst>
            <a:ext uri="{FF2B5EF4-FFF2-40B4-BE49-F238E27FC236}">
              <a16:creationId xmlns:a16="http://schemas.microsoft.com/office/drawing/2014/main" id="{00000000-0008-0000-0000-0000C5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33375"/>
    <xdr:sp macro="" textlink="">
      <xdr:nvSpPr>
        <xdr:cNvPr id="5062" name="Shape 4">
          <a:extLst>
            <a:ext uri="{FF2B5EF4-FFF2-40B4-BE49-F238E27FC236}">
              <a16:creationId xmlns:a16="http://schemas.microsoft.com/office/drawing/2014/main" id="{00000000-0008-0000-0000-0000C6130000}"/>
            </a:ext>
          </a:extLst>
        </xdr:cNvPr>
        <xdr:cNvSpPr/>
      </xdr:nvSpPr>
      <xdr:spPr>
        <a:xfrm>
          <a:off x="12382500" y="32889825"/>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5063" name="Shape 3">
          <a:extLst>
            <a:ext uri="{FF2B5EF4-FFF2-40B4-BE49-F238E27FC236}">
              <a16:creationId xmlns:a16="http://schemas.microsoft.com/office/drawing/2014/main" id="{00000000-0008-0000-0000-0000C7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5064" name="Shape 3">
          <a:extLst>
            <a:ext uri="{FF2B5EF4-FFF2-40B4-BE49-F238E27FC236}">
              <a16:creationId xmlns:a16="http://schemas.microsoft.com/office/drawing/2014/main" id="{00000000-0008-0000-0000-0000C8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33375"/>
    <xdr:sp macro="" textlink="">
      <xdr:nvSpPr>
        <xdr:cNvPr id="5065" name="Shape 4">
          <a:extLst>
            <a:ext uri="{FF2B5EF4-FFF2-40B4-BE49-F238E27FC236}">
              <a16:creationId xmlns:a16="http://schemas.microsoft.com/office/drawing/2014/main" id="{00000000-0008-0000-0000-0000C9130000}"/>
            </a:ext>
          </a:extLst>
        </xdr:cNvPr>
        <xdr:cNvSpPr/>
      </xdr:nvSpPr>
      <xdr:spPr>
        <a:xfrm>
          <a:off x="12382500" y="32889825"/>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5066" name="Shape 3">
          <a:extLst>
            <a:ext uri="{FF2B5EF4-FFF2-40B4-BE49-F238E27FC236}">
              <a16:creationId xmlns:a16="http://schemas.microsoft.com/office/drawing/2014/main" id="{00000000-0008-0000-0000-0000CA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5067" name="Shape 3">
          <a:extLst>
            <a:ext uri="{FF2B5EF4-FFF2-40B4-BE49-F238E27FC236}">
              <a16:creationId xmlns:a16="http://schemas.microsoft.com/office/drawing/2014/main" id="{00000000-0008-0000-0000-0000CB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19050</xdr:colOff>
      <xdr:row>97</xdr:row>
      <xdr:rowOff>0</xdr:rowOff>
    </xdr:from>
    <xdr:ext cx="333375" cy="323850"/>
    <xdr:sp macro="" textlink="">
      <xdr:nvSpPr>
        <xdr:cNvPr id="5068" name="Shape 3">
          <a:extLst>
            <a:ext uri="{FF2B5EF4-FFF2-40B4-BE49-F238E27FC236}">
              <a16:creationId xmlns:a16="http://schemas.microsoft.com/office/drawing/2014/main" id="{00000000-0008-0000-0000-0000CC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33375"/>
    <xdr:sp macro="" textlink="">
      <xdr:nvSpPr>
        <xdr:cNvPr id="5069" name="Shape 4">
          <a:extLst>
            <a:ext uri="{FF2B5EF4-FFF2-40B4-BE49-F238E27FC236}">
              <a16:creationId xmlns:a16="http://schemas.microsoft.com/office/drawing/2014/main" id="{00000000-0008-0000-0000-0000CD130000}"/>
            </a:ext>
          </a:extLst>
        </xdr:cNvPr>
        <xdr:cNvSpPr/>
      </xdr:nvSpPr>
      <xdr:spPr>
        <a:xfrm>
          <a:off x="12382500" y="32889825"/>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5070" name="Shape 3">
          <a:extLst>
            <a:ext uri="{FF2B5EF4-FFF2-40B4-BE49-F238E27FC236}">
              <a16:creationId xmlns:a16="http://schemas.microsoft.com/office/drawing/2014/main" id="{00000000-0008-0000-0000-0000CE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5071" name="Shape 3">
          <a:extLst>
            <a:ext uri="{FF2B5EF4-FFF2-40B4-BE49-F238E27FC236}">
              <a16:creationId xmlns:a16="http://schemas.microsoft.com/office/drawing/2014/main" id="{00000000-0008-0000-0000-0000CF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33375"/>
    <xdr:sp macro="" textlink="">
      <xdr:nvSpPr>
        <xdr:cNvPr id="5072" name="Shape 4">
          <a:extLst>
            <a:ext uri="{FF2B5EF4-FFF2-40B4-BE49-F238E27FC236}">
              <a16:creationId xmlns:a16="http://schemas.microsoft.com/office/drawing/2014/main" id="{00000000-0008-0000-0000-0000D0130000}"/>
            </a:ext>
          </a:extLst>
        </xdr:cNvPr>
        <xdr:cNvSpPr/>
      </xdr:nvSpPr>
      <xdr:spPr>
        <a:xfrm>
          <a:off x="12382500" y="32889825"/>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5073" name="Shape 3">
          <a:extLst>
            <a:ext uri="{FF2B5EF4-FFF2-40B4-BE49-F238E27FC236}">
              <a16:creationId xmlns:a16="http://schemas.microsoft.com/office/drawing/2014/main" id="{00000000-0008-0000-0000-0000D1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5074" name="Shape 3">
          <a:extLst>
            <a:ext uri="{FF2B5EF4-FFF2-40B4-BE49-F238E27FC236}">
              <a16:creationId xmlns:a16="http://schemas.microsoft.com/office/drawing/2014/main" id="{00000000-0008-0000-0000-0000D2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19050</xdr:colOff>
      <xdr:row>97</xdr:row>
      <xdr:rowOff>0</xdr:rowOff>
    </xdr:from>
    <xdr:ext cx="333375" cy="323850"/>
    <xdr:sp macro="" textlink="">
      <xdr:nvSpPr>
        <xdr:cNvPr id="5075" name="Shape 3">
          <a:extLst>
            <a:ext uri="{FF2B5EF4-FFF2-40B4-BE49-F238E27FC236}">
              <a16:creationId xmlns:a16="http://schemas.microsoft.com/office/drawing/2014/main" id="{00000000-0008-0000-0000-0000D3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33375"/>
    <xdr:sp macro="" textlink="">
      <xdr:nvSpPr>
        <xdr:cNvPr id="5076" name="Shape 4">
          <a:extLst>
            <a:ext uri="{FF2B5EF4-FFF2-40B4-BE49-F238E27FC236}">
              <a16:creationId xmlns:a16="http://schemas.microsoft.com/office/drawing/2014/main" id="{00000000-0008-0000-0000-0000D4130000}"/>
            </a:ext>
          </a:extLst>
        </xdr:cNvPr>
        <xdr:cNvSpPr/>
      </xdr:nvSpPr>
      <xdr:spPr>
        <a:xfrm>
          <a:off x="12382500" y="32889825"/>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5077" name="Shape 3">
          <a:extLst>
            <a:ext uri="{FF2B5EF4-FFF2-40B4-BE49-F238E27FC236}">
              <a16:creationId xmlns:a16="http://schemas.microsoft.com/office/drawing/2014/main" id="{00000000-0008-0000-0000-0000D5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5078" name="Shape 3">
          <a:extLst>
            <a:ext uri="{FF2B5EF4-FFF2-40B4-BE49-F238E27FC236}">
              <a16:creationId xmlns:a16="http://schemas.microsoft.com/office/drawing/2014/main" id="{00000000-0008-0000-0000-0000D6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33375"/>
    <xdr:sp macro="" textlink="">
      <xdr:nvSpPr>
        <xdr:cNvPr id="5079" name="Shape 4">
          <a:extLst>
            <a:ext uri="{FF2B5EF4-FFF2-40B4-BE49-F238E27FC236}">
              <a16:creationId xmlns:a16="http://schemas.microsoft.com/office/drawing/2014/main" id="{00000000-0008-0000-0000-0000D7130000}"/>
            </a:ext>
          </a:extLst>
        </xdr:cNvPr>
        <xdr:cNvSpPr/>
      </xdr:nvSpPr>
      <xdr:spPr>
        <a:xfrm>
          <a:off x="12382500" y="32889825"/>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5080" name="Shape 3">
          <a:extLst>
            <a:ext uri="{FF2B5EF4-FFF2-40B4-BE49-F238E27FC236}">
              <a16:creationId xmlns:a16="http://schemas.microsoft.com/office/drawing/2014/main" id="{00000000-0008-0000-0000-0000D8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5081" name="Shape 3">
          <a:extLst>
            <a:ext uri="{FF2B5EF4-FFF2-40B4-BE49-F238E27FC236}">
              <a16:creationId xmlns:a16="http://schemas.microsoft.com/office/drawing/2014/main" id="{00000000-0008-0000-0000-0000D9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19050</xdr:colOff>
      <xdr:row>97</xdr:row>
      <xdr:rowOff>0</xdr:rowOff>
    </xdr:from>
    <xdr:ext cx="333375" cy="323850"/>
    <xdr:sp macro="" textlink="">
      <xdr:nvSpPr>
        <xdr:cNvPr id="5082" name="Shape 3">
          <a:extLst>
            <a:ext uri="{FF2B5EF4-FFF2-40B4-BE49-F238E27FC236}">
              <a16:creationId xmlns:a16="http://schemas.microsoft.com/office/drawing/2014/main" id="{00000000-0008-0000-0000-0000DA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33375"/>
    <xdr:sp macro="" textlink="">
      <xdr:nvSpPr>
        <xdr:cNvPr id="5083" name="Shape 4">
          <a:extLst>
            <a:ext uri="{FF2B5EF4-FFF2-40B4-BE49-F238E27FC236}">
              <a16:creationId xmlns:a16="http://schemas.microsoft.com/office/drawing/2014/main" id="{00000000-0008-0000-0000-0000DB130000}"/>
            </a:ext>
          </a:extLst>
        </xdr:cNvPr>
        <xdr:cNvSpPr/>
      </xdr:nvSpPr>
      <xdr:spPr>
        <a:xfrm>
          <a:off x="12382500" y="32889825"/>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5084" name="Shape 3">
          <a:extLst>
            <a:ext uri="{FF2B5EF4-FFF2-40B4-BE49-F238E27FC236}">
              <a16:creationId xmlns:a16="http://schemas.microsoft.com/office/drawing/2014/main" id="{00000000-0008-0000-0000-0000DC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5085" name="Shape 3">
          <a:extLst>
            <a:ext uri="{FF2B5EF4-FFF2-40B4-BE49-F238E27FC236}">
              <a16:creationId xmlns:a16="http://schemas.microsoft.com/office/drawing/2014/main" id="{00000000-0008-0000-0000-0000DD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42900"/>
    <xdr:sp macro="" textlink="">
      <xdr:nvSpPr>
        <xdr:cNvPr id="5086" name="Shape 13">
          <a:extLst>
            <a:ext uri="{FF2B5EF4-FFF2-40B4-BE49-F238E27FC236}">
              <a16:creationId xmlns:a16="http://schemas.microsoft.com/office/drawing/2014/main" id="{00000000-0008-0000-0000-0000DE130000}"/>
            </a:ext>
          </a:extLst>
        </xdr:cNvPr>
        <xdr:cNvSpPr/>
      </xdr:nvSpPr>
      <xdr:spPr>
        <a:xfrm>
          <a:off x="12382500" y="32889825"/>
          <a:ext cx="3333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5087" name="Shape 3">
          <a:extLst>
            <a:ext uri="{FF2B5EF4-FFF2-40B4-BE49-F238E27FC236}">
              <a16:creationId xmlns:a16="http://schemas.microsoft.com/office/drawing/2014/main" id="{00000000-0008-0000-0000-0000DF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5088" name="Shape 3">
          <a:extLst>
            <a:ext uri="{FF2B5EF4-FFF2-40B4-BE49-F238E27FC236}">
              <a16:creationId xmlns:a16="http://schemas.microsoft.com/office/drawing/2014/main" id="{00000000-0008-0000-0000-0000E0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19050</xdr:colOff>
      <xdr:row>97</xdr:row>
      <xdr:rowOff>0</xdr:rowOff>
    </xdr:from>
    <xdr:ext cx="333375" cy="323850"/>
    <xdr:sp macro="" textlink="">
      <xdr:nvSpPr>
        <xdr:cNvPr id="5089" name="Shape 3">
          <a:extLst>
            <a:ext uri="{FF2B5EF4-FFF2-40B4-BE49-F238E27FC236}">
              <a16:creationId xmlns:a16="http://schemas.microsoft.com/office/drawing/2014/main" id="{00000000-0008-0000-0000-0000E1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42900"/>
    <xdr:sp macro="" textlink="">
      <xdr:nvSpPr>
        <xdr:cNvPr id="5090" name="Shape 13">
          <a:extLst>
            <a:ext uri="{FF2B5EF4-FFF2-40B4-BE49-F238E27FC236}">
              <a16:creationId xmlns:a16="http://schemas.microsoft.com/office/drawing/2014/main" id="{00000000-0008-0000-0000-0000E2130000}"/>
            </a:ext>
          </a:extLst>
        </xdr:cNvPr>
        <xdr:cNvSpPr/>
      </xdr:nvSpPr>
      <xdr:spPr>
        <a:xfrm>
          <a:off x="12382500" y="32889825"/>
          <a:ext cx="33337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5091" name="Shape 3">
          <a:extLst>
            <a:ext uri="{FF2B5EF4-FFF2-40B4-BE49-F238E27FC236}">
              <a16:creationId xmlns:a16="http://schemas.microsoft.com/office/drawing/2014/main" id="{00000000-0008-0000-0000-0000E3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5092" name="Shape 3">
          <a:extLst>
            <a:ext uri="{FF2B5EF4-FFF2-40B4-BE49-F238E27FC236}">
              <a16:creationId xmlns:a16="http://schemas.microsoft.com/office/drawing/2014/main" id="{00000000-0008-0000-0000-0000E4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19050</xdr:colOff>
      <xdr:row>97</xdr:row>
      <xdr:rowOff>0</xdr:rowOff>
    </xdr:from>
    <xdr:ext cx="333375" cy="323850"/>
    <xdr:sp macro="" textlink="">
      <xdr:nvSpPr>
        <xdr:cNvPr id="5093" name="Shape 3">
          <a:extLst>
            <a:ext uri="{FF2B5EF4-FFF2-40B4-BE49-F238E27FC236}">
              <a16:creationId xmlns:a16="http://schemas.microsoft.com/office/drawing/2014/main" id="{00000000-0008-0000-0000-0000E5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52425"/>
    <xdr:sp macro="" textlink="">
      <xdr:nvSpPr>
        <xdr:cNvPr id="5094" name="Shape 12">
          <a:extLst>
            <a:ext uri="{FF2B5EF4-FFF2-40B4-BE49-F238E27FC236}">
              <a16:creationId xmlns:a16="http://schemas.microsoft.com/office/drawing/2014/main" id="{00000000-0008-0000-0000-0000E6130000}"/>
            </a:ext>
          </a:extLst>
        </xdr:cNvPr>
        <xdr:cNvSpPr/>
      </xdr:nvSpPr>
      <xdr:spPr>
        <a:xfrm>
          <a:off x="12382500" y="32889825"/>
          <a:ext cx="333375"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5095" name="Shape 3">
          <a:extLst>
            <a:ext uri="{FF2B5EF4-FFF2-40B4-BE49-F238E27FC236}">
              <a16:creationId xmlns:a16="http://schemas.microsoft.com/office/drawing/2014/main" id="{00000000-0008-0000-0000-0000E7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5096" name="Shape 3">
          <a:extLst>
            <a:ext uri="{FF2B5EF4-FFF2-40B4-BE49-F238E27FC236}">
              <a16:creationId xmlns:a16="http://schemas.microsoft.com/office/drawing/2014/main" id="{00000000-0008-0000-0000-0000E8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52425"/>
    <xdr:sp macro="" textlink="">
      <xdr:nvSpPr>
        <xdr:cNvPr id="5097" name="Shape 12">
          <a:extLst>
            <a:ext uri="{FF2B5EF4-FFF2-40B4-BE49-F238E27FC236}">
              <a16:creationId xmlns:a16="http://schemas.microsoft.com/office/drawing/2014/main" id="{00000000-0008-0000-0000-0000E9130000}"/>
            </a:ext>
          </a:extLst>
        </xdr:cNvPr>
        <xdr:cNvSpPr/>
      </xdr:nvSpPr>
      <xdr:spPr>
        <a:xfrm>
          <a:off x="12382500" y="32889825"/>
          <a:ext cx="333375"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5098" name="Shape 3">
          <a:extLst>
            <a:ext uri="{FF2B5EF4-FFF2-40B4-BE49-F238E27FC236}">
              <a16:creationId xmlns:a16="http://schemas.microsoft.com/office/drawing/2014/main" id="{00000000-0008-0000-0000-0000EA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52425" cy="352425"/>
    <xdr:sp macro="" textlink="">
      <xdr:nvSpPr>
        <xdr:cNvPr id="5099" name="Shape 14">
          <a:extLst>
            <a:ext uri="{FF2B5EF4-FFF2-40B4-BE49-F238E27FC236}">
              <a16:creationId xmlns:a16="http://schemas.microsoft.com/office/drawing/2014/main" id="{00000000-0008-0000-0000-0000EB130000}"/>
            </a:ext>
          </a:extLst>
        </xdr:cNvPr>
        <xdr:cNvSpPr/>
      </xdr:nvSpPr>
      <xdr:spPr>
        <a:xfrm>
          <a:off x="12382500" y="32889825"/>
          <a:ext cx="352425"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52425" cy="352425"/>
    <xdr:sp macro="" textlink="">
      <xdr:nvSpPr>
        <xdr:cNvPr id="5100" name="Shape 14">
          <a:extLst>
            <a:ext uri="{FF2B5EF4-FFF2-40B4-BE49-F238E27FC236}">
              <a16:creationId xmlns:a16="http://schemas.microsoft.com/office/drawing/2014/main" id="{00000000-0008-0000-0000-0000EC130000}"/>
            </a:ext>
          </a:extLst>
        </xdr:cNvPr>
        <xdr:cNvSpPr/>
      </xdr:nvSpPr>
      <xdr:spPr>
        <a:xfrm>
          <a:off x="12382500" y="32889825"/>
          <a:ext cx="352425"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52425" cy="352425"/>
    <xdr:sp macro="" textlink="">
      <xdr:nvSpPr>
        <xdr:cNvPr id="5101" name="Shape 14">
          <a:extLst>
            <a:ext uri="{FF2B5EF4-FFF2-40B4-BE49-F238E27FC236}">
              <a16:creationId xmlns:a16="http://schemas.microsoft.com/office/drawing/2014/main" id="{00000000-0008-0000-0000-0000ED130000}"/>
            </a:ext>
          </a:extLst>
        </xdr:cNvPr>
        <xdr:cNvSpPr/>
      </xdr:nvSpPr>
      <xdr:spPr>
        <a:xfrm>
          <a:off x="12382500" y="32889825"/>
          <a:ext cx="352425"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52425" cy="352425"/>
    <xdr:sp macro="" textlink="">
      <xdr:nvSpPr>
        <xdr:cNvPr id="5102" name="Shape 14">
          <a:extLst>
            <a:ext uri="{FF2B5EF4-FFF2-40B4-BE49-F238E27FC236}">
              <a16:creationId xmlns:a16="http://schemas.microsoft.com/office/drawing/2014/main" id="{00000000-0008-0000-0000-0000EE130000}"/>
            </a:ext>
          </a:extLst>
        </xdr:cNvPr>
        <xdr:cNvSpPr/>
      </xdr:nvSpPr>
      <xdr:spPr>
        <a:xfrm>
          <a:off x="12382500" y="32889825"/>
          <a:ext cx="352425"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19050</xdr:colOff>
      <xdr:row>97</xdr:row>
      <xdr:rowOff>0</xdr:rowOff>
    </xdr:from>
    <xdr:ext cx="333375" cy="323850"/>
    <xdr:sp macro="" textlink="">
      <xdr:nvSpPr>
        <xdr:cNvPr id="5103" name="Shape 3">
          <a:extLst>
            <a:ext uri="{FF2B5EF4-FFF2-40B4-BE49-F238E27FC236}">
              <a16:creationId xmlns:a16="http://schemas.microsoft.com/office/drawing/2014/main" id="{00000000-0008-0000-0000-0000EF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5104" name="Shape 3">
          <a:extLst>
            <a:ext uri="{FF2B5EF4-FFF2-40B4-BE49-F238E27FC236}">
              <a16:creationId xmlns:a16="http://schemas.microsoft.com/office/drawing/2014/main" id="{00000000-0008-0000-0000-0000F0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5105" name="Shape 3">
          <a:extLst>
            <a:ext uri="{FF2B5EF4-FFF2-40B4-BE49-F238E27FC236}">
              <a16:creationId xmlns:a16="http://schemas.microsoft.com/office/drawing/2014/main" id="{00000000-0008-0000-0000-0000F1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5106" name="Shape 3">
          <a:extLst>
            <a:ext uri="{FF2B5EF4-FFF2-40B4-BE49-F238E27FC236}">
              <a16:creationId xmlns:a16="http://schemas.microsoft.com/office/drawing/2014/main" id="{00000000-0008-0000-0000-0000F2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5107" name="Shape 3">
          <a:extLst>
            <a:ext uri="{FF2B5EF4-FFF2-40B4-BE49-F238E27FC236}">
              <a16:creationId xmlns:a16="http://schemas.microsoft.com/office/drawing/2014/main" id="{00000000-0008-0000-0000-0000F3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5108" name="Shape 3">
          <a:extLst>
            <a:ext uri="{FF2B5EF4-FFF2-40B4-BE49-F238E27FC236}">
              <a16:creationId xmlns:a16="http://schemas.microsoft.com/office/drawing/2014/main" id="{00000000-0008-0000-0000-0000F4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19050</xdr:colOff>
      <xdr:row>97</xdr:row>
      <xdr:rowOff>0</xdr:rowOff>
    </xdr:from>
    <xdr:ext cx="333375" cy="323850"/>
    <xdr:sp macro="" textlink="">
      <xdr:nvSpPr>
        <xdr:cNvPr id="5109" name="Shape 3">
          <a:extLst>
            <a:ext uri="{FF2B5EF4-FFF2-40B4-BE49-F238E27FC236}">
              <a16:creationId xmlns:a16="http://schemas.microsoft.com/office/drawing/2014/main" id="{00000000-0008-0000-0000-0000F5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5110" name="Shape 3">
          <a:extLst>
            <a:ext uri="{FF2B5EF4-FFF2-40B4-BE49-F238E27FC236}">
              <a16:creationId xmlns:a16="http://schemas.microsoft.com/office/drawing/2014/main" id="{00000000-0008-0000-0000-0000F6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5111" name="Shape 3">
          <a:extLst>
            <a:ext uri="{FF2B5EF4-FFF2-40B4-BE49-F238E27FC236}">
              <a16:creationId xmlns:a16="http://schemas.microsoft.com/office/drawing/2014/main" id="{00000000-0008-0000-0000-0000F7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5112" name="Shape 3">
          <a:extLst>
            <a:ext uri="{FF2B5EF4-FFF2-40B4-BE49-F238E27FC236}">
              <a16:creationId xmlns:a16="http://schemas.microsoft.com/office/drawing/2014/main" id="{00000000-0008-0000-0000-0000F8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5113" name="Shape 3">
          <a:extLst>
            <a:ext uri="{FF2B5EF4-FFF2-40B4-BE49-F238E27FC236}">
              <a16:creationId xmlns:a16="http://schemas.microsoft.com/office/drawing/2014/main" id="{00000000-0008-0000-0000-0000F9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19050</xdr:colOff>
      <xdr:row>97</xdr:row>
      <xdr:rowOff>0</xdr:rowOff>
    </xdr:from>
    <xdr:ext cx="333375" cy="323850"/>
    <xdr:sp macro="" textlink="">
      <xdr:nvSpPr>
        <xdr:cNvPr id="5114" name="Shape 3">
          <a:extLst>
            <a:ext uri="{FF2B5EF4-FFF2-40B4-BE49-F238E27FC236}">
              <a16:creationId xmlns:a16="http://schemas.microsoft.com/office/drawing/2014/main" id="{00000000-0008-0000-0000-0000FA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5115" name="Shape 3">
          <a:extLst>
            <a:ext uri="{FF2B5EF4-FFF2-40B4-BE49-F238E27FC236}">
              <a16:creationId xmlns:a16="http://schemas.microsoft.com/office/drawing/2014/main" id="{00000000-0008-0000-0000-0000FB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5116" name="Shape 3">
          <a:extLst>
            <a:ext uri="{FF2B5EF4-FFF2-40B4-BE49-F238E27FC236}">
              <a16:creationId xmlns:a16="http://schemas.microsoft.com/office/drawing/2014/main" id="{00000000-0008-0000-0000-0000FC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33375"/>
    <xdr:sp macro="" textlink="">
      <xdr:nvSpPr>
        <xdr:cNvPr id="5117" name="Shape 4">
          <a:extLst>
            <a:ext uri="{FF2B5EF4-FFF2-40B4-BE49-F238E27FC236}">
              <a16:creationId xmlns:a16="http://schemas.microsoft.com/office/drawing/2014/main" id="{00000000-0008-0000-0000-0000FD130000}"/>
            </a:ext>
          </a:extLst>
        </xdr:cNvPr>
        <xdr:cNvSpPr/>
      </xdr:nvSpPr>
      <xdr:spPr>
        <a:xfrm>
          <a:off x="12382500" y="32889825"/>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5118" name="Shape 3">
          <a:extLst>
            <a:ext uri="{FF2B5EF4-FFF2-40B4-BE49-F238E27FC236}">
              <a16:creationId xmlns:a16="http://schemas.microsoft.com/office/drawing/2014/main" id="{00000000-0008-0000-0000-0000FE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5119" name="Shape 3">
          <a:extLst>
            <a:ext uri="{FF2B5EF4-FFF2-40B4-BE49-F238E27FC236}">
              <a16:creationId xmlns:a16="http://schemas.microsoft.com/office/drawing/2014/main" id="{00000000-0008-0000-0000-0000FF13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19050</xdr:colOff>
      <xdr:row>97</xdr:row>
      <xdr:rowOff>0</xdr:rowOff>
    </xdr:from>
    <xdr:ext cx="333375" cy="323850"/>
    <xdr:sp macro="" textlink="">
      <xdr:nvSpPr>
        <xdr:cNvPr id="5120" name="Shape 3">
          <a:extLst>
            <a:ext uri="{FF2B5EF4-FFF2-40B4-BE49-F238E27FC236}">
              <a16:creationId xmlns:a16="http://schemas.microsoft.com/office/drawing/2014/main" id="{00000000-0008-0000-0000-00000014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33375"/>
    <xdr:sp macro="" textlink="">
      <xdr:nvSpPr>
        <xdr:cNvPr id="5121" name="Shape 4">
          <a:extLst>
            <a:ext uri="{FF2B5EF4-FFF2-40B4-BE49-F238E27FC236}">
              <a16:creationId xmlns:a16="http://schemas.microsoft.com/office/drawing/2014/main" id="{00000000-0008-0000-0000-000001140000}"/>
            </a:ext>
          </a:extLst>
        </xdr:cNvPr>
        <xdr:cNvSpPr/>
      </xdr:nvSpPr>
      <xdr:spPr>
        <a:xfrm>
          <a:off x="12382500" y="32889825"/>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5122" name="Shape 3">
          <a:extLst>
            <a:ext uri="{FF2B5EF4-FFF2-40B4-BE49-F238E27FC236}">
              <a16:creationId xmlns:a16="http://schemas.microsoft.com/office/drawing/2014/main" id="{00000000-0008-0000-0000-00000214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5123" name="Shape 3">
          <a:extLst>
            <a:ext uri="{FF2B5EF4-FFF2-40B4-BE49-F238E27FC236}">
              <a16:creationId xmlns:a16="http://schemas.microsoft.com/office/drawing/2014/main" id="{00000000-0008-0000-0000-00000314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33375"/>
    <xdr:sp macro="" textlink="">
      <xdr:nvSpPr>
        <xdr:cNvPr id="5124" name="Shape 4">
          <a:extLst>
            <a:ext uri="{FF2B5EF4-FFF2-40B4-BE49-F238E27FC236}">
              <a16:creationId xmlns:a16="http://schemas.microsoft.com/office/drawing/2014/main" id="{00000000-0008-0000-0000-000004140000}"/>
            </a:ext>
          </a:extLst>
        </xdr:cNvPr>
        <xdr:cNvSpPr/>
      </xdr:nvSpPr>
      <xdr:spPr>
        <a:xfrm>
          <a:off x="12382500" y="32889825"/>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5125" name="Shape 3">
          <a:extLst>
            <a:ext uri="{FF2B5EF4-FFF2-40B4-BE49-F238E27FC236}">
              <a16:creationId xmlns:a16="http://schemas.microsoft.com/office/drawing/2014/main" id="{00000000-0008-0000-0000-00000514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5126" name="Shape 3">
          <a:extLst>
            <a:ext uri="{FF2B5EF4-FFF2-40B4-BE49-F238E27FC236}">
              <a16:creationId xmlns:a16="http://schemas.microsoft.com/office/drawing/2014/main" id="{00000000-0008-0000-0000-00000614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19050</xdr:colOff>
      <xdr:row>97</xdr:row>
      <xdr:rowOff>0</xdr:rowOff>
    </xdr:from>
    <xdr:ext cx="333375" cy="323850"/>
    <xdr:sp macro="" textlink="">
      <xdr:nvSpPr>
        <xdr:cNvPr id="5127" name="Shape 3">
          <a:extLst>
            <a:ext uri="{FF2B5EF4-FFF2-40B4-BE49-F238E27FC236}">
              <a16:creationId xmlns:a16="http://schemas.microsoft.com/office/drawing/2014/main" id="{00000000-0008-0000-0000-00000714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33375"/>
    <xdr:sp macro="" textlink="">
      <xdr:nvSpPr>
        <xdr:cNvPr id="5128" name="Shape 4">
          <a:extLst>
            <a:ext uri="{FF2B5EF4-FFF2-40B4-BE49-F238E27FC236}">
              <a16:creationId xmlns:a16="http://schemas.microsoft.com/office/drawing/2014/main" id="{00000000-0008-0000-0000-000008140000}"/>
            </a:ext>
          </a:extLst>
        </xdr:cNvPr>
        <xdr:cNvSpPr/>
      </xdr:nvSpPr>
      <xdr:spPr>
        <a:xfrm>
          <a:off x="12382500" y="32889825"/>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5129" name="Shape 3">
          <a:extLst>
            <a:ext uri="{FF2B5EF4-FFF2-40B4-BE49-F238E27FC236}">
              <a16:creationId xmlns:a16="http://schemas.microsoft.com/office/drawing/2014/main" id="{00000000-0008-0000-0000-00000914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5130" name="Shape 3">
          <a:extLst>
            <a:ext uri="{FF2B5EF4-FFF2-40B4-BE49-F238E27FC236}">
              <a16:creationId xmlns:a16="http://schemas.microsoft.com/office/drawing/2014/main" id="{00000000-0008-0000-0000-00000A14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33375"/>
    <xdr:sp macro="" textlink="">
      <xdr:nvSpPr>
        <xdr:cNvPr id="5131" name="Shape 4">
          <a:extLst>
            <a:ext uri="{FF2B5EF4-FFF2-40B4-BE49-F238E27FC236}">
              <a16:creationId xmlns:a16="http://schemas.microsoft.com/office/drawing/2014/main" id="{00000000-0008-0000-0000-00000B140000}"/>
            </a:ext>
          </a:extLst>
        </xdr:cNvPr>
        <xdr:cNvSpPr/>
      </xdr:nvSpPr>
      <xdr:spPr>
        <a:xfrm>
          <a:off x="12382500" y="32889825"/>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5132" name="Shape 3">
          <a:extLst>
            <a:ext uri="{FF2B5EF4-FFF2-40B4-BE49-F238E27FC236}">
              <a16:creationId xmlns:a16="http://schemas.microsoft.com/office/drawing/2014/main" id="{00000000-0008-0000-0000-00000C14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5133" name="Shape 3">
          <a:extLst>
            <a:ext uri="{FF2B5EF4-FFF2-40B4-BE49-F238E27FC236}">
              <a16:creationId xmlns:a16="http://schemas.microsoft.com/office/drawing/2014/main" id="{00000000-0008-0000-0000-00000D14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19050</xdr:colOff>
      <xdr:row>97</xdr:row>
      <xdr:rowOff>0</xdr:rowOff>
    </xdr:from>
    <xdr:ext cx="333375" cy="323850"/>
    <xdr:sp macro="" textlink="">
      <xdr:nvSpPr>
        <xdr:cNvPr id="5134" name="Shape 3">
          <a:extLst>
            <a:ext uri="{FF2B5EF4-FFF2-40B4-BE49-F238E27FC236}">
              <a16:creationId xmlns:a16="http://schemas.microsoft.com/office/drawing/2014/main" id="{00000000-0008-0000-0000-00000E14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33375"/>
    <xdr:sp macro="" textlink="">
      <xdr:nvSpPr>
        <xdr:cNvPr id="5135" name="Shape 4">
          <a:extLst>
            <a:ext uri="{FF2B5EF4-FFF2-40B4-BE49-F238E27FC236}">
              <a16:creationId xmlns:a16="http://schemas.microsoft.com/office/drawing/2014/main" id="{00000000-0008-0000-0000-00000F140000}"/>
            </a:ext>
          </a:extLst>
        </xdr:cNvPr>
        <xdr:cNvSpPr/>
      </xdr:nvSpPr>
      <xdr:spPr>
        <a:xfrm>
          <a:off x="12382500" y="32889825"/>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5136" name="Shape 3">
          <a:extLst>
            <a:ext uri="{FF2B5EF4-FFF2-40B4-BE49-F238E27FC236}">
              <a16:creationId xmlns:a16="http://schemas.microsoft.com/office/drawing/2014/main" id="{00000000-0008-0000-0000-00001014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5137" name="Shape 3">
          <a:extLst>
            <a:ext uri="{FF2B5EF4-FFF2-40B4-BE49-F238E27FC236}">
              <a16:creationId xmlns:a16="http://schemas.microsoft.com/office/drawing/2014/main" id="{00000000-0008-0000-0000-00001114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33375"/>
    <xdr:sp macro="" textlink="">
      <xdr:nvSpPr>
        <xdr:cNvPr id="5138" name="Shape 4">
          <a:extLst>
            <a:ext uri="{FF2B5EF4-FFF2-40B4-BE49-F238E27FC236}">
              <a16:creationId xmlns:a16="http://schemas.microsoft.com/office/drawing/2014/main" id="{00000000-0008-0000-0000-000012140000}"/>
            </a:ext>
          </a:extLst>
        </xdr:cNvPr>
        <xdr:cNvSpPr/>
      </xdr:nvSpPr>
      <xdr:spPr>
        <a:xfrm>
          <a:off x="12382500" y="32889825"/>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5139" name="Shape 3">
          <a:extLst>
            <a:ext uri="{FF2B5EF4-FFF2-40B4-BE49-F238E27FC236}">
              <a16:creationId xmlns:a16="http://schemas.microsoft.com/office/drawing/2014/main" id="{00000000-0008-0000-0000-00001314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5140" name="Shape 3">
          <a:extLst>
            <a:ext uri="{FF2B5EF4-FFF2-40B4-BE49-F238E27FC236}">
              <a16:creationId xmlns:a16="http://schemas.microsoft.com/office/drawing/2014/main" id="{00000000-0008-0000-0000-00001414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19050</xdr:colOff>
      <xdr:row>97</xdr:row>
      <xdr:rowOff>0</xdr:rowOff>
    </xdr:from>
    <xdr:ext cx="333375" cy="323850"/>
    <xdr:sp macro="" textlink="">
      <xdr:nvSpPr>
        <xdr:cNvPr id="5141" name="Shape 3">
          <a:extLst>
            <a:ext uri="{FF2B5EF4-FFF2-40B4-BE49-F238E27FC236}">
              <a16:creationId xmlns:a16="http://schemas.microsoft.com/office/drawing/2014/main" id="{00000000-0008-0000-0000-00001514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33375"/>
    <xdr:sp macro="" textlink="">
      <xdr:nvSpPr>
        <xdr:cNvPr id="5142" name="Shape 4">
          <a:extLst>
            <a:ext uri="{FF2B5EF4-FFF2-40B4-BE49-F238E27FC236}">
              <a16:creationId xmlns:a16="http://schemas.microsoft.com/office/drawing/2014/main" id="{00000000-0008-0000-0000-000016140000}"/>
            </a:ext>
          </a:extLst>
        </xdr:cNvPr>
        <xdr:cNvSpPr/>
      </xdr:nvSpPr>
      <xdr:spPr>
        <a:xfrm>
          <a:off x="12382500" y="32889825"/>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5143" name="Shape 3">
          <a:extLst>
            <a:ext uri="{FF2B5EF4-FFF2-40B4-BE49-F238E27FC236}">
              <a16:creationId xmlns:a16="http://schemas.microsoft.com/office/drawing/2014/main" id="{00000000-0008-0000-0000-00001714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5144" name="Shape 3">
          <a:extLst>
            <a:ext uri="{FF2B5EF4-FFF2-40B4-BE49-F238E27FC236}">
              <a16:creationId xmlns:a16="http://schemas.microsoft.com/office/drawing/2014/main" id="{00000000-0008-0000-0000-00001814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5145" name="Shape 3">
          <a:extLst>
            <a:ext uri="{FF2B5EF4-FFF2-40B4-BE49-F238E27FC236}">
              <a16:creationId xmlns:a16="http://schemas.microsoft.com/office/drawing/2014/main" id="{00000000-0008-0000-0000-00001914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5146" name="Shape 3">
          <a:extLst>
            <a:ext uri="{FF2B5EF4-FFF2-40B4-BE49-F238E27FC236}">
              <a16:creationId xmlns:a16="http://schemas.microsoft.com/office/drawing/2014/main" id="{00000000-0008-0000-0000-00001A14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19050</xdr:colOff>
      <xdr:row>97</xdr:row>
      <xdr:rowOff>0</xdr:rowOff>
    </xdr:from>
    <xdr:ext cx="333375" cy="323850"/>
    <xdr:sp macro="" textlink="">
      <xdr:nvSpPr>
        <xdr:cNvPr id="5147" name="Shape 3">
          <a:extLst>
            <a:ext uri="{FF2B5EF4-FFF2-40B4-BE49-F238E27FC236}">
              <a16:creationId xmlns:a16="http://schemas.microsoft.com/office/drawing/2014/main" id="{00000000-0008-0000-0000-00001B14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5148" name="Shape 3">
          <a:extLst>
            <a:ext uri="{FF2B5EF4-FFF2-40B4-BE49-F238E27FC236}">
              <a16:creationId xmlns:a16="http://schemas.microsoft.com/office/drawing/2014/main" id="{00000000-0008-0000-0000-00001C14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33375" cy="323850"/>
    <xdr:sp macro="" textlink="">
      <xdr:nvSpPr>
        <xdr:cNvPr id="5149" name="Shape 3">
          <a:extLst>
            <a:ext uri="{FF2B5EF4-FFF2-40B4-BE49-F238E27FC236}">
              <a16:creationId xmlns:a16="http://schemas.microsoft.com/office/drawing/2014/main" id="{00000000-0008-0000-0000-00001D140000}"/>
            </a:ext>
          </a:extLst>
        </xdr:cNvPr>
        <xdr:cNvSpPr/>
      </xdr:nvSpPr>
      <xdr:spPr>
        <a:xfrm>
          <a:off x="12382500" y="32889825"/>
          <a:ext cx="33337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52425" cy="352425"/>
    <xdr:sp macro="" textlink="">
      <xdr:nvSpPr>
        <xdr:cNvPr id="5150" name="Shape 14">
          <a:extLst>
            <a:ext uri="{FF2B5EF4-FFF2-40B4-BE49-F238E27FC236}">
              <a16:creationId xmlns:a16="http://schemas.microsoft.com/office/drawing/2014/main" id="{00000000-0008-0000-0000-00001E140000}"/>
            </a:ext>
          </a:extLst>
        </xdr:cNvPr>
        <xdr:cNvSpPr/>
      </xdr:nvSpPr>
      <xdr:spPr>
        <a:xfrm>
          <a:off x="12382500" y="32889825"/>
          <a:ext cx="352425"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52425" cy="352425"/>
    <xdr:sp macro="" textlink="">
      <xdr:nvSpPr>
        <xdr:cNvPr id="5151" name="Shape 14">
          <a:extLst>
            <a:ext uri="{FF2B5EF4-FFF2-40B4-BE49-F238E27FC236}">
              <a16:creationId xmlns:a16="http://schemas.microsoft.com/office/drawing/2014/main" id="{00000000-0008-0000-0000-00001F140000}"/>
            </a:ext>
          </a:extLst>
        </xdr:cNvPr>
        <xdr:cNvSpPr/>
      </xdr:nvSpPr>
      <xdr:spPr>
        <a:xfrm>
          <a:off x="12382500" y="32889825"/>
          <a:ext cx="352425"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52425" cy="352425"/>
    <xdr:sp macro="" textlink="">
      <xdr:nvSpPr>
        <xdr:cNvPr id="5152" name="Shape 14">
          <a:extLst>
            <a:ext uri="{FF2B5EF4-FFF2-40B4-BE49-F238E27FC236}">
              <a16:creationId xmlns:a16="http://schemas.microsoft.com/office/drawing/2014/main" id="{00000000-0008-0000-0000-000020140000}"/>
            </a:ext>
          </a:extLst>
        </xdr:cNvPr>
        <xdr:cNvSpPr/>
      </xdr:nvSpPr>
      <xdr:spPr>
        <a:xfrm>
          <a:off x="12382500" y="32889825"/>
          <a:ext cx="352425"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52425" cy="352425"/>
    <xdr:sp macro="" textlink="">
      <xdr:nvSpPr>
        <xdr:cNvPr id="5153" name="Shape 14">
          <a:extLst>
            <a:ext uri="{FF2B5EF4-FFF2-40B4-BE49-F238E27FC236}">
              <a16:creationId xmlns:a16="http://schemas.microsoft.com/office/drawing/2014/main" id="{00000000-0008-0000-0000-000021140000}"/>
            </a:ext>
          </a:extLst>
        </xdr:cNvPr>
        <xdr:cNvSpPr/>
      </xdr:nvSpPr>
      <xdr:spPr>
        <a:xfrm>
          <a:off x="12382500" y="32889825"/>
          <a:ext cx="352425"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52425" cy="352425"/>
    <xdr:sp macro="" textlink="">
      <xdr:nvSpPr>
        <xdr:cNvPr id="5154" name="Shape 14">
          <a:extLst>
            <a:ext uri="{FF2B5EF4-FFF2-40B4-BE49-F238E27FC236}">
              <a16:creationId xmlns:a16="http://schemas.microsoft.com/office/drawing/2014/main" id="{00000000-0008-0000-0000-000022140000}"/>
            </a:ext>
          </a:extLst>
        </xdr:cNvPr>
        <xdr:cNvSpPr/>
      </xdr:nvSpPr>
      <xdr:spPr>
        <a:xfrm>
          <a:off x="12382500" y="32889825"/>
          <a:ext cx="352425"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52425" cy="352425"/>
    <xdr:sp macro="" textlink="">
      <xdr:nvSpPr>
        <xdr:cNvPr id="5155" name="Shape 14">
          <a:extLst>
            <a:ext uri="{FF2B5EF4-FFF2-40B4-BE49-F238E27FC236}">
              <a16:creationId xmlns:a16="http://schemas.microsoft.com/office/drawing/2014/main" id="{00000000-0008-0000-0000-000023140000}"/>
            </a:ext>
          </a:extLst>
        </xdr:cNvPr>
        <xdr:cNvSpPr/>
      </xdr:nvSpPr>
      <xdr:spPr>
        <a:xfrm>
          <a:off x="12382500" y="32889825"/>
          <a:ext cx="352425"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52425" cy="352425"/>
    <xdr:sp macro="" textlink="">
      <xdr:nvSpPr>
        <xdr:cNvPr id="5156" name="Shape 14">
          <a:extLst>
            <a:ext uri="{FF2B5EF4-FFF2-40B4-BE49-F238E27FC236}">
              <a16:creationId xmlns:a16="http://schemas.microsoft.com/office/drawing/2014/main" id="{00000000-0008-0000-0000-000024140000}"/>
            </a:ext>
          </a:extLst>
        </xdr:cNvPr>
        <xdr:cNvSpPr/>
      </xdr:nvSpPr>
      <xdr:spPr>
        <a:xfrm>
          <a:off x="12382500" y="32889825"/>
          <a:ext cx="352425"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42900" cy="342900"/>
    <xdr:sp macro="" textlink="">
      <xdr:nvSpPr>
        <xdr:cNvPr id="5157" name="Shape 5">
          <a:extLst>
            <a:ext uri="{FF2B5EF4-FFF2-40B4-BE49-F238E27FC236}">
              <a16:creationId xmlns:a16="http://schemas.microsoft.com/office/drawing/2014/main" id="{00000000-0008-0000-0000-000025140000}"/>
            </a:ext>
          </a:extLst>
        </xdr:cNvPr>
        <xdr:cNvSpPr/>
      </xdr:nvSpPr>
      <xdr:spPr>
        <a:xfrm>
          <a:off x="12382500" y="3288982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52425" cy="352425"/>
    <xdr:sp macro="" textlink="">
      <xdr:nvSpPr>
        <xdr:cNvPr id="5158" name="Shape 14">
          <a:extLst>
            <a:ext uri="{FF2B5EF4-FFF2-40B4-BE49-F238E27FC236}">
              <a16:creationId xmlns:a16="http://schemas.microsoft.com/office/drawing/2014/main" id="{00000000-0008-0000-0000-000026140000}"/>
            </a:ext>
          </a:extLst>
        </xdr:cNvPr>
        <xdr:cNvSpPr/>
      </xdr:nvSpPr>
      <xdr:spPr>
        <a:xfrm>
          <a:off x="12382500" y="32889825"/>
          <a:ext cx="352425"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42900" cy="342900"/>
    <xdr:sp macro="" textlink="">
      <xdr:nvSpPr>
        <xdr:cNvPr id="5159" name="Shape 5">
          <a:extLst>
            <a:ext uri="{FF2B5EF4-FFF2-40B4-BE49-F238E27FC236}">
              <a16:creationId xmlns:a16="http://schemas.microsoft.com/office/drawing/2014/main" id="{00000000-0008-0000-0000-000027140000}"/>
            </a:ext>
          </a:extLst>
        </xdr:cNvPr>
        <xdr:cNvSpPr/>
      </xdr:nvSpPr>
      <xdr:spPr>
        <a:xfrm>
          <a:off x="12382500" y="3288982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52425" cy="352425"/>
    <xdr:sp macro="" textlink="">
      <xdr:nvSpPr>
        <xdr:cNvPr id="5160" name="Shape 14">
          <a:extLst>
            <a:ext uri="{FF2B5EF4-FFF2-40B4-BE49-F238E27FC236}">
              <a16:creationId xmlns:a16="http://schemas.microsoft.com/office/drawing/2014/main" id="{00000000-0008-0000-0000-000028140000}"/>
            </a:ext>
          </a:extLst>
        </xdr:cNvPr>
        <xdr:cNvSpPr/>
      </xdr:nvSpPr>
      <xdr:spPr>
        <a:xfrm>
          <a:off x="12382500" y="32889825"/>
          <a:ext cx="352425"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52425" cy="352425"/>
    <xdr:sp macro="" textlink="">
      <xdr:nvSpPr>
        <xdr:cNvPr id="5161" name="Shape 14">
          <a:extLst>
            <a:ext uri="{FF2B5EF4-FFF2-40B4-BE49-F238E27FC236}">
              <a16:creationId xmlns:a16="http://schemas.microsoft.com/office/drawing/2014/main" id="{00000000-0008-0000-0000-000029140000}"/>
            </a:ext>
          </a:extLst>
        </xdr:cNvPr>
        <xdr:cNvSpPr/>
      </xdr:nvSpPr>
      <xdr:spPr>
        <a:xfrm>
          <a:off x="12382500" y="32889825"/>
          <a:ext cx="352425"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52425" cy="352425"/>
    <xdr:sp macro="" textlink="">
      <xdr:nvSpPr>
        <xdr:cNvPr id="5162" name="Shape 14">
          <a:extLst>
            <a:ext uri="{FF2B5EF4-FFF2-40B4-BE49-F238E27FC236}">
              <a16:creationId xmlns:a16="http://schemas.microsoft.com/office/drawing/2014/main" id="{00000000-0008-0000-0000-00002A140000}"/>
            </a:ext>
          </a:extLst>
        </xdr:cNvPr>
        <xdr:cNvSpPr/>
      </xdr:nvSpPr>
      <xdr:spPr>
        <a:xfrm>
          <a:off x="12382500" y="32889825"/>
          <a:ext cx="352425"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97</xdr:row>
      <xdr:rowOff>0</xdr:rowOff>
    </xdr:from>
    <xdr:ext cx="352425" cy="352425"/>
    <xdr:sp macro="" textlink="">
      <xdr:nvSpPr>
        <xdr:cNvPr id="5163" name="Shape 14">
          <a:extLst>
            <a:ext uri="{FF2B5EF4-FFF2-40B4-BE49-F238E27FC236}">
              <a16:creationId xmlns:a16="http://schemas.microsoft.com/office/drawing/2014/main" id="{00000000-0008-0000-0000-00002B140000}"/>
            </a:ext>
          </a:extLst>
        </xdr:cNvPr>
        <xdr:cNvSpPr/>
      </xdr:nvSpPr>
      <xdr:spPr>
        <a:xfrm>
          <a:off x="12382500" y="32889825"/>
          <a:ext cx="352425"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0</xdr:colOff>
      <xdr:row>12</xdr:row>
      <xdr:rowOff>0</xdr:rowOff>
    </xdr:from>
    <xdr:ext cx="361950" cy="361950"/>
    <xdr:sp macro="" textlink="">
      <xdr:nvSpPr>
        <xdr:cNvPr id="5164" name="Shape 8">
          <a:extLst>
            <a:ext uri="{FF2B5EF4-FFF2-40B4-BE49-F238E27FC236}">
              <a16:creationId xmlns:a16="http://schemas.microsoft.com/office/drawing/2014/main" id="{00000000-0008-0000-0000-00002C140000}"/>
            </a:ext>
          </a:extLst>
        </xdr:cNvPr>
        <xdr:cNvSpPr/>
      </xdr:nvSpPr>
      <xdr:spPr>
        <a:xfrm>
          <a:off x="18045308" y="1265651"/>
          <a:ext cx="361950" cy="3619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0</xdr:colOff>
      <xdr:row>14</xdr:row>
      <xdr:rowOff>0</xdr:rowOff>
    </xdr:from>
    <xdr:ext cx="371475" cy="371475"/>
    <xdr:sp macro="" textlink="">
      <xdr:nvSpPr>
        <xdr:cNvPr id="5165" name="Shape 18">
          <a:extLst>
            <a:ext uri="{FF2B5EF4-FFF2-40B4-BE49-F238E27FC236}">
              <a16:creationId xmlns:a16="http://schemas.microsoft.com/office/drawing/2014/main" id="{00000000-0008-0000-0000-00002D140000}"/>
            </a:ext>
          </a:extLst>
        </xdr:cNvPr>
        <xdr:cNvSpPr/>
      </xdr:nvSpPr>
      <xdr:spPr>
        <a:xfrm>
          <a:off x="18045308" y="1265651"/>
          <a:ext cx="37147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28</xdr:col>
      <xdr:colOff>0</xdr:colOff>
      <xdr:row>34</xdr:row>
      <xdr:rowOff>0</xdr:rowOff>
    </xdr:from>
    <xdr:ext cx="371475" cy="371475"/>
    <xdr:sp macro="" textlink="">
      <xdr:nvSpPr>
        <xdr:cNvPr id="5166" name="Shape 18">
          <a:extLst>
            <a:ext uri="{FF2B5EF4-FFF2-40B4-BE49-F238E27FC236}">
              <a16:creationId xmlns:a16="http://schemas.microsoft.com/office/drawing/2014/main" id="{00000000-0008-0000-0000-00002E140000}"/>
            </a:ext>
          </a:extLst>
        </xdr:cNvPr>
        <xdr:cNvSpPr/>
      </xdr:nvSpPr>
      <xdr:spPr>
        <a:xfrm>
          <a:off x="18045308" y="1265651"/>
          <a:ext cx="37147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28</xdr:col>
      <xdr:colOff>0</xdr:colOff>
      <xdr:row>34</xdr:row>
      <xdr:rowOff>0</xdr:rowOff>
    </xdr:from>
    <xdr:ext cx="371475" cy="371475"/>
    <xdr:sp macro="" textlink="">
      <xdr:nvSpPr>
        <xdr:cNvPr id="5167" name="Shape 18">
          <a:extLst>
            <a:ext uri="{FF2B5EF4-FFF2-40B4-BE49-F238E27FC236}">
              <a16:creationId xmlns:a16="http://schemas.microsoft.com/office/drawing/2014/main" id="{00000000-0008-0000-0000-00002F140000}"/>
            </a:ext>
          </a:extLst>
        </xdr:cNvPr>
        <xdr:cNvSpPr/>
      </xdr:nvSpPr>
      <xdr:spPr>
        <a:xfrm>
          <a:off x="18045308" y="1265651"/>
          <a:ext cx="37147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28</xdr:col>
      <xdr:colOff>0</xdr:colOff>
      <xdr:row>34</xdr:row>
      <xdr:rowOff>0</xdr:rowOff>
    </xdr:from>
    <xdr:ext cx="371475" cy="371475"/>
    <xdr:sp macro="" textlink="">
      <xdr:nvSpPr>
        <xdr:cNvPr id="5168" name="Shape 18">
          <a:extLst>
            <a:ext uri="{FF2B5EF4-FFF2-40B4-BE49-F238E27FC236}">
              <a16:creationId xmlns:a16="http://schemas.microsoft.com/office/drawing/2014/main" id="{00000000-0008-0000-0000-000030140000}"/>
            </a:ext>
          </a:extLst>
        </xdr:cNvPr>
        <xdr:cNvSpPr/>
      </xdr:nvSpPr>
      <xdr:spPr>
        <a:xfrm>
          <a:off x="18045308" y="1265651"/>
          <a:ext cx="37147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28</xdr:col>
      <xdr:colOff>0</xdr:colOff>
      <xdr:row>34</xdr:row>
      <xdr:rowOff>0</xdr:rowOff>
    </xdr:from>
    <xdr:ext cx="371475" cy="371475"/>
    <xdr:sp macro="" textlink="">
      <xdr:nvSpPr>
        <xdr:cNvPr id="5169" name="Shape 18">
          <a:extLst>
            <a:ext uri="{FF2B5EF4-FFF2-40B4-BE49-F238E27FC236}">
              <a16:creationId xmlns:a16="http://schemas.microsoft.com/office/drawing/2014/main" id="{00000000-0008-0000-0000-000031140000}"/>
            </a:ext>
          </a:extLst>
        </xdr:cNvPr>
        <xdr:cNvSpPr/>
      </xdr:nvSpPr>
      <xdr:spPr>
        <a:xfrm>
          <a:off x="18045308" y="1265651"/>
          <a:ext cx="37147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28</xdr:col>
      <xdr:colOff>0</xdr:colOff>
      <xdr:row>34</xdr:row>
      <xdr:rowOff>0</xdr:rowOff>
    </xdr:from>
    <xdr:ext cx="371475" cy="371475"/>
    <xdr:sp macro="" textlink="">
      <xdr:nvSpPr>
        <xdr:cNvPr id="5170" name="Shape 18">
          <a:extLst>
            <a:ext uri="{FF2B5EF4-FFF2-40B4-BE49-F238E27FC236}">
              <a16:creationId xmlns:a16="http://schemas.microsoft.com/office/drawing/2014/main" id="{00000000-0008-0000-0000-000032140000}"/>
            </a:ext>
          </a:extLst>
        </xdr:cNvPr>
        <xdr:cNvSpPr/>
      </xdr:nvSpPr>
      <xdr:spPr>
        <a:xfrm>
          <a:off x="18045308" y="1265651"/>
          <a:ext cx="37147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28</xdr:col>
      <xdr:colOff>0</xdr:colOff>
      <xdr:row>34</xdr:row>
      <xdr:rowOff>0</xdr:rowOff>
    </xdr:from>
    <xdr:ext cx="371475" cy="371475"/>
    <xdr:sp macro="" textlink="">
      <xdr:nvSpPr>
        <xdr:cNvPr id="5171" name="Shape 18">
          <a:extLst>
            <a:ext uri="{FF2B5EF4-FFF2-40B4-BE49-F238E27FC236}">
              <a16:creationId xmlns:a16="http://schemas.microsoft.com/office/drawing/2014/main" id="{00000000-0008-0000-0000-000033140000}"/>
            </a:ext>
          </a:extLst>
        </xdr:cNvPr>
        <xdr:cNvSpPr/>
      </xdr:nvSpPr>
      <xdr:spPr>
        <a:xfrm>
          <a:off x="18045308" y="1265651"/>
          <a:ext cx="37147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29</xdr:col>
      <xdr:colOff>0</xdr:colOff>
      <xdr:row>34</xdr:row>
      <xdr:rowOff>0</xdr:rowOff>
    </xdr:from>
    <xdr:ext cx="371475" cy="371475"/>
    <xdr:sp macro="" textlink="">
      <xdr:nvSpPr>
        <xdr:cNvPr id="5172" name="Shape 18">
          <a:extLst>
            <a:ext uri="{FF2B5EF4-FFF2-40B4-BE49-F238E27FC236}">
              <a16:creationId xmlns:a16="http://schemas.microsoft.com/office/drawing/2014/main" id="{00000000-0008-0000-0000-000034140000}"/>
            </a:ext>
          </a:extLst>
        </xdr:cNvPr>
        <xdr:cNvSpPr/>
      </xdr:nvSpPr>
      <xdr:spPr>
        <a:xfrm>
          <a:off x="18045308" y="1265651"/>
          <a:ext cx="37147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12</xdr:row>
      <xdr:rowOff>0</xdr:rowOff>
    </xdr:from>
    <xdr:ext cx="361950" cy="361950"/>
    <xdr:sp macro="" textlink="">
      <xdr:nvSpPr>
        <xdr:cNvPr id="5173" name="Shape 8">
          <a:extLst>
            <a:ext uri="{FF2B5EF4-FFF2-40B4-BE49-F238E27FC236}">
              <a16:creationId xmlns:a16="http://schemas.microsoft.com/office/drawing/2014/main" id="{00000000-0008-0000-0000-000035140000}"/>
            </a:ext>
          </a:extLst>
        </xdr:cNvPr>
        <xdr:cNvSpPr/>
      </xdr:nvSpPr>
      <xdr:spPr>
        <a:xfrm>
          <a:off x="18045308" y="1265651"/>
          <a:ext cx="361950" cy="3619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14</xdr:row>
      <xdr:rowOff>0</xdr:rowOff>
    </xdr:from>
    <xdr:ext cx="371475" cy="371475"/>
    <xdr:sp macro="" textlink="">
      <xdr:nvSpPr>
        <xdr:cNvPr id="5174" name="Shape 18">
          <a:extLst>
            <a:ext uri="{FF2B5EF4-FFF2-40B4-BE49-F238E27FC236}">
              <a16:creationId xmlns:a16="http://schemas.microsoft.com/office/drawing/2014/main" id="{00000000-0008-0000-0000-000036140000}"/>
            </a:ext>
          </a:extLst>
        </xdr:cNvPr>
        <xdr:cNvSpPr/>
      </xdr:nvSpPr>
      <xdr:spPr>
        <a:xfrm>
          <a:off x="18045308" y="1265651"/>
          <a:ext cx="37147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28</xdr:col>
      <xdr:colOff>0</xdr:colOff>
      <xdr:row>34</xdr:row>
      <xdr:rowOff>0</xdr:rowOff>
    </xdr:from>
    <xdr:ext cx="371475" cy="371475"/>
    <xdr:sp macro="" textlink="">
      <xdr:nvSpPr>
        <xdr:cNvPr id="5175" name="Shape 18">
          <a:extLst>
            <a:ext uri="{FF2B5EF4-FFF2-40B4-BE49-F238E27FC236}">
              <a16:creationId xmlns:a16="http://schemas.microsoft.com/office/drawing/2014/main" id="{00000000-0008-0000-0000-000037140000}"/>
            </a:ext>
          </a:extLst>
        </xdr:cNvPr>
        <xdr:cNvSpPr/>
      </xdr:nvSpPr>
      <xdr:spPr>
        <a:xfrm>
          <a:off x="18045308" y="1265651"/>
          <a:ext cx="37147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28</xdr:col>
      <xdr:colOff>0</xdr:colOff>
      <xdr:row>34</xdr:row>
      <xdr:rowOff>0</xdr:rowOff>
    </xdr:from>
    <xdr:ext cx="371475" cy="371475"/>
    <xdr:sp macro="" textlink="">
      <xdr:nvSpPr>
        <xdr:cNvPr id="5176" name="Shape 18">
          <a:extLst>
            <a:ext uri="{FF2B5EF4-FFF2-40B4-BE49-F238E27FC236}">
              <a16:creationId xmlns:a16="http://schemas.microsoft.com/office/drawing/2014/main" id="{00000000-0008-0000-0000-000038140000}"/>
            </a:ext>
          </a:extLst>
        </xdr:cNvPr>
        <xdr:cNvSpPr/>
      </xdr:nvSpPr>
      <xdr:spPr>
        <a:xfrm>
          <a:off x="18045308" y="1265651"/>
          <a:ext cx="37147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32</xdr:col>
      <xdr:colOff>0</xdr:colOff>
      <xdr:row>45</xdr:row>
      <xdr:rowOff>0</xdr:rowOff>
    </xdr:from>
    <xdr:ext cx="361950" cy="361950"/>
    <xdr:sp macro="" textlink="">
      <xdr:nvSpPr>
        <xdr:cNvPr id="5177" name="Shape 8">
          <a:extLst>
            <a:ext uri="{FF2B5EF4-FFF2-40B4-BE49-F238E27FC236}">
              <a16:creationId xmlns:a16="http://schemas.microsoft.com/office/drawing/2014/main" id="{00000000-0008-0000-0000-000039140000}"/>
            </a:ext>
          </a:extLst>
        </xdr:cNvPr>
        <xdr:cNvSpPr/>
      </xdr:nvSpPr>
      <xdr:spPr>
        <a:xfrm>
          <a:off x="18045308" y="1265651"/>
          <a:ext cx="361950" cy="3619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45</xdr:row>
      <xdr:rowOff>0</xdr:rowOff>
    </xdr:from>
    <xdr:ext cx="361950" cy="361950"/>
    <xdr:sp macro="" textlink="">
      <xdr:nvSpPr>
        <xdr:cNvPr id="5178" name="Shape 8">
          <a:extLst>
            <a:ext uri="{FF2B5EF4-FFF2-40B4-BE49-F238E27FC236}">
              <a16:creationId xmlns:a16="http://schemas.microsoft.com/office/drawing/2014/main" id="{00000000-0008-0000-0000-00003A140000}"/>
            </a:ext>
          </a:extLst>
        </xdr:cNvPr>
        <xdr:cNvSpPr/>
      </xdr:nvSpPr>
      <xdr:spPr>
        <a:xfrm>
          <a:off x="18045308" y="1265651"/>
          <a:ext cx="361950" cy="3619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47</xdr:row>
      <xdr:rowOff>0</xdr:rowOff>
    </xdr:from>
    <xdr:ext cx="371475" cy="371475"/>
    <xdr:sp macro="" textlink="">
      <xdr:nvSpPr>
        <xdr:cNvPr id="5179" name="Shape 18">
          <a:extLst>
            <a:ext uri="{FF2B5EF4-FFF2-40B4-BE49-F238E27FC236}">
              <a16:creationId xmlns:a16="http://schemas.microsoft.com/office/drawing/2014/main" id="{00000000-0008-0000-0000-00003B140000}"/>
            </a:ext>
          </a:extLst>
        </xdr:cNvPr>
        <xdr:cNvSpPr/>
      </xdr:nvSpPr>
      <xdr:spPr>
        <a:xfrm>
          <a:off x="18045308" y="1265651"/>
          <a:ext cx="37147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28</xdr:col>
      <xdr:colOff>0</xdr:colOff>
      <xdr:row>34</xdr:row>
      <xdr:rowOff>0</xdr:rowOff>
    </xdr:from>
    <xdr:ext cx="371475" cy="371475"/>
    <xdr:sp macro="" textlink="">
      <xdr:nvSpPr>
        <xdr:cNvPr id="5180" name="Shape 18">
          <a:extLst>
            <a:ext uri="{FF2B5EF4-FFF2-40B4-BE49-F238E27FC236}">
              <a16:creationId xmlns:a16="http://schemas.microsoft.com/office/drawing/2014/main" id="{00000000-0008-0000-0000-00003C140000}"/>
            </a:ext>
          </a:extLst>
        </xdr:cNvPr>
        <xdr:cNvSpPr/>
      </xdr:nvSpPr>
      <xdr:spPr>
        <a:xfrm>
          <a:off x="18045308" y="1265651"/>
          <a:ext cx="37147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13</xdr:row>
      <xdr:rowOff>0</xdr:rowOff>
    </xdr:from>
    <xdr:ext cx="342900" cy="342900"/>
    <xdr:sp macro="" textlink="">
      <xdr:nvSpPr>
        <xdr:cNvPr id="5181" name="Shape 7">
          <a:extLst>
            <a:ext uri="{FF2B5EF4-FFF2-40B4-BE49-F238E27FC236}">
              <a16:creationId xmlns:a16="http://schemas.microsoft.com/office/drawing/2014/main" id="{00000000-0008-0000-0000-00003D140000}"/>
            </a:ext>
          </a:extLst>
        </xdr:cNvPr>
        <xdr:cNvSpPr/>
      </xdr:nvSpPr>
      <xdr:spPr>
        <a:xfrm>
          <a:off x="18045308"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14</xdr:row>
      <xdr:rowOff>0</xdr:rowOff>
    </xdr:from>
    <xdr:ext cx="352425" cy="352425"/>
    <xdr:sp macro="" textlink="">
      <xdr:nvSpPr>
        <xdr:cNvPr id="5182" name="Shape 16">
          <a:extLst>
            <a:ext uri="{FF2B5EF4-FFF2-40B4-BE49-F238E27FC236}">
              <a16:creationId xmlns:a16="http://schemas.microsoft.com/office/drawing/2014/main" id="{00000000-0008-0000-0000-00003E140000}"/>
            </a:ext>
          </a:extLst>
        </xdr:cNvPr>
        <xdr:cNvSpPr/>
      </xdr:nvSpPr>
      <xdr:spPr>
        <a:xfrm>
          <a:off x="18045308" y="1265651"/>
          <a:ext cx="352425"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30</xdr:col>
      <xdr:colOff>0</xdr:colOff>
      <xdr:row>13</xdr:row>
      <xdr:rowOff>0</xdr:rowOff>
    </xdr:from>
    <xdr:ext cx="342900" cy="342900"/>
    <xdr:sp macro="" textlink="">
      <xdr:nvSpPr>
        <xdr:cNvPr id="5183" name="Shape 7">
          <a:extLst>
            <a:ext uri="{FF2B5EF4-FFF2-40B4-BE49-F238E27FC236}">
              <a16:creationId xmlns:a16="http://schemas.microsoft.com/office/drawing/2014/main" id="{00000000-0008-0000-0000-00003F140000}"/>
            </a:ext>
          </a:extLst>
        </xdr:cNvPr>
        <xdr:cNvSpPr/>
      </xdr:nvSpPr>
      <xdr:spPr>
        <a:xfrm>
          <a:off x="18045308"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30</xdr:col>
      <xdr:colOff>0</xdr:colOff>
      <xdr:row>14</xdr:row>
      <xdr:rowOff>0</xdr:rowOff>
    </xdr:from>
    <xdr:ext cx="352425" cy="352425"/>
    <xdr:sp macro="" textlink="">
      <xdr:nvSpPr>
        <xdr:cNvPr id="5184" name="Shape 16">
          <a:extLst>
            <a:ext uri="{FF2B5EF4-FFF2-40B4-BE49-F238E27FC236}">
              <a16:creationId xmlns:a16="http://schemas.microsoft.com/office/drawing/2014/main" id="{00000000-0008-0000-0000-000040140000}"/>
            </a:ext>
          </a:extLst>
        </xdr:cNvPr>
        <xdr:cNvSpPr/>
      </xdr:nvSpPr>
      <xdr:spPr>
        <a:xfrm>
          <a:off x="18045308" y="1265651"/>
          <a:ext cx="352425"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39</xdr:col>
      <xdr:colOff>0</xdr:colOff>
      <xdr:row>12</xdr:row>
      <xdr:rowOff>0</xdr:rowOff>
    </xdr:from>
    <xdr:ext cx="361950" cy="361950"/>
    <xdr:sp macro="" textlink="">
      <xdr:nvSpPr>
        <xdr:cNvPr id="5185" name="Shape 8">
          <a:extLst>
            <a:ext uri="{FF2B5EF4-FFF2-40B4-BE49-F238E27FC236}">
              <a16:creationId xmlns:a16="http://schemas.microsoft.com/office/drawing/2014/main" id="{00000000-0008-0000-0000-000041140000}"/>
            </a:ext>
          </a:extLst>
        </xdr:cNvPr>
        <xdr:cNvSpPr/>
      </xdr:nvSpPr>
      <xdr:spPr>
        <a:xfrm>
          <a:off x="18045308" y="1265651"/>
          <a:ext cx="361950" cy="3619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39</xdr:col>
      <xdr:colOff>0</xdr:colOff>
      <xdr:row>14</xdr:row>
      <xdr:rowOff>0</xdr:rowOff>
    </xdr:from>
    <xdr:ext cx="371475" cy="371475"/>
    <xdr:sp macro="" textlink="">
      <xdr:nvSpPr>
        <xdr:cNvPr id="5186" name="Shape 18">
          <a:extLst>
            <a:ext uri="{FF2B5EF4-FFF2-40B4-BE49-F238E27FC236}">
              <a16:creationId xmlns:a16="http://schemas.microsoft.com/office/drawing/2014/main" id="{00000000-0008-0000-0000-000042140000}"/>
            </a:ext>
          </a:extLst>
        </xdr:cNvPr>
        <xdr:cNvSpPr/>
      </xdr:nvSpPr>
      <xdr:spPr>
        <a:xfrm>
          <a:off x="18045308" y="1265651"/>
          <a:ext cx="37147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38</xdr:col>
      <xdr:colOff>0</xdr:colOff>
      <xdr:row>12</xdr:row>
      <xdr:rowOff>0</xdr:rowOff>
    </xdr:from>
    <xdr:ext cx="361950" cy="361950"/>
    <xdr:sp macro="" textlink="">
      <xdr:nvSpPr>
        <xdr:cNvPr id="5187" name="Shape 8">
          <a:extLst>
            <a:ext uri="{FF2B5EF4-FFF2-40B4-BE49-F238E27FC236}">
              <a16:creationId xmlns:a16="http://schemas.microsoft.com/office/drawing/2014/main" id="{00000000-0008-0000-0000-000043140000}"/>
            </a:ext>
          </a:extLst>
        </xdr:cNvPr>
        <xdr:cNvSpPr/>
      </xdr:nvSpPr>
      <xdr:spPr>
        <a:xfrm>
          <a:off x="18045308" y="1265651"/>
          <a:ext cx="361950" cy="3619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38</xdr:col>
      <xdr:colOff>0</xdr:colOff>
      <xdr:row>14</xdr:row>
      <xdr:rowOff>0</xdr:rowOff>
    </xdr:from>
    <xdr:ext cx="371475" cy="371475"/>
    <xdr:sp macro="" textlink="">
      <xdr:nvSpPr>
        <xdr:cNvPr id="5188" name="Shape 18">
          <a:extLst>
            <a:ext uri="{FF2B5EF4-FFF2-40B4-BE49-F238E27FC236}">
              <a16:creationId xmlns:a16="http://schemas.microsoft.com/office/drawing/2014/main" id="{00000000-0008-0000-0000-000044140000}"/>
            </a:ext>
          </a:extLst>
        </xdr:cNvPr>
        <xdr:cNvSpPr/>
      </xdr:nvSpPr>
      <xdr:spPr>
        <a:xfrm>
          <a:off x="18045308" y="1265651"/>
          <a:ext cx="37147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38</xdr:col>
      <xdr:colOff>0</xdr:colOff>
      <xdr:row>13</xdr:row>
      <xdr:rowOff>0</xdr:rowOff>
    </xdr:from>
    <xdr:ext cx="342900" cy="342900"/>
    <xdr:sp macro="" textlink="">
      <xdr:nvSpPr>
        <xdr:cNvPr id="5189" name="Shape 7">
          <a:extLst>
            <a:ext uri="{FF2B5EF4-FFF2-40B4-BE49-F238E27FC236}">
              <a16:creationId xmlns:a16="http://schemas.microsoft.com/office/drawing/2014/main" id="{00000000-0008-0000-0000-000045140000}"/>
            </a:ext>
          </a:extLst>
        </xdr:cNvPr>
        <xdr:cNvSpPr/>
      </xdr:nvSpPr>
      <xdr:spPr>
        <a:xfrm>
          <a:off x="18045308"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38</xdr:col>
      <xdr:colOff>0</xdr:colOff>
      <xdr:row>14</xdr:row>
      <xdr:rowOff>0</xdr:rowOff>
    </xdr:from>
    <xdr:ext cx="352425" cy="352425"/>
    <xdr:sp macro="" textlink="">
      <xdr:nvSpPr>
        <xdr:cNvPr id="5190" name="Shape 16">
          <a:extLst>
            <a:ext uri="{FF2B5EF4-FFF2-40B4-BE49-F238E27FC236}">
              <a16:creationId xmlns:a16="http://schemas.microsoft.com/office/drawing/2014/main" id="{00000000-0008-0000-0000-000046140000}"/>
            </a:ext>
          </a:extLst>
        </xdr:cNvPr>
        <xdr:cNvSpPr/>
      </xdr:nvSpPr>
      <xdr:spPr>
        <a:xfrm>
          <a:off x="18045308" y="1265651"/>
          <a:ext cx="352425"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37</xdr:col>
      <xdr:colOff>0</xdr:colOff>
      <xdr:row>13</xdr:row>
      <xdr:rowOff>0</xdr:rowOff>
    </xdr:from>
    <xdr:ext cx="342900" cy="342900"/>
    <xdr:sp macro="" textlink="">
      <xdr:nvSpPr>
        <xdr:cNvPr id="5191" name="Shape 7">
          <a:extLst>
            <a:ext uri="{FF2B5EF4-FFF2-40B4-BE49-F238E27FC236}">
              <a16:creationId xmlns:a16="http://schemas.microsoft.com/office/drawing/2014/main" id="{00000000-0008-0000-0000-000047140000}"/>
            </a:ext>
          </a:extLst>
        </xdr:cNvPr>
        <xdr:cNvSpPr/>
      </xdr:nvSpPr>
      <xdr:spPr>
        <a:xfrm>
          <a:off x="18045308"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37</xdr:col>
      <xdr:colOff>0</xdr:colOff>
      <xdr:row>14</xdr:row>
      <xdr:rowOff>0</xdr:rowOff>
    </xdr:from>
    <xdr:ext cx="352425" cy="352425"/>
    <xdr:sp macro="" textlink="">
      <xdr:nvSpPr>
        <xdr:cNvPr id="5192" name="Shape 16">
          <a:extLst>
            <a:ext uri="{FF2B5EF4-FFF2-40B4-BE49-F238E27FC236}">
              <a16:creationId xmlns:a16="http://schemas.microsoft.com/office/drawing/2014/main" id="{00000000-0008-0000-0000-000048140000}"/>
            </a:ext>
          </a:extLst>
        </xdr:cNvPr>
        <xdr:cNvSpPr/>
      </xdr:nvSpPr>
      <xdr:spPr>
        <a:xfrm>
          <a:off x="18045308" y="1265651"/>
          <a:ext cx="352425"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39</xdr:col>
      <xdr:colOff>0</xdr:colOff>
      <xdr:row>45</xdr:row>
      <xdr:rowOff>0</xdr:rowOff>
    </xdr:from>
    <xdr:ext cx="361950" cy="361950"/>
    <xdr:sp macro="" textlink="">
      <xdr:nvSpPr>
        <xdr:cNvPr id="5193" name="Shape 8">
          <a:extLst>
            <a:ext uri="{FF2B5EF4-FFF2-40B4-BE49-F238E27FC236}">
              <a16:creationId xmlns:a16="http://schemas.microsoft.com/office/drawing/2014/main" id="{00000000-0008-0000-0000-000049140000}"/>
            </a:ext>
          </a:extLst>
        </xdr:cNvPr>
        <xdr:cNvSpPr/>
      </xdr:nvSpPr>
      <xdr:spPr>
        <a:xfrm>
          <a:off x="18045308" y="1265651"/>
          <a:ext cx="361950" cy="3619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38</xdr:col>
      <xdr:colOff>0</xdr:colOff>
      <xdr:row>45</xdr:row>
      <xdr:rowOff>0</xdr:rowOff>
    </xdr:from>
    <xdr:ext cx="361950" cy="361950"/>
    <xdr:sp macro="" textlink="">
      <xdr:nvSpPr>
        <xdr:cNvPr id="5194" name="Shape 8">
          <a:extLst>
            <a:ext uri="{FF2B5EF4-FFF2-40B4-BE49-F238E27FC236}">
              <a16:creationId xmlns:a16="http://schemas.microsoft.com/office/drawing/2014/main" id="{00000000-0008-0000-0000-00004A140000}"/>
            </a:ext>
          </a:extLst>
        </xdr:cNvPr>
        <xdr:cNvSpPr/>
      </xdr:nvSpPr>
      <xdr:spPr>
        <a:xfrm>
          <a:off x="18045308" y="1265651"/>
          <a:ext cx="361950" cy="3619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38</xdr:col>
      <xdr:colOff>0</xdr:colOff>
      <xdr:row>47</xdr:row>
      <xdr:rowOff>0</xdr:rowOff>
    </xdr:from>
    <xdr:ext cx="371475" cy="371475"/>
    <xdr:sp macro="" textlink="">
      <xdr:nvSpPr>
        <xdr:cNvPr id="5195" name="Shape 18">
          <a:extLst>
            <a:ext uri="{FF2B5EF4-FFF2-40B4-BE49-F238E27FC236}">
              <a16:creationId xmlns:a16="http://schemas.microsoft.com/office/drawing/2014/main" id="{00000000-0008-0000-0000-00004B140000}"/>
            </a:ext>
          </a:extLst>
        </xdr:cNvPr>
        <xdr:cNvSpPr/>
      </xdr:nvSpPr>
      <xdr:spPr>
        <a:xfrm>
          <a:off x="18045308" y="1265651"/>
          <a:ext cx="37147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38</xdr:col>
      <xdr:colOff>0</xdr:colOff>
      <xdr:row>47</xdr:row>
      <xdr:rowOff>0</xdr:rowOff>
    </xdr:from>
    <xdr:ext cx="371475" cy="371475"/>
    <xdr:sp macro="" textlink="">
      <xdr:nvSpPr>
        <xdr:cNvPr id="5196" name="Shape 18">
          <a:extLst>
            <a:ext uri="{FF2B5EF4-FFF2-40B4-BE49-F238E27FC236}">
              <a16:creationId xmlns:a16="http://schemas.microsoft.com/office/drawing/2014/main" id="{00000000-0008-0000-0000-00004C140000}"/>
            </a:ext>
          </a:extLst>
        </xdr:cNvPr>
        <xdr:cNvSpPr/>
      </xdr:nvSpPr>
      <xdr:spPr>
        <a:xfrm>
          <a:off x="18045308" y="1265651"/>
          <a:ext cx="37147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39</xdr:col>
      <xdr:colOff>0</xdr:colOff>
      <xdr:row>12</xdr:row>
      <xdr:rowOff>0</xdr:rowOff>
    </xdr:from>
    <xdr:ext cx="361950" cy="361950"/>
    <xdr:sp macro="" textlink="">
      <xdr:nvSpPr>
        <xdr:cNvPr id="5197" name="Shape 8">
          <a:extLst>
            <a:ext uri="{FF2B5EF4-FFF2-40B4-BE49-F238E27FC236}">
              <a16:creationId xmlns:a16="http://schemas.microsoft.com/office/drawing/2014/main" id="{00000000-0008-0000-0000-00004D140000}"/>
            </a:ext>
          </a:extLst>
        </xdr:cNvPr>
        <xdr:cNvSpPr/>
      </xdr:nvSpPr>
      <xdr:spPr>
        <a:xfrm>
          <a:off x="18045308" y="1265651"/>
          <a:ext cx="361950" cy="3619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39</xdr:col>
      <xdr:colOff>0</xdr:colOff>
      <xdr:row>14</xdr:row>
      <xdr:rowOff>0</xdr:rowOff>
    </xdr:from>
    <xdr:ext cx="371475" cy="371475"/>
    <xdr:sp macro="" textlink="">
      <xdr:nvSpPr>
        <xdr:cNvPr id="5198" name="Shape 18">
          <a:extLst>
            <a:ext uri="{FF2B5EF4-FFF2-40B4-BE49-F238E27FC236}">
              <a16:creationId xmlns:a16="http://schemas.microsoft.com/office/drawing/2014/main" id="{00000000-0008-0000-0000-00004E140000}"/>
            </a:ext>
          </a:extLst>
        </xdr:cNvPr>
        <xdr:cNvSpPr/>
      </xdr:nvSpPr>
      <xdr:spPr>
        <a:xfrm>
          <a:off x="18045308" y="1265651"/>
          <a:ext cx="37147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35</xdr:col>
      <xdr:colOff>0</xdr:colOff>
      <xdr:row>34</xdr:row>
      <xdr:rowOff>0</xdr:rowOff>
    </xdr:from>
    <xdr:ext cx="371475" cy="371475"/>
    <xdr:sp macro="" textlink="">
      <xdr:nvSpPr>
        <xdr:cNvPr id="5199" name="Shape 18">
          <a:extLst>
            <a:ext uri="{FF2B5EF4-FFF2-40B4-BE49-F238E27FC236}">
              <a16:creationId xmlns:a16="http://schemas.microsoft.com/office/drawing/2014/main" id="{00000000-0008-0000-0000-00004F140000}"/>
            </a:ext>
          </a:extLst>
        </xdr:cNvPr>
        <xdr:cNvSpPr/>
      </xdr:nvSpPr>
      <xdr:spPr>
        <a:xfrm>
          <a:off x="18045308" y="1265651"/>
          <a:ext cx="37147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35</xdr:col>
      <xdr:colOff>0</xdr:colOff>
      <xdr:row>34</xdr:row>
      <xdr:rowOff>0</xdr:rowOff>
    </xdr:from>
    <xdr:ext cx="371475" cy="371475"/>
    <xdr:sp macro="" textlink="">
      <xdr:nvSpPr>
        <xdr:cNvPr id="5200" name="Shape 18">
          <a:extLst>
            <a:ext uri="{FF2B5EF4-FFF2-40B4-BE49-F238E27FC236}">
              <a16:creationId xmlns:a16="http://schemas.microsoft.com/office/drawing/2014/main" id="{00000000-0008-0000-0000-000050140000}"/>
            </a:ext>
          </a:extLst>
        </xdr:cNvPr>
        <xdr:cNvSpPr/>
      </xdr:nvSpPr>
      <xdr:spPr>
        <a:xfrm>
          <a:off x="18045308" y="1265651"/>
          <a:ext cx="37147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35</xdr:col>
      <xdr:colOff>0</xdr:colOff>
      <xdr:row>34</xdr:row>
      <xdr:rowOff>0</xdr:rowOff>
    </xdr:from>
    <xdr:ext cx="371475" cy="371475"/>
    <xdr:sp macro="" textlink="">
      <xdr:nvSpPr>
        <xdr:cNvPr id="5201" name="Shape 18">
          <a:extLst>
            <a:ext uri="{FF2B5EF4-FFF2-40B4-BE49-F238E27FC236}">
              <a16:creationId xmlns:a16="http://schemas.microsoft.com/office/drawing/2014/main" id="{00000000-0008-0000-0000-000051140000}"/>
            </a:ext>
          </a:extLst>
        </xdr:cNvPr>
        <xdr:cNvSpPr/>
      </xdr:nvSpPr>
      <xdr:spPr>
        <a:xfrm>
          <a:off x="18045308" y="1265651"/>
          <a:ext cx="37147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35</xdr:col>
      <xdr:colOff>0</xdr:colOff>
      <xdr:row>34</xdr:row>
      <xdr:rowOff>0</xdr:rowOff>
    </xdr:from>
    <xdr:ext cx="371475" cy="371475"/>
    <xdr:sp macro="" textlink="">
      <xdr:nvSpPr>
        <xdr:cNvPr id="5202" name="Shape 18">
          <a:extLst>
            <a:ext uri="{FF2B5EF4-FFF2-40B4-BE49-F238E27FC236}">
              <a16:creationId xmlns:a16="http://schemas.microsoft.com/office/drawing/2014/main" id="{00000000-0008-0000-0000-000052140000}"/>
            </a:ext>
          </a:extLst>
        </xdr:cNvPr>
        <xdr:cNvSpPr/>
      </xdr:nvSpPr>
      <xdr:spPr>
        <a:xfrm>
          <a:off x="18045308" y="1265651"/>
          <a:ext cx="37147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35</xdr:col>
      <xdr:colOff>0</xdr:colOff>
      <xdr:row>34</xdr:row>
      <xdr:rowOff>0</xdr:rowOff>
    </xdr:from>
    <xdr:ext cx="371475" cy="371475"/>
    <xdr:sp macro="" textlink="">
      <xdr:nvSpPr>
        <xdr:cNvPr id="5203" name="Shape 18">
          <a:extLst>
            <a:ext uri="{FF2B5EF4-FFF2-40B4-BE49-F238E27FC236}">
              <a16:creationId xmlns:a16="http://schemas.microsoft.com/office/drawing/2014/main" id="{00000000-0008-0000-0000-000053140000}"/>
            </a:ext>
          </a:extLst>
        </xdr:cNvPr>
        <xdr:cNvSpPr/>
      </xdr:nvSpPr>
      <xdr:spPr>
        <a:xfrm>
          <a:off x="18045308" y="1265651"/>
          <a:ext cx="37147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35</xdr:col>
      <xdr:colOff>0</xdr:colOff>
      <xdr:row>34</xdr:row>
      <xdr:rowOff>0</xdr:rowOff>
    </xdr:from>
    <xdr:ext cx="371475" cy="371475"/>
    <xdr:sp macro="" textlink="">
      <xdr:nvSpPr>
        <xdr:cNvPr id="5204" name="Shape 18">
          <a:extLst>
            <a:ext uri="{FF2B5EF4-FFF2-40B4-BE49-F238E27FC236}">
              <a16:creationId xmlns:a16="http://schemas.microsoft.com/office/drawing/2014/main" id="{00000000-0008-0000-0000-000054140000}"/>
            </a:ext>
          </a:extLst>
        </xdr:cNvPr>
        <xdr:cNvSpPr/>
      </xdr:nvSpPr>
      <xdr:spPr>
        <a:xfrm>
          <a:off x="18045308" y="1265651"/>
          <a:ext cx="37147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36</xdr:col>
      <xdr:colOff>0</xdr:colOff>
      <xdr:row>34</xdr:row>
      <xdr:rowOff>0</xdr:rowOff>
    </xdr:from>
    <xdr:ext cx="371475" cy="371475"/>
    <xdr:sp macro="" textlink="">
      <xdr:nvSpPr>
        <xdr:cNvPr id="5205" name="Shape 18">
          <a:extLst>
            <a:ext uri="{FF2B5EF4-FFF2-40B4-BE49-F238E27FC236}">
              <a16:creationId xmlns:a16="http://schemas.microsoft.com/office/drawing/2014/main" id="{00000000-0008-0000-0000-000055140000}"/>
            </a:ext>
          </a:extLst>
        </xdr:cNvPr>
        <xdr:cNvSpPr/>
      </xdr:nvSpPr>
      <xdr:spPr>
        <a:xfrm>
          <a:off x="18045308" y="1265651"/>
          <a:ext cx="37147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38</xdr:col>
      <xdr:colOff>0</xdr:colOff>
      <xdr:row>12</xdr:row>
      <xdr:rowOff>0</xdr:rowOff>
    </xdr:from>
    <xdr:ext cx="361950" cy="361950"/>
    <xdr:sp macro="" textlink="">
      <xdr:nvSpPr>
        <xdr:cNvPr id="5206" name="Shape 8">
          <a:extLst>
            <a:ext uri="{FF2B5EF4-FFF2-40B4-BE49-F238E27FC236}">
              <a16:creationId xmlns:a16="http://schemas.microsoft.com/office/drawing/2014/main" id="{00000000-0008-0000-0000-000056140000}"/>
            </a:ext>
          </a:extLst>
        </xdr:cNvPr>
        <xdr:cNvSpPr/>
      </xdr:nvSpPr>
      <xdr:spPr>
        <a:xfrm>
          <a:off x="18045308" y="1265651"/>
          <a:ext cx="361950" cy="3619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38</xdr:col>
      <xdr:colOff>0</xdr:colOff>
      <xdr:row>14</xdr:row>
      <xdr:rowOff>0</xdr:rowOff>
    </xdr:from>
    <xdr:ext cx="371475" cy="371475"/>
    <xdr:sp macro="" textlink="">
      <xdr:nvSpPr>
        <xdr:cNvPr id="5207" name="Shape 18">
          <a:extLst>
            <a:ext uri="{FF2B5EF4-FFF2-40B4-BE49-F238E27FC236}">
              <a16:creationId xmlns:a16="http://schemas.microsoft.com/office/drawing/2014/main" id="{00000000-0008-0000-0000-000057140000}"/>
            </a:ext>
          </a:extLst>
        </xdr:cNvPr>
        <xdr:cNvSpPr/>
      </xdr:nvSpPr>
      <xdr:spPr>
        <a:xfrm>
          <a:off x="18045308" y="1265651"/>
          <a:ext cx="37147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35</xdr:col>
      <xdr:colOff>0</xdr:colOff>
      <xdr:row>34</xdr:row>
      <xdr:rowOff>0</xdr:rowOff>
    </xdr:from>
    <xdr:ext cx="371475" cy="371475"/>
    <xdr:sp macro="" textlink="">
      <xdr:nvSpPr>
        <xdr:cNvPr id="5208" name="Shape 18">
          <a:extLst>
            <a:ext uri="{FF2B5EF4-FFF2-40B4-BE49-F238E27FC236}">
              <a16:creationId xmlns:a16="http://schemas.microsoft.com/office/drawing/2014/main" id="{00000000-0008-0000-0000-000058140000}"/>
            </a:ext>
          </a:extLst>
        </xdr:cNvPr>
        <xdr:cNvSpPr/>
      </xdr:nvSpPr>
      <xdr:spPr>
        <a:xfrm>
          <a:off x="18045308" y="1265651"/>
          <a:ext cx="37147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35</xdr:col>
      <xdr:colOff>0</xdr:colOff>
      <xdr:row>34</xdr:row>
      <xdr:rowOff>0</xdr:rowOff>
    </xdr:from>
    <xdr:ext cx="371475" cy="371475"/>
    <xdr:sp macro="" textlink="">
      <xdr:nvSpPr>
        <xdr:cNvPr id="5209" name="Shape 18">
          <a:extLst>
            <a:ext uri="{FF2B5EF4-FFF2-40B4-BE49-F238E27FC236}">
              <a16:creationId xmlns:a16="http://schemas.microsoft.com/office/drawing/2014/main" id="{00000000-0008-0000-0000-000059140000}"/>
            </a:ext>
          </a:extLst>
        </xdr:cNvPr>
        <xdr:cNvSpPr/>
      </xdr:nvSpPr>
      <xdr:spPr>
        <a:xfrm>
          <a:off x="18045308" y="1265651"/>
          <a:ext cx="37147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35</xdr:col>
      <xdr:colOff>0</xdr:colOff>
      <xdr:row>34</xdr:row>
      <xdr:rowOff>0</xdr:rowOff>
    </xdr:from>
    <xdr:ext cx="371475" cy="371475"/>
    <xdr:sp macro="" textlink="">
      <xdr:nvSpPr>
        <xdr:cNvPr id="5210" name="Shape 18">
          <a:extLst>
            <a:ext uri="{FF2B5EF4-FFF2-40B4-BE49-F238E27FC236}">
              <a16:creationId xmlns:a16="http://schemas.microsoft.com/office/drawing/2014/main" id="{00000000-0008-0000-0000-00005A140000}"/>
            </a:ext>
          </a:extLst>
        </xdr:cNvPr>
        <xdr:cNvSpPr/>
      </xdr:nvSpPr>
      <xdr:spPr>
        <a:xfrm>
          <a:off x="18045308" y="1265651"/>
          <a:ext cx="37147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38</xdr:col>
      <xdr:colOff>0</xdr:colOff>
      <xdr:row>13</xdr:row>
      <xdr:rowOff>0</xdr:rowOff>
    </xdr:from>
    <xdr:ext cx="342900" cy="342900"/>
    <xdr:sp macro="" textlink="">
      <xdr:nvSpPr>
        <xdr:cNvPr id="5211" name="Shape 7">
          <a:extLst>
            <a:ext uri="{FF2B5EF4-FFF2-40B4-BE49-F238E27FC236}">
              <a16:creationId xmlns:a16="http://schemas.microsoft.com/office/drawing/2014/main" id="{00000000-0008-0000-0000-00005B140000}"/>
            </a:ext>
          </a:extLst>
        </xdr:cNvPr>
        <xdr:cNvSpPr/>
      </xdr:nvSpPr>
      <xdr:spPr>
        <a:xfrm>
          <a:off x="18045308"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38</xdr:col>
      <xdr:colOff>0</xdr:colOff>
      <xdr:row>14</xdr:row>
      <xdr:rowOff>0</xdr:rowOff>
    </xdr:from>
    <xdr:ext cx="352425" cy="352425"/>
    <xdr:sp macro="" textlink="">
      <xdr:nvSpPr>
        <xdr:cNvPr id="5212" name="Shape 16">
          <a:extLst>
            <a:ext uri="{FF2B5EF4-FFF2-40B4-BE49-F238E27FC236}">
              <a16:creationId xmlns:a16="http://schemas.microsoft.com/office/drawing/2014/main" id="{00000000-0008-0000-0000-00005C140000}"/>
            </a:ext>
          </a:extLst>
        </xdr:cNvPr>
        <xdr:cNvSpPr/>
      </xdr:nvSpPr>
      <xdr:spPr>
        <a:xfrm>
          <a:off x="18045308" y="1265651"/>
          <a:ext cx="352425"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37</xdr:col>
      <xdr:colOff>0</xdr:colOff>
      <xdr:row>13</xdr:row>
      <xdr:rowOff>0</xdr:rowOff>
    </xdr:from>
    <xdr:ext cx="342900" cy="342900"/>
    <xdr:sp macro="" textlink="">
      <xdr:nvSpPr>
        <xdr:cNvPr id="5213" name="Shape 7">
          <a:extLst>
            <a:ext uri="{FF2B5EF4-FFF2-40B4-BE49-F238E27FC236}">
              <a16:creationId xmlns:a16="http://schemas.microsoft.com/office/drawing/2014/main" id="{00000000-0008-0000-0000-00005D140000}"/>
            </a:ext>
          </a:extLst>
        </xdr:cNvPr>
        <xdr:cNvSpPr/>
      </xdr:nvSpPr>
      <xdr:spPr>
        <a:xfrm>
          <a:off x="18045308"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37</xdr:col>
      <xdr:colOff>0</xdr:colOff>
      <xdr:row>14</xdr:row>
      <xdr:rowOff>0</xdr:rowOff>
    </xdr:from>
    <xdr:ext cx="352425" cy="352425"/>
    <xdr:sp macro="" textlink="">
      <xdr:nvSpPr>
        <xdr:cNvPr id="5214" name="Shape 16">
          <a:extLst>
            <a:ext uri="{FF2B5EF4-FFF2-40B4-BE49-F238E27FC236}">
              <a16:creationId xmlns:a16="http://schemas.microsoft.com/office/drawing/2014/main" id="{00000000-0008-0000-0000-00005E140000}"/>
            </a:ext>
          </a:extLst>
        </xdr:cNvPr>
        <xdr:cNvSpPr/>
      </xdr:nvSpPr>
      <xdr:spPr>
        <a:xfrm>
          <a:off x="18045308" y="1265651"/>
          <a:ext cx="352425"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31</xdr:col>
      <xdr:colOff>0</xdr:colOff>
      <xdr:row>47</xdr:row>
      <xdr:rowOff>0</xdr:rowOff>
    </xdr:from>
    <xdr:ext cx="371475" cy="371475"/>
    <xdr:sp macro="" textlink="">
      <xdr:nvSpPr>
        <xdr:cNvPr id="5215" name="Shape 18">
          <a:extLst>
            <a:ext uri="{FF2B5EF4-FFF2-40B4-BE49-F238E27FC236}">
              <a16:creationId xmlns:a16="http://schemas.microsoft.com/office/drawing/2014/main" id="{00000000-0008-0000-0000-00005F140000}"/>
            </a:ext>
          </a:extLst>
        </xdr:cNvPr>
        <xdr:cNvSpPr/>
      </xdr:nvSpPr>
      <xdr:spPr>
        <a:xfrm>
          <a:off x="18045308" y="1265651"/>
          <a:ext cx="37147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38</xdr:col>
      <xdr:colOff>0</xdr:colOff>
      <xdr:row>47</xdr:row>
      <xdr:rowOff>0</xdr:rowOff>
    </xdr:from>
    <xdr:ext cx="371475" cy="371475"/>
    <xdr:sp macro="" textlink="">
      <xdr:nvSpPr>
        <xdr:cNvPr id="5216" name="Shape 18">
          <a:extLst>
            <a:ext uri="{FF2B5EF4-FFF2-40B4-BE49-F238E27FC236}">
              <a16:creationId xmlns:a16="http://schemas.microsoft.com/office/drawing/2014/main" id="{00000000-0008-0000-0000-000060140000}"/>
            </a:ext>
          </a:extLst>
        </xdr:cNvPr>
        <xdr:cNvSpPr/>
      </xdr:nvSpPr>
      <xdr:spPr>
        <a:xfrm>
          <a:off x="18045308" y="1265651"/>
          <a:ext cx="37147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38</xdr:col>
      <xdr:colOff>0</xdr:colOff>
      <xdr:row>47</xdr:row>
      <xdr:rowOff>0</xdr:rowOff>
    </xdr:from>
    <xdr:ext cx="371475" cy="371475"/>
    <xdr:sp macro="" textlink="">
      <xdr:nvSpPr>
        <xdr:cNvPr id="5217" name="Shape 18">
          <a:extLst>
            <a:ext uri="{FF2B5EF4-FFF2-40B4-BE49-F238E27FC236}">
              <a16:creationId xmlns:a16="http://schemas.microsoft.com/office/drawing/2014/main" id="{00000000-0008-0000-0000-000061140000}"/>
            </a:ext>
          </a:extLst>
        </xdr:cNvPr>
        <xdr:cNvSpPr/>
      </xdr:nvSpPr>
      <xdr:spPr>
        <a:xfrm>
          <a:off x="18045308" y="1265651"/>
          <a:ext cx="37147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34</xdr:row>
      <xdr:rowOff>0</xdr:rowOff>
    </xdr:from>
    <xdr:ext cx="342900" cy="342900"/>
    <xdr:sp macro="" textlink="">
      <xdr:nvSpPr>
        <xdr:cNvPr id="5218" name="Shape 14">
          <a:extLst>
            <a:ext uri="{FF2B5EF4-FFF2-40B4-BE49-F238E27FC236}">
              <a16:creationId xmlns:a16="http://schemas.microsoft.com/office/drawing/2014/main" id="{00000000-0008-0000-0000-000062140000}"/>
            </a:ext>
          </a:extLst>
        </xdr:cNvPr>
        <xdr:cNvSpPr/>
      </xdr:nvSpPr>
      <xdr:spPr>
        <a:xfrm>
          <a:off x="18045308"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35</xdr:row>
      <xdr:rowOff>0</xdr:rowOff>
    </xdr:from>
    <xdr:ext cx="342900" cy="342900"/>
    <xdr:sp macro="" textlink="">
      <xdr:nvSpPr>
        <xdr:cNvPr id="5219" name="Shape 14">
          <a:extLst>
            <a:ext uri="{FF2B5EF4-FFF2-40B4-BE49-F238E27FC236}">
              <a16:creationId xmlns:a16="http://schemas.microsoft.com/office/drawing/2014/main" id="{00000000-0008-0000-0000-000063140000}"/>
            </a:ext>
          </a:extLst>
        </xdr:cNvPr>
        <xdr:cNvSpPr/>
      </xdr:nvSpPr>
      <xdr:spPr>
        <a:xfrm>
          <a:off x="18045308"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36</xdr:row>
      <xdr:rowOff>0</xdr:rowOff>
    </xdr:from>
    <xdr:ext cx="342900" cy="342900"/>
    <xdr:sp macro="" textlink="">
      <xdr:nvSpPr>
        <xdr:cNvPr id="5220" name="Shape 14">
          <a:extLst>
            <a:ext uri="{FF2B5EF4-FFF2-40B4-BE49-F238E27FC236}">
              <a16:creationId xmlns:a16="http://schemas.microsoft.com/office/drawing/2014/main" id="{00000000-0008-0000-0000-000064140000}"/>
            </a:ext>
          </a:extLst>
        </xdr:cNvPr>
        <xdr:cNvSpPr/>
      </xdr:nvSpPr>
      <xdr:spPr>
        <a:xfrm>
          <a:off x="18045308"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37</xdr:row>
      <xdr:rowOff>0</xdr:rowOff>
    </xdr:from>
    <xdr:ext cx="342900" cy="342900"/>
    <xdr:sp macro="" textlink="">
      <xdr:nvSpPr>
        <xdr:cNvPr id="5221" name="Shape 14">
          <a:extLst>
            <a:ext uri="{FF2B5EF4-FFF2-40B4-BE49-F238E27FC236}">
              <a16:creationId xmlns:a16="http://schemas.microsoft.com/office/drawing/2014/main" id="{00000000-0008-0000-0000-000065140000}"/>
            </a:ext>
          </a:extLst>
        </xdr:cNvPr>
        <xdr:cNvSpPr/>
      </xdr:nvSpPr>
      <xdr:spPr>
        <a:xfrm>
          <a:off x="18045308"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34</xdr:row>
      <xdr:rowOff>0</xdr:rowOff>
    </xdr:from>
    <xdr:ext cx="342900" cy="342900"/>
    <xdr:sp macro="" textlink="">
      <xdr:nvSpPr>
        <xdr:cNvPr id="5222" name="Shape 14">
          <a:extLst>
            <a:ext uri="{FF2B5EF4-FFF2-40B4-BE49-F238E27FC236}">
              <a16:creationId xmlns:a16="http://schemas.microsoft.com/office/drawing/2014/main" id="{00000000-0008-0000-0000-000066140000}"/>
            </a:ext>
          </a:extLst>
        </xdr:cNvPr>
        <xdr:cNvSpPr/>
      </xdr:nvSpPr>
      <xdr:spPr>
        <a:xfrm>
          <a:off x="18045308"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35</xdr:row>
      <xdr:rowOff>0</xdr:rowOff>
    </xdr:from>
    <xdr:ext cx="342900" cy="342900"/>
    <xdr:sp macro="" textlink="">
      <xdr:nvSpPr>
        <xdr:cNvPr id="5223" name="Shape 14">
          <a:extLst>
            <a:ext uri="{FF2B5EF4-FFF2-40B4-BE49-F238E27FC236}">
              <a16:creationId xmlns:a16="http://schemas.microsoft.com/office/drawing/2014/main" id="{00000000-0008-0000-0000-000067140000}"/>
            </a:ext>
          </a:extLst>
        </xdr:cNvPr>
        <xdr:cNvSpPr/>
      </xdr:nvSpPr>
      <xdr:spPr>
        <a:xfrm>
          <a:off x="18045308"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36</xdr:row>
      <xdr:rowOff>0</xdr:rowOff>
    </xdr:from>
    <xdr:ext cx="342900" cy="342900"/>
    <xdr:sp macro="" textlink="">
      <xdr:nvSpPr>
        <xdr:cNvPr id="5224" name="Shape 14">
          <a:extLst>
            <a:ext uri="{FF2B5EF4-FFF2-40B4-BE49-F238E27FC236}">
              <a16:creationId xmlns:a16="http://schemas.microsoft.com/office/drawing/2014/main" id="{00000000-0008-0000-0000-000068140000}"/>
            </a:ext>
          </a:extLst>
        </xdr:cNvPr>
        <xdr:cNvSpPr/>
      </xdr:nvSpPr>
      <xdr:spPr>
        <a:xfrm>
          <a:off x="18045308"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37</xdr:row>
      <xdr:rowOff>0</xdr:rowOff>
    </xdr:from>
    <xdr:ext cx="342900" cy="342900"/>
    <xdr:sp macro="" textlink="">
      <xdr:nvSpPr>
        <xdr:cNvPr id="5225" name="Shape 14">
          <a:extLst>
            <a:ext uri="{FF2B5EF4-FFF2-40B4-BE49-F238E27FC236}">
              <a16:creationId xmlns:a16="http://schemas.microsoft.com/office/drawing/2014/main" id="{00000000-0008-0000-0000-000069140000}"/>
            </a:ext>
          </a:extLst>
        </xdr:cNvPr>
        <xdr:cNvSpPr/>
      </xdr:nvSpPr>
      <xdr:spPr>
        <a:xfrm>
          <a:off x="18045308"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34</xdr:row>
      <xdr:rowOff>0</xdr:rowOff>
    </xdr:from>
    <xdr:ext cx="342900" cy="342900"/>
    <xdr:sp macro="" textlink="">
      <xdr:nvSpPr>
        <xdr:cNvPr id="5226" name="Shape 14">
          <a:extLst>
            <a:ext uri="{FF2B5EF4-FFF2-40B4-BE49-F238E27FC236}">
              <a16:creationId xmlns:a16="http://schemas.microsoft.com/office/drawing/2014/main" id="{00000000-0008-0000-0000-00006A140000}"/>
            </a:ext>
          </a:extLst>
        </xdr:cNvPr>
        <xdr:cNvSpPr/>
      </xdr:nvSpPr>
      <xdr:spPr>
        <a:xfrm>
          <a:off x="18045308"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32</xdr:row>
      <xdr:rowOff>0</xdr:rowOff>
    </xdr:from>
    <xdr:ext cx="342900" cy="342900"/>
    <xdr:sp macro="" textlink="">
      <xdr:nvSpPr>
        <xdr:cNvPr id="5227" name="Shape 14">
          <a:extLst>
            <a:ext uri="{FF2B5EF4-FFF2-40B4-BE49-F238E27FC236}">
              <a16:creationId xmlns:a16="http://schemas.microsoft.com/office/drawing/2014/main" id="{00000000-0008-0000-0000-00006B140000}"/>
            </a:ext>
          </a:extLst>
        </xdr:cNvPr>
        <xdr:cNvSpPr/>
      </xdr:nvSpPr>
      <xdr:spPr>
        <a:xfrm>
          <a:off x="18045308"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32</xdr:row>
      <xdr:rowOff>0</xdr:rowOff>
    </xdr:from>
    <xdr:ext cx="342900" cy="342900"/>
    <xdr:sp macro="" textlink="">
      <xdr:nvSpPr>
        <xdr:cNvPr id="5228" name="Shape 14">
          <a:extLst>
            <a:ext uri="{FF2B5EF4-FFF2-40B4-BE49-F238E27FC236}">
              <a16:creationId xmlns:a16="http://schemas.microsoft.com/office/drawing/2014/main" id="{00000000-0008-0000-0000-00006C140000}"/>
            </a:ext>
          </a:extLst>
        </xdr:cNvPr>
        <xdr:cNvSpPr/>
      </xdr:nvSpPr>
      <xdr:spPr>
        <a:xfrm>
          <a:off x="18045308"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32</xdr:row>
      <xdr:rowOff>0</xdr:rowOff>
    </xdr:from>
    <xdr:ext cx="342900" cy="342900"/>
    <xdr:sp macro="" textlink="">
      <xdr:nvSpPr>
        <xdr:cNvPr id="5229" name="Shape 14">
          <a:extLst>
            <a:ext uri="{FF2B5EF4-FFF2-40B4-BE49-F238E27FC236}">
              <a16:creationId xmlns:a16="http://schemas.microsoft.com/office/drawing/2014/main" id="{00000000-0008-0000-0000-00006D140000}"/>
            </a:ext>
          </a:extLst>
        </xdr:cNvPr>
        <xdr:cNvSpPr/>
      </xdr:nvSpPr>
      <xdr:spPr>
        <a:xfrm>
          <a:off x="18045308"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35</xdr:row>
      <xdr:rowOff>0</xdr:rowOff>
    </xdr:from>
    <xdr:ext cx="342900" cy="342900"/>
    <xdr:sp macro="" textlink="">
      <xdr:nvSpPr>
        <xdr:cNvPr id="5230" name="Shape 14">
          <a:extLst>
            <a:ext uri="{FF2B5EF4-FFF2-40B4-BE49-F238E27FC236}">
              <a16:creationId xmlns:a16="http://schemas.microsoft.com/office/drawing/2014/main" id="{00000000-0008-0000-0000-00006E140000}"/>
            </a:ext>
          </a:extLst>
        </xdr:cNvPr>
        <xdr:cNvSpPr/>
      </xdr:nvSpPr>
      <xdr:spPr>
        <a:xfrm>
          <a:off x="18045308"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35</xdr:row>
      <xdr:rowOff>0</xdr:rowOff>
    </xdr:from>
    <xdr:ext cx="342900" cy="342900"/>
    <xdr:sp macro="" textlink="">
      <xdr:nvSpPr>
        <xdr:cNvPr id="5231" name="Shape 14">
          <a:extLst>
            <a:ext uri="{FF2B5EF4-FFF2-40B4-BE49-F238E27FC236}">
              <a16:creationId xmlns:a16="http://schemas.microsoft.com/office/drawing/2014/main" id="{00000000-0008-0000-0000-00006F140000}"/>
            </a:ext>
          </a:extLst>
        </xdr:cNvPr>
        <xdr:cNvSpPr/>
      </xdr:nvSpPr>
      <xdr:spPr>
        <a:xfrm>
          <a:off x="18045308"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35</xdr:row>
      <xdr:rowOff>0</xdr:rowOff>
    </xdr:from>
    <xdr:ext cx="342900" cy="342900"/>
    <xdr:sp macro="" textlink="">
      <xdr:nvSpPr>
        <xdr:cNvPr id="5232" name="Shape 14">
          <a:extLst>
            <a:ext uri="{FF2B5EF4-FFF2-40B4-BE49-F238E27FC236}">
              <a16:creationId xmlns:a16="http://schemas.microsoft.com/office/drawing/2014/main" id="{00000000-0008-0000-0000-000070140000}"/>
            </a:ext>
          </a:extLst>
        </xdr:cNvPr>
        <xdr:cNvSpPr/>
      </xdr:nvSpPr>
      <xdr:spPr>
        <a:xfrm>
          <a:off x="18045308"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36</xdr:row>
      <xdr:rowOff>0</xdr:rowOff>
    </xdr:from>
    <xdr:ext cx="342900" cy="342900"/>
    <xdr:sp macro="" textlink="">
      <xdr:nvSpPr>
        <xdr:cNvPr id="5233" name="Shape 14">
          <a:extLst>
            <a:ext uri="{FF2B5EF4-FFF2-40B4-BE49-F238E27FC236}">
              <a16:creationId xmlns:a16="http://schemas.microsoft.com/office/drawing/2014/main" id="{00000000-0008-0000-0000-000071140000}"/>
            </a:ext>
          </a:extLst>
        </xdr:cNvPr>
        <xdr:cNvSpPr/>
      </xdr:nvSpPr>
      <xdr:spPr>
        <a:xfrm>
          <a:off x="18045308"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36</xdr:row>
      <xdr:rowOff>0</xdr:rowOff>
    </xdr:from>
    <xdr:ext cx="342900" cy="342900"/>
    <xdr:sp macro="" textlink="">
      <xdr:nvSpPr>
        <xdr:cNvPr id="5234" name="Shape 14">
          <a:extLst>
            <a:ext uri="{FF2B5EF4-FFF2-40B4-BE49-F238E27FC236}">
              <a16:creationId xmlns:a16="http://schemas.microsoft.com/office/drawing/2014/main" id="{00000000-0008-0000-0000-000072140000}"/>
            </a:ext>
          </a:extLst>
        </xdr:cNvPr>
        <xdr:cNvSpPr/>
      </xdr:nvSpPr>
      <xdr:spPr>
        <a:xfrm>
          <a:off x="18045308"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36</xdr:row>
      <xdr:rowOff>0</xdr:rowOff>
    </xdr:from>
    <xdr:ext cx="342900" cy="342900"/>
    <xdr:sp macro="" textlink="">
      <xdr:nvSpPr>
        <xdr:cNvPr id="5235" name="Shape 14">
          <a:extLst>
            <a:ext uri="{FF2B5EF4-FFF2-40B4-BE49-F238E27FC236}">
              <a16:creationId xmlns:a16="http://schemas.microsoft.com/office/drawing/2014/main" id="{00000000-0008-0000-0000-000073140000}"/>
            </a:ext>
          </a:extLst>
        </xdr:cNvPr>
        <xdr:cNvSpPr/>
      </xdr:nvSpPr>
      <xdr:spPr>
        <a:xfrm>
          <a:off x="18045308"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37</xdr:row>
      <xdr:rowOff>0</xdr:rowOff>
    </xdr:from>
    <xdr:ext cx="342900" cy="342900"/>
    <xdr:sp macro="" textlink="">
      <xdr:nvSpPr>
        <xdr:cNvPr id="5236" name="Shape 14">
          <a:extLst>
            <a:ext uri="{FF2B5EF4-FFF2-40B4-BE49-F238E27FC236}">
              <a16:creationId xmlns:a16="http://schemas.microsoft.com/office/drawing/2014/main" id="{00000000-0008-0000-0000-000074140000}"/>
            </a:ext>
          </a:extLst>
        </xdr:cNvPr>
        <xdr:cNvSpPr/>
      </xdr:nvSpPr>
      <xdr:spPr>
        <a:xfrm>
          <a:off x="18045308"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37</xdr:row>
      <xdr:rowOff>0</xdr:rowOff>
    </xdr:from>
    <xdr:ext cx="342900" cy="342900"/>
    <xdr:sp macro="" textlink="">
      <xdr:nvSpPr>
        <xdr:cNvPr id="5237" name="Shape 14">
          <a:extLst>
            <a:ext uri="{FF2B5EF4-FFF2-40B4-BE49-F238E27FC236}">
              <a16:creationId xmlns:a16="http://schemas.microsoft.com/office/drawing/2014/main" id="{00000000-0008-0000-0000-000075140000}"/>
            </a:ext>
          </a:extLst>
        </xdr:cNvPr>
        <xdr:cNvSpPr/>
      </xdr:nvSpPr>
      <xdr:spPr>
        <a:xfrm>
          <a:off x="18045308"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40</xdr:row>
      <xdr:rowOff>0</xdr:rowOff>
    </xdr:from>
    <xdr:ext cx="342900" cy="342900"/>
    <xdr:sp macro="" textlink="">
      <xdr:nvSpPr>
        <xdr:cNvPr id="5238" name="Shape 14">
          <a:extLst>
            <a:ext uri="{FF2B5EF4-FFF2-40B4-BE49-F238E27FC236}">
              <a16:creationId xmlns:a16="http://schemas.microsoft.com/office/drawing/2014/main" id="{00000000-0008-0000-0000-000076140000}"/>
            </a:ext>
          </a:extLst>
        </xdr:cNvPr>
        <xdr:cNvSpPr/>
      </xdr:nvSpPr>
      <xdr:spPr>
        <a:xfrm>
          <a:off x="18045308"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40</xdr:row>
      <xdr:rowOff>0</xdr:rowOff>
    </xdr:from>
    <xdr:ext cx="342900" cy="342900"/>
    <xdr:sp macro="" textlink="">
      <xdr:nvSpPr>
        <xdr:cNvPr id="5239" name="Shape 14">
          <a:extLst>
            <a:ext uri="{FF2B5EF4-FFF2-40B4-BE49-F238E27FC236}">
              <a16:creationId xmlns:a16="http://schemas.microsoft.com/office/drawing/2014/main" id="{00000000-0008-0000-0000-000077140000}"/>
            </a:ext>
          </a:extLst>
        </xdr:cNvPr>
        <xdr:cNvSpPr/>
      </xdr:nvSpPr>
      <xdr:spPr>
        <a:xfrm>
          <a:off x="18045308"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40</xdr:row>
      <xdr:rowOff>0</xdr:rowOff>
    </xdr:from>
    <xdr:ext cx="342900" cy="342900"/>
    <xdr:sp macro="" textlink="">
      <xdr:nvSpPr>
        <xdr:cNvPr id="5240" name="Shape 14">
          <a:extLst>
            <a:ext uri="{FF2B5EF4-FFF2-40B4-BE49-F238E27FC236}">
              <a16:creationId xmlns:a16="http://schemas.microsoft.com/office/drawing/2014/main" id="{00000000-0008-0000-0000-000078140000}"/>
            </a:ext>
          </a:extLst>
        </xdr:cNvPr>
        <xdr:cNvSpPr/>
      </xdr:nvSpPr>
      <xdr:spPr>
        <a:xfrm>
          <a:off x="18045308"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41</xdr:row>
      <xdr:rowOff>0</xdr:rowOff>
    </xdr:from>
    <xdr:ext cx="342900" cy="342900"/>
    <xdr:sp macro="" textlink="">
      <xdr:nvSpPr>
        <xdr:cNvPr id="5241" name="Shape 14">
          <a:extLst>
            <a:ext uri="{FF2B5EF4-FFF2-40B4-BE49-F238E27FC236}">
              <a16:creationId xmlns:a16="http://schemas.microsoft.com/office/drawing/2014/main" id="{00000000-0008-0000-0000-000079140000}"/>
            </a:ext>
          </a:extLst>
        </xdr:cNvPr>
        <xdr:cNvSpPr/>
      </xdr:nvSpPr>
      <xdr:spPr>
        <a:xfrm>
          <a:off x="18045308"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41</xdr:row>
      <xdr:rowOff>0</xdr:rowOff>
    </xdr:from>
    <xdr:ext cx="342900" cy="342900"/>
    <xdr:sp macro="" textlink="">
      <xdr:nvSpPr>
        <xdr:cNvPr id="5242" name="Shape 14">
          <a:extLst>
            <a:ext uri="{FF2B5EF4-FFF2-40B4-BE49-F238E27FC236}">
              <a16:creationId xmlns:a16="http://schemas.microsoft.com/office/drawing/2014/main" id="{00000000-0008-0000-0000-00007A140000}"/>
            </a:ext>
          </a:extLst>
        </xdr:cNvPr>
        <xdr:cNvSpPr/>
      </xdr:nvSpPr>
      <xdr:spPr>
        <a:xfrm>
          <a:off x="18045308"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41</xdr:row>
      <xdr:rowOff>0</xdr:rowOff>
    </xdr:from>
    <xdr:ext cx="342900" cy="342900"/>
    <xdr:sp macro="" textlink="">
      <xdr:nvSpPr>
        <xdr:cNvPr id="5243" name="Shape 14">
          <a:extLst>
            <a:ext uri="{FF2B5EF4-FFF2-40B4-BE49-F238E27FC236}">
              <a16:creationId xmlns:a16="http://schemas.microsoft.com/office/drawing/2014/main" id="{00000000-0008-0000-0000-00007B140000}"/>
            </a:ext>
          </a:extLst>
        </xdr:cNvPr>
        <xdr:cNvSpPr/>
      </xdr:nvSpPr>
      <xdr:spPr>
        <a:xfrm>
          <a:off x="18045308"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42</xdr:row>
      <xdr:rowOff>0</xdr:rowOff>
    </xdr:from>
    <xdr:ext cx="342900" cy="342900"/>
    <xdr:sp macro="" textlink="">
      <xdr:nvSpPr>
        <xdr:cNvPr id="5244" name="Shape 14">
          <a:extLst>
            <a:ext uri="{FF2B5EF4-FFF2-40B4-BE49-F238E27FC236}">
              <a16:creationId xmlns:a16="http://schemas.microsoft.com/office/drawing/2014/main" id="{00000000-0008-0000-0000-00007C140000}"/>
            </a:ext>
          </a:extLst>
        </xdr:cNvPr>
        <xdr:cNvSpPr/>
      </xdr:nvSpPr>
      <xdr:spPr>
        <a:xfrm>
          <a:off x="18045308"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42</xdr:row>
      <xdr:rowOff>0</xdr:rowOff>
    </xdr:from>
    <xdr:ext cx="342900" cy="342900"/>
    <xdr:sp macro="" textlink="">
      <xdr:nvSpPr>
        <xdr:cNvPr id="5245" name="Shape 14">
          <a:extLst>
            <a:ext uri="{FF2B5EF4-FFF2-40B4-BE49-F238E27FC236}">
              <a16:creationId xmlns:a16="http://schemas.microsoft.com/office/drawing/2014/main" id="{00000000-0008-0000-0000-00007D140000}"/>
            </a:ext>
          </a:extLst>
        </xdr:cNvPr>
        <xdr:cNvSpPr/>
      </xdr:nvSpPr>
      <xdr:spPr>
        <a:xfrm>
          <a:off x="18045308"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42</xdr:row>
      <xdr:rowOff>0</xdr:rowOff>
    </xdr:from>
    <xdr:ext cx="342900" cy="342900"/>
    <xdr:sp macro="" textlink="">
      <xdr:nvSpPr>
        <xdr:cNvPr id="5246" name="Shape 14">
          <a:extLst>
            <a:ext uri="{FF2B5EF4-FFF2-40B4-BE49-F238E27FC236}">
              <a16:creationId xmlns:a16="http://schemas.microsoft.com/office/drawing/2014/main" id="{00000000-0008-0000-0000-00007E140000}"/>
            </a:ext>
          </a:extLst>
        </xdr:cNvPr>
        <xdr:cNvSpPr/>
      </xdr:nvSpPr>
      <xdr:spPr>
        <a:xfrm>
          <a:off x="18045308"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43</xdr:row>
      <xdr:rowOff>0</xdr:rowOff>
    </xdr:from>
    <xdr:ext cx="342900" cy="342900"/>
    <xdr:sp macro="" textlink="">
      <xdr:nvSpPr>
        <xdr:cNvPr id="5247" name="Shape 14">
          <a:extLst>
            <a:ext uri="{FF2B5EF4-FFF2-40B4-BE49-F238E27FC236}">
              <a16:creationId xmlns:a16="http://schemas.microsoft.com/office/drawing/2014/main" id="{00000000-0008-0000-0000-00007F140000}"/>
            </a:ext>
          </a:extLst>
        </xdr:cNvPr>
        <xdr:cNvSpPr/>
      </xdr:nvSpPr>
      <xdr:spPr>
        <a:xfrm>
          <a:off x="18045308"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43</xdr:row>
      <xdr:rowOff>0</xdr:rowOff>
    </xdr:from>
    <xdr:ext cx="342900" cy="342900"/>
    <xdr:sp macro="" textlink="">
      <xdr:nvSpPr>
        <xdr:cNvPr id="5248" name="Shape 14">
          <a:extLst>
            <a:ext uri="{FF2B5EF4-FFF2-40B4-BE49-F238E27FC236}">
              <a16:creationId xmlns:a16="http://schemas.microsoft.com/office/drawing/2014/main" id="{00000000-0008-0000-0000-000080140000}"/>
            </a:ext>
          </a:extLst>
        </xdr:cNvPr>
        <xdr:cNvSpPr/>
      </xdr:nvSpPr>
      <xdr:spPr>
        <a:xfrm>
          <a:off x="18045308"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43</xdr:row>
      <xdr:rowOff>0</xdr:rowOff>
    </xdr:from>
    <xdr:ext cx="342900" cy="342900"/>
    <xdr:sp macro="" textlink="">
      <xdr:nvSpPr>
        <xdr:cNvPr id="5249" name="Shape 14">
          <a:extLst>
            <a:ext uri="{FF2B5EF4-FFF2-40B4-BE49-F238E27FC236}">
              <a16:creationId xmlns:a16="http://schemas.microsoft.com/office/drawing/2014/main" id="{00000000-0008-0000-0000-000081140000}"/>
            </a:ext>
          </a:extLst>
        </xdr:cNvPr>
        <xdr:cNvSpPr/>
      </xdr:nvSpPr>
      <xdr:spPr>
        <a:xfrm>
          <a:off x="18045308"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49</xdr:row>
      <xdr:rowOff>0</xdr:rowOff>
    </xdr:from>
    <xdr:ext cx="342900" cy="342900"/>
    <xdr:sp macro="" textlink="">
      <xdr:nvSpPr>
        <xdr:cNvPr id="5250" name="Shape 14">
          <a:extLst>
            <a:ext uri="{FF2B5EF4-FFF2-40B4-BE49-F238E27FC236}">
              <a16:creationId xmlns:a16="http://schemas.microsoft.com/office/drawing/2014/main" id="{00000000-0008-0000-0000-000082140000}"/>
            </a:ext>
          </a:extLst>
        </xdr:cNvPr>
        <xdr:cNvSpPr/>
      </xdr:nvSpPr>
      <xdr:spPr>
        <a:xfrm>
          <a:off x="18045308"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49</xdr:row>
      <xdr:rowOff>0</xdr:rowOff>
    </xdr:from>
    <xdr:ext cx="342900" cy="342900"/>
    <xdr:sp macro="" textlink="">
      <xdr:nvSpPr>
        <xdr:cNvPr id="5251" name="Shape 14">
          <a:extLst>
            <a:ext uri="{FF2B5EF4-FFF2-40B4-BE49-F238E27FC236}">
              <a16:creationId xmlns:a16="http://schemas.microsoft.com/office/drawing/2014/main" id="{00000000-0008-0000-0000-000083140000}"/>
            </a:ext>
          </a:extLst>
        </xdr:cNvPr>
        <xdr:cNvSpPr/>
      </xdr:nvSpPr>
      <xdr:spPr>
        <a:xfrm>
          <a:off x="18045308"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41</xdr:col>
      <xdr:colOff>0</xdr:colOff>
      <xdr:row>49</xdr:row>
      <xdr:rowOff>0</xdr:rowOff>
    </xdr:from>
    <xdr:ext cx="342900" cy="342900"/>
    <xdr:sp macro="" textlink="">
      <xdr:nvSpPr>
        <xdr:cNvPr id="5252" name="Shape 14">
          <a:extLst>
            <a:ext uri="{FF2B5EF4-FFF2-40B4-BE49-F238E27FC236}">
              <a16:creationId xmlns:a16="http://schemas.microsoft.com/office/drawing/2014/main" id="{00000000-0008-0000-0000-000084140000}"/>
            </a:ext>
          </a:extLst>
        </xdr:cNvPr>
        <xdr:cNvSpPr/>
      </xdr:nvSpPr>
      <xdr:spPr>
        <a:xfrm>
          <a:off x="18045308"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34</xdr:row>
      <xdr:rowOff>0</xdr:rowOff>
    </xdr:from>
    <xdr:ext cx="342900" cy="342900"/>
    <xdr:sp macro="" textlink="">
      <xdr:nvSpPr>
        <xdr:cNvPr id="5253" name="Shape 14">
          <a:extLst>
            <a:ext uri="{FF2B5EF4-FFF2-40B4-BE49-F238E27FC236}">
              <a16:creationId xmlns:a16="http://schemas.microsoft.com/office/drawing/2014/main" id="{00000000-0008-0000-0000-000085140000}"/>
            </a:ext>
          </a:extLst>
        </xdr:cNvPr>
        <xdr:cNvSpPr/>
      </xdr:nvSpPr>
      <xdr:spPr>
        <a:xfrm>
          <a:off x="18045308"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35</xdr:row>
      <xdr:rowOff>0</xdr:rowOff>
    </xdr:from>
    <xdr:ext cx="342900" cy="342900"/>
    <xdr:sp macro="" textlink="">
      <xdr:nvSpPr>
        <xdr:cNvPr id="5254" name="Shape 14">
          <a:extLst>
            <a:ext uri="{FF2B5EF4-FFF2-40B4-BE49-F238E27FC236}">
              <a16:creationId xmlns:a16="http://schemas.microsoft.com/office/drawing/2014/main" id="{00000000-0008-0000-0000-000086140000}"/>
            </a:ext>
          </a:extLst>
        </xdr:cNvPr>
        <xdr:cNvSpPr/>
      </xdr:nvSpPr>
      <xdr:spPr>
        <a:xfrm>
          <a:off x="18045308"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36</xdr:row>
      <xdr:rowOff>0</xdr:rowOff>
    </xdr:from>
    <xdr:ext cx="342900" cy="342900"/>
    <xdr:sp macro="" textlink="">
      <xdr:nvSpPr>
        <xdr:cNvPr id="5255" name="Shape 14">
          <a:extLst>
            <a:ext uri="{FF2B5EF4-FFF2-40B4-BE49-F238E27FC236}">
              <a16:creationId xmlns:a16="http://schemas.microsoft.com/office/drawing/2014/main" id="{00000000-0008-0000-0000-000087140000}"/>
            </a:ext>
          </a:extLst>
        </xdr:cNvPr>
        <xdr:cNvSpPr/>
      </xdr:nvSpPr>
      <xdr:spPr>
        <a:xfrm>
          <a:off x="18045308"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37</xdr:row>
      <xdr:rowOff>0</xdr:rowOff>
    </xdr:from>
    <xdr:ext cx="342900" cy="342900"/>
    <xdr:sp macro="" textlink="">
      <xdr:nvSpPr>
        <xdr:cNvPr id="5256" name="Shape 14">
          <a:extLst>
            <a:ext uri="{FF2B5EF4-FFF2-40B4-BE49-F238E27FC236}">
              <a16:creationId xmlns:a16="http://schemas.microsoft.com/office/drawing/2014/main" id="{00000000-0008-0000-0000-000088140000}"/>
            </a:ext>
          </a:extLst>
        </xdr:cNvPr>
        <xdr:cNvSpPr/>
      </xdr:nvSpPr>
      <xdr:spPr>
        <a:xfrm>
          <a:off x="18045308"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34</xdr:row>
      <xdr:rowOff>0</xdr:rowOff>
    </xdr:from>
    <xdr:ext cx="342900" cy="342900"/>
    <xdr:sp macro="" textlink="">
      <xdr:nvSpPr>
        <xdr:cNvPr id="5257" name="Shape 14">
          <a:extLst>
            <a:ext uri="{FF2B5EF4-FFF2-40B4-BE49-F238E27FC236}">
              <a16:creationId xmlns:a16="http://schemas.microsoft.com/office/drawing/2014/main" id="{00000000-0008-0000-0000-000089140000}"/>
            </a:ext>
          </a:extLst>
        </xdr:cNvPr>
        <xdr:cNvSpPr/>
      </xdr:nvSpPr>
      <xdr:spPr>
        <a:xfrm>
          <a:off x="18045308"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35</xdr:row>
      <xdr:rowOff>0</xdr:rowOff>
    </xdr:from>
    <xdr:ext cx="342900" cy="342900"/>
    <xdr:sp macro="" textlink="">
      <xdr:nvSpPr>
        <xdr:cNvPr id="5258" name="Shape 14">
          <a:extLst>
            <a:ext uri="{FF2B5EF4-FFF2-40B4-BE49-F238E27FC236}">
              <a16:creationId xmlns:a16="http://schemas.microsoft.com/office/drawing/2014/main" id="{00000000-0008-0000-0000-00008A140000}"/>
            </a:ext>
          </a:extLst>
        </xdr:cNvPr>
        <xdr:cNvSpPr/>
      </xdr:nvSpPr>
      <xdr:spPr>
        <a:xfrm>
          <a:off x="18045308"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36</xdr:row>
      <xdr:rowOff>0</xdr:rowOff>
    </xdr:from>
    <xdr:ext cx="342900" cy="342900"/>
    <xdr:sp macro="" textlink="">
      <xdr:nvSpPr>
        <xdr:cNvPr id="5259" name="Shape 14">
          <a:extLst>
            <a:ext uri="{FF2B5EF4-FFF2-40B4-BE49-F238E27FC236}">
              <a16:creationId xmlns:a16="http://schemas.microsoft.com/office/drawing/2014/main" id="{00000000-0008-0000-0000-00008B140000}"/>
            </a:ext>
          </a:extLst>
        </xdr:cNvPr>
        <xdr:cNvSpPr/>
      </xdr:nvSpPr>
      <xdr:spPr>
        <a:xfrm>
          <a:off x="18045308"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37</xdr:row>
      <xdr:rowOff>0</xdr:rowOff>
    </xdr:from>
    <xdr:ext cx="342900" cy="342900"/>
    <xdr:sp macro="" textlink="">
      <xdr:nvSpPr>
        <xdr:cNvPr id="5260" name="Shape 14">
          <a:extLst>
            <a:ext uri="{FF2B5EF4-FFF2-40B4-BE49-F238E27FC236}">
              <a16:creationId xmlns:a16="http://schemas.microsoft.com/office/drawing/2014/main" id="{00000000-0008-0000-0000-00008C140000}"/>
            </a:ext>
          </a:extLst>
        </xdr:cNvPr>
        <xdr:cNvSpPr/>
      </xdr:nvSpPr>
      <xdr:spPr>
        <a:xfrm>
          <a:off x="18045308"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34</xdr:row>
      <xdr:rowOff>0</xdr:rowOff>
    </xdr:from>
    <xdr:ext cx="342900" cy="342900"/>
    <xdr:sp macro="" textlink="">
      <xdr:nvSpPr>
        <xdr:cNvPr id="5261" name="Shape 14">
          <a:extLst>
            <a:ext uri="{FF2B5EF4-FFF2-40B4-BE49-F238E27FC236}">
              <a16:creationId xmlns:a16="http://schemas.microsoft.com/office/drawing/2014/main" id="{00000000-0008-0000-0000-00008D140000}"/>
            </a:ext>
          </a:extLst>
        </xdr:cNvPr>
        <xdr:cNvSpPr/>
      </xdr:nvSpPr>
      <xdr:spPr>
        <a:xfrm>
          <a:off x="18045308"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32</xdr:row>
      <xdr:rowOff>0</xdr:rowOff>
    </xdr:from>
    <xdr:ext cx="342900" cy="342900"/>
    <xdr:sp macro="" textlink="">
      <xdr:nvSpPr>
        <xdr:cNvPr id="5262" name="Shape 14">
          <a:extLst>
            <a:ext uri="{FF2B5EF4-FFF2-40B4-BE49-F238E27FC236}">
              <a16:creationId xmlns:a16="http://schemas.microsoft.com/office/drawing/2014/main" id="{00000000-0008-0000-0000-00008E140000}"/>
            </a:ext>
          </a:extLst>
        </xdr:cNvPr>
        <xdr:cNvSpPr/>
      </xdr:nvSpPr>
      <xdr:spPr>
        <a:xfrm>
          <a:off x="18045308"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32</xdr:row>
      <xdr:rowOff>0</xdr:rowOff>
    </xdr:from>
    <xdr:ext cx="342900" cy="342900"/>
    <xdr:sp macro="" textlink="">
      <xdr:nvSpPr>
        <xdr:cNvPr id="5263" name="Shape 14">
          <a:extLst>
            <a:ext uri="{FF2B5EF4-FFF2-40B4-BE49-F238E27FC236}">
              <a16:creationId xmlns:a16="http://schemas.microsoft.com/office/drawing/2014/main" id="{00000000-0008-0000-0000-00008F140000}"/>
            </a:ext>
          </a:extLst>
        </xdr:cNvPr>
        <xdr:cNvSpPr/>
      </xdr:nvSpPr>
      <xdr:spPr>
        <a:xfrm>
          <a:off x="18045308"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32</xdr:row>
      <xdr:rowOff>0</xdr:rowOff>
    </xdr:from>
    <xdr:ext cx="342900" cy="342900"/>
    <xdr:sp macro="" textlink="">
      <xdr:nvSpPr>
        <xdr:cNvPr id="5264" name="Shape 14">
          <a:extLst>
            <a:ext uri="{FF2B5EF4-FFF2-40B4-BE49-F238E27FC236}">
              <a16:creationId xmlns:a16="http://schemas.microsoft.com/office/drawing/2014/main" id="{00000000-0008-0000-0000-000090140000}"/>
            </a:ext>
          </a:extLst>
        </xdr:cNvPr>
        <xdr:cNvSpPr/>
      </xdr:nvSpPr>
      <xdr:spPr>
        <a:xfrm>
          <a:off x="18045308"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35</xdr:row>
      <xdr:rowOff>0</xdr:rowOff>
    </xdr:from>
    <xdr:ext cx="342900" cy="342900"/>
    <xdr:sp macro="" textlink="">
      <xdr:nvSpPr>
        <xdr:cNvPr id="5265" name="Shape 14">
          <a:extLst>
            <a:ext uri="{FF2B5EF4-FFF2-40B4-BE49-F238E27FC236}">
              <a16:creationId xmlns:a16="http://schemas.microsoft.com/office/drawing/2014/main" id="{00000000-0008-0000-0000-000091140000}"/>
            </a:ext>
          </a:extLst>
        </xdr:cNvPr>
        <xdr:cNvSpPr/>
      </xdr:nvSpPr>
      <xdr:spPr>
        <a:xfrm>
          <a:off x="18045308"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35</xdr:row>
      <xdr:rowOff>0</xdr:rowOff>
    </xdr:from>
    <xdr:ext cx="342900" cy="342900"/>
    <xdr:sp macro="" textlink="">
      <xdr:nvSpPr>
        <xdr:cNvPr id="5266" name="Shape 14">
          <a:extLst>
            <a:ext uri="{FF2B5EF4-FFF2-40B4-BE49-F238E27FC236}">
              <a16:creationId xmlns:a16="http://schemas.microsoft.com/office/drawing/2014/main" id="{00000000-0008-0000-0000-000092140000}"/>
            </a:ext>
          </a:extLst>
        </xdr:cNvPr>
        <xdr:cNvSpPr/>
      </xdr:nvSpPr>
      <xdr:spPr>
        <a:xfrm>
          <a:off x="18045308"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35</xdr:row>
      <xdr:rowOff>0</xdr:rowOff>
    </xdr:from>
    <xdr:ext cx="342900" cy="342900"/>
    <xdr:sp macro="" textlink="">
      <xdr:nvSpPr>
        <xdr:cNvPr id="5267" name="Shape 14">
          <a:extLst>
            <a:ext uri="{FF2B5EF4-FFF2-40B4-BE49-F238E27FC236}">
              <a16:creationId xmlns:a16="http://schemas.microsoft.com/office/drawing/2014/main" id="{00000000-0008-0000-0000-000093140000}"/>
            </a:ext>
          </a:extLst>
        </xdr:cNvPr>
        <xdr:cNvSpPr/>
      </xdr:nvSpPr>
      <xdr:spPr>
        <a:xfrm>
          <a:off x="18045308"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36</xdr:row>
      <xdr:rowOff>0</xdr:rowOff>
    </xdr:from>
    <xdr:ext cx="342900" cy="342900"/>
    <xdr:sp macro="" textlink="">
      <xdr:nvSpPr>
        <xdr:cNvPr id="5268" name="Shape 14">
          <a:extLst>
            <a:ext uri="{FF2B5EF4-FFF2-40B4-BE49-F238E27FC236}">
              <a16:creationId xmlns:a16="http://schemas.microsoft.com/office/drawing/2014/main" id="{00000000-0008-0000-0000-000094140000}"/>
            </a:ext>
          </a:extLst>
        </xdr:cNvPr>
        <xdr:cNvSpPr/>
      </xdr:nvSpPr>
      <xdr:spPr>
        <a:xfrm>
          <a:off x="18045308"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36</xdr:row>
      <xdr:rowOff>0</xdr:rowOff>
    </xdr:from>
    <xdr:ext cx="342900" cy="342900"/>
    <xdr:sp macro="" textlink="">
      <xdr:nvSpPr>
        <xdr:cNvPr id="5269" name="Shape 14">
          <a:extLst>
            <a:ext uri="{FF2B5EF4-FFF2-40B4-BE49-F238E27FC236}">
              <a16:creationId xmlns:a16="http://schemas.microsoft.com/office/drawing/2014/main" id="{00000000-0008-0000-0000-000095140000}"/>
            </a:ext>
          </a:extLst>
        </xdr:cNvPr>
        <xdr:cNvSpPr/>
      </xdr:nvSpPr>
      <xdr:spPr>
        <a:xfrm>
          <a:off x="18045308"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36</xdr:row>
      <xdr:rowOff>0</xdr:rowOff>
    </xdr:from>
    <xdr:ext cx="342900" cy="342900"/>
    <xdr:sp macro="" textlink="">
      <xdr:nvSpPr>
        <xdr:cNvPr id="5270" name="Shape 14">
          <a:extLst>
            <a:ext uri="{FF2B5EF4-FFF2-40B4-BE49-F238E27FC236}">
              <a16:creationId xmlns:a16="http://schemas.microsoft.com/office/drawing/2014/main" id="{00000000-0008-0000-0000-000096140000}"/>
            </a:ext>
          </a:extLst>
        </xdr:cNvPr>
        <xdr:cNvSpPr/>
      </xdr:nvSpPr>
      <xdr:spPr>
        <a:xfrm>
          <a:off x="18045308"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37</xdr:row>
      <xdr:rowOff>0</xdr:rowOff>
    </xdr:from>
    <xdr:ext cx="342900" cy="342900"/>
    <xdr:sp macro="" textlink="">
      <xdr:nvSpPr>
        <xdr:cNvPr id="5271" name="Shape 14">
          <a:extLst>
            <a:ext uri="{FF2B5EF4-FFF2-40B4-BE49-F238E27FC236}">
              <a16:creationId xmlns:a16="http://schemas.microsoft.com/office/drawing/2014/main" id="{00000000-0008-0000-0000-000097140000}"/>
            </a:ext>
          </a:extLst>
        </xdr:cNvPr>
        <xdr:cNvSpPr/>
      </xdr:nvSpPr>
      <xdr:spPr>
        <a:xfrm>
          <a:off x="18045308"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37</xdr:row>
      <xdr:rowOff>0</xdr:rowOff>
    </xdr:from>
    <xdr:ext cx="342900" cy="342900"/>
    <xdr:sp macro="" textlink="">
      <xdr:nvSpPr>
        <xdr:cNvPr id="5272" name="Shape 14">
          <a:extLst>
            <a:ext uri="{FF2B5EF4-FFF2-40B4-BE49-F238E27FC236}">
              <a16:creationId xmlns:a16="http://schemas.microsoft.com/office/drawing/2014/main" id="{00000000-0008-0000-0000-000098140000}"/>
            </a:ext>
          </a:extLst>
        </xdr:cNvPr>
        <xdr:cNvSpPr/>
      </xdr:nvSpPr>
      <xdr:spPr>
        <a:xfrm>
          <a:off x="18045308"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37</xdr:row>
      <xdr:rowOff>0</xdr:rowOff>
    </xdr:from>
    <xdr:ext cx="342900" cy="342900"/>
    <xdr:sp macro="" textlink="">
      <xdr:nvSpPr>
        <xdr:cNvPr id="5273" name="Shape 14">
          <a:extLst>
            <a:ext uri="{FF2B5EF4-FFF2-40B4-BE49-F238E27FC236}">
              <a16:creationId xmlns:a16="http://schemas.microsoft.com/office/drawing/2014/main" id="{00000000-0008-0000-0000-000099140000}"/>
            </a:ext>
          </a:extLst>
        </xdr:cNvPr>
        <xdr:cNvSpPr/>
      </xdr:nvSpPr>
      <xdr:spPr>
        <a:xfrm>
          <a:off x="18045308"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40</xdr:row>
      <xdr:rowOff>0</xdr:rowOff>
    </xdr:from>
    <xdr:ext cx="342900" cy="342900"/>
    <xdr:sp macro="" textlink="">
      <xdr:nvSpPr>
        <xdr:cNvPr id="5274" name="Shape 14">
          <a:extLst>
            <a:ext uri="{FF2B5EF4-FFF2-40B4-BE49-F238E27FC236}">
              <a16:creationId xmlns:a16="http://schemas.microsoft.com/office/drawing/2014/main" id="{00000000-0008-0000-0000-00009A140000}"/>
            </a:ext>
          </a:extLst>
        </xdr:cNvPr>
        <xdr:cNvSpPr/>
      </xdr:nvSpPr>
      <xdr:spPr>
        <a:xfrm>
          <a:off x="18045308"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40</xdr:row>
      <xdr:rowOff>0</xdr:rowOff>
    </xdr:from>
    <xdr:ext cx="342900" cy="342900"/>
    <xdr:sp macro="" textlink="">
      <xdr:nvSpPr>
        <xdr:cNvPr id="5275" name="Shape 14">
          <a:extLst>
            <a:ext uri="{FF2B5EF4-FFF2-40B4-BE49-F238E27FC236}">
              <a16:creationId xmlns:a16="http://schemas.microsoft.com/office/drawing/2014/main" id="{00000000-0008-0000-0000-00009B140000}"/>
            </a:ext>
          </a:extLst>
        </xdr:cNvPr>
        <xdr:cNvSpPr/>
      </xdr:nvSpPr>
      <xdr:spPr>
        <a:xfrm>
          <a:off x="18045308"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40</xdr:row>
      <xdr:rowOff>0</xdr:rowOff>
    </xdr:from>
    <xdr:ext cx="342900" cy="342900"/>
    <xdr:sp macro="" textlink="">
      <xdr:nvSpPr>
        <xdr:cNvPr id="5276" name="Shape 14">
          <a:extLst>
            <a:ext uri="{FF2B5EF4-FFF2-40B4-BE49-F238E27FC236}">
              <a16:creationId xmlns:a16="http://schemas.microsoft.com/office/drawing/2014/main" id="{00000000-0008-0000-0000-00009C140000}"/>
            </a:ext>
          </a:extLst>
        </xdr:cNvPr>
        <xdr:cNvSpPr/>
      </xdr:nvSpPr>
      <xdr:spPr>
        <a:xfrm>
          <a:off x="18045308"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41</xdr:row>
      <xdr:rowOff>0</xdr:rowOff>
    </xdr:from>
    <xdr:ext cx="342900" cy="342900"/>
    <xdr:sp macro="" textlink="">
      <xdr:nvSpPr>
        <xdr:cNvPr id="5277" name="Shape 14">
          <a:extLst>
            <a:ext uri="{FF2B5EF4-FFF2-40B4-BE49-F238E27FC236}">
              <a16:creationId xmlns:a16="http://schemas.microsoft.com/office/drawing/2014/main" id="{00000000-0008-0000-0000-00009D140000}"/>
            </a:ext>
          </a:extLst>
        </xdr:cNvPr>
        <xdr:cNvSpPr/>
      </xdr:nvSpPr>
      <xdr:spPr>
        <a:xfrm>
          <a:off x="18045308"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41</xdr:row>
      <xdr:rowOff>0</xdr:rowOff>
    </xdr:from>
    <xdr:ext cx="342900" cy="342900"/>
    <xdr:sp macro="" textlink="">
      <xdr:nvSpPr>
        <xdr:cNvPr id="5278" name="Shape 14">
          <a:extLst>
            <a:ext uri="{FF2B5EF4-FFF2-40B4-BE49-F238E27FC236}">
              <a16:creationId xmlns:a16="http://schemas.microsoft.com/office/drawing/2014/main" id="{00000000-0008-0000-0000-00009E140000}"/>
            </a:ext>
          </a:extLst>
        </xdr:cNvPr>
        <xdr:cNvSpPr/>
      </xdr:nvSpPr>
      <xdr:spPr>
        <a:xfrm>
          <a:off x="18045308"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41</xdr:row>
      <xdr:rowOff>0</xdr:rowOff>
    </xdr:from>
    <xdr:ext cx="342900" cy="342900"/>
    <xdr:sp macro="" textlink="">
      <xdr:nvSpPr>
        <xdr:cNvPr id="5279" name="Shape 14">
          <a:extLst>
            <a:ext uri="{FF2B5EF4-FFF2-40B4-BE49-F238E27FC236}">
              <a16:creationId xmlns:a16="http://schemas.microsoft.com/office/drawing/2014/main" id="{00000000-0008-0000-0000-00009F140000}"/>
            </a:ext>
          </a:extLst>
        </xdr:cNvPr>
        <xdr:cNvSpPr/>
      </xdr:nvSpPr>
      <xdr:spPr>
        <a:xfrm>
          <a:off x="18045308"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42</xdr:row>
      <xdr:rowOff>0</xdr:rowOff>
    </xdr:from>
    <xdr:ext cx="342900" cy="342900"/>
    <xdr:sp macro="" textlink="">
      <xdr:nvSpPr>
        <xdr:cNvPr id="5280" name="Shape 14">
          <a:extLst>
            <a:ext uri="{FF2B5EF4-FFF2-40B4-BE49-F238E27FC236}">
              <a16:creationId xmlns:a16="http://schemas.microsoft.com/office/drawing/2014/main" id="{00000000-0008-0000-0000-0000A0140000}"/>
            </a:ext>
          </a:extLst>
        </xdr:cNvPr>
        <xdr:cNvSpPr/>
      </xdr:nvSpPr>
      <xdr:spPr>
        <a:xfrm>
          <a:off x="18045308"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42</xdr:row>
      <xdr:rowOff>0</xdr:rowOff>
    </xdr:from>
    <xdr:ext cx="342900" cy="342900"/>
    <xdr:sp macro="" textlink="">
      <xdr:nvSpPr>
        <xdr:cNvPr id="5281" name="Shape 14">
          <a:extLst>
            <a:ext uri="{FF2B5EF4-FFF2-40B4-BE49-F238E27FC236}">
              <a16:creationId xmlns:a16="http://schemas.microsoft.com/office/drawing/2014/main" id="{00000000-0008-0000-0000-0000A1140000}"/>
            </a:ext>
          </a:extLst>
        </xdr:cNvPr>
        <xdr:cNvSpPr/>
      </xdr:nvSpPr>
      <xdr:spPr>
        <a:xfrm>
          <a:off x="18045308"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43</xdr:row>
      <xdr:rowOff>0</xdr:rowOff>
    </xdr:from>
    <xdr:ext cx="342900" cy="342900"/>
    <xdr:sp macro="" textlink="">
      <xdr:nvSpPr>
        <xdr:cNvPr id="5282" name="Shape 14">
          <a:extLst>
            <a:ext uri="{FF2B5EF4-FFF2-40B4-BE49-F238E27FC236}">
              <a16:creationId xmlns:a16="http://schemas.microsoft.com/office/drawing/2014/main" id="{00000000-0008-0000-0000-0000A2140000}"/>
            </a:ext>
          </a:extLst>
        </xdr:cNvPr>
        <xdr:cNvSpPr/>
      </xdr:nvSpPr>
      <xdr:spPr>
        <a:xfrm>
          <a:off x="18045308"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43</xdr:row>
      <xdr:rowOff>0</xdr:rowOff>
    </xdr:from>
    <xdr:ext cx="342900" cy="342900"/>
    <xdr:sp macro="" textlink="">
      <xdr:nvSpPr>
        <xdr:cNvPr id="5283" name="Shape 14">
          <a:extLst>
            <a:ext uri="{FF2B5EF4-FFF2-40B4-BE49-F238E27FC236}">
              <a16:creationId xmlns:a16="http://schemas.microsoft.com/office/drawing/2014/main" id="{00000000-0008-0000-0000-0000A3140000}"/>
            </a:ext>
          </a:extLst>
        </xdr:cNvPr>
        <xdr:cNvSpPr/>
      </xdr:nvSpPr>
      <xdr:spPr>
        <a:xfrm>
          <a:off x="18045308"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43</xdr:row>
      <xdr:rowOff>0</xdr:rowOff>
    </xdr:from>
    <xdr:ext cx="342900" cy="342900"/>
    <xdr:sp macro="" textlink="">
      <xdr:nvSpPr>
        <xdr:cNvPr id="5284" name="Shape 14">
          <a:extLst>
            <a:ext uri="{FF2B5EF4-FFF2-40B4-BE49-F238E27FC236}">
              <a16:creationId xmlns:a16="http://schemas.microsoft.com/office/drawing/2014/main" id="{00000000-0008-0000-0000-0000A4140000}"/>
            </a:ext>
          </a:extLst>
        </xdr:cNvPr>
        <xdr:cNvSpPr/>
      </xdr:nvSpPr>
      <xdr:spPr>
        <a:xfrm>
          <a:off x="18045308"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49</xdr:row>
      <xdr:rowOff>0</xdr:rowOff>
    </xdr:from>
    <xdr:ext cx="342900" cy="342900"/>
    <xdr:sp macro="" textlink="">
      <xdr:nvSpPr>
        <xdr:cNvPr id="5285" name="Shape 14">
          <a:extLst>
            <a:ext uri="{FF2B5EF4-FFF2-40B4-BE49-F238E27FC236}">
              <a16:creationId xmlns:a16="http://schemas.microsoft.com/office/drawing/2014/main" id="{00000000-0008-0000-0000-0000A5140000}"/>
            </a:ext>
          </a:extLst>
        </xdr:cNvPr>
        <xdr:cNvSpPr/>
      </xdr:nvSpPr>
      <xdr:spPr>
        <a:xfrm>
          <a:off x="18045308"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49</xdr:row>
      <xdr:rowOff>0</xdr:rowOff>
    </xdr:from>
    <xdr:ext cx="342900" cy="342900"/>
    <xdr:sp macro="" textlink="">
      <xdr:nvSpPr>
        <xdr:cNvPr id="5286" name="Shape 14">
          <a:extLst>
            <a:ext uri="{FF2B5EF4-FFF2-40B4-BE49-F238E27FC236}">
              <a16:creationId xmlns:a16="http://schemas.microsoft.com/office/drawing/2014/main" id="{00000000-0008-0000-0000-0000A6140000}"/>
            </a:ext>
          </a:extLst>
        </xdr:cNvPr>
        <xdr:cNvSpPr/>
      </xdr:nvSpPr>
      <xdr:spPr>
        <a:xfrm>
          <a:off x="18045308"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42</xdr:col>
      <xdr:colOff>0</xdr:colOff>
      <xdr:row>49</xdr:row>
      <xdr:rowOff>0</xdr:rowOff>
    </xdr:from>
    <xdr:ext cx="342900" cy="342900"/>
    <xdr:sp macro="" textlink="">
      <xdr:nvSpPr>
        <xdr:cNvPr id="5287" name="Shape 14">
          <a:extLst>
            <a:ext uri="{FF2B5EF4-FFF2-40B4-BE49-F238E27FC236}">
              <a16:creationId xmlns:a16="http://schemas.microsoft.com/office/drawing/2014/main" id="{00000000-0008-0000-0000-0000A7140000}"/>
            </a:ext>
          </a:extLst>
        </xdr:cNvPr>
        <xdr:cNvSpPr/>
      </xdr:nvSpPr>
      <xdr:spPr>
        <a:xfrm>
          <a:off x="18045308"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34</xdr:row>
      <xdr:rowOff>0</xdr:rowOff>
    </xdr:from>
    <xdr:ext cx="342900" cy="342900"/>
    <xdr:sp macro="" textlink="">
      <xdr:nvSpPr>
        <xdr:cNvPr id="5288" name="Shape 14">
          <a:extLst>
            <a:ext uri="{FF2B5EF4-FFF2-40B4-BE49-F238E27FC236}">
              <a16:creationId xmlns:a16="http://schemas.microsoft.com/office/drawing/2014/main" id="{00000000-0008-0000-0000-0000A8140000}"/>
            </a:ext>
          </a:extLst>
        </xdr:cNvPr>
        <xdr:cNvSpPr/>
      </xdr:nvSpPr>
      <xdr:spPr>
        <a:xfrm>
          <a:off x="18045308"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35</xdr:row>
      <xdr:rowOff>0</xdr:rowOff>
    </xdr:from>
    <xdr:ext cx="342900" cy="342900"/>
    <xdr:sp macro="" textlink="">
      <xdr:nvSpPr>
        <xdr:cNvPr id="5289" name="Shape 14">
          <a:extLst>
            <a:ext uri="{FF2B5EF4-FFF2-40B4-BE49-F238E27FC236}">
              <a16:creationId xmlns:a16="http://schemas.microsoft.com/office/drawing/2014/main" id="{00000000-0008-0000-0000-0000A9140000}"/>
            </a:ext>
          </a:extLst>
        </xdr:cNvPr>
        <xdr:cNvSpPr/>
      </xdr:nvSpPr>
      <xdr:spPr>
        <a:xfrm>
          <a:off x="18045308"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36</xdr:row>
      <xdr:rowOff>0</xdr:rowOff>
    </xdr:from>
    <xdr:ext cx="342900" cy="342900"/>
    <xdr:sp macro="" textlink="">
      <xdr:nvSpPr>
        <xdr:cNvPr id="5290" name="Shape 14">
          <a:extLst>
            <a:ext uri="{FF2B5EF4-FFF2-40B4-BE49-F238E27FC236}">
              <a16:creationId xmlns:a16="http://schemas.microsoft.com/office/drawing/2014/main" id="{00000000-0008-0000-0000-0000AA140000}"/>
            </a:ext>
          </a:extLst>
        </xdr:cNvPr>
        <xdr:cNvSpPr/>
      </xdr:nvSpPr>
      <xdr:spPr>
        <a:xfrm>
          <a:off x="18045308"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37</xdr:row>
      <xdr:rowOff>0</xdr:rowOff>
    </xdr:from>
    <xdr:ext cx="342900" cy="342900"/>
    <xdr:sp macro="" textlink="">
      <xdr:nvSpPr>
        <xdr:cNvPr id="5291" name="Shape 14">
          <a:extLst>
            <a:ext uri="{FF2B5EF4-FFF2-40B4-BE49-F238E27FC236}">
              <a16:creationId xmlns:a16="http://schemas.microsoft.com/office/drawing/2014/main" id="{00000000-0008-0000-0000-0000AB140000}"/>
            </a:ext>
          </a:extLst>
        </xdr:cNvPr>
        <xdr:cNvSpPr/>
      </xdr:nvSpPr>
      <xdr:spPr>
        <a:xfrm>
          <a:off x="18045308"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34</xdr:row>
      <xdr:rowOff>0</xdr:rowOff>
    </xdr:from>
    <xdr:ext cx="342900" cy="342900"/>
    <xdr:sp macro="" textlink="">
      <xdr:nvSpPr>
        <xdr:cNvPr id="5292" name="Shape 14">
          <a:extLst>
            <a:ext uri="{FF2B5EF4-FFF2-40B4-BE49-F238E27FC236}">
              <a16:creationId xmlns:a16="http://schemas.microsoft.com/office/drawing/2014/main" id="{00000000-0008-0000-0000-0000AC140000}"/>
            </a:ext>
          </a:extLst>
        </xdr:cNvPr>
        <xdr:cNvSpPr/>
      </xdr:nvSpPr>
      <xdr:spPr>
        <a:xfrm>
          <a:off x="18045308"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35</xdr:row>
      <xdr:rowOff>0</xdr:rowOff>
    </xdr:from>
    <xdr:ext cx="342900" cy="342900"/>
    <xdr:sp macro="" textlink="">
      <xdr:nvSpPr>
        <xdr:cNvPr id="5293" name="Shape 14">
          <a:extLst>
            <a:ext uri="{FF2B5EF4-FFF2-40B4-BE49-F238E27FC236}">
              <a16:creationId xmlns:a16="http://schemas.microsoft.com/office/drawing/2014/main" id="{00000000-0008-0000-0000-0000AD140000}"/>
            </a:ext>
          </a:extLst>
        </xdr:cNvPr>
        <xdr:cNvSpPr/>
      </xdr:nvSpPr>
      <xdr:spPr>
        <a:xfrm>
          <a:off x="18045308"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36</xdr:row>
      <xdr:rowOff>0</xdr:rowOff>
    </xdr:from>
    <xdr:ext cx="342900" cy="342900"/>
    <xdr:sp macro="" textlink="">
      <xdr:nvSpPr>
        <xdr:cNvPr id="5294" name="Shape 14">
          <a:extLst>
            <a:ext uri="{FF2B5EF4-FFF2-40B4-BE49-F238E27FC236}">
              <a16:creationId xmlns:a16="http://schemas.microsoft.com/office/drawing/2014/main" id="{00000000-0008-0000-0000-0000AE140000}"/>
            </a:ext>
          </a:extLst>
        </xdr:cNvPr>
        <xdr:cNvSpPr/>
      </xdr:nvSpPr>
      <xdr:spPr>
        <a:xfrm>
          <a:off x="18045308"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37</xdr:row>
      <xdr:rowOff>0</xdr:rowOff>
    </xdr:from>
    <xdr:ext cx="342900" cy="342900"/>
    <xdr:sp macro="" textlink="">
      <xdr:nvSpPr>
        <xdr:cNvPr id="5295" name="Shape 14">
          <a:extLst>
            <a:ext uri="{FF2B5EF4-FFF2-40B4-BE49-F238E27FC236}">
              <a16:creationId xmlns:a16="http://schemas.microsoft.com/office/drawing/2014/main" id="{00000000-0008-0000-0000-0000AF140000}"/>
            </a:ext>
          </a:extLst>
        </xdr:cNvPr>
        <xdr:cNvSpPr/>
      </xdr:nvSpPr>
      <xdr:spPr>
        <a:xfrm>
          <a:off x="18045308"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34</xdr:row>
      <xdr:rowOff>0</xdr:rowOff>
    </xdr:from>
    <xdr:ext cx="342900" cy="342900"/>
    <xdr:sp macro="" textlink="">
      <xdr:nvSpPr>
        <xdr:cNvPr id="5296" name="Shape 14">
          <a:extLst>
            <a:ext uri="{FF2B5EF4-FFF2-40B4-BE49-F238E27FC236}">
              <a16:creationId xmlns:a16="http://schemas.microsoft.com/office/drawing/2014/main" id="{00000000-0008-0000-0000-0000B0140000}"/>
            </a:ext>
          </a:extLst>
        </xdr:cNvPr>
        <xdr:cNvSpPr/>
      </xdr:nvSpPr>
      <xdr:spPr>
        <a:xfrm>
          <a:off x="18045308"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32</xdr:row>
      <xdr:rowOff>0</xdr:rowOff>
    </xdr:from>
    <xdr:ext cx="342900" cy="342900"/>
    <xdr:sp macro="" textlink="">
      <xdr:nvSpPr>
        <xdr:cNvPr id="5297" name="Shape 14">
          <a:extLst>
            <a:ext uri="{FF2B5EF4-FFF2-40B4-BE49-F238E27FC236}">
              <a16:creationId xmlns:a16="http://schemas.microsoft.com/office/drawing/2014/main" id="{00000000-0008-0000-0000-0000B1140000}"/>
            </a:ext>
          </a:extLst>
        </xdr:cNvPr>
        <xdr:cNvSpPr/>
      </xdr:nvSpPr>
      <xdr:spPr>
        <a:xfrm>
          <a:off x="18045308"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32</xdr:row>
      <xdr:rowOff>0</xdr:rowOff>
    </xdr:from>
    <xdr:ext cx="342900" cy="342900"/>
    <xdr:sp macro="" textlink="">
      <xdr:nvSpPr>
        <xdr:cNvPr id="5298" name="Shape 14">
          <a:extLst>
            <a:ext uri="{FF2B5EF4-FFF2-40B4-BE49-F238E27FC236}">
              <a16:creationId xmlns:a16="http://schemas.microsoft.com/office/drawing/2014/main" id="{00000000-0008-0000-0000-0000B2140000}"/>
            </a:ext>
          </a:extLst>
        </xdr:cNvPr>
        <xdr:cNvSpPr/>
      </xdr:nvSpPr>
      <xdr:spPr>
        <a:xfrm>
          <a:off x="18045308"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32</xdr:row>
      <xdr:rowOff>0</xdr:rowOff>
    </xdr:from>
    <xdr:ext cx="342900" cy="342900"/>
    <xdr:sp macro="" textlink="">
      <xdr:nvSpPr>
        <xdr:cNvPr id="5299" name="Shape 14">
          <a:extLst>
            <a:ext uri="{FF2B5EF4-FFF2-40B4-BE49-F238E27FC236}">
              <a16:creationId xmlns:a16="http://schemas.microsoft.com/office/drawing/2014/main" id="{00000000-0008-0000-0000-0000B3140000}"/>
            </a:ext>
          </a:extLst>
        </xdr:cNvPr>
        <xdr:cNvSpPr/>
      </xdr:nvSpPr>
      <xdr:spPr>
        <a:xfrm>
          <a:off x="18045308"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35</xdr:row>
      <xdr:rowOff>0</xdr:rowOff>
    </xdr:from>
    <xdr:ext cx="342900" cy="342900"/>
    <xdr:sp macro="" textlink="">
      <xdr:nvSpPr>
        <xdr:cNvPr id="5300" name="Shape 14">
          <a:extLst>
            <a:ext uri="{FF2B5EF4-FFF2-40B4-BE49-F238E27FC236}">
              <a16:creationId xmlns:a16="http://schemas.microsoft.com/office/drawing/2014/main" id="{00000000-0008-0000-0000-0000B4140000}"/>
            </a:ext>
          </a:extLst>
        </xdr:cNvPr>
        <xdr:cNvSpPr/>
      </xdr:nvSpPr>
      <xdr:spPr>
        <a:xfrm>
          <a:off x="18045308"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35</xdr:row>
      <xdr:rowOff>0</xdr:rowOff>
    </xdr:from>
    <xdr:ext cx="342900" cy="342900"/>
    <xdr:sp macro="" textlink="">
      <xdr:nvSpPr>
        <xdr:cNvPr id="5301" name="Shape 14">
          <a:extLst>
            <a:ext uri="{FF2B5EF4-FFF2-40B4-BE49-F238E27FC236}">
              <a16:creationId xmlns:a16="http://schemas.microsoft.com/office/drawing/2014/main" id="{00000000-0008-0000-0000-0000B5140000}"/>
            </a:ext>
          </a:extLst>
        </xdr:cNvPr>
        <xdr:cNvSpPr/>
      </xdr:nvSpPr>
      <xdr:spPr>
        <a:xfrm>
          <a:off x="18045308"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35</xdr:row>
      <xdr:rowOff>0</xdr:rowOff>
    </xdr:from>
    <xdr:ext cx="342900" cy="342900"/>
    <xdr:sp macro="" textlink="">
      <xdr:nvSpPr>
        <xdr:cNvPr id="5302" name="Shape 14">
          <a:extLst>
            <a:ext uri="{FF2B5EF4-FFF2-40B4-BE49-F238E27FC236}">
              <a16:creationId xmlns:a16="http://schemas.microsoft.com/office/drawing/2014/main" id="{00000000-0008-0000-0000-0000B6140000}"/>
            </a:ext>
          </a:extLst>
        </xdr:cNvPr>
        <xdr:cNvSpPr/>
      </xdr:nvSpPr>
      <xdr:spPr>
        <a:xfrm>
          <a:off x="18045308"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36</xdr:row>
      <xdr:rowOff>0</xdr:rowOff>
    </xdr:from>
    <xdr:ext cx="342900" cy="342900"/>
    <xdr:sp macro="" textlink="">
      <xdr:nvSpPr>
        <xdr:cNvPr id="5303" name="Shape 14">
          <a:extLst>
            <a:ext uri="{FF2B5EF4-FFF2-40B4-BE49-F238E27FC236}">
              <a16:creationId xmlns:a16="http://schemas.microsoft.com/office/drawing/2014/main" id="{00000000-0008-0000-0000-0000B7140000}"/>
            </a:ext>
          </a:extLst>
        </xdr:cNvPr>
        <xdr:cNvSpPr/>
      </xdr:nvSpPr>
      <xdr:spPr>
        <a:xfrm>
          <a:off x="18045308"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36</xdr:row>
      <xdr:rowOff>0</xdr:rowOff>
    </xdr:from>
    <xdr:ext cx="342900" cy="342900"/>
    <xdr:sp macro="" textlink="">
      <xdr:nvSpPr>
        <xdr:cNvPr id="5304" name="Shape 14">
          <a:extLst>
            <a:ext uri="{FF2B5EF4-FFF2-40B4-BE49-F238E27FC236}">
              <a16:creationId xmlns:a16="http://schemas.microsoft.com/office/drawing/2014/main" id="{00000000-0008-0000-0000-0000B8140000}"/>
            </a:ext>
          </a:extLst>
        </xdr:cNvPr>
        <xdr:cNvSpPr/>
      </xdr:nvSpPr>
      <xdr:spPr>
        <a:xfrm>
          <a:off x="18045308"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36</xdr:row>
      <xdr:rowOff>0</xdr:rowOff>
    </xdr:from>
    <xdr:ext cx="342900" cy="342900"/>
    <xdr:sp macro="" textlink="">
      <xdr:nvSpPr>
        <xdr:cNvPr id="5305" name="Shape 14">
          <a:extLst>
            <a:ext uri="{FF2B5EF4-FFF2-40B4-BE49-F238E27FC236}">
              <a16:creationId xmlns:a16="http://schemas.microsoft.com/office/drawing/2014/main" id="{00000000-0008-0000-0000-0000B9140000}"/>
            </a:ext>
          </a:extLst>
        </xdr:cNvPr>
        <xdr:cNvSpPr/>
      </xdr:nvSpPr>
      <xdr:spPr>
        <a:xfrm>
          <a:off x="18045308"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37</xdr:row>
      <xdr:rowOff>0</xdr:rowOff>
    </xdr:from>
    <xdr:ext cx="342900" cy="342900"/>
    <xdr:sp macro="" textlink="">
      <xdr:nvSpPr>
        <xdr:cNvPr id="5306" name="Shape 14">
          <a:extLst>
            <a:ext uri="{FF2B5EF4-FFF2-40B4-BE49-F238E27FC236}">
              <a16:creationId xmlns:a16="http://schemas.microsoft.com/office/drawing/2014/main" id="{00000000-0008-0000-0000-0000BA140000}"/>
            </a:ext>
          </a:extLst>
        </xdr:cNvPr>
        <xdr:cNvSpPr/>
      </xdr:nvSpPr>
      <xdr:spPr>
        <a:xfrm>
          <a:off x="18045308"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37</xdr:row>
      <xdr:rowOff>0</xdr:rowOff>
    </xdr:from>
    <xdr:ext cx="342900" cy="342900"/>
    <xdr:sp macro="" textlink="">
      <xdr:nvSpPr>
        <xdr:cNvPr id="5307" name="Shape 14">
          <a:extLst>
            <a:ext uri="{FF2B5EF4-FFF2-40B4-BE49-F238E27FC236}">
              <a16:creationId xmlns:a16="http://schemas.microsoft.com/office/drawing/2014/main" id="{00000000-0008-0000-0000-0000BB140000}"/>
            </a:ext>
          </a:extLst>
        </xdr:cNvPr>
        <xdr:cNvSpPr/>
      </xdr:nvSpPr>
      <xdr:spPr>
        <a:xfrm>
          <a:off x="18045308"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37</xdr:row>
      <xdr:rowOff>0</xdr:rowOff>
    </xdr:from>
    <xdr:ext cx="342900" cy="342900"/>
    <xdr:sp macro="" textlink="">
      <xdr:nvSpPr>
        <xdr:cNvPr id="5308" name="Shape 14">
          <a:extLst>
            <a:ext uri="{FF2B5EF4-FFF2-40B4-BE49-F238E27FC236}">
              <a16:creationId xmlns:a16="http://schemas.microsoft.com/office/drawing/2014/main" id="{00000000-0008-0000-0000-0000BC140000}"/>
            </a:ext>
          </a:extLst>
        </xdr:cNvPr>
        <xdr:cNvSpPr/>
      </xdr:nvSpPr>
      <xdr:spPr>
        <a:xfrm>
          <a:off x="18045308"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40</xdr:row>
      <xdr:rowOff>0</xdr:rowOff>
    </xdr:from>
    <xdr:ext cx="342900" cy="342900"/>
    <xdr:sp macro="" textlink="">
      <xdr:nvSpPr>
        <xdr:cNvPr id="5309" name="Shape 14">
          <a:extLst>
            <a:ext uri="{FF2B5EF4-FFF2-40B4-BE49-F238E27FC236}">
              <a16:creationId xmlns:a16="http://schemas.microsoft.com/office/drawing/2014/main" id="{00000000-0008-0000-0000-0000BD140000}"/>
            </a:ext>
          </a:extLst>
        </xdr:cNvPr>
        <xdr:cNvSpPr/>
      </xdr:nvSpPr>
      <xdr:spPr>
        <a:xfrm>
          <a:off x="18045308"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40</xdr:row>
      <xdr:rowOff>0</xdr:rowOff>
    </xdr:from>
    <xdr:ext cx="342900" cy="342900"/>
    <xdr:sp macro="" textlink="">
      <xdr:nvSpPr>
        <xdr:cNvPr id="5310" name="Shape 14">
          <a:extLst>
            <a:ext uri="{FF2B5EF4-FFF2-40B4-BE49-F238E27FC236}">
              <a16:creationId xmlns:a16="http://schemas.microsoft.com/office/drawing/2014/main" id="{00000000-0008-0000-0000-0000BE140000}"/>
            </a:ext>
          </a:extLst>
        </xdr:cNvPr>
        <xdr:cNvSpPr/>
      </xdr:nvSpPr>
      <xdr:spPr>
        <a:xfrm>
          <a:off x="18045308"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40</xdr:row>
      <xdr:rowOff>0</xdr:rowOff>
    </xdr:from>
    <xdr:ext cx="342900" cy="342900"/>
    <xdr:sp macro="" textlink="">
      <xdr:nvSpPr>
        <xdr:cNvPr id="5311" name="Shape 14">
          <a:extLst>
            <a:ext uri="{FF2B5EF4-FFF2-40B4-BE49-F238E27FC236}">
              <a16:creationId xmlns:a16="http://schemas.microsoft.com/office/drawing/2014/main" id="{00000000-0008-0000-0000-0000BF140000}"/>
            </a:ext>
          </a:extLst>
        </xdr:cNvPr>
        <xdr:cNvSpPr/>
      </xdr:nvSpPr>
      <xdr:spPr>
        <a:xfrm>
          <a:off x="18045308"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41</xdr:row>
      <xdr:rowOff>0</xdr:rowOff>
    </xdr:from>
    <xdr:ext cx="342900" cy="342900"/>
    <xdr:sp macro="" textlink="">
      <xdr:nvSpPr>
        <xdr:cNvPr id="5312" name="Shape 14">
          <a:extLst>
            <a:ext uri="{FF2B5EF4-FFF2-40B4-BE49-F238E27FC236}">
              <a16:creationId xmlns:a16="http://schemas.microsoft.com/office/drawing/2014/main" id="{00000000-0008-0000-0000-0000C0140000}"/>
            </a:ext>
          </a:extLst>
        </xdr:cNvPr>
        <xdr:cNvSpPr/>
      </xdr:nvSpPr>
      <xdr:spPr>
        <a:xfrm>
          <a:off x="18045308"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41</xdr:row>
      <xdr:rowOff>0</xdr:rowOff>
    </xdr:from>
    <xdr:ext cx="342900" cy="342900"/>
    <xdr:sp macro="" textlink="">
      <xdr:nvSpPr>
        <xdr:cNvPr id="5313" name="Shape 14">
          <a:extLst>
            <a:ext uri="{FF2B5EF4-FFF2-40B4-BE49-F238E27FC236}">
              <a16:creationId xmlns:a16="http://schemas.microsoft.com/office/drawing/2014/main" id="{00000000-0008-0000-0000-0000C1140000}"/>
            </a:ext>
          </a:extLst>
        </xdr:cNvPr>
        <xdr:cNvSpPr/>
      </xdr:nvSpPr>
      <xdr:spPr>
        <a:xfrm>
          <a:off x="18045308"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41</xdr:row>
      <xdr:rowOff>0</xdr:rowOff>
    </xdr:from>
    <xdr:ext cx="342900" cy="342900"/>
    <xdr:sp macro="" textlink="">
      <xdr:nvSpPr>
        <xdr:cNvPr id="5314" name="Shape 14">
          <a:extLst>
            <a:ext uri="{FF2B5EF4-FFF2-40B4-BE49-F238E27FC236}">
              <a16:creationId xmlns:a16="http://schemas.microsoft.com/office/drawing/2014/main" id="{00000000-0008-0000-0000-0000C2140000}"/>
            </a:ext>
          </a:extLst>
        </xdr:cNvPr>
        <xdr:cNvSpPr/>
      </xdr:nvSpPr>
      <xdr:spPr>
        <a:xfrm>
          <a:off x="18045308"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42</xdr:row>
      <xdr:rowOff>0</xdr:rowOff>
    </xdr:from>
    <xdr:ext cx="342900" cy="342900"/>
    <xdr:sp macro="" textlink="">
      <xdr:nvSpPr>
        <xdr:cNvPr id="5315" name="Shape 14">
          <a:extLst>
            <a:ext uri="{FF2B5EF4-FFF2-40B4-BE49-F238E27FC236}">
              <a16:creationId xmlns:a16="http://schemas.microsoft.com/office/drawing/2014/main" id="{00000000-0008-0000-0000-0000C3140000}"/>
            </a:ext>
          </a:extLst>
        </xdr:cNvPr>
        <xdr:cNvSpPr/>
      </xdr:nvSpPr>
      <xdr:spPr>
        <a:xfrm>
          <a:off x="18045308"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42</xdr:row>
      <xdr:rowOff>0</xdr:rowOff>
    </xdr:from>
    <xdr:ext cx="342900" cy="342900"/>
    <xdr:sp macro="" textlink="">
      <xdr:nvSpPr>
        <xdr:cNvPr id="5316" name="Shape 14">
          <a:extLst>
            <a:ext uri="{FF2B5EF4-FFF2-40B4-BE49-F238E27FC236}">
              <a16:creationId xmlns:a16="http://schemas.microsoft.com/office/drawing/2014/main" id="{00000000-0008-0000-0000-0000C4140000}"/>
            </a:ext>
          </a:extLst>
        </xdr:cNvPr>
        <xdr:cNvSpPr/>
      </xdr:nvSpPr>
      <xdr:spPr>
        <a:xfrm>
          <a:off x="18045308"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42</xdr:row>
      <xdr:rowOff>0</xdr:rowOff>
    </xdr:from>
    <xdr:ext cx="342900" cy="342900"/>
    <xdr:sp macro="" textlink="">
      <xdr:nvSpPr>
        <xdr:cNvPr id="5317" name="Shape 14">
          <a:extLst>
            <a:ext uri="{FF2B5EF4-FFF2-40B4-BE49-F238E27FC236}">
              <a16:creationId xmlns:a16="http://schemas.microsoft.com/office/drawing/2014/main" id="{00000000-0008-0000-0000-0000C5140000}"/>
            </a:ext>
          </a:extLst>
        </xdr:cNvPr>
        <xdr:cNvSpPr/>
      </xdr:nvSpPr>
      <xdr:spPr>
        <a:xfrm>
          <a:off x="18045308"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43</xdr:row>
      <xdr:rowOff>0</xdr:rowOff>
    </xdr:from>
    <xdr:ext cx="342900" cy="342900"/>
    <xdr:sp macro="" textlink="">
      <xdr:nvSpPr>
        <xdr:cNvPr id="5318" name="Shape 14">
          <a:extLst>
            <a:ext uri="{FF2B5EF4-FFF2-40B4-BE49-F238E27FC236}">
              <a16:creationId xmlns:a16="http://schemas.microsoft.com/office/drawing/2014/main" id="{00000000-0008-0000-0000-0000C6140000}"/>
            </a:ext>
          </a:extLst>
        </xdr:cNvPr>
        <xdr:cNvSpPr/>
      </xdr:nvSpPr>
      <xdr:spPr>
        <a:xfrm>
          <a:off x="18045308"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43</xdr:row>
      <xdr:rowOff>0</xdr:rowOff>
    </xdr:from>
    <xdr:ext cx="342900" cy="342900"/>
    <xdr:sp macro="" textlink="">
      <xdr:nvSpPr>
        <xdr:cNvPr id="5319" name="Shape 14">
          <a:extLst>
            <a:ext uri="{FF2B5EF4-FFF2-40B4-BE49-F238E27FC236}">
              <a16:creationId xmlns:a16="http://schemas.microsoft.com/office/drawing/2014/main" id="{00000000-0008-0000-0000-0000C7140000}"/>
            </a:ext>
          </a:extLst>
        </xdr:cNvPr>
        <xdr:cNvSpPr/>
      </xdr:nvSpPr>
      <xdr:spPr>
        <a:xfrm>
          <a:off x="18045308"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43</xdr:col>
      <xdr:colOff>0</xdr:colOff>
      <xdr:row>49</xdr:row>
      <xdr:rowOff>0</xdr:rowOff>
    </xdr:from>
    <xdr:ext cx="342900" cy="342900"/>
    <xdr:sp macro="" textlink="">
      <xdr:nvSpPr>
        <xdr:cNvPr id="5320" name="Shape 14">
          <a:extLst>
            <a:ext uri="{FF2B5EF4-FFF2-40B4-BE49-F238E27FC236}">
              <a16:creationId xmlns:a16="http://schemas.microsoft.com/office/drawing/2014/main" id="{00000000-0008-0000-0000-0000C8140000}"/>
            </a:ext>
          </a:extLst>
        </xdr:cNvPr>
        <xdr:cNvSpPr/>
      </xdr:nvSpPr>
      <xdr:spPr>
        <a:xfrm>
          <a:off x="18045308" y="1265651"/>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82</xdr:row>
      <xdr:rowOff>0</xdr:rowOff>
    </xdr:from>
    <xdr:ext cx="342900" cy="342900"/>
    <xdr:sp macro="" textlink="">
      <xdr:nvSpPr>
        <xdr:cNvPr id="5321" name="Shape 14">
          <a:extLst>
            <a:ext uri="{FF2B5EF4-FFF2-40B4-BE49-F238E27FC236}">
              <a16:creationId xmlns:a16="http://schemas.microsoft.com/office/drawing/2014/main" id="{00000000-0008-0000-0000-0000C9140000}"/>
            </a:ext>
          </a:extLst>
        </xdr:cNvPr>
        <xdr:cNvSpPr/>
      </xdr:nvSpPr>
      <xdr:spPr>
        <a:xfrm>
          <a:off x="62207775" y="505777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82</xdr:row>
      <xdr:rowOff>0</xdr:rowOff>
    </xdr:from>
    <xdr:ext cx="342900" cy="342900"/>
    <xdr:sp macro="" textlink="">
      <xdr:nvSpPr>
        <xdr:cNvPr id="5322" name="Shape 14">
          <a:extLst>
            <a:ext uri="{FF2B5EF4-FFF2-40B4-BE49-F238E27FC236}">
              <a16:creationId xmlns:a16="http://schemas.microsoft.com/office/drawing/2014/main" id="{00000000-0008-0000-0000-0000CA140000}"/>
            </a:ext>
          </a:extLst>
        </xdr:cNvPr>
        <xdr:cNvSpPr/>
      </xdr:nvSpPr>
      <xdr:spPr>
        <a:xfrm>
          <a:off x="62207775" y="505777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82</xdr:row>
      <xdr:rowOff>0</xdr:rowOff>
    </xdr:from>
    <xdr:ext cx="342900" cy="342900"/>
    <xdr:sp macro="" textlink="">
      <xdr:nvSpPr>
        <xdr:cNvPr id="5323" name="Shape 14">
          <a:extLst>
            <a:ext uri="{FF2B5EF4-FFF2-40B4-BE49-F238E27FC236}">
              <a16:creationId xmlns:a16="http://schemas.microsoft.com/office/drawing/2014/main" id="{00000000-0008-0000-0000-0000CB140000}"/>
            </a:ext>
          </a:extLst>
        </xdr:cNvPr>
        <xdr:cNvSpPr/>
      </xdr:nvSpPr>
      <xdr:spPr>
        <a:xfrm>
          <a:off x="62207775" y="505777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82</xdr:row>
      <xdr:rowOff>0</xdr:rowOff>
    </xdr:from>
    <xdr:ext cx="342900" cy="342900"/>
    <xdr:sp macro="" textlink="">
      <xdr:nvSpPr>
        <xdr:cNvPr id="5324" name="Shape 14">
          <a:extLst>
            <a:ext uri="{FF2B5EF4-FFF2-40B4-BE49-F238E27FC236}">
              <a16:creationId xmlns:a16="http://schemas.microsoft.com/office/drawing/2014/main" id="{00000000-0008-0000-0000-0000CC140000}"/>
            </a:ext>
          </a:extLst>
        </xdr:cNvPr>
        <xdr:cNvSpPr/>
      </xdr:nvSpPr>
      <xdr:spPr>
        <a:xfrm>
          <a:off x="63255525" y="505777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82</xdr:row>
      <xdr:rowOff>0</xdr:rowOff>
    </xdr:from>
    <xdr:ext cx="342900" cy="342900"/>
    <xdr:sp macro="" textlink="">
      <xdr:nvSpPr>
        <xdr:cNvPr id="5325" name="Shape 14">
          <a:extLst>
            <a:ext uri="{FF2B5EF4-FFF2-40B4-BE49-F238E27FC236}">
              <a16:creationId xmlns:a16="http://schemas.microsoft.com/office/drawing/2014/main" id="{00000000-0008-0000-0000-0000CD140000}"/>
            </a:ext>
          </a:extLst>
        </xdr:cNvPr>
        <xdr:cNvSpPr/>
      </xdr:nvSpPr>
      <xdr:spPr>
        <a:xfrm>
          <a:off x="63255525" y="505777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82</xdr:row>
      <xdr:rowOff>0</xdr:rowOff>
    </xdr:from>
    <xdr:ext cx="342900" cy="342900"/>
    <xdr:sp macro="" textlink="">
      <xdr:nvSpPr>
        <xdr:cNvPr id="5326" name="Shape 14">
          <a:extLst>
            <a:ext uri="{FF2B5EF4-FFF2-40B4-BE49-F238E27FC236}">
              <a16:creationId xmlns:a16="http://schemas.microsoft.com/office/drawing/2014/main" id="{00000000-0008-0000-0000-0000CE140000}"/>
            </a:ext>
          </a:extLst>
        </xdr:cNvPr>
        <xdr:cNvSpPr/>
      </xdr:nvSpPr>
      <xdr:spPr>
        <a:xfrm>
          <a:off x="63255525" y="505777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82</xdr:row>
      <xdr:rowOff>0</xdr:rowOff>
    </xdr:from>
    <xdr:ext cx="342900" cy="342900"/>
    <xdr:sp macro="" textlink="">
      <xdr:nvSpPr>
        <xdr:cNvPr id="5327" name="Shape 14">
          <a:extLst>
            <a:ext uri="{FF2B5EF4-FFF2-40B4-BE49-F238E27FC236}">
              <a16:creationId xmlns:a16="http://schemas.microsoft.com/office/drawing/2014/main" id="{00000000-0008-0000-0000-0000CF140000}"/>
            </a:ext>
          </a:extLst>
        </xdr:cNvPr>
        <xdr:cNvSpPr/>
      </xdr:nvSpPr>
      <xdr:spPr>
        <a:xfrm>
          <a:off x="64303275" y="505777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82</xdr:row>
      <xdr:rowOff>0</xdr:rowOff>
    </xdr:from>
    <xdr:ext cx="342900" cy="342900"/>
    <xdr:sp macro="" textlink="">
      <xdr:nvSpPr>
        <xdr:cNvPr id="5328" name="Shape 14">
          <a:extLst>
            <a:ext uri="{FF2B5EF4-FFF2-40B4-BE49-F238E27FC236}">
              <a16:creationId xmlns:a16="http://schemas.microsoft.com/office/drawing/2014/main" id="{00000000-0008-0000-0000-0000D0140000}"/>
            </a:ext>
          </a:extLst>
        </xdr:cNvPr>
        <xdr:cNvSpPr/>
      </xdr:nvSpPr>
      <xdr:spPr>
        <a:xfrm>
          <a:off x="63255525" y="505777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82</xdr:row>
      <xdr:rowOff>0</xdr:rowOff>
    </xdr:from>
    <xdr:ext cx="342900" cy="342900"/>
    <xdr:sp macro="" textlink="">
      <xdr:nvSpPr>
        <xdr:cNvPr id="5329" name="Shape 14">
          <a:extLst>
            <a:ext uri="{FF2B5EF4-FFF2-40B4-BE49-F238E27FC236}">
              <a16:creationId xmlns:a16="http://schemas.microsoft.com/office/drawing/2014/main" id="{00000000-0008-0000-0000-0000D1140000}"/>
            </a:ext>
          </a:extLst>
        </xdr:cNvPr>
        <xdr:cNvSpPr/>
      </xdr:nvSpPr>
      <xdr:spPr>
        <a:xfrm>
          <a:off x="63255525" y="505777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82</xdr:row>
      <xdr:rowOff>0</xdr:rowOff>
    </xdr:from>
    <xdr:ext cx="342900" cy="342900"/>
    <xdr:sp macro="" textlink="">
      <xdr:nvSpPr>
        <xdr:cNvPr id="5330" name="Shape 14">
          <a:extLst>
            <a:ext uri="{FF2B5EF4-FFF2-40B4-BE49-F238E27FC236}">
              <a16:creationId xmlns:a16="http://schemas.microsoft.com/office/drawing/2014/main" id="{00000000-0008-0000-0000-0000D2140000}"/>
            </a:ext>
          </a:extLst>
        </xdr:cNvPr>
        <xdr:cNvSpPr/>
      </xdr:nvSpPr>
      <xdr:spPr>
        <a:xfrm>
          <a:off x="63255525" y="505777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82</xdr:row>
      <xdr:rowOff>0</xdr:rowOff>
    </xdr:from>
    <xdr:ext cx="342900" cy="342900"/>
    <xdr:sp macro="" textlink="">
      <xdr:nvSpPr>
        <xdr:cNvPr id="5331" name="Shape 14">
          <a:extLst>
            <a:ext uri="{FF2B5EF4-FFF2-40B4-BE49-F238E27FC236}">
              <a16:creationId xmlns:a16="http://schemas.microsoft.com/office/drawing/2014/main" id="{00000000-0008-0000-0000-0000D3140000}"/>
            </a:ext>
          </a:extLst>
        </xdr:cNvPr>
        <xdr:cNvSpPr/>
      </xdr:nvSpPr>
      <xdr:spPr>
        <a:xfrm>
          <a:off x="62207775" y="505777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82</xdr:row>
      <xdr:rowOff>0</xdr:rowOff>
    </xdr:from>
    <xdr:ext cx="342900" cy="342900"/>
    <xdr:sp macro="" textlink="">
      <xdr:nvSpPr>
        <xdr:cNvPr id="5332" name="Shape 14">
          <a:extLst>
            <a:ext uri="{FF2B5EF4-FFF2-40B4-BE49-F238E27FC236}">
              <a16:creationId xmlns:a16="http://schemas.microsoft.com/office/drawing/2014/main" id="{00000000-0008-0000-0000-0000D4140000}"/>
            </a:ext>
          </a:extLst>
        </xdr:cNvPr>
        <xdr:cNvSpPr/>
      </xdr:nvSpPr>
      <xdr:spPr>
        <a:xfrm>
          <a:off x="62207775" y="505777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82</xdr:row>
      <xdr:rowOff>0</xdr:rowOff>
    </xdr:from>
    <xdr:ext cx="342900" cy="342900"/>
    <xdr:sp macro="" textlink="">
      <xdr:nvSpPr>
        <xdr:cNvPr id="5333" name="Shape 14">
          <a:extLst>
            <a:ext uri="{FF2B5EF4-FFF2-40B4-BE49-F238E27FC236}">
              <a16:creationId xmlns:a16="http://schemas.microsoft.com/office/drawing/2014/main" id="{00000000-0008-0000-0000-0000D5140000}"/>
            </a:ext>
          </a:extLst>
        </xdr:cNvPr>
        <xdr:cNvSpPr/>
      </xdr:nvSpPr>
      <xdr:spPr>
        <a:xfrm>
          <a:off x="62207775" y="505777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82</xdr:row>
      <xdr:rowOff>0</xdr:rowOff>
    </xdr:from>
    <xdr:ext cx="342900" cy="342900"/>
    <xdr:sp macro="" textlink="">
      <xdr:nvSpPr>
        <xdr:cNvPr id="5334" name="Shape 14">
          <a:extLst>
            <a:ext uri="{FF2B5EF4-FFF2-40B4-BE49-F238E27FC236}">
              <a16:creationId xmlns:a16="http://schemas.microsoft.com/office/drawing/2014/main" id="{00000000-0008-0000-0000-0000D6140000}"/>
            </a:ext>
          </a:extLst>
        </xdr:cNvPr>
        <xdr:cNvSpPr/>
      </xdr:nvSpPr>
      <xdr:spPr>
        <a:xfrm>
          <a:off x="62207775" y="505777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82</xdr:row>
      <xdr:rowOff>0</xdr:rowOff>
    </xdr:from>
    <xdr:ext cx="342900" cy="342900"/>
    <xdr:sp macro="" textlink="">
      <xdr:nvSpPr>
        <xdr:cNvPr id="5335" name="Shape 14">
          <a:extLst>
            <a:ext uri="{FF2B5EF4-FFF2-40B4-BE49-F238E27FC236}">
              <a16:creationId xmlns:a16="http://schemas.microsoft.com/office/drawing/2014/main" id="{00000000-0008-0000-0000-0000D7140000}"/>
            </a:ext>
          </a:extLst>
        </xdr:cNvPr>
        <xdr:cNvSpPr/>
      </xdr:nvSpPr>
      <xdr:spPr>
        <a:xfrm>
          <a:off x="62207775" y="505777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82</xdr:row>
      <xdr:rowOff>0</xdr:rowOff>
    </xdr:from>
    <xdr:ext cx="342900" cy="342900"/>
    <xdr:sp macro="" textlink="">
      <xdr:nvSpPr>
        <xdr:cNvPr id="5336" name="Shape 14">
          <a:extLst>
            <a:ext uri="{FF2B5EF4-FFF2-40B4-BE49-F238E27FC236}">
              <a16:creationId xmlns:a16="http://schemas.microsoft.com/office/drawing/2014/main" id="{00000000-0008-0000-0000-0000D8140000}"/>
            </a:ext>
          </a:extLst>
        </xdr:cNvPr>
        <xdr:cNvSpPr/>
      </xdr:nvSpPr>
      <xdr:spPr>
        <a:xfrm>
          <a:off x="63255525" y="505777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82</xdr:row>
      <xdr:rowOff>0</xdr:rowOff>
    </xdr:from>
    <xdr:ext cx="342900" cy="342900"/>
    <xdr:sp macro="" textlink="">
      <xdr:nvSpPr>
        <xdr:cNvPr id="5337" name="Shape 14">
          <a:extLst>
            <a:ext uri="{FF2B5EF4-FFF2-40B4-BE49-F238E27FC236}">
              <a16:creationId xmlns:a16="http://schemas.microsoft.com/office/drawing/2014/main" id="{00000000-0008-0000-0000-0000D9140000}"/>
            </a:ext>
          </a:extLst>
        </xdr:cNvPr>
        <xdr:cNvSpPr/>
      </xdr:nvSpPr>
      <xdr:spPr>
        <a:xfrm>
          <a:off x="63255525" y="505777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82</xdr:row>
      <xdr:rowOff>0</xdr:rowOff>
    </xdr:from>
    <xdr:ext cx="342900" cy="342900"/>
    <xdr:sp macro="" textlink="">
      <xdr:nvSpPr>
        <xdr:cNvPr id="5338" name="Shape 14">
          <a:extLst>
            <a:ext uri="{FF2B5EF4-FFF2-40B4-BE49-F238E27FC236}">
              <a16:creationId xmlns:a16="http://schemas.microsoft.com/office/drawing/2014/main" id="{00000000-0008-0000-0000-0000DA140000}"/>
            </a:ext>
          </a:extLst>
        </xdr:cNvPr>
        <xdr:cNvSpPr/>
      </xdr:nvSpPr>
      <xdr:spPr>
        <a:xfrm>
          <a:off x="63255525" y="505777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82</xdr:row>
      <xdr:rowOff>0</xdr:rowOff>
    </xdr:from>
    <xdr:ext cx="342900" cy="342900"/>
    <xdr:sp macro="" textlink="">
      <xdr:nvSpPr>
        <xdr:cNvPr id="5339" name="Shape 14">
          <a:extLst>
            <a:ext uri="{FF2B5EF4-FFF2-40B4-BE49-F238E27FC236}">
              <a16:creationId xmlns:a16="http://schemas.microsoft.com/office/drawing/2014/main" id="{00000000-0008-0000-0000-0000DB140000}"/>
            </a:ext>
          </a:extLst>
        </xdr:cNvPr>
        <xdr:cNvSpPr/>
      </xdr:nvSpPr>
      <xdr:spPr>
        <a:xfrm>
          <a:off x="63255525" y="505777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82</xdr:row>
      <xdr:rowOff>0</xdr:rowOff>
    </xdr:from>
    <xdr:ext cx="342900" cy="342900"/>
    <xdr:sp macro="" textlink="">
      <xdr:nvSpPr>
        <xdr:cNvPr id="5340" name="Shape 14">
          <a:extLst>
            <a:ext uri="{FF2B5EF4-FFF2-40B4-BE49-F238E27FC236}">
              <a16:creationId xmlns:a16="http://schemas.microsoft.com/office/drawing/2014/main" id="{00000000-0008-0000-0000-0000DC140000}"/>
            </a:ext>
          </a:extLst>
        </xdr:cNvPr>
        <xdr:cNvSpPr/>
      </xdr:nvSpPr>
      <xdr:spPr>
        <a:xfrm>
          <a:off x="63255525" y="505777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82</xdr:row>
      <xdr:rowOff>0</xdr:rowOff>
    </xdr:from>
    <xdr:ext cx="342900" cy="342900"/>
    <xdr:sp macro="" textlink="">
      <xdr:nvSpPr>
        <xdr:cNvPr id="5341" name="Shape 14">
          <a:extLst>
            <a:ext uri="{FF2B5EF4-FFF2-40B4-BE49-F238E27FC236}">
              <a16:creationId xmlns:a16="http://schemas.microsoft.com/office/drawing/2014/main" id="{00000000-0008-0000-0000-0000DD140000}"/>
            </a:ext>
          </a:extLst>
        </xdr:cNvPr>
        <xdr:cNvSpPr/>
      </xdr:nvSpPr>
      <xdr:spPr>
        <a:xfrm>
          <a:off x="64303275" y="505777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82</xdr:row>
      <xdr:rowOff>0</xdr:rowOff>
    </xdr:from>
    <xdr:ext cx="342900" cy="342900"/>
    <xdr:sp macro="" textlink="">
      <xdr:nvSpPr>
        <xdr:cNvPr id="5342" name="Shape 14">
          <a:extLst>
            <a:ext uri="{FF2B5EF4-FFF2-40B4-BE49-F238E27FC236}">
              <a16:creationId xmlns:a16="http://schemas.microsoft.com/office/drawing/2014/main" id="{00000000-0008-0000-0000-0000DE140000}"/>
            </a:ext>
          </a:extLst>
        </xdr:cNvPr>
        <xdr:cNvSpPr/>
      </xdr:nvSpPr>
      <xdr:spPr>
        <a:xfrm>
          <a:off x="64303275" y="505777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82</xdr:row>
      <xdr:rowOff>0</xdr:rowOff>
    </xdr:from>
    <xdr:ext cx="342900" cy="342900"/>
    <xdr:sp macro="" textlink="">
      <xdr:nvSpPr>
        <xdr:cNvPr id="5343" name="Shape 14">
          <a:extLst>
            <a:ext uri="{FF2B5EF4-FFF2-40B4-BE49-F238E27FC236}">
              <a16:creationId xmlns:a16="http://schemas.microsoft.com/office/drawing/2014/main" id="{00000000-0008-0000-0000-0000DF140000}"/>
            </a:ext>
          </a:extLst>
        </xdr:cNvPr>
        <xdr:cNvSpPr/>
      </xdr:nvSpPr>
      <xdr:spPr>
        <a:xfrm>
          <a:off x="64303275" y="505777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82</xdr:row>
      <xdr:rowOff>0</xdr:rowOff>
    </xdr:from>
    <xdr:ext cx="342900" cy="342900"/>
    <xdr:sp macro="" textlink="">
      <xdr:nvSpPr>
        <xdr:cNvPr id="5344" name="Shape 14">
          <a:extLst>
            <a:ext uri="{FF2B5EF4-FFF2-40B4-BE49-F238E27FC236}">
              <a16:creationId xmlns:a16="http://schemas.microsoft.com/office/drawing/2014/main" id="{00000000-0008-0000-0000-0000E0140000}"/>
            </a:ext>
          </a:extLst>
        </xdr:cNvPr>
        <xdr:cNvSpPr/>
      </xdr:nvSpPr>
      <xdr:spPr>
        <a:xfrm>
          <a:off x="64303275" y="505777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82</xdr:row>
      <xdr:rowOff>0</xdr:rowOff>
    </xdr:from>
    <xdr:ext cx="342900" cy="342900"/>
    <xdr:sp macro="" textlink="">
      <xdr:nvSpPr>
        <xdr:cNvPr id="5345" name="Shape 14">
          <a:extLst>
            <a:ext uri="{FF2B5EF4-FFF2-40B4-BE49-F238E27FC236}">
              <a16:creationId xmlns:a16="http://schemas.microsoft.com/office/drawing/2014/main" id="{00000000-0008-0000-0000-0000E1140000}"/>
            </a:ext>
          </a:extLst>
        </xdr:cNvPr>
        <xdr:cNvSpPr/>
      </xdr:nvSpPr>
      <xdr:spPr>
        <a:xfrm>
          <a:off x="64303275" y="505777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82</xdr:row>
      <xdr:rowOff>0</xdr:rowOff>
    </xdr:from>
    <xdr:ext cx="342900" cy="342900"/>
    <xdr:sp macro="" textlink="">
      <xdr:nvSpPr>
        <xdr:cNvPr id="5346" name="Shape 14">
          <a:extLst>
            <a:ext uri="{FF2B5EF4-FFF2-40B4-BE49-F238E27FC236}">
              <a16:creationId xmlns:a16="http://schemas.microsoft.com/office/drawing/2014/main" id="{00000000-0008-0000-0000-0000E2140000}"/>
            </a:ext>
          </a:extLst>
        </xdr:cNvPr>
        <xdr:cNvSpPr/>
      </xdr:nvSpPr>
      <xdr:spPr>
        <a:xfrm>
          <a:off x="63255525" y="505777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82</xdr:row>
      <xdr:rowOff>0</xdr:rowOff>
    </xdr:from>
    <xdr:ext cx="342900" cy="342900"/>
    <xdr:sp macro="" textlink="">
      <xdr:nvSpPr>
        <xdr:cNvPr id="5347" name="Shape 14">
          <a:extLst>
            <a:ext uri="{FF2B5EF4-FFF2-40B4-BE49-F238E27FC236}">
              <a16:creationId xmlns:a16="http://schemas.microsoft.com/office/drawing/2014/main" id="{00000000-0008-0000-0000-0000E3140000}"/>
            </a:ext>
          </a:extLst>
        </xdr:cNvPr>
        <xdr:cNvSpPr/>
      </xdr:nvSpPr>
      <xdr:spPr>
        <a:xfrm>
          <a:off x="63255525" y="505777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82</xdr:row>
      <xdr:rowOff>0</xdr:rowOff>
    </xdr:from>
    <xdr:ext cx="342900" cy="342900"/>
    <xdr:sp macro="" textlink="">
      <xdr:nvSpPr>
        <xdr:cNvPr id="5348" name="Shape 14">
          <a:extLst>
            <a:ext uri="{FF2B5EF4-FFF2-40B4-BE49-F238E27FC236}">
              <a16:creationId xmlns:a16="http://schemas.microsoft.com/office/drawing/2014/main" id="{00000000-0008-0000-0000-0000E4140000}"/>
            </a:ext>
          </a:extLst>
        </xdr:cNvPr>
        <xdr:cNvSpPr/>
      </xdr:nvSpPr>
      <xdr:spPr>
        <a:xfrm>
          <a:off x="63255525" y="505777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82</xdr:row>
      <xdr:rowOff>0</xdr:rowOff>
    </xdr:from>
    <xdr:ext cx="342900" cy="342900"/>
    <xdr:sp macro="" textlink="">
      <xdr:nvSpPr>
        <xdr:cNvPr id="5349" name="Shape 14">
          <a:extLst>
            <a:ext uri="{FF2B5EF4-FFF2-40B4-BE49-F238E27FC236}">
              <a16:creationId xmlns:a16="http://schemas.microsoft.com/office/drawing/2014/main" id="{00000000-0008-0000-0000-0000E5140000}"/>
            </a:ext>
          </a:extLst>
        </xdr:cNvPr>
        <xdr:cNvSpPr/>
      </xdr:nvSpPr>
      <xdr:spPr>
        <a:xfrm>
          <a:off x="63255525" y="505777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82</xdr:row>
      <xdr:rowOff>0</xdr:rowOff>
    </xdr:from>
    <xdr:ext cx="342900" cy="342900"/>
    <xdr:sp macro="" textlink="">
      <xdr:nvSpPr>
        <xdr:cNvPr id="5350" name="Shape 14">
          <a:extLst>
            <a:ext uri="{FF2B5EF4-FFF2-40B4-BE49-F238E27FC236}">
              <a16:creationId xmlns:a16="http://schemas.microsoft.com/office/drawing/2014/main" id="{00000000-0008-0000-0000-0000E6140000}"/>
            </a:ext>
          </a:extLst>
        </xdr:cNvPr>
        <xdr:cNvSpPr/>
      </xdr:nvSpPr>
      <xdr:spPr>
        <a:xfrm>
          <a:off x="63255525" y="505777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82</xdr:row>
      <xdr:rowOff>0</xdr:rowOff>
    </xdr:from>
    <xdr:ext cx="342900" cy="342900"/>
    <xdr:sp macro="" textlink="">
      <xdr:nvSpPr>
        <xdr:cNvPr id="5351" name="Shape 14">
          <a:extLst>
            <a:ext uri="{FF2B5EF4-FFF2-40B4-BE49-F238E27FC236}">
              <a16:creationId xmlns:a16="http://schemas.microsoft.com/office/drawing/2014/main" id="{00000000-0008-0000-0000-0000E7140000}"/>
            </a:ext>
          </a:extLst>
        </xdr:cNvPr>
        <xdr:cNvSpPr/>
      </xdr:nvSpPr>
      <xdr:spPr>
        <a:xfrm>
          <a:off x="62207775" y="505777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82</xdr:row>
      <xdr:rowOff>0</xdr:rowOff>
    </xdr:from>
    <xdr:ext cx="342900" cy="342900"/>
    <xdr:sp macro="" textlink="">
      <xdr:nvSpPr>
        <xdr:cNvPr id="5352" name="Shape 14">
          <a:extLst>
            <a:ext uri="{FF2B5EF4-FFF2-40B4-BE49-F238E27FC236}">
              <a16:creationId xmlns:a16="http://schemas.microsoft.com/office/drawing/2014/main" id="{00000000-0008-0000-0000-0000E8140000}"/>
            </a:ext>
          </a:extLst>
        </xdr:cNvPr>
        <xdr:cNvSpPr/>
      </xdr:nvSpPr>
      <xdr:spPr>
        <a:xfrm>
          <a:off x="62207775" y="505777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82</xdr:row>
      <xdr:rowOff>0</xdr:rowOff>
    </xdr:from>
    <xdr:ext cx="342900" cy="342900"/>
    <xdr:sp macro="" textlink="">
      <xdr:nvSpPr>
        <xdr:cNvPr id="5353" name="Shape 14">
          <a:extLst>
            <a:ext uri="{FF2B5EF4-FFF2-40B4-BE49-F238E27FC236}">
              <a16:creationId xmlns:a16="http://schemas.microsoft.com/office/drawing/2014/main" id="{00000000-0008-0000-0000-0000E9140000}"/>
            </a:ext>
          </a:extLst>
        </xdr:cNvPr>
        <xdr:cNvSpPr/>
      </xdr:nvSpPr>
      <xdr:spPr>
        <a:xfrm>
          <a:off x="62207775" y="505777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82</xdr:row>
      <xdr:rowOff>0</xdr:rowOff>
    </xdr:from>
    <xdr:ext cx="342900" cy="342900"/>
    <xdr:sp macro="" textlink="">
      <xdr:nvSpPr>
        <xdr:cNvPr id="5354" name="Shape 14">
          <a:extLst>
            <a:ext uri="{FF2B5EF4-FFF2-40B4-BE49-F238E27FC236}">
              <a16:creationId xmlns:a16="http://schemas.microsoft.com/office/drawing/2014/main" id="{00000000-0008-0000-0000-0000EA140000}"/>
            </a:ext>
          </a:extLst>
        </xdr:cNvPr>
        <xdr:cNvSpPr/>
      </xdr:nvSpPr>
      <xdr:spPr>
        <a:xfrm>
          <a:off x="63255525" y="505777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82</xdr:row>
      <xdr:rowOff>0</xdr:rowOff>
    </xdr:from>
    <xdr:ext cx="342900" cy="342900"/>
    <xdr:sp macro="" textlink="">
      <xdr:nvSpPr>
        <xdr:cNvPr id="5355" name="Shape 14">
          <a:extLst>
            <a:ext uri="{FF2B5EF4-FFF2-40B4-BE49-F238E27FC236}">
              <a16:creationId xmlns:a16="http://schemas.microsoft.com/office/drawing/2014/main" id="{00000000-0008-0000-0000-0000EB140000}"/>
            </a:ext>
          </a:extLst>
        </xdr:cNvPr>
        <xdr:cNvSpPr/>
      </xdr:nvSpPr>
      <xdr:spPr>
        <a:xfrm>
          <a:off x="63255525" y="505777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82</xdr:row>
      <xdr:rowOff>0</xdr:rowOff>
    </xdr:from>
    <xdr:ext cx="342900" cy="342900"/>
    <xdr:sp macro="" textlink="">
      <xdr:nvSpPr>
        <xdr:cNvPr id="5356" name="Shape 14">
          <a:extLst>
            <a:ext uri="{FF2B5EF4-FFF2-40B4-BE49-F238E27FC236}">
              <a16:creationId xmlns:a16="http://schemas.microsoft.com/office/drawing/2014/main" id="{00000000-0008-0000-0000-0000EC140000}"/>
            </a:ext>
          </a:extLst>
        </xdr:cNvPr>
        <xdr:cNvSpPr/>
      </xdr:nvSpPr>
      <xdr:spPr>
        <a:xfrm>
          <a:off x="63255525" y="505777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82</xdr:row>
      <xdr:rowOff>0</xdr:rowOff>
    </xdr:from>
    <xdr:ext cx="342900" cy="342900"/>
    <xdr:sp macro="" textlink="">
      <xdr:nvSpPr>
        <xdr:cNvPr id="5357" name="Shape 14">
          <a:extLst>
            <a:ext uri="{FF2B5EF4-FFF2-40B4-BE49-F238E27FC236}">
              <a16:creationId xmlns:a16="http://schemas.microsoft.com/office/drawing/2014/main" id="{00000000-0008-0000-0000-0000ED140000}"/>
            </a:ext>
          </a:extLst>
        </xdr:cNvPr>
        <xdr:cNvSpPr/>
      </xdr:nvSpPr>
      <xdr:spPr>
        <a:xfrm>
          <a:off x="64303275" y="505777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82</xdr:row>
      <xdr:rowOff>0</xdr:rowOff>
    </xdr:from>
    <xdr:ext cx="342900" cy="342900"/>
    <xdr:sp macro="" textlink="">
      <xdr:nvSpPr>
        <xdr:cNvPr id="5358" name="Shape 14">
          <a:extLst>
            <a:ext uri="{FF2B5EF4-FFF2-40B4-BE49-F238E27FC236}">
              <a16:creationId xmlns:a16="http://schemas.microsoft.com/office/drawing/2014/main" id="{00000000-0008-0000-0000-0000EE140000}"/>
            </a:ext>
          </a:extLst>
        </xdr:cNvPr>
        <xdr:cNvSpPr/>
      </xdr:nvSpPr>
      <xdr:spPr>
        <a:xfrm>
          <a:off x="62207775" y="505777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82</xdr:row>
      <xdr:rowOff>0</xdr:rowOff>
    </xdr:from>
    <xdr:ext cx="342900" cy="342900"/>
    <xdr:sp macro="" textlink="">
      <xdr:nvSpPr>
        <xdr:cNvPr id="5359" name="Shape 14">
          <a:extLst>
            <a:ext uri="{FF2B5EF4-FFF2-40B4-BE49-F238E27FC236}">
              <a16:creationId xmlns:a16="http://schemas.microsoft.com/office/drawing/2014/main" id="{00000000-0008-0000-0000-0000EF140000}"/>
            </a:ext>
          </a:extLst>
        </xdr:cNvPr>
        <xdr:cNvSpPr/>
      </xdr:nvSpPr>
      <xdr:spPr>
        <a:xfrm>
          <a:off x="62207775" y="505777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82</xdr:row>
      <xdr:rowOff>0</xdr:rowOff>
    </xdr:from>
    <xdr:ext cx="342900" cy="342900"/>
    <xdr:sp macro="" textlink="">
      <xdr:nvSpPr>
        <xdr:cNvPr id="5360" name="Shape 14">
          <a:extLst>
            <a:ext uri="{FF2B5EF4-FFF2-40B4-BE49-F238E27FC236}">
              <a16:creationId xmlns:a16="http://schemas.microsoft.com/office/drawing/2014/main" id="{00000000-0008-0000-0000-0000F0140000}"/>
            </a:ext>
          </a:extLst>
        </xdr:cNvPr>
        <xdr:cNvSpPr/>
      </xdr:nvSpPr>
      <xdr:spPr>
        <a:xfrm>
          <a:off x="62207775" y="505777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82</xdr:row>
      <xdr:rowOff>0</xdr:rowOff>
    </xdr:from>
    <xdr:ext cx="342900" cy="342900"/>
    <xdr:sp macro="" textlink="">
      <xdr:nvSpPr>
        <xdr:cNvPr id="5361" name="Shape 14">
          <a:extLst>
            <a:ext uri="{FF2B5EF4-FFF2-40B4-BE49-F238E27FC236}">
              <a16:creationId xmlns:a16="http://schemas.microsoft.com/office/drawing/2014/main" id="{00000000-0008-0000-0000-0000F1140000}"/>
            </a:ext>
          </a:extLst>
        </xdr:cNvPr>
        <xdr:cNvSpPr/>
      </xdr:nvSpPr>
      <xdr:spPr>
        <a:xfrm>
          <a:off x="63255525" y="505777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82</xdr:row>
      <xdr:rowOff>0</xdr:rowOff>
    </xdr:from>
    <xdr:ext cx="342900" cy="342900"/>
    <xdr:sp macro="" textlink="">
      <xdr:nvSpPr>
        <xdr:cNvPr id="5362" name="Shape 14">
          <a:extLst>
            <a:ext uri="{FF2B5EF4-FFF2-40B4-BE49-F238E27FC236}">
              <a16:creationId xmlns:a16="http://schemas.microsoft.com/office/drawing/2014/main" id="{00000000-0008-0000-0000-0000F2140000}"/>
            </a:ext>
          </a:extLst>
        </xdr:cNvPr>
        <xdr:cNvSpPr/>
      </xdr:nvSpPr>
      <xdr:spPr>
        <a:xfrm>
          <a:off x="63255525" y="505777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82</xdr:row>
      <xdr:rowOff>0</xdr:rowOff>
    </xdr:from>
    <xdr:ext cx="342900" cy="342900"/>
    <xdr:sp macro="" textlink="">
      <xdr:nvSpPr>
        <xdr:cNvPr id="5363" name="Shape 14">
          <a:extLst>
            <a:ext uri="{FF2B5EF4-FFF2-40B4-BE49-F238E27FC236}">
              <a16:creationId xmlns:a16="http://schemas.microsoft.com/office/drawing/2014/main" id="{00000000-0008-0000-0000-0000F3140000}"/>
            </a:ext>
          </a:extLst>
        </xdr:cNvPr>
        <xdr:cNvSpPr/>
      </xdr:nvSpPr>
      <xdr:spPr>
        <a:xfrm>
          <a:off x="63255525" y="505777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82</xdr:row>
      <xdr:rowOff>0</xdr:rowOff>
    </xdr:from>
    <xdr:ext cx="342900" cy="342900"/>
    <xdr:sp macro="" textlink="">
      <xdr:nvSpPr>
        <xdr:cNvPr id="5364" name="Shape 14">
          <a:extLst>
            <a:ext uri="{FF2B5EF4-FFF2-40B4-BE49-F238E27FC236}">
              <a16:creationId xmlns:a16="http://schemas.microsoft.com/office/drawing/2014/main" id="{00000000-0008-0000-0000-0000F4140000}"/>
            </a:ext>
          </a:extLst>
        </xdr:cNvPr>
        <xdr:cNvSpPr/>
      </xdr:nvSpPr>
      <xdr:spPr>
        <a:xfrm>
          <a:off x="64303275" y="505777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82</xdr:row>
      <xdr:rowOff>0</xdr:rowOff>
    </xdr:from>
    <xdr:ext cx="342900" cy="342900"/>
    <xdr:sp macro="" textlink="">
      <xdr:nvSpPr>
        <xdr:cNvPr id="5365" name="Shape 14">
          <a:extLst>
            <a:ext uri="{FF2B5EF4-FFF2-40B4-BE49-F238E27FC236}">
              <a16:creationId xmlns:a16="http://schemas.microsoft.com/office/drawing/2014/main" id="{00000000-0008-0000-0000-0000F5140000}"/>
            </a:ext>
          </a:extLst>
        </xdr:cNvPr>
        <xdr:cNvSpPr/>
      </xdr:nvSpPr>
      <xdr:spPr>
        <a:xfrm>
          <a:off x="62207775" y="505777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82</xdr:row>
      <xdr:rowOff>0</xdr:rowOff>
    </xdr:from>
    <xdr:ext cx="342900" cy="342900"/>
    <xdr:sp macro="" textlink="">
      <xdr:nvSpPr>
        <xdr:cNvPr id="5366" name="Shape 14">
          <a:extLst>
            <a:ext uri="{FF2B5EF4-FFF2-40B4-BE49-F238E27FC236}">
              <a16:creationId xmlns:a16="http://schemas.microsoft.com/office/drawing/2014/main" id="{00000000-0008-0000-0000-0000F6140000}"/>
            </a:ext>
          </a:extLst>
        </xdr:cNvPr>
        <xdr:cNvSpPr/>
      </xdr:nvSpPr>
      <xdr:spPr>
        <a:xfrm>
          <a:off x="62207775" y="505777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82</xdr:row>
      <xdr:rowOff>0</xdr:rowOff>
    </xdr:from>
    <xdr:ext cx="342900" cy="342900"/>
    <xdr:sp macro="" textlink="">
      <xdr:nvSpPr>
        <xdr:cNvPr id="5367" name="Shape 14">
          <a:extLst>
            <a:ext uri="{FF2B5EF4-FFF2-40B4-BE49-F238E27FC236}">
              <a16:creationId xmlns:a16="http://schemas.microsoft.com/office/drawing/2014/main" id="{00000000-0008-0000-0000-0000F7140000}"/>
            </a:ext>
          </a:extLst>
        </xdr:cNvPr>
        <xdr:cNvSpPr/>
      </xdr:nvSpPr>
      <xdr:spPr>
        <a:xfrm>
          <a:off x="62207775" y="505777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82</xdr:row>
      <xdr:rowOff>0</xdr:rowOff>
    </xdr:from>
    <xdr:ext cx="342900" cy="342900"/>
    <xdr:sp macro="" textlink="">
      <xdr:nvSpPr>
        <xdr:cNvPr id="5368" name="Shape 14">
          <a:extLst>
            <a:ext uri="{FF2B5EF4-FFF2-40B4-BE49-F238E27FC236}">
              <a16:creationId xmlns:a16="http://schemas.microsoft.com/office/drawing/2014/main" id="{00000000-0008-0000-0000-0000F8140000}"/>
            </a:ext>
          </a:extLst>
        </xdr:cNvPr>
        <xdr:cNvSpPr/>
      </xdr:nvSpPr>
      <xdr:spPr>
        <a:xfrm>
          <a:off x="63255525" y="505777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82</xdr:row>
      <xdr:rowOff>0</xdr:rowOff>
    </xdr:from>
    <xdr:ext cx="342900" cy="342900"/>
    <xdr:sp macro="" textlink="">
      <xdr:nvSpPr>
        <xdr:cNvPr id="5369" name="Shape 14">
          <a:extLst>
            <a:ext uri="{FF2B5EF4-FFF2-40B4-BE49-F238E27FC236}">
              <a16:creationId xmlns:a16="http://schemas.microsoft.com/office/drawing/2014/main" id="{00000000-0008-0000-0000-0000F9140000}"/>
            </a:ext>
          </a:extLst>
        </xdr:cNvPr>
        <xdr:cNvSpPr/>
      </xdr:nvSpPr>
      <xdr:spPr>
        <a:xfrm>
          <a:off x="63255525" y="505777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82</xdr:row>
      <xdr:rowOff>0</xdr:rowOff>
    </xdr:from>
    <xdr:ext cx="342900" cy="342900"/>
    <xdr:sp macro="" textlink="">
      <xdr:nvSpPr>
        <xdr:cNvPr id="5370" name="Shape 14">
          <a:extLst>
            <a:ext uri="{FF2B5EF4-FFF2-40B4-BE49-F238E27FC236}">
              <a16:creationId xmlns:a16="http://schemas.microsoft.com/office/drawing/2014/main" id="{00000000-0008-0000-0000-0000FA140000}"/>
            </a:ext>
          </a:extLst>
        </xdr:cNvPr>
        <xdr:cNvSpPr/>
      </xdr:nvSpPr>
      <xdr:spPr>
        <a:xfrm>
          <a:off x="63255525" y="505777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82</xdr:row>
      <xdr:rowOff>0</xdr:rowOff>
    </xdr:from>
    <xdr:ext cx="342900" cy="342900"/>
    <xdr:sp macro="" textlink="">
      <xdr:nvSpPr>
        <xdr:cNvPr id="5371" name="Shape 14">
          <a:extLst>
            <a:ext uri="{FF2B5EF4-FFF2-40B4-BE49-F238E27FC236}">
              <a16:creationId xmlns:a16="http://schemas.microsoft.com/office/drawing/2014/main" id="{00000000-0008-0000-0000-0000FB140000}"/>
            </a:ext>
          </a:extLst>
        </xdr:cNvPr>
        <xdr:cNvSpPr/>
      </xdr:nvSpPr>
      <xdr:spPr>
        <a:xfrm>
          <a:off x="64303275" y="505777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82</xdr:row>
      <xdr:rowOff>0</xdr:rowOff>
    </xdr:from>
    <xdr:ext cx="342900" cy="342900"/>
    <xdr:sp macro="" textlink="">
      <xdr:nvSpPr>
        <xdr:cNvPr id="5372" name="Shape 14">
          <a:extLst>
            <a:ext uri="{FF2B5EF4-FFF2-40B4-BE49-F238E27FC236}">
              <a16:creationId xmlns:a16="http://schemas.microsoft.com/office/drawing/2014/main" id="{00000000-0008-0000-0000-0000FC140000}"/>
            </a:ext>
          </a:extLst>
        </xdr:cNvPr>
        <xdr:cNvSpPr/>
      </xdr:nvSpPr>
      <xdr:spPr>
        <a:xfrm>
          <a:off x="62207775" y="505777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82</xdr:row>
      <xdr:rowOff>0</xdr:rowOff>
    </xdr:from>
    <xdr:ext cx="342900" cy="342900"/>
    <xdr:sp macro="" textlink="">
      <xdr:nvSpPr>
        <xdr:cNvPr id="5373" name="Shape 14">
          <a:extLst>
            <a:ext uri="{FF2B5EF4-FFF2-40B4-BE49-F238E27FC236}">
              <a16:creationId xmlns:a16="http://schemas.microsoft.com/office/drawing/2014/main" id="{00000000-0008-0000-0000-0000FD140000}"/>
            </a:ext>
          </a:extLst>
        </xdr:cNvPr>
        <xdr:cNvSpPr/>
      </xdr:nvSpPr>
      <xdr:spPr>
        <a:xfrm>
          <a:off x="62207775" y="505777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82</xdr:row>
      <xdr:rowOff>0</xdr:rowOff>
    </xdr:from>
    <xdr:ext cx="342900" cy="342900"/>
    <xdr:sp macro="" textlink="">
      <xdr:nvSpPr>
        <xdr:cNvPr id="5374" name="Shape 14">
          <a:extLst>
            <a:ext uri="{FF2B5EF4-FFF2-40B4-BE49-F238E27FC236}">
              <a16:creationId xmlns:a16="http://schemas.microsoft.com/office/drawing/2014/main" id="{00000000-0008-0000-0000-0000FE140000}"/>
            </a:ext>
          </a:extLst>
        </xdr:cNvPr>
        <xdr:cNvSpPr/>
      </xdr:nvSpPr>
      <xdr:spPr>
        <a:xfrm>
          <a:off x="62207775" y="505777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82</xdr:row>
      <xdr:rowOff>0</xdr:rowOff>
    </xdr:from>
    <xdr:ext cx="342900" cy="342900"/>
    <xdr:sp macro="" textlink="">
      <xdr:nvSpPr>
        <xdr:cNvPr id="5375" name="Shape 14">
          <a:extLst>
            <a:ext uri="{FF2B5EF4-FFF2-40B4-BE49-F238E27FC236}">
              <a16:creationId xmlns:a16="http://schemas.microsoft.com/office/drawing/2014/main" id="{00000000-0008-0000-0000-0000FF140000}"/>
            </a:ext>
          </a:extLst>
        </xdr:cNvPr>
        <xdr:cNvSpPr/>
      </xdr:nvSpPr>
      <xdr:spPr>
        <a:xfrm>
          <a:off x="63255525" y="505777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82</xdr:row>
      <xdr:rowOff>0</xdr:rowOff>
    </xdr:from>
    <xdr:ext cx="342900" cy="342900"/>
    <xdr:sp macro="" textlink="">
      <xdr:nvSpPr>
        <xdr:cNvPr id="5376" name="Shape 14">
          <a:extLst>
            <a:ext uri="{FF2B5EF4-FFF2-40B4-BE49-F238E27FC236}">
              <a16:creationId xmlns:a16="http://schemas.microsoft.com/office/drawing/2014/main" id="{00000000-0008-0000-0000-000000150000}"/>
            </a:ext>
          </a:extLst>
        </xdr:cNvPr>
        <xdr:cNvSpPr/>
      </xdr:nvSpPr>
      <xdr:spPr>
        <a:xfrm>
          <a:off x="63255525" y="505777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82</xdr:row>
      <xdr:rowOff>0</xdr:rowOff>
    </xdr:from>
    <xdr:ext cx="342900" cy="342900"/>
    <xdr:sp macro="" textlink="">
      <xdr:nvSpPr>
        <xdr:cNvPr id="5377" name="Shape 14">
          <a:extLst>
            <a:ext uri="{FF2B5EF4-FFF2-40B4-BE49-F238E27FC236}">
              <a16:creationId xmlns:a16="http://schemas.microsoft.com/office/drawing/2014/main" id="{00000000-0008-0000-0000-000001150000}"/>
            </a:ext>
          </a:extLst>
        </xdr:cNvPr>
        <xdr:cNvSpPr/>
      </xdr:nvSpPr>
      <xdr:spPr>
        <a:xfrm>
          <a:off x="63255525" y="505777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82</xdr:row>
      <xdr:rowOff>0</xdr:rowOff>
    </xdr:from>
    <xdr:ext cx="342900" cy="342900"/>
    <xdr:sp macro="" textlink="">
      <xdr:nvSpPr>
        <xdr:cNvPr id="5378" name="Shape 14">
          <a:extLst>
            <a:ext uri="{FF2B5EF4-FFF2-40B4-BE49-F238E27FC236}">
              <a16:creationId xmlns:a16="http://schemas.microsoft.com/office/drawing/2014/main" id="{00000000-0008-0000-0000-000002150000}"/>
            </a:ext>
          </a:extLst>
        </xdr:cNvPr>
        <xdr:cNvSpPr/>
      </xdr:nvSpPr>
      <xdr:spPr>
        <a:xfrm>
          <a:off x="64303275" y="505777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82</xdr:row>
      <xdr:rowOff>0</xdr:rowOff>
    </xdr:from>
    <xdr:ext cx="342900" cy="342900"/>
    <xdr:sp macro="" textlink="">
      <xdr:nvSpPr>
        <xdr:cNvPr id="5379" name="Shape 14">
          <a:extLst>
            <a:ext uri="{FF2B5EF4-FFF2-40B4-BE49-F238E27FC236}">
              <a16:creationId xmlns:a16="http://schemas.microsoft.com/office/drawing/2014/main" id="{00000000-0008-0000-0000-000003150000}"/>
            </a:ext>
          </a:extLst>
        </xdr:cNvPr>
        <xdr:cNvSpPr/>
      </xdr:nvSpPr>
      <xdr:spPr>
        <a:xfrm>
          <a:off x="63255525" y="505777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82</xdr:row>
      <xdr:rowOff>0</xdr:rowOff>
    </xdr:from>
    <xdr:ext cx="342900" cy="342900"/>
    <xdr:sp macro="" textlink="">
      <xdr:nvSpPr>
        <xdr:cNvPr id="5380" name="Shape 14">
          <a:extLst>
            <a:ext uri="{FF2B5EF4-FFF2-40B4-BE49-F238E27FC236}">
              <a16:creationId xmlns:a16="http://schemas.microsoft.com/office/drawing/2014/main" id="{00000000-0008-0000-0000-000004150000}"/>
            </a:ext>
          </a:extLst>
        </xdr:cNvPr>
        <xdr:cNvSpPr/>
      </xdr:nvSpPr>
      <xdr:spPr>
        <a:xfrm>
          <a:off x="63255525" y="505777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82</xdr:row>
      <xdr:rowOff>0</xdr:rowOff>
    </xdr:from>
    <xdr:ext cx="342900" cy="342900"/>
    <xdr:sp macro="" textlink="">
      <xdr:nvSpPr>
        <xdr:cNvPr id="5381" name="Shape 14">
          <a:extLst>
            <a:ext uri="{FF2B5EF4-FFF2-40B4-BE49-F238E27FC236}">
              <a16:creationId xmlns:a16="http://schemas.microsoft.com/office/drawing/2014/main" id="{00000000-0008-0000-0000-000005150000}"/>
            </a:ext>
          </a:extLst>
        </xdr:cNvPr>
        <xdr:cNvSpPr/>
      </xdr:nvSpPr>
      <xdr:spPr>
        <a:xfrm>
          <a:off x="63255525" y="505777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82</xdr:row>
      <xdr:rowOff>0</xdr:rowOff>
    </xdr:from>
    <xdr:ext cx="342900" cy="342900"/>
    <xdr:sp macro="" textlink="">
      <xdr:nvSpPr>
        <xdr:cNvPr id="5382" name="Shape 14">
          <a:extLst>
            <a:ext uri="{FF2B5EF4-FFF2-40B4-BE49-F238E27FC236}">
              <a16:creationId xmlns:a16="http://schemas.microsoft.com/office/drawing/2014/main" id="{00000000-0008-0000-0000-000006150000}"/>
            </a:ext>
          </a:extLst>
        </xdr:cNvPr>
        <xdr:cNvSpPr/>
      </xdr:nvSpPr>
      <xdr:spPr>
        <a:xfrm>
          <a:off x="63255525" y="505777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82</xdr:row>
      <xdr:rowOff>0</xdr:rowOff>
    </xdr:from>
    <xdr:ext cx="342900" cy="342900"/>
    <xdr:sp macro="" textlink="">
      <xdr:nvSpPr>
        <xdr:cNvPr id="5383" name="Shape 14">
          <a:extLst>
            <a:ext uri="{FF2B5EF4-FFF2-40B4-BE49-F238E27FC236}">
              <a16:creationId xmlns:a16="http://schemas.microsoft.com/office/drawing/2014/main" id="{00000000-0008-0000-0000-000007150000}"/>
            </a:ext>
          </a:extLst>
        </xdr:cNvPr>
        <xdr:cNvSpPr/>
      </xdr:nvSpPr>
      <xdr:spPr>
        <a:xfrm>
          <a:off x="63255525" y="505777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82</xdr:row>
      <xdr:rowOff>0</xdr:rowOff>
    </xdr:from>
    <xdr:ext cx="342900" cy="342900"/>
    <xdr:sp macro="" textlink="">
      <xdr:nvSpPr>
        <xdr:cNvPr id="5384" name="Shape 14">
          <a:extLst>
            <a:ext uri="{FF2B5EF4-FFF2-40B4-BE49-F238E27FC236}">
              <a16:creationId xmlns:a16="http://schemas.microsoft.com/office/drawing/2014/main" id="{00000000-0008-0000-0000-000008150000}"/>
            </a:ext>
          </a:extLst>
        </xdr:cNvPr>
        <xdr:cNvSpPr/>
      </xdr:nvSpPr>
      <xdr:spPr>
        <a:xfrm>
          <a:off x="63255525" y="505777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82</xdr:row>
      <xdr:rowOff>0</xdr:rowOff>
    </xdr:from>
    <xdr:ext cx="342900" cy="342900"/>
    <xdr:sp macro="" textlink="">
      <xdr:nvSpPr>
        <xdr:cNvPr id="5385" name="Shape 14">
          <a:extLst>
            <a:ext uri="{FF2B5EF4-FFF2-40B4-BE49-F238E27FC236}">
              <a16:creationId xmlns:a16="http://schemas.microsoft.com/office/drawing/2014/main" id="{00000000-0008-0000-0000-000009150000}"/>
            </a:ext>
          </a:extLst>
        </xdr:cNvPr>
        <xdr:cNvSpPr/>
      </xdr:nvSpPr>
      <xdr:spPr>
        <a:xfrm>
          <a:off x="63255525" y="505777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82</xdr:row>
      <xdr:rowOff>0</xdr:rowOff>
    </xdr:from>
    <xdr:ext cx="342900" cy="342900"/>
    <xdr:sp macro="" textlink="">
      <xdr:nvSpPr>
        <xdr:cNvPr id="5386" name="Shape 14">
          <a:extLst>
            <a:ext uri="{FF2B5EF4-FFF2-40B4-BE49-F238E27FC236}">
              <a16:creationId xmlns:a16="http://schemas.microsoft.com/office/drawing/2014/main" id="{00000000-0008-0000-0000-00000A150000}"/>
            </a:ext>
          </a:extLst>
        </xdr:cNvPr>
        <xdr:cNvSpPr/>
      </xdr:nvSpPr>
      <xdr:spPr>
        <a:xfrm>
          <a:off x="63255525" y="505777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82</xdr:row>
      <xdr:rowOff>0</xdr:rowOff>
    </xdr:from>
    <xdr:ext cx="342900" cy="342900"/>
    <xdr:sp macro="" textlink="">
      <xdr:nvSpPr>
        <xdr:cNvPr id="5387" name="Shape 14">
          <a:extLst>
            <a:ext uri="{FF2B5EF4-FFF2-40B4-BE49-F238E27FC236}">
              <a16:creationId xmlns:a16="http://schemas.microsoft.com/office/drawing/2014/main" id="{00000000-0008-0000-0000-00000B150000}"/>
            </a:ext>
          </a:extLst>
        </xdr:cNvPr>
        <xdr:cNvSpPr/>
      </xdr:nvSpPr>
      <xdr:spPr>
        <a:xfrm>
          <a:off x="63255525" y="505777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82</xdr:row>
      <xdr:rowOff>0</xdr:rowOff>
    </xdr:from>
    <xdr:ext cx="342900" cy="342900"/>
    <xdr:sp macro="" textlink="">
      <xdr:nvSpPr>
        <xdr:cNvPr id="5388" name="Shape 14">
          <a:extLst>
            <a:ext uri="{FF2B5EF4-FFF2-40B4-BE49-F238E27FC236}">
              <a16:creationId xmlns:a16="http://schemas.microsoft.com/office/drawing/2014/main" id="{00000000-0008-0000-0000-00000C150000}"/>
            </a:ext>
          </a:extLst>
        </xdr:cNvPr>
        <xdr:cNvSpPr/>
      </xdr:nvSpPr>
      <xdr:spPr>
        <a:xfrm>
          <a:off x="63255525" y="505777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82</xdr:row>
      <xdr:rowOff>0</xdr:rowOff>
    </xdr:from>
    <xdr:ext cx="342900" cy="342900"/>
    <xdr:sp macro="" textlink="">
      <xdr:nvSpPr>
        <xdr:cNvPr id="5389" name="Shape 14">
          <a:extLst>
            <a:ext uri="{FF2B5EF4-FFF2-40B4-BE49-F238E27FC236}">
              <a16:creationId xmlns:a16="http://schemas.microsoft.com/office/drawing/2014/main" id="{00000000-0008-0000-0000-00000D150000}"/>
            </a:ext>
          </a:extLst>
        </xdr:cNvPr>
        <xdr:cNvSpPr/>
      </xdr:nvSpPr>
      <xdr:spPr>
        <a:xfrm>
          <a:off x="63255525" y="505777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82</xdr:row>
      <xdr:rowOff>0</xdr:rowOff>
    </xdr:from>
    <xdr:ext cx="342900" cy="342900"/>
    <xdr:sp macro="" textlink="">
      <xdr:nvSpPr>
        <xdr:cNvPr id="5390" name="Shape 14">
          <a:extLst>
            <a:ext uri="{FF2B5EF4-FFF2-40B4-BE49-F238E27FC236}">
              <a16:creationId xmlns:a16="http://schemas.microsoft.com/office/drawing/2014/main" id="{00000000-0008-0000-0000-00000E150000}"/>
            </a:ext>
          </a:extLst>
        </xdr:cNvPr>
        <xdr:cNvSpPr/>
      </xdr:nvSpPr>
      <xdr:spPr>
        <a:xfrm>
          <a:off x="63255525" y="505777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82</xdr:row>
      <xdr:rowOff>0</xdr:rowOff>
    </xdr:from>
    <xdr:ext cx="342900" cy="342900"/>
    <xdr:sp macro="" textlink="">
      <xdr:nvSpPr>
        <xdr:cNvPr id="5391" name="Shape 14">
          <a:extLst>
            <a:ext uri="{FF2B5EF4-FFF2-40B4-BE49-F238E27FC236}">
              <a16:creationId xmlns:a16="http://schemas.microsoft.com/office/drawing/2014/main" id="{00000000-0008-0000-0000-00000F150000}"/>
            </a:ext>
          </a:extLst>
        </xdr:cNvPr>
        <xdr:cNvSpPr/>
      </xdr:nvSpPr>
      <xdr:spPr>
        <a:xfrm>
          <a:off x="63255525" y="505777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82</xdr:row>
      <xdr:rowOff>0</xdr:rowOff>
    </xdr:from>
    <xdr:ext cx="342900" cy="342900"/>
    <xdr:sp macro="" textlink="">
      <xdr:nvSpPr>
        <xdr:cNvPr id="5392" name="Shape 14">
          <a:extLst>
            <a:ext uri="{FF2B5EF4-FFF2-40B4-BE49-F238E27FC236}">
              <a16:creationId xmlns:a16="http://schemas.microsoft.com/office/drawing/2014/main" id="{00000000-0008-0000-0000-000010150000}"/>
            </a:ext>
          </a:extLst>
        </xdr:cNvPr>
        <xdr:cNvSpPr/>
      </xdr:nvSpPr>
      <xdr:spPr>
        <a:xfrm>
          <a:off x="63255525" y="505777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82</xdr:row>
      <xdr:rowOff>0</xdr:rowOff>
    </xdr:from>
    <xdr:ext cx="342900" cy="342900"/>
    <xdr:sp macro="" textlink="">
      <xdr:nvSpPr>
        <xdr:cNvPr id="5393" name="Shape 14">
          <a:extLst>
            <a:ext uri="{FF2B5EF4-FFF2-40B4-BE49-F238E27FC236}">
              <a16:creationId xmlns:a16="http://schemas.microsoft.com/office/drawing/2014/main" id="{00000000-0008-0000-0000-000011150000}"/>
            </a:ext>
          </a:extLst>
        </xdr:cNvPr>
        <xdr:cNvSpPr/>
      </xdr:nvSpPr>
      <xdr:spPr>
        <a:xfrm>
          <a:off x="63255525" y="505777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82</xdr:row>
      <xdr:rowOff>0</xdr:rowOff>
    </xdr:from>
    <xdr:ext cx="342900" cy="342900"/>
    <xdr:sp macro="" textlink="">
      <xdr:nvSpPr>
        <xdr:cNvPr id="5394" name="Shape 14">
          <a:extLst>
            <a:ext uri="{FF2B5EF4-FFF2-40B4-BE49-F238E27FC236}">
              <a16:creationId xmlns:a16="http://schemas.microsoft.com/office/drawing/2014/main" id="{00000000-0008-0000-0000-000012150000}"/>
            </a:ext>
          </a:extLst>
        </xdr:cNvPr>
        <xdr:cNvSpPr/>
      </xdr:nvSpPr>
      <xdr:spPr>
        <a:xfrm>
          <a:off x="63255525" y="505777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82</xdr:row>
      <xdr:rowOff>0</xdr:rowOff>
    </xdr:from>
    <xdr:ext cx="342900" cy="342900"/>
    <xdr:sp macro="" textlink="">
      <xdr:nvSpPr>
        <xdr:cNvPr id="5395" name="Shape 14">
          <a:extLst>
            <a:ext uri="{FF2B5EF4-FFF2-40B4-BE49-F238E27FC236}">
              <a16:creationId xmlns:a16="http://schemas.microsoft.com/office/drawing/2014/main" id="{00000000-0008-0000-0000-000013150000}"/>
            </a:ext>
          </a:extLst>
        </xdr:cNvPr>
        <xdr:cNvSpPr/>
      </xdr:nvSpPr>
      <xdr:spPr>
        <a:xfrm>
          <a:off x="63255525" y="505777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82</xdr:row>
      <xdr:rowOff>0</xdr:rowOff>
    </xdr:from>
    <xdr:ext cx="342900" cy="342900"/>
    <xdr:sp macro="" textlink="">
      <xdr:nvSpPr>
        <xdr:cNvPr id="5396" name="Shape 14">
          <a:extLst>
            <a:ext uri="{FF2B5EF4-FFF2-40B4-BE49-F238E27FC236}">
              <a16:creationId xmlns:a16="http://schemas.microsoft.com/office/drawing/2014/main" id="{00000000-0008-0000-0000-000014150000}"/>
            </a:ext>
          </a:extLst>
        </xdr:cNvPr>
        <xdr:cNvSpPr/>
      </xdr:nvSpPr>
      <xdr:spPr>
        <a:xfrm>
          <a:off x="63255525" y="505777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82</xdr:row>
      <xdr:rowOff>0</xdr:rowOff>
    </xdr:from>
    <xdr:ext cx="342900" cy="342900"/>
    <xdr:sp macro="" textlink="">
      <xdr:nvSpPr>
        <xdr:cNvPr id="5397" name="Shape 14">
          <a:extLst>
            <a:ext uri="{FF2B5EF4-FFF2-40B4-BE49-F238E27FC236}">
              <a16:creationId xmlns:a16="http://schemas.microsoft.com/office/drawing/2014/main" id="{00000000-0008-0000-0000-000015150000}"/>
            </a:ext>
          </a:extLst>
        </xdr:cNvPr>
        <xdr:cNvSpPr/>
      </xdr:nvSpPr>
      <xdr:spPr>
        <a:xfrm>
          <a:off x="63255525" y="505777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82</xdr:row>
      <xdr:rowOff>0</xdr:rowOff>
    </xdr:from>
    <xdr:ext cx="342900" cy="342900"/>
    <xdr:sp macro="" textlink="">
      <xdr:nvSpPr>
        <xdr:cNvPr id="5398" name="Shape 14">
          <a:extLst>
            <a:ext uri="{FF2B5EF4-FFF2-40B4-BE49-F238E27FC236}">
              <a16:creationId xmlns:a16="http://schemas.microsoft.com/office/drawing/2014/main" id="{00000000-0008-0000-0000-000016150000}"/>
            </a:ext>
          </a:extLst>
        </xdr:cNvPr>
        <xdr:cNvSpPr/>
      </xdr:nvSpPr>
      <xdr:spPr>
        <a:xfrm>
          <a:off x="63255525" y="505777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90</xdr:row>
      <xdr:rowOff>0</xdr:rowOff>
    </xdr:from>
    <xdr:ext cx="352425" cy="342900"/>
    <xdr:sp macro="" textlink="">
      <xdr:nvSpPr>
        <xdr:cNvPr id="5399" name="Shape 4">
          <a:extLst>
            <a:ext uri="{FF2B5EF4-FFF2-40B4-BE49-F238E27FC236}">
              <a16:creationId xmlns:a16="http://schemas.microsoft.com/office/drawing/2014/main" id="{00000000-0008-0000-0000-000017150000}"/>
            </a:ext>
          </a:extLst>
        </xdr:cNvPr>
        <xdr:cNvSpPr/>
      </xdr:nvSpPr>
      <xdr:spPr>
        <a:xfrm>
          <a:off x="13087350" y="5057775"/>
          <a:ext cx="35242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90</xdr:row>
      <xdr:rowOff>0</xdr:rowOff>
    </xdr:from>
    <xdr:ext cx="352425" cy="342900"/>
    <xdr:sp macro="" textlink="">
      <xdr:nvSpPr>
        <xdr:cNvPr id="5400" name="Shape 4">
          <a:extLst>
            <a:ext uri="{FF2B5EF4-FFF2-40B4-BE49-F238E27FC236}">
              <a16:creationId xmlns:a16="http://schemas.microsoft.com/office/drawing/2014/main" id="{00000000-0008-0000-0000-000018150000}"/>
            </a:ext>
          </a:extLst>
        </xdr:cNvPr>
        <xdr:cNvSpPr/>
      </xdr:nvSpPr>
      <xdr:spPr>
        <a:xfrm>
          <a:off x="13087350" y="5057775"/>
          <a:ext cx="35242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86</xdr:row>
      <xdr:rowOff>0</xdr:rowOff>
    </xdr:from>
    <xdr:ext cx="352425" cy="342900"/>
    <xdr:sp macro="" textlink="">
      <xdr:nvSpPr>
        <xdr:cNvPr id="5401" name="Shape 4">
          <a:extLst>
            <a:ext uri="{FF2B5EF4-FFF2-40B4-BE49-F238E27FC236}">
              <a16:creationId xmlns:a16="http://schemas.microsoft.com/office/drawing/2014/main" id="{00000000-0008-0000-0000-000019150000}"/>
            </a:ext>
          </a:extLst>
        </xdr:cNvPr>
        <xdr:cNvSpPr/>
      </xdr:nvSpPr>
      <xdr:spPr>
        <a:xfrm>
          <a:off x="13087350" y="5057775"/>
          <a:ext cx="35242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90</xdr:row>
      <xdr:rowOff>0</xdr:rowOff>
    </xdr:from>
    <xdr:ext cx="352425" cy="342900"/>
    <xdr:sp macro="" textlink="">
      <xdr:nvSpPr>
        <xdr:cNvPr id="5402" name="Shape 4">
          <a:extLst>
            <a:ext uri="{FF2B5EF4-FFF2-40B4-BE49-F238E27FC236}">
              <a16:creationId xmlns:a16="http://schemas.microsoft.com/office/drawing/2014/main" id="{00000000-0008-0000-0000-00001A150000}"/>
            </a:ext>
          </a:extLst>
        </xdr:cNvPr>
        <xdr:cNvSpPr/>
      </xdr:nvSpPr>
      <xdr:spPr>
        <a:xfrm>
          <a:off x="13087350" y="5057775"/>
          <a:ext cx="35242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89</xdr:row>
      <xdr:rowOff>0</xdr:rowOff>
    </xdr:from>
    <xdr:ext cx="352425" cy="342900"/>
    <xdr:sp macro="" textlink="">
      <xdr:nvSpPr>
        <xdr:cNvPr id="5403" name="Shape 4">
          <a:extLst>
            <a:ext uri="{FF2B5EF4-FFF2-40B4-BE49-F238E27FC236}">
              <a16:creationId xmlns:a16="http://schemas.microsoft.com/office/drawing/2014/main" id="{00000000-0008-0000-0000-00001B150000}"/>
            </a:ext>
          </a:extLst>
        </xdr:cNvPr>
        <xdr:cNvSpPr/>
      </xdr:nvSpPr>
      <xdr:spPr>
        <a:xfrm>
          <a:off x="13087350" y="5057775"/>
          <a:ext cx="35242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89</xdr:row>
      <xdr:rowOff>0</xdr:rowOff>
    </xdr:from>
    <xdr:ext cx="352425" cy="342900"/>
    <xdr:sp macro="" textlink="">
      <xdr:nvSpPr>
        <xdr:cNvPr id="5404" name="Shape 4">
          <a:extLst>
            <a:ext uri="{FF2B5EF4-FFF2-40B4-BE49-F238E27FC236}">
              <a16:creationId xmlns:a16="http://schemas.microsoft.com/office/drawing/2014/main" id="{00000000-0008-0000-0000-00001C150000}"/>
            </a:ext>
          </a:extLst>
        </xdr:cNvPr>
        <xdr:cNvSpPr/>
      </xdr:nvSpPr>
      <xdr:spPr>
        <a:xfrm>
          <a:off x="13087350" y="5057775"/>
          <a:ext cx="35242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85</xdr:row>
      <xdr:rowOff>0</xdr:rowOff>
    </xdr:from>
    <xdr:ext cx="352425" cy="342900"/>
    <xdr:sp macro="" textlink="">
      <xdr:nvSpPr>
        <xdr:cNvPr id="5405" name="Shape 4">
          <a:extLst>
            <a:ext uri="{FF2B5EF4-FFF2-40B4-BE49-F238E27FC236}">
              <a16:creationId xmlns:a16="http://schemas.microsoft.com/office/drawing/2014/main" id="{00000000-0008-0000-0000-00001D150000}"/>
            </a:ext>
          </a:extLst>
        </xdr:cNvPr>
        <xdr:cNvSpPr/>
      </xdr:nvSpPr>
      <xdr:spPr>
        <a:xfrm>
          <a:off x="13087350" y="5057775"/>
          <a:ext cx="35242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89</xdr:row>
      <xdr:rowOff>0</xdr:rowOff>
    </xdr:from>
    <xdr:ext cx="352425" cy="342900"/>
    <xdr:sp macro="" textlink="">
      <xdr:nvSpPr>
        <xdr:cNvPr id="5406" name="Shape 4">
          <a:extLst>
            <a:ext uri="{FF2B5EF4-FFF2-40B4-BE49-F238E27FC236}">
              <a16:creationId xmlns:a16="http://schemas.microsoft.com/office/drawing/2014/main" id="{00000000-0008-0000-0000-00001E150000}"/>
            </a:ext>
          </a:extLst>
        </xdr:cNvPr>
        <xdr:cNvSpPr/>
      </xdr:nvSpPr>
      <xdr:spPr>
        <a:xfrm>
          <a:off x="13087350" y="5057775"/>
          <a:ext cx="35242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92</xdr:row>
      <xdr:rowOff>0</xdr:rowOff>
    </xdr:from>
    <xdr:ext cx="352425" cy="342900"/>
    <xdr:sp macro="" textlink="">
      <xdr:nvSpPr>
        <xdr:cNvPr id="5407" name="Shape 4">
          <a:extLst>
            <a:ext uri="{FF2B5EF4-FFF2-40B4-BE49-F238E27FC236}">
              <a16:creationId xmlns:a16="http://schemas.microsoft.com/office/drawing/2014/main" id="{00000000-0008-0000-0000-00001F150000}"/>
            </a:ext>
          </a:extLst>
        </xdr:cNvPr>
        <xdr:cNvSpPr/>
      </xdr:nvSpPr>
      <xdr:spPr>
        <a:xfrm>
          <a:off x="13087350" y="5057775"/>
          <a:ext cx="35242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92</xdr:row>
      <xdr:rowOff>0</xdr:rowOff>
    </xdr:from>
    <xdr:ext cx="352425" cy="342900"/>
    <xdr:sp macro="" textlink="">
      <xdr:nvSpPr>
        <xdr:cNvPr id="5408" name="Shape 4">
          <a:extLst>
            <a:ext uri="{FF2B5EF4-FFF2-40B4-BE49-F238E27FC236}">
              <a16:creationId xmlns:a16="http://schemas.microsoft.com/office/drawing/2014/main" id="{00000000-0008-0000-0000-000020150000}"/>
            </a:ext>
          </a:extLst>
        </xdr:cNvPr>
        <xdr:cNvSpPr/>
      </xdr:nvSpPr>
      <xdr:spPr>
        <a:xfrm>
          <a:off x="13087350" y="5057775"/>
          <a:ext cx="35242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92</xdr:row>
      <xdr:rowOff>0</xdr:rowOff>
    </xdr:from>
    <xdr:ext cx="352425" cy="342900"/>
    <xdr:sp macro="" textlink="">
      <xdr:nvSpPr>
        <xdr:cNvPr id="5409" name="Shape 4">
          <a:extLst>
            <a:ext uri="{FF2B5EF4-FFF2-40B4-BE49-F238E27FC236}">
              <a16:creationId xmlns:a16="http://schemas.microsoft.com/office/drawing/2014/main" id="{00000000-0008-0000-0000-000021150000}"/>
            </a:ext>
          </a:extLst>
        </xdr:cNvPr>
        <xdr:cNvSpPr/>
      </xdr:nvSpPr>
      <xdr:spPr>
        <a:xfrm>
          <a:off x="13087350" y="5057775"/>
          <a:ext cx="35242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92</xdr:row>
      <xdr:rowOff>0</xdr:rowOff>
    </xdr:from>
    <xdr:ext cx="352425" cy="342900"/>
    <xdr:sp macro="" textlink="">
      <xdr:nvSpPr>
        <xdr:cNvPr id="5410" name="Shape 4">
          <a:extLst>
            <a:ext uri="{FF2B5EF4-FFF2-40B4-BE49-F238E27FC236}">
              <a16:creationId xmlns:a16="http://schemas.microsoft.com/office/drawing/2014/main" id="{00000000-0008-0000-0000-000022150000}"/>
            </a:ext>
          </a:extLst>
        </xdr:cNvPr>
        <xdr:cNvSpPr/>
      </xdr:nvSpPr>
      <xdr:spPr>
        <a:xfrm>
          <a:off x="13087350" y="5057775"/>
          <a:ext cx="35242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92</xdr:row>
      <xdr:rowOff>0</xdr:rowOff>
    </xdr:from>
    <xdr:ext cx="352425" cy="342900"/>
    <xdr:sp macro="" textlink="">
      <xdr:nvSpPr>
        <xdr:cNvPr id="5411" name="Shape 4">
          <a:extLst>
            <a:ext uri="{FF2B5EF4-FFF2-40B4-BE49-F238E27FC236}">
              <a16:creationId xmlns:a16="http://schemas.microsoft.com/office/drawing/2014/main" id="{00000000-0008-0000-0000-000023150000}"/>
            </a:ext>
          </a:extLst>
        </xdr:cNvPr>
        <xdr:cNvSpPr/>
      </xdr:nvSpPr>
      <xdr:spPr>
        <a:xfrm>
          <a:off x="13087350" y="5057775"/>
          <a:ext cx="35242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92</xdr:row>
      <xdr:rowOff>0</xdr:rowOff>
    </xdr:from>
    <xdr:ext cx="352425" cy="342900"/>
    <xdr:sp macro="" textlink="">
      <xdr:nvSpPr>
        <xdr:cNvPr id="5412" name="Shape 4">
          <a:extLst>
            <a:ext uri="{FF2B5EF4-FFF2-40B4-BE49-F238E27FC236}">
              <a16:creationId xmlns:a16="http://schemas.microsoft.com/office/drawing/2014/main" id="{00000000-0008-0000-0000-000024150000}"/>
            </a:ext>
          </a:extLst>
        </xdr:cNvPr>
        <xdr:cNvSpPr/>
      </xdr:nvSpPr>
      <xdr:spPr>
        <a:xfrm>
          <a:off x="13087350" y="5057775"/>
          <a:ext cx="35242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92</xdr:row>
      <xdr:rowOff>0</xdr:rowOff>
    </xdr:from>
    <xdr:ext cx="352425" cy="342900"/>
    <xdr:sp macro="" textlink="">
      <xdr:nvSpPr>
        <xdr:cNvPr id="5413" name="Shape 4">
          <a:extLst>
            <a:ext uri="{FF2B5EF4-FFF2-40B4-BE49-F238E27FC236}">
              <a16:creationId xmlns:a16="http://schemas.microsoft.com/office/drawing/2014/main" id="{00000000-0008-0000-0000-000025150000}"/>
            </a:ext>
          </a:extLst>
        </xdr:cNvPr>
        <xdr:cNvSpPr/>
      </xdr:nvSpPr>
      <xdr:spPr>
        <a:xfrm>
          <a:off x="13087350" y="5057775"/>
          <a:ext cx="35242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92</xdr:row>
      <xdr:rowOff>0</xdr:rowOff>
    </xdr:from>
    <xdr:ext cx="352425" cy="342900"/>
    <xdr:sp macro="" textlink="">
      <xdr:nvSpPr>
        <xdr:cNvPr id="5414" name="Shape 4">
          <a:extLst>
            <a:ext uri="{FF2B5EF4-FFF2-40B4-BE49-F238E27FC236}">
              <a16:creationId xmlns:a16="http://schemas.microsoft.com/office/drawing/2014/main" id="{00000000-0008-0000-0000-000026150000}"/>
            </a:ext>
          </a:extLst>
        </xdr:cNvPr>
        <xdr:cNvSpPr/>
      </xdr:nvSpPr>
      <xdr:spPr>
        <a:xfrm>
          <a:off x="13087350" y="5057775"/>
          <a:ext cx="35242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92</xdr:row>
      <xdr:rowOff>0</xdr:rowOff>
    </xdr:from>
    <xdr:ext cx="352425" cy="342900"/>
    <xdr:sp macro="" textlink="">
      <xdr:nvSpPr>
        <xdr:cNvPr id="5415" name="Shape 4">
          <a:extLst>
            <a:ext uri="{FF2B5EF4-FFF2-40B4-BE49-F238E27FC236}">
              <a16:creationId xmlns:a16="http://schemas.microsoft.com/office/drawing/2014/main" id="{00000000-0008-0000-0000-000027150000}"/>
            </a:ext>
          </a:extLst>
        </xdr:cNvPr>
        <xdr:cNvSpPr/>
      </xdr:nvSpPr>
      <xdr:spPr>
        <a:xfrm>
          <a:off x="13087350" y="5057775"/>
          <a:ext cx="35242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13</xdr:col>
      <xdr:colOff>0</xdr:colOff>
      <xdr:row>92</xdr:row>
      <xdr:rowOff>0</xdr:rowOff>
    </xdr:from>
    <xdr:ext cx="352425" cy="342900"/>
    <xdr:sp macro="" textlink="">
      <xdr:nvSpPr>
        <xdr:cNvPr id="5416" name="Shape 4">
          <a:extLst>
            <a:ext uri="{FF2B5EF4-FFF2-40B4-BE49-F238E27FC236}">
              <a16:creationId xmlns:a16="http://schemas.microsoft.com/office/drawing/2014/main" id="{00000000-0008-0000-0000-000028150000}"/>
            </a:ext>
          </a:extLst>
        </xdr:cNvPr>
        <xdr:cNvSpPr/>
      </xdr:nvSpPr>
      <xdr:spPr>
        <a:xfrm>
          <a:off x="13087350" y="5057775"/>
          <a:ext cx="352425"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11</xdr:col>
      <xdr:colOff>0</xdr:colOff>
      <xdr:row>86</xdr:row>
      <xdr:rowOff>0</xdr:rowOff>
    </xdr:from>
    <xdr:ext cx="361950" cy="352425"/>
    <xdr:sp macro="" textlink="">
      <xdr:nvSpPr>
        <xdr:cNvPr id="5417" name="Shape 4">
          <a:extLst>
            <a:ext uri="{FF2B5EF4-FFF2-40B4-BE49-F238E27FC236}">
              <a16:creationId xmlns:a16="http://schemas.microsoft.com/office/drawing/2014/main" id="{00000000-0008-0000-0000-000029150000}"/>
            </a:ext>
          </a:extLst>
        </xdr:cNvPr>
        <xdr:cNvSpPr/>
      </xdr:nvSpPr>
      <xdr:spPr>
        <a:xfrm>
          <a:off x="10372725" y="5057775"/>
          <a:ext cx="361950"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0</xdr:colOff>
      <xdr:row>88</xdr:row>
      <xdr:rowOff>0</xdr:rowOff>
    </xdr:from>
    <xdr:ext cx="361950" cy="381000"/>
    <xdr:sp macro="" textlink="">
      <xdr:nvSpPr>
        <xdr:cNvPr id="5418" name="Shape 16">
          <a:extLst>
            <a:ext uri="{FF2B5EF4-FFF2-40B4-BE49-F238E27FC236}">
              <a16:creationId xmlns:a16="http://schemas.microsoft.com/office/drawing/2014/main" id="{00000000-0008-0000-0000-00002A150000}"/>
            </a:ext>
          </a:extLst>
        </xdr:cNvPr>
        <xdr:cNvSpPr/>
      </xdr:nvSpPr>
      <xdr:spPr>
        <a:xfrm>
          <a:off x="11972925" y="5057775"/>
          <a:ext cx="361950" cy="381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0</xdr:colOff>
      <xdr:row>88</xdr:row>
      <xdr:rowOff>0</xdr:rowOff>
    </xdr:from>
    <xdr:ext cx="361950" cy="352425"/>
    <xdr:sp macro="" textlink="">
      <xdr:nvSpPr>
        <xdr:cNvPr id="5419" name="Shape 4">
          <a:extLst>
            <a:ext uri="{FF2B5EF4-FFF2-40B4-BE49-F238E27FC236}">
              <a16:creationId xmlns:a16="http://schemas.microsoft.com/office/drawing/2014/main" id="{00000000-0008-0000-0000-00002B150000}"/>
            </a:ext>
          </a:extLst>
        </xdr:cNvPr>
        <xdr:cNvSpPr/>
      </xdr:nvSpPr>
      <xdr:spPr>
        <a:xfrm>
          <a:off x="11972925" y="5057775"/>
          <a:ext cx="361950"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0</xdr:colOff>
      <xdr:row>88</xdr:row>
      <xdr:rowOff>0</xdr:rowOff>
    </xdr:from>
    <xdr:ext cx="361950" cy="352425"/>
    <xdr:sp macro="" textlink="">
      <xdr:nvSpPr>
        <xdr:cNvPr id="5420" name="Shape 4">
          <a:extLst>
            <a:ext uri="{FF2B5EF4-FFF2-40B4-BE49-F238E27FC236}">
              <a16:creationId xmlns:a16="http://schemas.microsoft.com/office/drawing/2014/main" id="{00000000-0008-0000-0000-00002C150000}"/>
            </a:ext>
          </a:extLst>
        </xdr:cNvPr>
        <xdr:cNvSpPr/>
      </xdr:nvSpPr>
      <xdr:spPr>
        <a:xfrm>
          <a:off x="11972925" y="5057775"/>
          <a:ext cx="361950"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0</xdr:colOff>
      <xdr:row>88</xdr:row>
      <xdr:rowOff>0</xdr:rowOff>
    </xdr:from>
    <xdr:ext cx="361950" cy="381000"/>
    <xdr:sp macro="" textlink="">
      <xdr:nvSpPr>
        <xdr:cNvPr id="5421" name="Shape 16">
          <a:extLst>
            <a:ext uri="{FF2B5EF4-FFF2-40B4-BE49-F238E27FC236}">
              <a16:creationId xmlns:a16="http://schemas.microsoft.com/office/drawing/2014/main" id="{00000000-0008-0000-0000-00002D150000}"/>
            </a:ext>
          </a:extLst>
        </xdr:cNvPr>
        <xdr:cNvSpPr/>
      </xdr:nvSpPr>
      <xdr:spPr>
        <a:xfrm>
          <a:off x="11972925" y="5057775"/>
          <a:ext cx="361950" cy="381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0</xdr:colOff>
      <xdr:row>88</xdr:row>
      <xdr:rowOff>0</xdr:rowOff>
    </xdr:from>
    <xdr:ext cx="361950" cy="352425"/>
    <xdr:sp macro="" textlink="">
      <xdr:nvSpPr>
        <xdr:cNvPr id="5422" name="Shape 4">
          <a:extLst>
            <a:ext uri="{FF2B5EF4-FFF2-40B4-BE49-F238E27FC236}">
              <a16:creationId xmlns:a16="http://schemas.microsoft.com/office/drawing/2014/main" id="{00000000-0008-0000-0000-00002E150000}"/>
            </a:ext>
          </a:extLst>
        </xdr:cNvPr>
        <xdr:cNvSpPr/>
      </xdr:nvSpPr>
      <xdr:spPr>
        <a:xfrm>
          <a:off x="11972925" y="5057775"/>
          <a:ext cx="361950"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0</xdr:colOff>
      <xdr:row>91</xdr:row>
      <xdr:rowOff>0</xdr:rowOff>
    </xdr:from>
    <xdr:ext cx="361950" cy="381000"/>
    <xdr:sp macro="" textlink="">
      <xdr:nvSpPr>
        <xdr:cNvPr id="5423" name="Shape 16">
          <a:extLst>
            <a:ext uri="{FF2B5EF4-FFF2-40B4-BE49-F238E27FC236}">
              <a16:creationId xmlns:a16="http://schemas.microsoft.com/office/drawing/2014/main" id="{00000000-0008-0000-0000-00002F150000}"/>
            </a:ext>
          </a:extLst>
        </xdr:cNvPr>
        <xdr:cNvSpPr/>
      </xdr:nvSpPr>
      <xdr:spPr>
        <a:xfrm>
          <a:off x="11972925" y="5057775"/>
          <a:ext cx="361950" cy="381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0</xdr:colOff>
      <xdr:row>91</xdr:row>
      <xdr:rowOff>0</xdr:rowOff>
    </xdr:from>
    <xdr:ext cx="361950" cy="352425"/>
    <xdr:sp macro="" textlink="">
      <xdr:nvSpPr>
        <xdr:cNvPr id="5424" name="Shape 4">
          <a:extLst>
            <a:ext uri="{FF2B5EF4-FFF2-40B4-BE49-F238E27FC236}">
              <a16:creationId xmlns:a16="http://schemas.microsoft.com/office/drawing/2014/main" id="{00000000-0008-0000-0000-000030150000}"/>
            </a:ext>
          </a:extLst>
        </xdr:cNvPr>
        <xdr:cNvSpPr/>
      </xdr:nvSpPr>
      <xdr:spPr>
        <a:xfrm>
          <a:off x="11972925" y="5057775"/>
          <a:ext cx="361950"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0</xdr:colOff>
      <xdr:row>91</xdr:row>
      <xdr:rowOff>0</xdr:rowOff>
    </xdr:from>
    <xdr:ext cx="361950" cy="352425"/>
    <xdr:sp macro="" textlink="">
      <xdr:nvSpPr>
        <xdr:cNvPr id="5425" name="Shape 4">
          <a:extLst>
            <a:ext uri="{FF2B5EF4-FFF2-40B4-BE49-F238E27FC236}">
              <a16:creationId xmlns:a16="http://schemas.microsoft.com/office/drawing/2014/main" id="{00000000-0008-0000-0000-000031150000}"/>
            </a:ext>
          </a:extLst>
        </xdr:cNvPr>
        <xdr:cNvSpPr/>
      </xdr:nvSpPr>
      <xdr:spPr>
        <a:xfrm>
          <a:off x="11972925" y="5057775"/>
          <a:ext cx="361950"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0</xdr:colOff>
      <xdr:row>91</xdr:row>
      <xdr:rowOff>0</xdr:rowOff>
    </xdr:from>
    <xdr:ext cx="361950" cy="352425"/>
    <xdr:sp macro="" textlink="">
      <xdr:nvSpPr>
        <xdr:cNvPr id="5426" name="Shape 4">
          <a:extLst>
            <a:ext uri="{FF2B5EF4-FFF2-40B4-BE49-F238E27FC236}">
              <a16:creationId xmlns:a16="http://schemas.microsoft.com/office/drawing/2014/main" id="{00000000-0008-0000-0000-000032150000}"/>
            </a:ext>
          </a:extLst>
        </xdr:cNvPr>
        <xdr:cNvSpPr/>
      </xdr:nvSpPr>
      <xdr:spPr>
        <a:xfrm>
          <a:off x="11972925" y="5057775"/>
          <a:ext cx="361950"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0</xdr:colOff>
      <xdr:row>91</xdr:row>
      <xdr:rowOff>0</xdr:rowOff>
    </xdr:from>
    <xdr:ext cx="361950" cy="381000"/>
    <xdr:sp macro="" textlink="">
      <xdr:nvSpPr>
        <xdr:cNvPr id="5427" name="Shape 16">
          <a:extLst>
            <a:ext uri="{FF2B5EF4-FFF2-40B4-BE49-F238E27FC236}">
              <a16:creationId xmlns:a16="http://schemas.microsoft.com/office/drawing/2014/main" id="{00000000-0008-0000-0000-000033150000}"/>
            </a:ext>
          </a:extLst>
        </xdr:cNvPr>
        <xdr:cNvSpPr/>
      </xdr:nvSpPr>
      <xdr:spPr>
        <a:xfrm>
          <a:off x="11972925" y="5057775"/>
          <a:ext cx="361950" cy="381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0</xdr:colOff>
      <xdr:row>91</xdr:row>
      <xdr:rowOff>0</xdr:rowOff>
    </xdr:from>
    <xdr:ext cx="361950" cy="352425"/>
    <xdr:sp macro="" textlink="">
      <xdr:nvSpPr>
        <xdr:cNvPr id="5428" name="Shape 4">
          <a:extLst>
            <a:ext uri="{FF2B5EF4-FFF2-40B4-BE49-F238E27FC236}">
              <a16:creationId xmlns:a16="http://schemas.microsoft.com/office/drawing/2014/main" id="{00000000-0008-0000-0000-000034150000}"/>
            </a:ext>
          </a:extLst>
        </xdr:cNvPr>
        <xdr:cNvSpPr/>
      </xdr:nvSpPr>
      <xdr:spPr>
        <a:xfrm>
          <a:off x="11972925" y="5057775"/>
          <a:ext cx="361950"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0</xdr:colOff>
      <xdr:row>91</xdr:row>
      <xdr:rowOff>0</xdr:rowOff>
    </xdr:from>
    <xdr:ext cx="361950" cy="352425"/>
    <xdr:sp macro="" textlink="">
      <xdr:nvSpPr>
        <xdr:cNvPr id="5429" name="Shape 4">
          <a:extLst>
            <a:ext uri="{FF2B5EF4-FFF2-40B4-BE49-F238E27FC236}">
              <a16:creationId xmlns:a16="http://schemas.microsoft.com/office/drawing/2014/main" id="{00000000-0008-0000-0000-000035150000}"/>
            </a:ext>
          </a:extLst>
        </xdr:cNvPr>
        <xdr:cNvSpPr/>
      </xdr:nvSpPr>
      <xdr:spPr>
        <a:xfrm>
          <a:off x="11972925" y="5057775"/>
          <a:ext cx="361950"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0</xdr:colOff>
      <xdr:row>91</xdr:row>
      <xdr:rowOff>0</xdr:rowOff>
    </xdr:from>
    <xdr:ext cx="361950" cy="381000"/>
    <xdr:sp macro="" textlink="">
      <xdr:nvSpPr>
        <xdr:cNvPr id="5430" name="Shape 16">
          <a:extLst>
            <a:ext uri="{FF2B5EF4-FFF2-40B4-BE49-F238E27FC236}">
              <a16:creationId xmlns:a16="http://schemas.microsoft.com/office/drawing/2014/main" id="{00000000-0008-0000-0000-000036150000}"/>
            </a:ext>
          </a:extLst>
        </xdr:cNvPr>
        <xdr:cNvSpPr/>
      </xdr:nvSpPr>
      <xdr:spPr>
        <a:xfrm>
          <a:off x="11972925" y="5057775"/>
          <a:ext cx="361950" cy="381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0</xdr:colOff>
      <xdr:row>91</xdr:row>
      <xdr:rowOff>0</xdr:rowOff>
    </xdr:from>
    <xdr:ext cx="361950" cy="352425"/>
    <xdr:sp macro="" textlink="">
      <xdr:nvSpPr>
        <xdr:cNvPr id="5431" name="Shape 4">
          <a:extLst>
            <a:ext uri="{FF2B5EF4-FFF2-40B4-BE49-F238E27FC236}">
              <a16:creationId xmlns:a16="http://schemas.microsoft.com/office/drawing/2014/main" id="{00000000-0008-0000-0000-000037150000}"/>
            </a:ext>
          </a:extLst>
        </xdr:cNvPr>
        <xdr:cNvSpPr/>
      </xdr:nvSpPr>
      <xdr:spPr>
        <a:xfrm>
          <a:off x="11972925" y="5057775"/>
          <a:ext cx="361950"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0</xdr:colOff>
      <xdr:row>91</xdr:row>
      <xdr:rowOff>0</xdr:rowOff>
    </xdr:from>
    <xdr:ext cx="361950" cy="352425"/>
    <xdr:sp macro="" textlink="">
      <xdr:nvSpPr>
        <xdr:cNvPr id="5432" name="Shape 4">
          <a:extLst>
            <a:ext uri="{FF2B5EF4-FFF2-40B4-BE49-F238E27FC236}">
              <a16:creationId xmlns:a16="http://schemas.microsoft.com/office/drawing/2014/main" id="{00000000-0008-0000-0000-000038150000}"/>
            </a:ext>
          </a:extLst>
        </xdr:cNvPr>
        <xdr:cNvSpPr/>
      </xdr:nvSpPr>
      <xdr:spPr>
        <a:xfrm>
          <a:off x="11972925" y="5057775"/>
          <a:ext cx="361950"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0</xdr:colOff>
      <xdr:row>91</xdr:row>
      <xdr:rowOff>0</xdr:rowOff>
    </xdr:from>
    <xdr:ext cx="361950" cy="352425"/>
    <xdr:sp macro="" textlink="">
      <xdr:nvSpPr>
        <xdr:cNvPr id="5433" name="Shape 4">
          <a:extLst>
            <a:ext uri="{FF2B5EF4-FFF2-40B4-BE49-F238E27FC236}">
              <a16:creationId xmlns:a16="http://schemas.microsoft.com/office/drawing/2014/main" id="{00000000-0008-0000-0000-000039150000}"/>
            </a:ext>
          </a:extLst>
        </xdr:cNvPr>
        <xdr:cNvSpPr/>
      </xdr:nvSpPr>
      <xdr:spPr>
        <a:xfrm>
          <a:off x="11972925" y="5057775"/>
          <a:ext cx="361950"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0</xdr:colOff>
      <xdr:row>91</xdr:row>
      <xdr:rowOff>0</xdr:rowOff>
    </xdr:from>
    <xdr:ext cx="361950" cy="381000"/>
    <xdr:sp macro="" textlink="">
      <xdr:nvSpPr>
        <xdr:cNvPr id="5434" name="Shape 16">
          <a:extLst>
            <a:ext uri="{FF2B5EF4-FFF2-40B4-BE49-F238E27FC236}">
              <a16:creationId xmlns:a16="http://schemas.microsoft.com/office/drawing/2014/main" id="{00000000-0008-0000-0000-00003A150000}"/>
            </a:ext>
          </a:extLst>
        </xdr:cNvPr>
        <xdr:cNvSpPr/>
      </xdr:nvSpPr>
      <xdr:spPr>
        <a:xfrm>
          <a:off x="11972925" y="5057775"/>
          <a:ext cx="361950" cy="381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0</xdr:colOff>
      <xdr:row>91</xdr:row>
      <xdr:rowOff>0</xdr:rowOff>
    </xdr:from>
    <xdr:ext cx="361950" cy="352425"/>
    <xdr:sp macro="" textlink="">
      <xdr:nvSpPr>
        <xdr:cNvPr id="5435" name="Shape 4">
          <a:extLst>
            <a:ext uri="{FF2B5EF4-FFF2-40B4-BE49-F238E27FC236}">
              <a16:creationId xmlns:a16="http://schemas.microsoft.com/office/drawing/2014/main" id="{00000000-0008-0000-0000-00003B150000}"/>
            </a:ext>
          </a:extLst>
        </xdr:cNvPr>
        <xdr:cNvSpPr/>
      </xdr:nvSpPr>
      <xdr:spPr>
        <a:xfrm>
          <a:off x="11972925" y="5057775"/>
          <a:ext cx="361950"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0</xdr:colOff>
      <xdr:row>91</xdr:row>
      <xdr:rowOff>0</xdr:rowOff>
    </xdr:from>
    <xdr:ext cx="361950" cy="352425"/>
    <xdr:sp macro="" textlink="">
      <xdr:nvSpPr>
        <xdr:cNvPr id="5436" name="Shape 4">
          <a:extLst>
            <a:ext uri="{FF2B5EF4-FFF2-40B4-BE49-F238E27FC236}">
              <a16:creationId xmlns:a16="http://schemas.microsoft.com/office/drawing/2014/main" id="{00000000-0008-0000-0000-00003C150000}"/>
            </a:ext>
          </a:extLst>
        </xdr:cNvPr>
        <xdr:cNvSpPr/>
      </xdr:nvSpPr>
      <xdr:spPr>
        <a:xfrm>
          <a:off x="11972925" y="5057775"/>
          <a:ext cx="361950"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11</xdr:col>
      <xdr:colOff>0</xdr:colOff>
      <xdr:row>86</xdr:row>
      <xdr:rowOff>0</xdr:rowOff>
    </xdr:from>
    <xdr:ext cx="361950" cy="352425"/>
    <xdr:sp macro="" textlink="">
      <xdr:nvSpPr>
        <xdr:cNvPr id="5437" name="Shape 4">
          <a:extLst>
            <a:ext uri="{FF2B5EF4-FFF2-40B4-BE49-F238E27FC236}">
              <a16:creationId xmlns:a16="http://schemas.microsoft.com/office/drawing/2014/main" id="{00000000-0008-0000-0000-00003D150000}"/>
            </a:ext>
          </a:extLst>
        </xdr:cNvPr>
        <xdr:cNvSpPr/>
      </xdr:nvSpPr>
      <xdr:spPr>
        <a:xfrm>
          <a:off x="10372725" y="5057775"/>
          <a:ext cx="361950"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0</xdr:colOff>
      <xdr:row>88</xdr:row>
      <xdr:rowOff>0</xdr:rowOff>
    </xdr:from>
    <xdr:ext cx="361950" cy="381000"/>
    <xdr:sp macro="" textlink="">
      <xdr:nvSpPr>
        <xdr:cNvPr id="5438" name="Shape 16">
          <a:extLst>
            <a:ext uri="{FF2B5EF4-FFF2-40B4-BE49-F238E27FC236}">
              <a16:creationId xmlns:a16="http://schemas.microsoft.com/office/drawing/2014/main" id="{00000000-0008-0000-0000-00003E150000}"/>
            </a:ext>
          </a:extLst>
        </xdr:cNvPr>
        <xdr:cNvSpPr/>
      </xdr:nvSpPr>
      <xdr:spPr>
        <a:xfrm>
          <a:off x="11972925" y="5057775"/>
          <a:ext cx="361950" cy="381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0</xdr:colOff>
      <xdr:row>88</xdr:row>
      <xdr:rowOff>0</xdr:rowOff>
    </xdr:from>
    <xdr:ext cx="361950" cy="352425"/>
    <xdr:sp macro="" textlink="">
      <xdr:nvSpPr>
        <xdr:cNvPr id="5439" name="Shape 4">
          <a:extLst>
            <a:ext uri="{FF2B5EF4-FFF2-40B4-BE49-F238E27FC236}">
              <a16:creationId xmlns:a16="http://schemas.microsoft.com/office/drawing/2014/main" id="{00000000-0008-0000-0000-00003F150000}"/>
            </a:ext>
          </a:extLst>
        </xdr:cNvPr>
        <xdr:cNvSpPr/>
      </xdr:nvSpPr>
      <xdr:spPr>
        <a:xfrm>
          <a:off x="11972925" y="5057775"/>
          <a:ext cx="361950"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0</xdr:colOff>
      <xdr:row>88</xdr:row>
      <xdr:rowOff>0</xdr:rowOff>
    </xdr:from>
    <xdr:ext cx="361950" cy="352425"/>
    <xdr:sp macro="" textlink="">
      <xdr:nvSpPr>
        <xdr:cNvPr id="5440" name="Shape 4">
          <a:extLst>
            <a:ext uri="{FF2B5EF4-FFF2-40B4-BE49-F238E27FC236}">
              <a16:creationId xmlns:a16="http://schemas.microsoft.com/office/drawing/2014/main" id="{00000000-0008-0000-0000-000040150000}"/>
            </a:ext>
          </a:extLst>
        </xdr:cNvPr>
        <xdr:cNvSpPr/>
      </xdr:nvSpPr>
      <xdr:spPr>
        <a:xfrm>
          <a:off x="11972925" y="5057775"/>
          <a:ext cx="361950"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0</xdr:colOff>
      <xdr:row>88</xdr:row>
      <xdr:rowOff>0</xdr:rowOff>
    </xdr:from>
    <xdr:ext cx="361950" cy="381000"/>
    <xdr:sp macro="" textlink="">
      <xdr:nvSpPr>
        <xdr:cNvPr id="5441" name="Shape 16">
          <a:extLst>
            <a:ext uri="{FF2B5EF4-FFF2-40B4-BE49-F238E27FC236}">
              <a16:creationId xmlns:a16="http://schemas.microsoft.com/office/drawing/2014/main" id="{00000000-0008-0000-0000-000041150000}"/>
            </a:ext>
          </a:extLst>
        </xdr:cNvPr>
        <xdr:cNvSpPr/>
      </xdr:nvSpPr>
      <xdr:spPr>
        <a:xfrm>
          <a:off x="11972925" y="5057775"/>
          <a:ext cx="361950" cy="381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0</xdr:colOff>
      <xdr:row>88</xdr:row>
      <xdr:rowOff>0</xdr:rowOff>
    </xdr:from>
    <xdr:ext cx="361950" cy="352425"/>
    <xdr:sp macro="" textlink="">
      <xdr:nvSpPr>
        <xdr:cNvPr id="5442" name="Shape 4">
          <a:extLst>
            <a:ext uri="{FF2B5EF4-FFF2-40B4-BE49-F238E27FC236}">
              <a16:creationId xmlns:a16="http://schemas.microsoft.com/office/drawing/2014/main" id="{00000000-0008-0000-0000-000042150000}"/>
            </a:ext>
          </a:extLst>
        </xdr:cNvPr>
        <xdr:cNvSpPr/>
      </xdr:nvSpPr>
      <xdr:spPr>
        <a:xfrm>
          <a:off x="11972925" y="5057775"/>
          <a:ext cx="361950"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11</xdr:col>
      <xdr:colOff>0</xdr:colOff>
      <xdr:row>86</xdr:row>
      <xdr:rowOff>0</xdr:rowOff>
    </xdr:from>
    <xdr:ext cx="381000" cy="371475"/>
    <xdr:sp macro="" textlink="">
      <xdr:nvSpPr>
        <xdr:cNvPr id="5443" name="Shape 3">
          <a:extLst>
            <a:ext uri="{FF2B5EF4-FFF2-40B4-BE49-F238E27FC236}">
              <a16:creationId xmlns:a16="http://schemas.microsoft.com/office/drawing/2014/main" id="{00000000-0008-0000-0000-000043150000}"/>
            </a:ext>
          </a:extLst>
        </xdr:cNvPr>
        <xdr:cNvSpPr/>
      </xdr:nvSpPr>
      <xdr:spPr>
        <a:xfrm>
          <a:off x="10372725" y="5057775"/>
          <a:ext cx="381000"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0</xdr:colOff>
      <xdr:row>88</xdr:row>
      <xdr:rowOff>0</xdr:rowOff>
    </xdr:from>
    <xdr:ext cx="381000" cy="400050"/>
    <xdr:sp macro="" textlink="">
      <xdr:nvSpPr>
        <xdr:cNvPr id="5444" name="Shape 13">
          <a:extLst>
            <a:ext uri="{FF2B5EF4-FFF2-40B4-BE49-F238E27FC236}">
              <a16:creationId xmlns:a16="http://schemas.microsoft.com/office/drawing/2014/main" id="{00000000-0008-0000-0000-000044150000}"/>
            </a:ext>
          </a:extLst>
        </xdr:cNvPr>
        <xdr:cNvSpPr/>
      </xdr:nvSpPr>
      <xdr:spPr>
        <a:xfrm>
          <a:off x="11972925" y="5057775"/>
          <a:ext cx="381000" cy="4000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0</xdr:colOff>
      <xdr:row>88</xdr:row>
      <xdr:rowOff>0</xdr:rowOff>
    </xdr:from>
    <xdr:ext cx="381000" cy="371475"/>
    <xdr:sp macro="" textlink="">
      <xdr:nvSpPr>
        <xdr:cNvPr id="5445" name="Shape 3">
          <a:extLst>
            <a:ext uri="{FF2B5EF4-FFF2-40B4-BE49-F238E27FC236}">
              <a16:creationId xmlns:a16="http://schemas.microsoft.com/office/drawing/2014/main" id="{00000000-0008-0000-0000-000045150000}"/>
            </a:ext>
          </a:extLst>
        </xdr:cNvPr>
        <xdr:cNvSpPr/>
      </xdr:nvSpPr>
      <xdr:spPr>
        <a:xfrm>
          <a:off x="11972925" y="5057775"/>
          <a:ext cx="381000"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0</xdr:colOff>
      <xdr:row>88</xdr:row>
      <xdr:rowOff>0</xdr:rowOff>
    </xdr:from>
    <xdr:ext cx="381000" cy="371475"/>
    <xdr:sp macro="" textlink="">
      <xdr:nvSpPr>
        <xdr:cNvPr id="5446" name="Shape 3">
          <a:extLst>
            <a:ext uri="{FF2B5EF4-FFF2-40B4-BE49-F238E27FC236}">
              <a16:creationId xmlns:a16="http://schemas.microsoft.com/office/drawing/2014/main" id="{00000000-0008-0000-0000-000046150000}"/>
            </a:ext>
          </a:extLst>
        </xdr:cNvPr>
        <xdr:cNvSpPr/>
      </xdr:nvSpPr>
      <xdr:spPr>
        <a:xfrm>
          <a:off x="11972925" y="5057775"/>
          <a:ext cx="381000"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0</xdr:colOff>
      <xdr:row>88</xdr:row>
      <xdr:rowOff>0</xdr:rowOff>
    </xdr:from>
    <xdr:ext cx="381000" cy="400050"/>
    <xdr:sp macro="" textlink="">
      <xdr:nvSpPr>
        <xdr:cNvPr id="5447" name="Shape 13">
          <a:extLst>
            <a:ext uri="{FF2B5EF4-FFF2-40B4-BE49-F238E27FC236}">
              <a16:creationId xmlns:a16="http://schemas.microsoft.com/office/drawing/2014/main" id="{00000000-0008-0000-0000-000047150000}"/>
            </a:ext>
          </a:extLst>
        </xdr:cNvPr>
        <xdr:cNvSpPr/>
      </xdr:nvSpPr>
      <xdr:spPr>
        <a:xfrm>
          <a:off x="11972925" y="5057775"/>
          <a:ext cx="381000" cy="4000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0</xdr:colOff>
      <xdr:row>88</xdr:row>
      <xdr:rowOff>0</xdr:rowOff>
    </xdr:from>
    <xdr:ext cx="381000" cy="371475"/>
    <xdr:sp macro="" textlink="">
      <xdr:nvSpPr>
        <xdr:cNvPr id="5448" name="Shape 3">
          <a:extLst>
            <a:ext uri="{FF2B5EF4-FFF2-40B4-BE49-F238E27FC236}">
              <a16:creationId xmlns:a16="http://schemas.microsoft.com/office/drawing/2014/main" id="{00000000-0008-0000-0000-000048150000}"/>
            </a:ext>
          </a:extLst>
        </xdr:cNvPr>
        <xdr:cNvSpPr/>
      </xdr:nvSpPr>
      <xdr:spPr>
        <a:xfrm>
          <a:off x="11972925" y="5057775"/>
          <a:ext cx="381000"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0</xdr:colOff>
      <xdr:row>91</xdr:row>
      <xdr:rowOff>0</xdr:rowOff>
    </xdr:from>
    <xdr:ext cx="381000" cy="400050"/>
    <xdr:sp macro="" textlink="">
      <xdr:nvSpPr>
        <xdr:cNvPr id="5449" name="Shape 13">
          <a:extLst>
            <a:ext uri="{FF2B5EF4-FFF2-40B4-BE49-F238E27FC236}">
              <a16:creationId xmlns:a16="http://schemas.microsoft.com/office/drawing/2014/main" id="{00000000-0008-0000-0000-000049150000}"/>
            </a:ext>
          </a:extLst>
        </xdr:cNvPr>
        <xdr:cNvSpPr/>
      </xdr:nvSpPr>
      <xdr:spPr>
        <a:xfrm>
          <a:off x="11972925" y="5057775"/>
          <a:ext cx="381000" cy="4000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0</xdr:colOff>
      <xdr:row>91</xdr:row>
      <xdr:rowOff>0</xdr:rowOff>
    </xdr:from>
    <xdr:ext cx="381000" cy="371475"/>
    <xdr:sp macro="" textlink="">
      <xdr:nvSpPr>
        <xdr:cNvPr id="5450" name="Shape 3">
          <a:extLst>
            <a:ext uri="{FF2B5EF4-FFF2-40B4-BE49-F238E27FC236}">
              <a16:creationId xmlns:a16="http://schemas.microsoft.com/office/drawing/2014/main" id="{00000000-0008-0000-0000-00004A150000}"/>
            </a:ext>
          </a:extLst>
        </xdr:cNvPr>
        <xdr:cNvSpPr/>
      </xdr:nvSpPr>
      <xdr:spPr>
        <a:xfrm>
          <a:off x="11972925" y="5057775"/>
          <a:ext cx="381000"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0</xdr:colOff>
      <xdr:row>91</xdr:row>
      <xdr:rowOff>0</xdr:rowOff>
    </xdr:from>
    <xdr:ext cx="381000" cy="371475"/>
    <xdr:sp macro="" textlink="">
      <xdr:nvSpPr>
        <xdr:cNvPr id="5451" name="Shape 3">
          <a:extLst>
            <a:ext uri="{FF2B5EF4-FFF2-40B4-BE49-F238E27FC236}">
              <a16:creationId xmlns:a16="http://schemas.microsoft.com/office/drawing/2014/main" id="{00000000-0008-0000-0000-00004B150000}"/>
            </a:ext>
          </a:extLst>
        </xdr:cNvPr>
        <xdr:cNvSpPr/>
      </xdr:nvSpPr>
      <xdr:spPr>
        <a:xfrm>
          <a:off x="11972925" y="5057775"/>
          <a:ext cx="381000"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0</xdr:colOff>
      <xdr:row>91</xdr:row>
      <xdr:rowOff>0</xdr:rowOff>
    </xdr:from>
    <xdr:ext cx="381000" cy="371475"/>
    <xdr:sp macro="" textlink="">
      <xdr:nvSpPr>
        <xdr:cNvPr id="5452" name="Shape 3">
          <a:extLst>
            <a:ext uri="{FF2B5EF4-FFF2-40B4-BE49-F238E27FC236}">
              <a16:creationId xmlns:a16="http://schemas.microsoft.com/office/drawing/2014/main" id="{00000000-0008-0000-0000-00004C150000}"/>
            </a:ext>
          </a:extLst>
        </xdr:cNvPr>
        <xdr:cNvSpPr/>
      </xdr:nvSpPr>
      <xdr:spPr>
        <a:xfrm>
          <a:off x="11972925" y="5057775"/>
          <a:ext cx="381000"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0</xdr:colOff>
      <xdr:row>91</xdr:row>
      <xdr:rowOff>0</xdr:rowOff>
    </xdr:from>
    <xdr:ext cx="381000" cy="400050"/>
    <xdr:sp macro="" textlink="">
      <xdr:nvSpPr>
        <xdr:cNvPr id="5453" name="Shape 13">
          <a:extLst>
            <a:ext uri="{FF2B5EF4-FFF2-40B4-BE49-F238E27FC236}">
              <a16:creationId xmlns:a16="http://schemas.microsoft.com/office/drawing/2014/main" id="{00000000-0008-0000-0000-00004D150000}"/>
            </a:ext>
          </a:extLst>
        </xdr:cNvPr>
        <xdr:cNvSpPr/>
      </xdr:nvSpPr>
      <xdr:spPr>
        <a:xfrm>
          <a:off x="11972925" y="5057775"/>
          <a:ext cx="381000" cy="4000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0</xdr:colOff>
      <xdr:row>91</xdr:row>
      <xdr:rowOff>0</xdr:rowOff>
    </xdr:from>
    <xdr:ext cx="381000" cy="371475"/>
    <xdr:sp macro="" textlink="">
      <xdr:nvSpPr>
        <xdr:cNvPr id="5454" name="Shape 3">
          <a:extLst>
            <a:ext uri="{FF2B5EF4-FFF2-40B4-BE49-F238E27FC236}">
              <a16:creationId xmlns:a16="http://schemas.microsoft.com/office/drawing/2014/main" id="{00000000-0008-0000-0000-00004E150000}"/>
            </a:ext>
          </a:extLst>
        </xdr:cNvPr>
        <xdr:cNvSpPr/>
      </xdr:nvSpPr>
      <xdr:spPr>
        <a:xfrm>
          <a:off x="11972925" y="5057775"/>
          <a:ext cx="381000"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0</xdr:colOff>
      <xdr:row>91</xdr:row>
      <xdr:rowOff>0</xdr:rowOff>
    </xdr:from>
    <xdr:ext cx="381000" cy="371475"/>
    <xdr:sp macro="" textlink="">
      <xdr:nvSpPr>
        <xdr:cNvPr id="5455" name="Shape 3">
          <a:extLst>
            <a:ext uri="{FF2B5EF4-FFF2-40B4-BE49-F238E27FC236}">
              <a16:creationId xmlns:a16="http://schemas.microsoft.com/office/drawing/2014/main" id="{00000000-0008-0000-0000-00004F150000}"/>
            </a:ext>
          </a:extLst>
        </xdr:cNvPr>
        <xdr:cNvSpPr/>
      </xdr:nvSpPr>
      <xdr:spPr>
        <a:xfrm>
          <a:off x="11972925" y="5057775"/>
          <a:ext cx="381000"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0</xdr:colOff>
      <xdr:row>91</xdr:row>
      <xdr:rowOff>0</xdr:rowOff>
    </xdr:from>
    <xdr:ext cx="381000" cy="400050"/>
    <xdr:sp macro="" textlink="">
      <xdr:nvSpPr>
        <xdr:cNvPr id="5456" name="Shape 13">
          <a:extLst>
            <a:ext uri="{FF2B5EF4-FFF2-40B4-BE49-F238E27FC236}">
              <a16:creationId xmlns:a16="http://schemas.microsoft.com/office/drawing/2014/main" id="{00000000-0008-0000-0000-000050150000}"/>
            </a:ext>
          </a:extLst>
        </xdr:cNvPr>
        <xdr:cNvSpPr/>
      </xdr:nvSpPr>
      <xdr:spPr>
        <a:xfrm>
          <a:off x="11972925" y="5057775"/>
          <a:ext cx="381000" cy="4000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0</xdr:colOff>
      <xdr:row>91</xdr:row>
      <xdr:rowOff>0</xdr:rowOff>
    </xdr:from>
    <xdr:ext cx="381000" cy="371475"/>
    <xdr:sp macro="" textlink="">
      <xdr:nvSpPr>
        <xdr:cNvPr id="5457" name="Shape 3">
          <a:extLst>
            <a:ext uri="{FF2B5EF4-FFF2-40B4-BE49-F238E27FC236}">
              <a16:creationId xmlns:a16="http://schemas.microsoft.com/office/drawing/2014/main" id="{00000000-0008-0000-0000-000051150000}"/>
            </a:ext>
          </a:extLst>
        </xdr:cNvPr>
        <xdr:cNvSpPr/>
      </xdr:nvSpPr>
      <xdr:spPr>
        <a:xfrm>
          <a:off x="11972925" y="5057775"/>
          <a:ext cx="381000"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0</xdr:colOff>
      <xdr:row>91</xdr:row>
      <xdr:rowOff>0</xdr:rowOff>
    </xdr:from>
    <xdr:ext cx="381000" cy="371475"/>
    <xdr:sp macro="" textlink="">
      <xdr:nvSpPr>
        <xdr:cNvPr id="5458" name="Shape 3">
          <a:extLst>
            <a:ext uri="{FF2B5EF4-FFF2-40B4-BE49-F238E27FC236}">
              <a16:creationId xmlns:a16="http://schemas.microsoft.com/office/drawing/2014/main" id="{00000000-0008-0000-0000-000052150000}"/>
            </a:ext>
          </a:extLst>
        </xdr:cNvPr>
        <xdr:cNvSpPr/>
      </xdr:nvSpPr>
      <xdr:spPr>
        <a:xfrm>
          <a:off x="11972925" y="5057775"/>
          <a:ext cx="381000"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0</xdr:colOff>
      <xdr:row>91</xdr:row>
      <xdr:rowOff>0</xdr:rowOff>
    </xdr:from>
    <xdr:ext cx="381000" cy="371475"/>
    <xdr:sp macro="" textlink="">
      <xdr:nvSpPr>
        <xdr:cNvPr id="5459" name="Shape 3">
          <a:extLst>
            <a:ext uri="{FF2B5EF4-FFF2-40B4-BE49-F238E27FC236}">
              <a16:creationId xmlns:a16="http://schemas.microsoft.com/office/drawing/2014/main" id="{00000000-0008-0000-0000-000053150000}"/>
            </a:ext>
          </a:extLst>
        </xdr:cNvPr>
        <xdr:cNvSpPr/>
      </xdr:nvSpPr>
      <xdr:spPr>
        <a:xfrm>
          <a:off x="11972925" y="5057775"/>
          <a:ext cx="381000"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0</xdr:colOff>
      <xdr:row>91</xdr:row>
      <xdr:rowOff>0</xdr:rowOff>
    </xdr:from>
    <xdr:ext cx="381000" cy="400050"/>
    <xdr:sp macro="" textlink="">
      <xdr:nvSpPr>
        <xdr:cNvPr id="5460" name="Shape 13">
          <a:extLst>
            <a:ext uri="{FF2B5EF4-FFF2-40B4-BE49-F238E27FC236}">
              <a16:creationId xmlns:a16="http://schemas.microsoft.com/office/drawing/2014/main" id="{00000000-0008-0000-0000-000054150000}"/>
            </a:ext>
          </a:extLst>
        </xdr:cNvPr>
        <xdr:cNvSpPr/>
      </xdr:nvSpPr>
      <xdr:spPr>
        <a:xfrm>
          <a:off x="11972925" y="5057775"/>
          <a:ext cx="381000" cy="4000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0</xdr:colOff>
      <xdr:row>91</xdr:row>
      <xdr:rowOff>0</xdr:rowOff>
    </xdr:from>
    <xdr:ext cx="381000" cy="371475"/>
    <xdr:sp macro="" textlink="">
      <xdr:nvSpPr>
        <xdr:cNvPr id="5461" name="Shape 3">
          <a:extLst>
            <a:ext uri="{FF2B5EF4-FFF2-40B4-BE49-F238E27FC236}">
              <a16:creationId xmlns:a16="http://schemas.microsoft.com/office/drawing/2014/main" id="{00000000-0008-0000-0000-000055150000}"/>
            </a:ext>
          </a:extLst>
        </xdr:cNvPr>
        <xdr:cNvSpPr/>
      </xdr:nvSpPr>
      <xdr:spPr>
        <a:xfrm>
          <a:off x="11972925" y="5057775"/>
          <a:ext cx="381000"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0</xdr:colOff>
      <xdr:row>91</xdr:row>
      <xdr:rowOff>0</xdr:rowOff>
    </xdr:from>
    <xdr:ext cx="381000" cy="371475"/>
    <xdr:sp macro="" textlink="">
      <xdr:nvSpPr>
        <xdr:cNvPr id="5462" name="Shape 3">
          <a:extLst>
            <a:ext uri="{FF2B5EF4-FFF2-40B4-BE49-F238E27FC236}">
              <a16:creationId xmlns:a16="http://schemas.microsoft.com/office/drawing/2014/main" id="{00000000-0008-0000-0000-000056150000}"/>
            </a:ext>
          </a:extLst>
        </xdr:cNvPr>
        <xdr:cNvSpPr/>
      </xdr:nvSpPr>
      <xdr:spPr>
        <a:xfrm>
          <a:off x="11972925" y="5057775"/>
          <a:ext cx="381000"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11</xdr:col>
      <xdr:colOff>0</xdr:colOff>
      <xdr:row>86</xdr:row>
      <xdr:rowOff>0</xdr:rowOff>
    </xdr:from>
    <xdr:ext cx="381000" cy="371475"/>
    <xdr:sp macro="" textlink="">
      <xdr:nvSpPr>
        <xdr:cNvPr id="5463" name="Shape 3">
          <a:extLst>
            <a:ext uri="{FF2B5EF4-FFF2-40B4-BE49-F238E27FC236}">
              <a16:creationId xmlns:a16="http://schemas.microsoft.com/office/drawing/2014/main" id="{00000000-0008-0000-0000-000057150000}"/>
            </a:ext>
          </a:extLst>
        </xdr:cNvPr>
        <xdr:cNvSpPr/>
      </xdr:nvSpPr>
      <xdr:spPr>
        <a:xfrm>
          <a:off x="10372725" y="5057775"/>
          <a:ext cx="381000"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0</xdr:colOff>
      <xdr:row>88</xdr:row>
      <xdr:rowOff>0</xdr:rowOff>
    </xdr:from>
    <xdr:ext cx="381000" cy="400050"/>
    <xdr:sp macro="" textlink="">
      <xdr:nvSpPr>
        <xdr:cNvPr id="5464" name="Shape 13">
          <a:extLst>
            <a:ext uri="{FF2B5EF4-FFF2-40B4-BE49-F238E27FC236}">
              <a16:creationId xmlns:a16="http://schemas.microsoft.com/office/drawing/2014/main" id="{00000000-0008-0000-0000-000058150000}"/>
            </a:ext>
          </a:extLst>
        </xdr:cNvPr>
        <xdr:cNvSpPr/>
      </xdr:nvSpPr>
      <xdr:spPr>
        <a:xfrm>
          <a:off x="11972925" y="5057775"/>
          <a:ext cx="381000" cy="4000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0</xdr:colOff>
      <xdr:row>88</xdr:row>
      <xdr:rowOff>0</xdr:rowOff>
    </xdr:from>
    <xdr:ext cx="381000" cy="371475"/>
    <xdr:sp macro="" textlink="">
      <xdr:nvSpPr>
        <xdr:cNvPr id="5465" name="Shape 3">
          <a:extLst>
            <a:ext uri="{FF2B5EF4-FFF2-40B4-BE49-F238E27FC236}">
              <a16:creationId xmlns:a16="http://schemas.microsoft.com/office/drawing/2014/main" id="{00000000-0008-0000-0000-000059150000}"/>
            </a:ext>
          </a:extLst>
        </xdr:cNvPr>
        <xdr:cNvSpPr/>
      </xdr:nvSpPr>
      <xdr:spPr>
        <a:xfrm>
          <a:off x="11972925" y="5057775"/>
          <a:ext cx="381000"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0</xdr:colOff>
      <xdr:row>88</xdr:row>
      <xdr:rowOff>0</xdr:rowOff>
    </xdr:from>
    <xdr:ext cx="381000" cy="371475"/>
    <xdr:sp macro="" textlink="">
      <xdr:nvSpPr>
        <xdr:cNvPr id="5466" name="Shape 3">
          <a:extLst>
            <a:ext uri="{FF2B5EF4-FFF2-40B4-BE49-F238E27FC236}">
              <a16:creationId xmlns:a16="http://schemas.microsoft.com/office/drawing/2014/main" id="{00000000-0008-0000-0000-00005A150000}"/>
            </a:ext>
          </a:extLst>
        </xdr:cNvPr>
        <xdr:cNvSpPr/>
      </xdr:nvSpPr>
      <xdr:spPr>
        <a:xfrm>
          <a:off x="11972925" y="5057775"/>
          <a:ext cx="381000"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0</xdr:colOff>
      <xdr:row>88</xdr:row>
      <xdr:rowOff>0</xdr:rowOff>
    </xdr:from>
    <xdr:ext cx="381000" cy="400050"/>
    <xdr:sp macro="" textlink="">
      <xdr:nvSpPr>
        <xdr:cNvPr id="5467" name="Shape 13">
          <a:extLst>
            <a:ext uri="{FF2B5EF4-FFF2-40B4-BE49-F238E27FC236}">
              <a16:creationId xmlns:a16="http://schemas.microsoft.com/office/drawing/2014/main" id="{00000000-0008-0000-0000-00005B150000}"/>
            </a:ext>
          </a:extLst>
        </xdr:cNvPr>
        <xdr:cNvSpPr/>
      </xdr:nvSpPr>
      <xdr:spPr>
        <a:xfrm>
          <a:off x="11972925" y="5057775"/>
          <a:ext cx="381000" cy="4000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0</xdr:colOff>
      <xdr:row>88</xdr:row>
      <xdr:rowOff>0</xdr:rowOff>
    </xdr:from>
    <xdr:ext cx="381000" cy="371475"/>
    <xdr:sp macro="" textlink="">
      <xdr:nvSpPr>
        <xdr:cNvPr id="5468" name="Shape 3">
          <a:extLst>
            <a:ext uri="{FF2B5EF4-FFF2-40B4-BE49-F238E27FC236}">
              <a16:creationId xmlns:a16="http://schemas.microsoft.com/office/drawing/2014/main" id="{00000000-0008-0000-0000-00005C150000}"/>
            </a:ext>
          </a:extLst>
        </xdr:cNvPr>
        <xdr:cNvSpPr/>
      </xdr:nvSpPr>
      <xdr:spPr>
        <a:xfrm>
          <a:off x="11972925" y="5057775"/>
          <a:ext cx="381000"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42900" cy="342900"/>
    <xdr:sp macro="" textlink="">
      <xdr:nvSpPr>
        <xdr:cNvPr id="7356" name="Shape 14">
          <a:extLst>
            <a:ext uri="{FF2B5EF4-FFF2-40B4-BE49-F238E27FC236}">
              <a16:creationId xmlns:a16="http://schemas.microsoft.com/office/drawing/2014/main" id="{0F82E3AB-BB5D-4A20-95FE-A9A0BB4F47B1}"/>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42900" cy="342900"/>
    <xdr:sp macro="" textlink="">
      <xdr:nvSpPr>
        <xdr:cNvPr id="7357" name="Shape 14">
          <a:extLst>
            <a:ext uri="{FF2B5EF4-FFF2-40B4-BE49-F238E27FC236}">
              <a16:creationId xmlns:a16="http://schemas.microsoft.com/office/drawing/2014/main" id="{5DE7F48B-577D-418C-9DF8-D6EE63FBB5F3}"/>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37</xdr:row>
      <xdr:rowOff>0</xdr:rowOff>
    </xdr:from>
    <xdr:ext cx="342900" cy="342900"/>
    <xdr:sp macro="" textlink="">
      <xdr:nvSpPr>
        <xdr:cNvPr id="7358" name="Shape 14">
          <a:extLst>
            <a:ext uri="{FF2B5EF4-FFF2-40B4-BE49-F238E27FC236}">
              <a16:creationId xmlns:a16="http://schemas.microsoft.com/office/drawing/2014/main" id="{3A9CCEF0-B8B4-4636-B925-AC10DEC663D2}"/>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38</xdr:row>
      <xdr:rowOff>0</xdr:rowOff>
    </xdr:from>
    <xdr:ext cx="342900" cy="342900"/>
    <xdr:sp macro="" textlink="">
      <xdr:nvSpPr>
        <xdr:cNvPr id="7359" name="Shape 14">
          <a:extLst>
            <a:ext uri="{FF2B5EF4-FFF2-40B4-BE49-F238E27FC236}">
              <a16:creationId xmlns:a16="http://schemas.microsoft.com/office/drawing/2014/main" id="{E42A62FF-0786-4712-A6F9-33FAD2C9CDED}"/>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42900" cy="342900"/>
    <xdr:sp macro="" textlink="">
      <xdr:nvSpPr>
        <xdr:cNvPr id="7360" name="Shape 14">
          <a:extLst>
            <a:ext uri="{FF2B5EF4-FFF2-40B4-BE49-F238E27FC236}">
              <a16:creationId xmlns:a16="http://schemas.microsoft.com/office/drawing/2014/main" id="{679EDC00-3A50-43F6-9A58-DE3A7BA2C2F3}"/>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42900" cy="342900"/>
    <xdr:sp macro="" textlink="">
      <xdr:nvSpPr>
        <xdr:cNvPr id="7361" name="Shape 14">
          <a:extLst>
            <a:ext uri="{FF2B5EF4-FFF2-40B4-BE49-F238E27FC236}">
              <a16:creationId xmlns:a16="http://schemas.microsoft.com/office/drawing/2014/main" id="{D4D07501-0B19-4266-A54C-DEE04FAA6A10}"/>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37</xdr:row>
      <xdr:rowOff>0</xdr:rowOff>
    </xdr:from>
    <xdr:ext cx="342900" cy="342900"/>
    <xdr:sp macro="" textlink="">
      <xdr:nvSpPr>
        <xdr:cNvPr id="7362" name="Shape 14">
          <a:extLst>
            <a:ext uri="{FF2B5EF4-FFF2-40B4-BE49-F238E27FC236}">
              <a16:creationId xmlns:a16="http://schemas.microsoft.com/office/drawing/2014/main" id="{DBE1AD71-5FDA-4D77-AF2E-B43DC9CC0AD0}"/>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38</xdr:row>
      <xdr:rowOff>0</xdr:rowOff>
    </xdr:from>
    <xdr:ext cx="342900" cy="342900"/>
    <xdr:sp macro="" textlink="">
      <xdr:nvSpPr>
        <xdr:cNvPr id="7363" name="Shape 14">
          <a:extLst>
            <a:ext uri="{FF2B5EF4-FFF2-40B4-BE49-F238E27FC236}">
              <a16:creationId xmlns:a16="http://schemas.microsoft.com/office/drawing/2014/main" id="{3FEF2601-322D-42F5-8A2A-1F00E579325E}"/>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42900" cy="342900"/>
    <xdr:sp macro="" textlink="">
      <xdr:nvSpPr>
        <xdr:cNvPr id="7364" name="Shape 14">
          <a:extLst>
            <a:ext uri="{FF2B5EF4-FFF2-40B4-BE49-F238E27FC236}">
              <a16:creationId xmlns:a16="http://schemas.microsoft.com/office/drawing/2014/main" id="{9C6AD62B-BE71-4414-8486-D2471B57DABE}"/>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32</xdr:row>
      <xdr:rowOff>0</xdr:rowOff>
    </xdr:from>
    <xdr:ext cx="342900" cy="342900"/>
    <xdr:sp macro="" textlink="">
      <xdr:nvSpPr>
        <xdr:cNvPr id="7365" name="Shape 14">
          <a:extLst>
            <a:ext uri="{FF2B5EF4-FFF2-40B4-BE49-F238E27FC236}">
              <a16:creationId xmlns:a16="http://schemas.microsoft.com/office/drawing/2014/main" id="{19308631-0CBE-4CC6-BC94-2C13A923B5A7}"/>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32</xdr:row>
      <xdr:rowOff>0</xdr:rowOff>
    </xdr:from>
    <xdr:ext cx="342900" cy="342900"/>
    <xdr:sp macro="" textlink="">
      <xdr:nvSpPr>
        <xdr:cNvPr id="7366" name="Shape 14">
          <a:extLst>
            <a:ext uri="{FF2B5EF4-FFF2-40B4-BE49-F238E27FC236}">
              <a16:creationId xmlns:a16="http://schemas.microsoft.com/office/drawing/2014/main" id="{3F5C6766-75D5-4870-A219-D403E99ABC79}"/>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32</xdr:row>
      <xdr:rowOff>0</xdr:rowOff>
    </xdr:from>
    <xdr:ext cx="342900" cy="342900"/>
    <xdr:sp macro="" textlink="">
      <xdr:nvSpPr>
        <xdr:cNvPr id="7367" name="Shape 14">
          <a:extLst>
            <a:ext uri="{FF2B5EF4-FFF2-40B4-BE49-F238E27FC236}">
              <a16:creationId xmlns:a16="http://schemas.microsoft.com/office/drawing/2014/main" id="{F245F739-ADFB-4162-8CD8-5E9FA5EEE7DE}"/>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42900" cy="342900"/>
    <xdr:sp macro="" textlink="">
      <xdr:nvSpPr>
        <xdr:cNvPr id="7368" name="Shape 14">
          <a:extLst>
            <a:ext uri="{FF2B5EF4-FFF2-40B4-BE49-F238E27FC236}">
              <a16:creationId xmlns:a16="http://schemas.microsoft.com/office/drawing/2014/main" id="{646D5F85-B4A0-48BC-9382-B0615FE65AB3}"/>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42900" cy="342900"/>
    <xdr:sp macro="" textlink="">
      <xdr:nvSpPr>
        <xdr:cNvPr id="7369" name="Shape 14">
          <a:extLst>
            <a:ext uri="{FF2B5EF4-FFF2-40B4-BE49-F238E27FC236}">
              <a16:creationId xmlns:a16="http://schemas.microsoft.com/office/drawing/2014/main" id="{15FEF80F-7E91-44DC-AB6F-EF03E27AB076}"/>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42900" cy="342900"/>
    <xdr:sp macro="" textlink="">
      <xdr:nvSpPr>
        <xdr:cNvPr id="7370" name="Shape 14">
          <a:extLst>
            <a:ext uri="{FF2B5EF4-FFF2-40B4-BE49-F238E27FC236}">
              <a16:creationId xmlns:a16="http://schemas.microsoft.com/office/drawing/2014/main" id="{4BEC7A47-B740-4BDA-878A-9A6E1F6DED95}"/>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37</xdr:row>
      <xdr:rowOff>0</xdr:rowOff>
    </xdr:from>
    <xdr:ext cx="342900" cy="342900"/>
    <xdr:sp macro="" textlink="">
      <xdr:nvSpPr>
        <xdr:cNvPr id="7371" name="Shape 14">
          <a:extLst>
            <a:ext uri="{FF2B5EF4-FFF2-40B4-BE49-F238E27FC236}">
              <a16:creationId xmlns:a16="http://schemas.microsoft.com/office/drawing/2014/main" id="{88B9E7AE-83D0-42A7-A032-A45269F8EBCC}"/>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37</xdr:row>
      <xdr:rowOff>0</xdr:rowOff>
    </xdr:from>
    <xdr:ext cx="342900" cy="342900"/>
    <xdr:sp macro="" textlink="">
      <xdr:nvSpPr>
        <xdr:cNvPr id="7372" name="Shape 14">
          <a:extLst>
            <a:ext uri="{FF2B5EF4-FFF2-40B4-BE49-F238E27FC236}">
              <a16:creationId xmlns:a16="http://schemas.microsoft.com/office/drawing/2014/main" id="{251D5FF4-2061-4513-A9AE-E23FA4BAF63B}"/>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37</xdr:row>
      <xdr:rowOff>0</xdr:rowOff>
    </xdr:from>
    <xdr:ext cx="342900" cy="342900"/>
    <xdr:sp macro="" textlink="">
      <xdr:nvSpPr>
        <xdr:cNvPr id="7373" name="Shape 14">
          <a:extLst>
            <a:ext uri="{FF2B5EF4-FFF2-40B4-BE49-F238E27FC236}">
              <a16:creationId xmlns:a16="http://schemas.microsoft.com/office/drawing/2014/main" id="{9950B09E-BDE4-4BCD-A86A-C2FC1BA685D2}"/>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38</xdr:row>
      <xdr:rowOff>0</xdr:rowOff>
    </xdr:from>
    <xdr:ext cx="342900" cy="342900"/>
    <xdr:sp macro="" textlink="">
      <xdr:nvSpPr>
        <xdr:cNvPr id="7374" name="Shape 14">
          <a:extLst>
            <a:ext uri="{FF2B5EF4-FFF2-40B4-BE49-F238E27FC236}">
              <a16:creationId xmlns:a16="http://schemas.microsoft.com/office/drawing/2014/main" id="{3B74D87B-E13A-40D9-8AF9-3450DE6A9D9B}"/>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38</xdr:row>
      <xdr:rowOff>0</xdr:rowOff>
    </xdr:from>
    <xdr:ext cx="342900" cy="342900"/>
    <xdr:sp macro="" textlink="">
      <xdr:nvSpPr>
        <xdr:cNvPr id="7375" name="Shape 14">
          <a:extLst>
            <a:ext uri="{FF2B5EF4-FFF2-40B4-BE49-F238E27FC236}">
              <a16:creationId xmlns:a16="http://schemas.microsoft.com/office/drawing/2014/main" id="{86F58DEC-130E-44D8-9CB1-F7F77212BD67}"/>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41</xdr:row>
      <xdr:rowOff>0</xdr:rowOff>
    </xdr:from>
    <xdr:ext cx="342900" cy="342900"/>
    <xdr:sp macro="" textlink="">
      <xdr:nvSpPr>
        <xdr:cNvPr id="7376" name="Shape 14">
          <a:extLst>
            <a:ext uri="{FF2B5EF4-FFF2-40B4-BE49-F238E27FC236}">
              <a16:creationId xmlns:a16="http://schemas.microsoft.com/office/drawing/2014/main" id="{F3B5FE31-1E2F-4492-AA37-396210F32E5E}"/>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41</xdr:row>
      <xdr:rowOff>0</xdr:rowOff>
    </xdr:from>
    <xdr:ext cx="342900" cy="342900"/>
    <xdr:sp macro="" textlink="">
      <xdr:nvSpPr>
        <xdr:cNvPr id="7377" name="Shape 14">
          <a:extLst>
            <a:ext uri="{FF2B5EF4-FFF2-40B4-BE49-F238E27FC236}">
              <a16:creationId xmlns:a16="http://schemas.microsoft.com/office/drawing/2014/main" id="{32400F29-6772-4D0A-9982-35D2683AD306}"/>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41</xdr:row>
      <xdr:rowOff>0</xdr:rowOff>
    </xdr:from>
    <xdr:ext cx="342900" cy="342900"/>
    <xdr:sp macro="" textlink="">
      <xdr:nvSpPr>
        <xdr:cNvPr id="7378" name="Shape 14">
          <a:extLst>
            <a:ext uri="{FF2B5EF4-FFF2-40B4-BE49-F238E27FC236}">
              <a16:creationId xmlns:a16="http://schemas.microsoft.com/office/drawing/2014/main" id="{D5C8ABB4-F7C5-4EA1-9809-C05E53B3D736}"/>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42</xdr:row>
      <xdr:rowOff>0</xdr:rowOff>
    </xdr:from>
    <xdr:ext cx="342900" cy="342900"/>
    <xdr:sp macro="" textlink="">
      <xdr:nvSpPr>
        <xdr:cNvPr id="7379" name="Shape 14">
          <a:extLst>
            <a:ext uri="{FF2B5EF4-FFF2-40B4-BE49-F238E27FC236}">
              <a16:creationId xmlns:a16="http://schemas.microsoft.com/office/drawing/2014/main" id="{8362C142-A637-45BB-947C-722DBA1F30E9}"/>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42</xdr:row>
      <xdr:rowOff>0</xdr:rowOff>
    </xdr:from>
    <xdr:ext cx="342900" cy="342900"/>
    <xdr:sp macro="" textlink="">
      <xdr:nvSpPr>
        <xdr:cNvPr id="7380" name="Shape 14">
          <a:extLst>
            <a:ext uri="{FF2B5EF4-FFF2-40B4-BE49-F238E27FC236}">
              <a16:creationId xmlns:a16="http://schemas.microsoft.com/office/drawing/2014/main" id="{3C241010-6894-402A-AE20-D4F3A0E8CB8F}"/>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42</xdr:row>
      <xdr:rowOff>0</xdr:rowOff>
    </xdr:from>
    <xdr:ext cx="342900" cy="342900"/>
    <xdr:sp macro="" textlink="">
      <xdr:nvSpPr>
        <xdr:cNvPr id="7381" name="Shape 14">
          <a:extLst>
            <a:ext uri="{FF2B5EF4-FFF2-40B4-BE49-F238E27FC236}">
              <a16:creationId xmlns:a16="http://schemas.microsoft.com/office/drawing/2014/main" id="{7BA26350-2CC0-4CB7-AFCC-AD49304F3CDC}"/>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43</xdr:row>
      <xdr:rowOff>0</xdr:rowOff>
    </xdr:from>
    <xdr:ext cx="342900" cy="342900"/>
    <xdr:sp macro="" textlink="">
      <xdr:nvSpPr>
        <xdr:cNvPr id="7382" name="Shape 14">
          <a:extLst>
            <a:ext uri="{FF2B5EF4-FFF2-40B4-BE49-F238E27FC236}">
              <a16:creationId xmlns:a16="http://schemas.microsoft.com/office/drawing/2014/main" id="{61A5C4CB-4E05-4E48-AE84-AD45FC3357D2}"/>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43</xdr:row>
      <xdr:rowOff>0</xdr:rowOff>
    </xdr:from>
    <xdr:ext cx="342900" cy="342900"/>
    <xdr:sp macro="" textlink="">
      <xdr:nvSpPr>
        <xdr:cNvPr id="7383" name="Shape 14">
          <a:extLst>
            <a:ext uri="{FF2B5EF4-FFF2-40B4-BE49-F238E27FC236}">
              <a16:creationId xmlns:a16="http://schemas.microsoft.com/office/drawing/2014/main" id="{E2359CB9-DCD0-4F9D-A0BE-89F0BB36974A}"/>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43</xdr:row>
      <xdr:rowOff>0</xdr:rowOff>
    </xdr:from>
    <xdr:ext cx="342900" cy="342900"/>
    <xdr:sp macro="" textlink="">
      <xdr:nvSpPr>
        <xdr:cNvPr id="7384" name="Shape 14">
          <a:extLst>
            <a:ext uri="{FF2B5EF4-FFF2-40B4-BE49-F238E27FC236}">
              <a16:creationId xmlns:a16="http://schemas.microsoft.com/office/drawing/2014/main" id="{B83D6AA4-C66C-4672-A784-E67D3E46ECCC}"/>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43</xdr:row>
      <xdr:rowOff>0</xdr:rowOff>
    </xdr:from>
    <xdr:ext cx="342900" cy="342900"/>
    <xdr:sp macro="" textlink="">
      <xdr:nvSpPr>
        <xdr:cNvPr id="7385" name="Shape 14">
          <a:extLst>
            <a:ext uri="{FF2B5EF4-FFF2-40B4-BE49-F238E27FC236}">
              <a16:creationId xmlns:a16="http://schemas.microsoft.com/office/drawing/2014/main" id="{9AB15ABB-79BA-4A15-90D3-907C7F0DBD8A}"/>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43</xdr:row>
      <xdr:rowOff>0</xdr:rowOff>
    </xdr:from>
    <xdr:ext cx="342900" cy="342900"/>
    <xdr:sp macro="" textlink="">
      <xdr:nvSpPr>
        <xdr:cNvPr id="7386" name="Shape 14">
          <a:extLst>
            <a:ext uri="{FF2B5EF4-FFF2-40B4-BE49-F238E27FC236}">
              <a16:creationId xmlns:a16="http://schemas.microsoft.com/office/drawing/2014/main" id="{A1FB3340-79E2-4C08-B739-DF65027EFD67}"/>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43</xdr:row>
      <xdr:rowOff>0</xdr:rowOff>
    </xdr:from>
    <xdr:ext cx="342900" cy="342900"/>
    <xdr:sp macro="" textlink="">
      <xdr:nvSpPr>
        <xdr:cNvPr id="7387" name="Shape 14">
          <a:extLst>
            <a:ext uri="{FF2B5EF4-FFF2-40B4-BE49-F238E27FC236}">
              <a16:creationId xmlns:a16="http://schemas.microsoft.com/office/drawing/2014/main" id="{6C5778AD-8A03-46B9-BD13-FA9F386EC533}"/>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7388" name="Shape 14">
          <a:extLst>
            <a:ext uri="{FF2B5EF4-FFF2-40B4-BE49-F238E27FC236}">
              <a16:creationId xmlns:a16="http://schemas.microsoft.com/office/drawing/2014/main" id="{36981E9A-EEDD-41C9-9554-AA4532379263}"/>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7389" name="Shape 14">
          <a:extLst>
            <a:ext uri="{FF2B5EF4-FFF2-40B4-BE49-F238E27FC236}">
              <a16:creationId xmlns:a16="http://schemas.microsoft.com/office/drawing/2014/main" id="{FB9CD68E-268C-4507-BEC7-84C7803FA423}"/>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7390" name="Shape 14">
          <a:extLst>
            <a:ext uri="{FF2B5EF4-FFF2-40B4-BE49-F238E27FC236}">
              <a16:creationId xmlns:a16="http://schemas.microsoft.com/office/drawing/2014/main" id="{73BEF12F-35BC-4753-9B66-6C0AF945E7A2}"/>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35</xdr:row>
      <xdr:rowOff>0</xdr:rowOff>
    </xdr:from>
    <xdr:ext cx="342900" cy="342900"/>
    <xdr:sp macro="" textlink="">
      <xdr:nvSpPr>
        <xdr:cNvPr id="7391" name="Shape 14">
          <a:extLst>
            <a:ext uri="{FF2B5EF4-FFF2-40B4-BE49-F238E27FC236}">
              <a16:creationId xmlns:a16="http://schemas.microsoft.com/office/drawing/2014/main" id="{6BA967B8-AD1F-4AED-97CB-840F14F22700}"/>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7392" name="Shape 14">
          <a:extLst>
            <a:ext uri="{FF2B5EF4-FFF2-40B4-BE49-F238E27FC236}">
              <a16:creationId xmlns:a16="http://schemas.microsoft.com/office/drawing/2014/main" id="{4A5B7CF1-5845-4678-93D6-2A4A99480BA1}"/>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7393" name="Shape 14">
          <a:extLst>
            <a:ext uri="{FF2B5EF4-FFF2-40B4-BE49-F238E27FC236}">
              <a16:creationId xmlns:a16="http://schemas.microsoft.com/office/drawing/2014/main" id="{4A10978C-8C5B-4621-91E0-C98098ECA3E9}"/>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38</xdr:row>
      <xdr:rowOff>0</xdr:rowOff>
    </xdr:from>
    <xdr:ext cx="342900" cy="342900"/>
    <xdr:sp macro="" textlink="">
      <xdr:nvSpPr>
        <xdr:cNvPr id="7394" name="Shape 14">
          <a:extLst>
            <a:ext uri="{FF2B5EF4-FFF2-40B4-BE49-F238E27FC236}">
              <a16:creationId xmlns:a16="http://schemas.microsoft.com/office/drawing/2014/main" id="{020C713B-636D-4FAE-AAB0-8A6999BABF1A}"/>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35</xdr:row>
      <xdr:rowOff>0</xdr:rowOff>
    </xdr:from>
    <xdr:ext cx="342900" cy="342900"/>
    <xdr:sp macro="" textlink="">
      <xdr:nvSpPr>
        <xdr:cNvPr id="7395" name="Shape 14">
          <a:extLst>
            <a:ext uri="{FF2B5EF4-FFF2-40B4-BE49-F238E27FC236}">
              <a16:creationId xmlns:a16="http://schemas.microsoft.com/office/drawing/2014/main" id="{F320B918-1D92-4C94-AA2A-BEDEE2B17B69}"/>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7396" name="Shape 14">
          <a:extLst>
            <a:ext uri="{FF2B5EF4-FFF2-40B4-BE49-F238E27FC236}">
              <a16:creationId xmlns:a16="http://schemas.microsoft.com/office/drawing/2014/main" id="{5849EDB0-B2DF-4476-9CCD-B0CAE84E4B41}"/>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7397" name="Shape 14">
          <a:extLst>
            <a:ext uri="{FF2B5EF4-FFF2-40B4-BE49-F238E27FC236}">
              <a16:creationId xmlns:a16="http://schemas.microsoft.com/office/drawing/2014/main" id="{8C16C87F-B482-4518-8EA3-924BE5B7BFA0}"/>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38</xdr:row>
      <xdr:rowOff>0</xdr:rowOff>
    </xdr:from>
    <xdr:ext cx="342900" cy="342900"/>
    <xdr:sp macro="" textlink="">
      <xdr:nvSpPr>
        <xdr:cNvPr id="7398" name="Shape 14">
          <a:extLst>
            <a:ext uri="{FF2B5EF4-FFF2-40B4-BE49-F238E27FC236}">
              <a16:creationId xmlns:a16="http://schemas.microsoft.com/office/drawing/2014/main" id="{382F4C50-F4B7-427B-9B48-1D23FBA10526}"/>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35</xdr:row>
      <xdr:rowOff>0</xdr:rowOff>
    </xdr:from>
    <xdr:ext cx="342900" cy="342900"/>
    <xdr:sp macro="" textlink="">
      <xdr:nvSpPr>
        <xdr:cNvPr id="7399" name="Shape 14">
          <a:extLst>
            <a:ext uri="{FF2B5EF4-FFF2-40B4-BE49-F238E27FC236}">
              <a16:creationId xmlns:a16="http://schemas.microsoft.com/office/drawing/2014/main" id="{FA92DA44-08E0-48FA-AEDC-9D67C3058336}"/>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42900" cy="342900"/>
    <xdr:sp macro="" textlink="">
      <xdr:nvSpPr>
        <xdr:cNvPr id="7400" name="Shape 14">
          <a:extLst>
            <a:ext uri="{FF2B5EF4-FFF2-40B4-BE49-F238E27FC236}">
              <a16:creationId xmlns:a16="http://schemas.microsoft.com/office/drawing/2014/main" id="{0535981C-648F-412B-B6BF-4367578F6ACC}"/>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42900" cy="342900"/>
    <xdr:sp macro="" textlink="">
      <xdr:nvSpPr>
        <xdr:cNvPr id="7401" name="Shape 14">
          <a:extLst>
            <a:ext uri="{FF2B5EF4-FFF2-40B4-BE49-F238E27FC236}">
              <a16:creationId xmlns:a16="http://schemas.microsoft.com/office/drawing/2014/main" id="{E640ABE1-2778-4018-8FFE-6F898C252534}"/>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42900" cy="342900"/>
    <xdr:sp macro="" textlink="">
      <xdr:nvSpPr>
        <xdr:cNvPr id="7402" name="Shape 14">
          <a:extLst>
            <a:ext uri="{FF2B5EF4-FFF2-40B4-BE49-F238E27FC236}">
              <a16:creationId xmlns:a16="http://schemas.microsoft.com/office/drawing/2014/main" id="{7571B0DF-0C7E-400D-AFD4-9F9419A06D4E}"/>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7403" name="Shape 14">
          <a:extLst>
            <a:ext uri="{FF2B5EF4-FFF2-40B4-BE49-F238E27FC236}">
              <a16:creationId xmlns:a16="http://schemas.microsoft.com/office/drawing/2014/main" id="{4D1DA9B4-4A38-48F5-B417-083D6AF54753}"/>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7404" name="Shape 14">
          <a:extLst>
            <a:ext uri="{FF2B5EF4-FFF2-40B4-BE49-F238E27FC236}">
              <a16:creationId xmlns:a16="http://schemas.microsoft.com/office/drawing/2014/main" id="{02202989-2746-460F-9389-EC7BCA62B8C9}"/>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7405" name="Shape 14">
          <a:extLst>
            <a:ext uri="{FF2B5EF4-FFF2-40B4-BE49-F238E27FC236}">
              <a16:creationId xmlns:a16="http://schemas.microsoft.com/office/drawing/2014/main" id="{54259476-A6CC-435E-8439-7B1B400E0CED}"/>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7406" name="Shape 14">
          <a:extLst>
            <a:ext uri="{FF2B5EF4-FFF2-40B4-BE49-F238E27FC236}">
              <a16:creationId xmlns:a16="http://schemas.microsoft.com/office/drawing/2014/main" id="{11226C0A-43E4-4391-A665-F03574F7F631}"/>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7407" name="Shape 14">
          <a:extLst>
            <a:ext uri="{FF2B5EF4-FFF2-40B4-BE49-F238E27FC236}">
              <a16:creationId xmlns:a16="http://schemas.microsoft.com/office/drawing/2014/main" id="{4F939153-BF90-428D-98FA-36AFE89CC439}"/>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7408" name="Shape 14">
          <a:extLst>
            <a:ext uri="{FF2B5EF4-FFF2-40B4-BE49-F238E27FC236}">
              <a16:creationId xmlns:a16="http://schemas.microsoft.com/office/drawing/2014/main" id="{E38DB136-3DB0-4633-A73D-249A5E72ED60}"/>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38</xdr:row>
      <xdr:rowOff>0</xdr:rowOff>
    </xdr:from>
    <xdr:ext cx="342900" cy="342900"/>
    <xdr:sp macro="" textlink="">
      <xdr:nvSpPr>
        <xdr:cNvPr id="7409" name="Shape 14">
          <a:extLst>
            <a:ext uri="{FF2B5EF4-FFF2-40B4-BE49-F238E27FC236}">
              <a16:creationId xmlns:a16="http://schemas.microsoft.com/office/drawing/2014/main" id="{D106F2E3-136B-49E6-9089-EB54E1634484}"/>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38</xdr:row>
      <xdr:rowOff>0</xdr:rowOff>
    </xdr:from>
    <xdr:ext cx="342900" cy="342900"/>
    <xdr:sp macro="" textlink="">
      <xdr:nvSpPr>
        <xdr:cNvPr id="7410" name="Shape 14">
          <a:extLst>
            <a:ext uri="{FF2B5EF4-FFF2-40B4-BE49-F238E27FC236}">
              <a16:creationId xmlns:a16="http://schemas.microsoft.com/office/drawing/2014/main" id="{C80F93F7-B3E7-48EA-930A-CC4FF2278F84}"/>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38</xdr:row>
      <xdr:rowOff>0</xdr:rowOff>
    </xdr:from>
    <xdr:ext cx="342900" cy="342900"/>
    <xdr:sp macro="" textlink="">
      <xdr:nvSpPr>
        <xdr:cNvPr id="7411" name="Shape 14">
          <a:extLst>
            <a:ext uri="{FF2B5EF4-FFF2-40B4-BE49-F238E27FC236}">
              <a16:creationId xmlns:a16="http://schemas.microsoft.com/office/drawing/2014/main" id="{7C2DE00A-F9F1-4567-BB29-978A19C69049}"/>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41</xdr:row>
      <xdr:rowOff>0</xdr:rowOff>
    </xdr:from>
    <xdr:ext cx="342900" cy="342900"/>
    <xdr:sp macro="" textlink="">
      <xdr:nvSpPr>
        <xdr:cNvPr id="7412" name="Shape 14">
          <a:extLst>
            <a:ext uri="{FF2B5EF4-FFF2-40B4-BE49-F238E27FC236}">
              <a16:creationId xmlns:a16="http://schemas.microsoft.com/office/drawing/2014/main" id="{83F9AFB9-A59E-4B3D-A196-B26F8EB5F55D}"/>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41</xdr:row>
      <xdr:rowOff>0</xdr:rowOff>
    </xdr:from>
    <xdr:ext cx="342900" cy="342900"/>
    <xdr:sp macro="" textlink="">
      <xdr:nvSpPr>
        <xdr:cNvPr id="7413" name="Shape 14">
          <a:extLst>
            <a:ext uri="{FF2B5EF4-FFF2-40B4-BE49-F238E27FC236}">
              <a16:creationId xmlns:a16="http://schemas.microsoft.com/office/drawing/2014/main" id="{92A2EE0F-C68E-4A43-9255-624C0ADB838E}"/>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41</xdr:row>
      <xdr:rowOff>0</xdr:rowOff>
    </xdr:from>
    <xdr:ext cx="342900" cy="342900"/>
    <xdr:sp macro="" textlink="">
      <xdr:nvSpPr>
        <xdr:cNvPr id="7414" name="Shape 14">
          <a:extLst>
            <a:ext uri="{FF2B5EF4-FFF2-40B4-BE49-F238E27FC236}">
              <a16:creationId xmlns:a16="http://schemas.microsoft.com/office/drawing/2014/main" id="{D3B89171-7FF8-404E-8F7B-6EF55327F1E3}"/>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42</xdr:row>
      <xdr:rowOff>0</xdr:rowOff>
    </xdr:from>
    <xdr:ext cx="342900" cy="342900"/>
    <xdr:sp macro="" textlink="">
      <xdr:nvSpPr>
        <xdr:cNvPr id="7415" name="Shape 14">
          <a:extLst>
            <a:ext uri="{FF2B5EF4-FFF2-40B4-BE49-F238E27FC236}">
              <a16:creationId xmlns:a16="http://schemas.microsoft.com/office/drawing/2014/main" id="{E34CF005-A786-402A-B9A4-83CCD54DBB78}"/>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42</xdr:row>
      <xdr:rowOff>0</xdr:rowOff>
    </xdr:from>
    <xdr:ext cx="342900" cy="342900"/>
    <xdr:sp macro="" textlink="">
      <xdr:nvSpPr>
        <xdr:cNvPr id="7416" name="Shape 14">
          <a:extLst>
            <a:ext uri="{FF2B5EF4-FFF2-40B4-BE49-F238E27FC236}">
              <a16:creationId xmlns:a16="http://schemas.microsoft.com/office/drawing/2014/main" id="{097918BF-D78E-4FA3-9069-8EBD1B1B5437}"/>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42</xdr:row>
      <xdr:rowOff>0</xdr:rowOff>
    </xdr:from>
    <xdr:ext cx="342900" cy="342900"/>
    <xdr:sp macro="" textlink="">
      <xdr:nvSpPr>
        <xdr:cNvPr id="7417" name="Shape 14">
          <a:extLst>
            <a:ext uri="{FF2B5EF4-FFF2-40B4-BE49-F238E27FC236}">
              <a16:creationId xmlns:a16="http://schemas.microsoft.com/office/drawing/2014/main" id="{2D929555-8008-48AF-B77B-7F2323EF202E}"/>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7418" name="Shape 14">
          <a:extLst>
            <a:ext uri="{FF2B5EF4-FFF2-40B4-BE49-F238E27FC236}">
              <a16:creationId xmlns:a16="http://schemas.microsoft.com/office/drawing/2014/main" id="{7D7BE1E0-459D-46FC-BA90-178F0E9A38A8}"/>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7419" name="Shape 14">
          <a:extLst>
            <a:ext uri="{FF2B5EF4-FFF2-40B4-BE49-F238E27FC236}">
              <a16:creationId xmlns:a16="http://schemas.microsoft.com/office/drawing/2014/main" id="{A4FFBF3F-C048-482C-BCEC-3AEBE813D614}"/>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7420" name="Shape 14">
          <a:extLst>
            <a:ext uri="{FF2B5EF4-FFF2-40B4-BE49-F238E27FC236}">
              <a16:creationId xmlns:a16="http://schemas.microsoft.com/office/drawing/2014/main" id="{FE73B08F-F75D-4673-804A-EACA1DA752C8}"/>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7421" name="Shape 14">
          <a:extLst>
            <a:ext uri="{FF2B5EF4-FFF2-40B4-BE49-F238E27FC236}">
              <a16:creationId xmlns:a16="http://schemas.microsoft.com/office/drawing/2014/main" id="{95A4E820-6F5A-4DEB-9357-2DAB9FF350C1}"/>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7422" name="Shape 14">
          <a:extLst>
            <a:ext uri="{FF2B5EF4-FFF2-40B4-BE49-F238E27FC236}">
              <a16:creationId xmlns:a16="http://schemas.microsoft.com/office/drawing/2014/main" id="{F85B3B4B-7A08-452C-8080-5D217882ECCB}"/>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7423" name="Shape 14">
          <a:extLst>
            <a:ext uri="{FF2B5EF4-FFF2-40B4-BE49-F238E27FC236}">
              <a16:creationId xmlns:a16="http://schemas.microsoft.com/office/drawing/2014/main" id="{2E3E7C3D-CE4A-4AE0-B8D8-A427B0BFA1BD}"/>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7424" name="Shape 14">
          <a:extLst>
            <a:ext uri="{FF2B5EF4-FFF2-40B4-BE49-F238E27FC236}">
              <a16:creationId xmlns:a16="http://schemas.microsoft.com/office/drawing/2014/main" id="{8C80E285-D56E-4EA2-B75C-6CD9C91D88AC}"/>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7425" name="Shape 14">
          <a:extLst>
            <a:ext uri="{FF2B5EF4-FFF2-40B4-BE49-F238E27FC236}">
              <a16:creationId xmlns:a16="http://schemas.microsoft.com/office/drawing/2014/main" id="{363BA476-9B3B-4179-8D29-5507BDE93E78}"/>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35</xdr:row>
      <xdr:rowOff>0</xdr:rowOff>
    </xdr:from>
    <xdr:ext cx="342900" cy="342900"/>
    <xdr:sp macro="" textlink="">
      <xdr:nvSpPr>
        <xdr:cNvPr id="7426" name="Shape 14">
          <a:extLst>
            <a:ext uri="{FF2B5EF4-FFF2-40B4-BE49-F238E27FC236}">
              <a16:creationId xmlns:a16="http://schemas.microsoft.com/office/drawing/2014/main" id="{1672D307-4B50-4630-9682-530A0CE82A52}"/>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36</xdr:row>
      <xdr:rowOff>0</xdr:rowOff>
    </xdr:from>
    <xdr:ext cx="342900" cy="342900"/>
    <xdr:sp macro="" textlink="">
      <xdr:nvSpPr>
        <xdr:cNvPr id="7427" name="Shape 14">
          <a:extLst>
            <a:ext uri="{FF2B5EF4-FFF2-40B4-BE49-F238E27FC236}">
              <a16:creationId xmlns:a16="http://schemas.microsoft.com/office/drawing/2014/main" id="{D8074B8B-A89E-43DF-A38F-683BEBAE446A}"/>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37</xdr:row>
      <xdr:rowOff>0</xdr:rowOff>
    </xdr:from>
    <xdr:ext cx="342900" cy="342900"/>
    <xdr:sp macro="" textlink="">
      <xdr:nvSpPr>
        <xdr:cNvPr id="7428" name="Shape 14">
          <a:extLst>
            <a:ext uri="{FF2B5EF4-FFF2-40B4-BE49-F238E27FC236}">
              <a16:creationId xmlns:a16="http://schemas.microsoft.com/office/drawing/2014/main" id="{2C4E1F24-9727-47B1-87A5-0F4D40782E5D}"/>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38</xdr:row>
      <xdr:rowOff>0</xdr:rowOff>
    </xdr:from>
    <xdr:ext cx="342900" cy="342900"/>
    <xdr:sp macro="" textlink="">
      <xdr:nvSpPr>
        <xdr:cNvPr id="7429" name="Shape 14">
          <a:extLst>
            <a:ext uri="{FF2B5EF4-FFF2-40B4-BE49-F238E27FC236}">
              <a16:creationId xmlns:a16="http://schemas.microsoft.com/office/drawing/2014/main" id="{3385A2AE-BB68-43CC-967D-C4EB3A62FF85}"/>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35</xdr:row>
      <xdr:rowOff>0</xdr:rowOff>
    </xdr:from>
    <xdr:ext cx="342900" cy="342900"/>
    <xdr:sp macro="" textlink="">
      <xdr:nvSpPr>
        <xdr:cNvPr id="7430" name="Shape 14">
          <a:extLst>
            <a:ext uri="{FF2B5EF4-FFF2-40B4-BE49-F238E27FC236}">
              <a16:creationId xmlns:a16="http://schemas.microsoft.com/office/drawing/2014/main" id="{E1772D42-E05A-4BCE-8BE3-0F115B30040E}"/>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36</xdr:row>
      <xdr:rowOff>0</xdr:rowOff>
    </xdr:from>
    <xdr:ext cx="342900" cy="342900"/>
    <xdr:sp macro="" textlink="">
      <xdr:nvSpPr>
        <xdr:cNvPr id="7431" name="Shape 14">
          <a:extLst>
            <a:ext uri="{FF2B5EF4-FFF2-40B4-BE49-F238E27FC236}">
              <a16:creationId xmlns:a16="http://schemas.microsoft.com/office/drawing/2014/main" id="{F363C8A8-69C5-4EF4-92C8-F94F8ED709C4}"/>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37</xdr:row>
      <xdr:rowOff>0</xdr:rowOff>
    </xdr:from>
    <xdr:ext cx="342900" cy="342900"/>
    <xdr:sp macro="" textlink="">
      <xdr:nvSpPr>
        <xdr:cNvPr id="7432" name="Shape 14">
          <a:extLst>
            <a:ext uri="{FF2B5EF4-FFF2-40B4-BE49-F238E27FC236}">
              <a16:creationId xmlns:a16="http://schemas.microsoft.com/office/drawing/2014/main" id="{A5C2AEED-6A2D-43A1-B395-DE90B1D3AB32}"/>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38</xdr:row>
      <xdr:rowOff>0</xdr:rowOff>
    </xdr:from>
    <xdr:ext cx="342900" cy="342900"/>
    <xdr:sp macro="" textlink="">
      <xdr:nvSpPr>
        <xdr:cNvPr id="7433" name="Shape 14">
          <a:extLst>
            <a:ext uri="{FF2B5EF4-FFF2-40B4-BE49-F238E27FC236}">
              <a16:creationId xmlns:a16="http://schemas.microsoft.com/office/drawing/2014/main" id="{3CC94056-C743-42C6-AA0C-79F13C23007E}"/>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35</xdr:row>
      <xdr:rowOff>0</xdr:rowOff>
    </xdr:from>
    <xdr:ext cx="342900" cy="342900"/>
    <xdr:sp macro="" textlink="">
      <xdr:nvSpPr>
        <xdr:cNvPr id="7434" name="Shape 14">
          <a:extLst>
            <a:ext uri="{FF2B5EF4-FFF2-40B4-BE49-F238E27FC236}">
              <a16:creationId xmlns:a16="http://schemas.microsoft.com/office/drawing/2014/main" id="{D67CB798-AE79-4276-9C8B-CDC12BE2D3D6}"/>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32</xdr:row>
      <xdr:rowOff>0</xdr:rowOff>
    </xdr:from>
    <xdr:ext cx="342900" cy="342900"/>
    <xdr:sp macro="" textlink="">
      <xdr:nvSpPr>
        <xdr:cNvPr id="7435" name="Shape 14">
          <a:extLst>
            <a:ext uri="{FF2B5EF4-FFF2-40B4-BE49-F238E27FC236}">
              <a16:creationId xmlns:a16="http://schemas.microsoft.com/office/drawing/2014/main" id="{FCAAB1C6-701E-477A-8928-8385A0916502}"/>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32</xdr:row>
      <xdr:rowOff>0</xdr:rowOff>
    </xdr:from>
    <xdr:ext cx="342900" cy="342900"/>
    <xdr:sp macro="" textlink="">
      <xdr:nvSpPr>
        <xdr:cNvPr id="7436" name="Shape 14">
          <a:extLst>
            <a:ext uri="{FF2B5EF4-FFF2-40B4-BE49-F238E27FC236}">
              <a16:creationId xmlns:a16="http://schemas.microsoft.com/office/drawing/2014/main" id="{A93B5ECA-6AC4-4BB2-8E78-9E3A713B9120}"/>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36</xdr:row>
      <xdr:rowOff>0</xdr:rowOff>
    </xdr:from>
    <xdr:ext cx="342900" cy="342900"/>
    <xdr:sp macro="" textlink="">
      <xdr:nvSpPr>
        <xdr:cNvPr id="7437" name="Shape 14">
          <a:extLst>
            <a:ext uri="{FF2B5EF4-FFF2-40B4-BE49-F238E27FC236}">
              <a16:creationId xmlns:a16="http://schemas.microsoft.com/office/drawing/2014/main" id="{68D5F734-8506-4737-B776-AA974289DD1F}"/>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36</xdr:row>
      <xdr:rowOff>0</xdr:rowOff>
    </xdr:from>
    <xdr:ext cx="342900" cy="342900"/>
    <xdr:sp macro="" textlink="">
      <xdr:nvSpPr>
        <xdr:cNvPr id="7438" name="Shape 14">
          <a:extLst>
            <a:ext uri="{FF2B5EF4-FFF2-40B4-BE49-F238E27FC236}">
              <a16:creationId xmlns:a16="http://schemas.microsoft.com/office/drawing/2014/main" id="{C2F6FD85-510A-42BC-B72B-25223C4AB50F}"/>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36</xdr:row>
      <xdr:rowOff>0</xdr:rowOff>
    </xdr:from>
    <xdr:ext cx="342900" cy="342900"/>
    <xdr:sp macro="" textlink="">
      <xdr:nvSpPr>
        <xdr:cNvPr id="7439" name="Shape 14">
          <a:extLst>
            <a:ext uri="{FF2B5EF4-FFF2-40B4-BE49-F238E27FC236}">
              <a16:creationId xmlns:a16="http://schemas.microsoft.com/office/drawing/2014/main" id="{A3AEA15A-4867-4955-95D9-82A1FFBF0D39}"/>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37</xdr:row>
      <xdr:rowOff>0</xdr:rowOff>
    </xdr:from>
    <xdr:ext cx="342900" cy="342900"/>
    <xdr:sp macro="" textlink="">
      <xdr:nvSpPr>
        <xdr:cNvPr id="7440" name="Shape 14">
          <a:extLst>
            <a:ext uri="{FF2B5EF4-FFF2-40B4-BE49-F238E27FC236}">
              <a16:creationId xmlns:a16="http://schemas.microsoft.com/office/drawing/2014/main" id="{BC75C2B9-6001-4EB4-B22E-13156E5DD212}"/>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37</xdr:row>
      <xdr:rowOff>0</xdr:rowOff>
    </xdr:from>
    <xdr:ext cx="342900" cy="342900"/>
    <xdr:sp macro="" textlink="">
      <xdr:nvSpPr>
        <xdr:cNvPr id="7441" name="Shape 14">
          <a:extLst>
            <a:ext uri="{FF2B5EF4-FFF2-40B4-BE49-F238E27FC236}">
              <a16:creationId xmlns:a16="http://schemas.microsoft.com/office/drawing/2014/main" id="{240B81AA-8AA7-4F37-B49C-B9FBAEE51911}"/>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37</xdr:row>
      <xdr:rowOff>0</xdr:rowOff>
    </xdr:from>
    <xdr:ext cx="342900" cy="342900"/>
    <xdr:sp macro="" textlink="">
      <xdr:nvSpPr>
        <xdr:cNvPr id="7442" name="Shape 14">
          <a:extLst>
            <a:ext uri="{FF2B5EF4-FFF2-40B4-BE49-F238E27FC236}">
              <a16:creationId xmlns:a16="http://schemas.microsoft.com/office/drawing/2014/main" id="{7D5E40F1-CEB4-4E01-8D55-7065A902982A}"/>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38</xdr:row>
      <xdr:rowOff>0</xdr:rowOff>
    </xdr:from>
    <xdr:ext cx="342900" cy="342900"/>
    <xdr:sp macro="" textlink="">
      <xdr:nvSpPr>
        <xdr:cNvPr id="7443" name="Shape 14">
          <a:extLst>
            <a:ext uri="{FF2B5EF4-FFF2-40B4-BE49-F238E27FC236}">
              <a16:creationId xmlns:a16="http://schemas.microsoft.com/office/drawing/2014/main" id="{65DCB5B3-6AF8-4570-90B7-436642CF464E}"/>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38</xdr:row>
      <xdr:rowOff>0</xdr:rowOff>
    </xdr:from>
    <xdr:ext cx="342900" cy="342900"/>
    <xdr:sp macro="" textlink="">
      <xdr:nvSpPr>
        <xdr:cNvPr id="7444" name="Shape 14">
          <a:extLst>
            <a:ext uri="{FF2B5EF4-FFF2-40B4-BE49-F238E27FC236}">
              <a16:creationId xmlns:a16="http://schemas.microsoft.com/office/drawing/2014/main" id="{3FC51DAA-A934-442C-B46C-4AD2E0E45C07}"/>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38</xdr:row>
      <xdr:rowOff>0</xdr:rowOff>
    </xdr:from>
    <xdr:ext cx="342900" cy="342900"/>
    <xdr:sp macro="" textlink="">
      <xdr:nvSpPr>
        <xdr:cNvPr id="7445" name="Shape 14">
          <a:extLst>
            <a:ext uri="{FF2B5EF4-FFF2-40B4-BE49-F238E27FC236}">
              <a16:creationId xmlns:a16="http://schemas.microsoft.com/office/drawing/2014/main" id="{5CF70EDF-85FF-48E7-8114-A9119526EE73}"/>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41</xdr:row>
      <xdr:rowOff>0</xdr:rowOff>
    </xdr:from>
    <xdr:ext cx="342900" cy="342900"/>
    <xdr:sp macro="" textlink="">
      <xdr:nvSpPr>
        <xdr:cNvPr id="7446" name="Shape 14">
          <a:extLst>
            <a:ext uri="{FF2B5EF4-FFF2-40B4-BE49-F238E27FC236}">
              <a16:creationId xmlns:a16="http://schemas.microsoft.com/office/drawing/2014/main" id="{AF96D95C-12E3-4304-BE45-EB9B410A4DDD}"/>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41</xdr:row>
      <xdr:rowOff>0</xdr:rowOff>
    </xdr:from>
    <xdr:ext cx="342900" cy="342900"/>
    <xdr:sp macro="" textlink="">
      <xdr:nvSpPr>
        <xdr:cNvPr id="7447" name="Shape 14">
          <a:extLst>
            <a:ext uri="{FF2B5EF4-FFF2-40B4-BE49-F238E27FC236}">
              <a16:creationId xmlns:a16="http://schemas.microsoft.com/office/drawing/2014/main" id="{0B0CA98D-5DCA-41E0-ACAD-3EE5C8D9710C}"/>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41</xdr:row>
      <xdr:rowOff>0</xdr:rowOff>
    </xdr:from>
    <xdr:ext cx="342900" cy="342900"/>
    <xdr:sp macro="" textlink="">
      <xdr:nvSpPr>
        <xdr:cNvPr id="7448" name="Shape 14">
          <a:extLst>
            <a:ext uri="{FF2B5EF4-FFF2-40B4-BE49-F238E27FC236}">
              <a16:creationId xmlns:a16="http://schemas.microsoft.com/office/drawing/2014/main" id="{5F02AED8-2382-4A9B-8E1E-A8116A0A8DF5}"/>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42</xdr:row>
      <xdr:rowOff>0</xdr:rowOff>
    </xdr:from>
    <xdr:ext cx="342900" cy="342900"/>
    <xdr:sp macro="" textlink="">
      <xdr:nvSpPr>
        <xdr:cNvPr id="7449" name="Shape 14">
          <a:extLst>
            <a:ext uri="{FF2B5EF4-FFF2-40B4-BE49-F238E27FC236}">
              <a16:creationId xmlns:a16="http://schemas.microsoft.com/office/drawing/2014/main" id="{010DBB9C-876F-4228-9AD9-787E10046B7C}"/>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42</xdr:row>
      <xdr:rowOff>0</xdr:rowOff>
    </xdr:from>
    <xdr:ext cx="342900" cy="342900"/>
    <xdr:sp macro="" textlink="">
      <xdr:nvSpPr>
        <xdr:cNvPr id="7450" name="Shape 14">
          <a:extLst>
            <a:ext uri="{FF2B5EF4-FFF2-40B4-BE49-F238E27FC236}">
              <a16:creationId xmlns:a16="http://schemas.microsoft.com/office/drawing/2014/main" id="{42F0354C-83C5-4F6E-8628-D7CF9F485D0E}"/>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42</xdr:row>
      <xdr:rowOff>0</xdr:rowOff>
    </xdr:from>
    <xdr:ext cx="342900" cy="342900"/>
    <xdr:sp macro="" textlink="">
      <xdr:nvSpPr>
        <xdr:cNvPr id="7451" name="Shape 14">
          <a:extLst>
            <a:ext uri="{FF2B5EF4-FFF2-40B4-BE49-F238E27FC236}">
              <a16:creationId xmlns:a16="http://schemas.microsoft.com/office/drawing/2014/main" id="{98D94F6B-7C90-4768-B539-AD523555F7BD}"/>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43</xdr:row>
      <xdr:rowOff>0</xdr:rowOff>
    </xdr:from>
    <xdr:ext cx="342900" cy="342900"/>
    <xdr:sp macro="" textlink="">
      <xdr:nvSpPr>
        <xdr:cNvPr id="7452" name="Shape 14">
          <a:extLst>
            <a:ext uri="{FF2B5EF4-FFF2-40B4-BE49-F238E27FC236}">
              <a16:creationId xmlns:a16="http://schemas.microsoft.com/office/drawing/2014/main" id="{81AE73EE-FE23-45DF-B8E7-6675CF3F5F4B}"/>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43</xdr:row>
      <xdr:rowOff>0</xdr:rowOff>
    </xdr:from>
    <xdr:ext cx="342900" cy="342900"/>
    <xdr:sp macro="" textlink="">
      <xdr:nvSpPr>
        <xdr:cNvPr id="7453" name="Shape 14">
          <a:extLst>
            <a:ext uri="{FF2B5EF4-FFF2-40B4-BE49-F238E27FC236}">
              <a16:creationId xmlns:a16="http://schemas.microsoft.com/office/drawing/2014/main" id="{ACC026E4-F84B-4987-B389-DF81DA6E47FC}"/>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43</xdr:row>
      <xdr:rowOff>0</xdr:rowOff>
    </xdr:from>
    <xdr:ext cx="342900" cy="342900"/>
    <xdr:sp macro="" textlink="">
      <xdr:nvSpPr>
        <xdr:cNvPr id="7454" name="Shape 14">
          <a:extLst>
            <a:ext uri="{FF2B5EF4-FFF2-40B4-BE49-F238E27FC236}">
              <a16:creationId xmlns:a16="http://schemas.microsoft.com/office/drawing/2014/main" id="{73C8AD26-048C-428A-B3B2-2E1517AAA619}"/>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43</xdr:row>
      <xdr:rowOff>0</xdr:rowOff>
    </xdr:from>
    <xdr:ext cx="342900" cy="342900"/>
    <xdr:sp macro="" textlink="">
      <xdr:nvSpPr>
        <xdr:cNvPr id="7455" name="Shape 14">
          <a:extLst>
            <a:ext uri="{FF2B5EF4-FFF2-40B4-BE49-F238E27FC236}">
              <a16:creationId xmlns:a16="http://schemas.microsoft.com/office/drawing/2014/main" id="{2EC6A1A9-55D0-4DA9-8F1D-5A4634D48EC4}"/>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43</xdr:row>
      <xdr:rowOff>0</xdr:rowOff>
    </xdr:from>
    <xdr:ext cx="342900" cy="342900"/>
    <xdr:sp macro="" textlink="">
      <xdr:nvSpPr>
        <xdr:cNvPr id="7456" name="Shape 14">
          <a:extLst>
            <a:ext uri="{FF2B5EF4-FFF2-40B4-BE49-F238E27FC236}">
              <a16:creationId xmlns:a16="http://schemas.microsoft.com/office/drawing/2014/main" id="{697FAD5D-87A6-44E3-AC88-43302645CBAC}"/>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49</xdr:row>
      <xdr:rowOff>0</xdr:rowOff>
    </xdr:from>
    <xdr:ext cx="342900" cy="342900"/>
    <xdr:sp macro="" textlink="">
      <xdr:nvSpPr>
        <xdr:cNvPr id="7457" name="Shape 14">
          <a:extLst>
            <a:ext uri="{FF2B5EF4-FFF2-40B4-BE49-F238E27FC236}">
              <a16:creationId xmlns:a16="http://schemas.microsoft.com/office/drawing/2014/main" id="{C60E238A-CA4B-465D-8F6D-B0326999F016}"/>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35</xdr:row>
      <xdr:rowOff>0</xdr:rowOff>
    </xdr:from>
    <xdr:ext cx="342900" cy="342900"/>
    <xdr:sp macro="" textlink="">
      <xdr:nvSpPr>
        <xdr:cNvPr id="7458" name="Shape 14">
          <a:extLst>
            <a:ext uri="{FF2B5EF4-FFF2-40B4-BE49-F238E27FC236}">
              <a16:creationId xmlns:a16="http://schemas.microsoft.com/office/drawing/2014/main" id="{D0C5CB5D-609E-4CAC-A3B6-B4F3B9EA7FD4}"/>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7459" name="Shape 14">
          <a:extLst>
            <a:ext uri="{FF2B5EF4-FFF2-40B4-BE49-F238E27FC236}">
              <a16:creationId xmlns:a16="http://schemas.microsoft.com/office/drawing/2014/main" id="{4899BD07-A197-4F83-B3C4-17AF487ED4A5}"/>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7460" name="Shape 14">
          <a:extLst>
            <a:ext uri="{FF2B5EF4-FFF2-40B4-BE49-F238E27FC236}">
              <a16:creationId xmlns:a16="http://schemas.microsoft.com/office/drawing/2014/main" id="{52F3E317-BC3B-466E-A6D3-084C02BC9699}"/>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38</xdr:row>
      <xdr:rowOff>0</xdr:rowOff>
    </xdr:from>
    <xdr:ext cx="342900" cy="342900"/>
    <xdr:sp macro="" textlink="">
      <xdr:nvSpPr>
        <xdr:cNvPr id="7461" name="Shape 14">
          <a:extLst>
            <a:ext uri="{FF2B5EF4-FFF2-40B4-BE49-F238E27FC236}">
              <a16:creationId xmlns:a16="http://schemas.microsoft.com/office/drawing/2014/main" id="{43C30116-D972-453C-BA01-191B5ABCA3DA}"/>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35</xdr:row>
      <xdr:rowOff>0</xdr:rowOff>
    </xdr:from>
    <xdr:ext cx="342900" cy="342900"/>
    <xdr:sp macro="" textlink="">
      <xdr:nvSpPr>
        <xdr:cNvPr id="7462" name="Shape 14">
          <a:extLst>
            <a:ext uri="{FF2B5EF4-FFF2-40B4-BE49-F238E27FC236}">
              <a16:creationId xmlns:a16="http://schemas.microsoft.com/office/drawing/2014/main" id="{8B5D38C9-235B-4202-8060-D8617CE62FD9}"/>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7463" name="Shape 14">
          <a:extLst>
            <a:ext uri="{FF2B5EF4-FFF2-40B4-BE49-F238E27FC236}">
              <a16:creationId xmlns:a16="http://schemas.microsoft.com/office/drawing/2014/main" id="{530AA4C0-D296-4690-8D47-D890C13BC9E5}"/>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7464" name="Shape 14">
          <a:extLst>
            <a:ext uri="{FF2B5EF4-FFF2-40B4-BE49-F238E27FC236}">
              <a16:creationId xmlns:a16="http://schemas.microsoft.com/office/drawing/2014/main" id="{F11C8285-2A17-41BE-B103-4912C8770EBA}"/>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38</xdr:row>
      <xdr:rowOff>0</xdr:rowOff>
    </xdr:from>
    <xdr:ext cx="342900" cy="342900"/>
    <xdr:sp macro="" textlink="">
      <xdr:nvSpPr>
        <xdr:cNvPr id="7465" name="Shape 14">
          <a:extLst>
            <a:ext uri="{FF2B5EF4-FFF2-40B4-BE49-F238E27FC236}">
              <a16:creationId xmlns:a16="http://schemas.microsoft.com/office/drawing/2014/main" id="{693B7C2B-FC4C-41CD-90C9-FE8D1E6995F4}"/>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35</xdr:row>
      <xdr:rowOff>0</xdr:rowOff>
    </xdr:from>
    <xdr:ext cx="342900" cy="342900"/>
    <xdr:sp macro="" textlink="">
      <xdr:nvSpPr>
        <xdr:cNvPr id="7466" name="Shape 14">
          <a:extLst>
            <a:ext uri="{FF2B5EF4-FFF2-40B4-BE49-F238E27FC236}">
              <a16:creationId xmlns:a16="http://schemas.microsoft.com/office/drawing/2014/main" id="{0AB919C5-3C55-42C6-B39A-B5839C6033BE}"/>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42900" cy="342900"/>
    <xdr:sp macro="" textlink="">
      <xdr:nvSpPr>
        <xdr:cNvPr id="7467" name="Shape 14">
          <a:extLst>
            <a:ext uri="{FF2B5EF4-FFF2-40B4-BE49-F238E27FC236}">
              <a16:creationId xmlns:a16="http://schemas.microsoft.com/office/drawing/2014/main" id="{50BD3505-2347-4E65-B556-6DED50AAEF86}"/>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42900" cy="342900"/>
    <xdr:sp macro="" textlink="">
      <xdr:nvSpPr>
        <xdr:cNvPr id="7468" name="Shape 14">
          <a:extLst>
            <a:ext uri="{FF2B5EF4-FFF2-40B4-BE49-F238E27FC236}">
              <a16:creationId xmlns:a16="http://schemas.microsoft.com/office/drawing/2014/main" id="{FB48D4AA-BBA9-40BB-8CDD-23FBE99423B6}"/>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42900" cy="342900"/>
    <xdr:sp macro="" textlink="">
      <xdr:nvSpPr>
        <xdr:cNvPr id="7469" name="Shape 14">
          <a:extLst>
            <a:ext uri="{FF2B5EF4-FFF2-40B4-BE49-F238E27FC236}">
              <a16:creationId xmlns:a16="http://schemas.microsoft.com/office/drawing/2014/main" id="{E1AF2168-74C8-4BF4-918B-16214B7CC2F1}"/>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7470" name="Shape 14">
          <a:extLst>
            <a:ext uri="{FF2B5EF4-FFF2-40B4-BE49-F238E27FC236}">
              <a16:creationId xmlns:a16="http://schemas.microsoft.com/office/drawing/2014/main" id="{823AAA90-0101-45D7-ABC2-B008C13AD614}"/>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7471" name="Shape 14">
          <a:extLst>
            <a:ext uri="{FF2B5EF4-FFF2-40B4-BE49-F238E27FC236}">
              <a16:creationId xmlns:a16="http://schemas.microsoft.com/office/drawing/2014/main" id="{E33EB089-EEBA-437C-B925-053BA15C8E97}"/>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7472" name="Shape 14">
          <a:extLst>
            <a:ext uri="{FF2B5EF4-FFF2-40B4-BE49-F238E27FC236}">
              <a16:creationId xmlns:a16="http://schemas.microsoft.com/office/drawing/2014/main" id="{6428AF09-7027-4271-A82C-D7AD399E667A}"/>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7473" name="Shape 14">
          <a:extLst>
            <a:ext uri="{FF2B5EF4-FFF2-40B4-BE49-F238E27FC236}">
              <a16:creationId xmlns:a16="http://schemas.microsoft.com/office/drawing/2014/main" id="{393DCFBF-6E3C-486A-8F33-AA041746DF12}"/>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7474" name="Shape 14">
          <a:extLst>
            <a:ext uri="{FF2B5EF4-FFF2-40B4-BE49-F238E27FC236}">
              <a16:creationId xmlns:a16="http://schemas.microsoft.com/office/drawing/2014/main" id="{9F7CACE0-FF09-4BD7-9109-EBC9B34F760D}"/>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7475" name="Shape 14">
          <a:extLst>
            <a:ext uri="{FF2B5EF4-FFF2-40B4-BE49-F238E27FC236}">
              <a16:creationId xmlns:a16="http://schemas.microsoft.com/office/drawing/2014/main" id="{33E83A81-FE23-4D6B-BD6D-614C2913525D}"/>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38</xdr:row>
      <xdr:rowOff>0</xdr:rowOff>
    </xdr:from>
    <xdr:ext cx="342900" cy="342900"/>
    <xdr:sp macro="" textlink="">
      <xdr:nvSpPr>
        <xdr:cNvPr id="7476" name="Shape 14">
          <a:extLst>
            <a:ext uri="{FF2B5EF4-FFF2-40B4-BE49-F238E27FC236}">
              <a16:creationId xmlns:a16="http://schemas.microsoft.com/office/drawing/2014/main" id="{BBCAA14C-C153-46D8-9F5E-6A5C1EDF9025}"/>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38</xdr:row>
      <xdr:rowOff>0</xdr:rowOff>
    </xdr:from>
    <xdr:ext cx="342900" cy="342900"/>
    <xdr:sp macro="" textlink="">
      <xdr:nvSpPr>
        <xdr:cNvPr id="7477" name="Shape 14">
          <a:extLst>
            <a:ext uri="{FF2B5EF4-FFF2-40B4-BE49-F238E27FC236}">
              <a16:creationId xmlns:a16="http://schemas.microsoft.com/office/drawing/2014/main" id="{FE8EBD4B-23C1-47D6-B343-6A461A08BD85}"/>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41</xdr:row>
      <xdr:rowOff>0</xdr:rowOff>
    </xdr:from>
    <xdr:ext cx="342900" cy="342900"/>
    <xdr:sp macro="" textlink="">
      <xdr:nvSpPr>
        <xdr:cNvPr id="7478" name="Shape 14">
          <a:extLst>
            <a:ext uri="{FF2B5EF4-FFF2-40B4-BE49-F238E27FC236}">
              <a16:creationId xmlns:a16="http://schemas.microsoft.com/office/drawing/2014/main" id="{A98DA3E2-0521-4CD6-8719-9DAE0F08F400}"/>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41</xdr:row>
      <xdr:rowOff>0</xdr:rowOff>
    </xdr:from>
    <xdr:ext cx="342900" cy="342900"/>
    <xdr:sp macro="" textlink="">
      <xdr:nvSpPr>
        <xdr:cNvPr id="7479" name="Shape 14">
          <a:extLst>
            <a:ext uri="{FF2B5EF4-FFF2-40B4-BE49-F238E27FC236}">
              <a16:creationId xmlns:a16="http://schemas.microsoft.com/office/drawing/2014/main" id="{0226B0B6-1A7F-4F6D-9242-11C124E50D33}"/>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41</xdr:row>
      <xdr:rowOff>0</xdr:rowOff>
    </xdr:from>
    <xdr:ext cx="342900" cy="342900"/>
    <xdr:sp macro="" textlink="">
      <xdr:nvSpPr>
        <xdr:cNvPr id="7480" name="Shape 14">
          <a:extLst>
            <a:ext uri="{FF2B5EF4-FFF2-40B4-BE49-F238E27FC236}">
              <a16:creationId xmlns:a16="http://schemas.microsoft.com/office/drawing/2014/main" id="{6A89ACD1-60B9-41FD-9A16-EF137E0099AA}"/>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42</xdr:row>
      <xdr:rowOff>0</xdr:rowOff>
    </xdr:from>
    <xdr:ext cx="342900" cy="342900"/>
    <xdr:sp macro="" textlink="">
      <xdr:nvSpPr>
        <xdr:cNvPr id="7481" name="Shape 14">
          <a:extLst>
            <a:ext uri="{FF2B5EF4-FFF2-40B4-BE49-F238E27FC236}">
              <a16:creationId xmlns:a16="http://schemas.microsoft.com/office/drawing/2014/main" id="{CC1AF74B-C9D0-4ABB-9A31-E06EC4A24F8A}"/>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42</xdr:row>
      <xdr:rowOff>0</xdr:rowOff>
    </xdr:from>
    <xdr:ext cx="342900" cy="342900"/>
    <xdr:sp macro="" textlink="">
      <xdr:nvSpPr>
        <xdr:cNvPr id="7482" name="Shape 14">
          <a:extLst>
            <a:ext uri="{FF2B5EF4-FFF2-40B4-BE49-F238E27FC236}">
              <a16:creationId xmlns:a16="http://schemas.microsoft.com/office/drawing/2014/main" id="{CDF7DBDA-A045-45F8-9B28-9B14E85600CD}"/>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42</xdr:row>
      <xdr:rowOff>0</xdr:rowOff>
    </xdr:from>
    <xdr:ext cx="342900" cy="342900"/>
    <xdr:sp macro="" textlink="">
      <xdr:nvSpPr>
        <xdr:cNvPr id="7483" name="Shape 14">
          <a:extLst>
            <a:ext uri="{FF2B5EF4-FFF2-40B4-BE49-F238E27FC236}">
              <a16:creationId xmlns:a16="http://schemas.microsoft.com/office/drawing/2014/main" id="{A35AD751-A440-4DA2-839B-AA44D1D4BFC4}"/>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7484" name="Shape 14">
          <a:extLst>
            <a:ext uri="{FF2B5EF4-FFF2-40B4-BE49-F238E27FC236}">
              <a16:creationId xmlns:a16="http://schemas.microsoft.com/office/drawing/2014/main" id="{B6CA5B80-EBE6-49DF-AAF5-200608B852FA}"/>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7485" name="Shape 14">
          <a:extLst>
            <a:ext uri="{FF2B5EF4-FFF2-40B4-BE49-F238E27FC236}">
              <a16:creationId xmlns:a16="http://schemas.microsoft.com/office/drawing/2014/main" id="{78495728-230A-4B9B-A73F-E166929F9F94}"/>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7486" name="Shape 14">
          <a:extLst>
            <a:ext uri="{FF2B5EF4-FFF2-40B4-BE49-F238E27FC236}">
              <a16:creationId xmlns:a16="http://schemas.microsoft.com/office/drawing/2014/main" id="{646D174B-BF19-4B17-B7F7-11896FDC4298}"/>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7487" name="Shape 14">
          <a:extLst>
            <a:ext uri="{FF2B5EF4-FFF2-40B4-BE49-F238E27FC236}">
              <a16:creationId xmlns:a16="http://schemas.microsoft.com/office/drawing/2014/main" id="{245CE4DF-9C8A-4D11-AF2C-B097CEEAFD8C}"/>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7488" name="Shape 14">
          <a:extLst>
            <a:ext uri="{FF2B5EF4-FFF2-40B4-BE49-F238E27FC236}">
              <a16:creationId xmlns:a16="http://schemas.microsoft.com/office/drawing/2014/main" id="{276F89E3-52EF-4F5F-AC67-0A43E4308C0E}"/>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7489" name="Shape 14">
          <a:extLst>
            <a:ext uri="{FF2B5EF4-FFF2-40B4-BE49-F238E27FC236}">
              <a16:creationId xmlns:a16="http://schemas.microsoft.com/office/drawing/2014/main" id="{01AA40D0-6C7A-4541-8191-8395CE00B5BE}"/>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7490" name="Shape 14">
          <a:extLst>
            <a:ext uri="{FF2B5EF4-FFF2-40B4-BE49-F238E27FC236}">
              <a16:creationId xmlns:a16="http://schemas.microsoft.com/office/drawing/2014/main" id="{C16BFCE4-B90E-4DE1-A700-90513DD551AD}"/>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7491" name="Shape 14">
          <a:extLst>
            <a:ext uri="{FF2B5EF4-FFF2-40B4-BE49-F238E27FC236}">
              <a16:creationId xmlns:a16="http://schemas.microsoft.com/office/drawing/2014/main" id="{E98AEE9A-1E93-49C8-A9DC-C9A49A18764F}"/>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7492" name="Shape 14">
          <a:extLst>
            <a:ext uri="{FF2B5EF4-FFF2-40B4-BE49-F238E27FC236}">
              <a16:creationId xmlns:a16="http://schemas.microsoft.com/office/drawing/2014/main" id="{34453D9F-63DB-40BB-8DA3-EE13CAC2E5CF}"/>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39</xdr:row>
      <xdr:rowOff>0</xdr:rowOff>
    </xdr:from>
    <xdr:ext cx="342900" cy="342900"/>
    <xdr:sp macro="" textlink="">
      <xdr:nvSpPr>
        <xdr:cNvPr id="7493" name="Shape 14">
          <a:extLst>
            <a:ext uri="{FF2B5EF4-FFF2-40B4-BE49-F238E27FC236}">
              <a16:creationId xmlns:a16="http://schemas.microsoft.com/office/drawing/2014/main" id="{B1E2CA4A-9BD2-4903-B1F5-8CDA50D923B4}"/>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39</xdr:row>
      <xdr:rowOff>0</xdr:rowOff>
    </xdr:from>
    <xdr:ext cx="342900" cy="342900"/>
    <xdr:sp macro="" textlink="">
      <xdr:nvSpPr>
        <xdr:cNvPr id="7494" name="Shape 14">
          <a:extLst>
            <a:ext uri="{FF2B5EF4-FFF2-40B4-BE49-F238E27FC236}">
              <a16:creationId xmlns:a16="http://schemas.microsoft.com/office/drawing/2014/main" id="{0BF69735-25F9-44A3-811B-CFB4082E96EF}"/>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39</xdr:row>
      <xdr:rowOff>0</xdr:rowOff>
    </xdr:from>
    <xdr:ext cx="342900" cy="342900"/>
    <xdr:sp macro="" textlink="">
      <xdr:nvSpPr>
        <xdr:cNvPr id="7495" name="Shape 14">
          <a:extLst>
            <a:ext uri="{FF2B5EF4-FFF2-40B4-BE49-F238E27FC236}">
              <a16:creationId xmlns:a16="http://schemas.microsoft.com/office/drawing/2014/main" id="{03D262AF-CD9B-4280-BFE4-698FF654D5CD}"/>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39</xdr:row>
      <xdr:rowOff>0</xdr:rowOff>
    </xdr:from>
    <xdr:ext cx="342900" cy="342900"/>
    <xdr:sp macro="" textlink="">
      <xdr:nvSpPr>
        <xdr:cNvPr id="7496" name="Shape 14">
          <a:extLst>
            <a:ext uri="{FF2B5EF4-FFF2-40B4-BE49-F238E27FC236}">
              <a16:creationId xmlns:a16="http://schemas.microsoft.com/office/drawing/2014/main" id="{17AB2F3B-30D6-4EF4-B12F-48717A61660D}"/>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39</xdr:row>
      <xdr:rowOff>0</xdr:rowOff>
    </xdr:from>
    <xdr:ext cx="342900" cy="342900"/>
    <xdr:sp macro="" textlink="">
      <xdr:nvSpPr>
        <xdr:cNvPr id="7497" name="Shape 14">
          <a:extLst>
            <a:ext uri="{FF2B5EF4-FFF2-40B4-BE49-F238E27FC236}">
              <a16:creationId xmlns:a16="http://schemas.microsoft.com/office/drawing/2014/main" id="{2F608AA8-6AB3-4E67-B263-EDA03691B746}"/>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42900" cy="342900"/>
    <xdr:sp macro="" textlink="">
      <xdr:nvSpPr>
        <xdr:cNvPr id="7498" name="Shape 14">
          <a:extLst>
            <a:ext uri="{FF2B5EF4-FFF2-40B4-BE49-F238E27FC236}">
              <a16:creationId xmlns:a16="http://schemas.microsoft.com/office/drawing/2014/main" id="{7ECE078F-C246-4861-B187-2FAABB4B1378}"/>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42900" cy="342900"/>
    <xdr:sp macro="" textlink="">
      <xdr:nvSpPr>
        <xdr:cNvPr id="7499" name="Shape 14">
          <a:extLst>
            <a:ext uri="{FF2B5EF4-FFF2-40B4-BE49-F238E27FC236}">
              <a16:creationId xmlns:a16="http://schemas.microsoft.com/office/drawing/2014/main" id="{ED4E43D1-3D4B-456F-83AD-A6B78C84C486}"/>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42900" cy="342900"/>
    <xdr:sp macro="" textlink="">
      <xdr:nvSpPr>
        <xdr:cNvPr id="7500" name="Shape 14">
          <a:extLst>
            <a:ext uri="{FF2B5EF4-FFF2-40B4-BE49-F238E27FC236}">
              <a16:creationId xmlns:a16="http://schemas.microsoft.com/office/drawing/2014/main" id="{3BDCF63D-239A-462E-B74E-9F21BBE3261D}"/>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42900" cy="342900"/>
    <xdr:sp macro="" textlink="">
      <xdr:nvSpPr>
        <xdr:cNvPr id="7501" name="Shape 14">
          <a:extLst>
            <a:ext uri="{FF2B5EF4-FFF2-40B4-BE49-F238E27FC236}">
              <a16:creationId xmlns:a16="http://schemas.microsoft.com/office/drawing/2014/main" id="{0336D5A1-4A47-4AED-892D-3633916DE3E2}"/>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42900" cy="342900"/>
    <xdr:sp macro="" textlink="">
      <xdr:nvSpPr>
        <xdr:cNvPr id="7502" name="Shape 14">
          <a:extLst>
            <a:ext uri="{FF2B5EF4-FFF2-40B4-BE49-F238E27FC236}">
              <a16:creationId xmlns:a16="http://schemas.microsoft.com/office/drawing/2014/main" id="{4A63760A-1D27-4A63-AC50-B9BC05020983}"/>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42900" cy="342900"/>
    <xdr:sp macro="" textlink="">
      <xdr:nvSpPr>
        <xdr:cNvPr id="7503" name="Shape 14">
          <a:extLst>
            <a:ext uri="{FF2B5EF4-FFF2-40B4-BE49-F238E27FC236}">
              <a16:creationId xmlns:a16="http://schemas.microsoft.com/office/drawing/2014/main" id="{08DC4CE5-3DB7-4D74-B966-B7A4E6A8DCA5}"/>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42900" cy="342900"/>
    <xdr:sp macro="" textlink="">
      <xdr:nvSpPr>
        <xdr:cNvPr id="7504" name="Shape 14">
          <a:extLst>
            <a:ext uri="{FF2B5EF4-FFF2-40B4-BE49-F238E27FC236}">
              <a16:creationId xmlns:a16="http://schemas.microsoft.com/office/drawing/2014/main" id="{6D8EDDD3-A13B-4E52-A8CB-B0F9170E86E8}"/>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42900" cy="342900"/>
    <xdr:sp macro="" textlink="">
      <xdr:nvSpPr>
        <xdr:cNvPr id="7505" name="Shape 14">
          <a:extLst>
            <a:ext uri="{FF2B5EF4-FFF2-40B4-BE49-F238E27FC236}">
              <a16:creationId xmlns:a16="http://schemas.microsoft.com/office/drawing/2014/main" id="{E578D953-E742-48A6-B37E-80B64681C8C0}"/>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42900" cy="342900"/>
    <xdr:sp macro="" textlink="">
      <xdr:nvSpPr>
        <xdr:cNvPr id="7506" name="Shape 14">
          <a:extLst>
            <a:ext uri="{FF2B5EF4-FFF2-40B4-BE49-F238E27FC236}">
              <a16:creationId xmlns:a16="http://schemas.microsoft.com/office/drawing/2014/main" id="{178E18DA-FF9C-4613-B649-7A2266BE3EF1}"/>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42900" cy="342900"/>
    <xdr:sp macro="" textlink="">
      <xdr:nvSpPr>
        <xdr:cNvPr id="7507" name="Shape 14">
          <a:extLst>
            <a:ext uri="{FF2B5EF4-FFF2-40B4-BE49-F238E27FC236}">
              <a16:creationId xmlns:a16="http://schemas.microsoft.com/office/drawing/2014/main" id="{88F1542B-D319-410B-97D4-13BBA3E50BD7}"/>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42900" cy="342900"/>
    <xdr:sp macro="" textlink="">
      <xdr:nvSpPr>
        <xdr:cNvPr id="7508" name="Shape 14">
          <a:extLst>
            <a:ext uri="{FF2B5EF4-FFF2-40B4-BE49-F238E27FC236}">
              <a16:creationId xmlns:a16="http://schemas.microsoft.com/office/drawing/2014/main" id="{3EFB743F-FF95-436B-993C-93A5D356C24E}"/>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42900" cy="342900"/>
    <xdr:sp macro="" textlink="">
      <xdr:nvSpPr>
        <xdr:cNvPr id="7509" name="Shape 14">
          <a:extLst>
            <a:ext uri="{FF2B5EF4-FFF2-40B4-BE49-F238E27FC236}">
              <a16:creationId xmlns:a16="http://schemas.microsoft.com/office/drawing/2014/main" id="{91044EF9-A04D-4CF0-9E92-AC3E4D78C895}"/>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42900" cy="342900"/>
    <xdr:sp macro="" textlink="">
      <xdr:nvSpPr>
        <xdr:cNvPr id="7510" name="Shape 14">
          <a:extLst>
            <a:ext uri="{FF2B5EF4-FFF2-40B4-BE49-F238E27FC236}">
              <a16:creationId xmlns:a16="http://schemas.microsoft.com/office/drawing/2014/main" id="{3FBE5111-FDB1-4A24-AB72-DD478E9CEDE3}"/>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42900" cy="342900"/>
    <xdr:sp macro="" textlink="">
      <xdr:nvSpPr>
        <xdr:cNvPr id="7511" name="Shape 14">
          <a:extLst>
            <a:ext uri="{FF2B5EF4-FFF2-40B4-BE49-F238E27FC236}">
              <a16:creationId xmlns:a16="http://schemas.microsoft.com/office/drawing/2014/main" id="{B5C5546B-71CA-4084-8FC5-C7F060873B82}"/>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42900" cy="342900"/>
    <xdr:sp macro="" textlink="">
      <xdr:nvSpPr>
        <xdr:cNvPr id="7512" name="Shape 14">
          <a:extLst>
            <a:ext uri="{FF2B5EF4-FFF2-40B4-BE49-F238E27FC236}">
              <a16:creationId xmlns:a16="http://schemas.microsoft.com/office/drawing/2014/main" id="{3024527B-63E0-4541-911E-287F7F77D17A}"/>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7513" name="Shape 14">
          <a:extLst>
            <a:ext uri="{FF2B5EF4-FFF2-40B4-BE49-F238E27FC236}">
              <a16:creationId xmlns:a16="http://schemas.microsoft.com/office/drawing/2014/main" id="{339C02E9-D4E1-4096-836A-563C86E1F0E7}"/>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7514" name="Shape 14">
          <a:extLst>
            <a:ext uri="{FF2B5EF4-FFF2-40B4-BE49-F238E27FC236}">
              <a16:creationId xmlns:a16="http://schemas.microsoft.com/office/drawing/2014/main" id="{ADA8D803-7215-4669-B5D2-820FF3E3EE39}"/>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7515" name="Shape 14">
          <a:extLst>
            <a:ext uri="{FF2B5EF4-FFF2-40B4-BE49-F238E27FC236}">
              <a16:creationId xmlns:a16="http://schemas.microsoft.com/office/drawing/2014/main" id="{58830EFA-EC0F-4B09-951B-9F21BCD872F9}"/>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7516" name="Shape 14">
          <a:extLst>
            <a:ext uri="{FF2B5EF4-FFF2-40B4-BE49-F238E27FC236}">
              <a16:creationId xmlns:a16="http://schemas.microsoft.com/office/drawing/2014/main" id="{9256BC4C-AC62-4FD3-A236-68F2815E1528}"/>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7517" name="Shape 14">
          <a:extLst>
            <a:ext uri="{FF2B5EF4-FFF2-40B4-BE49-F238E27FC236}">
              <a16:creationId xmlns:a16="http://schemas.microsoft.com/office/drawing/2014/main" id="{29294155-8572-4433-AC43-40DF133CCA4F}"/>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7518" name="Shape 14">
          <a:extLst>
            <a:ext uri="{FF2B5EF4-FFF2-40B4-BE49-F238E27FC236}">
              <a16:creationId xmlns:a16="http://schemas.microsoft.com/office/drawing/2014/main" id="{FE8B50A3-7101-4742-8994-B2E5D126A430}"/>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7519" name="Shape 14">
          <a:extLst>
            <a:ext uri="{FF2B5EF4-FFF2-40B4-BE49-F238E27FC236}">
              <a16:creationId xmlns:a16="http://schemas.microsoft.com/office/drawing/2014/main" id="{429EC9D6-7203-42AE-BCCB-23B1006D8622}"/>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7520" name="Shape 14">
          <a:extLst>
            <a:ext uri="{FF2B5EF4-FFF2-40B4-BE49-F238E27FC236}">
              <a16:creationId xmlns:a16="http://schemas.microsoft.com/office/drawing/2014/main" id="{275A8F1F-136A-4024-9671-95F1B41B979E}"/>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7521" name="Shape 14">
          <a:extLst>
            <a:ext uri="{FF2B5EF4-FFF2-40B4-BE49-F238E27FC236}">
              <a16:creationId xmlns:a16="http://schemas.microsoft.com/office/drawing/2014/main" id="{5F195389-80BA-4029-BC71-A3C108D303A6}"/>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7522" name="Shape 14">
          <a:extLst>
            <a:ext uri="{FF2B5EF4-FFF2-40B4-BE49-F238E27FC236}">
              <a16:creationId xmlns:a16="http://schemas.microsoft.com/office/drawing/2014/main" id="{340B787A-6FEB-43D9-9891-22BBB24D5DE0}"/>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49</xdr:row>
      <xdr:rowOff>0</xdr:rowOff>
    </xdr:from>
    <xdr:ext cx="342900" cy="342900"/>
    <xdr:sp macro="" textlink="">
      <xdr:nvSpPr>
        <xdr:cNvPr id="7523" name="Shape 14">
          <a:extLst>
            <a:ext uri="{FF2B5EF4-FFF2-40B4-BE49-F238E27FC236}">
              <a16:creationId xmlns:a16="http://schemas.microsoft.com/office/drawing/2014/main" id="{D3A4C03E-ECFB-4670-B6FB-B430C5E7E284}"/>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49</xdr:row>
      <xdr:rowOff>0</xdr:rowOff>
    </xdr:from>
    <xdr:ext cx="342900" cy="342900"/>
    <xdr:sp macro="" textlink="">
      <xdr:nvSpPr>
        <xdr:cNvPr id="7524" name="Shape 14">
          <a:extLst>
            <a:ext uri="{FF2B5EF4-FFF2-40B4-BE49-F238E27FC236}">
              <a16:creationId xmlns:a16="http://schemas.microsoft.com/office/drawing/2014/main" id="{A5644602-715C-48D2-9891-8951A7D53E3A}"/>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49</xdr:row>
      <xdr:rowOff>0</xdr:rowOff>
    </xdr:from>
    <xdr:ext cx="342900" cy="342900"/>
    <xdr:sp macro="" textlink="">
      <xdr:nvSpPr>
        <xdr:cNvPr id="7525" name="Shape 14">
          <a:extLst>
            <a:ext uri="{FF2B5EF4-FFF2-40B4-BE49-F238E27FC236}">
              <a16:creationId xmlns:a16="http://schemas.microsoft.com/office/drawing/2014/main" id="{8EDAD5C7-2171-4F6A-ADEA-9FD29BE2D288}"/>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49</xdr:row>
      <xdr:rowOff>0</xdr:rowOff>
    </xdr:from>
    <xdr:ext cx="342900" cy="342900"/>
    <xdr:sp macro="" textlink="">
      <xdr:nvSpPr>
        <xdr:cNvPr id="7526" name="Shape 14">
          <a:extLst>
            <a:ext uri="{FF2B5EF4-FFF2-40B4-BE49-F238E27FC236}">
              <a16:creationId xmlns:a16="http://schemas.microsoft.com/office/drawing/2014/main" id="{0872DE57-D6E9-4752-BFA3-4464A90CD6DC}"/>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49</xdr:row>
      <xdr:rowOff>0</xdr:rowOff>
    </xdr:from>
    <xdr:ext cx="342900" cy="342900"/>
    <xdr:sp macro="" textlink="">
      <xdr:nvSpPr>
        <xdr:cNvPr id="7527" name="Shape 14">
          <a:extLst>
            <a:ext uri="{FF2B5EF4-FFF2-40B4-BE49-F238E27FC236}">
              <a16:creationId xmlns:a16="http://schemas.microsoft.com/office/drawing/2014/main" id="{C296E825-0B54-47A4-AB4B-B20CA8A4D334}"/>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7528" name="Shape 14">
          <a:extLst>
            <a:ext uri="{FF2B5EF4-FFF2-40B4-BE49-F238E27FC236}">
              <a16:creationId xmlns:a16="http://schemas.microsoft.com/office/drawing/2014/main" id="{CA829D3A-F7D3-46AA-81CA-1E171F5D5B0D}"/>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7529" name="Shape 14">
          <a:extLst>
            <a:ext uri="{FF2B5EF4-FFF2-40B4-BE49-F238E27FC236}">
              <a16:creationId xmlns:a16="http://schemas.microsoft.com/office/drawing/2014/main" id="{BE12F03A-1DDA-45B9-ACBE-AAFD255210D6}"/>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7530" name="Shape 14">
          <a:extLst>
            <a:ext uri="{FF2B5EF4-FFF2-40B4-BE49-F238E27FC236}">
              <a16:creationId xmlns:a16="http://schemas.microsoft.com/office/drawing/2014/main" id="{EDB86BD0-1893-4A9C-A3A0-91D87EECBA70}"/>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7531" name="Shape 14">
          <a:extLst>
            <a:ext uri="{FF2B5EF4-FFF2-40B4-BE49-F238E27FC236}">
              <a16:creationId xmlns:a16="http://schemas.microsoft.com/office/drawing/2014/main" id="{9D46E156-91BA-48D9-AF14-C03673FE4E13}"/>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7532" name="Shape 14">
          <a:extLst>
            <a:ext uri="{FF2B5EF4-FFF2-40B4-BE49-F238E27FC236}">
              <a16:creationId xmlns:a16="http://schemas.microsoft.com/office/drawing/2014/main" id="{2C2CBB26-ADD0-4050-97A8-25DB83C07B62}"/>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42900" cy="342900"/>
    <xdr:sp macro="" textlink="">
      <xdr:nvSpPr>
        <xdr:cNvPr id="7533" name="Shape 14">
          <a:extLst>
            <a:ext uri="{FF2B5EF4-FFF2-40B4-BE49-F238E27FC236}">
              <a16:creationId xmlns:a16="http://schemas.microsoft.com/office/drawing/2014/main" id="{AC9C9577-320A-4A6F-AAFD-4991BE4FD7B6}"/>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42900" cy="342900"/>
    <xdr:sp macro="" textlink="">
      <xdr:nvSpPr>
        <xdr:cNvPr id="7534" name="Shape 14">
          <a:extLst>
            <a:ext uri="{FF2B5EF4-FFF2-40B4-BE49-F238E27FC236}">
              <a16:creationId xmlns:a16="http://schemas.microsoft.com/office/drawing/2014/main" id="{577CEA9C-180C-48C7-9CE9-1E151CB45CFF}"/>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42900" cy="342900"/>
    <xdr:sp macro="" textlink="">
      <xdr:nvSpPr>
        <xdr:cNvPr id="7535" name="Shape 14">
          <a:extLst>
            <a:ext uri="{FF2B5EF4-FFF2-40B4-BE49-F238E27FC236}">
              <a16:creationId xmlns:a16="http://schemas.microsoft.com/office/drawing/2014/main" id="{820F7BEE-247A-45DA-88C0-9C98EBE6DFAC}"/>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35</xdr:row>
      <xdr:rowOff>0</xdr:rowOff>
    </xdr:from>
    <xdr:ext cx="342900" cy="342900"/>
    <xdr:sp macro="" textlink="">
      <xdr:nvSpPr>
        <xdr:cNvPr id="7536" name="Shape 14">
          <a:extLst>
            <a:ext uri="{FF2B5EF4-FFF2-40B4-BE49-F238E27FC236}">
              <a16:creationId xmlns:a16="http://schemas.microsoft.com/office/drawing/2014/main" id="{C2E5504E-B90A-4587-8F1F-2D1AA330245E}"/>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35</xdr:row>
      <xdr:rowOff>0</xdr:rowOff>
    </xdr:from>
    <xdr:ext cx="342900" cy="342900"/>
    <xdr:sp macro="" textlink="">
      <xdr:nvSpPr>
        <xdr:cNvPr id="7537" name="Shape 14">
          <a:extLst>
            <a:ext uri="{FF2B5EF4-FFF2-40B4-BE49-F238E27FC236}">
              <a16:creationId xmlns:a16="http://schemas.microsoft.com/office/drawing/2014/main" id="{F1F1C3A4-F10D-4F0E-B22F-69F7EFCEDBB4}"/>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35</xdr:row>
      <xdr:rowOff>0</xdr:rowOff>
    </xdr:from>
    <xdr:ext cx="342900" cy="342900"/>
    <xdr:sp macro="" textlink="">
      <xdr:nvSpPr>
        <xdr:cNvPr id="7538" name="Shape 14">
          <a:extLst>
            <a:ext uri="{FF2B5EF4-FFF2-40B4-BE49-F238E27FC236}">
              <a16:creationId xmlns:a16="http://schemas.microsoft.com/office/drawing/2014/main" id="{1DE788DA-DC0E-44C9-A20A-771D86F84A8C}"/>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35</xdr:row>
      <xdr:rowOff>0</xdr:rowOff>
    </xdr:from>
    <xdr:ext cx="342900" cy="342900"/>
    <xdr:sp macro="" textlink="">
      <xdr:nvSpPr>
        <xdr:cNvPr id="7539" name="Shape 14">
          <a:extLst>
            <a:ext uri="{FF2B5EF4-FFF2-40B4-BE49-F238E27FC236}">
              <a16:creationId xmlns:a16="http://schemas.microsoft.com/office/drawing/2014/main" id="{CBBD1DD2-AED3-4EBE-B7CD-8F9971E30CE0}"/>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35</xdr:row>
      <xdr:rowOff>0</xdr:rowOff>
    </xdr:from>
    <xdr:ext cx="342900" cy="342900"/>
    <xdr:sp macro="" textlink="">
      <xdr:nvSpPr>
        <xdr:cNvPr id="7540" name="Shape 14">
          <a:extLst>
            <a:ext uri="{FF2B5EF4-FFF2-40B4-BE49-F238E27FC236}">
              <a16:creationId xmlns:a16="http://schemas.microsoft.com/office/drawing/2014/main" id="{ACCA2A2E-0CCD-458D-8B1E-945C1873651E}"/>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35</xdr:row>
      <xdr:rowOff>0</xdr:rowOff>
    </xdr:from>
    <xdr:ext cx="342900" cy="342900"/>
    <xdr:sp macro="" textlink="">
      <xdr:nvSpPr>
        <xdr:cNvPr id="7541" name="Shape 14">
          <a:extLst>
            <a:ext uri="{FF2B5EF4-FFF2-40B4-BE49-F238E27FC236}">
              <a16:creationId xmlns:a16="http://schemas.microsoft.com/office/drawing/2014/main" id="{61A618AD-E315-4CEC-BB4E-4D4CA6AB7FBC}"/>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32</xdr:row>
      <xdr:rowOff>0</xdr:rowOff>
    </xdr:from>
    <xdr:ext cx="342900" cy="342900"/>
    <xdr:sp macro="" textlink="">
      <xdr:nvSpPr>
        <xdr:cNvPr id="7542" name="Shape 14">
          <a:extLst>
            <a:ext uri="{FF2B5EF4-FFF2-40B4-BE49-F238E27FC236}">
              <a16:creationId xmlns:a16="http://schemas.microsoft.com/office/drawing/2014/main" id="{4806BA28-3D8B-4879-A4F9-EBBE5637E886}"/>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32</xdr:row>
      <xdr:rowOff>0</xdr:rowOff>
    </xdr:from>
    <xdr:ext cx="342900" cy="342900"/>
    <xdr:sp macro="" textlink="">
      <xdr:nvSpPr>
        <xdr:cNvPr id="7543" name="Shape 14">
          <a:extLst>
            <a:ext uri="{FF2B5EF4-FFF2-40B4-BE49-F238E27FC236}">
              <a16:creationId xmlns:a16="http://schemas.microsoft.com/office/drawing/2014/main" id="{9533532B-43D9-4F4A-8798-85FE5BB9A0E0}"/>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32</xdr:row>
      <xdr:rowOff>0</xdr:rowOff>
    </xdr:from>
    <xdr:ext cx="342900" cy="342900"/>
    <xdr:sp macro="" textlink="">
      <xdr:nvSpPr>
        <xdr:cNvPr id="7544" name="Shape 14">
          <a:extLst>
            <a:ext uri="{FF2B5EF4-FFF2-40B4-BE49-F238E27FC236}">
              <a16:creationId xmlns:a16="http://schemas.microsoft.com/office/drawing/2014/main" id="{75BC3BF5-0C49-4223-B889-F2F8BCAA9378}"/>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42900" cy="342900"/>
    <xdr:sp macro="" textlink="">
      <xdr:nvSpPr>
        <xdr:cNvPr id="7545" name="Shape 14">
          <a:extLst>
            <a:ext uri="{FF2B5EF4-FFF2-40B4-BE49-F238E27FC236}">
              <a16:creationId xmlns:a16="http://schemas.microsoft.com/office/drawing/2014/main" id="{D2C65839-072D-480B-9FD4-0EA9AAC7E59D}"/>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42900" cy="342900"/>
    <xdr:sp macro="" textlink="">
      <xdr:nvSpPr>
        <xdr:cNvPr id="7546" name="Shape 14">
          <a:extLst>
            <a:ext uri="{FF2B5EF4-FFF2-40B4-BE49-F238E27FC236}">
              <a16:creationId xmlns:a16="http://schemas.microsoft.com/office/drawing/2014/main" id="{D9871BEB-1E48-4E9E-9F5E-DFEEE544A055}"/>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42900" cy="342900"/>
    <xdr:sp macro="" textlink="">
      <xdr:nvSpPr>
        <xdr:cNvPr id="7547" name="Shape 14">
          <a:extLst>
            <a:ext uri="{FF2B5EF4-FFF2-40B4-BE49-F238E27FC236}">
              <a16:creationId xmlns:a16="http://schemas.microsoft.com/office/drawing/2014/main" id="{299E73A6-F75D-4581-8EA1-CF188D317DB1}"/>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32</xdr:row>
      <xdr:rowOff>0</xdr:rowOff>
    </xdr:from>
    <xdr:ext cx="342900" cy="342900"/>
    <xdr:sp macro="" textlink="">
      <xdr:nvSpPr>
        <xdr:cNvPr id="7548" name="Shape 14">
          <a:extLst>
            <a:ext uri="{FF2B5EF4-FFF2-40B4-BE49-F238E27FC236}">
              <a16:creationId xmlns:a16="http://schemas.microsoft.com/office/drawing/2014/main" id="{A13C8F79-27C7-4790-B00D-54149319417E}"/>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32</xdr:row>
      <xdr:rowOff>0</xdr:rowOff>
    </xdr:from>
    <xdr:ext cx="342900" cy="342900"/>
    <xdr:sp macro="" textlink="">
      <xdr:nvSpPr>
        <xdr:cNvPr id="7549" name="Shape 14">
          <a:extLst>
            <a:ext uri="{FF2B5EF4-FFF2-40B4-BE49-F238E27FC236}">
              <a16:creationId xmlns:a16="http://schemas.microsoft.com/office/drawing/2014/main" id="{F3DAC9C4-A954-4543-B916-E0F4BCE38342}"/>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32</xdr:row>
      <xdr:rowOff>0</xdr:rowOff>
    </xdr:from>
    <xdr:ext cx="342900" cy="342900"/>
    <xdr:sp macro="" textlink="">
      <xdr:nvSpPr>
        <xdr:cNvPr id="7550" name="Shape 14">
          <a:extLst>
            <a:ext uri="{FF2B5EF4-FFF2-40B4-BE49-F238E27FC236}">
              <a16:creationId xmlns:a16="http://schemas.microsoft.com/office/drawing/2014/main" id="{5294C685-E00C-4FFE-8FEA-626E05905633}"/>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42900" cy="342900"/>
    <xdr:sp macro="" textlink="">
      <xdr:nvSpPr>
        <xdr:cNvPr id="7551" name="Shape 14">
          <a:extLst>
            <a:ext uri="{FF2B5EF4-FFF2-40B4-BE49-F238E27FC236}">
              <a16:creationId xmlns:a16="http://schemas.microsoft.com/office/drawing/2014/main" id="{540E7B0F-34FD-40E5-8646-873C882987F1}"/>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42900" cy="342900"/>
    <xdr:sp macro="" textlink="">
      <xdr:nvSpPr>
        <xdr:cNvPr id="7552" name="Shape 14">
          <a:extLst>
            <a:ext uri="{FF2B5EF4-FFF2-40B4-BE49-F238E27FC236}">
              <a16:creationId xmlns:a16="http://schemas.microsoft.com/office/drawing/2014/main" id="{3BC3A063-3417-4FBD-9C84-F4E904A7B00F}"/>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37</xdr:row>
      <xdr:rowOff>0</xdr:rowOff>
    </xdr:from>
    <xdr:ext cx="342900" cy="342900"/>
    <xdr:sp macro="" textlink="">
      <xdr:nvSpPr>
        <xdr:cNvPr id="7553" name="Shape 14">
          <a:extLst>
            <a:ext uri="{FF2B5EF4-FFF2-40B4-BE49-F238E27FC236}">
              <a16:creationId xmlns:a16="http://schemas.microsoft.com/office/drawing/2014/main" id="{12DE4DD1-AC07-447B-8431-9FB349FECD70}"/>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38</xdr:row>
      <xdr:rowOff>0</xdr:rowOff>
    </xdr:from>
    <xdr:ext cx="342900" cy="342900"/>
    <xdr:sp macro="" textlink="">
      <xdr:nvSpPr>
        <xdr:cNvPr id="7554" name="Shape 14">
          <a:extLst>
            <a:ext uri="{FF2B5EF4-FFF2-40B4-BE49-F238E27FC236}">
              <a16:creationId xmlns:a16="http://schemas.microsoft.com/office/drawing/2014/main" id="{33362F43-537F-46EC-8EA6-6ADFCBF2C3E6}"/>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42900" cy="342900"/>
    <xdr:sp macro="" textlink="">
      <xdr:nvSpPr>
        <xdr:cNvPr id="7555" name="Shape 14">
          <a:extLst>
            <a:ext uri="{FF2B5EF4-FFF2-40B4-BE49-F238E27FC236}">
              <a16:creationId xmlns:a16="http://schemas.microsoft.com/office/drawing/2014/main" id="{32632042-821E-4662-9C8D-22B5CFE1FF27}"/>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42900" cy="342900"/>
    <xdr:sp macro="" textlink="">
      <xdr:nvSpPr>
        <xdr:cNvPr id="7556" name="Shape 14">
          <a:extLst>
            <a:ext uri="{FF2B5EF4-FFF2-40B4-BE49-F238E27FC236}">
              <a16:creationId xmlns:a16="http://schemas.microsoft.com/office/drawing/2014/main" id="{89219A76-DC7D-4FBA-BBC3-D896C883D20C}"/>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37</xdr:row>
      <xdr:rowOff>0</xdr:rowOff>
    </xdr:from>
    <xdr:ext cx="342900" cy="342900"/>
    <xdr:sp macro="" textlink="">
      <xdr:nvSpPr>
        <xdr:cNvPr id="7557" name="Shape 14">
          <a:extLst>
            <a:ext uri="{FF2B5EF4-FFF2-40B4-BE49-F238E27FC236}">
              <a16:creationId xmlns:a16="http://schemas.microsoft.com/office/drawing/2014/main" id="{1A7B63B2-A4CC-4DDE-B9A6-BFC161C83E80}"/>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38</xdr:row>
      <xdr:rowOff>0</xdr:rowOff>
    </xdr:from>
    <xdr:ext cx="342900" cy="342900"/>
    <xdr:sp macro="" textlink="">
      <xdr:nvSpPr>
        <xdr:cNvPr id="7558" name="Shape 14">
          <a:extLst>
            <a:ext uri="{FF2B5EF4-FFF2-40B4-BE49-F238E27FC236}">
              <a16:creationId xmlns:a16="http://schemas.microsoft.com/office/drawing/2014/main" id="{5C81D169-B86D-4175-A701-70594EE698A0}"/>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42900" cy="342900"/>
    <xdr:sp macro="" textlink="">
      <xdr:nvSpPr>
        <xdr:cNvPr id="7559" name="Shape 14">
          <a:extLst>
            <a:ext uri="{FF2B5EF4-FFF2-40B4-BE49-F238E27FC236}">
              <a16:creationId xmlns:a16="http://schemas.microsoft.com/office/drawing/2014/main" id="{CE48CEF5-8C06-4B0A-A090-BACFFFEE3819}"/>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32</xdr:row>
      <xdr:rowOff>0</xdr:rowOff>
    </xdr:from>
    <xdr:ext cx="342900" cy="342900"/>
    <xdr:sp macro="" textlink="">
      <xdr:nvSpPr>
        <xdr:cNvPr id="7560" name="Shape 14">
          <a:extLst>
            <a:ext uri="{FF2B5EF4-FFF2-40B4-BE49-F238E27FC236}">
              <a16:creationId xmlns:a16="http://schemas.microsoft.com/office/drawing/2014/main" id="{22B228F1-EACB-45ED-A6F3-20C70A0A6915}"/>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32</xdr:row>
      <xdr:rowOff>0</xdr:rowOff>
    </xdr:from>
    <xdr:ext cx="342900" cy="342900"/>
    <xdr:sp macro="" textlink="">
      <xdr:nvSpPr>
        <xdr:cNvPr id="7561" name="Shape 14">
          <a:extLst>
            <a:ext uri="{FF2B5EF4-FFF2-40B4-BE49-F238E27FC236}">
              <a16:creationId xmlns:a16="http://schemas.microsoft.com/office/drawing/2014/main" id="{E8E42BE8-B161-4EB5-A66D-B09E1E4913C9}"/>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32</xdr:row>
      <xdr:rowOff>0</xdr:rowOff>
    </xdr:from>
    <xdr:ext cx="342900" cy="342900"/>
    <xdr:sp macro="" textlink="">
      <xdr:nvSpPr>
        <xdr:cNvPr id="7562" name="Shape 14">
          <a:extLst>
            <a:ext uri="{FF2B5EF4-FFF2-40B4-BE49-F238E27FC236}">
              <a16:creationId xmlns:a16="http://schemas.microsoft.com/office/drawing/2014/main" id="{F960A966-75D8-4E94-ABB8-A2C913016599}"/>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42900" cy="342900"/>
    <xdr:sp macro="" textlink="">
      <xdr:nvSpPr>
        <xdr:cNvPr id="7563" name="Shape 14">
          <a:extLst>
            <a:ext uri="{FF2B5EF4-FFF2-40B4-BE49-F238E27FC236}">
              <a16:creationId xmlns:a16="http://schemas.microsoft.com/office/drawing/2014/main" id="{519B9809-18F7-4A36-BCD5-B97FDA37AE4B}"/>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42900" cy="342900"/>
    <xdr:sp macro="" textlink="">
      <xdr:nvSpPr>
        <xdr:cNvPr id="7564" name="Shape 14">
          <a:extLst>
            <a:ext uri="{FF2B5EF4-FFF2-40B4-BE49-F238E27FC236}">
              <a16:creationId xmlns:a16="http://schemas.microsoft.com/office/drawing/2014/main" id="{4601CF60-4C4A-4906-AE24-35DCE67CCF50}"/>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42900" cy="342900"/>
    <xdr:sp macro="" textlink="">
      <xdr:nvSpPr>
        <xdr:cNvPr id="7565" name="Shape 14">
          <a:extLst>
            <a:ext uri="{FF2B5EF4-FFF2-40B4-BE49-F238E27FC236}">
              <a16:creationId xmlns:a16="http://schemas.microsoft.com/office/drawing/2014/main" id="{F63B932F-666D-41F4-8F20-7B55066AC707}"/>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37</xdr:row>
      <xdr:rowOff>0</xdr:rowOff>
    </xdr:from>
    <xdr:ext cx="342900" cy="342900"/>
    <xdr:sp macro="" textlink="">
      <xdr:nvSpPr>
        <xdr:cNvPr id="7566" name="Shape 14">
          <a:extLst>
            <a:ext uri="{FF2B5EF4-FFF2-40B4-BE49-F238E27FC236}">
              <a16:creationId xmlns:a16="http://schemas.microsoft.com/office/drawing/2014/main" id="{99DA587A-329D-4D20-A1D6-C6E8B1ABA740}"/>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37</xdr:row>
      <xdr:rowOff>0</xdr:rowOff>
    </xdr:from>
    <xdr:ext cx="342900" cy="342900"/>
    <xdr:sp macro="" textlink="">
      <xdr:nvSpPr>
        <xdr:cNvPr id="7567" name="Shape 14">
          <a:extLst>
            <a:ext uri="{FF2B5EF4-FFF2-40B4-BE49-F238E27FC236}">
              <a16:creationId xmlns:a16="http://schemas.microsoft.com/office/drawing/2014/main" id="{4CA9EA58-2280-494D-BB7B-CB4B987FA3CF}"/>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37</xdr:row>
      <xdr:rowOff>0</xdr:rowOff>
    </xdr:from>
    <xdr:ext cx="342900" cy="342900"/>
    <xdr:sp macro="" textlink="">
      <xdr:nvSpPr>
        <xdr:cNvPr id="7568" name="Shape 14">
          <a:extLst>
            <a:ext uri="{FF2B5EF4-FFF2-40B4-BE49-F238E27FC236}">
              <a16:creationId xmlns:a16="http://schemas.microsoft.com/office/drawing/2014/main" id="{5D34F12E-CC3C-4E03-A7FE-5D0B3C06D4FA}"/>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38</xdr:row>
      <xdr:rowOff>0</xdr:rowOff>
    </xdr:from>
    <xdr:ext cx="342900" cy="342900"/>
    <xdr:sp macro="" textlink="">
      <xdr:nvSpPr>
        <xdr:cNvPr id="7569" name="Shape 14">
          <a:extLst>
            <a:ext uri="{FF2B5EF4-FFF2-40B4-BE49-F238E27FC236}">
              <a16:creationId xmlns:a16="http://schemas.microsoft.com/office/drawing/2014/main" id="{2DBE22AC-457E-4122-A94E-14F2693B528C}"/>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38</xdr:row>
      <xdr:rowOff>0</xdr:rowOff>
    </xdr:from>
    <xdr:ext cx="342900" cy="342900"/>
    <xdr:sp macro="" textlink="">
      <xdr:nvSpPr>
        <xdr:cNvPr id="7570" name="Shape 14">
          <a:extLst>
            <a:ext uri="{FF2B5EF4-FFF2-40B4-BE49-F238E27FC236}">
              <a16:creationId xmlns:a16="http://schemas.microsoft.com/office/drawing/2014/main" id="{667739E6-A615-4D5D-AE86-A61D617A1F8F}"/>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41</xdr:row>
      <xdr:rowOff>0</xdr:rowOff>
    </xdr:from>
    <xdr:ext cx="342900" cy="342900"/>
    <xdr:sp macro="" textlink="">
      <xdr:nvSpPr>
        <xdr:cNvPr id="7571" name="Shape 14">
          <a:extLst>
            <a:ext uri="{FF2B5EF4-FFF2-40B4-BE49-F238E27FC236}">
              <a16:creationId xmlns:a16="http://schemas.microsoft.com/office/drawing/2014/main" id="{3866E183-B808-4C79-9A9B-96AA9EEB23CC}"/>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41</xdr:row>
      <xdr:rowOff>0</xdr:rowOff>
    </xdr:from>
    <xdr:ext cx="342900" cy="342900"/>
    <xdr:sp macro="" textlink="">
      <xdr:nvSpPr>
        <xdr:cNvPr id="7572" name="Shape 14">
          <a:extLst>
            <a:ext uri="{FF2B5EF4-FFF2-40B4-BE49-F238E27FC236}">
              <a16:creationId xmlns:a16="http://schemas.microsoft.com/office/drawing/2014/main" id="{798C56A2-D293-4D97-8688-D4C21C6280EF}"/>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41</xdr:row>
      <xdr:rowOff>0</xdr:rowOff>
    </xdr:from>
    <xdr:ext cx="342900" cy="342900"/>
    <xdr:sp macro="" textlink="">
      <xdr:nvSpPr>
        <xdr:cNvPr id="7573" name="Shape 14">
          <a:extLst>
            <a:ext uri="{FF2B5EF4-FFF2-40B4-BE49-F238E27FC236}">
              <a16:creationId xmlns:a16="http://schemas.microsoft.com/office/drawing/2014/main" id="{0DE2B304-5899-49A0-A28C-1D6DF9CCE7B6}"/>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42</xdr:row>
      <xdr:rowOff>0</xdr:rowOff>
    </xdr:from>
    <xdr:ext cx="342900" cy="342900"/>
    <xdr:sp macro="" textlink="">
      <xdr:nvSpPr>
        <xdr:cNvPr id="7574" name="Shape 14">
          <a:extLst>
            <a:ext uri="{FF2B5EF4-FFF2-40B4-BE49-F238E27FC236}">
              <a16:creationId xmlns:a16="http://schemas.microsoft.com/office/drawing/2014/main" id="{75897A55-96C6-407E-86D7-7A9D111EC634}"/>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42</xdr:row>
      <xdr:rowOff>0</xdr:rowOff>
    </xdr:from>
    <xdr:ext cx="342900" cy="342900"/>
    <xdr:sp macro="" textlink="">
      <xdr:nvSpPr>
        <xdr:cNvPr id="7575" name="Shape 14">
          <a:extLst>
            <a:ext uri="{FF2B5EF4-FFF2-40B4-BE49-F238E27FC236}">
              <a16:creationId xmlns:a16="http://schemas.microsoft.com/office/drawing/2014/main" id="{DBDC1F3C-D91A-414E-8F64-8633E143B747}"/>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42</xdr:row>
      <xdr:rowOff>0</xdr:rowOff>
    </xdr:from>
    <xdr:ext cx="342900" cy="342900"/>
    <xdr:sp macro="" textlink="">
      <xdr:nvSpPr>
        <xdr:cNvPr id="7576" name="Shape 14">
          <a:extLst>
            <a:ext uri="{FF2B5EF4-FFF2-40B4-BE49-F238E27FC236}">
              <a16:creationId xmlns:a16="http://schemas.microsoft.com/office/drawing/2014/main" id="{0330D1D9-3699-4BF6-89FE-BB3F48E1A518}"/>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43</xdr:row>
      <xdr:rowOff>0</xdr:rowOff>
    </xdr:from>
    <xdr:ext cx="342900" cy="342900"/>
    <xdr:sp macro="" textlink="">
      <xdr:nvSpPr>
        <xdr:cNvPr id="7577" name="Shape 14">
          <a:extLst>
            <a:ext uri="{FF2B5EF4-FFF2-40B4-BE49-F238E27FC236}">
              <a16:creationId xmlns:a16="http://schemas.microsoft.com/office/drawing/2014/main" id="{C0C98760-A056-476E-BBCE-C4B5C97DB801}"/>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43</xdr:row>
      <xdr:rowOff>0</xdr:rowOff>
    </xdr:from>
    <xdr:ext cx="342900" cy="342900"/>
    <xdr:sp macro="" textlink="">
      <xdr:nvSpPr>
        <xdr:cNvPr id="7578" name="Shape 14">
          <a:extLst>
            <a:ext uri="{FF2B5EF4-FFF2-40B4-BE49-F238E27FC236}">
              <a16:creationId xmlns:a16="http://schemas.microsoft.com/office/drawing/2014/main" id="{B822E82F-ED99-4534-9977-A6961C241FF8}"/>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43</xdr:row>
      <xdr:rowOff>0</xdr:rowOff>
    </xdr:from>
    <xdr:ext cx="342900" cy="342900"/>
    <xdr:sp macro="" textlink="">
      <xdr:nvSpPr>
        <xdr:cNvPr id="7579" name="Shape 14">
          <a:extLst>
            <a:ext uri="{FF2B5EF4-FFF2-40B4-BE49-F238E27FC236}">
              <a16:creationId xmlns:a16="http://schemas.microsoft.com/office/drawing/2014/main" id="{5798228E-8C8D-472E-82EC-854EB6CB9770}"/>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43</xdr:row>
      <xdr:rowOff>0</xdr:rowOff>
    </xdr:from>
    <xdr:ext cx="342900" cy="342900"/>
    <xdr:sp macro="" textlink="">
      <xdr:nvSpPr>
        <xdr:cNvPr id="7580" name="Shape 14">
          <a:extLst>
            <a:ext uri="{FF2B5EF4-FFF2-40B4-BE49-F238E27FC236}">
              <a16:creationId xmlns:a16="http://schemas.microsoft.com/office/drawing/2014/main" id="{B8C141E4-FE64-4388-A6DF-7992E382166F}"/>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43</xdr:row>
      <xdr:rowOff>0</xdr:rowOff>
    </xdr:from>
    <xdr:ext cx="342900" cy="342900"/>
    <xdr:sp macro="" textlink="">
      <xdr:nvSpPr>
        <xdr:cNvPr id="7581" name="Shape 14">
          <a:extLst>
            <a:ext uri="{FF2B5EF4-FFF2-40B4-BE49-F238E27FC236}">
              <a16:creationId xmlns:a16="http://schemas.microsoft.com/office/drawing/2014/main" id="{BA6869AA-A68A-4E95-A062-19442D903BDB}"/>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43</xdr:row>
      <xdr:rowOff>0</xdr:rowOff>
    </xdr:from>
    <xdr:ext cx="342900" cy="342900"/>
    <xdr:sp macro="" textlink="">
      <xdr:nvSpPr>
        <xdr:cNvPr id="7582" name="Shape 14">
          <a:extLst>
            <a:ext uri="{FF2B5EF4-FFF2-40B4-BE49-F238E27FC236}">
              <a16:creationId xmlns:a16="http://schemas.microsoft.com/office/drawing/2014/main" id="{6242001A-BCFF-4F3A-A720-7A51E2F97389}"/>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7583" name="Shape 14">
          <a:extLst>
            <a:ext uri="{FF2B5EF4-FFF2-40B4-BE49-F238E27FC236}">
              <a16:creationId xmlns:a16="http://schemas.microsoft.com/office/drawing/2014/main" id="{AE754FFF-DC70-4FAF-9650-ABDD5EF45957}"/>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7584" name="Shape 14">
          <a:extLst>
            <a:ext uri="{FF2B5EF4-FFF2-40B4-BE49-F238E27FC236}">
              <a16:creationId xmlns:a16="http://schemas.microsoft.com/office/drawing/2014/main" id="{A4888043-19E2-4413-946A-2146DFBD7F4F}"/>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7585" name="Shape 14">
          <a:extLst>
            <a:ext uri="{FF2B5EF4-FFF2-40B4-BE49-F238E27FC236}">
              <a16:creationId xmlns:a16="http://schemas.microsoft.com/office/drawing/2014/main" id="{FBF1B886-8B1E-47B9-84C3-FFFFA84DCD8D}"/>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35</xdr:row>
      <xdr:rowOff>0</xdr:rowOff>
    </xdr:from>
    <xdr:ext cx="342900" cy="342900"/>
    <xdr:sp macro="" textlink="">
      <xdr:nvSpPr>
        <xdr:cNvPr id="7586" name="Shape 14">
          <a:extLst>
            <a:ext uri="{FF2B5EF4-FFF2-40B4-BE49-F238E27FC236}">
              <a16:creationId xmlns:a16="http://schemas.microsoft.com/office/drawing/2014/main" id="{0147352B-443C-496F-8A9F-A685AC8B67A8}"/>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7587" name="Shape 14">
          <a:extLst>
            <a:ext uri="{FF2B5EF4-FFF2-40B4-BE49-F238E27FC236}">
              <a16:creationId xmlns:a16="http://schemas.microsoft.com/office/drawing/2014/main" id="{874DD088-907E-4745-A213-3F403C19A3A1}"/>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7588" name="Shape 14">
          <a:extLst>
            <a:ext uri="{FF2B5EF4-FFF2-40B4-BE49-F238E27FC236}">
              <a16:creationId xmlns:a16="http://schemas.microsoft.com/office/drawing/2014/main" id="{6C26A436-484A-434F-88CE-FDC5EFE3B923}"/>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38</xdr:row>
      <xdr:rowOff>0</xdr:rowOff>
    </xdr:from>
    <xdr:ext cx="342900" cy="342900"/>
    <xdr:sp macro="" textlink="">
      <xdr:nvSpPr>
        <xdr:cNvPr id="7589" name="Shape 14">
          <a:extLst>
            <a:ext uri="{FF2B5EF4-FFF2-40B4-BE49-F238E27FC236}">
              <a16:creationId xmlns:a16="http://schemas.microsoft.com/office/drawing/2014/main" id="{F4C5DBD0-CF75-4511-BE05-BF2C3A27519F}"/>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35</xdr:row>
      <xdr:rowOff>0</xdr:rowOff>
    </xdr:from>
    <xdr:ext cx="342900" cy="342900"/>
    <xdr:sp macro="" textlink="">
      <xdr:nvSpPr>
        <xdr:cNvPr id="7590" name="Shape 14">
          <a:extLst>
            <a:ext uri="{FF2B5EF4-FFF2-40B4-BE49-F238E27FC236}">
              <a16:creationId xmlns:a16="http://schemas.microsoft.com/office/drawing/2014/main" id="{38482DC5-7711-4955-90FA-4920C89919E2}"/>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7591" name="Shape 14">
          <a:extLst>
            <a:ext uri="{FF2B5EF4-FFF2-40B4-BE49-F238E27FC236}">
              <a16:creationId xmlns:a16="http://schemas.microsoft.com/office/drawing/2014/main" id="{6E34C482-B1B4-4074-B317-820F56BA2005}"/>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7592" name="Shape 14">
          <a:extLst>
            <a:ext uri="{FF2B5EF4-FFF2-40B4-BE49-F238E27FC236}">
              <a16:creationId xmlns:a16="http://schemas.microsoft.com/office/drawing/2014/main" id="{42C08D20-A13E-45EC-8AE1-97D875E5FBF3}"/>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38</xdr:row>
      <xdr:rowOff>0</xdr:rowOff>
    </xdr:from>
    <xdr:ext cx="342900" cy="342900"/>
    <xdr:sp macro="" textlink="">
      <xdr:nvSpPr>
        <xdr:cNvPr id="7593" name="Shape 14">
          <a:extLst>
            <a:ext uri="{FF2B5EF4-FFF2-40B4-BE49-F238E27FC236}">
              <a16:creationId xmlns:a16="http://schemas.microsoft.com/office/drawing/2014/main" id="{2F5A9B29-1B71-4304-B8A0-310AFD26BDD5}"/>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35</xdr:row>
      <xdr:rowOff>0</xdr:rowOff>
    </xdr:from>
    <xdr:ext cx="342900" cy="342900"/>
    <xdr:sp macro="" textlink="">
      <xdr:nvSpPr>
        <xdr:cNvPr id="7594" name="Shape 14">
          <a:extLst>
            <a:ext uri="{FF2B5EF4-FFF2-40B4-BE49-F238E27FC236}">
              <a16:creationId xmlns:a16="http://schemas.microsoft.com/office/drawing/2014/main" id="{22104355-BD81-4153-BA0D-CC82E796EDC4}"/>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42900" cy="342900"/>
    <xdr:sp macro="" textlink="">
      <xdr:nvSpPr>
        <xdr:cNvPr id="7595" name="Shape 14">
          <a:extLst>
            <a:ext uri="{FF2B5EF4-FFF2-40B4-BE49-F238E27FC236}">
              <a16:creationId xmlns:a16="http://schemas.microsoft.com/office/drawing/2014/main" id="{E7AF621F-32BA-46CA-BBAA-8FFF153F3F3D}"/>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42900" cy="342900"/>
    <xdr:sp macro="" textlink="">
      <xdr:nvSpPr>
        <xdr:cNvPr id="7596" name="Shape 14">
          <a:extLst>
            <a:ext uri="{FF2B5EF4-FFF2-40B4-BE49-F238E27FC236}">
              <a16:creationId xmlns:a16="http://schemas.microsoft.com/office/drawing/2014/main" id="{38A4E31F-FD8B-4449-B993-2FC4F5DB0AFB}"/>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42900" cy="342900"/>
    <xdr:sp macro="" textlink="">
      <xdr:nvSpPr>
        <xdr:cNvPr id="7597" name="Shape 14">
          <a:extLst>
            <a:ext uri="{FF2B5EF4-FFF2-40B4-BE49-F238E27FC236}">
              <a16:creationId xmlns:a16="http://schemas.microsoft.com/office/drawing/2014/main" id="{5AC76F6C-BA0A-4DCC-9E90-67DC2AF25BD4}"/>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7598" name="Shape 14">
          <a:extLst>
            <a:ext uri="{FF2B5EF4-FFF2-40B4-BE49-F238E27FC236}">
              <a16:creationId xmlns:a16="http://schemas.microsoft.com/office/drawing/2014/main" id="{8ADD9DD9-7293-42AA-8380-CCFCC7525C03}"/>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7599" name="Shape 14">
          <a:extLst>
            <a:ext uri="{FF2B5EF4-FFF2-40B4-BE49-F238E27FC236}">
              <a16:creationId xmlns:a16="http://schemas.microsoft.com/office/drawing/2014/main" id="{0160A987-442D-4578-BEAC-F7CE6A9228BB}"/>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7600" name="Shape 14">
          <a:extLst>
            <a:ext uri="{FF2B5EF4-FFF2-40B4-BE49-F238E27FC236}">
              <a16:creationId xmlns:a16="http://schemas.microsoft.com/office/drawing/2014/main" id="{E7E5DCF1-7606-43EA-B56C-0752DB87D878}"/>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7601" name="Shape 14">
          <a:extLst>
            <a:ext uri="{FF2B5EF4-FFF2-40B4-BE49-F238E27FC236}">
              <a16:creationId xmlns:a16="http://schemas.microsoft.com/office/drawing/2014/main" id="{0FD0AD03-E165-4EF3-929C-A90C8129925F}"/>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7602" name="Shape 14">
          <a:extLst>
            <a:ext uri="{FF2B5EF4-FFF2-40B4-BE49-F238E27FC236}">
              <a16:creationId xmlns:a16="http://schemas.microsoft.com/office/drawing/2014/main" id="{600E1929-C7B7-4DC3-9779-5DE4B52E4576}"/>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7603" name="Shape 14">
          <a:extLst>
            <a:ext uri="{FF2B5EF4-FFF2-40B4-BE49-F238E27FC236}">
              <a16:creationId xmlns:a16="http://schemas.microsoft.com/office/drawing/2014/main" id="{3F2537BD-D749-4CAA-B677-BD7AAD5C7B94}"/>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38</xdr:row>
      <xdr:rowOff>0</xdr:rowOff>
    </xdr:from>
    <xdr:ext cx="342900" cy="342900"/>
    <xdr:sp macro="" textlink="">
      <xdr:nvSpPr>
        <xdr:cNvPr id="7604" name="Shape 14">
          <a:extLst>
            <a:ext uri="{FF2B5EF4-FFF2-40B4-BE49-F238E27FC236}">
              <a16:creationId xmlns:a16="http://schemas.microsoft.com/office/drawing/2014/main" id="{86435771-A35A-44FD-920C-4D7E4D8FC707}"/>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38</xdr:row>
      <xdr:rowOff>0</xdr:rowOff>
    </xdr:from>
    <xdr:ext cx="342900" cy="342900"/>
    <xdr:sp macro="" textlink="">
      <xdr:nvSpPr>
        <xdr:cNvPr id="7605" name="Shape 14">
          <a:extLst>
            <a:ext uri="{FF2B5EF4-FFF2-40B4-BE49-F238E27FC236}">
              <a16:creationId xmlns:a16="http://schemas.microsoft.com/office/drawing/2014/main" id="{ADF910F1-CC51-40FF-9603-FBF407411775}"/>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38</xdr:row>
      <xdr:rowOff>0</xdr:rowOff>
    </xdr:from>
    <xdr:ext cx="342900" cy="342900"/>
    <xdr:sp macro="" textlink="">
      <xdr:nvSpPr>
        <xdr:cNvPr id="7606" name="Shape 14">
          <a:extLst>
            <a:ext uri="{FF2B5EF4-FFF2-40B4-BE49-F238E27FC236}">
              <a16:creationId xmlns:a16="http://schemas.microsoft.com/office/drawing/2014/main" id="{E87E0BE9-798A-43F9-8DD0-3361867B4227}"/>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41</xdr:row>
      <xdr:rowOff>0</xdr:rowOff>
    </xdr:from>
    <xdr:ext cx="342900" cy="342900"/>
    <xdr:sp macro="" textlink="">
      <xdr:nvSpPr>
        <xdr:cNvPr id="7607" name="Shape 14">
          <a:extLst>
            <a:ext uri="{FF2B5EF4-FFF2-40B4-BE49-F238E27FC236}">
              <a16:creationId xmlns:a16="http://schemas.microsoft.com/office/drawing/2014/main" id="{E6C35966-60B8-4A21-86A0-337138F9C913}"/>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41</xdr:row>
      <xdr:rowOff>0</xdr:rowOff>
    </xdr:from>
    <xdr:ext cx="342900" cy="342900"/>
    <xdr:sp macro="" textlink="">
      <xdr:nvSpPr>
        <xdr:cNvPr id="7608" name="Shape 14">
          <a:extLst>
            <a:ext uri="{FF2B5EF4-FFF2-40B4-BE49-F238E27FC236}">
              <a16:creationId xmlns:a16="http://schemas.microsoft.com/office/drawing/2014/main" id="{7A7F0F6D-2820-4B2B-B948-572F89FE6F11}"/>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41</xdr:row>
      <xdr:rowOff>0</xdr:rowOff>
    </xdr:from>
    <xdr:ext cx="342900" cy="342900"/>
    <xdr:sp macro="" textlink="">
      <xdr:nvSpPr>
        <xdr:cNvPr id="7609" name="Shape 14">
          <a:extLst>
            <a:ext uri="{FF2B5EF4-FFF2-40B4-BE49-F238E27FC236}">
              <a16:creationId xmlns:a16="http://schemas.microsoft.com/office/drawing/2014/main" id="{134B8573-6625-45CE-9F17-DEED6B896425}"/>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42</xdr:row>
      <xdr:rowOff>0</xdr:rowOff>
    </xdr:from>
    <xdr:ext cx="342900" cy="342900"/>
    <xdr:sp macro="" textlink="">
      <xdr:nvSpPr>
        <xdr:cNvPr id="7610" name="Shape 14">
          <a:extLst>
            <a:ext uri="{FF2B5EF4-FFF2-40B4-BE49-F238E27FC236}">
              <a16:creationId xmlns:a16="http://schemas.microsoft.com/office/drawing/2014/main" id="{FD07C7D3-AC06-4768-8814-D54C0F633777}"/>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42</xdr:row>
      <xdr:rowOff>0</xdr:rowOff>
    </xdr:from>
    <xdr:ext cx="342900" cy="342900"/>
    <xdr:sp macro="" textlink="">
      <xdr:nvSpPr>
        <xdr:cNvPr id="7611" name="Shape 14">
          <a:extLst>
            <a:ext uri="{FF2B5EF4-FFF2-40B4-BE49-F238E27FC236}">
              <a16:creationId xmlns:a16="http://schemas.microsoft.com/office/drawing/2014/main" id="{F251ED50-5E01-4205-A8FF-C44D4662E324}"/>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42</xdr:row>
      <xdr:rowOff>0</xdr:rowOff>
    </xdr:from>
    <xdr:ext cx="342900" cy="342900"/>
    <xdr:sp macro="" textlink="">
      <xdr:nvSpPr>
        <xdr:cNvPr id="7612" name="Shape 14">
          <a:extLst>
            <a:ext uri="{FF2B5EF4-FFF2-40B4-BE49-F238E27FC236}">
              <a16:creationId xmlns:a16="http://schemas.microsoft.com/office/drawing/2014/main" id="{A90AD708-0E96-4433-9EAC-80026C976765}"/>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7613" name="Shape 14">
          <a:extLst>
            <a:ext uri="{FF2B5EF4-FFF2-40B4-BE49-F238E27FC236}">
              <a16:creationId xmlns:a16="http://schemas.microsoft.com/office/drawing/2014/main" id="{D20B68F7-A29E-4474-A698-7F74CEBEBC93}"/>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7614" name="Shape 14">
          <a:extLst>
            <a:ext uri="{FF2B5EF4-FFF2-40B4-BE49-F238E27FC236}">
              <a16:creationId xmlns:a16="http://schemas.microsoft.com/office/drawing/2014/main" id="{87039520-2AFC-4C4D-BDB4-DB93331AA266}"/>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7615" name="Shape 14">
          <a:extLst>
            <a:ext uri="{FF2B5EF4-FFF2-40B4-BE49-F238E27FC236}">
              <a16:creationId xmlns:a16="http://schemas.microsoft.com/office/drawing/2014/main" id="{1A7B2615-5599-4D5A-AB57-43A0FE84D0D4}"/>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7616" name="Shape 14">
          <a:extLst>
            <a:ext uri="{FF2B5EF4-FFF2-40B4-BE49-F238E27FC236}">
              <a16:creationId xmlns:a16="http://schemas.microsoft.com/office/drawing/2014/main" id="{9741275C-D8AD-4DAF-BC1F-DEBE4B534953}"/>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7617" name="Shape 14">
          <a:extLst>
            <a:ext uri="{FF2B5EF4-FFF2-40B4-BE49-F238E27FC236}">
              <a16:creationId xmlns:a16="http://schemas.microsoft.com/office/drawing/2014/main" id="{D17F425F-C628-42DF-8031-E339349A6970}"/>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7618" name="Shape 14">
          <a:extLst>
            <a:ext uri="{FF2B5EF4-FFF2-40B4-BE49-F238E27FC236}">
              <a16:creationId xmlns:a16="http://schemas.microsoft.com/office/drawing/2014/main" id="{C0499367-A1EF-4950-8F11-F8F02C5D6A10}"/>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7619" name="Shape 14">
          <a:extLst>
            <a:ext uri="{FF2B5EF4-FFF2-40B4-BE49-F238E27FC236}">
              <a16:creationId xmlns:a16="http://schemas.microsoft.com/office/drawing/2014/main" id="{A73B0FDE-124C-4FA8-9D77-78C95D77C5DE}"/>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7620" name="Shape 14">
          <a:extLst>
            <a:ext uri="{FF2B5EF4-FFF2-40B4-BE49-F238E27FC236}">
              <a16:creationId xmlns:a16="http://schemas.microsoft.com/office/drawing/2014/main" id="{FC5D131B-63FA-4820-814D-B2725FF9570A}"/>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35</xdr:row>
      <xdr:rowOff>0</xdr:rowOff>
    </xdr:from>
    <xdr:ext cx="342900" cy="342900"/>
    <xdr:sp macro="" textlink="">
      <xdr:nvSpPr>
        <xdr:cNvPr id="7621" name="Shape 14">
          <a:extLst>
            <a:ext uri="{FF2B5EF4-FFF2-40B4-BE49-F238E27FC236}">
              <a16:creationId xmlns:a16="http://schemas.microsoft.com/office/drawing/2014/main" id="{1C862540-8D2F-4D2C-B4CB-D4369F4A9CB0}"/>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36</xdr:row>
      <xdr:rowOff>0</xdr:rowOff>
    </xdr:from>
    <xdr:ext cx="342900" cy="342900"/>
    <xdr:sp macro="" textlink="">
      <xdr:nvSpPr>
        <xdr:cNvPr id="7622" name="Shape 14">
          <a:extLst>
            <a:ext uri="{FF2B5EF4-FFF2-40B4-BE49-F238E27FC236}">
              <a16:creationId xmlns:a16="http://schemas.microsoft.com/office/drawing/2014/main" id="{E95E034A-CFCB-4B02-B996-D55045DA822D}"/>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37</xdr:row>
      <xdr:rowOff>0</xdr:rowOff>
    </xdr:from>
    <xdr:ext cx="342900" cy="342900"/>
    <xdr:sp macro="" textlink="">
      <xdr:nvSpPr>
        <xdr:cNvPr id="7623" name="Shape 14">
          <a:extLst>
            <a:ext uri="{FF2B5EF4-FFF2-40B4-BE49-F238E27FC236}">
              <a16:creationId xmlns:a16="http://schemas.microsoft.com/office/drawing/2014/main" id="{9DE3D177-2D5F-44DC-B8E1-38F1CE23BE6F}"/>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38</xdr:row>
      <xdr:rowOff>0</xdr:rowOff>
    </xdr:from>
    <xdr:ext cx="342900" cy="342900"/>
    <xdr:sp macro="" textlink="">
      <xdr:nvSpPr>
        <xdr:cNvPr id="7624" name="Shape 14">
          <a:extLst>
            <a:ext uri="{FF2B5EF4-FFF2-40B4-BE49-F238E27FC236}">
              <a16:creationId xmlns:a16="http://schemas.microsoft.com/office/drawing/2014/main" id="{912F6A34-297E-4F79-A3A2-9FD5B886F66C}"/>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35</xdr:row>
      <xdr:rowOff>0</xdr:rowOff>
    </xdr:from>
    <xdr:ext cx="342900" cy="342900"/>
    <xdr:sp macro="" textlink="">
      <xdr:nvSpPr>
        <xdr:cNvPr id="7625" name="Shape 14">
          <a:extLst>
            <a:ext uri="{FF2B5EF4-FFF2-40B4-BE49-F238E27FC236}">
              <a16:creationId xmlns:a16="http://schemas.microsoft.com/office/drawing/2014/main" id="{03B45CB7-3D3D-481B-B37B-25B083E05BFA}"/>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36</xdr:row>
      <xdr:rowOff>0</xdr:rowOff>
    </xdr:from>
    <xdr:ext cx="342900" cy="342900"/>
    <xdr:sp macro="" textlink="">
      <xdr:nvSpPr>
        <xdr:cNvPr id="7626" name="Shape 14">
          <a:extLst>
            <a:ext uri="{FF2B5EF4-FFF2-40B4-BE49-F238E27FC236}">
              <a16:creationId xmlns:a16="http://schemas.microsoft.com/office/drawing/2014/main" id="{6C0F0298-D320-4213-BF4C-B39A7206A328}"/>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37</xdr:row>
      <xdr:rowOff>0</xdr:rowOff>
    </xdr:from>
    <xdr:ext cx="342900" cy="342900"/>
    <xdr:sp macro="" textlink="">
      <xdr:nvSpPr>
        <xdr:cNvPr id="7627" name="Shape 14">
          <a:extLst>
            <a:ext uri="{FF2B5EF4-FFF2-40B4-BE49-F238E27FC236}">
              <a16:creationId xmlns:a16="http://schemas.microsoft.com/office/drawing/2014/main" id="{8235A8A3-747E-4793-AE10-30C4E76103A1}"/>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38</xdr:row>
      <xdr:rowOff>0</xdr:rowOff>
    </xdr:from>
    <xdr:ext cx="342900" cy="342900"/>
    <xdr:sp macro="" textlink="">
      <xdr:nvSpPr>
        <xdr:cNvPr id="7628" name="Shape 14">
          <a:extLst>
            <a:ext uri="{FF2B5EF4-FFF2-40B4-BE49-F238E27FC236}">
              <a16:creationId xmlns:a16="http://schemas.microsoft.com/office/drawing/2014/main" id="{1E29EC6A-A15D-41C8-AB45-53C8B2669F02}"/>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35</xdr:row>
      <xdr:rowOff>0</xdr:rowOff>
    </xdr:from>
    <xdr:ext cx="342900" cy="342900"/>
    <xdr:sp macro="" textlink="">
      <xdr:nvSpPr>
        <xdr:cNvPr id="7629" name="Shape 14">
          <a:extLst>
            <a:ext uri="{FF2B5EF4-FFF2-40B4-BE49-F238E27FC236}">
              <a16:creationId xmlns:a16="http://schemas.microsoft.com/office/drawing/2014/main" id="{AA59324E-84C5-440E-82FA-DBAD5BE3BC89}"/>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32</xdr:row>
      <xdr:rowOff>0</xdr:rowOff>
    </xdr:from>
    <xdr:ext cx="342900" cy="342900"/>
    <xdr:sp macro="" textlink="">
      <xdr:nvSpPr>
        <xdr:cNvPr id="7630" name="Shape 14">
          <a:extLst>
            <a:ext uri="{FF2B5EF4-FFF2-40B4-BE49-F238E27FC236}">
              <a16:creationId xmlns:a16="http://schemas.microsoft.com/office/drawing/2014/main" id="{68B5AA34-6B3C-4914-B0C9-AEE1DFC0E251}"/>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32</xdr:row>
      <xdr:rowOff>0</xdr:rowOff>
    </xdr:from>
    <xdr:ext cx="342900" cy="342900"/>
    <xdr:sp macro="" textlink="">
      <xdr:nvSpPr>
        <xdr:cNvPr id="7631" name="Shape 14">
          <a:extLst>
            <a:ext uri="{FF2B5EF4-FFF2-40B4-BE49-F238E27FC236}">
              <a16:creationId xmlns:a16="http://schemas.microsoft.com/office/drawing/2014/main" id="{32CC7414-C64B-4F38-8CE3-039ED292D6E5}"/>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32</xdr:row>
      <xdr:rowOff>0</xdr:rowOff>
    </xdr:from>
    <xdr:ext cx="342900" cy="342900"/>
    <xdr:sp macro="" textlink="">
      <xdr:nvSpPr>
        <xdr:cNvPr id="7632" name="Shape 14">
          <a:extLst>
            <a:ext uri="{FF2B5EF4-FFF2-40B4-BE49-F238E27FC236}">
              <a16:creationId xmlns:a16="http://schemas.microsoft.com/office/drawing/2014/main" id="{C8F507C1-3EE0-49E7-B3D2-9C96DE8D3954}"/>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36</xdr:row>
      <xdr:rowOff>0</xdr:rowOff>
    </xdr:from>
    <xdr:ext cx="342900" cy="342900"/>
    <xdr:sp macro="" textlink="">
      <xdr:nvSpPr>
        <xdr:cNvPr id="7633" name="Shape 14">
          <a:extLst>
            <a:ext uri="{FF2B5EF4-FFF2-40B4-BE49-F238E27FC236}">
              <a16:creationId xmlns:a16="http://schemas.microsoft.com/office/drawing/2014/main" id="{8CEEC70E-C47A-451C-9258-C16CCD22A5EC}"/>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36</xdr:row>
      <xdr:rowOff>0</xdr:rowOff>
    </xdr:from>
    <xdr:ext cx="342900" cy="342900"/>
    <xdr:sp macro="" textlink="">
      <xdr:nvSpPr>
        <xdr:cNvPr id="7634" name="Shape 14">
          <a:extLst>
            <a:ext uri="{FF2B5EF4-FFF2-40B4-BE49-F238E27FC236}">
              <a16:creationId xmlns:a16="http://schemas.microsoft.com/office/drawing/2014/main" id="{C0470811-4CA0-47EA-8B04-207751A01931}"/>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36</xdr:row>
      <xdr:rowOff>0</xdr:rowOff>
    </xdr:from>
    <xdr:ext cx="342900" cy="342900"/>
    <xdr:sp macro="" textlink="">
      <xdr:nvSpPr>
        <xdr:cNvPr id="7635" name="Shape 14">
          <a:extLst>
            <a:ext uri="{FF2B5EF4-FFF2-40B4-BE49-F238E27FC236}">
              <a16:creationId xmlns:a16="http://schemas.microsoft.com/office/drawing/2014/main" id="{300AF065-1158-4C87-A4D2-318EEB62B9E6}"/>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37</xdr:row>
      <xdr:rowOff>0</xdr:rowOff>
    </xdr:from>
    <xdr:ext cx="342900" cy="342900"/>
    <xdr:sp macro="" textlink="">
      <xdr:nvSpPr>
        <xdr:cNvPr id="7636" name="Shape 14">
          <a:extLst>
            <a:ext uri="{FF2B5EF4-FFF2-40B4-BE49-F238E27FC236}">
              <a16:creationId xmlns:a16="http://schemas.microsoft.com/office/drawing/2014/main" id="{EEF1ACA0-F7E3-419E-817F-55537ABC0717}"/>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37</xdr:row>
      <xdr:rowOff>0</xdr:rowOff>
    </xdr:from>
    <xdr:ext cx="342900" cy="342900"/>
    <xdr:sp macro="" textlink="">
      <xdr:nvSpPr>
        <xdr:cNvPr id="7637" name="Shape 14">
          <a:extLst>
            <a:ext uri="{FF2B5EF4-FFF2-40B4-BE49-F238E27FC236}">
              <a16:creationId xmlns:a16="http://schemas.microsoft.com/office/drawing/2014/main" id="{2BE82349-5BAC-4224-BB53-CB500C6D9DC2}"/>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37</xdr:row>
      <xdr:rowOff>0</xdr:rowOff>
    </xdr:from>
    <xdr:ext cx="342900" cy="342900"/>
    <xdr:sp macro="" textlink="">
      <xdr:nvSpPr>
        <xdr:cNvPr id="7638" name="Shape 14">
          <a:extLst>
            <a:ext uri="{FF2B5EF4-FFF2-40B4-BE49-F238E27FC236}">
              <a16:creationId xmlns:a16="http://schemas.microsoft.com/office/drawing/2014/main" id="{CB85130F-5745-44D5-961C-EB27618EDF83}"/>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38</xdr:row>
      <xdr:rowOff>0</xdr:rowOff>
    </xdr:from>
    <xdr:ext cx="342900" cy="342900"/>
    <xdr:sp macro="" textlink="">
      <xdr:nvSpPr>
        <xdr:cNvPr id="7639" name="Shape 14">
          <a:extLst>
            <a:ext uri="{FF2B5EF4-FFF2-40B4-BE49-F238E27FC236}">
              <a16:creationId xmlns:a16="http://schemas.microsoft.com/office/drawing/2014/main" id="{3457BEFA-640F-49D8-92D2-0FD1E3CF7361}"/>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38</xdr:row>
      <xdr:rowOff>0</xdr:rowOff>
    </xdr:from>
    <xdr:ext cx="342900" cy="342900"/>
    <xdr:sp macro="" textlink="">
      <xdr:nvSpPr>
        <xdr:cNvPr id="7640" name="Shape 14">
          <a:extLst>
            <a:ext uri="{FF2B5EF4-FFF2-40B4-BE49-F238E27FC236}">
              <a16:creationId xmlns:a16="http://schemas.microsoft.com/office/drawing/2014/main" id="{F30B1C43-F7DA-4887-AE61-008C86B635E6}"/>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38</xdr:row>
      <xdr:rowOff>0</xdr:rowOff>
    </xdr:from>
    <xdr:ext cx="342900" cy="342900"/>
    <xdr:sp macro="" textlink="">
      <xdr:nvSpPr>
        <xdr:cNvPr id="7641" name="Shape 14">
          <a:extLst>
            <a:ext uri="{FF2B5EF4-FFF2-40B4-BE49-F238E27FC236}">
              <a16:creationId xmlns:a16="http://schemas.microsoft.com/office/drawing/2014/main" id="{BBCA6D4D-F9E5-407B-9C0D-8AFCEA8D1896}"/>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41</xdr:row>
      <xdr:rowOff>0</xdr:rowOff>
    </xdr:from>
    <xdr:ext cx="342900" cy="342900"/>
    <xdr:sp macro="" textlink="">
      <xdr:nvSpPr>
        <xdr:cNvPr id="7642" name="Shape 14">
          <a:extLst>
            <a:ext uri="{FF2B5EF4-FFF2-40B4-BE49-F238E27FC236}">
              <a16:creationId xmlns:a16="http://schemas.microsoft.com/office/drawing/2014/main" id="{16F02CAC-7461-4928-A848-1454DDC884CB}"/>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41</xdr:row>
      <xdr:rowOff>0</xdr:rowOff>
    </xdr:from>
    <xdr:ext cx="342900" cy="342900"/>
    <xdr:sp macro="" textlink="">
      <xdr:nvSpPr>
        <xdr:cNvPr id="7643" name="Shape 14">
          <a:extLst>
            <a:ext uri="{FF2B5EF4-FFF2-40B4-BE49-F238E27FC236}">
              <a16:creationId xmlns:a16="http://schemas.microsoft.com/office/drawing/2014/main" id="{62D47E8F-1F62-4BFD-A04C-DA07466BDDEB}"/>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41</xdr:row>
      <xdr:rowOff>0</xdr:rowOff>
    </xdr:from>
    <xdr:ext cx="342900" cy="342900"/>
    <xdr:sp macro="" textlink="">
      <xdr:nvSpPr>
        <xdr:cNvPr id="7644" name="Shape 14">
          <a:extLst>
            <a:ext uri="{FF2B5EF4-FFF2-40B4-BE49-F238E27FC236}">
              <a16:creationId xmlns:a16="http://schemas.microsoft.com/office/drawing/2014/main" id="{74124223-F4A1-40C5-85C7-2D727A27F5A3}"/>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42</xdr:row>
      <xdr:rowOff>0</xdr:rowOff>
    </xdr:from>
    <xdr:ext cx="342900" cy="342900"/>
    <xdr:sp macro="" textlink="">
      <xdr:nvSpPr>
        <xdr:cNvPr id="7645" name="Shape 14">
          <a:extLst>
            <a:ext uri="{FF2B5EF4-FFF2-40B4-BE49-F238E27FC236}">
              <a16:creationId xmlns:a16="http://schemas.microsoft.com/office/drawing/2014/main" id="{5B6DCEAC-B801-4757-90E6-267BFD7D5FC9}"/>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42</xdr:row>
      <xdr:rowOff>0</xdr:rowOff>
    </xdr:from>
    <xdr:ext cx="342900" cy="342900"/>
    <xdr:sp macro="" textlink="">
      <xdr:nvSpPr>
        <xdr:cNvPr id="7646" name="Shape 14">
          <a:extLst>
            <a:ext uri="{FF2B5EF4-FFF2-40B4-BE49-F238E27FC236}">
              <a16:creationId xmlns:a16="http://schemas.microsoft.com/office/drawing/2014/main" id="{054F198E-8FBF-4A7A-B3CE-2F194722C908}"/>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42</xdr:row>
      <xdr:rowOff>0</xdr:rowOff>
    </xdr:from>
    <xdr:ext cx="342900" cy="342900"/>
    <xdr:sp macro="" textlink="">
      <xdr:nvSpPr>
        <xdr:cNvPr id="7647" name="Shape 14">
          <a:extLst>
            <a:ext uri="{FF2B5EF4-FFF2-40B4-BE49-F238E27FC236}">
              <a16:creationId xmlns:a16="http://schemas.microsoft.com/office/drawing/2014/main" id="{604BAD43-F6B9-4870-898A-74587E5D5A9E}"/>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43</xdr:row>
      <xdr:rowOff>0</xdr:rowOff>
    </xdr:from>
    <xdr:ext cx="342900" cy="342900"/>
    <xdr:sp macro="" textlink="">
      <xdr:nvSpPr>
        <xdr:cNvPr id="7648" name="Shape 14">
          <a:extLst>
            <a:ext uri="{FF2B5EF4-FFF2-40B4-BE49-F238E27FC236}">
              <a16:creationId xmlns:a16="http://schemas.microsoft.com/office/drawing/2014/main" id="{CAC3287A-C7D5-4F50-8281-36330DB99B08}"/>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43</xdr:row>
      <xdr:rowOff>0</xdr:rowOff>
    </xdr:from>
    <xdr:ext cx="342900" cy="342900"/>
    <xdr:sp macro="" textlink="">
      <xdr:nvSpPr>
        <xdr:cNvPr id="7649" name="Shape 14">
          <a:extLst>
            <a:ext uri="{FF2B5EF4-FFF2-40B4-BE49-F238E27FC236}">
              <a16:creationId xmlns:a16="http://schemas.microsoft.com/office/drawing/2014/main" id="{C837C300-62C6-4AD8-8C54-902BEA8F6772}"/>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43</xdr:row>
      <xdr:rowOff>0</xdr:rowOff>
    </xdr:from>
    <xdr:ext cx="342900" cy="342900"/>
    <xdr:sp macro="" textlink="">
      <xdr:nvSpPr>
        <xdr:cNvPr id="7650" name="Shape 14">
          <a:extLst>
            <a:ext uri="{FF2B5EF4-FFF2-40B4-BE49-F238E27FC236}">
              <a16:creationId xmlns:a16="http://schemas.microsoft.com/office/drawing/2014/main" id="{EE537E57-61A0-4F5B-A449-EC76E78C9E37}"/>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43</xdr:row>
      <xdr:rowOff>0</xdr:rowOff>
    </xdr:from>
    <xdr:ext cx="342900" cy="342900"/>
    <xdr:sp macro="" textlink="">
      <xdr:nvSpPr>
        <xdr:cNvPr id="7651" name="Shape 14">
          <a:extLst>
            <a:ext uri="{FF2B5EF4-FFF2-40B4-BE49-F238E27FC236}">
              <a16:creationId xmlns:a16="http://schemas.microsoft.com/office/drawing/2014/main" id="{AD95DFB4-1EA6-4021-ACA3-FEF90151ED96}"/>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43</xdr:row>
      <xdr:rowOff>0</xdr:rowOff>
    </xdr:from>
    <xdr:ext cx="342900" cy="342900"/>
    <xdr:sp macro="" textlink="">
      <xdr:nvSpPr>
        <xdr:cNvPr id="7652" name="Shape 14">
          <a:extLst>
            <a:ext uri="{FF2B5EF4-FFF2-40B4-BE49-F238E27FC236}">
              <a16:creationId xmlns:a16="http://schemas.microsoft.com/office/drawing/2014/main" id="{FA49FED2-2BBA-40FE-AEFB-754730B613F2}"/>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49</xdr:row>
      <xdr:rowOff>0</xdr:rowOff>
    </xdr:from>
    <xdr:ext cx="342900" cy="342900"/>
    <xdr:sp macro="" textlink="">
      <xdr:nvSpPr>
        <xdr:cNvPr id="7653" name="Shape 14">
          <a:extLst>
            <a:ext uri="{FF2B5EF4-FFF2-40B4-BE49-F238E27FC236}">
              <a16:creationId xmlns:a16="http://schemas.microsoft.com/office/drawing/2014/main" id="{E7B8A025-95D3-478A-B3B1-24760444B9AC}"/>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42900" cy="342900"/>
    <xdr:sp macro="" textlink="">
      <xdr:nvSpPr>
        <xdr:cNvPr id="7654" name="Shape 14">
          <a:extLst>
            <a:ext uri="{FF2B5EF4-FFF2-40B4-BE49-F238E27FC236}">
              <a16:creationId xmlns:a16="http://schemas.microsoft.com/office/drawing/2014/main" id="{099BF7A4-F3AD-4654-8893-81783C4C5B5B}"/>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42900" cy="342900"/>
    <xdr:sp macro="" textlink="">
      <xdr:nvSpPr>
        <xdr:cNvPr id="7655" name="Shape 14">
          <a:extLst>
            <a:ext uri="{FF2B5EF4-FFF2-40B4-BE49-F238E27FC236}">
              <a16:creationId xmlns:a16="http://schemas.microsoft.com/office/drawing/2014/main" id="{5F62AB2E-3DF9-4553-8CAC-D0A6C86D37CD}"/>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37</xdr:row>
      <xdr:rowOff>0</xdr:rowOff>
    </xdr:from>
    <xdr:ext cx="342900" cy="342900"/>
    <xdr:sp macro="" textlink="">
      <xdr:nvSpPr>
        <xdr:cNvPr id="7656" name="Shape 14">
          <a:extLst>
            <a:ext uri="{FF2B5EF4-FFF2-40B4-BE49-F238E27FC236}">
              <a16:creationId xmlns:a16="http://schemas.microsoft.com/office/drawing/2014/main" id="{BA855644-6773-4C0B-A37C-18427D6E12DF}"/>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38</xdr:row>
      <xdr:rowOff>0</xdr:rowOff>
    </xdr:from>
    <xdr:ext cx="342900" cy="342900"/>
    <xdr:sp macro="" textlink="">
      <xdr:nvSpPr>
        <xdr:cNvPr id="7657" name="Shape 14">
          <a:extLst>
            <a:ext uri="{FF2B5EF4-FFF2-40B4-BE49-F238E27FC236}">
              <a16:creationId xmlns:a16="http://schemas.microsoft.com/office/drawing/2014/main" id="{C7CF693B-A62C-4DC6-9C65-6D0BAD93ABB3}"/>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42900" cy="342900"/>
    <xdr:sp macro="" textlink="">
      <xdr:nvSpPr>
        <xdr:cNvPr id="7658" name="Shape 14">
          <a:extLst>
            <a:ext uri="{FF2B5EF4-FFF2-40B4-BE49-F238E27FC236}">
              <a16:creationId xmlns:a16="http://schemas.microsoft.com/office/drawing/2014/main" id="{87B4C2F9-9393-4047-B6A8-5712BA3A0EA5}"/>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42900" cy="342900"/>
    <xdr:sp macro="" textlink="">
      <xdr:nvSpPr>
        <xdr:cNvPr id="7659" name="Shape 14">
          <a:extLst>
            <a:ext uri="{FF2B5EF4-FFF2-40B4-BE49-F238E27FC236}">
              <a16:creationId xmlns:a16="http://schemas.microsoft.com/office/drawing/2014/main" id="{161D3C35-726A-4892-843A-FADD29CB53E9}"/>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37</xdr:row>
      <xdr:rowOff>0</xdr:rowOff>
    </xdr:from>
    <xdr:ext cx="342900" cy="342900"/>
    <xdr:sp macro="" textlink="">
      <xdr:nvSpPr>
        <xdr:cNvPr id="7660" name="Shape 14">
          <a:extLst>
            <a:ext uri="{FF2B5EF4-FFF2-40B4-BE49-F238E27FC236}">
              <a16:creationId xmlns:a16="http://schemas.microsoft.com/office/drawing/2014/main" id="{B4B8E406-27B8-496C-8CAA-6CD2FD621338}"/>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38</xdr:row>
      <xdr:rowOff>0</xdr:rowOff>
    </xdr:from>
    <xdr:ext cx="342900" cy="342900"/>
    <xdr:sp macro="" textlink="">
      <xdr:nvSpPr>
        <xdr:cNvPr id="7661" name="Shape 14">
          <a:extLst>
            <a:ext uri="{FF2B5EF4-FFF2-40B4-BE49-F238E27FC236}">
              <a16:creationId xmlns:a16="http://schemas.microsoft.com/office/drawing/2014/main" id="{3D7C5C16-D3CD-4B50-B58E-5B07B1CB627F}"/>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42900" cy="342900"/>
    <xdr:sp macro="" textlink="">
      <xdr:nvSpPr>
        <xdr:cNvPr id="7662" name="Shape 14">
          <a:extLst>
            <a:ext uri="{FF2B5EF4-FFF2-40B4-BE49-F238E27FC236}">
              <a16:creationId xmlns:a16="http://schemas.microsoft.com/office/drawing/2014/main" id="{16A749D7-5412-4885-9B1F-9D2A7B29C85D}"/>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32</xdr:row>
      <xdr:rowOff>0</xdr:rowOff>
    </xdr:from>
    <xdr:ext cx="342900" cy="342900"/>
    <xdr:sp macro="" textlink="">
      <xdr:nvSpPr>
        <xdr:cNvPr id="7663" name="Shape 14">
          <a:extLst>
            <a:ext uri="{FF2B5EF4-FFF2-40B4-BE49-F238E27FC236}">
              <a16:creationId xmlns:a16="http://schemas.microsoft.com/office/drawing/2014/main" id="{95AF8586-70EC-48E7-BF99-7DAC8DC542D4}"/>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32</xdr:row>
      <xdr:rowOff>0</xdr:rowOff>
    </xdr:from>
    <xdr:ext cx="342900" cy="342900"/>
    <xdr:sp macro="" textlink="">
      <xdr:nvSpPr>
        <xdr:cNvPr id="7664" name="Shape 14">
          <a:extLst>
            <a:ext uri="{FF2B5EF4-FFF2-40B4-BE49-F238E27FC236}">
              <a16:creationId xmlns:a16="http://schemas.microsoft.com/office/drawing/2014/main" id="{6EF6314B-20CD-4D34-BA0E-AD5695EDA632}"/>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32</xdr:row>
      <xdr:rowOff>0</xdr:rowOff>
    </xdr:from>
    <xdr:ext cx="342900" cy="342900"/>
    <xdr:sp macro="" textlink="">
      <xdr:nvSpPr>
        <xdr:cNvPr id="7665" name="Shape 14">
          <a:extLst>
            <a:ext uri="{FF2B5EF4-FFF2-40B4-BE49-F238E27FC236}">
              <a16:creationId xmlns:a16="http://schemas.microsoft.com/office/drawing/2014/main" id="{9163AB06-DE88-4252-958A-50F70C4CCC8F}"/>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42900" cy="342900"/>
    <xdr:sp macro="" textlink="">
      <xdr:nvSpPr>
        <xdr:cNvPr id="7666" name="Shape 14">
          <a:extLst>
            <a:ext uri="{FF2B5EF4-FFF2-40B4-BE49-F238E27FC236}">
              <a16:creationId xmlns:a16="http://schemas.microsoft.com/office/drawing/2014/main" id="{B3818E55-34B7-43D1-9781-2BB0899780E8}"/>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42900" cy="342900"/>
    <xdr:sp macro="" textlink="">
      <xdr:nvSpPr>
        <xdr:cNvPr id="7667" name="Shape 14">
          <a:extLst>
            <a:ext uri="{FF2B5EF4-FFF2-40B4-BE49-F238E27FC236}">
              <a16:creationId xmlns:a16="http://schemas.microsoft.com/office/drawing/2014/main" id="{5D23D489-3A34-462E-8840-78E766621932}"/>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42900" cy="342900"/>
    <xdr:sp macro="" textlink="">
      <xdr:nvSpPr>
        <xdr:cNvPr id="7668" name="Shape 14">
          <a:extLst>
            <a:ext uri="{FF2B5EF4-FFF2-40B4-BE49-F238E27FC236}">
              <a16:creationId xmlns:a16="http://schemas.microsoft.com/office/drawing/2014/main" id="{47692CE1-F300-4020-AEC1-9F923D2575C3}"/>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37</xdr:row>
      <xdr:rowOff>0</xdr:rowOff>
    </xdr:from>
    <xdr:ext cx="342900" cy="342900"/>
    <xdr:sp macro="" textlink="">
      <xdr:nvSpPr>
        <xdr:cNvPr id="7669" name="Shape 14">
          <a:extLst>
            <a:ext uri="{FF2B5EF4-FFF2-40B4-BE49-F238E27FC236}">
              <a16:creationId xmlns:a16="http://schemas.microsoft.com/office/drawing/2014/main" id="{C64374CB-BDAC-4D11-AFA1-DD0B7D7CA966}"/>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37</xdr:row>
      <xdr:rowOff>0</xdr:rowOff>
    </xdr:from>
    <xdr:ext cx="342900" cy="342900"/>
    <xdr:sp macro="" textlink="">
      <xdr:nvSpPr>
        <xdr:cNvPr id="7670" name="Shape 14">
          <a:extLst>
            <a:ext uri="{FF2B5EF4-FFF2-40B4-BE49-F238E27FC236}">
              <a16:creationId xmlns:a16="http://schemas.microsoft.com/office/drawing/2014/main" id="{88FD23FD-73EC-43F0-B3AF-C0E83956B1A1}"/>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37</xdr:row>
      <xdr:rowOff>0</xdr:rowOff>
    </xdr:from>
    <xdr:ext cx="342900" cy="342900"/>
    <xdr:sp macro="" textlink="">
      <xdr:nvSpPr>
        <xdr:cNvPr id="7671" name="Shape 14">
          <a:extLst>
            <a:ext uri="{FF2B5EF4-FFF2-40B4-BE49-F238E27FC236}">
              <a16:creationId xmlns:a16="http://schemas.microsoft.com/office/drawing/2014/main" id="{38FFF0AD-D0B0-4A70-80F7-66323D258315}"/>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38</xdr:row>
      <xdr:rowOff>0</xdr:rowOff>
    </xdr:from>
    <xdr:ext cx="342900" cy="342900"/>
    <xdr:sp macro="" textlink="">
      <xdr:nvSpPr>
        <xdr:cNvPr id="7672" name="Shape 14">
          <a:extLst>
            <a:ext uri="{FF2B5EF4-FFF2-40B4-BE49-F238E27FC236}">
              <a16:creationId xmlns:a16="http://schemas.microsoft.com/office/drawing/2014/main" id="{304F46BF-CBA9-4822-8124-5CE4DAB871BE}"/>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38</xdr:row>
      <xdr:rowOff>0</xdr:rowOff>
    </xdr:from>
    <xdr:ext cx="342900" cy="342900"/>
    <xdr:sp macro="" textlink="">
      <xdr:nvSpPr>
        <xdr:cNvPr id="7673" name="Shape 14">
          <a:extLst>
            <a:ext uri="{FF2B5EF4-FFF2-40B4-BE49-F238E27FC236}">
              <a16:creationId xmlns:a16="http://schemas.microsoft.com/office/drawing/2014/main" id="{0E3A9BDA-1572-4B94-A3BA-98EC855EE1C2}"/>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41</xdr:row>
      <xdr:rowOff>0</xdr:rowOff>
    </xdr:from>
    <xdr:ext cx="342900" cy="342900"/>
    <xdr:sp macro="" textlink="">
      <xdr:nvSpPr>
        <xdr:cNvPr id="7674" name="Shape 14">
          <a:extLst>
            <a:ext uri="{FF2B5EF4-FFF2-40B4-BE49-F238E27FC236}">
              <a16:creationId xmlns:a16="http://schemas.microsoft.com/office/drawing/2014/main" id="{28357506-1829-4D0B-9F1F-A4732557CB57}"/>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41</xdr:row>
      <xdr:rowOff>0</xdr:rowOff>
    </xdr:from>
    <xdr:ext cx="342900" cy="342900"/>
    <xdr:sp macro="" textlink="">
      <xdr:nvSpPr>
        <xdr:cNvPr id="7675" name="Shape 14">
          <a:extLst>
            <a:ext uri="{FF2B5EF4-FFF2-40B4-BE49-F238E27FC236}">
              <a16:creationId xmlns:a16="http://schemas.microsoft.com/office/drawing/2014/main" id="{00C0E1C0-14FC-46CF-82A5-90DA01D14426}"/>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41</xdr:row>
      <xdr:rowOff>0</xdr:rowOff>
    </xdr:from>
    <xdr:ext cx="342900" cy="342900"/>
    <xdr:sp macro="" textlink="">
      <xdr:nvSpPr>
        <xdr:cNvPr id="7676" name="Shape 14">
          <a:extLst>
            <a:ext uri="{FF2B5EF4-FFF2-40B4-BE49-F238E27FC236}">
              <a16:creationId xmlns:a16="http://schemas.microsoft.com/office/drawing/2014/main" id="{49EC5407-FFA2-4AF3-AFB5-BC0D9339777C}"/>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42</xdr:row>
      <xdr:rowOff>0</xdr:rowOff>
    </xdr:from>
    <xdr:ext cx="342900" cy="342900"/>
    <xdr:sp macro="" textlink="">
      <xdr:nvSpPr>
        <xdr:cNvPr id="7677" name="Shape 14">
          <a:extLst>
            <a:ext uri="{FF2B5EF4-FFF2-40B4-BE49-F238E27FC236}">
              <a16:creationId xmlns:a16="http://schemas.microsoft.com/office/drawing/2014/main" id="{586406EA-AF76-4715-8488-C4653E66A643}"/>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42</xdr:row>
      <xdr:rowOff>0</xdr:rowOff>
    </xdr:from>
    <xdr:ext cx="342900" cy="342900"/>
    <xdr:sp macro="" textlink="">
      <xdr:nvSpPr>
        <xdr:cNvPr id="7678" name="Shape 14">
          <a:extLst>
            <a:ext uri="{FF2B5EF4-FFF2-40B4-BE49-F238E27FC236}">
              <a16:creationId xmlns:a16="http://schemas.microsoft.com/office/drawing/2014/main" id="{C3B66400-A2FD-4373-817A-24039473314C}"/>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42</xdr:row>
      <xdr:rowOff>0</xdr:rowOff>
    </xdr:from>
    <xdr:ext cx="342900" cy="342900"/>
    <xdr:sp macro="" textlink="">
      <xdr:nvSpPr>
        <xdr:cNvPr id="7679" name="Shape 14">
          <a:extLst>
            <a:ext uri="{FF2B5EF4-FFF2-40B4-BE49-F238E27FC236}">
              <a16:creationId xmlns:a16="http://schemas.microsoft.com/office/drawing/2014/main" id="{204B8CD7-1715-4244-ACFC-0A9D62A1A0CB}"/>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43</xdr:row>
      <xdr:rowOff>0</xdr:rowOff>
    </xdr:from>
    <xdr:ext cx="342900" cy="342900"/>
    <xdr:sp macro="" textlink="">
      <xdr:nvSpPr>
        <xdr:cNvPr id="7680" name="Shape 14">
          <a:extLst>
            <a:ext uri="{FF2B5EF4-FFF2-40B4-BE49-F238E27FC236}">
              <a16:creationId xmlns:a16="http://schemas.microsoft.com/office/drawing/2014/main" id="{27450795-6455-47EE-AE8C-1E221602CA4C}"/>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43</xdr:row>
      <xdr:rowOff>0</xdr:rowOff>
    </xdr:from>
    <xdr:ext cx="342900" cy="342900"/>
    <xdr:sp macro="" textlink="">
      <xdr:nvSpPr>
        <xdr:cNvPr id="7681" name="Shape 14">
          <a:extLst>
            <a:ext uri="{FF2B5EF4-FFF2-40B4-BE49-F238E27FC236}">
              <a16:creationId xmlns:a16="http://schemas.microsoft.com/office/drawing/2014/main" id="{93C8E5BA-535E-4408-AB47-6B3FEEA2D181}"/>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43</xdr:row>
      <xdr:rowOff>0</xdr:rowOff>
    </xdr:from>
    <xdr:ext cx="342900" cy="342900"/>
    <xdr:sp macro="" textlink="">
      <xdr:nvSpPr>
        <xdr:cNvPr id="7682" name="Shape 14">
          <a:extLst>
            <a:ext uri="{FF2B5EF4-FFF2-40B4-BE49-F238E27FC236}">
              <a16:creationId xmlns:a16="http://schemas.microsoft.com/office/drawing/2014/main" id="{ACC2BA4C-7D83-4CC9-8142-554607B6A233}"/>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43</xdr:row>
      <xdr:rowOff>0</xdr:rowOff>
    </xdr:from>
    <xdr:ext cx="342900" cy="342900"/>
    <xdr:sp macro="" textlink="">
      <xdr:nvSpPr>
        <xdr:cNvPr id="7683" name="Shape 14">
          <a:extLst>
            <a:ext uri="{FF2B5EF4-FFF2-40B4-BE49-F238E27FC236}">
              <a16:creationId xmlns:a16="http://schemas.microsoft.com/office/drawing/2014/main" id="{A1D984CE-7AFE-40F5-8905-11F75419BB24}"/>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43</xdr:row>
      <xdr:rowOff>0</xdr:rowOff>
    </xdr:from>
    <xdr:ext cx="342900" cy="342900"/>
    <xdr:sp macro="" textlink="">
      <xdr:nvSpPr>
        <xdr:cNvPr id="7684" name="Shape 14">
          <a:extLst>
            <a:ext uri="{FF2B5EF4-FFF2-40B4-BE49-F238E27FC236}">
              <a16:creationId xmlns:a16="http://schemas.microsoft.com/office/drawing/2014/main" id="{B9A64BCF-534F-4C2A-9B8D-854B29E5A34E}"/>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43</xdr:row>
      <xdr:rowOff>0</xdr:rowOff>
    </xdr:from>
    <xdr:ext cx="342900" cy="342900"/>
    <xdr:sp macro="" textlink="">
      <xdr:nvSpPr>
        <xdr:cNvPr id="7685" name="Shape 14">
          <a:extLst>
            <a:ext uri="{FF2B5EF4-FFF2-40B4-BE49-F238E27FC236}">
              <a16:creationId xmlns:a16="http://schemas.microsoft.com/office/drawing/2014/main" id="{852A6C05-AFCF-427D-8E15-02C2D379F92E}"/>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7686" name="Shape 14">
          <a:extLst>
            <a:ext uri="{FF2B5EF4-FFF2-40B4-BE49-F238E27FC236}">
              <a16:creationId xmlns:a16="http://schemas.microsoft.com/office/drawing/2014/main" id="{E982CDFC-A2CF-41EC-9EF5-4AD082D4A0D2}"/>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7687" name="Shape 14">
          <a:extLst>
            <a:ext uri="{FF2B5EF4-FFF2-40B4-BE49-F238E27FC236}">
              <a16:creationId xmlns:a16="http://schemas.microsoft.com/office/drawing/2014/main" id="{CC06BFEC-4D09-4855-9744-A154B11E93E2}"/>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7688" name="Shape 14">
          <a:extLst>
            <a:ext uri="{FF2B5EF4-FFF2-40B4-BE49-F238E27FC236}">
              <a16:creationId xmlns:a16="http://schemas.microsoft.com/office/drawing/2014/main" id="{DCFC3A4F-978D-489E-88E9-150CA63369AF}"/>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35</xdr:row>
      <xdr:rowOff>0</xdr:rowOff>
    </xdr:from>
    <xdr:ext cx="342900" cy="342900"/>
    <xdr:sp macro="" textlink="">
      <xdr:nvSpPr>
        <xdr:cNvPr id="7689" name="Shape 14">
          <a:extLst>
            <a:ext uri="{FF2B5EF4-FFF2-40B4-BE49-F238E27FC236}">
              <a16:creationId xmlns:a16="http://schemas.microsoft.com/office/drawing/2014/main" id="{9A1E47DA-A489-41BE-87B7-332DC795BE4C}"/>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7690" name="Shape 14">
          <a:extLst>
            <a:ext uri="{FF2B5EF4-FFF2-40B4-BE49-F238E27FC236}">
              <a16:creationId xmlns:a16="http://schemas.microsoft.com/office/drawing/2014/main" id="{64E843E8-8BED-4C98-AAA7-CDC4FB0C0A1B}"/>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7691" name="Shape 14">
          <a:extLst>
            <a:ext uri="{FF2B5EF4-FFF2-40B4-BE49-F238E27FC236}">
              <a16:creationId xmlns:a16="http://schemas.microsoft.com/office/drawing/2014/main" id="{E37E4323-9EAE-4453-89BD-2FFDF0B532F3}"/>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38</xdr:row>
      <xdr:rowOff>0</xdr:rowOff>
    </xdr:from>
    <xdr:ext cx="342900" cy="342900"/>
    <xdr:sp macro="" textlink="">
      <xdr:nvSpPr>
        <xdr:cNvPr id="7692" name="Shape 14">
          <a:extLst>
            <a:ext uri="{FF2B5EF4-FFF2-40B4-BE49-F238E27FC236}">
              <a16:creationId xmlns:a16="http://schemas.microsoft.com/office/drawing/2014/main" id="{C82CDD5B-0D66-4AEC-B79A-D1AFA76E08AD}"/>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35</xdr:row>
      <xdr:rowOff>0</xdr:rowOff>
    </xdr:from>
    <xdr:ext cx="342900" cy="342900"/>
    <xdr:sp macro="" textlink="">
      <xdr:nvSpPr>
        <xdr:cNvPr id="7693" name="Shape 14">
          <a:extLst>
            <a:ext uri="{FF2B5EF4-FFF2-40B4-BE49-F238E27FC236}">
              <a16:creationId xmlns:a16="http://schemas.microsoft.com/office/drawing/2014/main" id="{95EBA4C2-FF35-4473-909A-FCC0BA761CBD}"/>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7694" name="Shape 14">
          <a:extLst>
            <a:ext uri="{FF2B5EF4-FFF2-40B4-BE49-F238E27FC236}">
              <a16:creationId xmlns:a16="http://schemas.microsoft.com/office/drawing/2014/main" id="{44E4A6DC-0182-4DF6-9B37-28E95B5CC347}"/>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7695" name="Shape 14">
          <a:extLst>
            <a:ext uri="{FF2B5EF4-FFF2-40B4-BE49-F238E27FC236}">
              <a16:creationId xmlns:a16="http://schemas.microsoft.com/office/drawing/2014/main" id="{6B97641E-51EE-40AE-B7CC-9361C5F20E40}"/>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38</xdr:row>
      <xdr:rowOff>0</xdr:rowOff>
    </xdr:from>
    <xdr:ext cx="342900" cy="342900"/>
    <xdr:sp macro="" textlink="">
      <xdr:nvSpPr>
        <xdr:cNvPr id="7696" name="Shape 14">
          <a:extLst>
            <a:ext uri="{FF2B5EF4-FFF2-40B4-BE49-F238E27FC236}">
              <a16:creationId xmlns:a16="http://schemas.microsoft.com/office/drawing/2014/main" id="{540844FF-7BB5-45AC-AF92-0EE13B2B4165}"/>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35</xdr:row>
      <xdr:rowOff>0</xdr:rowOff>
    </xdr:from>
    <xdr:ext cx="342900" cy="342900"/>
    <xdr:sp macro="" textlink="">
      <xdr:nvSpPr>
        <xdr:cNvPr id="7697" name="Shape 14">
          <a:extLst>
            <a:ext uri="{FF2B5EF4-FFF2-40B4-BE49-F238E27FC236}">
              <a16:creationId xmlns:a16="http://schemas.microsoft.com/office/drawing/2014/main" id="{675F6ADA-993E-4663-A5A5-0296713FA1BB}"/>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42900" cy="342900"/>
    <xdr:sp macro="" textlink="">
      <xdr:nvSpPr>
        <xdr:cNvPr id="7698" name="Shape 14">
          <a:extLst>
            <a:ext uri="{FF2B5EF4-FFF2-40B4-BE49-F238E27FC236}">
              <a16:creationId xmlns:a16="http://schemas.microsoft.com/office/drawing/2014/main" id="{4EE9812B-63D6-4455-AB07-A1CDB857C487}"/>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42900" cy="342900"/>
    <xdr:sp macro="" textlink="">
      <xdr:nvSpPr>
        <xdr:cNvPr id="7699" name="Shape 14">
          <a:extLst>
            <a:ext uri="{FF2B5EF4-FFF2-40B4-BE49-F238E27FC236}">
              <a16:creationId xmlns:a16="http://schemas.microsoft.com/office/drawing/2014/main" id="{327823C8-8613-41CB-A6A9-685BF91FA0F6}"/>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42900" cy="342900"/>
    <xdr:sp macro="" textlink="">
      <xdr:nvSpPr>
        <xdr:cNvPr id="7700" name="Shape 14">
          <a:extLst>
            <a:ext uri="{FF2B5EF4-FFF2-40B4-BE49-F238E27FC236}">
              <a16:creationId xmlns:a16="http://schemas.microsoft.com/office/drawing/2014/main" id="{A4AB514D-5881-45BB-B7CF-93AA9FC9DE8B}"/>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7701" name="Shape 14">
          <a:extLst>
            <a:ext uri="{FF2B5EF4-FFF2-40B4-BE49-F238E27FC236}">
              <a16:creationId xmlns:a16="http://schemas.microsoft.com/office/drawing/2014/main" id="{2E40395A-0FF3-4929-BEAA-9318D2AE2C09}"/>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7702" name="Shape 14">
          <a:extLst>
            <a:ext uri="{FF2B5EF4-FFF2-40B4-BE49-F238E27FC236}">
              <a16:creationId xmlns:a16="http://schemas.microsoft.com/office/drawing/2014/main" id="{F71894D2-7D12-4A89-A45D-B38BD4B4012D}"/>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7703" name="Shape 14">
          <a:extLst>
            <a:ext uri="{FF2B5EF4-FFF2-40B4-BE49-F238E27FC236}">
              <a16:creationId xmlns:a16="http://schemas.microsoft.com/office/drawing/2014/main" id="{E6B3CEBD-A894-479A-AE5D-0AE3F21982C1}"/>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7704" name="Shape 14">
          <a:extLst>
            <a:ext uri="{FF2B5EF4-FFF2-40B4-BE49-F238E27FC236}">
              <a16:creationId xmlns:a16="http://schemas.microsoft.com/office/drawing/2014/main" id="{01AA511F-8301-4D21-BD2E-C9B542D8D662}"/>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7705" name="Shape 14">
          <a:extLst>
            <a:ext uri="{FF2B5EF4-FFF2-40B4-BE49-F238E27FC236}">
              <a16:creationId xmlns:a16="http://schemas.microsoft.com/office/drawing/2014/main" id="{CDA5B044-BCBE-4F5F-A1AB-C4780C802A44}"/>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7706" name="Shape 14">
          <a:extLst>
            <a:ext uri="{FF2B5EF4-FFF2-40B4-BE49-F238E27FC236}">
              <a16:creationId xmlns:a16="http://schemas.microsoft.com/office/drawing/2014/main" id="{3EF19356-25C9-403B-8BC2-2CF445221B87}"/>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38</xdr:row>
      <xdr:rowOff>0</xdr:rowOff>
    </xdr:from>
    <xdr:ext cx="342900" cy="342900"/>
    <xdr:sp macro="" textlink="">
      <xdr:nvSpPr>
        <xdr:cNvPr id="7707" name="Shape 14">
          <a:extLst>
            <a:ext uri="{FF2B5EF4-FFF2-40B4-BE49-F238E27FC236}">
              <a16:creationId xmlns:a16="http://schemas.microsoft.com/office/drawing/2014/main" id="{D580B682-0F2C-406C-B26A-52B106C861FA}"/>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38</xdr:row>
      <xdr:rowOff>0</xdr:rowOff>
    </xdr:from>
    <xdr:ext cx="342900" cy="342900"/>
    <xdr:sp macro="" textlink="">
      <xdr:nvSpPr>
        <xdr:cNvPr id="7708" name="Shape 14">
          <a:extLst>
            <a:ext uri="{FF2B5EF4-FFF2-40B4-BE49-F238E27FC236}">
              <a16:creationId xmlns:a16="http://schemas.microsoft.com/office/drawing/2014/main" id="{4F027689-5178-4093-B303-79731434A178}"/>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38</xdr:row>
      <xdr:rowOff>0</xdr:rowOff>
    </xdr:from>
    <xdr:ext cx="342900" cy="342900"/>
    <xdr:sp macro="" textlink="">
      <xdr:nvSpPr>
        <xdr:cNvPr id="7709" name="Shape 14">
          <a:extLst>
            <a:ext uri="{FF2B5EF4-FFF2-40B4-BE49-F238E27FC236}">
              <a16:creationId xmlns:a16="http://schemas.microsoft.com/office/drawing/2014/main" id="{C123B344-5A6D-450C-9EE9-D049F9F44314}"/>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41</xdr:row>
      <xdr:rowOff>0</xdr:rowOff>
    </xdr:from>
    <xdr:ext cx="342900" cy="342900"/>
    <xdr:sp macro="" textlink="">
      <xdr:nvSpPr>
        <xdr:cNvPr id="7710" name="Shape 14">
          <a:extLst>
            <a:ext uri="{FF2B5EF4-FFF2-40B4-BE49-F238E27FC236}">
              <a16:creationId xmlns:a16="http://schemas.microsoft.com/office/drawing/2014/main" id="{5A62F134-BE6D-433B-A92A-63F18322C4BF}"/>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41</xdr:row>
      <xdr:rowOff>0</xdr:rowOff>
    </xdr:from>
    <xdr:ext cx="342900" cy="342900"/>
    <xdr:sp macro="" textlink="">
      <xdr:nvSpPr>
        <xdr:cNvPr id="7711" name="Shape 14">
          <a:extLst>
            <a:ext uri="{FF2B5EF4-FFF2-40B4-BE49-F238E27FC236}">
              <a16:creationId xmlns:a16="http://schemas.microsoft.com/office/drawing/2014/main" id="{F42B3504-C3EA-45A6-B6E0-2099EE4B306F}"/>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41</xdr:row>
      <xdr:rowOff>0</xdr:rowOff>
    </xdr:from>
    <xdr:ext cx="342900" cy="342900"/>
    <xdr:sp macro="" textlink="">
      <xdr:nvSpPr>
        <xdr:cNvPr id="7712" name="Shape 14">
          <a:extLst>
            <a:ext uri="{FF2B5EF4-FFF2-40B4-BE49-F238E27FC236}">
              <a16:creationId xmlns:a16="http://schemas.microsoft.com/office/drawing/2014/main" id="{40E541D0-F08E-404A-85CF-56FBAA6B5144}"/>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42</xdr:row>
      <xdr:rowOff>0</xdr:rowOff>
    </xdr:from>
    <xdr:ext cx="342900" cy="342900"/>
    <xdr:sp macro="" textlink="">
      <xdr:nvSpPr>
        <xdr:cNvPr id="7713" name="Shape 14">
          <a:extLst>
            <a:ext uri="{FF2B5EF4-FFF2-40B4-BE49-F238E27FC236}">
              <a16:creationId xmlns:a16="http://schemas.microsoft.com/office/drawing/2014/main" id="{FF63FAB0-995A-4CB9-9391-729A67F0F868}"/>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42</xdr:row>
      <xdr:rowOff>0</xdr:rowOff>
    </xdr:from>
    <xdr:ext cx="342900" cy="342900"/>
    <xdr:sp macro="" textlink="">
      <xdr:nvSpPr>
        <xdr:cNvPr id="7714" name="Shape 14">
          <a:extLst>
            <a:ext uri="{FF2B5EF4-FFF2-40B4-BE49-F238E27FC236}">
              <a16:creationId xmlns:a16="http://schemas.microsoft.com/office/drawing/2014/main" id="{D650DEA2-F0D4-445B-8275-463DA747897D}"/>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42</xdr:row>
      <xdr:rowOff>0</xdr:rowOff>
    </xdr:from>
    <xdr:ext cx="342900" cy="342900"/>
    <xdr:sp macro="" textlink="">
      <xdr:nvSpPr>
        <xdr:cNvPr id="7715" name="Shape 14">
          <a:extLst>
            <a:ext uri="{FF2B5EF4-FFF2-40B4-BE49-F238E27FC236}">
              <a16:creationId xmlns:a16="http://schemas.microsoft.com/office/drawing/2014/main" id="{40649932-B02B-4463-8D16-AF43005EF544}"/>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7716" name="Shape 14">
          <a:extLst>
            <a:ext uri="{FF2B5EF4-FFF2-40B4-BE49-F238E27FC236}">
              <a16:creationId xmlns:a16="http://schemas.microsoft.com/office/drawing/2014/main" id="{F2702AE8-18D3-48CF-82F1-F392BF7A826B}"/>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7717" name="Shape 14">
          <a:extLst>
            <a:ext uri="{FF2B5EF4-FFF2-40B4-BE49-F238E27FC236}">
              <a16:creationId xmlns:a16="http://schemas.microsoft.com/office/drawing/2014/main" id="{BF82EB91-3910-4918-B77D-D116E8F54D7B}"/>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7718" name="Shape 14">
          <a:extLst>
            <a:ext uri="{FF2B5EF4-FFF2-40B4-BE49-F238E27FC236}">
              <a16:creationId xmlns:a16="http://schemas.microsoft.com/office/drawing/2014/main" id="{B6967317-4953-4A92-84C8-4E6970EEF25F}"/>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7719" name="Shape 14">
          <a:extLst>
            <a:ext uri="{FF2B5EF4-FFF2-40B4-BE49-F238E27FC236}">
              <a16:creationId xmlns:a16="http://schemas.microsoft.com/office/drawing/2014/main" id="{4C1C1B59-4570-4124-999D-E41048C4FCFA}"/>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7720" name="Shape 14">
          <a:extLst>
            <a:ext uri="{FF2B5EF4-FFF2-40B4-BE49-F238E27FC236}">
              <a16:creationId xmlns:a16="http://schemas.microsoft.com/office/drawing/2014/main" id="{D4E15D59-CA08-4BBD-8825-FD173989ABC0}"/>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7721" name="Shape 14">
          <a:extLst>
            <a:ext uri="{FF2B5EF4-FFF2-40B4-BE49-F238E27FC236}">
              <a16:creationId xmlns:a16="http://schemas.microsoft.com/office/drawing/2014/main" id="{8AE5C7C3-E9E7-4865-9997-43DFCBDF9C11}"/>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7722" name="Shape 14">
          <a:extLst>
            <a:ext uri="{FF2B5EF4-FFF2-40B4-BE49-F238E27FC236}">
              <a16:creationId xmlns:a16="http://schemas.microsoft.com/office/drawing/2014/main" id="{3771EC81-11E8-4455-BECD-8EC67DE3786D}"/>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7723" name="Shape 14">
          <a:extLst>
            <a:ext uri="{FF2B5EF4-FFF2-40B4-BE49-F238E27FC236}">
              <a16:creationId xmlns:a16="http://schemas.microsoft.com/office/drawing/2014/main" id="{A75E1C9E-89FF-4608-BF6A-7AF874B53195}"/>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35</xdr:row>
      <xdr:rowOff>0</xdr:rowOff>
    </xdr:from>
    <xdr:ext cx="342900" cy="342900"/>
    <xdr:sp macro="" textlink="">
      <xdr:nvSpPr>
        <xdr:cNvPr id="7724" name="Shape 14">
          <a:extLst>
            <a:ext uri="{FF2B5EF4-FFF2-40B4-BE49-F238E27FC236}">
              <a16:creationId xmlns:a16="http://schemas.microsoft.com/office/drawing/2014/main" id="{3874C64C-FCF8-42F0-B044-12F88E0B6A22}"/>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36</xdr:row>
      <xdr:rowOff>0</xdr:rowOff>
    </xdr:from>
    <xdr:ext cx="342900" cy="342900"/>
    <xdr:sp macro="" textlink="">
      <xdr:nvSpPr>
        <xdr:cNvPr id="7725" name="Shape 14">
          <a:extLst>
            <a:ext uri="{FF2B5EF4-FFF2-40B4-BE49-F238E27FC236}">
              <a16:creationId xmlns:a16="http://schemas.microsoft.com/office/drawing/2014/main" id="{E8759A11-8FA3-4DDE-992F-D9A3BDB1A734}"/>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37</xdr:row>
      <xdr:rowOff>0</xdr:rowOff>
    </xdr:from>
    <xdr:ext cx="342900" cy="342900"/>
    <xdr:sp macro="" textlink="">
      <xdr:nvSpPr>
        <xdr:cNvPr id="7726" name="Shape 14">
          <a:extLst>
            <a:ext uri="{FF2B5EF4-FFF2-40B4-BE49-F238E27FC236}">
              <a16:creationId xmlns:a16="http://schemas.microsoft.com/office/drawing/2014/main" id="{4C9FC6B6-D7A2-44A2-99EE-AB7B5CE658A8}"/>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38</xdr:row>
      <xdr:rowOff>0</xdr:rowOff>
    </xdr:from>
    <xdr:ext cx="342900" cy="342900"/>
    <xdr:sp macro="" textlink="">
      <xdr:nvSpPr>
        <xdr:cNvPr id="7727" name="Shape 14">
          <a:extLst>
            <a:ext uri="{FF2B5EF4-FFF2-40B4-BE49-F238E27FC236}">
              <a16:creationId xmlns:a16="http://schemas.microsoft.com/office/drawing/2014/main" id="{8C8B8E68-AAC2-49A3-8CBA-B65214CCC8F3}"/>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35</xdr:row>
      <xdr:rowOff>0</xdr:rowOff>
    </xdr:from>
    <xdr:ext cx="342900" cy="342900"/>
    <xdr:sp macro="" textlink="">
      <xdr:nvSpPr>
        <xdr:cNvPr id="7728" name="Shape 14">
          <a:extLst>
            <a:ext uri="{FF2B5EF4-FFF2-40B4-BE49-F238E27FC236}">
              <a16:creationId xmlns:a16="http://schemas.microsoft.com/office/drawing/2014/main" id="{50C20054-91F1-4536-AC93-CC39E95C75F2}"/>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36</xdr:row>
      <xdr:rowOff>0</xdr:rowOff>
    </xdr:from>
    <xdr:ext cx="342900" cy="342900"/>
    <xdr:sp macro="" textlink="">
      <xdr:nvSpPr>
        <xdr:cNvPr id="7729" name="Shape 14">
          <a:extLst>
            <a:ext uri="{FF2B5EF4-FFF2-40B4-BE49-F238E27FC236}">
              <a16:creationId xmlns:a16="http://schemas.microsoft.com/office/drawing/2014/main" id="{D358E9A1-7A99-4F73-AD92-EAC2CC32C8E9}"/>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37</xdr:row>
      <xdr:rowOff>0</xdr:rowOff>
    </xdr:from>
    <xdr:ext cx="342900" cy="342900"/>
    <xdr:sp macro="" textlink="">
      <xdr:nvSpPr>
        <xdr:cNvPr id="7730" name="Shape 14">
          <a:extLst>
            <a:ext uri="{FF2B5EF4-FFF2-40B4-BE49-F238E27FC236}">
              <a16:creationId xmlns:a16="http://schemas.microsoft.com/office/drawing/2014/main" id="{E6ABDB9A-9A03-4A7F-A131-8D82958F9AD9}"/>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38</xdr:row>
      <xdr:rowOff>0</xdr:rowOff>
    </xdr:from>
    <xdr:ext cx="342900" cy="342900"/>
    <xdr:sp macro="" textlink="">
      <xdr:nvSpPr>
        <xdr:cNvPr id="7731" name="Shape 14">
          <a:extLst>
            <a:ext uri="{FF2B5EF4-FFF2-40B4-BE49-F238E27FC236}">
              <a16:creationId xmlns:a16="http://schemas.microsoft.com/office/drawing/2014/main" id="{BAEA5311-2DE7-4075-B08B-EEF07B3F1EE9}"/>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35</xdr:row>
      <xdr:rowOff>0</xdr:rowOff>
    </xdr:from>
    <xdr:ext cx="342900" cy="342900"/>
    <xdr:sp macro="" textlink="">
      <xdr:nvSpPr>
        <xdr:cNvPr id="7732" name="Shape 14">
          <a:extLst>
            <a:ext uri="{FF2B5EF4-FFF2-40B4-BE49-F238E27FC236}">
              <a16:creationId xmlns:a16="http://schemas.microsoft.com/office/drawing/2014/main" id="{53C82307-446E-473D-B478-46360A0EF59E}"/>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32</xdr:row>
      <xdr:rowOff>0</xdr:rowOff>
    </xdr:from>
    <xdr:ext cx="342900" cy="342900"/>
    <xdr:sp macro="" textlink="">
      <xdr:nvSpPr>
        <xdr:cNvPr id="7733" name="Shape 14">
          <a:extLst>
            <a:ext uri="{FF2B5EF4-FFF2-40B4-BE49-F238E27FC236}">
              <a16:creationId xmlns:a16="http://schemas.microsoft.com/office/drawing/2014/main" id="{E19B2368-54E5-4742-825B-8E7F7A9D01F6}"/>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32</xdr:row>
      <xdr:rowOff>0</xdr:rowOff>
    </xdr:from>
    <xdr:ext cx="342900" cy="342900"/>
    <xdr:sp macro="" textlink="">
      <xdr:nvSpPr>
        <xdr:cNvPr id="7734" name="Shape 14">
          <a:extLst>
            <a:ext uri="{FF2B5EF4-FFF2-40B4-BE49-F238E27FC236}">
              <a16:creationId xmlns:a16="http://schemas.microsoft.com/office/drawing/2014/main" id="{929FD526-D4EE-40B7-BA98-F54BDC369ABD}"/>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32</xdr:row>
      <xdr:rowOff>0</xdr:rowOff>
    </xdr:from>
    <xdr:ext cx="342900" cy="342900"/>
    <xdr:sp macro="" textlink="">
      <xdr:nvSpPr>
        <xdr:cNvPr id="7735" name="Shape 14">
          <a:extLst>
            <a:ext uri="{FF2B5EF4-FFF2-40B4-BE49-F238E27FC236}">
              <a16:creationId xmlns:a16="http://schemas.microsoft.com/office/drawing/2014/main" id="{83156079-EF0A-471A-9148-E6978942B466}"/>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36</xdr:row>
      <xdr:rowOff>0</xdr:rowOff>
    </xdr:from>
    <xdr:ext cx="342900" cy="342900"/>
    <xdr:sp macro="" textlink="">
      <xdr:nvSpPr>
        <xdr:cNvPr id="7736" name="Shape 14">
          <a:extLst>
            <a:ext uri="{FF2B5EF4-FFF2-40B4-BE49-F238E27FC236}">
              <a16:creationId xmlns:a16="http://schemas.microsoft.com/office/drawing/2014/main" id="{D01A7003-C949-4607-AB8E-55C279073E6A}"/>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36</xdr:row>
      <xdr:rowOff>0</xdr:rowOff>
    </xdr:from>
    <xdr:ext cx="342900" cy="342900"/>
    <xdr:sp macro="" textlink="">
      <xdr:nvSpPr>
        <xdr:cNvPr id="7737" name="Shape 14">
          <a:extLst>
            <a:ext uri="{FF2B5EF4-FFF2-40B4-BE49-F238E27FC236}">
              <a16:creationId xmlns:a16="http://schemas.microsoft.com/office/drawing/2014/main" id="{7790C96A-5CAC-431D-AD26-834AE971425F}"/>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36</xdr:row>
      <xdr:rowOff>0</xdr:rowOff>
    </xdr:from>
    <xdr:ext cx="342900" cy="342900"/>
    <xdr:sp macro="" textlink="">
      <xdr:nvSpPr>
        <xdr:cNvPr id="7738" name="Shape 14">
          <a:extLst>
            <a:ext uri="{FF2B5EF4-FFF2-40B4-BE49-F238E27FC236}">
              <a16:creationId xmlns:a16="http://schemas.microsoft.com/office/drawing/2014/main" id="{F80C81A5-3FCE-432A-91B0-460B4E909015}"/>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37</xdr:row>
      <xdr:rowOff>0</xdr:rowOff>
    </xdr:from>
    <xdr:ext cx="342900" cy="342900"/>
    <xdr:sp macro="" textlink="">
      <xdr:nvSpPr>
        <xdr:cNvPr id="7739" name="Shape 14">
          <a:extLst>
            <a:ext uri="{FF2B5EF4-FFF2-40B4-BE49-F238E27FC236}">
              <a16:creationId xmlns:a16="http://schemas.microsoft.com/office/drawing/2014/main" id="{19ED4A0F-C3D3-44DE-A523-AF29EB52134D}"/>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37</xdr:row>
      <xdr:rowOff>0</xdr:rowOff>
    </xdr:from>
    <xdr:ext cx="342900" cy="342900"/>
    <xdr:sp macro="" textlink="">
      <xdr:nvSpPr>
        <xdr:cNvPr id="7740" name="Shape 14">
          <a:extLst>
            <a:ext uri="{FF2B5EF4-FFF2-40B4-BE49-F238E27FC236}">
              <a16:creationId xmlns:a16="http://schemas.microsoft.com/office/drawing/2014/main" id="{C5340BB7-EC0B-4536-B588-17CA158A7C9A}"/>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37</xdr:row>
      <xdr:rowOff>0</xdr:rowOff>
    </xdr:from>
    <xdr:ext cx="342900" cy="342900"/>
    <xdr:sp macro="" textlink="">
      <xdr:nvSpPr>
        <xdr:cNvPr id="7741" name="Shape 14">
          <a:extLst>
            <a:ext uri="{FF2B5EF4-FFF2-40B4-BE49-F238E27FC236}">
              <a16:creationId xmlns:a16="http://schemas.microsoft.com/office/drawing/2014/main" id="{A216B668-078D-4C5B-BC3C-9473E4238129}"/>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38</xdr:row>
      <xdr:rowOff>0</xdr:rowOff>
    </xdr:from>
    <xdr:ext cx="342900" cy="342900"/>
    <xdr:sp macro="" textlink="">
      <xdr:nvSpPr>
        <xdr:cNvPr id="7742" name="Shape 14">
          <a:extLst>
            <a:ext uri="{FF2B5EF4-FFF2-40B4-BE49-F238E27FC236}">
              <a16:creationId xmlns:a16="http://schemas.microsoft.com/office/drawing/2014/main" id="{BBF41521-0B3F-423C-8943-19AB188DF03E}"/>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38</xdr:row>
      <xdr:rowOff>0</xdr:rowOff>
    </xdr:from>
    <xdr:ext cx="342900" cy="342900"/>
    <xdr:sp macro="" textlink="">
      <xdr:nvSpPr>
        <xdr:cNvPr id="7743" name="Shape 14">
          <a:extLst>
            <a:ext uri="{FF2B5EF4-FFF2-40B4-BE49-F238E27FC236}">
              <a16:creationId xmlns:a16="http://schemas.microsoft.com/office/drawing/2014/main" id="{C51B3951-5196-494A-A901-CC74330070A1}"/>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38</xdr:row>
      <xdr:rowOff>0</xdr:rowOff>
    </xdr:from>
    <xdr:ext cx="342900" cy="342900"/>
    <xdr:sp macro="" textlink="">
      <xdr:nvSpPr>
        <xdr:cNvPr id="7744" name="Shape 14">
          <a:extLst>
            <a:ext uri="{FF2B5EF4-FFF2-40B4-BE49-F238E27FC236}">
              <a16:creationId xmlns:a16="http://schemas.microsoft.com/office/drawing/2014/main" id="{4B81A062-3D1C-4D81-B824-32F887EC0285}"/>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41</xdr:row>
      <xdr:rowOff>0</xdr:rowOff>
    </xdr:from>
    <xdr:ext cx="342900" cy="342900"/>
    <xdr:sp macro="" textlink="">
      <xdr:nvSpPr>
        <xdr:cNvPr id="7745" name="Shape 14">
          <a:extLst>
            <a:ext uri="{FF2B5EF4-FFF2-40B4-BE49-F238E27FC236}">
              <a16:creationId xmlns:a16="http://schemas.microsoft.com/office/drawing/2014/main" id="{D87EC6F1-0C9C-4DAB-82FD-67B3B95FE032}"/>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41</xdr:row>
      <xdr:rowOff>0</xdr:rowOff>
    </xdr:from>
    <xdr:ext cx="342900" cy="342900"/>
    <xdr:sp macro="" textlink="">
      <xdr:nvSpPr>
        <xdr:cNvPr id="7746" name="Shape 14">
          <a:extLst>
            <a:ext uri="{FF2B5EF4-FFF2-40B4-BE49-F238E27FC236}">
              <a16:creationId xmlns:a16="http://schemas.microsoft.com/office/drawing/2014/main" id="{6500EA4C-6E87-4128-AE1E-0B17B23861A6}"/>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41</xdr:row>
      <xdr:rowOff>0</xdr:rowOff>
    </xdr:from>
    <xdr:ext cx="342900" cy="342900"/>
    <xdr:sp macro="" textlink="">
      <xdr:nvSpPr>
        <xdr:cNvPr id="7747" name="Shape 14">
          <a:extLst>
            <a:ext uri="{FF2B5EF4-FFF2-40B4-BE49-F238E27FC236}">
              <a16:creationId xmlns:a16="http://schemas.microsoft.com/office/drawing/2014/main" id="{A6056038-2612-4332-B443-C5C39F6A5E06}"/>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42</xdr:row>
      <xdr:rowOff>0</xdr:rowOff>
    </xdr:from>
    <xdr:ext cx="342900" cy="342900"/>
    <xdr:sp macro="" textlink="">
      <xdr:nvSpPr>
        <xdr:cNvPr id="7748" name="Shape 14">
          <a:extLst>
            <a:ext uri="{FF2B5EF4-FFF2-40B4-BE49-F238E27FC236}">
              <a16:creationId xmlns:a16="http://schemas.microsoft.com/office/drawing/2014/main" id="{39329964-21EF-4397-8CED-BDD2753CB915}"/>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42</xdr:row>
      <xdr:rowOff>0</xdr:rowOff>
    </xdr:from>
    <xdr:ext cx="342900" cy="342900"/>
    <xdr:sp macro="" textlink="">
      <xdr:nvSpPr>
        <xdr:cNvPr id="7749" name="Shape 14">
          <a:extLst>
            <a:ext uri="{FF2B5EF4-FFF2-40B4-BE49-F238E27FC236}">
              <a16:creationId xmlns:a16="http://schemas.microsoft.com/office/drawing/2014/main" id="{9524AFB8-97BC-43CC-AC12-2DD223DA9EDA}"/>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42</xdr:row>
      <xdr:rowOff>0</xdr:rowOff>
    </xdr:from>
    <xdr:ext cx="342900" cy="342900"/>
    <xdr:sp macro="" textlink="">
      <xdr:nvSpPr>
        <xdr:cNvPr id="7750" name="Shape 14">
          <a:extLst>
            <a:ext uri="{FF2B5EF4-FFF2-40B4-BE49-F238E27FC236}">
              <a16:creationId xmlns:a16="http://schemas.microsoft.com/office/drawing/2014/main" id="{56A88E78-28F3-4CC4-A2B2-90E305AD499A}"/>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43</xdr:row>
      <xdr:rowOff>0</xdr:rowOff>
    </xdr:from>
    <xdr:ext cx="342900" cy="342900"/>
    <xdr:sp macro="" textlink="">
      <xdr:nvSpPr>
        <xdr:cNvPr id="7751" name="Shape 14">
          <a:extLst>
            <a:ext uri="{FF2B5EF4-FFF2-40B4-BE49-F238E27FC236}">
              <a16:creationId xmlns:a16="http://schemas.microsoft.com/office/drawing/2014/main" id="{474FD39D-F050-451F-B3E9-083093077AF4}"/>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43</xdr:row>
      <xdr:rowOff>0</xdr:rowOff>
    </xdr:from>
    <xdr:ext cx="342900" cy="342900"/>
    <xdr:sp macro="" textlink="">
      <xdr:nvSpPr>
        <xdr:cNvPr id="7752" name="Shape 14">
          <a:extLst>
            <a:ext uri="{FF2B5EF4-FFF2-40B4-BE49-F238E27FC236}">
              <a16:creationId xmlns:a16="http://schemas.microsoft.com/office/drawing/2014/main" id="{B8FD9F56-0241-49C4-A26C-C6C4B954BF9E}"/>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43</xdr:row>
      <xdr:rowOff>0</xdr:rowOff>
    </xdr:from>
    <xdr:ext cx="342900" cy="342900"/>
    <xdr:sp macro="" textlink="">
      <xdr:nvSpPr>
        <xdr:cNvPr id="7753" name="Shape 14">
          <a:extLst>
            <a:ext uri="{FF2B5EF4-FFF2-40B4-BE49-F238E27FC236}">
              <a16:creationId xmlns:a16="http://schemas.microsoft.com/office/drawing/2014/main" id="{D0F9B9D8-EECE-4FCF-937C-C5461305BAB9}"/>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43</xdr:row>
      <xdr:rowOff>0</xdr:rowOff>
    </xdr:from>
    <xdr:ext cx="342900" cy="342900"/>
    <xdr:sp macro="" textlink="">
      <xdr:nvSpPr>
        <xdr:cNvPr id="7754" name="Shape 14">
          <a:extLst>
            <a:ext uri="{FF2B5EF4-FFF2-40B4-BE49-F238E27FC236}">
              <a16:creationId xmlns:a16="http://schemas.microsoft.com/office/drawing/2014/main" id="{1FE20320-DF17-485E-A60F-38E9651BAA1D}"/>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43</xdr:row>
      <xdr:rowOff>0</xdr:rowOff>
    </xdr:from>
    <xdr:ext cx="342900" cy="342900"/>
    <xdr:sp macro="" textlink="">
      <xdr:nvSpPr>
        <xdr:cNvPr id="7755" name="Shape 14">
          <a:extLst>
            <a:ext uri="{FF2B5EF4-FFF2-40B4-BE49-F238E27FC236}">
              <a16:creationId xmlns:a16="http://schemas.microsoft.com/office/drawing/2014/main" id="{CAE84D2D-797A-441A-B33C-A2150E7702B8}"/>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49</xdr:row>
      <xdr:rowOff>0</xdr:rowOff>
    </xdr:from>
    <xdr:ext cx="342900" cy="342900"/>
    <xdr:sp macro="" textlink="">
      <xdr:nvSpPr>
        <xdr:cNvPr id="7756" name="Shape 14">
          <a:extLst>
            <a:ext uri="{FF2B5EF4-FFF2-40B4-BE49-F238E27FC236}">
              <a16:creationId xmlns:a16="http://schemas.microsoft.com/office/drawing/2014/main" id="{D48F0860-06B8-4EB0-96C8-6CE84FC4116D}"/>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42900" cy="342900"/>
    <xdr:sp macro="" textlink="">
      <xdr:nvSpPr>
        <xdr:cNvPr id="7757" name="Shape 14">
          <a:extLst>
            <a:ext uri="{FF2B5EF4-FFF2-40B4-BE49-F238E27FC236}">
              <a16:creationId xmlns:a16="http://schemas.microsoft.com/office/drawing/2014/main" id="{0CDE8F39-8902-453B-B156-CEDB389C05C1}"/>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42900" cy="342900"/>
    <xdr:sp macro="" textlink="">
      <xdr:nvSpPr>
        <xdr:cNvPr id="7758" name="Shape 14">
          <a:extLst>
            <a:ext uri="{FF2B5EF4-FFF2-40B4-BE49-F238E27FC236}">
              <a16:creationId xmlns:a16="http://schemas.microsoft.com/office/drawing/2014/main" id="{E91DB28D-46B9-47AA-AF5E-EAB07A57EA35}"/>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37</xdr:row>
      <xdr:rowOff>0</xdr:rowOff>
    </xdr:from>
    <xdr:ext cx="342900" cy="342900"/>
    <xdr:sp macro="" textlink="">
      <xdr:nvSpPr>
        <xdr:cNvPr id="7759" name="Shape 14">
          <a:extLst>
            <a:ext uri="{FF2B5EF4-FFF2-40B4-BE49-F238E27FC236}">
              <a16:creationId xmlns:a16="http://schemas.microsoft.com/office/drawing/2014/main" id="{1B4FF4DF-A41D-4ECB-B450-E7D92CFCE560}"/>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38</xdr:row>
      <xdr:rowOff>0</xdr:rowOff>
    </xdr:from>
    <xdr:ext cx="342900" cy="342900"/>
    <xdr:sp macro="" textlink="">
      <xdr:nvSpPr>
        <xdr:cNvPr id="7760" name="Shape 14">
          <a:extLst>
            <a:ext uri="{FF2B5EF4-FFF2-40B4-BE49-F238E27FC236}">
              <a16:creationId xmlns:a16="http://schemas.microsoft.com/office/drawing/2014/main" id="{9BCBFA7B-1D52-4B67-B1CB-F4278B358764}"/>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42900" cy="342900"/>
    <xdr:sp macro="" textlink="">
      <xdr:nvSpPr>
        <xdr:cNvPr id="7761" name="Shape 14">
          <a:extLst>
            <a:ext uri="{FF2B5EF4-FFF2-40B4-BE49-F238E27FC236}">
              <a16:creationId xmlns:a16="http://schemas.microsoft.com/office/drawing/2014/main" id="{C95DADB3-626F-466A-BE19-D8B847875F19}"/>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42900" cy="342900"/>
    <xdr:sp macro="" textlink="">
      <xdr:nvSpPr>
        <xdr:cNvPr id="7762" name="Shape 14">
          <a:extLst>
            <a:ext uri="{FF2B5EF4-FFF2-40B4-BE49-F238E27FC236}">
              <a16:creationId xmlns:a16="http://schemas.microsoft.com/office/drawing/2014/main" id="{3B258D30-2E2B-48B2-B087-5009492426A7}"/>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37</xdr:row>
      <xdr:rowOff>0</xdr:rowOff>
    </xdr:from>
    <xdr:ext cx="342900" cy="342900"/>
    <xdr:sp macro="" textlink="">
      <xdr:nvSpPr>
        <xdr:cNvPr id="7763" name="Shape 14">
          <a:extLst>
            <a:ext uri="{FF2B5EF4-FFF2-40B4-BE49-F238E27FC236}">
              <a16:creationId xmlns:a16="http://schemas.microsoft.com/office/drawing/2014/main" id="{DB9521E9-287C-471C-AC25-53263BB2D957}"/>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38</xdr:row>
      <xdr:rowOff>0</xdr:rowOff>
    </xdr:from>
    <xdr:ext cx="342900" cy="342900"/>
    <xdr:sp macro="" textlink="">
      <xdr:nvSpPr>
        <xdr:cNvPr id="7764" name="Shape 14">
          <a:extLst>
            <a:ext uri="{FF2B5EF4-FFF2-40B4-BE49-F238E27FC236}">
              <a16:creationId xmlns:a16="http://schemas.microsoft.com/office/drawing/2014/main" id="{B7115F0B-BA29-4A84-A0C9-E0BEB3488501}"/>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42900" cy="342900"/>
    <xdr:sp macro="" textlink="">
      <xdr:nvSpPr>
        <xdr:cNvPr id="7765" name="Shape 14">
          <a:extLst>
            <a:ext uri="{FF2B5EF4-FFF2-40B4-BE49-F238E27FC236}">
              <a16:creationId xmlns:a16="http://schemas.microsoft.com/office/drawing/2014/main" id="{A786D995-06AA-4D2F-995A-6C8FA377FF8A}"/>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32</xdr:row>
      <xdr:rowOff>0</xdr:rowOff>
    </xdr:from>
    <xdr:ext cx="342900" cy="342900"/>
    <xdr:sp macro="" textlink="">
      <xdr:nvSpPr>
        <xdr:cNvPr id="7766" name="Shape 14">
          <a:extLst>
            <a:ext uri="{FF2B5EF4-FFF2-40B4-BE49-F238E27FC236}">
              <a16:creationId xmlns:a16="http://schemas.microsoft.com/office/drawing/2014/main" id="{7A77631F-C27C-4C9A-83F6-F369A45ABE76}"/>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32</xdr:row>
      <xdr:rowOff>0</xdr:rowOff>
    </xdr:from>
    <xdr:ext cx="342900" cy="342900"/>
    <xdr:sp macro="" textlink="">
      <xdr:nvSpPr>
        <xdr:cNvPr id="7767" name="Shape 14">
          <a:extLst>
            <a:ext uri="{FF2B5EF4-FFF2-40B4-BE49-F238E27FC236}">
              <a16:creationId xmlns:a16="http://schemas.microsoft.com/office/drawing/2014/main" id="{F5AAA183-4A04-4B62-9056-29FAB24417F7}"/>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32</xdr:row>
      <xdr:rowOff>0</xdr:rowOff>
    </xdr:from>
    <xdr:ext cx="342900" cy="342900"/>
    <xdr:sp macro="" textlink="">
      <xdr:nvSpPr>
        <xdr:cNvPr id="7768" name="Shape 14">
          <a:extLst>
            <a:ext uri="{FF2B5EF4-FFF2-40B4-BE49-F238E27FC236}">
              <a16:creationId xmlns:a16="http://schemas.microsoft.com/office/drawing/2014/main" id="{581BD576-1DE5-4D76-A15C-71EB1F89F537}"/>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42900" cy="342900"/>
    <xdr:sp macro="" textlink="">
      <xdr:nvSpPr>
        <xdr:cNvPr id="7769" name="Shape 14">
          <a:extLst>
            <a:ext uri="{FF2B5EF4-FFF2-40B4-BE49-F238E27FC236}">
              <a16:creationId xmlns:a16="http://schemas.microsoft.com/office/drawing/2014/main" id="{07017BE3-0832-41AE-8AF2-13A16F87EC6D}"/>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42900" cy="342900"/>
    <xdr:sp macro="" textlink="">
      <xdr:nvSpPr>
        <xdr:cNvPr id="7770" name="Shape 14">
          <a:extLst>
            <a:ext uri="{FF2B5EF4-FFF2-40B4-BE49-F238E27FC236}">
              <a16:creationId xmlns:a16="http://schemas.microsoft.com/office/drawing/2014/main" id="{ACF6B185-E4BE-480A-A525-96D59535C96A}"/>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42900" cy="342900"/>
    <xdr:sp macro="" textlink="">
      <xdr:nvSpPr>
        <xdr:cNvPr id="7771" name="Shape 14">
          <a:extLst>
            <a:ext uri="{FF2B5EF4-FFF2-40B4-BE49-F238E27FC236}">
              <a16:creationId xmlns:a16="http://schemas.microsoft.com/office/drawing/2014/main" id="{53C4482F-87AC-4527-9631-65ED1A43C7E5}"/>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37</xdr:row>
      <xdr:rowOff>0</xdr:rowOff>
    </xdr:from>
    <xdr:ext cx="342900" cy="342900"/>
    <xdr:sp macro="" textlink="">
      <xdr:nvSpPr>
        <xdr:cNvPr id="7772" name="Shape 14">
          <a:extLst>
            <a:ext uri="{FF2B5EF4-FFF2-40B4-BE49-F238E27FC236}">
              <a16:creationId xmlns:a16="http://schemas.microsoft.com/office/drawing/2014/main" id="{AC482B5B-31A8-4021-A1C9-D07DAD338687}"/>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37</xdr:row>
      <xdr:rowOff>0</xdr:rowOff>
    </xdr:from>
    <xdr:ext cx="342900" cy="342900"/>
    <xdr:sp macro="" textlink="">
      <xdr:nvSpPr>
        <xdr:cNvPr id="7773" name="Shape 14">
          <a:extLst>
            <a:ext uri="{FF2B5EF4-FFF2-40B4-BE49-F238E27FC236}">
              <a16:creationId xmlns:a16="http://schemas.microsoft.com/office/drawing/2014/main" id="{43F2CE2C-4D09-419E-9CD9-982ED42FC71E}"/>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37</xdr:row>
      <xdr:rowOff>0</xdr:rowOff>
    </xdr:from>
    <xdr:ext cx="342900" cy="342900"/>
    <xdr:sp macro="" textlink="">
      <xdr:nvSpPr>
        <xdr:cNvPr id="7774" name="Shape 14">
          <a:extLst>
            <a:ext uri="{FF2B5EF4-FFF2-40B4-BE49-F238E27FC236}">
              <a16:creationId xmlns:a16="http://schemas.microsoft.com/office/drawing/2014/main" id="{CBF1FDB6-24B4-4E2E-9E5E-4CBAA79A507D}"/>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38</xdr:row>
      <xdr:rowOff>0</xdr:rowOff>
    </xdr:from>
    <xdr:ext cx="342900" cy="342900"/>
    <xdr:sp macro="" textlink="">
      <xdr:nvSpPr>
        <xdr:cNvPr id="7775" name="Shape 14">
          <a:extLst>
            <a:ext uri="{FF2B5EF4-FFF2-40B4-BE49-F238E27FC236}">
              <a16:creationId xmlns:a16="http://schemas.microsoft.com/office/drawing/2014/main" id="{0CB50E51-0BA4-414A-9201-DEE62782E2DE}"/>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38</xdr:row>
      <xdr:rowOff>0</xdr:rowOff>
    </xdr:from>
    <xdr:ext cx="342900" cy="342900"/>
    <xdr:sp macro="" textlink="">
      <xdr:nvSpPr>
        <xdr:cNvPr id="7776" name="Shape 14">
          <a:extLst>
            <a:ext uri="{FF2B5EF4-FFF2-40B4-BE49-F238E27FC236}">
              <a16:creationId xmlns:a16="http://schemas.microsoft.com/office/drawing/2014/main" id="{7624FA86-6687-41F6-BAC1-1EEB89E3D29C}"/>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41</xdr:row>
      <xdr:rowOff>0</xdr:rowOff>
    </xdr:from>
    <xdr:ext cx="342900" cy="342900"/>
    <xdr:sp macro="" textlink="">
      <xdr:nvSpPr>
        <xdr:cNvPr id="7777" name="Shape 14">
          <a:extLst>
            <a:ext uri="{FF2B5EF4-FFF2-40B4-BE49-F238E27FC236}">
              <a16:creationId xmlns:a16="http://schemas.microsoft.com/office/drawing/2014/main" id="{F5E47327-42DF-4124-A9C7-0B1A15E63A3C}"/>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41</xdr:row>
      <xdr:rowOff>0</xdr:rowOff>
    </xdr:from>
    <xdr:ext cx="342900" cy="342900"/>
    <xdr:sp macro="" textlink="">
      <xdr:nvSpPr>
        <xdr:cNvPr id="7778" name="Shape 14">
          <a:extLst>
            <a:ext uri="{FF2B5EF4-FFF2-40B4-BE49-F238E27FC236}">
              <a16:creationId xmlns:a16="http://schemas.microsoft.com/office/drawing/2014/main" id="{0E615BCC-B330-41E4-A447-2351E4838F60}"/>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41</xdr:row>
      <xdr:rowOff>0</xdr:rowOff>
    </xdr:from>
    <xdr:ext cx="342900" cy="342900"/>
    <xdr:sp macro="" textlink="">
      <xdr:nvSpPr>
        <xdr:cNvPr id="7779" name="Shape 14">
          <a:extLst>
            <a:ext uri="{FF2B5EF4-FFF2-40B4-BE49-F238E27FC236}">
              <a16:creationId xmlns:a16="http://schemas.microsoft.com/office/drawing/2014/main" id="{A079228C-7F36-40C9-A7D5-10BA3A9E2A41}"/>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42</xdr:row>
      <xdr:rowOff>0</xdr:rowOff>
    </xdr:from>
    <xdr:ext cx="342900" cy="342900"/>
    <xdr:sp macro="" textlink="">
      <xdr:nvSpPr>
        <xdr:cNvPr id="7780" name="Shape 14">
          <a:extLst>
            <a:ext uri="{FF2B5EF4-FFF2-40B4-BE49-F238E27FC236}">
              <a16:creationId xmlns:a16="http://schemas.microsoft.com/office/drawing/2014/main" id="{B82EC203-1531-498E-9A62-45AA309F7431}"/>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42</xdr:row>
      <xdr:rowOff>0</xdr:rowOff>
    </xdr:from>
    <xdr:ext cx="342900" cy="342900"/>
    <xdr:sp macro="" textlink="">
      <xdr:nvSpPr>
        <xdr:cNvPr id="7781" name="Shape 14">
          <a:extLst>
            <a:ext uri="{FF2B5EF4-FFF2-40B4-BE49-F238E27FC236}">
              <a16:creationId xmlns:a16="http://schemas.microsoft.com/office/drawing/2014/main" id="{1DF2EB8A-F0FB-4D97-A407-9A0E74C8063A}"/>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42</xdr:row>
      <xdr:rowOff>0</xdr:rowOff>
    </xdr:from>
    <xdr:ext cx="342900" cy="342900"/>
    <xdr:sp macro="" textlink="">
      <xdr:nvSpPr>
        <xdr:cNvPr id="7782" name="Shape 14">
          <a:extLst>
            <a:ext uri="{FF2B5EF4-FFF2-40B4-BE49-F238E27FC236}">
              <a16:creationId xmlns:a16="http://schemas.microsoft.com/office/drawing/2014/main" id="{4D518C77-8F0C-4D67-B906-1D331F234115}"/>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43</xdr:row>
      <xdr:rowOff>0</xdr:rowOff>
    </xdr:from>
    <xdr:ext cx="342900" cy="342900"/>
    <xdr:sp macro="" textlink="">
      <xdr:nvSpPr>
        <xdr:cNvPr id="7783" name="Shape 14">
          <a:extLst>
            <a:ext uri="{FF2B5EF4-FFF2-40B4-BE49-F238E27FC236}">
              <a16:creationId xmlns:a16="http://schemas.microsoft.com/office/drawing/2014/main" id="{D46C83EF-3707-48CD-B618-3847203F018A}"/>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43</xdr:row>
      <xdr:rowOff>0</xdr:rowOff>
    </xdr:from>
    <xdr:ext cx="342900" cy="342900"/>
    <xdr:sp macro="" textlink="">
      <xdr:nvSpPr>
        <xdr:cNvPr id="7784" name="Shape 14">
          <a:extLst>
            <a:ext uri="{FF2B5EF4-FFF2-40B4-BE49-F238E27FC236}">
              <a16:creationId xmlns:a16="http://schemas.microsoft.com/office/drawing/2014/main" id="{C7066674-2BA7-44BA-AE09-351935578618}"/>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43</xdr:row>
      <xdr:rowOff>0</xdr:rowOff>
    </xdr:from>
    <xdr:ext cx="342900" cy="342900"/>
    <xdr:sp macro="" textlink="">
      <xdr:nvSpPr>
        <xdr:cNvPr id="7785" name="Shape 14">
          <a:extLst>
            <a:ext uri="{FF2B5EF4-FFF2-40B4-BE49-F238E27FC236}">
              <a16:creationId xmlns:a16="http://schemas.microsoft.com/office/drawing/2014/main" id="{DC145CEB-A738-4D10-9EFC-C198FAE60EDB}"/>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43</xdr:row>
      <xdr:rowOff>0</xdr:rowOff>
    </xdr:from>
    <xdr:ext cx="342900" cy="342900"/>
    <xdr:sp macro="" textlink="">
      <xdr:nvSpPr>
        <xdr:cNvPr id="7786" name="Shape 14">
          <a:extLst>
            <a:ext uri="{FF2B5EF4-FFF2-40B4-BE49-F238E27FC236}">
              <a16:creationId xmlns:a16="http://schemas.microsoft.com/office/drawing/2014/main" id="{4D39506E-0BB6-4400-8FC1-0687C8E97470}"/>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43</xdr:row>
      <xdr:rowOff>0</xdr:rowOff>
    </xdr:from>
    <xdr:ext cx="342900" cy="342900"/>
    <xdr:sp macro="" textlink="">
      <xdr:nvSpPr>
        <xdr:cNvPr id="7787" name="Shape 14">
          <a:extLst>
            <a:ext uri="{FF2B5EF4-FFF2-40B4-BE49-F238E27FC236}">
              <a16:creationId xmlns:a16="http://schemas.microsoft.com/office/drawing/2014/main" id="{7214470D-DD4C-4D72-BE96-7B547DA5652A}"/>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43</xdr:row>
      <xdr:rowOff>0</xdr:rowOff>
    </xdr:from>
    <xdr:ext cx="342900" cy="342900"/>
    <xdr:sp macro="" textlink="">
      <xdr:nvSpPr>
        <xdr:cNvPr id="7788" name="Shape 14">
          <a:extLst>
            <a:ext uri="{FF2B5EF4-FFF2-40B4-BE49-F238E27FC236}">
              <a16:creationId xmlns:a16="http://schemas.microsoft.com/office/drawing/2014/main" id="{FCC83A80-1472-4243-A251-BD83539B8DA7}"/>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7789" name="Shape 14">
          <a:extLst>
            <a:ext uri="{FF2B5EF4-FFF2-40B4-BE49-F238E27FC236}">
              <a16:creationId xmlns:a16="http://schemas.microsoft.com/office/drawing/2014/main" id="{FA0AC777-F26F-4065-AD2A-A2687A71161B}"/>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7790" name="Shape 14">
          <a:extLst>
            <a:ext uri="{FF2B5EF4-FFF2-40B4-BE49-F238E27FC236}">
              <a16:creationId xmlns:a16="http://schemas.microsoft.com/office/drawing/2014/main" id="{5DF78D7D-A0DD-440D-962E-6420F8215E82}"/>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7791" name="Shape 14">
          <a:extLst>
            <a:ext uri="{FF2B5EF4-FFF2-40B4-BE49-F238E27FC236}">
              <a16:creationId xmlns:a16="http://schemas.microsoft.com/office/drawing/2014/main" id="{F3365250-CF49-4190-B8A4-B916010517B1}"/>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35</xdr:row>
      <xdr:rowOff>0</xdr:rowOff>
    </xdr:from>
    <xdr:ext cx="342900" cy="342900"/>
    <xdr:sp macro="" textlink="">
      <xdr:nvSpPr>
        <xdr:cNvPr id="7792" name="Shape 14">
          <a:extLst>
            <a:ext uri="{FF2B5EF4-FFF2-40B4-BE49-F238E27FC236}">
              <a16:creationId xmlns:a16="http://schemas.microsoft.com/office/drawing/2014/main" id="{5B3BE2DD-D932-45CF-9732-6ABA07340454}"/>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7793" name="Shape 14">
          <a:extLst>
            <a:ext uri="{FF2B5EF4-FFF2-40B4-BE49-F238E27FC236}">
              <a16:creationId xmlns:a16="http://schemas.microsoft.com/office/drawing/2014/main" id="{4A73C216-525E-4D05-966E-0610BFDE069B}"/>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7794" name="Shape 14">
          <a:extLst>
            <a:ext uri="{FF2B5EF4-FFF2-40B4-BE49-F238E27FC236}">
              <a16:creationId xmlns:a16="http://schemas.microsoft.com/office/drawing/2014/main" id="{3D0C7BFD-C70D-41FA-B488-047567E70EE5}"/>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38</xdr:row>
      <xdr:rowOff>0</xdr:rowOff>
    </xdr:from>
    <xdr:ext cx="342900" cy="342900"/>
    <xdr:sp macro="" textlink="">
      <xdr:nvSpPr>
        <xdr:cNvPr id="7795" name="Shape 14">
          <a:extLst>
            <a:ext uri="{FF2B5EF4-FFF2-40B4-BE49-F238E27FC236}">
              <a16:creationId xmlns:a16="http://schemas.microsoft.com/office/drawing/2014/main" id="{04027C3F-49A8-4E4B-9CFC-FF5E1DA6FF26}"/>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35</xdr:row>
      <xdr:rowOff>0</xdr:rowOff>
    </xdr:from>
    <xdr:ext cx="342900" cy="342900"/>
    <xdr:sp macro="" textlink="">
      <xdr:nvSpPr>
        <xdr:cNvPr id="7796" name="Shape 14">
          <a:extLst>
            <a:ext uri="{FF2B5EF4-FFF2-40B4-BE49-F238E27FC236}">
              <a16:creationId xmlns:a16="http://schemas.microsoft.com/office/drawing/2014/main" id="{B0EF17E6-58BB-4E7F-8C0D-038B202C26F3}"/>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7797" name="Shape 14">
          <a:extLst>
            <a:ext uri="{FF2B5EF4-FFF2-40B4-BE49-F238E27FC236}">
              <a16:creationId xmlns:a16="http://schemas.microsoft.com/office/drawing/2014/main" id="{FF173294-4174-4332-A1AA-6FB5A9F66BA0}"/>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7798" name="Shape 14">
          <a:extLst>
            <a:ext uri="{FF2B5EF4-FFF2-40B4-BE49-F238E27FC236}">
              <a16:creationId xmlns:a16="http://schemas.microsoft.com/office/drawing/2014/main" id="{457700AC-07F1-4341-83C1-22EB70996F9D}"/>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38</xdr:row>
      <xdr:rowOff>0</xdr:rowOff>
    </xdr:from>
    <xdr:ext cx="342900" cy="342900"/>
    <xdr:sp macro="" textlink="">
      <xdr:nvSpPr>
        <xdr:cNvPr id="7799" name="Shape 14">
          <a:extLst>
            <a:ext uri="{FF2B5EF4-FFF2-40B4-BE49-F238E27FC236}">
              <a16:creationId xmlns:a16="http://schemas.microsoft.com/office/drawing/2014/main" id="{EBA30EC7-D873-496F-9116-209B6F62308F}"/>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35</xdr:row>
      <xdr:rowOff>0</xdr:rowOff>
    </xdr:from>
    <xdr:ext cx="342900" cy="342900"/>
    <xdr:sp macro="" textlink="">
      <xdr:nvSpPr>
        <xdr:cNvPr id="7800" name="Shape 14">
          <a:extLst>
            <a:ext uri="{FF2B5EF4-FFF2-40B4-BE49-F238E27FC236}">
              <a16:creationId xmlns:a16="http://schemas.microsoft.com/office/drawing/2014/main" id="{07393732-BC55-4D86-892B-B36DC9F0655F}"/>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42900" cy="342900"/>
    <xdr:sp macro="" textlink="">
      <xdr:nvSpPr>
        <xdr:cNvPr id="7801" name="Shape 14">
          <a:extLst>
            <a:ext uri="{FF2B5EF4-FFF2-40B4-BE49-F238E27FC236}">
              <a16:creationId xmlns:a16="http://schemas.microsoft.com/office/drawing/2014/main" id="{B4EC972E-6983-4C21-996D-B3D5C5CBB866}"/>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42900" cy="342900"/>
    <xdr:sp macro="" textlink="">
      <xdr:nvSpPr>
        <xdr:cNvPr id="7802" name="Shape 14">
          <a:extLst>
            <a:ext uri="{FF2B5EF4-FFF2-40B4-BE49-F238E27FC236}">
              <a16:creationId xmlns:a16="http://schemas.microsoft.com/office/drawing/2014/main" id="{F02352E7-D587-4A8F-81B8-AB5FD25DF916}"/>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42900" cy="342900"/>
    <xdr:sp macro="" textlink="">
      <xdr:nvSpPr>
        <xdr:cNvPr id="7803" name="Shape 14">
          <a:extLst>
            <a:ext uri="{FF2B5EF4-FFF2-40B4-BE49-F238E27FC236}">
              <a16:creationId xmlns:a16="http://schemas.microsoft.com/office/drawing/2014/main" id="{0BC111A4-DED0-4FA9-B1C8-42053F0FB84A}"/>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7804" name="Shape 14">
          <a:extLst>
            <a:ext uri="{FF2B5EF4-FFF2-40B4-BE49-F238E27FC236}">
              <a16:creationId xmlns:a16="http://schemas.microsoft.com/office/drawing/2014/main" id="{F2632A76-CDB4-4884-A340-3D6E4D2ED45C}"/>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7805" name="Shape 14">
          <a:extLst>
            <a:ext uri="{FF2B5EF4-FFF2-40B4-BE49-F238E27FC236}">
              <a16:creationId xmlns:a16="http://schemas.microsoft.com/office/drawing/2014/main" id="{28F2411E-3844-4E98-8AB2-F46CDB7838DF}"/>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7806" name="Shape 14">
          <a:extLst>
            <a:ext uri="{FF2B5EF4-FFF2-40B4-BE49-F238E27FC236}">
              <a16:creationId xmlns:a16="http://schemas.microsoft.com/office/drawing/2014/main" id="{E605A7C5-486E-44BD-843B-FEE15AD84E3B}"/>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7807" name="Shape 14">
          <a:extLst>
            <a:ext uri="{FF2B5EF4-FFF2-40B4-BE49-F238E27FC236}">
              <a16:creationId xmlns:a16="http://schemas.microsoft.com/office/drawing/2014/main" id="{6BA07FD3-8DD2-4C0F-B463-F303EBA6EFDA}"/>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7808" name="Shape 14">
          <a:extLst>
            <a:ext uri="{FF2B5EF4-FFF2-40B4-BE49-F238E27FC236}">
              <a16:creationId xmlns:a16="http://schemas.microsoft.com/office/drawing/2014/main" id="{6EA2465E-8EA8-4A27-BA40-DA394B2BB03C}"/>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7809" name="Shape 14">
          <a:extLst>
            <a:ext uri="{FF2B5EF4-FFF2-40B4-BE49-F238E27FC236}">
              <a16:creationId xmlns:a16="http://schemas.microsoft.com/office/drawing/2014/main" id="{60F632E2-420C-4592-81FD-8026F7C7A745}"/>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38</xdr:row>
      <xdr:rowOff>0</xdr:rowOff>
    </xdr:from>
    <xdr:ext cx="342900" cy="342900"/>
    <xdr:sp macro="" textlink="">
      <xdr:nvSpPr>
        <xdr:cNvPr id="7810" name="Shape 14">
          <a:extLst>
            <a:ext uri="{FF2B5EF4-FFF2-40B4-BE49-F238E27FC236}">
              <a16:creationId xmlns:a16="http://schemas.microsoft.com/office/drawing/2014/main" id="{D812DC2A-CC50-4902-9CD9-C34B450C84B9}"/>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38</xdr:row>
      <xdr:rowOff>0</xdr:rowOff>
    </xdr:from>
    <xdr:ext cx="342900" cy="342900"/>
    <xdr:sp macro="" textlink="">
      <xdr:nvSpPr>
        <xdr:cNvPr id="7811" name="Shape 14">
          <a:extLst>
            <a:ext uri="{FF2B5EF4-FFF2-40B4-BE49-F238E27FC236}">
              <a16:creationId xmlns:a16="http://schemas.microsoft.com/office/drawing/2014/main" id="{6580FCD1-0011-478A-9801-E903AF1D1C4B}"/>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38</xdr:row>
      <xdr:rowOff>0</xdr:rowOff>
    </xdr:from>
    <xdr:ext cx="342900" cy="342900"/>
    <xdr:sp macro="" textlink="">
      <xdr:nvSpPr>
        <xdr:cNvPr id="7812" name="Shape 14">
          <a:extLst>
            <a:ext uri="{FF2B5EF4-FFF2-40B4-BE49-F238E27FC236}">
              <a16:creationId xmlns:a16="http://schemas.microsoft.com/office/drawing/2014/main" id="{1F90270B-8A5B-4922-AAD6-6C49A0DDDB6B}"/>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41</xdr:row>
      <xdr:rowOff>0</xdr:rowOff>
    </xdr:from>
    <xdr:ext cx="342900" cy="342900"/>
    <xdr:sp macro="" textlink="">
      <xdr:nvSpPr>
        <xdr:cNvPr id="7813" name="Shape 14">
          <a:extLst>
            <a:ext uri="{FF2B5EF4-FFF2-40B4-BE49-F238E27FC236}">
              <a16:creationId xmlns:a16="http://schemas.microsoft.com/office/drawing/2014/main" id="{AF9B1DCE-6D5F-4993-93A7-39C8AAFDF141}"/>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41</xdr:row>
      <xdr:rowOff>0</xdr:rowOff>
    </xdr:from>
    <xdr:ext cx="342900" cy="342900"/>
    <xdr:sp macro="" textlink="">
      <xdr:nvSpPr>
        <xdr:cNvPr id="7814" name="Shape 14">
          <a:extLst>
            <a:ext uri="{FF2B5EF4-FFF2-40B4-BE49-F238E27FC236}">
              <a16:creationId xmlns:a16="http://schemas.microsoft.com/office/drawing/2014/main" id="{1DD285FE-5A92-4850-8A4E-F6EF29C73F22}"/>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41</xdr:row>
      <xdr:rowOff>0</xdr:rowOff>
    </xdr:from>
    <xdr:ext cx="342900" cy="342900"/>
    <xdr:sp macro="" textlink="">
      <xdr:nvSpPr>
        <xdr:cNvPr id="7815" name="Shape 14">
          <a:extLst>
            <a:ext uri="{FF2B5EF4-FFF2-40B4-BE49-F238E27FC236}">
              <a16:creationId xmlns:a16="http://schemas.microsoft.com/office/drawing/2014/main" id="{283BC9A9-3A53-4B0C-873A-FBD0375AB1BF}"/>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42</xdr:row>
      <xdr:rowOff>0</xdr:rowOff>
    </xdr:from>
    <xdr:ext cx="342900" cy="342900"/>
    <xdr:sp macro="" textlink="">
      <xdr:nvSpPr>
        <xdr:cNvPr id="7816" name="Shape 14">
          <a:extLst>
            <a:ext uri="{FF2B5EF4-FFF2-40B4-BE49-F238E27FC236}">
              <a16:creationId xmlns:a16="http://schemas.microsoft.com/office/drawing/2014/main" id="{7D9B70E5-E754-46F8-9A6B-4E8A0070F492}"/>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42</xdr:row>
      <xdr:rowOff>0</xdr:rowOff>
    </xdr:from>
    <xdr:ext cx="342900" cy="342900"/>
    <xdr:sp macro="" textlink="">
      <xdr:nvSpPr>
        <xdr:cNvPr id="7817" name="Shape 14">
          <a:extLst>
            <a:ext uri="{FF2B5EF4-FFF2-40B4-BE49-F238E27FC236}">
              <a16:creationId xmlns:a16="http://schemas.microsoft.com/office/drawing/2014/main" id="{354B6D9D-EFB1-4CE6-B55C-8C3D8B56CE94}"/>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42</xdr:row>
      <xdr:rowOff>0</xdr:rowOff>
    </xdr:from>
    <xdr:ext cx="342900" cy="342900"/>
    <xdr:sp macro="" textlink="">
      <xdr:nvSpPr>
        <xdr:cNvPr id="7818" name="Shape 14">
          <a:extLst>
            <a:ext uri="{FF2B5EF4-FFF2-40B4-BE49-F238E27FC236}">
              <a16:creationId xmlns:a16="http://schemas.microsoft.com/office/drawing/2014/main" id="{1EB1FD23-0D3A-4979-A2E4-E5629E279945}"/>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7819" name="Shape 14">
          <a:extLst>
            <a:ext uri="{FF2B5EF4-FFF2-40B4-BE49-F238E27FC236}">
              <a16:creationId xmlns:a16="http://schemas.microsoft.com/office/drawing/2014/main" id="{2879FFE6-62C5-4FD3-9CA0-E5194CDDC659}"/>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7820" name="Shape 14">
          <a:extLst>
            <a:ext uri="{FF2B5EF4-FFF2-40B4-BE49-F238E27FC236}">
              <a16:creationId xmlns:a16="http://schemas.microsoft.com/office/drawing/2014/main" id="{BCA6DD1D-2340-456A-9A69-B411207DCC69}"/>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7821" name="Shape 14">
          <a:extLst>
            <a:ext uri="{FF2B5EF4-FFF2-40B4-BE49-F238E27FC236}">
              <a16:creationId xmlns:a16="http://schemas.microsoft.com/office/drawing/2014/main" id="{FB5832F6-B2B5-4C36-87EE-95823E8F3DAF}"/>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7822" name="Shape 14">
          <a:extLst>
            <a:ext uri="{FF2B5EF4-FFF2-40B4-BE49-F238E27FC236}">
              <a16:creationId xmlns:a16="http://schemas.microsoft.com/office/drawing/2014/main" id="{453C2618-1CF1-447C-A1B0-89A8F5760696}"/>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7823" name="Shape 14">
          <a:extLst>
            <a:ext uri="{FF2B5EF4-FFF2-40B4-BE49-F238E27FC236}">
              <a16:creationId xmlns:a16="http://schemas.microsoft.com/office/drawing/2014/main" id="{D91748AA-EB0A-4CEE-9765-11D3F2ECA9FE}"/>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7824" name="Shape 14">
          <a:extLst>
            <a:ext uri="{FF2B5EF4-FFF2-40B4-BE49-F238E27FC236}">
              <a16:creationId xmlns:a16="http://schemas.microsoft.com/office/drawing/2014/main" id="{3928920D-2855-4D89-B72D-9541619B0AA9}"/>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7825" name="Shape 14">
          <a:extLst>
            <a:ext uri="{FF2B5EF4-FFF2-40B4-BE49-F238E27FC236}">
              <a16:creationId xmlns:a16="http://schemas.microsoft.com/office/drawing/2014/main" id="{AABBEBD6-EC6A-437F-989D-18943D0C4DF6}"/>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7826" name="Shape 14">
          <a:extLst>
            <a:ext uri="{FF2B5EF4-FFF2-40B4-BE49-F238E27FC236}">
              <a16:creationId xmlns:a16="http://schemas.microsoft.com/office/drawing/2014/main" id="{43F7B2FD-5C4A-4D83-87EE-9E749784C8B5}"/>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35</xdr:row>
      <xdr:rowOff>0</xdr:rowOff>
    </xdr:from>
    <xdr:ext cx="342900" cy="342900"/>
    <xdr:sp macro="" textlink="">
      <xdr:nvSpPr>
        <xdr:cNvPr id="7827" name="Shape 14">
          <a:extLst>
            <a:ext uri="{FF2B5EF4-FFF2-40B4-BE49-F238E27FC236}">
              <a16:creationId xmlns:a16="http://schemas.microsoft.com/office/drawing/2014/main" id="{9EC11083-437A-411C-B8DE-C97DB49E4C14}"/>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36</xdr:row>
      <xdr:rowOff>0</xdr:rowOff>
    </xdr:from>
    <xdr:ext cx="342900" cy="342900"/>
    <xdr:sp macro="" textlink="">
      <xdr:nvSpPr>
        <xdr:cNvPr id="7828" name="Shape 14">
          <a:extLst>
            <a:ext uri="{FF2B5EF4-FFF2-40B4-BE49-F238E27FC236}">
              <a16:creationId xmlns:a16="http://schemas.microsoft.com/office/drawing/2014/main" id="{63EE5DA0-4CF7-43CA-8442-90597BF7A40F}"/>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37</xdr:row>
      <xdr:rowOff>0</xdr:rowOff>
    </xdr:from>
    <xdr:ext cx="342900" cy="342900"/>
    <xdr:sp macro="" textlink="">
      <xdr:nvSpPr>
        <xdr:cNvPr id="7829" name="Shape 14">
          <a:extLst>
            <a:ext uri="{FF2B5EF4-FFF2-40B4-BE49-F238E27FC236}">
              <a16:creationId xmlns:a16="http://schemas.microsoft.com/office/drawing/2014/main" id="{200E6C78-A3C7-4717-83C3-525BBF87951D}"/>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38</xdr:row>
      <xdr:rowOff>0</xdr:rowOff>
    </xdr:from>
    <xdr:ext cx="342900" cy="342900"/>
    <xdr:sp macro="" textlink="">
      <xdr:nvSpPr>
        <xdr:cNvPr id="7830" name="Shape 14">
          <a:extLst>
            <a:ext uri="{FF2B5EF4-FFF2-40B4-BE49-F238E27FC236}">
              <a16:creationId xmlns:a16="http://schemas.microsoft.com/office/drawing/2014/main" id="{FDA0F713-1887-4BBC-86FF-C1EFEB1AD5A8}"/>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35</xdr:row>
      <xdr:rowOff>0</xdr:rowOff>
    </xdr:from>
    <xdr:ext cx="342900" cy="342900"/>
    <xdr:sp macro="" textlink="">
      <xdr:nvSpPr>
        <xdr:cNvPr id="7831" name="Shape 14">
          <a:extLst>
            <a:ext uri="{FF2B5EF4-FFF2-40B4-BE49-F238E27FC236}">
              <a16:creationId xmlns:a16="http://schemas.microsoft.com/office/drawing/2014/main" id="{B0602E62-CBAD-4F6F-9345-F8267C8B0063}"/>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36</xdr:row>
      <xdr:rowOff>0</xdr:rowOff>
    </xdr:from>
    <xdr:ext cx="342900" cy="342900"/>
    <xdr:sp macro="" textlink="">
      <xdr:nvSpPr>
        <xdr:cNvPr id="7832" name="Shape 14">
          <a:extLst>
            <a:ext uri="{FF2B5EF4-FFF2-40B4-BE49-F238E27FC236}">
              <a16:creationId xmlns:a16="http://schemas.microsoft.com/office/drawing/2014/main" id="{BFBE21C2-FBEE-4451-A31C-B2CA93D410C7}"/>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37</xdr:row>
      <xdr:rowOff>0</xdr:rowOff>
    </xdr:from>
    <xdr:ext cx="342900" cy="342900"/>
    <xdr:sp macro="" textlink="">
      <xdr:nvSpPr>
        <xdr:cNvPr id="7833" name="Shape 14">
          <a:extLst>
            <a:ext uri="{FF2B5EF4-FFF2-40B4-BE49-F238E27FC236}">
              <a16:creationId xmlns:a16="http://schemas.microsoft.com/office/drawing/2014/main" id="{6E7BBC39-EECB-4C39-89B1-6C25D5B76AD1}"/>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38</xdr:row>
      <xdr:rowOff>0</xdr:rowOff>
    </xdr:from>
    <xdr:ext cx="342900" cy="342900"/>
    <xdr:sp macro="" textlink="">
      <xdr:nvSpPr>
        <xdr:cNvPr id="7834" name="Shape 14">
          <a:extLst>
            <a:ext uri="{FF2B5EF4-FFF2-40B4-BE49-F238E27FC236}">
              <a16:creationId xmlns:a16="http://schemas.microsoft.com/office/drawing/2014/main" id="{D2621F3B-5D9B-4981-932A-FF7EC339E374}"/>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35</xdr:row>
      <xdr:rowOff>0</xdr:rowOff>
    </xdr:from>
    <xdr:ext cx="342900" cy="342900"/>
    <xdr:sp macro="" textlink="">
      <xdr:nvSpPr>
        <xdr:cNvPr id="7835" name="Shape 14">
          <a:extLst>
            <a:ext uri="{FF2B5EF4-FFF2-40B4-BE49-F238E27FC236}">
              <a16:creationId xmlns:a16="http://schemas.microsoft.com/office/drawing/2014/main" id="{9CE2CFBD-9FB0-44C9-8C77-E018C514C8C2}"/>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32</xdr:row>
      <xdr:rowOff>0</xdr:rowOff>
    </xdr:from>
    <xdr:ext cx="342900" cy="342900"/>
    <xdr:sp macro="" textlink="">
      <xdr:nvSpPr>
        <xdr:cNvPr id="7836" name="Shape 14">
          <a:extLst>
            <a:ext uri="{FF2B5EF4-FFF2-40B4-BE49-F238E27FC236}">
              <a16:creationId xmlns:a16="http://schemas.microsoft.com/office/drawing/2014/main" id="{7EF48631-6E89-45AD-92C6-5D98976F79FF}"/>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32</xdr:row>
      <xdr:rowOff>0</xdr:rowOff>
    </xdr:from>
    <xdr:ext cx="342900" cy="342900"/>
    <xdr:sp macro="" textlink="">
      <xdr:nvSpPr>
        <xdr:cNvPr id="7837" name="Shape 14">
          <a:extLst>
            <a:ext uri="{FF2B5EF4-FFF2-40B4-BE49-F238E27FC236}">
              <a16:creationId xmlns:a16="http://schemas.microsoft.com/office/drawing/2014/main" id="{BCFCB5FA-B9BB-41E5-9BC3-AD5878FB88C4}"/>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32</xdr:row>
      <xdr:rowOff>0</xdr:rowOff>
    </xdr:from>
    <xdr:ext cx="342900" cy="342900"/>
    <xdr:sp macro="" textlink="">
      <xdr:nvSpPr>
        <xdr:cNvPr id="7838" name="Shape 14">
          <a:extLst>
            <a:ext uri="{FF2B5EF4-FFF2-40B4-BE49-F238E27FC236}">
              <a16:creationId xmlns:a16="http://schemas.microsoft.com/office/drawing/2014/main" id="{01F44A88-AAD3-41C8-A73A-7E4986AAB874}"/>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36</xdr:row>
      <xdr:rowOff>0</xdr:rowOff>
    </xdr:from>
    <xdr:ext cx="342900" cy="342900"/>
    <xdr:sp macro="" textlink="">
      <xdr:nvSpPr>
        <xdr:cNvPr id="7839" name="Shape 14">
          <a:extLst>
            <a:ext uri="{FF2B5EF4-FFF2-40B4-BE49-F238E27FC236}">
              <a16:creationId xmlns:a16="http://schemas.microsoft.com/office/drawing/2014/main" id="{B1924248-198C-4A88-9D83-8904627AA108}"/>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36</xdr:row>
      <xdr:rowOff>0</xdr:rowOff>
    </xdr:from>
    <xdr:ext cx="342900" cy="342900"/>
    <xdr:sp macro="" textlink="">
      <xdr:nvSpPr>
        <xdr:cNvPr id="7840" name="Shape 14">
          <a:extLst>
            <a:ext uri="{FF2B5EF4-FFF2-40B4-BE49-F238E27FC236}">
              <a16:creationId xmlns:a16="http://schemas.microsoft.com/office/drawing/2014/main" id="{890A4AF4-F2F5-4B0C-8BBC-0ACE137847AF}"/>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36</xdr:row>
      <xdr:rowOff>0</xdr:rowOff>
    </xdr:from>
    <xdr:ext cx="342900" cy="342900"/>
    <xdr:sp macro="" textlink="">
      <xdr:nvSpPr>
        <xdr:cNvPr id="7841" name="Shape 14">
          <a:extLst>
            <a:ext uri="{FF2B5EF4-FFF2-40B4-BE49-F238E27FC236}">
              <a16:creationId xmlns:a16="http://schemas.microsoft.com/office/drawing/2014/main" id="{72E9B05F-654A-45DE-9EC4-74F79F4BDA92}"/>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37</xdr:row>
      <xdr:rowOff>0</xdr:rowOff>
    </xdr:from>
    <xdr:ext cx="342900" cy="342900"/>
    <xdr:sp macro="" textlink="">
      <xdr:nvSpPr>
        <xdr:cNvPr id="7842" name="Shape 14">
          <a:extLst>
            <a:ext uri="{FF2B5EF4-FFF2-40B4-BE49-F238E27FC236}">
              <a16:creationId xmlns:a16="http://schemas.microsoft.com/office/drawing/2014/main" id="{2898EB37-12B8-4D82-8D04-3A37C010466E}"/>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37</xdr:row>
      <xdr:rowOff>0</xdr:rowOff>
    </xdr:from>
    <xdr:ext cx="342900" cy="342900"/>
    <xdr:sp macro="" textlink="">
      <xdr:nvSpPr>
        <xdr:cNvPr id="7843" name="Shape 14">
          <a:extLst>
            <a:ext uri="{FF2B5EF4-FFF2-40B4-BE49-F238E27FC236}">
              <a16:creationId xmlns:a16="http://schemas.microsoft.com/office/drawing/2014/main" id="{DDF3A91D-B03B-4B5E-86D9-F670D52FAACA}"/>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37</xdr:row>
      <xdr:rowOff>0</xdr:rowOff>
    </xdr:from>
    <xdr:ext cx="342900" cy="342900"/>
    <xdr:sp macro="" textlink="">
      <xdr:nvSpPr>
        <xdr:cNvPr id="7844" name="Shape 14">
          <a:extLst>
            <a:ext uri="{FF2B5EF4-FFF2-40B4-BE49-F238E27FC236}">
              <a16:creationId xmlns:a16="http://schemas.microsoft.com/office/drawing/2014/main" id="{E8979A44-4290-4E5C-B091-492D6200C664}"/>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38</xdr:row>
      <xdr:rowOff>0</xdr:rowOff>
    </xdr:from>
    <xdr:ext cx="342900" cy="342900"/>
    <xdr:sp macro="" textlink="">
      <xdr:nvSpPr>
        <xdr:cNvPr id="7845" name="Shape 14">
          <a:extLst>
            <a:ext uri="{FF2B5EF4-FFF2-40B4-BE49-F238E27FC236}">
              <a16:creationId xmlns:a16="http://schemas.microsoft.com/office/drawing/2014/main" id="{BADB498C-77E1-4F2E-ACB9-3CB78E547090}"/>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38</xdr:row>
      <xdr:rowOff>0</xdr:rowOff>
    </xdr:from>
    <xdr:ext cx="342900" cy="342900"/>
    <xdr:sp macro="" textlink="">
      <xdr:nvSpPr>
        <xdr:cNvPr id="7846" name="Shape 14">
          <a:extLst>
            <a:ext uri="{FF2B5EF4-FFF2-40B4-BE49-F238E27FC236}">
              <a16:creationId xmlns:a16="http://schemas.microsoft.com/office/drawing/2014/main" id="{8C393B6F-9395-4DCF-8E9F-D5C363C42524}"/>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38</xdr:row>
      <xdr:rowOff>0</xdr:rowOff>
    </xdr:from>
    <xdr:ext cx="342900" cy="342900"/>
    <xdr:sp macro="" textlink="">
      <xdr:nvSpPr>
        <xdr:cNvPr id="7847" name="Shape 14">
          <a:extLst>
            <a:ext uri="{FF2B5EF4-FFF2-40B4-BE49-F238E27FC236}">
              <a16:creationId xmlns:a16="http://schemas.microsoft.com/office/drawing/2014/main" id="{32F5BB0B-7AAA-4528-88C7-621C85607005}"/>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41</xdr:row>
      <xdr:rowOff>0</xdr:rowOff>
    </xdr:from>
    <xdr:ext cx="342900" cy="342900"/>
    <xdr:sp macro="" textlink="">
      <xdr:nvSpPr>
        <xdr:cNvPr id="7848" name="Shape 14">
          <a:extLst>
            <a:ext uri="{FF2B5EF4-FFF2-40B4-BE49-F238E27FC236}">
              <a16:creationId xmlns:a16="http://schemas.microsoft.com/office/drawing/2014/main" id="{076D8BEC-5DB2-4CA0-A795-211F38A662F0}"/>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41</xdr:row>
      <xdr:rowOff>0</xdr:rowOff>
    </xdr:from>
    <xdr:ext cx="342900" cy="342900"/>
    <xdr:sp macro="" textlink="">
      <xdr:nvSpPr>
        <xdr:cNvPr id="7849" name="Shape 14">
          <a:extLst>
            <a:ext uri="{FF2B5EF4-FFF2-40B4-BE49-F238E27FC236}">
              <a16:creationId xmlns:a16="http://schemas.microsoft.com/office/drawing/2014/main" id="{72A035FE-FA5E-49B5-9F6C-58ACDCEF863C}"/>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41</xdr:row>
      <xdr:rowOff>0</xdr:rowOff>
    </xdr:from>
    <xdr:ext cx="342900" cy="342900"/>
    <xdr:sp macro="" textlink="">
      <xdr:nvSpPr>
        <xdr:cNvPr id="7850" name="Shape 14">
          <a:extLst>
            <a:ext uri="{FF2B5EF4-FFF2-40B4-BE49-F238E27FC236}">
              <a16:creationId xmlns:a16="http://schemas.microsoft.com/office/drawing/2014/main" id="{6DCDB3D1-7A61-4CBD-9212-30BF6FFE6991}"/>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42</xdr:row>
      <xdr:rowOff>0</xdr:rowOff>
    </xdr:from>
    <xdr:ext cx="342900" cy="342900"/>
    <xdr:sp macro="" textlink="">
      <xdr:nvSpPr>
        <xdr:cNvPr id="7851" name="Shape 14">
          <a:extLst>
            <a:ext uri="{FF2B5EF4-FFF2-40B4-BE49-F238E27FC236}">
              <a16:creationId xmlns:a16="http://schemas.microsoft.com/office/drawing/2014/main" id="{F0BCE17B-6F11-41C7-A9CC-C2F01163F9DD}"/>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42</xdr:row>
      <xdr:rowOff>0</xdr:rowOff>
    </xdr:from>
    <xdr:ext cx="342900" cy="342900"/>
    <xdr:sp macro="" textlink="">
      <xdr:nvSpPr>
        <xdr:cNvPr id="7852" name="Shape 14">
          <a:extLst>
            <a:ext uri="{FF2B5EF4-FFF2-40B4-BE49-F238E27FC236}">
              <a16:creationId xmlns:a16="http://schemas.microsoft.com/office/drawing/2014/main" id="{F22FC2EA-054D-4F87-8951-F12B253499A6}"/>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42</xdr:row>
      <xdr:rowOff>0</xdr:rowOff>
    </xdr:from>
    <xdr:ext cx="342900" cy="342900"/>
    <xdr:sp macro="" textlink="">
      <xdr:nvSpPr>
        <xdr:cNvPr id="7853" name="Shape 14">
          <a:extLst>
            <a:ext uri="{FF2B5EF4-FFF2-40B4-BE49-F238E27FC236}">
              <a16:creationId xmlns:a16="http://schemas.microsoft.com/office/drawing/2014/main" id="{2F2BD2C0-C88D-487B-9C87-658400099B71}"/>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43</xdr:row>
      <xdr:rowOff>0</xdr:rowOff>
    </xdr:from>
    <xdr:ext cx="342900" cy="342900"/>
    <xdr:sp macro="" textlink="">
      <xdr:nvSpPr>
        <xdr:cNvPr id="7854" name="Shape 14">
          <a:extLst>
            <a:ext uri="{FF2B5EF4-FFF2-40B4-BE49-F238E27FC236}">
              <a16:creationId xmlns:a16="http://schemas.microsoft.com/office/drawing/2014/main" id="{FD80B273-7E02-4769-A2EC-3FCBCD1817E5}"/>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43</xdr:row>
      <xdr:rowOff>0</xdr:rowOff>
    </xdr:from>
    <xdr:ext cx="342900" cy="342900"/>
    <xdr:sp macro="" textlink="">
      <xdr:nvSpPr>
        <xdr:cNvPr id="7855" name="Shape 14">
          <a:extLst>
            <a:ext uri="{FF2B5EF4-FFF2-40B4-BE49-F238E27FC236}">
              <a16:creationId xmlns:a16="http://schemas.microsoft.com/office/drawing/2014/main" id="{DB096419-0359-42B1-BE5E-04FFAF71531F}"/>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43</xdr:row>
      <xdr:rowOff>0</xdr:rowOff>
    </xdr:from>
    <xdr:ext cx="342900" cy="342900"/>
    <xdr:sp macro="" textlink="">
      <xdr:nvSpPr>
        <xdr:cNvPr id="7856" name="Shape 14">
          <a:extLst>
            <a:ext uri="{FF2B5EF4-FFF2-40B4-BE49-F238E27FC236}">
              <a16:creationId xmlns:a16="http://schemas.microsoft.com/office/drawing/2014/main" id="{1BCFC005-4AB1-4254-A234-0DC4063C63FA}"/>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43</xdr:row>
      <xdr:rowOff>0</xdr:rowOff>
    </xdr:from>
    <xdr:ext cx="342900" cy="342900"/>
    <xdr:sp macro="" textlink="">
      <xdr:nvSpPr>
        <xdr:cNvPr id="7857" name="Shape 14">
          <a:extLst>
            <a:ext uri="{FF2B5EF4-FFF2-40B4-BE49-F238E27FC236}">
              <a16:creationId xmlns:a16="http://schemas.microsoft.com/office/drawing/2014/main" id="{3836356E-BD1B-4E82-91C2-FAB1D610D942}"/>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43</xdr:row>
      <xdr:rowOff>0</xdr:rowOff>
    </xdr:from>
    <xdr:ext cx="342900" cy="342900"/>
    <xdr:sp macro="" textlink="">
      <xdr:nvSpPr>
        <xdr:cNvPr id="7858" name="Shape 14">
          <a:extLst>
            <a:ext uri="{FF2B5EF4-FFF2-40B4-BE49-F238E27FC236}">
              <a16:creationId xmlns:a16="http://schemas.microsoft.com/office/drawing/2014/main" id="{C00A111B-3F90-4D7F-90D9-D24E9457A307}"/>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49</xdr:row>
      <xdr:rowOff>0</xdr:rowOff>
    </xdr:from>
    <xdr:ext cx="342900" cy="342900"/>
    <xdr:sp macro="" textlink="">
      <xdr:nvSpPr>
        <xdr:cNvPr id="7859" name="Shape 14">
          <a:extLst>
            <a:ext uri="{FF2B5EF4-FFF2-40B4-BE49-F238E27FC236}">
              <a16:creationId xmlns:a16="http://schemas.microsoft.com/office/drawing/2014/main" id="{35A6CEA9-3B29-4D0A-8687-242618A8AF0E}"/>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42900" cy="342900"/>
    <xdr:sp macro="" textlink="">
      <xdr:nvSpPr>
        <xdr:cNvPr id="7860" name="Shape 14">
          <a:extLst>
            <a:ext uri="{FF2B5EF4-FFF2-40B4-BE49-F238E27FC236}">
              <a16:creationId xmlns:a16="http://schemas.microsoft.com/office/drawing/2014/main" id="{120333AE-66AD-493F-9A7B-C7339C42FED2}"/>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42900" cy="342900"/>
    <xdr:sp macro="" textlink="">
      <xdr:nvSpPr>
        <xdr:cNvPr id="7861" name="Shape 14">
          <a:extLst>
            <a:ext uri="{FF2B5EF4-FFF2-40B4-BE49-F238E27FC236}">
              <a16:creationId xmlns:a16="http://schemas.microsoft.com/office/drawing/2014/main" id="{B5395555-C839-4667-A288-9F96D9A361FE}"/>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37</xdr:row>
      <xdr:rowOff>0</xdr:rowOff>
    </xdr:from>
    <xdr:ext cx="342900" cy="342900"/>
    <xdr:sp macro="" textlink="">
      <xdr:nvSpPr>
        <xdr:cNvPr id="7862" name="Shape 14">
          <a:extLst>
            <a:ext uri="{FF2B5EF4-FFF2-40B4-BE49-F238E27FC236}">
              <a16:creationId xmlns:a16="http://schemas.microsoft.com/office/drawing/2014/main" id="{F0A0B050-F638-4C1E-A5D2-19E2E65A421E}"/>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38</xdr:row>
      <xdr:rowOff>0</xdr:rowOff>
    </xdr:from>
    <xdr:ext cx="342900" cy="342900"/>
    <xdr:sp macro="" textlink="">
      <xdr:nvSpPr>
        <xdr:cNvPr id="7863" name="Shape 14">
          <a:extLst>
            <a:ext uri="{FF2B5EF4-FFF2-40B4-BE49-F238E27FC236}">
              <a16:creationId xmlns:a16="http://schemas.microsoft.com/office/drawing/2014/main" id="{8BCE5D2F-6CE4-43C9-A7D0-C7A405053E56}"/>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42900" cy="342900"/>
    <xdr:sp macro="" textlink="">
      <xdr:nvSpPr>
        <xdr:cNvPr id="7864" name="Shape 14">
          <a:extLst>
            <a:ext uri="{FF2B5EF4-FFF2-40B4-BE49-F238E27FC236}">
              <a16:creationId xmlns:a16="http://schemas.microsoft.com/office/drawing/2014/main" id="{6BF78481-7E0A-464A-AABB-118879B9EEF7}"/>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42900" cy="342900"/>
    <xdr:sp macro="" textlink="">
      <xdr:nvSpPr>
        <xdr:cNvPr id="7865" name="Shape 14">
          <a:extLst>
            <a:ext uri="{FF2B5EF4-FFF2-40B4-BE49-F238E27FC236}">
              <a16:creationId xmlns:a16="http://schemas.microsoft.com/office/drawing/2014/main" id="{3AE22E00-CAB4-42DE-A13A-A7ACA620730E}"/>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37</xdr:row>
      <xdr:rowOff>0</xdr:rowOff>
    </xdr:from>
    <xdr:ext cx="342900" cy="342900"/>
    <xdr:sp macro="" textlink="">
      <xdr:nvSpPr>
        <xdr:cNvPr id="7866" name="Shape 14">
          <a:extLst>
            <a:ext uri="{FF2B5EF4-FFF2-40B4-BE49-F238E27FC236}">
              <a16:creationId xmlns:a16="http://schemas.microsoft.com/office/drawing/2014/main" id="{E7AD723B-4D16-4CD5-9D5A-AD9534D0881F}"/>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38</xdr:row>
      <xdr:rowOff>0</xdr:rowOff>
    </xdr:from>
    <xdr:ext cx="342900" cy="342900"/>
    <xdr:sp macro="" textlink="">
      <xdr:nvSpPr>
        <xdr:cNvPr id="7867" name="Shape 14">
          <a:extLst>
            <a:ext uri="{FF2B5EF4-FFF2-40B4-BE49-F238E27FC236}">
              <a16:creationId xmlns:a16="http://schemas.microsoft.com/office/drawing/2014/main" id="{928E4964-06EC-4C04-B9AF-1261414DC06C}"/>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42900" cy="342900"/>
    <xdr:sp macro="" textlink="">
      <xdr:nvSpPr>
        <xdr:cNvPr id="7868" name="Shape 14">
          <a:extLst>
            <a:ext uri="{FF2B5EF4-FFF2-40B4-BE49-F238E27FC236}">
              <a16:creationId xmlns:a16="http://schemas.microsoft.com/office/drawing/2014/main" id="{E24BB009-D951-4985-AB79-CBC098F7C062}"/>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32</xdr:row>
      <xdr:rowOff>0</xdr:rowOff>
    </xdr:from>
    <xdr:ext cx="342900" cy="342900"/>
    <xdr:sp macro="" textlink="">
      <xdr:nvSpPr>
        <xdr:cNvPr id="7869" name="Shape 14">
          <a:extLst>
            <a:ext uri="{FF2B5EF4-FFF2-40B4-BE49-F238E27FC236}">
              <a16:creationId xmlns:a16="http://schemas.microsoft.com/office/drawing/2014/main" id="{A7030BB3-2D44-4705-A199-DFE77A5BAFA5}"/>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32</xdr:row>
      <xdr:rowOff>0</xdr:rowOff>
    </xdr:from>
    <xdr:ext cx="342900" cy="342900"/>
    <xdr:sp macro="" textlink="">
      <xdr:nvSpPr>
        <xdr:cNvPr id="7870" name="Shape 14">
          <a:extLst>
            <a:ext uri="{FF2B5EF4-FFF2-40B4-BE49-F238E27FC236}">
              <a16:creationId xmlns:a16="http://schemas.microsoft.com/office/drawing/2014/main" id="{A87E7B84-7843-48AC-BEDE-40EEC0C4AEB5}"/>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32</xdr:row>
      <xdr:rowOff>0</xdr:rowOff>
    </xdr:from>
    <xdr:ext cx="342900" cy="342900"/>
    <xdr:sp macro="" textlink="">
      <xdr:nvSpPr>
        <xdr:cNvPr id="7871" name="Shape 14">
          <a:extLst>
            <a:ext uri="{FF2B5EF4-FFF2-40B4-BE49-F238E27FC236}">
              <a16:creationId xmlns:a16="http://schemas.microsoft.com/office/drawing/2014/main" id="{4904C0C8-1242-41A9-ADDF-4F388F443351}"/>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42900" cy="342900"/>
    <xdr:sp macro="" textlink="">
      <xdr:nvSpPr>
        <xdr:cNvPr id="7872" name="Shape 14">
          <a:extLst>
            <a:ext uri="{FF2B5EF4-FFF2-40B4-BE49-F238E27FC236}">
              <a16:creationId xmlns:a16="http://schemas.microsoft.com/office/drawing/2014/main" id="{E0850B9C-6FAB-49DD-A554-AB3C2BE2EE34}"/>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42900" cy="342900"/>
    <xdr:sp macro="" textlink="">
      <xdr:nvSpPr>
        <xdr:cNvPr id="7873" name="Shape 14">
          <a:extLst>
            <a:ext uri="{FF2B5EF4-FFF2-40B4-BE49-F238E27FC236}">
              <a16:creationId xmlns:a16="http://schemas.microsoft.com/office/drawing/2014/main" id="{9165AAC5-E510-4030-849B-3317BF3679B6}"/>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42900" cy="342900"/>
    <xdr:sp macro="" textlink="">
      <xdr:nvSpPr>
        <xdr:cNvPr id="7874" name="Shape 14">
          <a:extLst>
            <a:ext uri="{FF2B5EF4-FFF2-40B4-BE49-F238E27FC236}">
              <a16:creationId xmlns:a16="http://schemas.microsoft.com/office/drawing/2014/main" id="{BF4627E4-71CD-4D46-B7AB-A6DB65973CE5}"/>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37</xdr:row>
      <xdr:rowOff>0</xdr:rowOff>
    </xdr:from>
    <xdr:ext cx="342900" cy="342900"/>
    <xdr:sp macro="" textlink="">
      <xdr:nvSpPr>
        <xdr:cNvPr id="7875" name="Shape 14">
          <a:extLst>
            <a:ext uri="{FF2B5EF4-FFF2-40B4-BE49-F238E27FC236}">
              <a16:creationId xmlns:a16="http://schemas.microsoft.com/office/drawing/2014/main" id="{3BC781B6-2231-41F0-A13B-2BEE39890C95}"/>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37</xdr:row>
      <xdr:rowOff>0</xdr:rowOff>
    </xdr:from>
    <xdr:ext cx="342900" cy="342900"/>
    <xdr:sp macro="" textlink="">
      <xdr:nvSpPr>
        <xdr:cNvPr id="7876" name="Shape 14">
          <a:extLst>
            <a:ext uri="{FF2B5EF4-FFF2-40B4-BE49-F238E27FC236}">
              <a16:creationId xmlns:a16="http://schemas.microsoft.com/office/drawing/2014/main" id="{5C0C6F6B-DECC-4FF5-82FB-83994B8C3232}"/>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37</xdr:row>
      <xdr:rowOff>0</xdr:rowOff>
    </xdr:from>
    <xdr:ext cx="342900" cy="342900"/>
    <xdr:sp macro="" textlink="">
      <xdr:nvSpPr>
        <xdr:cNvPr id="7877" name="Shape 14">
          <a:extLst>
            <a:ext uri="{FF2B5EF4-FFF2-40B4-BE49-F238E27FC236}">
              <a16:creationId xmlns:a16="http://schemas.microsoft.com/office/drawing/2014/main" id="{7DDFCE49-BB99-448F-985B-26861773D4CE}"/>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38</xdr:row>
      <xdr:rowOff>0</xdr:rowOff>
    </xdr:from>
    <xdr:ext cx="342900" cy="342900"/>
    <xdr:sp macro="" textlink="">
      <xdr:nvSpPr>
        <xdr:cNvPr id="7878" name="Shape 14">
          <a:extLst>
            <a:ext uri="{FF2B5EF4-FFF2-40B4-BE49-F238E27FC236}">
              <a16:creationId xmlns:a16="http://schemas.microsoft.com/office/drawing/2014/main" id="{0BE18E5D-425C-48EC-B36E-080FEEE38F98}"/>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38</xdr:row>
      <xdr:rowOff>0</xdr:rowOff>
    </xdr:from>
    <xdr:ext cx="342900" cy="342900"/>
    <xdr:sp macro="" textlink="">
      <xdr:nvSpPr>
        <xdr:cNvPr id="7879" name="Shape 14">
          <a:extLst>
            <a:ext uri="{FF2B5EF4-FFF2-40B4-BE49-F238E27FC236}">
              <a16:creationId xmlns:a16="http://schemas.microsoft.com/office/drawing/2014/main" id="{C08E205C-C3A4-43D7-859A-4A6F63DB1596}"/>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41</xdr:row>
      <xdr:rowOff>0</xdr:rowOff>
    </xdr:from>
    <xdr:ext cx="342900" cy="342900"/>
    <xdr:sp macro="" textlink="">
      <xdr:nvSpPr>
        <xdr:cNvPr id="7880" name="Shape 14">
          <a:extLst>
            <a:ext uri="{FF2B5EF4-FFF2-40B4-BE49-F238E27FC236}">
              <a16:creationId xmlns:a16="http://schemas.microsoft.com/office/drawing/2014/main" id="{4BAE213D-EAC9-4649-8D7F-6F082120DB52}"/>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41</xdr:row>
      <xdr:rowOff>0</xdr:rowOff>
    </xdr:from>
    <xdr:ext cx="342900" cy="342900"/>
    <xdr:sp macro="" textlink="">
      <xdr:nvSpPr>
        <xdr:cNvPr id="7881" name="Shape 14">
          <a:extLst>
            <a:ext uri="{FF2B5EF4-FFF2-40B4-BE49-F238E27FC236}">
              <a16:creationId xmlns:a16="http://schemas.microsoft.com/office/drawing/2014/main" id="{80F3B624-4800-4874-9D90-29CA90299B40}"/>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41</xdr:row>
      <xdr:rowOff>0</xdr:rowOff>
    </xdr:from>
    <xdr:ext cx="342900" cy="342900"/>
    <xdr:sp macro="" textlink="">
      <xdr:nvSpPr>
        <xdr:cNvPr id="7882" name="Shape 14">
          <a:extLst>
            <a:ext uri="{FF2B5EF4-FFF2-40B4-BE49-F238E27FC236}">
              <a16:creationId xmlns:a16="http://schemas.microsoft.com/office/drawing/2014/main" id="{D4087326-66CB-47AB-9AD0-173C2CDB70A2}"/>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42</xdr:row>
      <xdr:rowOff>0</xdr:rowOff>
    </xdr:from>
    <xdr:ext cx="342900" cy="342900"/>
    <xdr:sp macro="" textlink="">
      <xdr:nvSpPr>
        <xdr:cNvPr id="7883" name="Shape 14">
          <a:extLst>
            <a:ext uri="{FF2B5EF4-FFF2-40B4-BE49-F238E27FC236}">
              <a16:creationId xmlns:a16="http://schemas.microsoft.com/office/drawing/2014/main" id="{7679E210-589C-4280-AC95-42E0A4C6331C}"/>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42</xdr:row>
      <xdr:rowOff>0</xdr:rowOff>
    </xdr:from>
    <xdr:ext cx="342900" cy="342900"/>
    <xdr:sp macro="" textlink="">
      <xdr:nvSpPr>
        <xdr:cNvPr id="7884" name="Shape 14">
          <a:extLst>
            <a:ext uri="{FF2B5EF4-FFF2-40B4-BE49-F238E27FC236}">
              <a16:creationId xmlns:a16="http://schemas.microsoft.com/office/drawing/2014/main" id="{09DFB241-2A9D-4E44-8BDF-E09B3ADA7AF8}"/>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42</xdr:row>
      <xdr:rowOff>0</xdr:rowOff>
    </xdr:from>
    <xdr:ext cx="342900" cy="342900"/>
    <xdr:sp macro="" textlink="">
      <xdr:nvSpPr>
        <xdr:cNvPr id="7885" name="Shape 14">
          <a:extLst>
            <a:ext uri="{FF2B5EF4-FFF2-40B4-BE49-F238E27FC236}">
              <a16:creationId xmlns:a16="http://schemas.microsoft.com/office/drawing/2014/main" id="{136BCDDE-C862-4357-9115-58E44A5233BB}"/>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43</xdr:row>
      <xdr:rowOff>0</xdr:rowOff>
    </xdr:from>
    <xdr:ext cx="342900" cy="342900"/>
    <xdr:sp macro="" textlink="">
      <xdr:nvSpPr>
        <xdr:cNvPr id="7886" name="Shape 14">
          <a:extLst>
            <a:ext uri="{FF2B5EF4-FFF2-40B4-BE49-F238E27FC236}">
              <a16:creationId xmlns:a16="http://schemas.microsoft.com/office/drawing/2014/main" id="{EF97CA41-63CC-4CE8-8040-19517ED2595E}"/>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43</xdr:row>
      <xdr:rowOff>0</xdr:rowOff>
    </xdr:from>
    <xdr:ext cx="342900" cy="342900"/>
    <xdr:sp macro="" textlink="">
      <xdr:nvSpPr>
        <xdr:cNvPr id="7887" name="Shape 14">
          <a:extLst>
            <a:ext uri="{FF2B5EF4-FFF2-40B4-BE49-F238E27FC236}">
              <a16:creationId xmlns:a16="http://schemas.microsoft.com/office/drawing/2014/main" id="{82B671C0-5078-40F3-8BE5-85C8F94E5ACA}"/>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43</xdr:row>
      <xdr:rowOff>0</xdr:rowOff>
    </xdr:from>
    <xdr:ext cx="342900" cy="342900"/>
    <xdr:sp macro="" textlink="">
      <xdr:nvSpPr>
        <xdr:cNvPr id="7888" name="Shape 14">
          <a:extLst>
            <a:ext uri="{FF2B5EF4-FFF2-40B4-BE49-F238E27FC236}">
              <a16:creationId xmlns:a16="http://schemas.microsoft.com/office/drawing/2014/main" id="{0E6CCDA5-06EE-426C-A82D-F7BC789EFD6D}"/>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43</xdr:row>
      <xdr:rowOff>0</xdr:rowOff>
    </xdr:from>
    <xdr:ext cx="342900" cy="342900"/>
    <xdr:sp macro="" textlink="">
      <xdr:nvSpPr>
        <xdr:cNvPr id="7889" name="Shape 14">
          <a:extLst>
            <a:ext uri="{FF2B5EF4-FFF2-40B4-BE49-F238E27FC236}">
              <a16:creationId xmlns:a16="http://schemas.microsoft.com/office/drawing/2014/main" id="{BDFB526B-3EF7-4F52-BF4C-5DB391038100}"/>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43</xdr:row>
      <xdr:rowOff>0</xdr:rowOff>
    </xdr:from>
    <xdr:ext cx="342900" cy="342900"/>
    <xdr:sp macro="" textlink="">
      <xdr:nvSpPr>
        <xdr:cNvPr id="7890" name="Shape 14">
          <a:extLst>
            <a:ext uri="{FF2B5EF4-FFF2-40B4-BE49-F238E27FC236}">
              <a16:creationId xmlns:a16="http://schemas.microsoft.com/office/drawing/2014/main" id="{841A87F8-7B8B-49ED-A186-0CC0DAC1ACDC}"/>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43</xdr:row>
      <xdr:rowOff>0</xdr:rowOff>
    </xdr:from>
    <xdr:ext cx="342900" cy="342900"/>
    <xdr:sp macro="" textlink="">
      <xdr:nvSpPr>
        <xdr:cNvPr id="7891" name="Shape 14">
          <a:extLst>
            <a:ext uri="{FF2B5EF4-FFF2-40B4-BE49-F238E27FC236}">
              <a16:creationId xmlns:a16="http://schemas.microsoft.com/office/drawing/2014/main" id="{9AB15E6A-CFED-43C3-8133-5983D9A09822}"/>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7892" name="Shape 14">
          <a:extLst>
            <a:ext uri="{FF2B5EF4-FFF2-40B4-BE49-F238E27FC236}">
              <a16:creationId xmlns:a16="http://schemas.microsoft.com/office/drawing/2014/main" id="{08FA7B44-189F-4DF3-B524-2EDC634ABE2D}"/>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7893" name="Shape 14">
          <a:extLst>
            <a:ext uri="{FF2B5EF4-FFF2-40B4-BE49-F238E27FC236}">
              <a16:creationId xmlns:a16="http://schemas.microsoft.com/office/drawing/2014/main" id="{1D250E66-080B-486F-A876-5AC7A170BEB3}"/>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7894" name="Shape 14">
          <a:extLst>
            <a:ext uri="{FF2B5EF4-FFF2-40B4-BE49-F238E27FC236}">
              <a16:creationId xmlns:a16="http://schemas.microsoft.com/office/drawing/2014/main" id="{3D07A5D3-6AFE-45A2-BA88-8060A9D2A734}"/>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35</xdr:row>
      <xdr:rowOff>0</xdr:rowOff>
    </xdr:from>
    <xdr:ext cx="342900" cy="342900"/>
    <xdr:sp macro="" textlink="">
      <xdr:nvSpPr>
        <xdr:cNvPr id="7895" name="Shape 14">
          <a:extLst>
            <a:ext uri="{FF2B5EF4-FFF2-40B4-BE49-F238E27FC236}">
              <a16:creationId xmlns:a16="http://schemas.microsoft.com/office/drawing/2014/main" id="{E26B7A53-002D-416B-9937-A2471DD19D3C}"/>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7896" name="Shape 14">
          <a:extLst>
            <a:ext uri="{FF2B5EF4-FFF2-40B4-BE49-F238E27FC236}">
              <a16:creationId xmlns:a16="http://schemas.microsoft.com/office/drawing/2014/main" id="{73D52955-24EA-4387-83CA-141A1DE04670}"/>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7897" name="Shape 14">
          <a:extLst>
            <a:ext uri="{FF2B5EF4-FFF2-40B4-BE49-F238E27FC236}">
              <a16:creationId xmlns:a16="http://schemas.microsoft.com/office/drawing/2014/main" id="{9CADC0B5-C464-4C46-BA8B-5D27AE1914F7}"/>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38</xdr:row>
      <xdr:rowOff>0</xdr:rowOff>
    </xdr:from>
    <xdr:ext cx="342900" cy="342900"/>
    <xdr:sp macro="" textlink="">
      <xdr:nvSpPr>
        <xdr:cNvPr id="7898" name="Shape 14">
          <a:extLst>
            <a:ext uri="{FF2B5EF4-FFF2-40B4-BE49-F238E27FC236}">
              <a16:creationId xmlns:a16="http://schemas.microsoft.com/office/drawing/2014/main" id="{3EEE8D43-A2F5-4E08-9412-BF7532D43659}"/>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35</xdr:row>
      <xdr:rowOff>0</xdr:rowOff>
    </xdr:from>
    <xdr:ext cx="342900" cy="342900"/>
    <xdr:sp macro="" textlink="">
      <xdr:nvSpPr>
        <xdr:cNvPr id="7899" name="Shape 14">
          <a:extLst>
            <a:ext uri="{FF2B5EF4-FFF2-40B4-BE49-F238E27FC236}">
              <a16:creationId xmlns:a16="http://schemas.microsoft.com/office/drawing/2014/main" id="{C3693D09-471A-4BAD-8269-210A3D40D388}"/>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7900" name="Shape 14">
          <a:extLst>
            <a:ext uri="{FF2B5EF4-FFF2-40B4-BE49-F238E27FC236}">
              <a16:creationId xmlns:a16="http://schemas.microsoft.com/office/drawing/2014/main" id="{CDD894FC-F5D3-4181-B33F-E82FB7532823}"/>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7901" name="Shape 14">
          <a:extLst>
            <a:ext uri="{FF2B5EF4-FFF2-40B4-BE49-F238E27FC236}">
              <a16:creationId xmlns:a16="http://schemas.microsoft.com/office/drawing/2014/main" id="{023EF786-D4FC-4626-82EA-F904CBA0AA4E}"/>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38</xdr:row>
      <xdr:rowOff>0</xdr:rowOff>
    </xdr:from>
    <xdr:ext cx="342900" cy="342900"/>
    <xdr:sp macro="" textlink="">
      <xdr:nvSpPr>
        <xdr:cNvPr id="7902" name="Shape 14">
          <a:extLst>
            <a:ext uri="{FF2B5EF4-FFF2-40B4-BE49-F238E27FC236}">
              <a16:creationId xmlns:a16="http://schemas.microsoft.com/office/drawing/2014/main" id="{E023F783-500D-44F3-BDE8-10FF24EF61D3}"/>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35</xdr:row>
      <xdr:rowOff>0</xdr:rowOff>
    </xdr:from>
    <xdr:ext cx="342900" cy="342900"/>
    <xdr:sp macro="" textlink="">
      <xdr:nvSpPr>
        <xdr:cNvPr id="7903" name="Shape 14">
          <a:extLst>
            <a:ext uri="{FF2B5EF4-FFF2-40B4-BE49-F238E27FC236}">
              <a16:creationId xmlns:a16="http://schemas.microsoft.com/office/drawing/2014/main" id="{98614968-AFBE-401E-90AB-25736318D240}"/>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42900" cy="342900"/>
    <xdr:sp macro="" textlink="">
      <xdr:nvSpPr>
        <xdr:cNvPr id="7904" name="Shape 14">
          <a:extLst>
            <a:ext uri="{FF2B5EF4-FFF2-40B4-BE49-F238E27FC236}">
              <a16:creationId xmlns:a16="http://schemas.microsoft.com/office/drawing/2014/main" id="{CC436B35-70F2-469F-8A88-7BD71192213A}"/>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42900" cy="342900"/>
    <xdr:sp macro="" textlink="">
      <xdr:nvSpPr>
        <xdr:cNvPr id="7905" name="Shape 14">
          <a:extLst>
            <a:ext uri="{FF2B5EF4-FFF2-40B4-BE49-F238E27FC236}">
              <a16:creationId xmlns:a16="http://schemas.microsoft.com/office/drawing/2014/main" id="{120C0D90-D288-4989-9E0A-4B657B83413D}"/>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42900" cy="342900"/>
    <xdr:sp macro="" textlink="">
      <xdr:nvSpPr>
        <xdr:cNvPr id="7906" name="Shape 14">
          <a:extLst>
            <a:ext uri="{FF2B5EF4-FFF2-40B4-BE49-F238E27FC236}">
              <a16:creationId xmlns:a16="http://schemas.microsoft.com/office/drawing/2014/main" id="{60080393-3308-4527-9501-56BBF0472F01}"/>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7907" name="Shape 14">
          <a:extLst>
            <a:ext uri="{FF2B5EF4-FFF2-40B4-BE49-F238E27FC236}">
              <a16:creationId xmlns:a16="http://schemas.microsoft.com/office/drawing/2014/main" id="{7E774F27-C180-4184-8B5E-CB90F6AB6CD3}"/>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7908" name="Shape 14">
          <a:extLst>
            <a:ext uri="{FF2B5EF4-FFF2-40B4-BE49-F238E27FC236}">
              <a16:creationId xmlns:a16="http://schemas.microsoft.com/office/drawing/2014/main" id="{09093F92-94CC-4841-8FA0-17F8684DCEF8}"/>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7909" name="Shape 14">
          <a:extLst>
            <a:ext uri="{FF2B5EF4-FFF2-40B4-BE49-F238E27FC236}">
              <a16:creationId xmlns:a16="http://schemas.microsoft.com/office/drawing/2014/main" id="{B4125F9E-7110-4EF6-8805-711113B9112B}"/>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7910" name="Shape 14">
          <a:extLst>
            <a:ext uri="{FF2B5EF4-FFF2-40B4-BE49-F238E27FC236}">
              <a16:creationId xmlns:a16="http://schemas.microsoft.com/office/drawing/2014/main" id="{37AF59D7-E040-4BAB-BCBE-0EAFCB2B3E6A}"/>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7911" name="Shape 14">
          <a:extLst>
            <a:ext uri="{FF2B5EF4-FFF2-40B4-BE49-F238E27FC236}">
              <a16:creationId xmlns:a16="http://schemas.microsoft.com/office/drawing/2014/main" id="{F4DDE1FF-4C82-4061-8131-C6121F756AC6}"/>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7912" name="Shape 14">
          <a:extLst>
            <a:ext uri="{FF2B5EF4-FFF2-40B4-BE49-F238E27FC236}">
              <a16:creationId xmlns:a16="http://schemas.microsoft.com/office/drawing/2014/main" id="{9C7CB207-9BD1-4624-AC08-1C57746A7EE7}"/>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38</xdr:row>
      <xdr:rowOff>0</xdr:rowOff>
    </xdr:from>
    <xdr:ext cx="342900" cy="342900"/>
    <xdr:sp macro="" textlink="">
      <xdr:nvSpPr>
        <xdr:cNvPr id="7913" name="Shape 14">
          <a:extLst>
            <a:ext uri="{FF2B5EF4-FFF2-40B4-BE49-F238E27FC236}">
              <a16:creationId xmlns:a16="http://schemas.microsoft.com/office/drawing/2014/main" id="{252BC2B1-E3DC-4F4C-AABB-9FDDB67AAAB9}"/>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38</xdr:row>
      <xdr:rowOff>0</xdr:rowOff>
    </xdr:from>
    <xdr:ext cx="342900" cy="342900"/>
    <xdr:sp macro="" textlink="">
      <xdr:nvSpPr>
        <xdr:cNvPr id="7914" name="Shape 14">
          <a:extLst>
            <a:ext uri="{FF2B5EF4-FFF2-40B4-BE49-F238E27FC236}">
              <a16:creationId xmlns:a16="http://schemas.microsoft.com/office/drawing/2014/main" id="{525189FB-18F7-4931-9411-09C8847EA0ED}"/>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38</xdr:row>
      <xdr:rowOff>0</xdr:rowOff>
    </xdr:from>
    <xdr:ext cx="342900" cy="342900"/>
    <xdr:sp macro="" textlink="">
      <xdr:nvSpPr>
        <xdr:cNvPr id="7915" name="Shape 14">
          <a:extLst>
            <a:ext uri="{FF2B5EF4-FFF2-40B4-BE49-F238E27FC236}">
              <a16:creationId xmlns:a16="http://schemas.microsoft.com/office/drawing/2014/main" id="{1AE16C78-4625-4F8E-A1B4-0B94631D888B}"/>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41</xdr:row>
      <xdr:rowOff>0</xdr:rowOff>
    </xdr:from>
    <xdr:ext cx="342900" cy="342900"/>
    <xdr:sp macro="" textlink="">
      <xdr:nvSpPr>
        <xdr:cNvPr id="7916" name="Shape 14">
          <a:extLst>
            <a:ext uri="{FF2B5EF4-FFF2-40B4-BE49-F238E27FC236}">
              <a16:creationId xmlns:a16="http://schemas.microsoft.com/office/drawing/2014/main" id="{B913CEFE-DE06-43EB-BFB7-98732A7CB6C2}"/>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41</xdr:row>
      <xdr:rowOff>0</xdr:rowOff>
    </xdr:from>
    <xdr:ext cx="342900" cy="342900"/>
    <xdr:sp macro="" textlink="">
      <xdr:nvSpPr>
        <xdr:cNvPr id="7917" name="Shape 14">
          <a:extLst>
            <a:ext uri="{FF2B5EF4-FFF2-40B4-BE49-F238E27FC236}">
              <a16:creationId xmlns:a16="http://schemas.microsoft.com/office/drawing/2014/main" id="{2CD80990-A442-4FB3-AC6A-20C96A5EDA36}"/>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41</xdr:row>
      <xdr:rowOff>0</xdr:rowOff>
    </xdr:from>
    <xdr:ext cx="342900" cy="342900"/>
    <xdr:sp macro="" textlink="">
      <xdr:nvSpPr>
        <xdr:cNvPr id="7918" name="Shape 14">
          <a:extLst>
            <a:ext uri="{FF2B5EF4-FFF2-40B4-BE49-F238E27FC236}">
              <a16:creationId xmlns:a16="http://schemas.microsoft.com/office/drawing/2014/main" id="{12C42909-9FD6-4A46-8AC6-3C998826C064}"/>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42</xdr:row>
      <xdr:rowOff>0</xdr:rowOff>
    </xdr:from>
    <xdr:ext cx="342900" cy="342900"/>
    <xdr:sp macro="" textlink="">
      <xdr:nvSpPr>
        <xdr:cNvPr id="7919" name="Shape 14">
          <a:extLst>
            <a:ext uri="{FF2B5EF4-FFF2-40B4-BE49-F238E27FC236}">
              <a16:creationId xmlns:a16="http://schemas.microsoft.com/office/drawing/2014/main" id="{1587F5B4-5F04-47EB-8DC5-9AA71BB110E6}"/>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42</xdr:row>
      <xdr:rowOff>0</xdr:rowOff>
    </xdr:from>
    <xdr:ext cx="342900" cy="342900"/>
    <xdr:sp macro="" textlink="">
      <xdr:nvSpPr>
        <xdr:cNvPr id="7920" name="Shape 14">
          <a:extLst>
            <a:ext uri="{FF2B5EF4-FFF2-40B4-BE49-F238E27FC236}">
              <a16:creationId xmlns:a16="http://schemas.microsoft.com/office/drawing/2014/main" id="{C9A602A0-9655-4B81-9089-BE9DF8FCF20D}"/>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42</xdr:row>
      <xdr:rowOff>0</xdr:rowOff>
    </xdr:from>
    <xdr:ext cx="342900" cy="342900"/>
    <xdr:sp macro="" textlink="">
      <xdr:nvSpPr>
        <xdr:cNvPr id="7921" name="Shape 14">
          <a:extLst>
            <a:ext uri="{FF2B5EF4-FFF2-40B4-BE49-F238E27FC236}">
              <a16:creationId xmlns:a16="http://schemas.microsoft.com/office/drawing/2014/main" id="{682EBF74-9F7F-4DA8-B57B-DFC5562B2176}"/>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7922" name="Shape 14">
          <a:extLst>
            <a:ext uri="{FF2B5EF4-FFF2-40B4-BE49-F238E27FC236}">
              <a16:creationId xmlns:a16="http://schemas.microsoft.com/office/drawing/2014/main" id="{D272D057-B4B5-4C79-B876-DD503B0B48E1}"/>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7923" name="Shape 14">
          <a:extLst>
            <a:ext uri="{FF2B5EF4-FFF2-40B4-BE49-F238E27FC236}">
              <a16:creationId xmlns:a16="http://schemas.microsoft.com/office/drawing/2014/main" id="{8E436EC2-1032-4A2C-816E-27C6B3C41728}"/>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7924" name="Shape 14">
          <a:extLst>
            <a:ext uri="{FF2B5EF4-FFF2-40B4-BE49-F238E27FC236}">
              <a16:creationId xmlns:a16="http://schemas.microsoft.com/office/drawing/2014/main" id="{4300429C-0B21-4ED4-82B3-B20BF5A04CDA}"/>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7925" name="Shape 14">
          <a:extLst>
            <a:ext uri="{FF2B5EF4-FFF2-40B4-BE49-F238E27FC236}">
              <a16:creationId xmlns:a16="http://schemas.microsoft.com/office/drawing/2014/main" id="{F332F3B2-2892-495F-9E59-AF6C25C4339D}"/>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7926" name="Shape 14">
          <a:extLst>
            <a:ext uri="{FF2B5EF4-FFF2-40B4-BE49-F238E27FC236}">
              <a16:creationId xmlns:a16="http://schemas.microsoft.com/office/drawing/2014/main" id="{E231BB23-BC76-440A-85EC-9395A4797C9A}"/>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7927" name="Shape 14">
          <a:extLst>
            <a:ext uri="{FF2B5EF4-FFF2-40B4-BE49-F238E27FC236}">
              <a16:creationId xmlns:a16="http://schemas.microsoft.com/office/drawing/2014/main" id="{60859B50-9CF5-4F6E-A5F2-6DD6A0F21616}"/>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7928" name="Shape 14">
          <a:extLst>
            <a:ext uri="{FF2B5EF4-FFF2-40B4-BE49-F238E27FC236}">
              <a16:creationId xmlns:a16="http://schemas.microsoft.com/office/drawing/2014/main" id="{1AD6F310-70C5-498F-A32F-60CFC8CCB713}"/>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7929" name="Shape 14">
          <a:extLst>
            <a:ext uri="{FF2B5EF4-FFF2-40B4-BE49-F238E27FC236}">
              <a16:creationId xmlns:a16="http://schemas.microsoft.com/office/drawing/2014/main" id="{DDEDDE4F-9BD2-4CE0-A96C-C0C2E527A868}"/>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35</xdr:row>
      <xdr:rowOff>0</xdr:rowOff>
    </xdr:from>
    <xdr:ext cx="342900" cy="342900"/>
    <xdr:sp macro="" textlink="">
      <xdr:nvSpPr>
        <xdr:cNvPr id="7930" name="Shape 14">
          <a:extLst>
            <a:ext uri="{FF2B5EF4-FFF2-40B4-BE49-F238E27FC236}">
              <a16:creationId xmlns:a16="http://schemas.microsoft.com/office/drawing/2014/main" id="{AC87F167-0C3D-44D3-BB3F-B604610A9DE8}"/>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36</xdr:row>
      <xdr:rowOff>0</xdr:rowOff>
    </xdr:from>
    <xdr:ext cx="342900" cy="342900"/>
    <xdr:sp macro="" textlink="">
      <xdr:nvSpPr>
        <xdr:cNvPr id="7931" name="Shape 14">
          <a:extLst>
            <a:ext uri="{FF2B5EF4-FFF2-40B4-BE49-F238E27FC236}">
              <a16:creationId xmlns:a16="http://schemas.microsoft.com/office/drawing/2014/main" id="{DED46B7D-F33E-4890-B2EC-834588758328}"/>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37</xdr:row>
      <xdr:rowOff>0</xdr:rowOff>
    </xdr:from>
    <xdr:ext cx="342900" cy="342900"/>
    <xdr:sp macro="" textlink="">
      <xdr:nvSpPr>
        <xdr:cNvPr id="7932" name="Shape 14">
          <a:extLst>
            <a:ext uri="{FF2B5EF4-FFF2-40B4-BE49-F238E27FC236}">
              <a16:creationId xmlns:a16="http://schemas.microsoft.com/office/drawing/2014/main" id="{C7BE7110-D639-43EE-A345-90764D6B6025}"/>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38</xdr:row>
      <xdr:rowOff>0</xdr:rowOff>
    </xdr:from>
    <xdr:ext cx="342900" cy="342900"/>
    <xdr:sp macro="" textlink="">
      <xdr:nvSpPr>
        <xdr:cNvPr id="7933" name="Shape 14">
          <a:extLst>
            <a:ext uri="{FF2B5EF4-FFF2-40B4-BE49-F238E27FC236}">
              <a16:creationId xmlns:a16="http://schemas.microsoft.com/office/drawing/2014/main" id="{A7102854-B0F0-44DB-B4AA-E51239BA888F}"/>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35</xdr:row>
      <xdr:rowOff>0</xdr:rowOff>
    </xdr:from>
    <xdr:ext cx="342900" cy="342900"/>
    <xdr:sp macro="" textlink="">
      <xdr:nvSpPr>
        <xdr:cNvPr id="7934" name="Shape 14">
          <a:extLst>
            <a:ext uri="{FF2B5EF4-FFF2-40B4-BE49-F238E27FC236}">
              <a16:creationId xmlns:a16="http://schemas.microsoft.com/office/drawing/2014/main" id="{77AE5F87-4017-4A43-BEAB-48EC4B1AAA10}"/>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36</xdr:row>
      <xdr:rowOff>0</xdr:rowOff>
    </xdr:from>
    <xdr:ext cx="342900" cy="342900"/>
    <xdr:sp macro="" textlink="">
      <xdr:nvSpPr>
        <xdr:cNvPr id="7935" name="Shape 14">
          <a:extLst>
            <a:ext uri="{FF2B5EF4-FFF2-40B4-BE49-F238E27FC236}">
              <a16:creationId xmlns:a16="http://schemas.microsoft.com/office/drawing/2014/main" id="{9DA32A41-C0E2-4A03-922C-7EA4BF660C0E}"/>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37</xdr:row>
      <xdr:rowOff>0</xdr:rowOff>
    </xdr:from>
    <xdr:ext cx="342900" cy="342900"/>
    <xdr:sp macro="" textlink="">
      <xdr:nvSpPr>
        <xdr:cNvPr id="7936" name="Shape 14">
          <a:extLst>
            <a:ext uri="{FF2B5EF4-FFF2-40B4-BE49-F238E27FC236}">
              <a16:creationId xmlns:a16="http://schemas.microsoft.com/office/drawing/2014/main" id="{682D170D-22A0-4F29-AAA7-8D46B6270C5A}"/>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38</xdr:row>
      <xdr:rowOff>0</xdr:rowOff>
    </xdr:from>
    <xdr:ext cx="342900" cy="342900"/>
    <xdr:sp macro="" textlink="">
      <xdr:nvSpPr>
        <xdr:cNvPr id="7937" name="Shape 14">
          <a:extLst>
            <a:ext uri="{FF2B5EF4-FFF2-40B4-BE49-F238E27FC236}">
              <a16:creationId xmlns:a16="http://schemas.microsoft.com/office/drawing/2014/main" id="{3689B7F4-9704-4459-B4EC-9AD601EF177C}"/>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35</xdr:row>
      <xdr:rowOff>0</xdr:rowOff>
    </xdr:from>
    <xdr:ext cx="342900" cy="342900"/>
    <xdr:sp macro="" textlink="">
      <xdr:nvSpPr>
        <xdr:cNvPr id="7938" name="Shape 14">
          <a:extLst>
            <a:ext uri="{FF2B5EF4-FFF2-40B4-BE49-F238E27FC236}">
              <a16:creationId xmlns:a16="http://schemas.microsoft.com/office/drawing/2014/main" id="{C2521FDB-1A51-4A83-B641-DCA64050F13F}"/>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32</xdr:row>
      <xdr:rowOff>0</xdr:rowOff>
    </xdr:from>
    <xdr:ext cx="342900" cy="342900"/>
    <xdr:sp macro="" textlink="">
      <xdr:nvSpPr>
        <xdr:cNvPr id="7939" name="Shape 14">
          <a:extLst>
            <a:ext uri="{FF2B5EF4-FFF2-40B4-BE49-F238E27FC236}">
              <a16:creationId xmlns:a16="http://schemas.microsoft.com/office/drawing/2014/main" id="{D89449EC-1CCC-4D2E-A9D9-608E466E334A}"/>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32</xdr:row>
      <xdr:rowOff>0</xdr:rowOff>
    </xdr:from>
    <xdr:ext cx="342900" cy="342900"/>
    <xdr:sp macro="" textlink="">
      <xdr:nvSpPr>
        <xdr:cNvPr id="7940" name="Shape 14">
          <a:extLst>
            <a:ext uri="{FF2B5EF4-FFF2-40B4-BE49-F238E27FC236}">
              <a16:creationId xmlns:a16="http://schemas.microsoft.com/office/drawing/2014/main" id="{B58EBB95-5ACC-4100-BB2A-8BB724786ECA}"/>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32</xdr:row>
      <xdr:rowOff>0</xdr:rowOff>
    </xdr:from>
    <xdr:ext cx="342900" cy="342900"/>
    <xdr:sp macro="" textlink="">
      <xdr:nvSpPr>
        <xdr:cNvPr id="7941" name="Shape 14">
          <a:extLst>
            <a:ext uri="{FF2B5EF4-FFF2-40B4-BE49-F238E27FC236}">
              <a16:creationId xmlns:a16="http://schemas.microsoft.com/office/drawing/2014/main" id="{F9153506-843C-4B89-9A3D-7C8FEB2C5434}"/>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36</xdr:row>
      <xdr:rowOff>0</xdr:rowOff>
    </xdr:from>
    <xdr:ext cx="342900" cy="342900"/>
    <xdr:sp macro="" textlink="">
      <xdr:nvSpPr>
        <xdr:cNvPr id="7942" name="Shape 14">
          <a:extLst>
            <a:ext uri="{FF2B5EF4-FFF2-40B4-BE49-F238E27FC236}">
              <a16:creationId xmlns:a16="http://schemas.microsoft.com/office/drawing/2014/main" id="{04DB3E04-96B5-417C-A30A-982F81FE744B}"/>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36</xdr:row>
      <xdr:rowOff>0</xdr:rowOff>
    </xdr:from>
    <xdr:ext cx="342900" cy="342900"/>
    <xdr:sp macro="" textlink="">
      <xdr:nvSpPr>
        <xdr:cNvPr id="7943" name="Shape 14">
          <a:extLst>
            <a:ext uri="{FF2B5EF4-FFF2-40B4-BE49-F238E27FC236}">
              <a16:creationId xmlns:a16="http://schemas.microsoft.com/office/drawing/2014/main" id="{0641601B-BA59-4F51-86A4-E3786895F34C}"/>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36</xdr:row>
      <xdr:rowOff>0</xdr:rowOff>
    </xdr:from>
    <xdr:ext cx="342900" cy="342900"/>
    <xdr:sp macro="" textlink="">
      <xdr:nvSpPr>
        <xdr:cNvPr id="7944" name="Shape 14">
          <a:extLst>
            <a:ext uri="{FF2B5EF4-FFF2-40B4-BE49-F238E27FC236}">
              <a16:creationId xmlns:a16="http://schemas.microsoft.com/office/drawing/2014/main" id="{A85B97A1-1086-4AEA-9521-4EEBD904E443}"/>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37</xdr:row>
      <xdr:rowOff>0</xdr:rowOff>
    </xdr:from>
    <xdr:ext cx="342900" cy="342900"/>
    <xdr:sp macro="" textlink="">
      <xdr:nvSpPr>
        <xdr:cNvPr id="7945" name="Shape 14">
          <a:extLst>
            <a:ext uri="{FF2B5EF4-FFF2-40B4-BE49-F238E27FC236}">
              <a16:creationId xmlns:a16="http://schemas.microsoft.com/office/drawing/2014/main" id="{2C05973D-2F8B-4E24-8769-C187057A7CB5}"/>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37</xdr:row>
      <xdr:rowOff>0</xdr:rowOff>
    </xdr:from>
    <xdr:ext cx="342900" cy="342900"/>
    <xdr:sp macro="" textlink="">
      <xdr:nvSpPr>
        <xdr:cNvPr id="7946" name="Shape 14">
          <a:extLst>
            <a:ext uri="{FF2B5EF4-FFF2-40B4-BE49-F238E27FC236}">
              <a16:creationId xmlns:a16="http://schemas.microsoft.com/office/drawing/2014/main" id="{10212C4D-1EEE-4D8C-831E-641841DBA31A}"/>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37</xdr:row>
      <xdr:rowOff>0</xdr:rowOff>
    </xdr:from>
    <xdr:ext cx="342900" cy="342900"/>
    <xdr:sp macro="" textlink="">
      <xdr:nvSpPr>
        <xdr:cNvPr id="7947" name="Shape 14">
          <a:extLst>
            <a:ext uri="{FF2B5EF4-FFF2-40B4-BE49-F238E27FC236}">
              <a16:creationId xmlns:a16="http://schemas.microsoft.com/office/drawing/2014/main" id="{174EBC0E-195A-47EC-8D4F-858374EF974B}"/>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38</xdr:row>
      <xdr:rowOff>0</xdr:rowOff>
    </xdr:from>
    <xdr:ext cx="342900" cy="342900"/>
    <xdr:sp macro="" textlink="">
      <xdr:nvSpPr>
        <xdr:cNvPr id="7948" name="Shape 14">
          <a:extLst>
            <a:ext uri="{FF2B5EF4-FFF2-40B4-BE49-F238E27FC236}">
              <a16:creationId xmlns:a16="http://schemas.microsoft.com/office/drawing/2014/main" id="{5762DFFF-876E-492B-B2ED-B34AC6D836AC}"/>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38</xdr:row>
      <xdr:rowOff>0</xdr:rowOff>
    </xdr:from>
    <xdr:ext cx="342900" cy="342900"/>
    <xdr:sp macro="" textlink="">
      <xdr:nvSpPr>
        <xdr:cNvPr id="7949" name="Shape 14">
          <a:extLst>
            <a:ext uri="{FF2B5EF4-FFF2-40B4-BE49-F238E27FC236}">
              <a16:creationId xmlns:a16="http://schemas.microsoft.com/office/drawing/2014/main" id="{0204E7A8-8226-4805-B466-FEDBDAABEA6E}"/>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38</xdr:row>
      <xdr:rowOff>0</xdr:rowOff>
    </xdr:from>
    <xdr:ext cx="342900" cy="342900"/>
    <xdr:sp macro="" textlink="">
      <xdr:nvSpPr>
        <xdr:cNvPr id="7950" name="Shape 14">
          <a:extLst>
            <a:ext uri="{FF2B5EF4-FFF2-40B4-BE49-F238E27FC236}">
              <a16:creationId xmlns:a16="http://schemas.microsoft.com/office/drawing/2014/main" id="{9DF5425E-DFDE-4DF6-8211-080BD7B2C208}"/>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41</xdr:row>
      <xdr:rowOff>0</xdr:rowOff>
    </xdr:from>
    <xdr:ext cx="342900" cy="342900"/>
    <xdr:sp macro="" textlink="">
      <xdr:nvSpPr>
        <xdr:cNvPr id="7951" name="Shape 14">
          <a:extLst>
            <a:ext uri="{FF2B5EF4-FFF2-40B4-BE49-F238E27FC236}">
              <a16:creationId xmlns:a16="http://schemas.microsoft.com/office/drawing/2014/main" id="{34E716DF-48C0-47FE-B29C-5C1A2F3B9A1D}"/>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41</xdr:row>
      <xdr:rowOff>0</xdr:rowOff>
    </xdr:from>
    <xdr:ext cx="342900" cy="342900"/>
    <xdr:sp macro="" textlink="">
      <xdr:nvSpPr>
        <xdr:cNvPr id="7952" name="Shape 14">
          <a:extLst>
            <a:ext uri="{FF2B5EF4-FFF2-40B4-BE49-F238E27FC236}">
              <a16:creationId xmlns:a16="http://schemas.microsoft.com/office/drawing/2014/main" id="{4B75CC16-F0F8-4F3B-A3DA-CE27D27CC0E7}"/>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41</xdr:row>
      <xdr:rowOff>0</xdr:rowOff>
    </xdr:from>
    <xdr:ext cx="342900" cy="342900"/>
    <xdr:sp macro="" textlink="">
      <xdr:nvSpPr>
        <xdr:cNvPr id="7953" name="Shape 14">
          <a:extLst>
            <a:ext uri="{FF2B5EF4-FFF2-40B4-BE49-F238E27FC236}">
              <a16:creationId xmlns:a16="http://schemas.microsoft.com/office/drawing/2014/main" id="{014A4199-C088-4129-8E8E-AFF921C1A330}"/>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42</xdr:row>
      <xdr:rowOff>0</xdr:rowOff>
    </xdr:from>
    <xdr:ext cx="342900" cy="342900"/>
    <xdr:sp macro="" textlink="">
      <xdr:nvSpPr>
        <xdr:cNvPr id="7954" name="Shape 14">
          <a:extLst>
            <a:ext uri="{FF2B5EF4-FFF2-40B4-BE49-F238E27FC236}">
              <a16:creationId xmlns:a16="http://schemas.microsoft.com/office/drawing/2014/main" id="{D84021BA-ABD4-4994-9CCF-93A390801FF6}"/>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42</xdr:row>
      <xdr:rowOff>0</xdr:rowOff>
    </xdr:from>
    <xdr:ext cx="342900" cy="342900"/>
    <xdr:sp macro="" textlink="">
      <xdr:nvSpPr>
        <xdr:cNvPr id="7955" name="Shape 14">
          <a:extLst>
            <a:ext uri="{FF2B5EF4-FFF2-40B4-BE49-F238E27FC236}">
              <a16:creationId xmlns:a16="http://schemas.microsoft.com/office/drawing/2014/main" id="{5B7D8464-3D73-4872-BDC1-A278D3DD42B0}"/>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42</xdr:row>
      <xdr:rowOff>0</xdr:rowOff>
    </xdr:from>
    <xdr:ext cx="342900" cy="342900"/>
    <xdr:sp macro="" textlink="">
      <xdr:nvSpPr>
        <xdr:cNvPr id="7956" name="Shape 14">
          <a:extLst>
            <a:ext uri="{FF2B5EF4-FFF2-40B4-BE49-F238E27FC236}">
              <a16:creationId xmlns:a16="http://schemas.microsoft.com/office/drawing/2014/main" id="{291CCEEE-0C8F-4A9B-B37D-79E373C2E767}"/>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43</xdr:row>
      <xdr:rowOff>0</xdr:rowOff>
    </xdr:from>
    <xdr:ext cx="342900" cy="342900"/>
    <xdr:sp macro="" textlink="">
      <xdr:nvSpPr>
        <xdr:cNvPr id="7957" name="Shape 14">
          <a:extLst>
            <a:ext uri="{FF2B5EF4-FFF2-40B4-BE49-F238E27FC236}">
              <a16:creationId xmlns:a16="http://schemas.microsoft.com/office/drawing/2014/main" id="{324FD7EB-E8EC-4CB8-98B4-EC94D234555F}"/>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43</xdr:row>
      <xdr:rowOff>0</xdr:rowOff>
    </xdr:from>
    <xdr:ext cx="342900" cy="342900"/>
    <xdr:sp macro="" textlink="">
      <xdr:nvSpPr>
        <xdr:cNvPr id="7958" name="Shape 14">
          <a:extLst>
            <a:ext uri="{FF2B5EF4-FFF2-40B4-BE49-F238E27FC236}">
              <a16:creationId xmlns:a16="http://schemas.microsoft.com/office/drawing/2014/main" id="{DD7D8EA0-96BF-4DA2-A145-0DC3199167D0}"/>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43</xdr:row>
      <xdr:rowOff>0</xdr:rowOff>
    </xdr:from>
    <xdr:ext cx="342900" cy="342900"/>
    <xdr:sp macro="" textlink="">
      <xdr:nvSpPr>
        <xdr:cNvPr id="7959" name="Shape 14">
          <a:extLst>
            <a:ext uri="{FF2B5EF4-FFF2-40B4-BE49-F238E27FC236}">
              <a16:creationId xmlns:a16="http://schemas.microsoft.com/office/drawing/2014/main" id="{FDFDA1BF-CA7E-4AD8-8FFF-921F0A1FA73A}"/>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43</xdr:row>
      <xdr:rowOff>0</xdr:rowOff>
    </xdr:from>
    <xdr:ext cx="342900" cy="342900"/>
    <xdr:sp macro="" textlink="">
      <xdr:nvSpPr>
        <xdr:cNvPr id="7960" name="Shape 14">
          <a:extLst>
            <a:ext uri="{FF2B5EF4-FFF2-40B4-BE49-F238E27FC236}">
              <a16:creationId xmlns:a16="http://schemas.microsoft.com/office/drawing/2014/main" id="{4876ED25-979D-45E8-88D7-E2B0B8164089}"/>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43</xdr:row>
      <xdr:rowOff>0</xdr:rowOff>
    </xdr:from>
    <xdr:ext cx="342900" cy="342900"/>
    <xdr:sp macro="" textlink="">
      <xdr:nvSpPr>
        <xdr:cNvPr id="7961" name="Shape 14">
          <a:extLst>
            <a:ext uri="{FF2B5EF4-FFF2-40B4-BE49-F238E27FC236}">
              <a16:creationId xmlns:a16="http://schemas.microsoft.com/office/drawing/2014/main" id="{451B7214-F9AA-4D1C-82E6-8D9D42548DEA}"/>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49</xdr:row>
      <xdr:rowOff>0</xdr:rowOff>
    </xdr:from>
    <xdr:ext cx="342900" cy="342900"/>
    <xdr:sp macro="" textlink="">
      <xdr:nvSpPr>
        <xdr:cNvPr id="7962" name="Shape 14">
          <a:extLst>
            <a:ext uri="{FF2B5EF4-FFF2-40B4-BE49-F238E27FC236}">
              <a16:creationId xmlns:a16="http://schemas.microsoft.com/office/drawing/2014/main" id="{A006CCFF-9BA3-4F07-BE50-C83D9A989502}"/>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70</xdr:row>
      <xdr:rowOff>0</xdr:rowOff>
    </xdr:from>
    <xdr:ext cx="342900" cy="342900"/>
    <xdr:sp macro="" textlink="">
      <xdr:nvSpPr>
        <xdr:cNvPr id="7963" name="Shape 14">
          <a:extLst>
            <a:ext uri="{FF2B5EF4-FFF2-40B4-BE49-F238E27FC236}">
              <a16:creationId xmlns:a16="http://schemas.microsoft.com/office/drawing/2014/main" id="{049302AF-2C24-4223-B928-F54BF13D451E}"/>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71</xdr:row>
      <xdr:rowOff>0</xdr:rowOff>
    </xdr:from>
    <xdr:ext cx="342900" cy="342900"/>
    <xdr:sp macro="" textlink="">
      <xdr:nvSpPr>
        <xdr:cNvPr id="7964" name="Shape 14">
          <a:extLst>
            <a:ext uri="{FF2B5EF4-FFF2-40B4-BE49-F238E27FC236}">
              <a16:creationId xmlns:a16="http://schemas.microsoft.com/office/drawing/2014/main" id="{593A0FF1-876E-4632-B233-94BB61497E7D}"/>
            </a:ext>
          </a:extLst>
        </xdr:cNvPr>
        <xdr:cNvSpPr/>
      </xdr:nvSpPr>
      <xdr:spPr>
        <a:xfrm>
          <a:off x="11839575" y="252412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70</xdr:row>
      <xdr:rowOff>0</xdr:rowOff>
    </xdr:from>
    <xdr:ext cx="342900" cy="342900"/>
    <xdr:sp macro="" textlink="">
      <xdr:nvSpPr>
        <xdr:cNvPr id="7965" name="Shape 14">
          <a:extLst>
            <a:ext uri="{FF2B5EF4-FFF2-40B4-BE49-F238E27FC236}">
              <a16:creationId xmlns:a16="http://schemas.microsoft.com/office/drawing/2014/main" id="{0861E21C-610D-4E3A-BAEB-542DCCE50F3D}"/>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71</xdr:row>
      <xdr:rowOff>0</xdr:rowOff>
    </xdr:from>
    <xdr:ext cx="342900" cy="342900"/>
    <xdr:sp macro="" textlink="">
      <xdr:nvSpPr>
        <xdr:cNvPr id="7966" name="Shape 14">
          <a:extLst>
            <a:ext uri="{FF2B5EF4-FFF2-40B4-BE49-F238E27FC236}">
              <a16:creationId xmlns:a16="http://schemas.microsoft.com/office/drawing/2014/main" id="{465F22EC-25E1-45F3-B43E-406B313B6950}"/>
            </a:ext>
          </a:extLst>
        </xdr:cNvPr>
        <xdr:cNvSpPr/>
      </xdr:nvSpPr>
      <xdr:spPr>
        <a:xfrm>
          <a:off x="11839575" y="252412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70</xdr:row>
      <xdr:rowOff>0</xdr:rowOff>
    </xdr:from>
    <xdr:ext cx="342900" cy="342900"/>
    <xdr:sp macro="" textlink="">
      <xdr:nvSpPr>
        <xdr:cNvPr id="7967" name="Shape 14">
          <a:extLst>
            <a:ext uri="{FF2B5EF4-FFF2-40B4-BE49-F238E27FC236}">
              <a16:creationId xmlns:a16="http://schemas.microsoft.com/office/drawing/2014/main" id="{5AF80266-7DBB-4C60-A616-C2943A7C141D}"/>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68</xdr:row>
      <xdr:rowOff>0</xdr:rowOff>
    </xdr:from>
    <xdr:ext cx="342900" cy="342900"/>
    <xdr:sp macro="" textlink="">
      <xdr:nvSpPr>
        <xdr:cNvPr id="7968" name="Shape 14">
          <a:extLst>
            <a:ext uri="{FF2B5EF4-FFF2-40B4-BE49-F238E27FC236}">
              <a16:creationId xmlns:a16="http://schemas.microsoft.com/office/drawing/2014/main" id="{4D037555-4B4C-46C7-8B67-25993CC6C2FD}"/>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68</xdr:row>
      <xdr:rowOff>0</xdr:rowOff>
    </xdr:from>
    <xdr:ext cx="342900" cy="342900"/>
    <xdr:sp macro="" textlink="">
      <xdr:nvSpPr>
        <xdr:cNvPr id="7969" name="Shape 14">
          <a:extLst>
            <a:ext uri="{FF2B5EF4-FFF2-40B4-BE49-F238E27FC236}">
              <a16:creationId xmlns:a16="http://schemas.microsoft.com/office/drawing/2014/main" id="{F81CBFB8-2EEC-43D2-9D0C-8214AB9B307B}"/>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68</xdr:row>
      <xdr:rowOff>0</xdr:rowOff>
    </xdr:from>
    <xdr:ext cx="342900" cy="342900"/>
    <xdr:sp macro="" textlink="">
      <xdr:nvSpPr>
        <xdr:cNvPr id="7970" name="Shape 14">
          <a:extLst>
            <a:ext uri="{FF2B5EF4-FFF2-40B4-BE49-F238E27FC236}">
              <a16:creationId xmlns:a16="http://schemas.microsoft.com/office/drawing/2014/main" id="{78FC1B6C-5FF1-483B-A709-28D0E0AFC01E}"/>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71</xdr:row>
      <xdr:rowOff>0</xdr:rowOff>
    </xdr:from>
    <xdr:ext cx="342900" cy="342900"/>
    <xdr:sp macro="" textlink="">
      <xdr:nvSpPr>
        <xdr:cNvPr id="7971" name="Shape 14">
          <a:extLst>
            <a:ext uri="{FF2B5EF4-FFF2-40B4-BE49-F238E27FC236}">
              <a16:creationId xmlns:a16="http://schemas.microsoft.com/office/drawing/2014/main" id="{5A60B6BE-130E-458A-A4CD-F5541D06AC73}"/>
            </a:ext>
          </a:extLst>
        </xdr:cNvPr>
        <xdr:cNvSpPr/>
      </xdr:nvSpPr>
      <xdr:spPr>
        <a:xfrm>
          <a:off x="11839575" y="252412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71</xdr:row>
      <xdr:rowOff>0</xdr:rowOff>
    </xdr:from>
    <xdr:ext cx="342900" cy="342900"/>
    <xdr:sp macro="" textlink="">
      <xdr:nvSpPr>
        <xdr:cNvPr id="7972" name="Shape 14">
          <a:extLst>
            <a:ext uri="{FF2B5EF4-FFF2-40B4-BE49-F238E27FC236}">
              <a16:creationId xmlns:a16="http://schemas.microsoft.com/office/drawing/2014/main" id="{DBD7821F-73C1-4888-8D7C-3F12837BBB23}"/>
            </a:ext>
          </a:extLst>
        </xdr:cNvPr>
        <xdr:cNvSpPr/>
      </xdr:nvSpPr>
      <xdr:spPr>
        <a:xfrm>
          <a:off x="11839575" y="252412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71</xdr:row>
      <xdr:rowOff>0</xdr:rowOff>
    </xdr:from>
    <xdr:ext cx="342900" cy="342900"/>
    <xdr:sp macro="" textlink="">
      <xdr:nvSpPr>
        <xdr:cNvPr id="7973" name="Shape 14">
          <a:extLst>
            <a:ext uri="{FF2B5EF4-FFF2-40B4-BE49-F238E27FC236}">
              <a16:creationId xmlns:a16="http://schemas.microsoft.com/office/drawing/2014/main" id="{C08902D9-4CE3-4505-9923-B1CDA66D162B}"/>
            </a:ext>
          </a:extLst>
        </xdr:cNvPr>
        <xdr:cNvSpPr/>
      </xdr:nvSpPr>
      <xdr:spPr>
        <a:xfrm>
          <a:off x="11839575" y="252412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70</xdr:row>
      <xdr:rowOff>0</xdr:rowOff>
    </xdr:from>
    <xdr:ext cx="342900" cy="342900"/>
    <xdr:sp macro="" textlink="">
      <xdr:nvSpPr>
        <xdr:cNvPr id="7974" name="Shape 14">
          <a:extLst>
            <a:ext uri="{FF2B5EF4-FFF2-40B4-BE49-F238E27FC236}">
              <a16:creationId xmlns:a16="http://schemas.microsoft.com/office/drawing/2014/main" id="{A5332DB6-29E3-4CD4-80F1-254BE6D2EDE1}"/>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42900" cy="342900"/>
    <xdr:sp macro="" textlink="">
      <xdr:nvSpPr>
        <xdr:cNvPr id="7975" name="Shape 14">
          <a:extLst>
            <a:ext uri="{FF2B5EF4-FFF2-40B4-BE49-F238E27FC236}">
              <a16:creationId xmlns:a16="http://schemas.microsoft.com/office/drawing/2014/main" id="{F1C43ADB-EB6B-48EA-9D75-0C786DE80EE6}"/>
            </a:ext>
          </a:extLst>
        </xdr:cNvPr>
        <xdr:cNvSpPr/>
      </xdr:nvSpPr>
      <xdr:spPr>
        <a:xfrm>
          <a:off x="12887325" y="252412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70</xdr:row>
      <xdr:rowOff>0</xdr:rowOff>
    </xdr:from>
    <xdr:ext cx="342900" cy="342900"/>
    <xdr:sp macro="" textlink="">
      <xdr:nvSpPr>
        <xdr:cNvPr id="7976" name="Shape 14">
          <a:extLst>
            <a:ext uri="{FF2B5EF4-FFF2-40B4-BE49-F238E27FC236}">
              <a16:creationId xmlns:a16="http://schemas.microsoft.com/office/drawing/2014/main" id="{3F15524C-2669-4266-906A-CD87804AF57D}"/>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42900" cy="342900"/>
    <xdr:sp macro="" textlink="">
      <xdr:nvSpPr>
        <xdr:cNvPr id="7977" name="Shape 14">
          <a:extLst>
            <a:ext uri="{FF2B5EF4-FFF2-40B4-BE49-F238E27FC236}">
              <a16:creationId xmlns:a16="http://schemas.microsoft.com/office/drawing/2014/main" id="{952ACD7E-8C73-44F4-B307-5D7A0DB0E978}"/>
            </a:ext>
          </a:extLst>
        </xdr:cNvPr>
        <xdr:cNvSpPr/>
      </xdr:nvSpPr>
      <xdr:spPr>
        <a:xfrm>
          <a:off x="12887325" y="252412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70</xdr:row>
      <xdr:rowOff>0</xdr:rowOff>
    </xdr:from>
    <xdr:ext cx="342900" cy="342900"/>
    <xdr:sp macro="" textlink="">
      <xdr:nvSpPr>
        <xdr:cNvPr id="7978" name="Shape 14">
          <a:extLst>
            <a:ext uri="{FF2B5EF4-FFF2-40B4-BE49-F238E27FC236}">
              <a16:creationId xmlns:a16="http://schemas.microsoft.com/office/drawing/2014/main" id="{D074DAA9-9B40-4B94-BDD0-BC097E79AD96}"/>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42900" cy="342900"/>
    <xdr:sp macro="" textlink="">
      <xdr:nvSpPr>
        <xdr:cNvPr id="7979" name="Shape 14">
          <a:extLst>
            <a:ext uri="{FF2B5EF4-FFF2-40B4-BE49-F238E27FC236}">
              <a16:creationId xmlns:a16="http://schemas.microsoft.com/office/drawing/2014/main" id="{B5176FFE-031C-406D-B713-B9ACE9052CF7}"/>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42900" cy="342900"/>
    <xdr:sp macro="" textlink="">
      <xdr:nvSpPr>
        <xdr:cNvPr id="7980" name="Shape 14">
          <a:extLst>
            <a:ext uri="{FF2B5EF4-FFF2-40B4-BE49-F238E27FC236}">
              <a16:creationId xmlns:a16="http://schemas.microsoft.com/office/drawing/2014/main" id="{4E02AA81-5A15-4DCD-B045-E4235AF8EC23}"/>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42900" cy="342900"/>
    <xdr:sp macro="" textlink="">
      <xdr:nvSpPr>
        <xdr:cNvPr id="7981" name="Shape 14">
          <a:extLst>
            <a:ext uri="{FF2B5EF4-FFF2-40B4-BE49-F238E27FC236}">
              <a16:creationId xmlns:a16="http://schemas.microsoft.com/office/drawing/2014/main" id="{ECEDFBB2-A5D7-471D-8907-8ABA83893D60}"/>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42900" cy="342900"/>
    <xdr:sp macro="" textlink="">
      <xdr:nvSpPr>
        <xdr:cNvPr id="7982" name="Shape 14">
          <a:extLst>
            <a:ext uri="{FF2B5EF4-FFF2-40B4-BE49-F238E27FC236}">
              <a16:creationId xmlns:a16="http://schemas.microsoft.com/office/drawing/2014/main" id="{C3AC776D-175D-483D-95D1-EB54B7DB42AB}"/>
            </a:ext>
          </a:extLst>
        </xdr:cNvPr>
        <xdr:cNvSpPr/>
      </xdr:nvSpPr>
      <xdr:spPr>
        <a:xfrm>
          <a:off x="12887325" y="252412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42900" cy="342900"/>
    <xdr:sp macro="" textlink="">
      <xdr:nvSpPr>
        <xdr:cNvPr id="7983" name="Shape 14">
          <a:extLst>
            <a:ext uri="{FF2B5EF4-FFF2-40B4-BE49-F238E27FC236}">
              <a16:creationId xmlns:a16="http://schemas.microsoft.com/office/drawing/2014/main" id="{8A51A91E-1EC5-4ECB-8CEF-6CACD675A4D9}"/>
            </a:ext>
          </a:extLst>
        </xdr:cNvPr>
        <xdr:cNvSpPr/>
      </xdr:nvSpPr>
      <xdr:spPr>
        <a:xfrm>
          <a:off x="12887325" y="252412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42900" cy="342900"/>
    <xdr:sp macro="" textlink="">
      <xdr:nvSpPr>
        <xdr:cNvPr id="7984" name="Shape 14">
          <a:extLst>
            <a:ext uri="{FF2B5EF4-FFF2-40B4-BE49-F238E27FC236}">
              <a16:creationId xmlns:a16="http://schemas.microsoft.com/office/drawing/2014/main" id="{ADDBFF15-C4EB-4CCB-9113-951E1FE08F48}"/>
            </a:ext>
          </a:extLst>
        </xdr:cNvPr>
        <xdr:cNvSpPr/>
      </xdr:nvSpPr>
      <xdr:spPr>
        <a:xfrm>
          <a:off x="12887325" y="252412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70</xdr:row>
      <xdr:rowOff>0</xdr:rowOff>
    </xdr:from>
    <xdr:ext cx="342900" cy="342900"/>
    <xdr:sp macro="" textlink="">
      <xdr:nvSpPr>
        <xdr:cNvPr id="7985" name="Shape 14">
          <a:extLst>
            <a:ext uri="{FF2B5EF4-FFF2-40B4-BE49-F238E27FC236}">
              <a16:creationId xmlns:a16="http://schemas.microsoft.com/office/drawing/2014/main" id="{8616D643-90F9-4B83-8107-14A77D55C291}"/>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42900" cy="342900"/>
    <xdr:sp macro="" textlink="">
      <xdr:nvSpPr>
        <xdr:cNvPr id="7986" name="Shape 14">
          <a:extLst>
            <a:ext uri="{FF2B5EF4-FFF2-40B4-BE49-F238E27FC236}">
              <a16:creationId xmlns:a16="http://schemas.microsoft.com/office/drawing/2014/main" id="{90987364-8515-4B07-B4BC-92A7EDD42F24}"/>
            </a:ext>
          </a:extLst>
        </xdr:cNvPr>
        <xdr:cNvSpPr/>
      </xdr:nvSpPr>
      <xdr:spPr>
        <a:xfrm>
          <a:off x="13935075" y="252412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70</xdr:row>
      <xdr:rowOff>0</xdr:rowOff>
    </xdr:from>
    <xdr:ext cx="342900" cy="342900"/>
    <xdr:sp macro="" textlink="">
      <xdr:nvSpPr>
        <xdr:cNvPr id="7987" name="Shape 14">
          <a:extLst>
            <a:ext uri="{FF2B5EF4-FFF2-40B4-BE49-F238E27FC236}">
              <a16:creationId xmlns:a16="http://schemas.microsoft.com/office/drawing/2014/main" id="{5910BE98-5D7A-461E-AF2C-F2DC675FF80D}"/>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42900" cy="342900"/>
    <xdr:sp macro="" textlink="">
      <xdr:nvSpPr>
        <xdr:cNvPr id="7988" name="Shape 14">
          <a:extLst>
            <a:ext uri="{FF2B5EF4-FFF2-40B4-BE49-F238E27FC236}">
              <a16:creationId xmlns:a16="http://schemas.microsoft.com/office/drawing/2014/main" id="{47A3EF33-FFF2-43A6-BEF4-60A122117787}"/>
            </a:ext>
          </a:extLst>
        </xdr:cNvPr>
        <xdr:cNvSpPr/>
      </xdr:nvSpPr>
      <xdr:spPr>
        <a:xfrm>
          <a:off x="13935075" y="252412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70</xdr:row>
      <xdr:rowOff>0</xdr:rowOff>
    </xdr:from>
    <xdr:ext cx="342900" cy="342900"/>
    <xdr:sp macro="" textlink="">
      <xdr:nvSpPr>
        <xdr:cNvPr id="7989" name="Shape 14">
          <a:extLst>
            <a:ext uri="{FF2B5EF4-FFF2-40B4-BE49-F238E27FC236}">
              <a16:creationId xmlns:a16="http://schemas.microsoft.com/office/drawing/2014/main" id="{EC428D2C-E0CB-4808-B82B-E8A2397628E8}"/>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42900" cy="342900"/>
    <xdr:sp macro="" textlink="">
      <xdr:nvSpPr>
        <xdr:cNvPr id="7990" name="Shape 14">
          <a:extLst>
            <a:ext uri="{FF2B5EF4-FFF2-40B4-BE49-F238E27FC236}">
              <a16:creationId xmlns:a16="http://schemas.microsoft.com/office/drawing/2014/main" id="{E46845DC-6295-428D-A19A-D957AA1C09FD}"/>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42900" cy="342900"/>
    <xdr:sp macro="" textlink="">
      <xdr:nvSpPr>
        <xdr:cNvPr id="7991" name="Shape 14">
          <a:extLst>
            <a:ext uri="{FF2B5EF4-FFF2-40B4-BE49-F238E27FC236}">
              <a16:creationId xmlns:a16="http://schemas.microsoft.com/office/drawing/2014/main" id="{E8418210-F511-4810-8F4F-FD064F512374}"/>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42900" cy="342900"/>
    <xdr:sp macro="" textlink="">
      <xdr:nvSpPr>
        <xdr:cNvPr id="7992" name="Shape 14">
          <a:extLst>
            <a:ext uri="{FF2B5EF4-FFF2-40B4-BE49-F238E27FC236}">
              <a16:creationId xmlns:a16="http://schemas.microsoft.com/office/drawing/2014/main" id="{6117B840-C98C-4486-9F4B-20EE55AFA108}"/>
            </a:ext>
          </a:extLst>
        </xdr:cNvPr>
        <xdr:cNvSpPr/>
      </xdr:nvSpPr>
      <xdr:spPr>
        <a:xfrm>
          <a:off x="13935075" y="252412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42900" cy="342900"/>
    <xdr:sp macro="" textlink="">
      <xdr:nvSpPr>
        <xdr:cNvPr id="7993" name="Shape 14">
          <a:extLst>
            <a:ext uri="{FF2B5EF4-FFF2-40B4-BE49-F238E27FC236}">
              <a16:creationId xmlns:a16="http://schemas.microsoft.com/office/drawing/2014/main" id="{0517BEBE-6918-41ED-9A1A-F5C4B6042015}"/>
            </a:ext>
          </a:extLst>
        </xdr:cNvPr>
        <xdr:cNvSpPr/>
      </xdr:nvSpPr>
      <xdr:spPr>
        <a:xfrm>
          <a:off x="13935075" y="252412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42900" cy="342900"/>
    <xdr:sp macro="" textlink="">
      <xdr:nvSpPr>
        <xdr:cNvPr id="7994" name="Shape 14">
          <a:extLst>
            <a:ext uri="{FF2B5EF4-FFF2-40B4-BE49-F238E27FC236}">
              <a16:creationId xmlns:a16="http://schemas.microsoft.com/office/drawing/2014/main" id="{CD4D69DC-A261-419A-9240-3D14E319D3A4}"/>
            </a:ext>
          </a:extLst>
        </xdr:cNvPr>
        <xdr:cNvSpPr/>
      </xdr:nvSpPr>
      <xdr:spPr>
        <a:xfrm>
          <a:off x="13935075" y="252412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70</xdr:row>
      <xdr:rowOff>0</xdr:rowOff>
    </xdr:from>
    <xdr:ext cx="342900" cy="342900"/>
    <xdr:sp macro="" textlink="">
      <xdr:nvSpPr>
        <xdr:cNvPr id="7995" name="Shape 14">
          <a:extLst>
            <a:ext uri="{FF2B5EF4-FFF2-40B4-BE49-F238E27FC236}">
              <a16:creationId xmlns:a16="http://schemas.microsoft.com/office/drawing/2014/main" id="{EF35C7A0-E425-43B6-95AD-F227011A98AF}"/>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42900" cy="342900"/>
    <xdr:sp macro="" textlink="">
      <xdr:nvSpPr>
        <xdr:cNvPr id="7996" name="Shape 14">
          <a:extLst>
            <a:ext uri="{FF2B5EF4-FFF2-40B4-BE49-F238E27FC236}">
              <a16:creationId xmlns:a16="http://schemas.microsoft.com/office/drawing/2014/main" id="{0AF79C6C-39FC-4C4A-97B5-BF4EDF2C45F0}"/>
            </a:ext>
          </a:extLst>
        </xdr:cNvPr>
        <xdr:cNvSpPr/>
      </xdr:nvSpPr>
      <xdr:spPr>
        <a:xfrm>
          <a:off x="12887325" y="252412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70</xdr:row>
      <xdr:rowOff>0</xdr:rowOff>
    </xdr:from>
    <xdr:ext cx="342900" cy="342900"/>
    <xdr:sp macro="" textlink="">
      <xdr:nvSpPr>
        <xdr:cNvPr id="7997" name="Shape 14">
          <a:extLst>
            <a:ext uri="{FF2B5EF4-FFF2-40B4-BE49-F238E27FC236}">
              <a16:creationId xmlns:a16="http://schemas.microsoft.com/office/drawing/2014/main" id="{37E29991-AA34-44FE-B412-92D9DB17CE3A}"/>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42900" cy="342900"/>
    <xdr:sp macro="" textlink="">
      <xdr:nvSpPr>
        <xdr:cNvPr id="7998" name="Shape 14">
          <a:extLst>
            <a:ext uri="{FF2B5EF4-FFF2-40B4-BE49-F238E27FC236}">
              <a16:creationId xmlns:a16="http://schemas.microsoft.com/office/drawing/2014/main" id="{1A5EE919-87CA-4240-840A-25E543FC4C71}"/>
            </a:ext>
          </a:extLst>
        </xdr:cNvPr>
        <xdr:cNvSpPr/>
      </xdr:nvSpPr>
      <xdr:spPr>
        <a:xfrm>
          <a:off x="12887325" y="252412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70</xdr:row>
      <xdr:rowOff>0</xdr:rowOff>
    </xdr:from>
    <xdr:ext cx="342900" cy="342900"/>
    <xdr:sp macro="" textlink="">
      <xdr:nvSpPr>
        <xdr:cNvPr id="7999" name="Shape 14">
          <a:extLst>
            <a:ext uri="{FF2B5EF4-FFF2-40B4-BE49-F238E27FC236}">
              <a16:creationId xmlns:a16="http://schemas.microsoft.com/office/drawing/2014/main" id="{64C0E39D-9313-4B15-99B5-D5E3A74D2790}"/>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42900" cy="342900"/>
    <xdr:sp macro="" textlink="">
      <xdr:nvSpPr>
        <xdr:cNvPr id="8000" name="Shape 14">
          <a:extLst>
            <a:ext uri="{FF2B5EF4-FFF2-40B4-BE49-F238E27FC236}">
              <a16:creationId xmlns:a16="http://schemas.microsoft.com/office/drawing/2014/main" id="{B762B4A7-20E9-4DB6-90F2-87B080870E98}"/>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42900" cy="342900"/>
    <xdr:sp macro="" textlink="">
      <xdr:nvSpPr>
        <xdr:cNvPr id="8001" name="Shape 14">
          <a:extLst>
            <a:ext uri="{FF2B5EF4-FFF2-40B4-BE49-F238E27FC236}">
              <a16:creationId xmlns:a16="http://schemas.microsoft.com/office/drawing/2014/main" id="{7EF6CBF2-434C-4B95-9140-E1B3E637D34A}"/>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42900" cy="342900"/>
    <xdr:sp macro="" textlink="">
      <xdr:nvSpPr>
        <xdr:cNvPr id="8002" name="Shape 14">
          <a:extLst>
            <a:ext uri="{FF2B5EF4-FFF2-40B4-BE49-F238E27FC236}">
              <a16:creationId xmlns:a16="http://schemas.microsoft.com/office/drawing/2014/main" id="{01EA6D0E-107B-4703-A08E-BAC290170219}"/>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42900" cy="342900"/>
    <xdr:sp macro="" textlink="">
      <xdr:nvSpPr>
        <xdr:cNvPr id="8003" name="Shape 14">
          <a:extLst>
            <a:ext uri="{FF2B5EF4-FFF2-40B4-BE49-F238E27FC236}">
              <a16:creationId xmlns:a16="http://schemas.microsoft.com/office/drawing/2014/main" id="{87C934AB-6C13-4007-BF2D-5E8B85D43A55}"/>
            </a:ext>
          </a:extLst>
        </xdr:cNvPr>
        <xdr:cNvSpPr/>
      </xdr:nvSpPr>
      <xdr:spPr>
        <a:xfrm>
          <a:off x="12887325" y="252412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42900" cy="342900"/>
    <xdr:sp macro="" textlink="">
      <xdr:nvSpPr>
        <xdr:cNvPr id="8004" name="Shape 14">
          <a:extLst>
            <a:ext uri="{FF2B5EF4-FFF2-40B4-BE49-F238E27FC236}">
              <a16:creationId xmlns:a16="http://schemas.microsoft.com/office/drawing/2014/main" id="{8DA7271A-B7DE-43C0-BC90-D02BD87F5751}"/>
            </a:ext>
          </a:extLst>
        </xdr:cNvPr>
        <xdr:cNvSpPr/>
      </xdr:nvSpPr>
      <xdr:spPr>
        <a:xfrm>
          <a:off x="12887325" y="252412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42900" cy="342900"/>
    <xdr:sp macro="" textlink="">
      <xdr:nvSpPr>
        <xdr:cNvPr id="8005" name="Shape 14">
          <a:extLst>
            <a:ext uri="{FF2B5EF4-FFF2-40B4-BE49-F238E27FC236}">
              <a16:creationId xmlns:a16="http://schemas.microsoft.com/office/drawing/2014/main" id="{FEB0654E-D70F-4281-9791-5CAC6FCD0E3B}"/>
            </a:ext>
          </a:extLst>
        </xdr:cNvPr>
        <xdr:cNvSpPr/>
      </xdr:nvSpPr>
      <xdr:spPr>
        <a:xfrm>
          <a:off x="12887325" y="252412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70</xdr:row>
      <xdr:rowOff>0</xdr:rowOff>
    </xdr:from>
    <xdr:ext cx="342900" cy="342900"/>
    <xdr:sp macro="" textlink="">
      <xdr:nvSpPr>
        <xdr:cNvPr id="8006" name="Shape 14">
          <a:extLst>
            <a:ext uri="{FF2B5EF4-FFF2-40B4-BE49-F238E27FC236}">
              <a16:creationId xmlns:a16="http://schemas.microsoft.com/office/drawing/2014/main" id="{EF70DEB1-B43E-42E0-BF62-65FE3BF6A9D3}"/>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70</xdr:row>
      <xdr:rowOff>0</xdr:rowOff>
    </xdr:from>
    <xdr:ext cx="342900" cy="342900"/>
    <xdr:sp macro="" textlink="">
      <xdr:nvSpPr>
        <xdr:cNvPr id="8007" name="Shape 14">
          <a:extLst>
            <a:ext uri="{FF2B5EF4-FFF2-40B4-BE49-F238E27FC236}">
              <a16:creationId xmlns:a16="http://schemas.microsoft.com/office/drawing/2014/main" id="{5CAC373F-D06B-488F-959E-8686B3A5CC5B}"/>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70</xdr:row>
      <xdr:rowOff>0</xdr:rowOff>
    </xdr:from>
    <xdr:ext cx="342900" cy="342900"/>
    <xdr:sp macro="" textlink="">
      <xdr:nvSpPr>
        <xdr:cNvPr id="8008" name="Shape 14">
          <a:extLst>
            <a:ext uri="{FF2B5EF4-FFF2-40B4-BE49-F238E27FC236}">
              <a16:creationId xmlns:a16="http://schemas.microsoft.com/office/drawing/2014/main" id="{1BF320D0-E720-401E-94A3-8BD4A3FC90A4}"/>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70</xdr:row>
      <xdr:rowOff>0</xdr:rowOff>
    </xdr:from>
    <xdr:ext cx="342900" cy="342900"/>
    <xdr:sp macro="" textlink="">
      <xdr:nvSpPr>
        <xdr:cNvPr id="8009" name="Shape 14">
          <a:extLst>
            <a:ext uri="{FF2B5EF4-FFF2-40B4-BE49-F238E27FC236}">
              <a16:creationId xmlns:a16="http://schemas.microsoft.com/office/drawing/2014/main" id="{F7467BB4-86DC-4866-9D21-5D8A9E05CE5C}"/>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70</xdr:row>
      <xdr:rowOff>0</xdr:rowOff>
    </xdr:from>
    <xdr:ext cx="342900" cy="342900"/>
    <xdr:sp macro="" textlink="">
      <xdr:nvSpPr>
        <xdr:cNvPr id="8010" name="Shape 14">
          <a:extLst>
            <a:ext uri="{FF2B5EF4-FFF2-40B4-BE49-F238E27FC236}">
              <a16:creationId xmlns:a16="http://schemas.microsoft.com/office/drawing/2014/main" id="{45FDBDB9-DCF3-48EE-879F-B2EB4E6A313F}"/>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70</xdr:row>
      <xdr:rowOff>0</xdr:rowOff>
    </xdr:from>
    <xdr:ext cx="342900" cy="342900"/>
    <xdr:sp macro="" textlink="">
      <xdr:nvSpPr>
        <xdr:cNvPr id="8011" name="Shape 14">
          <a:extLst>
            <a:ext uri="{FF2B5EF4-FFF2-40B4-BE49-F238E27FC236}">
              <a16:creationId xmlns:a16="http://schemas.microsoft.com/office/drawing/2014/main" id="{370B5DC4-218E-4D0A-97A5-D8E4D3C33A5F}"/>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70</xdr:row>
      <xdr:rowOff>0</xdr:rowOff>
    </xdr:from>
    <xdr:ext cx="342900" cy="342900"/>
    <xdr:sp macro="" textlink="">
      <xdr:nvSpPr>
        <xdr:cNvPr id="8012" name="Shape 14">
          <a:extLst>
            <a:ext uri="{FF2B5EF4-FFF2-40B4-BE49-F238E27FC236}">
              <a16:creationId xmlns:a16="http://schemas.microsoft.com/office/drawing/2014/main" id="{AE89FB43-CFDF-4A8B-B829-8E3C5D10599B}"/>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70</xdr:row>
      <xdr:rowOff>0</xdr:rowOff>
    </xdr:from>
    <xdr:ext cx="342900" cy="342900"/>
    <xdr:sp macro="" textlink="">
      <xdr:nvSpPr>
        <xdr:cNvPr id="8013" name="Shape 14">
          <a:extLst>
            <a:ext uri="{FF2B5EF4-FFF2-40B4-BE49-F238E27FC236}">
              <a16:creationId xmlns:a16="http://schemas.microsoft.com/office/drawing/2014/main" id="{FFB52D07-207A-4208-A25F-37D397A0A9A2}"/>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70</xdr:row>
      <xdr:rowOff>0</xdr:rowOff>
    </xdr:from>
    <xdr:ext cx="342900" cy="342900"/>
    <xdr:sp macro="" textlink="">
      <xdr:nvSpPr>
        <xdr:cNvPr id="8014" name="Shape 14">
          <a:extLst>
            <a:ext uri="{FF2B5EF4-FFF2-40B4-BE49-F238E27FC236}">
              <a16:creationId xmlns:a16="http://schemas.microsoft.com/office/drawing/2014/main" id="{1DF57604-664E-411A-AE5C-B3C08F8DDF52}"/>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68</xdr:row>
      <xdr:rowOff>0</xdr:rowOff>
    </xdr:from>
    <xdr:ext cx="342900" cy="342900"/>
    <xdr:sp macro="" textlink="">
      <xdr:nvSpPr>
        <xdr:cNvPr id="8015" name="Shape 14">
          <a:extLst>
            <a:ext uri="{FF2B5EF4-FFF2-40B4-BE49-F238E27FC236}">
              <a16:creationId xmlns:a16="http://schemas.microsoft.com/office/drawing/2014/main" id="{D9474277-6E2D-4FF5-B109-D8A56CA9F32F}"/>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68</xdr:row>
      <xdr:rowOff>0</xdr:rowOff>
    </xdr:from>
    <xdr:ext cx="342900" cy="342900"/>
    <xdr:sp macro="" textlink="">
      <xdr:nvSpPr>
        <xdr:cNvPr id="8016" name="Shape 14">
          <a:extLst>
            <a:ext uri="{FF2B5EF4-FFF2-40B4-BE49-F238E27FC236}">
              <a16:creationId xmlns:a16="http://schemas.microsoft.com/office/drawing/2014/main" id="{0945AC35-38CC-4774-B022-52906829984A}"/>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68</xdr:row>
      <xdr:rowOff>0</xdr:rowOff>
    </xdr:from>
    <xdr:ext cx="342900" cy="342900"/>
    <xdr:sp macro="" textlink="">
      <xdr:nvSpPr>
        <xdr:cNvPr id="8017" name="Shape 14">
          <a:extLst>
            <a:ext uri="{FF2B5EF4-FFF2-40B4-BE49-F238E27FC236}">
              <a16:creationId xmlns:a16="http://schemas.microsoft.com/office/drawing/2014/main" id="{43EB4656-C851-493A-8C5F-2853E14C3714}"/>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42900" cy="342900"/>
    <xdr:sp macro="" textlink="">
      <xdr:nvSpPr>
        <xdr:cNvPr id="8018" name="Shape 14">
          <a:extLst>
            <a:ext uri="{FF2B5EF4-FFF2-40B4-BE49-F238E27FC236}">
              <a16:creationId xmlns:a16="http://schemas.microsoft.com/office/drawing/2014/main" id="{BF780D07-C0BC-4017-A64C-C9ABACD3EE77}"/>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42900" cy="342900"/>
    <xdr:sp macro="" textlink="">
      <xdr:nvSpPr>
        <xdr:cNvPr id="8019" name="Shape 14">
          <a:extLst>
            <a:ext uri="{FF2B5EF4-FFF2-40B4-BE49-F238E27FC236}">
              <a16:creationId xmlns:a16="http://schemas.microsoft.com/office/drawing/2014/main" id="{2AE773D2-D7BC-4167-88CB-3C6E829E618E}"/>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42900" cy="342900"/>
    <xdr:sp macro="" textlink="">
      <xdr:nvSpPr>
        <xdr:cNvPr id="8020" name="Shape 14">
          <a:extLst>
            <a:ext uri="{FF2B5EF4-FFF2-40B4-BE49-F238E27FC236}">
              <a16:creationId xmlns:a16="http://schemas.microsoft.com/office/drawing/2014/main" id="{0F2AE982-1988-4635-8E10-15BD8240A33B}"/>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42900" cy="342900"/>
    <xdr:sp macro="" textlink="">
      <xdr:nvSpPr>
        <xdr:cNvPr id="8021" name="Shape 14">
          <a:extLst>
            <a:ext uri="{FF2B5EF4-FFF2-40B4-BE49-F238E27FC236}">
              <a16:creationId xmlns:a16="http://schemas.microsoft.com/office/drawing/2014/main" id="{ADF571EE-6675-44FF-B532-9E0D3D162192}"/>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42900" cy="342900"/>
    <xdr:sp macro="" textlink="">
      <xdr:nvSpPr>
        <xdr:cNvPr id="8022" name="Shape 14">
          <a:extLst>
            <a:ext uri="{FF2B5EF4-FFF2-40B4-BE49-F238E27FC236}">
              <a16:creationId xmlns:a16="http://schemas.microsoft.com/office/drawing/2014/main" id="{1215339F-C596-4AA9-9C9E-F566574FF6CF}"/>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42900" cy="342900"/>
    <xdr:sp macro="" textlink="">
      <xdr:nvSpPr>
        <xdr:cNvPr id="8023" name="Shape 14">
          <a:extLst>
            <a:ext uri="{FF2B5EF4-FFF2-40B4-BE49-F238E27FC236}">
              <a16:creationId xmlns:a16="http://schemas.microsoft.com/office/drawing/2014/main" id="{4C146195-83E7-46A1-96A5-1B7D6A2F5425}"/>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70</xdr:row>
      <xdr:rowOff>0</xdr:rowOff>
    </xdr:from>
    <xdr:ext cx="342900" cy="342900"/>
    <xdr:sp macro="" textlink="">
      <xdr:nvSpPr>
        <xdr:cNvPr id="8024" name="Shape 14">
          <a:extLst>
            <a:ext uri="{FF2B5EF4-FFF2-40B4-BE49-F238E27FC236}">
              <a16:creationId xmlns:a16="http://schemas.microsoft.com/office/drawing/2014/main" id="{434BD82B-8D39-420E-886F-075BDE2F8407}"/>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71</xdr:row>
      <xdr:rowOff>0</xdr:rowOff>
    </xdr:from>
    <xdr:ext cx="342900" cy="342900"/>
    <xdr:sp macro="" textlink="">
      <xdr:nvSpPr>
        <xdr:cNvPr id="8025" name="Shape 14">
          <a:extLst>
            <a:ext uri="{FF2B5EF4-FFF2-40B4-BE49-F238E27FC236}">
              <a16:creationId xmlns:a16="http://schemas.microsoft.com/office/drawing/2014/main" id="{CC0A136C-C3C9-4E69-BCC6-B4E935964BAD}"/>
            </a:ext>
          </a:extLst>
        </xdr:cNvPr>
        <xdr:cNvSpPr/>
      </xdr:nvSpPr>
      <xdr:spPr>
        <a:xfrm>
          <a:off x="11839575" y="252412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70</xdr:row>
      <xdr:rowOff>0</xdr:rowOff>
    </xdr:from>
    <xdr:ext cx="342900" cy="342900"/>
    <xdr:sp macro="" textlink="">
      <xdr:nvSpPr>
        <xdr:cNvPr id="8026" name="Shape 14">
          <a:extLst>
            <a:ext uri="{FF2B5EF4-FFF2-40B4-BE49-F238E27FC236}">
              <a16:creationId xmlns:a16="http://schemas.microsoft.com/office/drawing/2014/main" id="{28D1596A-B3F9-4ABD-92A8-79B0E11A8B19}"/>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71</xdr:row>
      <xdr:rowOff>0</xdr:rowOff>
    </xdr:from>
    <xdr:ext cx="342900" cy="342900"/>
    <xdr:sp macro="" textlink="">
      <xdr:nvSpPr>
        <xdr:cNvPr id="8027" name="Shape 14">
          <a:extLst>
            <a:ext uri="{FF2B5EF4-FFF2-40B4-BE49-F238E27FC236}">
              <a16:creationId xmlns:a16="http://schemas.microsoft.com/office/drawing/2014/main" id="{54ECF22A-6B68-4CCE-A421-4B65352B12E0}"/>
            </a:ext>
          </a:extLst>
        </xdr:cNvPr>
        <xdr:cNvSpPr/>
      </xdr:nvSpPr>
      <xdr:spPr>
        <a:xfrm>
          <a:off x="11839575" y="252412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70</xdr:row>
      <xdr:rowOff>0</xdr:rowOff>
    </xdr:from>
    <xdr:ext cx="342900" cy="342900"/>
    <xdr:sp macro="" textlink="">
      <xdr:nvSpPr>
        <xdr:cNvPr id="8028" name="Shape 14">
          <a:extLst>
            <a:ext uri="{FF2B5EF4-FFF2-40B4-BE49-F238E27FC236}">
              <a16:creationId xmlns:a16="http://schemas.microsoft.com/office/drawing/2014/main" id="{EB344828-8FA4-40D9-98F3-3DF61E7B2F10}"/>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68</xdr:row>
      <xdr:rowOff>0</xdr:rowOff>
    </xdr:from>
    <xdr:ext cx="342900" cy="342900"/>
    <xdr:sp macro="" textlink="">
      <xdr:nvSpPr>
        <xdr:cNvPr id="8029" name="Shape 14">
          <a:extLst>
            <a:ext uri="{FF2B5EF4-FFF2-40B4-BE49-F238E27FC236}">
              <a16:creationId xmlns:a16="http://schemas.microsoft.com/office/drawing/2014/main" id="{4EA39F98-E221-41CF-8F02-F726D0D5E6E4}"/>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68</xdr:row>
      <xdr:rowOff>0</xdr:rowOff>
    </xdr:from>
    <xdr:ext cx="342900" cy="342900"/>
    <xdr:sp macro="" textlink="">
      <xdr:nvSpPr>
        <xdr:cNvPr id="8030" name="Shape 14">
          <a:extLst>
            <a:ext uri="{FF2B5EF4-FFF2-40B4-BE49-F238E27FC236}">
              <a16:creationId xmlns:a16="http://schemas.microsoft.com/office/drawing/2014/main" id="{AF9E4A80-11D3-4867-AFC6-CF6FE620AF7E}"/>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68</xdr:row>
      <xdr:rowOff>0</xdr:rowOff>
    </xdr:from>
    <xdr:ext cx="342900" cy="342900"/>
    <xdr:sp macro="" textlink="">
      <xdr:nvSpPr>
        <xdr:cNvPr id="8031" name="Shape 14">
          <a:extLst>
            <a:ext uri="{FF2B5EF4-FFF2-40B4-BE49-F238E27FC236}">
              <a16:creationId xmlns:a16="http://schemas.microsoft.com/office/drawing/2014/main" id="{F6F08C3A-761D-488B-8E7F-FEA37F378301}"/>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71</xdr:row>
      <xdr:rowOff>0</xdr:rowOff>
    </xdr:from>
    <xdr:ext cx="342900" cy="342900"/>
    <xdr:sp macro="" textlink="">
      <xdr:nvSpPr>
        <xdr:cNvPr id="8032" name="Shape 14">
          <a:extLst>
            <a:ext uri="{FF2B5EF4-FFF2-40B4-BE49-F238E27FC236}">
              <a16:creationId xmlns:a16="http://schemas.microsoft.com/office/drawing/2014/main" id="{B0B5E76D-7721-4450-9F12-AEB9EA949124}"/>
            </a:ext>
          </a:extLst>
        </xdr:cNvPr>
        <xdr:cNvSpPr/>
      </xdr:nvSpPr>
      <xdr:spPr>
        <a:xfrm>
          <a:off x="11839575" y="252412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71</xdr:row>
      <xdr:rowOff>0</xdr:rowOff>
    </xdr:from>
    <xdr:ext cx="342900" cy="342900"/>
    <xdr:sp macro="" textlink="">
      <xdr:nvSpPr>
        <xdr:cNvPr id="8033" name="Shape 14">
          <a:extLst>
            <a:ext uri="{FF2B5EF4-FFF2-40B4-BE49-F238E27FC236}">
              <a16:creationId xmlns:a16="http://schemas.microsoft.com/office/drawing/2014/main" id="{45B3421B-8ED9-40E3-A0CF-51B73FD4DB40}"/>
            </a:ext>
          </a:extLst>
        </xdr:cNvPr>
        <xdr:cNvSpPr/>
      </xdr:nvSpPr>
      <xdr:spPr>
        <a:xfrm>
          <a:off x="11839575" y="252412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71</xdr:row>
      <xdr:rowOff>0</xdr:rowOff>
    </xdr:from>
    <xdr:ext cx="342900" cy="342900"/>
    <xdr:sp macro="" textlink="">
      <xdr:nvSpPr>
        <xdr:cNvPr id="8034" name="Shape 14">
          <a:extLst>
            <a:ext uri="{FF2B5EF4-FFF2-40B4-BE49-F238E27FC236}">
              <a16:creationId xmlns:a16="http://schemas.microsoft.com/office/drawing/2014/main" id="{05851434-B71A-489A-A851-907B01F4B6C9}"/>
            </a:ext>
          </a:extLst>
        </xdr:cNvPr>
        <xdr:cNvSpPr/>
      </xdr:nvSpPr>
      <xdr:spPr>
        <a:xfrm>
          <a:off x="11839575" y="252412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70</xdr:row>
      <xdr:rowOff>0</xdr:rowOff>
    </xdr:from>
    <xdr:ext cx="342900" cy="342900"/>
    <xdr:sp macro="" textlink="">
      <xdr:nvSpPr>
        <xdr:cNvPr id="8035" name="Shape 14">
          <a:extLst>
            <a:ext uri="{FF2B5EF4-FFF2-40B4-BE49-F238E27FC236}">
              <a16:creationId xmlns:a16="http://schemas.microsoft.com/office/drawing/2014/main" id="{6D9DA3DF-A4DC-4A5F-B1C2-853D0F4E31E7}"/>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42900" cy="342900"/>
    <xdr:sp macro="" textlink="">
      <xdr:nvSpPr>
        <xdr:cNvPr id="8036" name="Shape 14">
          <a:extLst>
            <a:ext uri="{FF2B5EF4-FFF2-40B4-BE49-F238E27FC236}">
              <a16:creationId xmlns:a16="http://schemas.microsoft.com/office/drawing/2014/main" id="{F0B196DB-A289-497C-8E4B-B01FE176399B}"/>
            </a:ext>
          </a:extLst>
        </xdr:cNvPr>
        <xdr:cNvSpPr/>
      </xdr:nvSpPr>
      <xdr:spPr>
        <a:xfrm>
          <a:off x="12887325" y="252412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70</xdr:row>
      <xdr:rowOff>0</xdr:rowOff>
    </xdr:from>
    <xdr:ext cx="342900" cy="342900"/>
    <xdr:sp macro="" textlink="">
      <xdr:nvSpPr>
        <xdr:cNvPr id="8037" name="Shape 14">
          <a:extLst>
            <a:ext uri="{FF2B5EF4-FFF2-40B4-BE49-F238E27FC236}">
              <a16:creationId xmlns:a16="http://schemas.microsoft.com/office/drawing/2014/main" id="{E37748F4-D6B8-46E5-A024-8374C454E360}"/>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42900" cy="342900"/>
    <xdr:sp macro="" textlink="">
      <xdr:nvSpPr>
        <xdr:cNvPr id="8038" name="Shape 14">
          <a:extLst>
            <a:ext uri="{FF2B5EF4-FFF2-40B4-BE49-F238E27FC236}">
              <a16:creationId xmlns:a16="http://schemas.microsoft.com/office/drawing/2014/main" id="{1E4FB36D-4F80-4B30-9062-E2102D146E64}"/>
            </a:ext>
          </a:extLst>
        </xdr:cNvPr>
        <xdr:cNvSpPr/>
      </xdr:nvSpPr>
      <xdr:spPr>
        <a:xfrm>
          <a:off x="12887325" y="252412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70</xdr:row>
      <xdr:rowOff>0</xdr:rowOff>
    </xdr:from>
    <xdr:ext cx="342900" cy="342900"/>
    <xdr:sp macro="" textlink="">
      <xdr:nvSpPr>
        <xdr:cNvPr id="8039" name="Shape 14">
          <a:extLst>
            <a:ext uri="{FF2B5EF4-FFF2-40B4-BE49-F238E27FC236}">
              <a16:creationId xmlns:a16="http://schemas.microsoft.com/office/drawing/2014/main" id="{962CFCC1-E511-41B9-8C3E-269B53E62F1F}"/>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42900" cy="342900"/>
    <xdr:sp macro="" textlink="">
      <xdr:nvSpPr>
        <xdr:cNvPr id="8040" name="Shape 14">
          <a:extLst>
            <a:ext uri="{FF2B5EF4-FFF2-40B4-BE49-F238E27FC236}">
              <a16:creationId xmlns:a16="http://schemas.microsoft.com/office/drawing/2014/main" id="{56858DE0-2ACB-41E1-8BC2-58B875DEDF8E}"/>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42900" cy="342900"/>
    <xdr:sp macro="" textlink="">
      <xdr:nvSpPr>
        <xdr:cNvPr id="8041" name="Shape 14">
          <a:extLst>
            <a:ext uri="{FF2B5EF4-FFF2-40B4-BE49-F238E27FC236}">
              <a16:creationId xmlns:a16="http://schemas.microsoft.com/office/drawing/2014/main" id="{8F1D0085-DF39-4712-83DC-86179B406BC7}"/>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42900" cy="342900"/>
    <xdr:sp macro="" textlink="">
      <xdr:nvSpPr>
        <xdr:cNvPr id="8042" name="Shape 14">
          <a:extLst>
            <a:ext uri="{FF2B5EF4-FFF2-40B4-BE49-F238E27FC236}">
              <a16:creationId xmlns:a16="http://schemas.microsoft.com/office/drawing/2014/main" id="{C2644666-8C1C-4010-892E-5DE68A6DC252}"/>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42900" cy="342900"/>
    <xdr:sp macro="" textlink="">
      <xdr:nvSpPr>
        <xdr:cNvPr id="8043" name="Shape 14">
          <a:extLst>
            <a:ext uri="{FF2B5EF4-FFF2-40B4-BE49-F238E27FC236}">
              <a16:creationId xmlns:a16="http://schemas.microsoft.com/office/drawing/2014/main" id="{9219164B-B085-431F-812C-1F07E3A4EA62}"/>
            </a:ext>
          </a:extLst>
        </xdr:cNvPr>
        <xdr:cNvSpPr/>
      </xdr:nvSpPr>
      <xdr:spPr>
        <a:xfrm>
          <a:off x="12887325" y="252412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42900" cy="342900"/>
    <xdr:sp macro="" textlink="">
      <xdr:nvSpPr>
        <xdr:cNvPr id="8044" name="Shape 14">
          <a:extLst>
            <a:ext uri="{FF2B5EF4-FFF2-40B4-BE49-F238E27FC236}">
              <a16:creationId xmlns:a16="http://schemas.microsoft.com/office/drawing/2014/main" id="{C8A852BA-FDCC-4D7A-8FA1-119627C1F65D}"/>
            </a:ext>
          </a:extLst>
        </xdr:cNvPr>
        <xdr:cNvSpPr/>
      </xdr:nvSpPr>
      <xdr:spPr>
        <a:xfrm>
          <a:off x="12887325" y="252412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42900" cy="342900"/>
    <xdr:sp macro="" textlink="">
      <xdr:nvSpPr>
        <xdr:cNvPr id="8045" name="Shape 14">
          <a:extLst>
            <a:ext uri="{FF2B5EF4-FFF2-40B4-BE49-F238E27FC236}">
              <a16:creationId xmlns:a16="http://schemas.microsoft.com/office/drawing/2014/main" id="{839CE4ED-A7AA-4653-AF21-329D868F73E8}"/>
            </a:ext>
          </a:extLst>
        </xdr:cNvPr>
        <xdr:cNvSpPr/>
      </xdr:nvSpPr>
      <xdr:spPr>
        <a:xfrm>
          <a:off x="12887325" y="252412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70</xdr:row>
      <xdr:rowOff>0</xdr:rowOff>
    </xdr:from>
    <xdr:ext cx="342900" cy="342900"/>
    <xdr:sp macro="" textlink="">
      <xdr:nvSpPr>
        <xdr:cNvPr id="8046" name="Shape 14">
          <a:extLst>
            <a:ext uri="{FF2B5EF4-FFF2-40B4-BE49-F238E27FC236}">
              <a16:creationId xmlns:a16="http://schemas.microsoft.com/office/drawing/2014/main" id="{B55E594D-6850-4FB2-8D07-5002CD4D3728}"/>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42900" cy="342900"/>
    <xdr:sp macro="" textlink="">
      <xdr:nvSpPr>
        <xdr:cNvPr id="8047" name="Shape 14">
          <a:extLst>
            <a:ext uri="{FF2B5EF4-FFF2-40B4-BE49-F238E27FC236}">
              <a16:creationId xmlns:a16="http://schemas.microsoft.com/office/drawing/2014/main" id="{16EFA7FE-D138-49A6-A35F-8B7611691A8A}"/>
            </a:ext>
          </a:extLst>
        </xdr:cNvPr>
        <xdr:cNvSpPr/>
      </xdr:nvSpPr>
      <xdr:spPr>
        <a:xfrm>
          <a:off x="13935075" y="252412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70</xdr:row>
      <xdr:rowOff>0</xdr:rowOff>
    </xdr:from>
    <xdr:ext cx="342900" cy="342900"/>
    <xdr:sp macro="" textlink="">
      <xdr:nvSpPr>
        <xdr:cNvPr id="8048" name="Shape 14">
          <a:extLst>
            <a:ext uri="{FF2B5EF4-FFF2-40B4-BE49-F238E27FC236}">
              <a16:creationId xmlns:a16="http://schemas.microsoft.com/office/drawing/2014/main" id="{C83B0B39-E2D2-4412-9CD9-8920DAA7440B}"/>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42900" cy="342900"/>
    <xdr:sp macro="" textlink="">
      <xdr:nvSpPr>
        <xdr:cNvPr id="8049" name="Shape 14">
          <a:extLst>
            <a:ext uri="{FF2B5EF4-FFF2-40B4-BE49-F238E27FC236}">
              <a16:creationId xmlns:a16="http://schemas.microsoft.com/office/drawing/2014/main" id="{B570ADB6-67F9-48B6-A6F7-AEAD76B67922}"/>
            </a:ext>
          </a:extLst>
        </xdr:cNvPr>
        <xdr:cNvSpPr/>
      </xdr:nvSpPr>
      <xdr:spPr>
        <a:xfrm>
          <a:off x="13935075" y="252412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70</xdr:row>
      <xdr:rowOff>0</xdr:rowOff>
    </xdr:from>
    <xdr:ext cx="342900" cy="342900"/>
    <xdr:sp macro="" textlink="">
      <xdr:nvSpPr>
        <xdr:cNvPr id="8050" name="Shape 14">
          <a:extLst>
            <a:ext uri="{FF2B5EF4-FFF2-40B4-BE49-F238E27FC236}">
              <a16:creationId xmlns:a16="http://schemas.microsoft.com/office/drawing/2014/main" id="{C239D89A-C554-4D6C-A190-699BBDE4EA25}"/>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42900" cy="342900"/>
    <xdr:sp macro="" textlink="">
      <xdr:nvSpPr>
        <xdr:cNvPr id="8051" name="Shape 14">
          <a:extLst>
            <a:ext uri="{FF2B5EF4-FFF2-40B4-BE49-F238E27FC236}">
              <a16:creationId xmlns:a16="http://schemas.microsoft.com/office/drawing/2014/main" id="{63998C7C-89C7-44DA-A00A-38BC6FB8C64D}"/>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42900" cy="342900"/>
    <xdr:sp macro="" textlink="">
      <xdr:nvSpPr>
        <xdr:cNvPr id="8052" name="Shape 14">
          <a:extLst>
            <a:ext uri="{FF2B5EF4-FFF2-40B4-BE49-F238E27FC236}">
              <a16:creationId xmlns:a16="http://schemas.microsoft.com/office/drawing/2014/main" id="{F8E6F698-3BDE-4B06-83C6-231E6C1B5093}"/>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42900" cy="342900"/>
    <xdr:sp macro="" textlink="">
      <xdr:nvSpPr>
        <xdr:cNvPr id="8053" name="Shape 14">
          <a:extLst>
            <a:ext uri="{FF2B5EF4-FFF2-40B4-BE49-F238E27FC236}">
              <a16:creationId xmlns:a16="http://schemas.microsoft.com/office/drawing/2014/main" id="{E34B3000-89B2-40AF-91AA-381B6B100854}"/>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42900" cy="342900"/>
    <xdr:sp macro="" textlink="">
      <xdr:nvSpPr>
        <xdr:cNvPr id="8054" name="Shape 14">
          <a:extLst>
            <a:ext uri="{FF2B5EF4-FFF2-40B4-BE49-F238E27FC236}">
              <a16:creationId xmlns:a16="http://schemas.microsoft.com/office/drawing/2014/main" id="{4C5FB294-210A-49C3-907D-E55BD51B3E9A}"/>
            </a:ext>
          </a:extLst>
        </xdr:cNvPr>
        <xdr:cNvSpPr/>
      </xdr:nvSpPr>
      <xdr:spPr>
        <a:xfrm>
          <a:off x="13935075" y="252412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42900" cy="342900"/>
    <xdr:sp macro="" textlink="">
      <xdr:nvSpPr>
        <xdr:cNvPr id="8055" name="Shape 14">
          <a:extLst>
            <a:ext uri="{FF2B5EF4-FFF2-40B4-BE49-F238E27FC236}">
              <a16:creationId xmlns:a16="http://schemas.microsoft.com/office/drawing/2014/main" id="{5340BE18-F54A-4AF9-889E-268F85DB2627}"/>
            </a:ext>
          </a:extLst>
        </xdr:cNvPr>
        <xdr:cNvSpPr/>
      </xdr:nvSpPr>
      <xdr:spPr>
        <a:xfrm>
          <a:off x="13935075" y="252412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42900" cy="342900"/>
    <xdr:sp macro="" textlink="">
      <xdr:nvSpPr>
        <xdr:cNvPr id="8056" name="Shape 14">
          <a:extLst>
            <a:ext uri="{FF2B5EF4-FFF2-40B4-BE49-F238E27FC236}">
              <a16:creationId xmlns:a16="http://schemas.microsoft.com/office/drawing/2014/main" id="{D618F91B-5CC0-4DF4-BA12-FD423B5DEDA7}"/>
            </a:ext>
          </a:extLst>
        </xdr:cNvPr>
        <xdr:cNvSpPr/>
      </xdr:nvSpPr>
      <xdr:spPr>
        <a:xfrm>
          <a:off x="13935075" y="252412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70</xdr:row>
      <xdr:rowOff>0</xdr:rowOff>
    </xdr:from>
    <xdr:ext cx="342900" cy="342900"/>
    <xdr:sp macro="" textlink="">
      <xdr:nvSpPr>
        <xdr:cNvPr id="8057" name="Shape 14">
          <a:extLst>
            <a:ext uri="{FF2B5EF4-FFF2-40B4-BE49-F238E27FC236}">
              <a16:creationId xmlns:a16="http://schemas.microsoft.com/office/drawing/2014/main" id="{6F9EEFC8-C400-495C-9E7C-21407440E1EA}"/>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71</xdr:row>
      <xdr:rowOff>0</xdr:rowOff>
    </xdr:from>
    <xdr:ext cx="342900" cy="342900"/>
    <xdr:sp macro="" textlink="">
      <xdr:nvSpPr>
        <xdr:cNvPr id="8058" name="Shape 14">
          <a:extLst>
            <a:ext uri="{FF2B5EF4-FFF2-40B4-BE49-F238E27FC236}">
              <a16:creationId xmlns:a16="http://schemas.microsoft.com/office/drawing/2014/main" id="{5C487B99-7355-4A1E-A091-CB6B8202F9CA}"/>
            </a:ext>
          </a:extLst>
        </xdr:cNvPr>
        <xdr:cNvSpPr/>
      </xdr:nvSpPr>
      <xdr:spPr>
        <a:xfrm>
          <a:off x="11839575" y="252412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70</xdr:row>
      <xdr:rowOff>0</xdr:rowOff>
    </xdr:from>
    <xdr:ext cx="342900" cy="342900"/>
    <xdr:sp macro="" textlink="">
      <xdr:nvSpPr>
        <xdr:cNvPr id="8059" name="Shape 14">
          <a:extLst>
            <a:ext uri="{FF2B5EF4-FFF2-40B4-BE49-F238E27FC236}">
              <a16:creationId xmlns:a16="http://schemas.microsoft.com/office/drawing/2014/main" id="{522475C0-8001-43DC-B37C-D8D894042912}"/>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71</xdr:row>
      <xdr:rowOff>0</xdr:rowOff>
    </xdr:from>
    <xdr:ext cx="342900" cy="342900"/>
    <xdr:sp macro="" textlink="">
      <xdr:nvSpPr>
        <xdr:cNvPr id="8060" name="Shape 14">
          <a:extLst>
            <a:ext uri="{FF2B5EF4-FFF2-40B4-BE49-F238E27FC236}">
              <a16:creationId xmlns:a16="http://schemas.microsoft.com/office/drawing/2014/main" id="{38951B92-599F-42A6-B7B6-EB14851B461B}"/>
            </a:ext>
          </a:extLst>
        </xdr:cNvPr>
        <xdr:cNvSpPr/>
      </xdr:nvSpPr>
      <xdr:spPr>
        <a:xfrm>
          <a:off x="11839575" y="252412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70</xdr:row>
      <xdr:rowOff>0</xdr:rowOff>
    </xdr:from>
    <xdr:ext cx="342900" cy="342900"/>
    <xdr:sp macro="" textlink="">
      <xdr:nvSpPr>
        <xdr:cNvPr id="8061" name="Shape 14">
          <a:extLst>
            <a:ext uri="{FF2B5EF4-FFF2-40B4-BE49-F238E27FC236}">
              <a16:creationId xmlns:a16="http://schemas.microsoft.com/office/drawing/2014/main" id="{4851E183-2839-4B07-8971-390C1D33A3EF}"/>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68</xdr:row>
      <xdr:rowOff>0</xdr:rowOff>
    </xdr:from>
    <xdr:ext cx="342900" cy="342900"/>
    <xdr:sp macro="" textlink="">
      <xdr:nvSpPr>
        <xdr:cNvPr id="8062" name="Shape 14">
          <a:extLst>
            <a:ext uri="{FF2B5EF4-FFF2-40B4-BE49-F238E27FC236}">
              <a16:creationId xmlns:a16="http://schemas.microsoft.com/office/drawing/2014/main" id="{2E3BD781-7698-4A27-B46B-CC04457E7C2D}"/>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68</xdr:row>
      <xdr:rowOff>0</xdr:rowOff>
    </xdr:from>
    <xdr:ext cx="342900" cy="342900"/>
    <xdr:sp macro="" textlink="">
      <xdr:nvSpPr>
        <xdr:cNvPr id="8063" name="Shape 14">
          <a:extLst>
            <a:ext uri="{FF2B5EF4-FFF2-40B4-BE49-F238E27FC236}">
              <a16:creationId xmlns:a16="http://schemas.microsoft.com/office/drawing/2014/main" id="{45020DCA-C3D8-42DE-8E3D-F8408055B9B2}"/>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68</xdr:row>
      <xdr:rowOff>0</xdr:rowOff>
    </xdr:from>
    <xdr:ext cx="342900" cy="342900"/>
    <xdr:sp macro="" textlink="">
      <xdr:nvSpPr>
        <xdr:cNvPr id="8064" name="Shape 14">
          <a:extLst>
            <a:ext uri="{FF2B5EF4-FFF2-40B4-BE49-F238E27FC236}">
              <a16:creationId xmlns:a16="http://schemas.microsoft.com/office/drawing/2014/main" id="{65DE8615-E396-4675-BDF7-DD198A371085}"/>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71</xdr:row>
      <xdr:rowOff>0</xdr:rowOff>
    </xdr:from>
    <xdr:ext cx="342900" cy="342900"/>
    <xdr:sp macro="" textlink="">
      <xdr:nvSpPr>
        <xdr:cNvPr id="8065" name="Shape 14">
          <a:extLst>
            <a:ext uri="{FF2B5EF4-FFF2-40B4-BE49-F238E27FC236}">
              <a16:creationId xmlns:a16="http://schemas.microsoft.com/office/drawing/2014/main" id="{A9B13443-DA02-46C6-807A-1E67A7486997}"/>
            </a:ext>
          </a:extLst>
        </xdr:cNvPr>
        <xdr:cNvSpPr/>
      </xdr:nvSpPr>
      <xdr:spPr>
        <a:xfrm>
          <a:off x="11839575" y="252412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71</xdr:row>
      <xdr:rowOff>0</xdr:rowOff>
    </xdr:from>
    <xdr:ext cx="342900" cy="342900"/>
    <xdr:sp macro="" textlink="">
      <xdr:nvSpPr>
        <xdr:cNvPr id="8066" name="Shape 14">
          <a:extLst>
            <a:ext uri="{FF2B5EF4-FFF2-40B4-BE49-F238E27FC236}">
              <a16:creationId xmlns:a16="http://schemas.microsoft.com/office/drawing/2014/main" id="{9708B047-497C-4D12-BC8B-AAA82F337A24}"/>
            </a:ext>
          </a:extLst>
        </xdr:cNvPr>
        <xdr:cNvSpPr/>
      </xdr:nvSpPr>
      <xdr:spPr>
        <a:xfrm>
          <a:off x="11839575" y="252412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71</xdr:row>
      <xdr:rowOff>0</xdr:rowOff>
    </xdr:from>
    <xdr:ext cx="342900" cy="342900"/>
    <xdr:sp macro="" textlink="">
      <xdr:nvSpPr>
        <xdr:cNvPr id="8067" name="Shape 14">
          <a:extLst>
            <a:ext uri="{FF2B5EF4-FFF2-40B4-BE49-F238E27FC236}">
              <a16:creationId xmlns:a16="http://schemas.microsoft.com/office/drawing/2014/main" id="{0B586548-7019-4674-8E22-16E11A3778E0}"/>
            </a:ext>
          </a:extLst>
        </xdr:cNvPr>
        <xdr:cNvSpPr/>
      </xdr:nvSpPr>
      <xdr:spPr>
        <a:xfrm>
          <a:off x="11839575" y="252412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70</xdr:row>
      <xdr:rowOff>0</xdr:rowOff>
    </xdr:from>
    <xdr:ext cx="342900" cy="342900"/>
    <xdr:sp macro="" textlink="">
      <xdr:nvSpPr>
        <xdr:cNvPr id="8068" name="Shape 14">
          <a:extLst>
            <a:ext uri="{FF2B5EF4-FFF2-40B4-BE49-F238E27FC236}">
              <a16:creationId xmlns:a16="http://schemas.microsoft.com/office/drawing/2014/main" id="{13E2D927-15FB-40F7-AD66-8B80EC3D5692}"/>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42900" cy="342900"/>
    <xdr:sp macro="" textlink="">
      <xdr:nvSpPr>
        <xdr:cNvPr id="8069" name="Shape 14">
          <a:extLst>
            <a:ext uri="{FF2B5EF4-FFF2-40B4-BE49-F238E27FC236}">
              <a16:creationId xmlns:a16="http://schemas.microsoft.com/office/drawing/2014/main" id="{3AEA092E-37BE-4A77-A735-3943FF3B8939}"/>
            </a:ext>
          </a:extLst>
        </xdr:cNvPr>
        <xdr:cNvSpPr/>
      </xdr:nvSpPr>
      <xdr:spPr>
        <a:xfrm>
          <a:off x="12887325" y="252412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70</xdr:row>
      <xdr:rowOff>0</xdr:rowOff>
    </xdr:from>
    <xdr:ext cx="342900" cy="342900"/>
    <xdr:sp macro="" textlink="">
      <xdr:nvSpPr>
        <xdr:cNvPr id="8070" name="Shape 14">
          <a:extLst>
            <a:ext uri="{FF2B5EF4-FFF2-40B4-BE49-F238E27FC236}">
              <a16:creationId xmlns:a16="http://schemas.microsoft.com/office/drawing/2014/main" id="{B387BC6E-1FE4-4A70-99C2-8491B1CF1A99}"/>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42900" cy="342900"/>
    <xdr:sp macro="" textlink="">
      <xdr:nvSpPr>
        <xdr:cNvPr id="8071" name="Shape 14">
          <a:extLst>
            <a:ext uri="{FF2B5EF4-FFF2-40B4-BE49-F238E27FC236}">
              <a16:creationId xmlns:a16="http://schemas.microsoft.com/office/drawing/2014/main" id="{C341A8C9-BB97-4D22-A025-07BEAF11F26D}"/>
            </a:ext>
          </a:extLst>
        </xdr:cNvPr>
        <xdr:cNvSpPr/>
      </xdr:nvSpPr>
      <xdr:spPr>
        <a:xfrm>
          <a:off x="12887325" y="252412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70</xdr:row>
      <xdr:rowOff>0</xdr:rowOff>
    </xdr:from>
    <xdr:ext cx="342900" cy="342900"/>
    <xdr:sp macro="" textlink="">
      <xdr:nvSpPr>
        <xdr:cNvPr id="8072" name="Shape 14">
          <a:extLst>
            <a:ext uri="{FF2B5EF4-FFF2-40B4-BE49-F238E27FC236}">
              <a16:creationId xmlns:a16="http://schemas.microsoft.com/office/drawing/2014/main" id="{00712C6B-A348-4D13-A388-14194D6E1942}"/>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42900" cy="342900"/>
    <xdr:sp macro="" textlink="">
      <xdr:nvSpPr>
        <xdr:cNvPr id="8073" name="Shape 14">
          <a:extLst>
            <a:ext uri="{FF2B5EF4-FFF2-40B4-BE49-F238E27FC236}">
              <a16:creationId xmlns:a16="http://schemas.microsoft.com/office/drawing/2014/main" id="{2E7E0BEF-8F37-4FDB-9B8F-46E862532422}"/>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42900" cy="342900"/>
    <xdr:sp macro="" textlink="">
      <xdr:nvSpPr>
        <xdr:cNvPr id="8074" name="Shape 14">
          <a:extLst>
            <a:ext uri="{FF2B5EF4-FFF2-40B4-BE49-F238E27FC236}">
              <a16:creationId xmlns:a16="http://schemas.microsoft.com/office/drawing/2014/main" id="{0043C9B9-616C-40EF-A9FB-F79B2B3DBAB2}"/>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42900" cy="342900"/>
    <xdr:sp macro="" textlink="">
      <xdr:nvSpPr>
        <xdr:cNvPr id="8075" name="Shape 14">
          <a:extLst>
            <a:ext uri="{FF2B5EF4-FFF2-40B4-BE49-F238E27FC236}">
              <a16:creationId xmlns:a16="http://schemas.microsoft.com/office/drawing/2014/main" id="{61CA555F-72E4-4423-B2ED-9E361B2CFB0C}"/>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42900" cy="342900"/>
    <xdr:sp macro="" textlink="">
      <xdr:nvSpPr>
        <xdr:cNvPr id="8076" name="Shape 14">
          <a:extLst>
            <a:ext uri="{FF2B5EF4-FFF2-40B4-BE49-F238E27FC236}">
              <a16:creationId xmlns:a16="http://schemas.microsoft.com/office/drawing/2014/main" id="{B811ED9F-EB74-4BD3-9533-E23BEA6C87CB}"/>
            </a:ext>
          </a:extLst>
        </xdr:cNvPr>
        <xdr:cNvSpPr/>
      </xdr:nvSpPr>
      <xdr:spPr>
        <a:xfrm>
          <a:off x="12887325" y="252412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42900" cy="342900"/>
    <xdr:sp macro="" textlink="">
      <xdr:nvSpPr>
        <xdr:cNvPr id="8077" name="Shape 14">
          <a:extLst>
            <a:ext uri="{FF2B5EF4-FFF2-40B4-BE49-F238E27FC236}">
              <a16:creationId xmlns:a16="http://schemas.microsoft.com/office/drawing/2014/main" id="{A325ABDB-5D91-45C6-A856-524F3F1168CD}"/>
            </a:ext>
          </a:extLst>
        </xdr:cNvPr>
        <xdr:cNvSpPr/>
      </xdr:nvSpPr>
      <xdr:spPr>
        <a:xfrm>
          <a:off x="12887325" y="252412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42900" cy="342900"/>
    <xdr:sp macro="" textlink="">
      <xdr:nvSpPr>
        <xdr:cNvPr id="8078" name="Shape 14">
          <a:extLst>
            <a:ext uri="{FF2B5EF4-FFF2-40B4-BE49-F238E27FC236}">
              <a16:creationId xmlns:a16="http://schemas.microsoft.com/office/drawing/2014/main" id="{0BB48D65-2B9E-4B1A-8E59-DF328D7D3A7D}"/>
            </a:ext>
          </a:extLst>
        </xdr:cNvPr>
        <xdr:cNvSpPr/>
      </xdr:nvSpPr>
      <xdr:spPr>
        <a:xfrm>
          <a:off x="12887325" y="252412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70</xdr:row>
      <xdr:rowOff>0</xdr:rowOff>
    </xdr:from>
    <xdr:ext cx="342900" cy="342900"/>
    <xdr:sp macro="" textlink="">
      <xdr:nvSpPr>
        <xdr:cNvPr id="8079" name="Shape 14">
          <a:extLst>
            <a:ext uri="{FF2B5EF4-FFF2-40B4-BE49-F238E27FC236}">
              <a16:creationId xmlns:a16="http://schemas.microsoft.com/office/drawing/2014/main" id="{0B5AE289-1951-44AE-9A66-FC11EBD4530A}"/>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42900" cy="342900"/>
    <xdr:sp macro="" textlink="">
      <xdr:nvSpPr>
        <xdr:cNvPr id="8080" name="Shape 14">
          <a:extLst>
            <a:ext uri="{FF2B5EF4-FFF2-40B4-BE49-F238E27FC236}">
              <a16:creationId xmlns:a16="http://schemas.microsoft.com/office/drawing/2014/main" id="{43DC84AF-D5C4-4136-B569-151DB27FE932}"/>
            </a:ext>
          </a:extLst>
        </xdr:cNvPr>
        <xdr:cNvSpPr/>
      </xdr:nvSpPr>
      <xdr:spPr>
        <a:xfrm>
          <a:off x="13935075" y="252412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70</xdr:row>
      <xdr:rowOff>0</xdr:rowOff>
    </xdr:from>
    <xdr:ext cx="342900" cy="342900"/>
    <xdr:sp macro="" textlink="">
      <xdr:nvSpPr>
        <xdr:cNvPr id="8081" name="Shape 14">
          <a:extLst>
            <a:ext uri="{FF2B5EF4-FFF2-40B4-BE49-F238E27FC236}">
              <a16:creationId xmlns:a16="http://schemas.microsoft.com/office/drawing/2014/main" id="{57F4865A-2A9D-4C81-9A02-506CCAEE4F6E}"/>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42900" cy="342900"/>
    <xdr:sp macro="" textlink="">
      <xdr:nvSpPr>
        <xdr:cNvPr id="8082" name="Shape 14">
          <a:extLst>
            <a:ext uri="{FF2B5EF4-FFF2-40B4-BE49-F238E27FC236}">
              <a16:creationId xmlns:a16="http://schemas.microsoft.com/office/drawing/2014/main" id="{F3DCA98D-0F14-4267-8250-BC1543978FFC}"/>
            </a:ext>
          </a:extLst>
        </xdr:cNvPr>
        <xdr:cNvSpPr/>
      </xdr:nvSpPr>
      <xdr:spPr>
        <a:xfrm>
          <a:off x="13935075" y="252412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70</xdr:row>
      <xdr:rowOff>0</xdr:rowOff>
    </xdr:from>
    <xdr:ext cx="342900" cy="342900"/>
    <xdr:sp macro="" textlink="">
      <xdr:nvSpPr>
        <xdr:cNvPr id="8083" name="Shape 14">
          <a:extLst>
            <a:ext uri="{FF2B5EF4-FFF2-40B4-BE49-F238E27FC236}">
              <a16:creationId xmlns:a16="http://schemas.microsoft.com/office/drawing/2014/main" id="{2421F16E-F76E-427F-90BF-BB0D533537DE}"/>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42900" cy="342900"/>
    <xdr:sp macro="" textlink="">
      <xdr:nvSpPr>
        <xdr:cNvPr id="8084" name="Shape 14">
          <a:extLst>
            <a:ext uri="{FF2B5EF4-FFF2-40B4-BE49-F238E27FC236}">
              <a16:creationId xmlns:a16="http://schemas.microsoft.com/office/drawing/2014/main" id="{1BF9ECF8-66EF-470E-A55B-94E46AB2305C}"/>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42900" cy="342900"/>
    <xdr:sp macro="" textlink="">
      <xdr:nvSpPr>
        <xdr:cNvPr id="8085" name="Shape 14">
          <a:extLst>
            <a:ext uri="{FF2B5EF4-FFF2-40B4-BE49-F238E27FC236}">
              <a16:creationId xmlns:a16="http://schemas.microsoft.com/office/drawing/2014/main" id="{EB6DF8A8-5A51-4420-9F8F-68AB718F3DE5}"/>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42900" cy="342900"/>
    <xdr:sp macro="" textlink="">
      <xdr:nvSpPr>
        <xdr:cNvPr id="8086" name="Shape 14">
          <a:extLst>
            <a:ext uri="{FF2B5EF4-FFF2-40B4-BE49-F238E27FC236}">
              <a16:creationId xmlns:a16="http://schemas.microsoft.com/office/drawing/2014/main" id="{2011C308-5F35-4E6D-86A5-81D6176F219F}"/>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42900" cy="342900"/>
    <xdr:sp macro="" textlink="">
      <xdr:nvSpPr>
        <xdr:cNvPr id="8087" name="Shape 14">
          <a:extLst>
            <a:ext uri="{FF2B5EF4-FFF2-40B4-BE49-F238E27FC236}">
              <a16:creationId xmlns:a16="http://schemas.microsoft.com/office/drawing/2014/main" id="{A4EA21CA-490B-4792-94A3-B2B61BAEE472}"/>
            </a:ext>
          </a:extLst>
        </xdr:cNvPr>
        <xdr:cNvSpPr/>
      </xdr:nvSpPr>
      <xdr:spPr>
        <a:xfrm>
          <a:off x="13935075" y="252412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42900" cy="342900"/>
    <xdr:sp macro="" textlink="">
      <xdr:nvSpPr>
        <xdr:cNvPr id="8088" name="Shape 14">
          <a:extLst>
            <a:ext uri="{FF2B5EF4-FFF2-40B4-BE49-F238E27FC236}">
              <a16:creationId xmlns:a16="http://schemas.microsoft.com/office/drawing/2014/main" id="{EF936C4B-0EE2-4654-930D-E155DE813F65}"/>
            </a:ext>
          </a:extLst>
        </xdr:cNvPr>
        <xdr:cNvSpPr/>
      </xdr:nvSpPr>
      <xdr:spPr>
        <a:xfrm>
          <a:off x="13935075" y="252412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42900" cy="342900"/>
    <xdr:sp macro="" textlink="">
      <xdr:nvSpPr>
        <xdr:cNvPr id="8089" name="Shape 14">
          <a:extLst>
            <a:ext uri="{FF2B5EF4-FFF2-40B4-BE49-F238E27FC236}">
              <a16:creationId xmlns:a16="http://schemas.microsoft.com/office/drawing/2014/main" id="{D309B230-E17B-444F-B38D-FD4CA5068E61}"/>
            </a:ext>
          </a:extLst>
        </xdr:cNvPr>
        <xdr:cNvSpPr/>
      </xdr:nvSpPr>
      <xdr:spPr>
        <a:xfrm>
          <a:off x="13935075" y="252412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70</xdr:row>
      <xdr:rowOff>0</xdr:rowOff>
    </xdr:from>
    <xdr:ext cx="342900" cy="342900"/>
    <xdr:sp macro="" textlink="">
      <xdr:nvSpPr>
        <xdr:cNvPr id="8090" name="Shape 14">
          <a:extLst>
            <a:ext uri="{FF2B5EF4-FFF2-40B4-BE49-F238E27FC236}">
              <a16:creationId xmlns:a16="http://schemas.microsoft.com/office/drawing/2014/main" id="{B4664B4E-1D93-493C-8244-96031DD6491B}"/>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71</xdr:row>
      <xdr:rowOff>0</xdr:rowOff>
    </xdr:from>
    <xdr:ext cx="342900" cy="342900"/>
    <xdr:sp macro="" textlink="">
      <xdr:nvSpPr>
        <xdr:cNvPr id="8091" name="Shape 14">
          <a:extLst>
            <a:ext uri="{FF2B5EF4-FFF2-40B4-BE49-F238E27FC236}">
              <a16:creationId xmlns:a16="http://schemas.microsoft.com/office/drawing/2014/main" id="{A1F65213-9749-4B5E-84C2-9FAAAB20DFCC}"/>
            </a:ext>
          </a:extLst>
        </xdr:cNvPr>
        <xdr:cNvSpPr/>
      </xdr:nvSpPr>
      <xdr:spPr>
        <a:xfrm>
          <a:off x="11839575" y="252412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70</xdr:row>
      <xdr:rowOff>0</xdr:rowOff>
    </xdr:from>
    <xdr:ext cx="342900" cy="342900"/>
    <xdr:sp macro="" textlink="">
      <xdr:nvSpPr>
        <xdr:cNvPr id="8092" name="Shape 14">
          <a:extLst>
            <a:ext uri="{FF2B5EF4-FFF2-40B4-BE49-F238E27FC236}">
              <a16:creationId xmlns:a16="http://schemas.microsoft.com/office/drawing/2014/main" id="{119E18CB-70E9-4CA8-8C6E-1327FE78D34E}"/>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71</xdr:row>
      <xdr:rowOff>0</xdr:rowOff>
    </xdr:from>
    <xdr:ext cx="342900" cy="342900"/>
    <xdr:sp macro="" textlink="">
      <xdr:nvSpPr>
        <xdr:cNvPr id="8093" name="Shape 14">
          <a:extLst>
            <a:ext uri="{FF2B5EF4-FFF2-40B4-BE49-F238E27FC236}">
              <a16:creationId xmlns:a16="http://schemas.microsoft.com/office/drawing/2014/main" id="{8CD2AC9D-9C12-4A73-9DD5-EEB435C24130}"/>
            </a:ext>
          </a:extLst>
        </xdr:cNvPr>
        <xdr:cNvSpPr/>
      </xdr:nvSpPr>
      <xdr:spPr>
        <a:xfrm>
          <a:off x="11839575" y="252412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70</xdr:row>
      <xdr:rowOff>0</xdr:rowOff>
    </xdr:from>
    <xdr:ext cx="342900" cy="342900"/>
    <xdr:sp macro="" textlink="">
      <xdr:nvSpPr>
        <xdr:cNvPr id="8094" name="Shape 14">
          <a:extLst>
            <a:ext uri="{FF2B5EF4-FFF2-40B4-BE49-F238E27FC236}">
              <a16:creationId xmlns:a16="http://schemas.microsoft.com/office/drawing/2014/main" id="{406A7F22-6EF7-49CD-8547-C5359D52B885}"/>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68</xdr:row>
      <xdr:rowOff>0</xdr:rowOff>
    </xdr:from>
    <xdr:ext cx="342900" cy="342900"/>
    <xdr:sp macro="" textlink="">
      <xdr:nvSpPr>
        <xdr:cNvPr id="8095" name="Shape 14">
          <a:extLst>
            <a:ext uri="{FF2B5EF4-FFF2-40B4-BE49-F238E27FC236}">
              <a16:creationId xmlns:a16="http://schemas.microsoft.com/office/drawing/2014/main" id="{39D7F7FB-EAE9-4A7F-8F93-79135C2A9CD4}"/>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68</xdr:row>
      <xdr:rowOff>0</xdr:rowOff>
    </xdr:from>
    <xdr:ext cx="342900" cy="342900"/>
    <xdr:sp macro="" textlink="">
      <xdr:nvSpPr>
        <xdr:cNvPr id="8096" name="Shape 14">
          <a:extLst>
            <a:ext uri="{FF2B5EF4-FFF2-40B4-BE49-F238E27FC236}">
              <a16:creationId xmlns:a16="http://schemas.microsoft.com/office/drawing/2014/main" id="{143678FD-EE9C-47B9-AA33-45F3B1E77843}"/>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68</xdr:row>
      <xdr:rowOff>0</xdr:rowOff>
    </xdr:from>
    <xdr:ext cx="342900" cy="342900"/>
    <xdr:sp macro="" textlink="">
      <xdr:nvSpPr>
        <xdr:cNvPr id="8097" name="Shape 14">
          <a:extLst>
            <a:ext uri="{FF2B5EF4-FFF2-40B4-BE49-F238E27FC236}">
              <a16:creationId xmlns:a16="http://schemas.microsoft.com/office/drawing/2014/main" id="{8A06EC31-3844-4800-B560-7769DD7E3A86}"/>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71</xdr:row>
      <xdr:rowOff>0</xdr:rowOff>
    </xdr:from>
    <xdr:ext cx="342900" cy="342900"/>
    <xdr:sp macro="" textlink="">
      <xdr:nvSpPr>
        <xdr:cNvPr id="8098" name="Shape 14">
          <a:extLst>
            <a:ext uri="{FF2B5EF4-FFF2-40B4-BE49-F238E27FC236}">
              <a16:creationId xmlns:a16="http://schemas.microsoft.com/office/drawing/2014/main" id="{AF0C9BE7-F816-40E8-B557-0D909F6FDCB7}"/>
            </a:ext>
          </a:extLst>
        </xdr:cNvPr>
        <xdr:cNvSpPr/>
      </xdr:nvSpPr>
      <xdr:spPr>
        <a:xfrm>
          <a:off x="11839575" y="252412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71</xdr:row>
      <xdr:rowOff>0</xdr:rowOff>
    </xdr:from>
    <xdr:ext cx="342900" cy="342900"/>
    <xdr:sp macro="" textlink="">
      <xdr:nvSpPr>
        <xdr:cNvPr id="8099" name="Shape 14">
          <a:extLst>
            <a:ext uri="{FF2B5EF4-FFF2-40B4-BE49-F238E27FC236}">
              <a16:creationId xmlns:a16="http://schemas.microsoft.com/office/drawing/2014/main" id="{98ED56D2-D82E-429D-B839-E8EF0A948C8D}"/>
            </a:ext>
          </a:extLst>
        </xdr:cNvPr>
        <xdr:cNvSpPr/>
      </xdr:nvSpPr>
      <xdr:spPr>
        <a:xfrm>
          <a:off x="11839575" y="252412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71</xdr:row>
      <xdr:rowOff>0</xdr:rowOff>
    </xdr:from>
    <xdr:ext cx="342900" cy="342900"/>
    <xdr:sp macro="" textlink="">
      <xdr:nvSpPr>
        <xdr:cNvPr id="8100" name="Shape 14">
          <a:extLst>
            <a:ext uri="{FF2B5EF4-FFF2-40B4-BE49-F238E27FC236}">
              <a16:creationId xmlns:a16="http://schemas.microsoft.com/office/drawing/2014/main" id="{B5BE00EB-4D2B-4072-87FB-1D41D58257D0}"/>
            </a:ext>
          </a:extLst>
        </xdr:cNvPr>
        <xdr:cNvSpPr/>
      </xdr:nvSpPr>
      <xdr:spPr>
        <a:xfrm>
          <a:off x="11839575" y="252412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70</xdr:row>
      <xdr:rowOff>0</xdr:rowOff>
    </xdr:from>
    <xdr:ext cx="342900" cy="342900"/>
    <xdr:sp macro="" textlink="">
      <xdr:nvSpPr>
        <xdr:cNvPr id="8101" name="Shape 14">
          <a:extLst>
            <a:ext uri="{FF2B5EF4-FFF2-40B4-BE49-F238E27FC236}">
              <a16:creationId xmlns:a16="http://schemas.microsoft.com/office/drawing/2014/main" id="{D383512E-7763-42C9-AC13-9F6FB504D76E}"/>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42900" cy="342900"/>
    <xdr:sp macro="" textlink="">
      <xdr:nvSpPr>
        <xdr:cNvPr id="8102" name="Shape 14">
          <a:extLst>
            <a:ext uri="{FF2B5EF4-FFF2-40B4-BE49-F238E27FC236}">
              <a16:creationId xmlns:a16="http://schemas.microsoft.com/office/drawing/2014/main" id="{EB3743A7-25FF-42B7-9045-847315C24B39}"/>
            </a:ext>
          </a:extLst>
        </xdr:cNvPr>
        <xdr:cNvSpPr/>
      </xdr:nvSpPr>
      <xdr:spPr>
        <a:xfrm>
          <a:off x="12887325" y="252412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70</xdr:row>
      <xdr:rowOff>0</xdr:rowOff>
    </xdr:from>
    <xdr:ext cx="342900" cy="342900"/>
    <xdr:sp macro="" textlink="">
      <xdr:nvSpPr>
        <xdr:cNvPr id="8103" name="Shape 14">
          <a:extLst>
            <a:ext uri="{FF2B5EF4-FFF2-40B4-BE49-F238E27FC236}">
              <a16:creationId xmlns:a16="http://schemas.microsoft.com/office/drawing/2014/main" id="{7EEC33AA-C08F-47A9-A4DA-CD2BAAB36B57}"/>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42900" cy="342900"/>
    <xdr:sp macro="" textlink="">
      <xdr:nvSpPr>
        <xdr:cNvPr id="8104" name="Shape 14">
          <a:extLst>
            <a:ext uri="{FF2B5EF4-FFF2-40B4-BE49-F238E27FC236}">
              <a16:creationId xmlns:a16="http://schemas.microsoft.com/office/drawing/2014/main" id="{B9A138C5-6069-4E77-B08B-093EBAE3F8AE}"/>
            </a:ext>
          </a:extLst>
        </xdr:cNvPr>
        <xdr:cNvSpPr/>
      </xdr:nvSpPr>
      <xdr:spPr>
        <a:xfrm>
          <a:off x="12887325" y="252412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70</xdr:row>
      <xdr:rowOff>0</xdr:rowOff>
    </xdr:from>
    <xdr:ext cx="342900" cy="342900"/>
    <xdr:sp macro="" textlink="">
      <xdr:nvSpPr>
        <xdr:cNvPr id="8105" name="Shape 14">
          <a:extLst>
            <a:ext uri="{FF2B5EF4-FFF2-40B4-BE49-F238E27FC236}">
              <a16:creationId xmlns:a16="http://schemas.microsoft.com/office/drawing/2014/main" id="{BB9FC798-E644-419B-9D29-BACAB2B84728}"/>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42900" cy="342900"/>
    <xdr:sp macro="" textlink="">
      <xdr:nvSpPr>
        <xdr:cNvPr id="8106" name="Shape 14">
          <a:extLst>
            <a:ext uri="{FF2B5EF4-FFF2-40B4-BE49-F238E27FC236}">
              <a16:creationId xmlns:a16="http://schemas.microsoft.com/office/drawing/2014/main" id="{121459AD-0EA4-43CC-9F2A-BEC38F0D7B8A}"/>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42900" cy="342900"/>
    <xdr:sp macro="" textlink="">
      <xdr:nvSpPr>
        <xdr:cNvPr id="8107" name="Shape 14">
          <a:extLst>
            <a:ext uri="{FF2B5EF4-FFF2-40B4-BE49-F238E27FC236}">
              <a16:creationId xmlns:a16="http://schemas.microsoft.com/office/drawing/2014/main" id="{CA165862-7C3B-4F0C-8628-FA7FB3A79B45}"/>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42900" cy="342900"/>
    <xdr:sp macro="" textlink="">
      <xdr:nvSpPr>
        <xdr:cNvPr id="8108" name="Shape 14">
          <a:extLst>
            <a:ext uri="{FF2B5EF4-FFF2-40B4-BE49-F238E27FC236}">
              <a16:creationId xmlns:a16="http://schemas.microsoft.com/office/drawing/2014/main" id="{EC2CD7BA-0995-4A88-A565-A846D24F1938}"/>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42900" cy="342900"/>
    <xdr:sp macro="" textlink="">
      <xdr:nvSpPr>
        <xdr:cNvPr id="8109" name="Shape 14">
          <a:extLst>
            <a:ext uri="{FF2B5EF4-FFF2-40B4-BE49-F238E27FC236}">
              <a16:creationId xmlns:a16="http://schemas.microsoft.com/office/drawing/2014/main" id="{114A4FCE-B187-4696-AA74-F48940BE7E4D}"/>
            </a:ext>
          </a:extLst>
        </xdr:cNvPr>
        <xdr:cNvSpPr/>
      </xdr:nvSpPr>
      <xdr:spPr>
        <a:xfrm>
          <a:off x="12887325" y="252412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42900" cy="342900"/>
    <xdr:sp macro="" textlink="">
      <xdr:nvSpPr>
        <xdr:cNvPr id="8110" name="Shape 14">
          <a:extLst>
            <a:ext uri="{FF2B5EF4-FFF2-40B4-BE49-F238E27FC236}">
              <a16:creationId xmlns:a16="http://schemas.microsoft.com/office/drawing/2014/main" id="{AB48B17A-38F0-4E64-AE23-E44896CFAEB1}"/>
            </a:ext>
          </a:extLst>
        </xdr:cNvPr>
        <xdr:cNvSpPr/>
      </xdr:nvSpPr>
      <xdr:spPr>
        <a:xfrm>
          <a:off x="12887325" y="252412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42900" cy="342900"/>
    <xdr:sp macro="" textlink="">
      <xdr:nvSpPr>
        <xdr:cNvPr id="8111" name="Shape 14">
          <a:extLst>
            <a:ext uri="{FF2B5EF4-FFF2-40B4-BE49-F238E27FC236}">
              <a16:creationId xmlns:a16="http://schemas.microsoft.com/office/drawing/2014/main" id="{D3596AFA-7891-4BAF-8BF2-8BEA9399EE66}"/>
            </a:ext>
          </a:extLst>
        </xdr:cNvPr>
        <xdr:cNvSpPr/>
      </xdr:nvSpPr>
      <xdr:spPr>
        <a:xfrm>
          <a:off x="12887325" y="252412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70</xdr:row>
      <xdr:rowOff>0</xdr:rowOff>
    </xdr:from>
    <xdr:ext cx="342900" cy="342900"/>
    <xdr:sp macro="" textlink="">
      <xdr:nvSpPr>
        <xdr:cNvPr id="8112" name="Shape 14">
          <a:extLst>
            <a:ext uri="{FF2B5EF4-FFF2-40B4-BE49-F238E27FC236}">
              <a16:creationId xmlns:a16="http://schemas.microsoft.com/office/drawing/2014/main" id="{0799F57B-5CF1-4FC3-B3D3-5B9139EEDCEE}"/>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42900" cy="342900"/>
    <xdr:sp macro="" textlink="">
      <xdr:nvSpPr>
        <xdr:cNvPr id="8113" name="Shape 14">
          <a:extLst>
            <a:ext uri="{FF2B5EF4-FFF2-40B4-BE49-F238E27FC236}">
              <a16:creationId xmlns:a16="http://schemas.microsoft.com/office/drawing/2014/main" id="{BA9E0A2D-A2E0-47E0-8BDF-57654AC364C9}"/>
            </a:ext>
          </a:extLst>
        </xdr:cNvPr>
        <xdr:cNvSpPr/>
      </xdr:nvSpPr>
      <xdr:spPr>
        <a:xfrm>
          <a:off x="13935075" y="252412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70</xdr:row>
      <xdr:rowOff>0</xdr:rowOff>
    </xdr:from>
    <xdr:ext cx="342900" cy="342900"/>
    <xdr:sp macro="" textlink="">
      <xdr:nvSpPr>
        <xdr:cNvPr id="8114" name="Shape 14">
          <a:extLst>
            <a:ext uri="{FF2B5EF4-FFF2-40B4-BE49-F238E27FC236}">
              <a16:creationId xmlns:a16="http://schemas.microsoft.com/office/drawing/2014/main" id="{E365214B-4403-4C41-9AE3-683802B44E0A}"/>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42900" cy="342900"/>
    <xdr:sp macro="" textlink="">
      <xdr:nvSpPr>
        <xdr:cNvPr id="8115" name="Shape 14">
          <a:extLst>
            <a:ext uri="{FF2B5EF4-FFF2-40B4-BE49-F238E27FC236}">
              <a16:creationId xmlns:a16="http://schemas.microsoft.com/office/drawing/2014/main" id="{D31BCFE5-BCBA-4019-9784-3F26F2AD461C}"/>
            </a:ext>
          </a:extLst>
        </xdr:cNvPr>
        <xdr:cNvSpPr/>
      </xdr:nvSpPr>
      <xdr:spPr>
        <a:xfrm>
          <a:off x="13935075" y="252412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70</xdr:row>
      <xdr:rowOff>0</xdr:rowOff>
    </xdr:from>
    <xdr:ext cx="342900" cy="342900"/>
    <xdr:sp macro="" textlink="">
      <xdr:nvSpPr>
        <xdr:cNvPr id="8116" name="Shape 14">
          <a:extLst>
            <a:ext uri="{FF2B5EF4-FFF2-40B4-BE49-F238E27FC236}">
              <a16:creationId xmlns:a16="http://schemas.microsoft.com/office/drawing/2014/main" id="{CFB02DDC-77B5-408F-A85F-1D175048EB4A}"/>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42900" cy="342900"/>
    <xdr:sp macro="" textlink="">
      <xdr:nvSpPr>
        <xdr:cNvPr id="8117" name="Shape 14">
          <a:extLst>
            <a:ext uri="{FF2B5EF4-FFF2-40B4-BE49-F238E27FC236}">
              <a16:creationId xmlns:a16="http://schemas.microsoft.com/office/drawing/2014/main" id="{85A5E116-702A-4A4A-B76A-54B5FBE21E6D}"/>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42900" cy="342900"/>
    <xdr:sp macro="" textlink="">
      <xdr:nvSpPr>
        <xdr:cNvPr id="8118" name="Shape 14">
          <a:extLst>
            <a:ext uri="{FF2B5EF4-FFF2-40B4-BE49-F238E27FC236}">
              <a16:creationId xmlns:a16="http://schemas.microsoft.com/office/drawing/2014/main" id="{70286BB3-CC1D-49B3-8B84-74A6125E434F}"/>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42900" cy="342900"/>
    <xdr:sp macro="" textlink="">
      <xdr:nvSpPr>
        <xdr:cNvPr id="8119" name="Shape 14">
          <a:extLst>
            <a:ext uri="{FF2B5EF4-FFF2-40B4-BE49-F238E27FC236}">
              <a16:creationId xmlns:a16="http://schemas.microsoft.com/office/drawing/2014/main" id="{947250B9-092D-4155-B9F9-8E172DDDEE16}"/>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42900" cy="342900"/>
    <xdr:sp macro="" textlink="">
      <xdr:nvSpPr>
        <xdr:cNvPr id="8120" name="Shape 14">
          <a:extLst>
            <a:ext uri="{FF2B5EF4-FFF2-40B4-BE49-F238E27FC236}">
              <a16:creationId xmlns:a16="http://schemas.microsoft.com/office/drawing/2014/main" id="{C56F8B29-E24F-4111-A1D2-1F90A715532E}"/>
            </a:ext>
          </a:extLst>
        </xdr:cNvPr>
        <xdr:cNvSpPr/>
      </xdr:nvSpPr>
      <xdr:spPr>
        <a:xfrm>
          <a:off x="13935075" y="252412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42900" cy="342900"/>
    <xdr:sp macro="" textlink="">
      <xdr:nvSpPr>
        <xdr:cNvPr id="8121" name="Shape 14">
          <a:extLst>
            <a:ext uri="{FF2B5EF4-FFF2-40B4-BE49-F238E27FC236}">
              <a16:creationId xmlns:a16="http://schemas.microsoft.com/office/drawing/2014/main" id="{650F1622-53C6-4EDA-8BBF-686F0C96A793}"/>
            </a:ext>
          </a:extLst>
        </xdr:cNvPr>
        <xdr:cNvSpPr/>
      </xdr:nvSpPr>
      <xdr:spPr>
        <a:xfrm>
          <a:off x="13935075" y="252412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42900" cy="342900"/>
    <xdr:sp macro="" textlink="">
      <xdr:nvSpPr>
        <xdr:cNvPr id="8122" name="Shape 14">
          <a:extLst>
            <a:ext uri="{FF2B5EF4-FFF2-40B4-BE49-F238E27FC236}">
              <a16:creationId xmlns:a16="http://schemas.microsoft.com/office/drawing/2014/main" id="{797D4AE6-E8B7-4E84-9BF2-B03579FE43EA}"/>
            </a:ext>
          </a:extLst>
        </xdr:cNvPr>
        <xdr:cNvSpPr/>
      </xdr:nvSpPr>
      <xdr:spPr>
        <a:xfrm>
          <a:off x="13935075" y="252412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70</xdr:row>
      <xdr:rowOff>0</xdr:rowOff>
    </xdr:from>
    <xdr:ext cx="342900" cy="342900"/>
    <xdr:sp macro="" textlink="">
      <xdr:nvSpPr>
        <xdr:cNvPr id="8123" name="Shape 14">
          <a:extLst>
            <a:ext uri="{FF2B5EF4-FFF2-40B4-BE49-F238E27FC236}">
              <a16:creationId xmlns:a16="http://schemas.microsoft.com/office/drawing/2014/main" id="{6EF0B016-E1F9-43AC-869B-D7B224386C12}"/>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71</xdr:row>
      <xdr:rowOff>0</xdr:rowOff>
    </xdr:from>
    <xdr:ext cx="342900" cy="342900"/>
    <xdr:sp macro="" textlink="">
      <xdr:nvSpPr>
        <xdr:cNvPr id="8124" name="Shape 14">
          <a:extLst>
            <a:ext uri="{FF2B5EF4-FFF2-40B4-BE49-F238E27FC236}">
              <a16:creationId xmlns:a16="http://schemas.microsoft.com/office/drawing/2014/main" id="{82E98A85-9FFF-4FA9-8A1E-252731D7AD56}"/>
            </a:ext>
          </a:extLst>
        </xdr:cNvPr>
        <xdr:cNvSpPr/>
      </xdr:nvSpPr>
      <xdr:spPr>
        <a:xfrm>
          <a:off x="11839575" y="252412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70</xdr:row>
      <xdr:rowOff>0</xdr:rowOff>
    </xdr:from>
    <xdr:ext cx="342900" cy="342900"/>
    <xdr:sp macro="" textlink="">
      <xdr:nvSpPr>
        <xdr:cNvPr id="8125" name="Shape 14">
          <a:extLst>
            <a:ext uri="{FF2B5EF4-FFF2-40B4-BE49-F238E27FC236}">
              <a16:creationId xmlns:a16="http://schemas.microsoft.com/office/drawing/2014/main" id="{E1F4381C-9A0D-419D-9F2F-90CCFB12B9DF}"/>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71</xdr:row>
      <xdr:rowOff>0</xdr:rowOff>
    </xdr:from>
    <xdr:ext cx="342900" cy="342900"/>
    <xdr:sp macro="" textlink="">
      <xdr:nvSpPr>
        <xdr:cNvPr id="8126" name="Shape 14">
          <a:extLst>
            <a:ext uri="{FF2B5EF4-FFF2-40B4-BE49-F238E27FC236}">
              <a16:creationId xmlns:a16="http://schemas.microsoft.com/office/drawing/2014/main" id="{9875AE97-7DF5-4469-A031-1E05BCE06A3E}"/>
            </a:ext>
          </a:extLst>
        </xdr:cNvPr>
        <xdr:cNvSpPr/>
      </xdr:nvSpPr>
      <xdr:spPr>
        <a:xfrm>
          <a:off x="11839575" y="252412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70</xdr:row>
      <xdr:rowOff>0</xdr:rowOff>
    </xdr:from>
    <xdr:ext cx="342900" cy="342900"/>
    <xdr:sp macro="" textlink="">
      <xdr:nvSpPr>
        <xdr:cNvPr id="8127" name="Shape 14">
          <a:extLst>
            <a:ext uri="{FF2B5EF4-FFF2-40B4-BE49-F238E27FC236}">
              <a16:creationId xmlns:a16="http://schemas.microsoft.com/office/drawing/2014/main" id="{457C8361-1AC4-4D26-AA1B-76505AFB1BFF}"/>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68</xdr:row>
      <xdr:rowOff>0</xdr:rowOff>
    </xdr:from>
    <xdr:ext cx="342900" cy="342900"/>
    <xdr:sp macro="" textlink="">
      <xdr:nvSpPr>
        <xdr:cNvPr id="8128" name="Shape 14">
          <a:extLst>
            <a:ext uri="{FF2B5EF4-FFF2-40B4-BE49-F238E27FC236}">
              <a16:creationId xmlns:a16="http://schemas.microsoft.com/office/drawing/2014/main" id="{054C72B7-CC6D-4025-A29B-EDD4F8D29C8A}"/>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68</xdr:row>
      <xdr:rowOff>0</xdr:rowOff>
    </xdr:from>
    <xdr:ext cx="342900" cy="342900"/>
    <xdr:sp macro="" textlink="">
      <xdr:nvSpPr>
        <xdr:cNvPr id="8129" name="Shape 14">
          <a:extLst>
            <a:ext uri="{FF2B5EF4-FFF2-40B4-BE49-F238E27FC236}">
              <a16:creationId xmlns:a16="http://schemas.microsoft.com/office/drawing/2014/main" id="{0332E824-3239-4101-A8B9-771F629960F0}"/>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68</xdr:row>
      <xdr:rowOff>0</xdr:rowOff>
    </xdr:from>
    <xdr:ext cx="342900" cy="342900"/>
    <xdr:sp macro="" textlink="">
      <xdr:nvSpPr>
        <xdr:cNvPr id="8130" name="Shape 14">
          <a:extLst>
            <a:ext uri="{FF2B5EF4-FFF2-40B4-BE49-F238E27FC236}">
              <a16:creationId xmlns:a16="http://schemas.microsoft.com/office/drawing/2014/main" id="{AC536A33-BF2A-4727-8862-D3DB7C35DD8D}"/>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71</xdr:row>
      <xdr:rowOff>0</xdr:rowOff>
    </xdr:from>
    <xdr:ext cx="342900" cy="342900"/>
    <xdr:sp macro="" textlink="">
      <xdr:nvSpPr>
        <xdr:cNvPr id="8131" name="Shape 14">
          <a:extLst>
            <a:ext uri="{FF2B5EF4-FFF2-40B4-BE49-F238E27FC236}">
              <a16:creationId xmlns:a16="http://schemas.microsoft.com/office/drawing/2014/main" id="{652280DB-F7BB-49E5-9EC3-BBD44E6C0FDB}"/>
            </a:ext>
          </a:extLst>
        </xdr:cNvPr>
        <xdr:cNvSpPr/>
      </xdr:nvSpPr>
      <xdr:spPr>
        <a:xfrm>
          <a:off x="11839575" y="252412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71</xdr:row>
      <xdr:rowOff>0</xdr:rowOff>
    </xdr:from>
    <xdr:ext cx="342900" cy="342900"/>
    <xdr:sp macro="" textlink="">
      <xdr:nvSpPr>
        <xdr:cNvPr id="8132" name="Shape 14">
          <a:extLst>
            <a:ext uri="{FF2B5EF4-FFF2-40B4-BE49-F238E27FC236}">
              <a16:creationId xmlns:a16="http://schemas.microsoft.com/office/drawing/2014/main" id="{57434F92-FE39-456B-9D14-587E5BB7E22B}"/>
            </a:ext>
          </a:extLst>
        </xdr:cNvPr>
        <xdr:cNvSpPr/>
      </xdr:nvSpPr>
      <xdr:spPr>
        <a:xfrm>
          <a:off x="11839575" y="252412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71</xdr:row>
      <xdr:rowOff>0</xdr:rowOff>
    </xdr:from>
    <xdr:ext cx="342900" cy="342900"/>
    <xdr:sp macro="" textlink="">
      <xdr:nvSpPr>
        <xdr:cNvPr id="8133" name="Shape 14">
          <a:extLst>
            <a:ext uri="{FF2B5EF4-FFF2-40B4-BE49-F238E27FC236}">
              <a16:creationId xmlns:a16="http://schemas.microsoft.com/office/drawing/2014/main" id="{096FF7F3-CBF8-44EF-A39F-BCFFA0B1E0AC}"/>
            </a:ext>
          </a:extLst>
        </xdr:cNvPr>
        <xdr:cNvSpPr/>
      </xdr:nvSpPr>
      <xdr:spPr>
        <a:xfrm>
          <a:off x="11839575" y="252412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70</xdr:row>
      <xdr:rowOff>0</xdr:rowOff>
    </xdr:from>
    <xdr:ext cx="342900" cy="342900"/>
    <xdr:sp macro="" textlink="">
      <xdr:nvSpPr>
        <xdr:cNvPr id="8134" name="Shape 14">
          <a:extLst>
            <a:ext uri="{FF2B5EF4-FFF2-40B4-BE49-F238E27FC236}">
              <a16:creationId xmlns:a16="http://schemas.microsoft.com/office/drawing/2014/main" id="{EDA6FD8E-691A-4462-87EC-D40A1C6ED081}"/>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42900" cy="342900"/>
    <xdr:sp macro="" textlink="">
      <xdr:nvSpPr>
        <xdr:cNvPr id="8135" name="Shape 14">
          <a:extLst>
            <a:ext uri="{FF2B5EF4-FFF2-40B4-BE49-F238E27FC236}">
              <a16:creationId xmlns:a16="http://schemas.microsoft.com/office/drawing/2014/main" id="{6488A87F-11D5-42C6-A385-1C0BDEB8182A}"/>
            </a:ext>
          </a:extLst>
        </xdr:cNvPr>
        <xdr:cNvSpPr/>
      </xdr:nvSpPr>
      <xdr:spPr>
        <a:xfrm>
          <a:off x="12887325" y="252412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70</xdr:row>
      <xdr:rowOff>0</xdr:rowOff>
    </xdr:from>
    <xdr:ext cx="342900" cy="342900"/>
    <xdr:sp macro="" textlink="">
      <xdr:nvSpPr>
        <xdr:cNvPr id="8136" name="Shape 14">
          <a:extLst>
            <a:ext uri="{FF2B5EF4-FFF2-40B4-BE49-F238E27FC236}">
              <a16:creationId xmlns:a16="http://schemas.microsoft.com/office/drawing/2014/main" id="{76A68BEC-4E03-4A66-8A7B-D8E8BDE9310F}"/>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42900" cy="342900"/>
    <xdr:sp macro="" textlink="">
      <xdr:nvSpPr>
        <xdr:cNvPr id="8137" name="Shape 14">
          <a:extLst>
            <a:ext uri="{FF2B5EF4-FFF2-40B4-BE49-F238E27FC236}">
              <a16:creationId xmlns:a16="http://schemas.microsoft.com/office/drawing/2014/main" id="{3EF0CA9C-CFE8-4B10-A57A-B31FC351573D}"/>
            </a:ext>
          </a:extLst>
        </xdr:cNvPr>
        <xdr:cNvSpPr/>
      </xdr:nvSpPr>
      <xdr:spPr>
        <a:xfrm>
          <a:off x="12887325" y="252412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70</xdr:row>
      <xdr:rowOff>0</xdr:rowOff>
    </xdr:from>
    <xdr:ext cx="342900" cy="342900"/>
    <xdr:sp macro="" textlink="">
      <xdr:nvSpPr>
        <xdr:cNvPr id="8138" name="Shape 14">
          <a:extLst>
            <a:ext uri="{FF2B5EF4-FFF2-40B4-BE49-F238E27FC236}">
              <a16:creationId xmlns:a16="http://schemas.microsoft.com/office/drawing/2014/main" id="{8EBFE9F7-59E8-47F9-AAC9-71F02F5D8333}"/>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42900" cy="342900"/>
    <xdr:sp macro="" textlink="">
      <xdr:nvSpPr>
        <xdr:cNvPr id="8139" name="Shape 14">
          <a:extLst>
            <a:ext uri="{FF2B5EF4-FFF2-40B4-BE49-F238E27FC236}">
              <a16:creationId xmlns:a16="http://schemas.microsoft.com/office/drawing/2014/main" id="{04ECE46E-0B29-4723-BF65-00293912DBDE}"/>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42900" cy="342900"/>
    <xdr:sp macro="" textlink="">
      <xdr:nvSpPr>
        <xdr:cNvPr id="8140" name="Shape 14">
          <a:extLst>
            <a:ext uri="{FF2B5EF4-FFF2-40B4-BE49-F238E27FC236}">
              <a16:creationId xmlns:a16="http://schemas.microsoft.com/office/drawing/2014/main" id="{56912491-5F59-4E3A-A936-2215E780BDA9}"/>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42900" cy="342900"/>
    <xdr:sp macro="" textlink="">
      <xdr:nvSpPr>
        <xdr:cNvPr id="8141" name="Shape 14">
          <a:extLst>
            <a:ext uri="{FF2B5EF4-FFF2-40B4-BE49-F238E27FC236}">
              <a16:creationId xmlns:a16="http://schemas.microsoft.com/office/drawing/2014/main" id="{434C19D3-66E6-452F-882F-91CFA0BCFBFF}"/>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42900" cy="342900"/>
    <xdr:sp macro="" textlink="">
      <xdr:nvSpPr>
        <xdr:cNvPr id="8142" name="Shape 14">
          <a:extLst>
            <a:ext uri="{FF2B5EF4-FFF2-40B4-BE49-F238E27FC236}">
              <a16:creationId xmlns:a16="http://schemas.microsoft.com/office/drawing/2014/main" id="{2311CFC3-C95B-4659-95B2-57FDFCCC4188}"/>
            </a:ext>
          </a:extLst>
        </xdr:cNvPr>
        <xdr:cNvSpPr/>
      </xdr:nvSpPr>
      <xdr:spPr>
        <a:xfrm>
          <a:off x="12887325" y="252412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42900" cy="342900"/>
    <xdr:sp macro="" textlink="">
      <xdr:nvSpPr>
        <xdr:cNvPr id="8143" name="Shape 14">
          <a:extLst>
            <a:ext uri="{FF2B5EF4-FFF2-40B4-BE49-F238E27FC236}">
              <a16:creationId xmlns:a16="http://schemas.microsoft.com/office/drawing/2014/main" id="{0A6DCD1C-406A-4921-B2AD-6D4777C4B308}"/>
            </a:ext>
          </a:extLst>
        </xdr:cNvPr>
        <xdr:cNvSpPr/>
      </xdr:nvSpPr>
      <xdr:spPr>
        <a:xfrm>
          <a:off x="12887325" y="252412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42900" cy="342900"/>
    <xdr:sp macro="" textlink="">
      <xdr:nvSpPr>
        <xdr:cNvPr id="8144" name="Shape 14">
          <a:extLst>
            <a:ext uri="{FF2B5EF4-FFF2-40B4-BE49-F238E27FC236}">
              <a16:creationId xmlns:a16="http://schemas.microsoft.com/office/drawing/2014/main" id="{4A758075-A208-49A0-ABD6-04A036D85780}"/>
            </a:ext>
          </a:extLst>
        </xdr:cNvPr>
        <xdr:cNvSpPr/>
      </xdr:nvSpPr>
      <xdr:spPr>
        <a:xfrm>
          <a:off x="12887325" y="252412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70</xdr:row>
      <xdr:rowOff>0</xdr:rowOff>
    </xdr:from>
    <xdr:ext cx="342900" cy="342900"/>
    <xdr:sp macro="" textlink="">
      <xdr:nvSpPr>
        <xdr:cNvPr id="8145" name="Shape 14">
          <a:extLst>
            <a:ext uri="{FF2B5EF4-FFF2-40B4-BE49-F238E27FC236}">
              <a16:creationId xmlns:a16="http://schemas.microsoft.com/office/drawing/2014/main" id="{7EA3A8C2-212B-4499-A4F3-D397A899377E}"/>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42900" cy="342900"/>
    <xdr:sp macro="" textlink="">
      <xdr:nvSpPr>
        <xdr:cNvPr id="8146" name="Shape 14">
          <a:extLst>
            <a:ext uri="{FF2B5EF4-FFF2-40B4-BE49-F238E27FC236}">
              <a16:creationId xmlns:a16="http://schemas.microsoft.com/office/drawing/2014/main" id="{22DCAF05-6A00-4828-BD04-6EBBF86CB641}"/>
            </a:ext>
          </a:extLst>
        </xdr:cNvPr>
        <xdr:cNvSpPr/>
      </xdr:nvSpPr>
      <xdr:spPr>
        <a:xfrm>
          <a:off x="13935075" y="252412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70</xdr:row>
      <xdr:rowOff>0</xdr:rowOff>
    </xdr:from>
    <xdr:ext cx="342900" cy="342900"/>
    <xdr:sp macro="" textlink="">
      <xdr:nvSpPr>
        <xdr:cNvPr id="8147" name="Shape 14">
          <a:extLst>
            <a:ext uri="{FF2B5EF4-FFF2-40B4-BE49-F238E27FC236}">
              <a16:creationId xmlns:a16="http://schemas.microsoft.com/office/drawing/2014/main" id="{2E1F3AEC-D178-4C1C-A84A-8D46A15E99EA}"/>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42900" cy="342900"/>
    <xdr:sp macro="" textlink="">
      <xdr:nvSpPr>
        <xdr:cNvPr id="8148" name="Shape 14">
          <a:extLst>
            <a:ext uri="{FF2B5EF4-FFF2-40B4-BE49-F238E27FC236}">
              <a16:creationId xmlns:a16="http://schemas.microsoft.com/office/drawing/2014/main" id="{A2652196-BB12-4FE2-909B-2256C5F47AB0}"/>
            </a:ext>
          </a:extLst>
        </xdr:cNvPr>
        <xdr:cNvSpPr/>
      </xdr:nvSpPr>
      <xdr:spPr>
        <a:xfrm>
          <a:off x="13935075" y="252412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70</xdr:row>
      <xdr:rowOff>0</xdr:rowOff>
    </xdr:from>
    <xdr:ext cx="342900" cy="342900"/>
    <xdr:sp macro="" textlink="">
      <xdr:nvSpPr>
        <xdr:cNvPr id="8149" name="Shape 14">
          <a:extLst>
            <a:ext uri="{FF2B5EF4-FFF2-40B4-BE49-F238E27FC236}">
              <a16:creationId xmlns:a16="http://schemas.microsoft.com/office/drawing/2014/main" id="{34475624-C2A0-4DAB-919A-159729F0EFCC}"/>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42900" cy="342900"/>
    <xdr:sp macro="" textlink="">
      <xdr:nvSpPr>
        <xdr:cNvPr id="8150" name="Shape 14">
          <a:extLst>
            <a:ext uri="{FF2B5EF4-FFF2-40B4-BE49-F238E27FC236}">
              <a16:creationId xmlns:a16="http://schemas.microsoft.com/office/drawing/2014/main" id="{78F370CF-CF9C-4980-98FD-33E8CFC50D35}"/>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42900" cy="342900"/>
    <xdr:sp macro="" textlink="">
      <xdr:nvSpPr>
        <xdr:cNvPr id="8151" name="Shape 14">
          <a:extLst>
            <a:ext uri="{FF2B5EF4-FFF2-40B4-BE49-F238E27FC236}">
              <a16:creationId xmlns:a16="http://schemas.microsoft.com/office/drawing/2014/main" id="{F203090C-5237-4C8C-915A-E17643B6E9F6}"/>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42900" cy="342900"/>
    <xdr:sp macro="" textlink="">
      <xdr:nvSpPr>
        <xdr:cNvPr id="8152" name="Shape 14">
          <a:extLst>
            <a:ext uri="{FF2B5EF4-FFF2-40B4-BE49-F238E27FC236}">
              <a16:creationId xmlns:a16="http://schemas.microsoft.com/office/drawing/2014/main" id="{4146DB68-9FF0-4810-BC33-F910E9ACB221}"/>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42900" cy="342900"/>
    <xdr:sp macro="" textlink="">
      <xdr:nvSpPr>
        <xdr:cNvPr id="8153" name="Shape 14">
          <a:extLst>
            <a:ext uri="{FF2B5EF4-FFF2-40B4-BE49-F238E27FC236}">
              <a16:creationId xmlns:a16="http://schemas.microsoft.com/office/drawing/2014/main" id="{3DEAB278-6C6C-4A97-9CF6-F6C3685A5861}"/>
            </a:ext>
          </a:extLst>
        </xdr:cNvPr>
        <xdr:cNvSpPr/>
      </xdr:nvSpPr>
      <xdr:spPr>
        <a:xfrm>
          <a:off x="13935075" y="252412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42900" cy="342900"/>
    <xdr:sp macro="" textlink="">
      <xdr:nvSpPr>
        <xdr:cNvPr id="8154" name="Shape 14">
          <a:extLst>
            <a:ext uri="{FF2B5EF4-FFF2-40B4-BE49-F238E27FC236}">
              <a16:creationId xmlns:a16="http://schemas.microsoft.com/office/drawing/2014/main" id="{1B2188FA-E6DC-48E9-8DD4-33A44E519FD8}"/>
            </a:ext>
          </a:extLst>
        </xdr:cNvPr>
        <xdr:cNvSpPr/>
      </xdr:nvSpPr>
      <xdr:spPr>
        <a:xfrm>
          <a:off x="13935075" y="252412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42900" cy="342900"/>
    <xdr:sp macro="" textlink="">
      <xdr:nvSpPr>
        <xdr:cNvPr id="8155" name="Shape 14">
          <a:extLst>
            <a:ext uri="{FF2B5EF4-FFF2-40B4-BE49-F238E27FC236}">
              <a16:creationId xmlns:a16="http://schemas.microsoft.com/office/drawing/2014/main" id="{7FD5EBB6-845A-4050-B974-B207C2A9EBB5}"/>
            </a:ext>
          </a:extLst>
        </xdr:cNvPr>
        <xdr:cNvSpPr/>
      </xdr:nvSpPr>
      <xdr:spPr>
        <a:xfrm>
          <a:off x="13935075" y="2524125"/>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8156" name="Shape 6">
          <a:extLst>
            <a:ext uri="{FF2B5EF4-FFF2-40B4-BE49-F238E27FC236}">
              <a16:creationId xmlns:a16="http://schemas.microsoft.com/office/drawing/2014/main" id="{BFAA9FE1-C785-49EC-9C72-D799E1427CC5}"/>
            </a:ext>
          </a:extLst>
        </xdr:cNvPr>
        <xdr:cNvSpPr/>
      </xdr:nvSpPr>
      <xdr:spPr>
        <a:xfrm>
          <a:off x="11839575" y="12573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8157" name="Shape 6">
          <a:extLst>
            <a:ext uri="{FF2B5EF4-FFF2-40B4-BE49-F238E27FC236}">
              <a16:creationId xmlns:a16="http://schemas.microsoft.com/office/drawing/2014/main" id="{03A43BA3-DF59-44CA-BDDD-8CE27824C684}"/>
            </a:ext>
          </a:extLst>
        </xdr:cNvPr>
        <xdr:cNvSpPr/>
      </xdr:nvSpPr>
      <xdr:spPr>
        <a:xfrm>
          <a:off x="11839575" y="12573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8158" name="Shape 6">
          <a:extLst>
            <a:ext uri="{FF2B5EF4-FFF2-40B4-BE49-F238E27FC236}">
              <a16:creationId xmlns:a16="http://schemas.microsoft.com/office/drawing/2014/main" id="{20FE6219-7267-4E0C-AA7D-5A9E84FEC492}"/>
            </a:ext>
          </a:extLst>
        </xdr:cNvPr>
        <xdr:cNvSpPr/>
      </xdr:nvSpPr>
      <xdr:spPr>
        <a:xfrm>
          <a:off x="11839575" y="12573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8159" name="Shape 6">
          <a:extLst>
            <a:ext uri="{FF2B5EF4-FFF2-40B4-BE49-F238E27FC236}">
              <a16:creationId xmlns:a16="http://schemas.microsoft.com/office/drawing/2014/main" id="{F8C286B5-479E-433B-8C85-0A405E44C67D}"/>
            </a:ext>
          </a:extLst>
        </xdr:cNvPr>
        <xdr:cNvSpPr/>
      </xdr:nvSpPr>
      <xdr:spPr>
        <a:xfrm>
          <a:off x="11839575" y="12573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8160" name="Shape 6">
          <a:extLst>
            <a:ext uri="{FF2B5EF4-FFF2-40B4-BE49-F238E27FC236}">
              <a16:creationId xmlns:a16="http://schemas.microsoft.com/office/drawing/2014/main" id="{4171DE1A-032B-47C9-BDD9-4D0DA50FDEF5}"/>
            </a:ext>
          </a:extLst>
        </xdr:cNvPr>
        <xdr:cNvSpPr/>
      </xdr:nvSpPr>
      <xdr:spPr>
        <a:xfrm>
          <a:off x="11839575" y="12573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8161" name="Shape 6">
          <a:extLst>
            <a:ext uri="{FF2B5EF4-FFF2-40B4-BE49-F238E27FC236}">
              <a16:creationId xmlns:a16="http://schemas.microsoft.com/office/drawing/2014/main" id="{49CDFDFF-1262-4666-B7B0-8F59BB75AF42}"/>
            </a:ext>
          </a:extLst>
        </xdr:cNvPr>
        <xdr:cNvSpPr/>
      </xdr:nvSpPr>
      <xdr:spPr>
        <a:xfrm>
          <a:off x="11839575" y="12573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8162" name="Shape 6">
          <a:extLst>
            <a:ext uri="{FF2B5EF4-FFF2-40B4-BE49-F238E27FC236}">
              <a16:creationId xmlns:a16="http://schemas.microsoft.com/office/drawing/2014/main" id="{1F3F280E-9409-4679-82A6-206E4DCFFD12}"/>
            </a:ext>
          </a:extLst>
        </xdr:cNvPr>
        <xdr:cNvSpPr/>
      </xdr:nvSpPr>
      <xdr:spPr>
        <a:xfrm>
          <a:off x="11839575" y="12573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8163" name="Shape 6">
          <a:extLst>
            <a:ext uri="{FF2B5EF4-FFF2-40B4-BE49-F238E27FC236}">
              <a16:creationId xmlns:a16="http://schemas.microsoft.com/office/drawing/2014/main" id="{C0B0B1AE-1465-420F-86CB-177A69ADED6B}"/>
            </a:ext>
          </a:extLst>
        </xdr:cNvPr>
        <xdr:cNvSpPr/>
      </xdr:nvSpPr>
      <xdr:spPr>
        <a:xfrm>
          <a:off x="11839575" y="12573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8164" name="Shape 6">
          <a:extLst>
            <a:ext uri="{FF2B5EF4-FFF2-40B4-BE49-F238E27FC236}">
              <a16:creationId xmlns:a16="http://schemas.microsoft.com/office/drawing/2014/main" id="{347AAEDF-A4DB-4887-8000-7093D04B6B33}"/>
            </a:ext>
          </a:extLst>
        </xdr:cNvPr>
        <xdr:cNvSpPr/>
      </xdr:nvSpPr>
      <xdr:spPr>
        <a:xfrm>
          <a:off x="11839575" y="12573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8165" name="Shape 6">
          <a:extLst>
            <a:ext uri="{FF2B5EF4-FFF2-40B4-BE49-F238E27FC236}">
              <a16:creationId xmlns:a16="http://schemas.microsoft.com/office/drawing/2014/main" id="{F93F2AE0-D6A1-420A-924F-B476A8F36663}"/>
            </a:ext>
          </a:extLst>
        </xdr:cNvPr>
        <xdr:cNvSpPr/>
      </xdr:nvSpPr>
      <xdr:spPr>
        <a:xfrm>
          <a:off x="11839575" y="12573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8166" name="Shape 6">
          <a:extLst>
            <a:ext uri="{FF2B5EF4-FFF2-40B4-BE49-F238E27FC236}">
              <a16:creationId xmlns:a16="http://schemas.microsoft.com/office/drawing/2014/main" id="{DBC64626-6F22-4C4D-A631-2033342AED13}"/>
            </a:ext>
          </a:extLst>
        </xdr:cNvPr>
        <xdr:cNvSpPr/>
      </xdr:nvSpPr>
      <xdr:spPr>
        <a:xfrm>
          <a:off x="11839575" y="12573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8167" name="Shape 6">
          <a:extLst>
            <a:ext uri="{FF2B5EF4-FFF2-40B4-BE49-F238E27FC236}">
              <a16:creationId xmlns:a16="http://schemas.microsoft.com/office/drawing/2014/main" id="{7E68BD0D-F16D-4132-89FB-B952999C20E3}"/>
            </a:ext>
          </a:extLst>
        </xdr:cNvPr>
        <xdr:cNvSpPr/>
      </xdr:nvSpPr>
      <xdr:spPr>
        <a:xfrm>
          <a:off x="11839575" y="12573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8168" name="Shape 6">
          <a:extLst>
            <a:ext uri="{FF2B5EF4-FFF2-40B4-BE49-F238E27FC236}">
              <a16:creationId xmlns:a16="http://schemas.microsoft.com/office/drawing/2014/main" id="{6AABBD3F-C40D-48A7-A468-246BDC4D0AB5}"/>
            </a:ext>
          </a:extLst>
        </xdr:cNvPr>
        <xdr:cNvSpPr/>
      </xdr:nvSpPr>
      <xdr:spPr>
        <a:xfrm>
          <a:off x="11839575" y="12573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8169" name="Shape 6">
          <a:extLst>
            <a:ext uri="{FF2B5EF4-FFF2-40B4-BE49-F238E27FC236}">
              <a16:creationId xmlns:a16="http://schemas.microsoft.com/office/drawing/2014/main" id="{71E0C18B-8D95-46B1-9EDD-03F2B576AEC2}"/>
            </a:ext>
          </a:extLst>
        </xdr:cNvPr>
        <xdr:cNvSpPr/>
      </xdr:nvSpPr>
      <xdr:spPr>
        <a:xfrm>
          <a:off x="11839575" y="12573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8170" name="Shape 6">
          <a:extLst>
            <a:ext uri="{FF2B5EF4-FFF2-40B4-BE49-F238E27FC236}">
              <a16:creationId xmlns:a16="http://schemas.microsoft.com/office/drawing/2014/main" id="{A6763B23-D952-4137-9EE4-07C31EF5311B}"/>
            </a:ext>
          </a:extLst>
        </xdr:cNvPr>
        <xdr:cNvSpPr/>
      </xdr:nvSpPr>
      <xdr:spPr>
        <a:xfrm>
          <a:off x="11839575" y="12573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8171" name="Shape 6">
          <a:extLst>
            <a:ext uri="{FF2B5EF4-FFF2-40B4-BE49-F238E27FC236}">
              <a16:creationId xmlns:a16="http://schemas.microsoft.com/office/drawing/2014/main" id="{6BDD02DC-990D-4C01-B01E-9E903934E2A4}"/>
            </a:ext>
          </a:extLst>
        </xdr:cNvPr>
        <xdr:cNvSpPr/>
      </xdr:nvSpPr>
      <xdr:spPr>
        <a:xfrm>
          <a:off x="11839575" y="12573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8172" name="Shape 6">
          <a:extLst>
            <a:ext uri="{FF2B5EF4-FFF2-40B4-BE49-F238E27FC236}">
              <a16:creationId xmlns:a16="http://schemas.microsoft.com/office/drawing/2014/main" id="{26B85E8E-39C4-4DB0-88F6-8DDEF3B299E1}"/>
            </a:ext>
          </a:extLst>
        </xdr:cNvPr>
        <xdr:cNvSpPr/>
      </xdr:nvSpPr>
      <xdr:spPr>
        <a:xfrm>
          <a:off x="11839575" y="12573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8173" name="Shape 6">
          <a:extLst>
            <a:ext uri="{FF2B5EF4-FFF2-40B4-BE49-F238E27FC236}">
              <a16:creationId xmlns:a16="http://schemas.microsoft.com/office/drawing/2014/main" id="{ED5E1B3C-6019-4FB1-97AB-54E5DF978EC0}"/>
            </a:ext>
          </a:extLst>
        </xdr:cNvPr>
        <xdr:cNvSpPr/>
      </xdr:nvSpPr>
      <xdr:spPr>
        <a:xfrm>
          <a:off x="11839575" y="12573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8174" name="Shape 6">
          <a:extLst>
            <a:ext uri="{FF2B5EF4-FFF2-40B4-BE49-F238E27FC236}">
              <a16:creationId xmlns:a16="http://schemas.microsoft.com/office/drawing/2014/main" id="{10920CAF-5679-445E-8476-9590D91E649F}"/>
            </a:ext>
          </a:extLst>
        </xdr:cNvPr>
        <xdr:cNvSpPr/>
      </xdr:nvSpPr>
      <xdr:spPr>
        <a:xfrm>
          <a:off x="11839575" y="12573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8175" name="Shape 6">
          <a:extLst>
            <a:ext uri="{FF2B5EF4-FFF2-40B4-BE49-F238E27FC236}">
              <a16:creationId xmlns:a16="http://schemas.microsoft.com/office/drawing/2014/main" id="{92D202BB-0A60-41F2-ADE7-4F528B0A5085}"/>
            </a:ext>
          </a:extLst>
        </xdr:cNvPr>
        <xdr:cNvSpPr/>
      </xdr:nvSpPr>
      <xdr:spPr>
        <a:xfrm>
          <a:off x="11839575" y="12573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8176" name="Shape 6">
          <a:extLst>
            <a:ext uri="{FF2B5EF4-FFF2-40B4-BE49-F238E27FC236}">
              <a16:creationId xmlns:a16="http://schemas.microsoft.com/office/drawing/2014/main" id="{A0970E76-1FAA-4B49-860E-E3E9996021CF}"/>
            </a:ext>
          </a:extLst>
        </xdr:cNvPr>
        <xdr:cNvSpPr/>
      </xdr:nvSpPr>
      <xdr:spPr>
        <a:xfrm>
          <a:off x="11839575" y="12573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8177" name="Shape 6">
          <a:extLst>
            <a:ext uri="{FF2B5EF4-FFF2-40B4-BE49-F238E27FC236}">
              <a16:creationId xmlns:a16="http://schemas.microsoft.com/office/drawing/2014/main" id="{6B274A63-BB75-4712-BF26-F68CDEE28EB0}"/>
            </a:ext>
          </a:extLst>
        </xdr:cNvPr>
        <xdr:cNvSpPr/>
      </xdr:nvSpPr>
      <xdr:spPr>
        <a:xfrm>
          <a:off x="11839575" y="12573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8178" name="Shape 6">
          <a:extLst>
            <a:ext uri="{FF2B5EF4-FFF2-40B4-BE49-F238E27FC236}">
              <a16:creationId xmlns:a16="http://schemas.microsoft.com/office/drawing/2014/main" id="{91594DD3-C2A2-4D82-BFDD-2E5192D74D9D}"/>
            </a:ext>
          </a:extLst>
        </xdr:cNvPr>
        <xdr:cNvSpPr/>
      </xdr:nvSpPr>
      <xdr:spPr>
        <a:xfrm>
          <a:off x="11839575" y="12573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8179" name="Shape 6">
          <a:extLst>
            <a:ext uri="{FF2B5EF4-FFF2-40B4-BE49-F238E27FC236}">
              <a16:creationId xmlns:a16="http://schemas.microsoft.com/office/drawing/2014/main" id="{705B24FD-AA9A-4176-A088-B3D2BE213702}"/>
            </a:ext>
          </a:extLst>
        </xdr:cNvPr>
        <xdr:cNvSpPr/>
      </xdr:nvSpPr>
      <xdr:spPr>
        <a:xfrm>
          <a:off x="11839575" y="12573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8180" name="Shape 6">
          <a:extLst>
            <a:ext uri="{FF2B5EF4-FFF2-40B4-BE49-F238E27FC236}">
              <a16:creationId xmlns:a16="http://schemas.microsoft.com/office/drawing/2014/main" id="{F085A0DE-1A02-4C73-BD1B-226F18C9C6A9}"/>
            </a:ext>
          </a:extLst>
        </xdr:cNvPr>
        <xdr:cNvSpPr/>
      </xdr:nvSpPr>
      <xdr:spPr>
        <a:xfrm>
          <a:off x="11839575" y="12573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8181" name="Shape 6">
          <a:extLst>
            <a:ext uri="{FF2B5EF4-FFF2-40B4-BE49-F238E27FC236}">
              <a16:creationId xmlns:a16="http://schemas.microsoft.com/office/drawing/2014/main" id="{7E9B6CC5-CB0A-401B-8327-3EFB58D48A0C}"/>
            </a:ext>
          </a:extLst>
        </xdr:cNvPr>
        <xdr:cNvSpPr/>
      </xdr:nvSpPr>
      <xdr:spPr>
        <a:xfrm>
          <a:off x="11839575" y="12573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8182" name="Shape 6">
          <a:extLst>
            <a:ext uri="{FF2B5EF4-FFF2-40B4-BE49-F238E27FC236}">
              <a16:creationId xmlns:a16="http://schemas.microsoft.com/office/drawing/2014/main" id="{28005F0D-9459-40FC-A228-FFFEDC2C9E62}"/>
            </a:ext>
          </a:extLst>
        </xdr:cNvPr>
        <xdr:cNvSpPr/>
      </xdr:nvSpPr>
      <xdr:spPr>
        <a:xfrm>
          <a:off x="11839575" y="12573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8183" name="Shape 6">
          <a:extLst>
            <a:ext uri="{FF2B5EF4-FFF2-40B4-BE49-F238E27FC236}">
              <a16:creationId xmlns:a16="http://schemas.microsoft.com/office/drawing/2014/main" id="{55FAF7DD-C9AC-4714-ABAF-AFC1CCD2A064}"/>
            </a:ext>
          </a:extLst>
        </xdr:cNvPr>
        <xdr:cNvSpPr/>
      </xdr:nvSpPr>
      <xdr:spPr>
        <a:xfrm>
          <a:off x="11839575" y="12573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8184" name="Shape 6">
          <a:extLst>
            <a:ext uri="{FF2B5EF4-FFF2-40B4-BE49-F238E27FC236}">
              <a16:creationId xmlns:a16="http://schemas.microsoft.com/office/drawing/2014/main" id="{F3890BBE-1843-40E8-A468-5F23C1CE69AF}"/>
            </a:ext>
          </a:extLst>
        </xdr:cNvPr>
        <xdr:cNvSpPr/>
      </xdr:nvSpPr>
      <xdr:spPr>
        <a:xfrm>
          <a:off x="11839575" y="12573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8185" name="Shape 6">
          <a:extLst>
            <a:ext uri="{FF2B5EF4-FFF2-40B4-BE49-F238E27FC236}">
              <a16:creationId xmlns:a16="http://schemas.microsoft.com/office/drawing/2014/main" id="{4C634C06-47AF-4817-AAB0-A86DD7DE0DD7}"/>
            </a:ext>
          </a:extLst>
        </xdr:cNvPr>
        <xdr:cNvSpPr/>
      </xdr:nvSpPr>
      <xdr:spPr>
        <a:xfrm>
          <a:off x="11839575" y="12573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8186" name="Shape 6">
          <a:extLst>
            <a:ext uri="{FF2B5EF4-FFF2-40B4-BE49-F238E27FC236}">
              <a16:creationId xmlns:a16="http://schemas.microsoft.com/office/drawing/2014/main" id="{E081EB01-8109-4DF9-9665-49755E9AAD0C}"/>
            </a:ext>
          </a:extLst>
        </xdr:cNvPr>
        <xdr:cNvSpPr/>
      </xdr:nvSpPr>
      <xdr:spPr>
        <a:xfrm>
          <a:off x="11839575" y="12573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8187" name="Shape 6">
          <a:extLst>
            <a:ext uri="{FF2B5EF4-FFF2-40B4-BE49-F238E27FC236}">
              <a16:creationId xmlns:a16="http://schemas.microsoft.com/office/drawing/2014/main" id="{0EBBCFAE-665D-4274-A6C4-48DD1768C283}"/>
            </a:ext>
          </a:extLst>
        </xdr:cNvPr>
        <xdr:cNvSpPr/>
      </xdr:nvSpPr>
      <xdr:spPr>
        <a:xfrm>
          <a:off x="11839575" y="12573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8188" name="Shape 6">
          <a:extLst>
            <a:ext uri="{FF2B5EF4-FFF2-40B4-BE49-F238E27FC236}">
              <a16:creationId xmlns:a16="http://schemas.microsoft.com/office/drawing/2014/main" id="{D3703DEE-5CF0-445D-A13B-83A876C844BC}"/>
            </a:ext>
          </a:extLst>
        </xdr:cNvPr>
        <xdr:cNvSpPr/>
      </xdr:nvSpPr>
      <xdr:spPr>
        <a:xfrm>
          <a:off x="11839575" y="12573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8189" name="Shape 6">
          <a:extLst>
            <a:ext uri="{FF2B5EF4-FFF2-40B4-BE49-F238E27FC236}">
              <a16:creationId xmlns:a16="http://schemas.microsoft.com/office/drawing/2014/main" id="{00757619-6A5A-49B2-A969-4E0175C4DF1E}"/>
            </a:ext>
          </a:extLst>
        </xdr:cNvPr>
        <xdr:cNvSpPr/>
      </xdr:nvSpPr>
      <xdr:spPr>
        <a:xfrm>
          <a:off x="11839575" y="12573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8190" name="Shape 6">
          <a:extLst>
            <a:ext uri="{FF2B5EF4-FFF2-40B4-BE49-F238E27FC236}">
              <a16:creationId xmlns:a16="http://schemas.microsoft.com/office/drawing/2014/main" id="{F3716853-2F3D-4F81-8EC1-E91AA175B82F}"/>
            </a:ext>
          </a:extLst>
        </xdr:cNvPr>
        <xdr:cNvSpPr/>
      </xdr:nvSpPr>
      <xdr:spPr>
        <a:xfrm>
          <a:off x="11839575" y="12573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8191" name="Shape 6">
          <a:extLst>
            <a:ext uri="{FF2B5EF4-FFF2-40B4-BE49-F238E27FC236}">
              <a16:creationId xmlns:a16="http://schemas.microsoft.com/office/drawing/2014/main" id="{E25A1647-1B48-4FF6-8592-D7C65B4DD4FB}"/>
            </a:ext>
          </a:extLst>
        </xdr:cNvPr>
        <xdr:cNvSpPr/>
      </xdr:nvSpPr>
      <xdr:spPr>
        <a:xfrm>
          <a:off x="11839575" y="12573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8192" name="Shape 6">
          <a:extLst>
            <a:ext uri="{FF2B5EF4-FFF2-40B4-BE49-F238E27FC236}">
              <a16:creationId xmlns:a16="http://schemas.microsoft.com/office/drawing/2014/main" id="{37CE4D72-A94F-4F57-9EA3-861096E567E0}"/>
            </a:ext>
          </a:extLst>
        </xdr:cNvPr>
        <xdr:cNvSpPr/>
      </xdr:nvSpPr>
      <xdr:spPr>
        <a:xfrm>
          <a:off x="11839575" y="12573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8193" name="Shape 6">
          <a:extLst>
            <a:ext uri="{FF2B5EF4-FFF2-40B4-BE49-F238E27FC236}">
              <a16:creationId xmlns:a16="http://schemas.microsoft.com/office/drawing/2014/main" id="{D4CC98E2-3723-4D49-A1D8-46CD857EB764}"/>
            </a:ext>
          </a:extLst>
        </xdr:cNvPr>
        <xdr:cNvSpPr/>
      </xdr:nvSpPr>
      <xdr:spPr>
        <a:xfrm>
          <a:off x="11839575" y="12573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8194" name="Shape 6">
          <a:extLst>
            <a:ext uri="{FF2B5EF4-FFF2-40B4-BE49-F238E27FC236}">
              <a16:creationId xmlns:a16="http://schemas.microsoft.com/office/drawing/2014/main" id="{D5D3ED84-DEFF-4671-B5BC-5D0D6CB781E2}"/>
            </a:ext>
          </a:extLst>
        </xdr:cNvPr>
        <xdr:cNvSpPr/>
      </xdr:nvSpPr>
      <xdr:spPr>
        <a:xfrm>
          <a:off x="11839575" y="12573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8195" name="Shape 6">
          <a:extLst>
            <a:ext uri="{FF2B5EF4-FFF2-40B4-BE49-F238E27FC236}">
              <a16:creationId xmlns:a16="http://schemas.microsoft.com/office/drawing/2014/main" id="{118A3FE4-5B9F-4BAF-BB91-D0F7BF27636C}"/>
            </a:ext>
          </a:extLst>
        </xdr:cNvPr>
        <xdr:cNvSpPr/>
      </xdr:nvSpPr>
      <xdr:spPr>
        <a:xfrm>
          <a:off x="11839575" y="12573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8196" name="Shape 6">
          <a:extLst>
            <a:ext uri="{FF2B5EF4-FFF2-40B4-BE49-F238E27FC236}">
              <a16:creationId xmlns:a16="http://schemas.microsoft.com/office/drawing/2014/main" id="{31030C1E-A4FE-44F0-BD9C-619DB5937C1B}"/>
            </a:ext>
          </a:extLst>
        </xdr:cNvPr>
        <xdr:cNvSpPr/>
      </xdr:nvSpPr>
      <xdr:spPr>
        <a:xfrm>
          <a:off x="11839575" y="12573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8197" name="Shape 6">
          <a:extLst>
            <a:ext uri="{FF2B5EF4-FFF2-40B4-BE49-F238E27FC236}">
              <a16:creationId xmlns:a16="http://schemas.microsoft.com/office/drawing/2014/main" id="{9007AE97-A2F4-49F1-8DDF-E330DAD28AD2}"/>
            </a:ext>
          </a:extLst>
        </xdr:cNvPr>
        <xdr:cNvSpPr/>
      </xdr:nvSpPr>
      <xdr:spPr>
        <a:xfrm>
          <a:off x="11839575" y="12573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8198" name="Shape 6">
          <a:extLst>
            <a:ext uri="{FF2B5EF4-FFF2-40B4-BE49-F238E27FC236}">
              <a16:creationId xmlns:a16="http://schemas.microsoft.com/office/drawing/2014/main" id="{1F9D7663-C422-44BC-B47E-DB7C16C78F87}"/>
            </a:ext>
          </a:extLst>
        </xdr:cNvPr>
        <xdr:cNvSpPr/>
      </xdr:nvSpPr>
      <xdr:spPr>
        <a:xfrm>
          <a:off x="11839575" y="12573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8199" name="Shape 6">
          <a:extLst>
            <a:ext uri="{FF2B5EF4-FFF2-40B4-BE49-F238E27FC236}">
              <a16:creationId xmlns:a16="http://schemas.microsoft.com/office/drawing/2014/main" id="{2E31893F-E7E9-4DE2-BD03-EB6BF073DC15}"/>
            </a:ext>
          </a:extLst>
        </xdr:cNvPr>
        <xdr:cNvSpPr/>
      </xdr:nvSpPr>
      <xdr:spPr>
        <a:xfrm>
          <a:off x="11839575" y="12573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8200" name="Shape 6">
          <a:extLst>
            <a:ext uri="{FF2B5EF4-FFF2-40B4-BE49-F238E27FC236}">
              <a16:creationId xmlns:a16="http://schemas.microsoft.com/office/drawing/2014/main" id="{C40FB5B4-5DD1-403A-9552-336BD0EF43A6}"/>
            </a:ext>
          </a:extLst>
        </xdr:cNvPr>
        <xdr:cNvSpPr/>
      </xdr:nvSpPr>
      <xdr:spPr>
        <a:xfrm>
          <a:off x="11839575" y="12573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8201" name="Shape 6">
          <a:extLst>
            <a:ext uri="{FF2B5EF4-FFF2-40B4-BE49-F238E27FC236}">
              <a16:creationId xmlns:a16="http://schemas.microsoft.com/office/drawing/2014/main" id="{604EBC51-FEB5-4C5D-833B-5C35B4776338}"/>
            </a:ext>
          </a:extLst>
        </xdr:cNvPr>
        <xdr:cNvSpPr/>
      </xdr:nvSpPr>
      <xdr:spPr>
        <a:xfrm>
          <a:off x="11839575" y="12573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8202" name="Shape 6">
          <a:extLst>
            <a:ext uri="{FF2B5EF4-FFF2-40B4-BE49-F238E27FC236}">
              <a16:creationId xmlns:a16="http://schemas.microsoft.com/office/drawing/2014/main" id="{97F4910F-4F7E-4DC0-AAE6-77471DFA1079}"/>
            </a:ext>
          </a:extLst>
        </xdr:cNvPr>
        <xdr:cNvSpPr/>
      </xdr:nvSpPr>
      <xdr:spPr>
        <a:xfrm>
          <a:off x="11839575" y="12573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8203" name="Shape 6">
          <a:extLst>
            <a:ext uri="{FF2B5EF4-FFF2-40B4-BE49-F238E27FC236}">
              <a16:creationId xmlns:a16="http://schemas.microsoft.com/office/drawing/2014/main" id="{D2D2B441-4577-458B-84B7-76E118D2F000}"/>
            </a:ext>
          </a:extLst>
        </xdr:cNvPr>
        <xdr:cNvSpPr/>
      </xdr:nvSpPr>
      <xdr:spPr>
        <a:xfrm>
          <a:off x="11839575" y="12573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8204" name="Shape 6">
          <a:extLst>
            <a:ext uri="{FF2B5EF4-FFF2-40B4-BE49-F238E27FC236}">
              <a16:creationId xmlns:a16="http://schemas.microsoft.com/office/drawing/2014/main" id="{765C057D-9ACA-4A32-A962-7FE3D461CFF3}"/>
            </a:ext>
          </a:extLst>
        </xdr:cNvPr>
        <xdr:cNvSpPr/>
      </xdr:nvSpPr>
      <xdr:spPr>
        <a:xfrm>
          <a:off x="11839575" y="12573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8205" name="Shape 6">
          <a:extLst>
            <a:ext uri="{FF2B5EF4-FFF2-40B4-BE49-F238E27FC236}">
              <a16:creationId xmlns:a16="http://schemas.microsoft.com/office/drawing/2014/main" id="{8B1F78E0-E757-41C7-B43A-E5AA7F8BB421}"/>
            </a:ext>
          </a:extLst>
        </xdr:cNvPr>
        <xdr:cNvSpPr/>
      </xdr:nvSpPr>
      <xdr:spPr>
        <a:xfrm>
          <a:off x="11839575" y="12573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8206" name="Shape 6">
          <a:extLst>
            <a:ext uri="{FF2B5EF4-FFF2-40B4-BE49-F238E27FC236}">
              <a16:creationId xmlns:a16="http://schemas.microsoft.com/office/drawing/2014/main" id="{705E90B9-6684-42DA-AC88-9F1DD2F1DF71}"/>
            </a:ext>
          </a:extLst>
        </xdr:cNvPr>
        <xdr:cNvSpPr/>
      </xdr:nvSpPr>
      <xdr:spPr>
        <a:xfrm>
          <a:off x="11839575" y="12573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8207" name="Shape 6">
          <a:extLst>
            <a:ext uri="{FF2B5EF4-FFF2-40B4-BE49-F238E27FC236}">
              <a16:creationId xmlns:a16="http://schemas.microsoft.com/office/drawing/2014/main" id="{36207BC2-09C2-4965-9556-5B008C9CD752}"/>
            </a:ext>
          </a:extLst>
        </xdr:cNvPr>
        <xdr:cNvSpPr/>
      </xdr:nvSpPr>
      <xdr:spPr>
        <a:xfrm>
          <a:off x="11839575" y="12573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8208" name="Shape 6">
          <a:extLst>
            <a:ext uri="{FF2B5EF4-FFF2-40B4-BE49-F238E27FC236}">
              <a16:creationId xmlns:a16="http://schemas.microsoft.com/office/drawing/2014/main" id="{7A9E820B-A91A-45F4-B5CE-19B9CFB4803E}"/>
            </a:ext>
          </a:extLst>
        </xdr:cNvPr>
        <xdr:cNvSpPr/>
      </xdr:nvSpPr>
      <xdr:spPr>
        <a:xfrm>
          <a:off x="11839575" y="12573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8209" name="Shape 6">
          <a:extLst>
            <a:ext uri="{FF2B5EF4-FFF2-40B4-BE49-F238E27FC236}">
              <a16:creationId xmlns:a16="http://schemas.microsoft.com/office/drawing/2014/main" id="{30B568EA-3FC3-428D-A132-8500CED528BA}"/>
            </a:ext>
          </a:extLst>
        </xdr:cNvPr>
        <xdr:cNvSpPr/>
      </xdr:nvSpPr>
      <xdr:spPr>
        <a:xfrm>
          <a:off x="11839575" y="12573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8210" name="Shape 6">
          <a:extLst>
            <a:ext uri="{FF2B5EF4-FFF2-40B4-BE49-F238E27FC236}">
              <a16:creationId xmlns:a16="http://schemas.microsoft.com/office/drawing/2014/main" id="{EB14E1BE-3E85-42B2-B179-8DECCC8B5CC2}"/>
            </a:ext>
          </a:extLst>
        </xdr:cNvPr>
        <xdr:cNvSpPr/>
      </xdr:nvSpPr>
      <xdr:spPr>
        <a:xfrm>
          <a:off x="11839575" y="12573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8211" name="Shape 6">
          <a:extLst>
            <a:ext uri="{FF2B5EF4-FFF2-40B4-BE49-F238E27FC236}">
              <a16:creationId xmlns:a16="http://schemas.microsoft.com/office/drawing/2014/main" id="{57CCC833-5380-4F7C-A844-720A39D0F7F1}"/>
            </a:ext>
          </a:extLst>
        </xdr:cNvPr>
        <xdr:cNvSpPr/>
      </xdr:nvSpPr>
      <xdr:spPr>
        <a:xfrm>
          <a:off x="11839575" y="12573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8212" name="Shape 6">
          <a:extLst>
            <a:ext uri="{FF2B5EF4-FFF2-40B4-BE49-F238E27FC236}">
              <a16:creationId xmlns:a16="http://schemas.microsoft.com/office/drawing/2014/main" id="{AA2B7F58-56CA-4966-953C-EC1E9A23ED8D}"/>
            </a:ext>
          </a:extLst>
        </xdr:cNvPr>
        <xdr:cNvSpPr/>
      </xdr:nvSpPr>
      <xdr:spPr>
        <a:xfrm>
          <a:off x="11839575" y="12573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8213" name="Shape 6">
          <a:extLst>
            <a:ext uri="{FF2B5EF4-FFF2-40B4-BE49-F238E27FC236}">
              <a16:creationId xmlns:a16="http://schemas.microsoft.com/office/drawing/2014/main" id="{AF462F37-161E-4D72-88C5-E9169CB16FA7}"/>
            </a:ext>
          </a:extLst>
        </xdr:cNvPr>
        <xdr:cNvSpPr/>
      </xdr:nvSpPr>
      <xdr:spPr>
        <a:xfrm>
          <a:off x="11839575" y="12573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8214" name="Shape 6">
          <a:extLst>
            <a:ext uri="{FF2B5EF4-FFF2-40B4-BE49-F238E27FC236}">
              <a16:creationId xmlns:a16="http://schemas.microsoft.com/office/drawing/2014/main" id="{3F7A2D27-EC28-49B7-9613-12AD1BAD6B84}"/>
            </a:ext>
          </a:extLst>
        </xdr:cNvPr>
        <xdr:cNvSpPr/>
      </xdr:nvSpPr>
      <xdr:spPr>
        <a:xfrm>
          <a:off x="11839575" y="12573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8215" name="Shape 6">
          <a:extLst>
            <a:ext uri="{FF2B5EF4-FFF2-40B4-BE49-F238E27FC236}">
              <a16:creationId xmlns:a16="http://schemas.microsoft.com/office/drawing/2014/main" id="{D446A387-75C3-4051-8D74-9955A681B10D}"/>
            </a:ext>
          </a:extLst>
        </xdr:cNvPr>
        <xdr:cNvSpPr/>
      </xdr:nvSpPr>
      <xdr:spPr>
        <a:xfrm>
          <a:off x="11839575" y="12573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8216" name="Shape 6">
          <a:extLst>
            <a:ext uri="{FF2B5EF4-FFF2-40B4-BE49-F238E27FC236}">
              <a16:creationId xmlns:a16="http://schemas.microsoft.com/office/drawing/2014/main" id="{8FD3D698-A4AE-4B62-A6CC-2F414895FC24}"/>
            </a:ext>
          </a:extLst>
        </xdr:cNvPr>
        <xdr:cNvSpPr/>
      </xdr:nvSpPr>
      <xdr:spPr>
        <a:xfrm>
          <a:off x="11839575" y="12573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8217" name="Shape 6">
          <a:extLst>
            <a:ext uri="{FF2B5EF4-FFF2-40B4-BE49-F238E27FC236}">
              <a16:creationId xmlns:a16="http://schemas.microsoft.com/office/drawing/2014/main" id="{E4D39E76-D233-4CA0-A8A4-2F3A28EB9D02}"/>
            </a:ext>
          </a:extLst>
        </xdr:cNvPr>
        <xdr:cNvSpPr/>
      </xdr:nvSpPr>
      <xdr:spPr>
        <a:xfrm>
          <a:off x="11839575" y="12573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8218" name="Shape 6">
          <a:extLst>
            <a:ext uri="{FF2B5EF4-FFF2-40B4-BE49-F238E27FC236}">
              <a16:creationId xmlns:a16="http://schemas.microsoft.com/office/drawing/2014/main" id="{6F84090D-F92B-4C09-8664-A4B1FB48EBAF}"/>
            </a:ext>
          </a:extLst>
        </xdr:cNvPr>
        <xdr:cNvSpPr/>
      </xdr:nvSpPr>
      <xdr:spPr>
        <a:xfrm>
          <a:off x="11839575" y="12573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8219" name="Shape 6">
          <a:extLst>
            <a:ext uri="{FF2B5EF4-FFF2-40B4-BE49-F238E27FC236}">
              <a16:creationId xmlns:a16="http://schemas.microsoft.com/office/drawing/2014/main" id="{CAD34873-2507-4BF3-9555-33681D55AC85}"/>
            </a:ext>
          </a:extLst>
        </xdr:cNvPr>
        <xdr:cNvSpPr/>
      </xdr:nvSpPr>
      <xdr:spPr>
        <a:xfrm>
          <a:off x="11839575" y="12573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8220" name="Shape 6">
          <a:extLst>
            <a:ext uri="{FF2B5EF4-FFF2-40B4-BE49-F238E27FC236}">
              <a16:creationId xmlns:a16="http://schemas.microsoft.com/office/drawing/2014/main" id="{47FBB31E-7A32-4F72-BD57-32D05004066E}"/>
            </a:ext>
          </a:extLst>
        </xdr:cNvPr>
        <xdr:cNvSpPr/>
      </xdr:nvSpPr>
      <xdr:spPr>
        <a:xfrm>
          <a:off x="11839575" y="12573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8221" name="Shape 6">
          <a:extLst>
            <a:ext uri="{FF2B5EF4-FFF2-40B4-BE49-F238E27FC236}">
              <a16:creationId xmlns:a16="http://schemas.microsoft.com/office/drawing/2014/main" id="{B270F319-C5CD-464A-BD07-888C59C09E2D}"/>
            </a:ext>
          </a:extLst>
        </xdr:cNvPr>
        <xdr:cNvSpPr/>
      </xdr:nvSpPr>
      <xdr:spPr>
        <a:xfrm>
          <a:off x="11839575" y="12573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8222" name="Shape 6">
          <a:extLst>
            <a:ext uri="{FF2B5EF4-FFF2-40B4-BE49-F238E27FC236}">
              <a16:creationId xmlns:a16="http://schemas.microsoft.com/office/drawing/2014/main" id="{C7BEB297-D3D8-4AEE-822F-162FBB29E51B}"/>
            </a:ext>
          </a:extLst>
        </xdr:cNvPr>
        <xdr:cNvSpPr/>
      </xdr:nvSpPr>
      <xdr:spPr>
        <a:xfrm>
          <a:off x="11839575" y="12573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8223" name="Shape 6">
          <a:extLst>
            <a:ext uri="{FF2B5EF4-FFF2-40B4-BE49-F238E27FC236}">
              <a16:creationId xmlns:a16="http://schemas.microsoft.com/office/drawing/2014/main" id="{DCA97434-F1A3-45EF-B5E9-E474E85BAAE7}"/>
            </a:ext>
          </a:extLst>
        </xdr:cNvPr>
        <xdr:cNvSpPr/>
      </xdr:nvSpPr>
      <xdr:spPr>
        <a:xfrm>
          <a:off x="11839575" y="12573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8224" name="Shape 6">
          <a:extLst>
            <a:ext uri="{FF2B5EF4-FFF2-40B4-BE49-F238E27FC236}">
              <a16:creationId xmlns:a16="http://schemas.microsoft.com/office/drawing/2014/main" id="{EEB190BB-1232-4E91-BD26-118B5B5CBD95}"/>
            </a:ext>
          </a:extLst>
        </xdr:cNvPr>
        <xdr:cNvSpPr/>
      </xdr:nvSpPr>
      <xdr:spPr>
        <a:xfrm>
          <a:off x="11839575" y="12573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8225" name="Shape 6">
          <a:extLst>
            <a:ext uri="{FF2B5EF4-FFF2-40B4-BE49-F238E27FC236}">
              <a16:creationId xmlns:a16="http://schemas.microsoft.com/office/drawing/2014/main" id="{096DE30D-1C73-42DA-B2A7-EA1F682F26E0}"/>
            </a:ext>
          </a:extLst>
        </xdr:cNvPr>
        <xdr:cNvSpPr/>
      </xdr:nvSpPr>
      <xdr:spPr>
        <a:xfrm>
          <a:off x="11839575" y="12573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8226" name="Shape 6">
          <a:extLst>
            <a:ext uri="{FF2B5EF4-FFF2-40B4-BE49-F238E27FC236}">
              <a16:creationId xmlns:a16="http://schemas.microsoft.com/office/drawing/2014/main" id="{A9034D23-0548-4CE0-884F-6520B6CF265E}"/>
            </a:ext>
          </a:extLst>
        </xdr:cNvPr>
        <xdr:cNvSpPr/>
      </xdr:nvSpPr>
      <xdr:spPr>
        <a:xfrm>
          <a:off x="11839575" y="12573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8227" name="Shape 6">
          <a:extLst>
            <a:ext uri="{FF2B5EF4-FFF2-40B4-BE49-F238E27FC236}">
              <a16:creationId xmlns:a16="http://schemas.microsoft.com/office/drawing/2014/main" id="{70D3F797-8C8F-4C0A-881B-8735EF9E31BF}"/>
            </a:ext>
          </a:extLst>
        </xdr:cNvPr>
        <xdr:cNvSpPr/>
      </xdr:nvSpPr>
      <xdr:spPr>
        <a:xfrm>
          <a:off x="11839575" y="12573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8228" name="Shape 6">
          <a:extLst>
            <a:ext uri="{FF2B5EF4-FFF2-40B4-BE49-F238E27FC236}">
              <a16:creationId xmlns:a16="http://schemas.microsoft.com/office/drawing/2014/main" id="{5A08D6CB-0F1E-469A-9CFB-440CE7826DF5}"/>
            </a:ext>
          </a:extLst>
        </xdr:cNvPr>
        <xdr:cNvSpPr/>
      </xdr:nvSpPr>
      <xdr:spPr>
        <a:xfrm>
          <a:off x="11839575" y="12573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8229" name="Shape 6">
          <a:extLst>
            <a:ext uri="{FF2B5EF4-FFF2-40B4-BE49-F238E27FC236}">
              <a16:creationId xmlns:a16="http://schemas.microsoft.com/office/drawing/2014/main" id="{B2C1F048-D33A-4A15-B386-DB184EA19F9F}"/>
            </a:ext>
          </a:extLst>
        </xdr:cNvPr>
        <xdr:cNvSpPr/>
      </xdr:nvSpPr>
      <xdr:spPr>
        <a:xfrm>
          <a:off x="11839575" y="12573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8230" name="Shape 6">
          <a:extLst>
            <a:ext uri="{FF2B5EF4-FFF2-40B4-BE49-F238E27FC236}">
              <a16:creationId xmlns:a16="http://schemas.microsoft.com/office/drawing/2014/main" id="{8D8BD7C1-2C0C-4DE7-9EC4-25D5DA0C7F34}"/>
            </a:ext>
          </a:extLst>
        </xdr:cNvPr>
        <xdr:cNvSpPr/>
      </xdr:nvSpPr>
      <xdr:spPr>
        <a:xfrm>
          <a:off x="11839575" y="12573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8231" name="Shape 6">
          <a:extLst>
            <a:ext uri="{FF2B5EF4-FFF2-40B4-BE49-F238E27FC236}">
              <a16:creationId xmlns:a16="http://schemas.microsoft.com/office/drawing/2014/main" id="{E8773667-6513-4B2E-A990-9A9655A4FF82}"/>
            </a:ext>
          </a:extLst>
        </xdr:cNvPr>
        <xdr:cNvSpPr/>
      </xdr:nvSpPr>
      <xdr:spPr>
        <a:xfrm>
          <a:off x="11839575" y="12573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8232" name="Shape 6">
          <a:extLst>
            <a:ext uri="{FF2B5EF4-FFF2-40B4-BE49-F238E27FC236}">
              <a16:creationId xmlns:a16="http://schemas.microsoft.com/office/drawing/2014/main" id="{E95ECB66-CC51-4D4B-9A2E-B63701D33FF7}"/>
            </a:ext>
          </a:extLst>
        </xdr:cNvPr>
        <xdr:cNvSpPr/>
      </xdr:nvSpPr>
      <xdr:spPr>
        <a:xfrm>
          <a:off x="11839575" y="12573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14325" cy="314325"/>
    <xdr:sp macro="" textlink="">
      <xdr:nvSpPr>
        <xdr:cNvPr id="8233" name="Shape 6">
          <a:extLst>
            <a:ext uri="{FF2B5EF4-FFF2-40B4-BE49-F238E27FC236}">
              <a16:creationId xmlns:a16="http://schemas.microsoft.com/office/drawing/2014/main" id="{6A466CA8-15DE-448E-9A2F-C178873A9919}"/>
            </a:ext>
          </a:extLst>
        </xdr:cNvPr>
        <xdr:cNvSpPr/>
      </xdr:nvSpPr>
      <xdr:spPr>
        <a:xfrm>
          <a:off x="11839575" y="12573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42900" cy="342900"/>
    <xdr:sp macro="" textlink="">
      <xdr:nvSpPr>
        <xdr:cNvPr id="8234" name="Shape 14">
          <a:extLst>
            <a:ext uri="{FF2B5EF4-FFF2-40B4-BE49-F238E27FC236}">
              <a16:creationId xmlns:a16="http://schemas.microsoft.com/office/drawing/2014/main" id="{95E37A06-890E-4133-97D0-B4C6EBCF0994}"/>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42900" cy="342900"/>
    <xdr:sp macro="" textlink="">
      <xdr:nvSpPr>
        <xdr:cNvPr id="8235" name="Shape 14">
          <a:extLst>
            <a:ext uri="{FF2B5EF4-FFF2-40B4-BE49-F238E27FC236}">
              <a16:creationId xmlns:a16="http://schemas.microsoft.com/office/drawing/2014/main" id="{DA34F9D7-AB71-4264-9F7B-5D16045C1182}"/>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37</xdr:row>
      <xdr:rowOff>0</xdr:rowOff>
    </xdr:from>
    <xdr:ext cx="342900" cy="342900"/>
    <xdr:sp macro="" textlink="">
      <xdr:nvSpPr>
        <xdr:cNvPr id="8236" name="Shape 14">
          <a:extLst>
            <a:ext uri="{FF2B5EF4-FFF2-40B4-BE49-F238E27FC236}">
              <a16:creationId xmlns:a16="http://schemas.microsoft.com/office/drawing/2014/main" id="{11F9CAD5-1885-4DFC-9C36-43B26C59ABD1}"/>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38</xdr:row>
      <xdr:rowOff>0</xdr:rowOff>
    </xdr:from>
    <xdr:ext cx="342900" cy="342900"/>
    <xdr:sp macro="" textlink="">
      <xdr:nvSpPr>
        <xdr:cNvPr id="8237" name="Shape 14">
          <a:extLst>
            <a:ext uri="{FF2B5EF4-FFF2-40B4-BE49-F238E27FC236}">
              <a16:creationId xmlns:a16="http://schemas.microsoft.com/office/drawing/2014/main" id="{6721EFCA-93A1-4517-8E90-6E6E76DA6C9E}"/>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42900" cy="342900"/>
    <xdr:sp macro="" textlink="">
      <xdr:nvSpPr>
        <xdr:cNvPr id="8238" name="Shape 14">
          <a:extLst>
            <a:ext uri="{FF2B5EF4-FFF2-40B4-BE49-F238E27FC236}">
              <a16:creationId xmlns:a16="http://schemas.microsoft.com/office/drawing/2014/main" id="{FCE39C4D-C81E-4853-9E14-E3C8C011EF9D}"/>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42900" cy="342900"/>
    <xdr:sp macro="" textlink="">
      <xdr:nvSpPr>
        <xdr:cNvPr id="8239" name="Shape 14">
          <a:extLst>
            <a:ext uri="{FF2B5EF4-FFF2-40B4-BE49-F238E27FC236}">
              <a16:creationId xmlns:a16="http://schemas.microsoft.com/office/drawing/2014/main" id="{7B4EA743-86D8-4671-83B3-945DA3D493A1}"/>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37</xdr:row>
      <xdr:rowOff>0</xdr:rowOff>
    </xdr:from>
    <xdr:ext cx="342900" cy="342900"/>
    <xdr:sp macro="" textlink="">
      <xdr:nvSpPr>
        <xdr:cNvPr id="8240" name="Shape 14">
          <a:extLst>
            <a:ext uri="{FF2B5EF4-FFF2-40B4-BE49-F238E27FC236}">
              <a16:creationId xmlns:a16="http://schemas.microsoft.com/office/drawing/2014/main" id="{74F4F075-2245-4AC0-A9EF-B1EC32993136}"/>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38</xdr:row>
      <xdr:rowOff>0</xdr:rowOff>
    </xdr:from>
    <xdr:ext cx="342900" cy="342900"/>
    <xdr:sp macro="" textlink="">
      <xdr:nvSpPr>
        <xdr:cNvPr id="8241" name="Shape 14">
          <a:extLst>
            <a:ext uri="{FF2B5EF4-FFF2-40B4-BE49-F238E27FC236}">
              <a16:creationId xmlns:a16="http://schemas.microsoft.com/office/drawing/2014/main" id="{AD4BCB15-4B67-42C5-89B0-F3B7161678BE}"/>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42900" cy="342900"/>
    <xdr:sp macro="" textlink="">
      <xdr:nvSpPr>
        <xdr:cNvPr id="8242" name="Shape 14">
          <a:extLst>
            <a:ext uri="{FF2B5EF4-FFF2-40B4-BE49-F238E27FC236}">
              <a16:creationId xmlns:a16="http://schemas.microsoft.com/office/drawing/2014/main" id="{C0041293-8CCB-40C8-8225-638AAB92E676}"/>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31</xdr:row>
      <xdr:rowOff>0</xdr:rowOff>
    </xdr:from>
    <xdr:ext cx="342900" cy="342900"/>
    <xdr:sp macro="" textlink="">
      <xdr:nvSpPr>
        <xdr:cNvPr id="8243" name="Shape 14">
          <a:extLst>
            <a:ext uri="{FF2B5EF4-FFF2-40B4-BE49-F238E27FC236}">
              <a16:creationId xmlns:a16="http://schemas.microsoft.com/office/drawing/2014/main" id="{AD16E6E1-4249-4CF4-8A59-7594F397F040}"/>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31</xdr:row>
      <xdr:rowOff>0</xdr:rowOff>
    </xdr:from>
    <xdr:ext cx="342900" cy="342900"/>
    <xdr:sp macro="" textlink="">
      <xdr:nvSpPr>
        <xdr:cNvPr id="8244" name="Shape 14">
          <a:extLst>
            <a:ext uri="{FF2B5EF4-FFF2-40B4-BE49-F238E27FC236}">
              <a16:creationId xmlns:a16="http://schemas.microsoft.com/office/drawing/2014/main" id="{9BFE898B-D36C-44AD-81AB-1F2108B58AD4}"/>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31</xdr:row>
      <xdr:rowOff>0</xdr:rowOff>
    </xdr:from>
    <xdr:ext cx="342900" cy="342900"/>
    <xdr:sp macro="" textlink="">
      <xdr:nvSpPr>
        <xdr:cNvPr id="8245" name="Shape 14">
          <a:extLst>
            <a:ext uri="{FF2B5EF4-FFF2-40B4-BE49-F238E27FC236}">
              <a16:creationId xmlns:a16="http://schemas.microsoft.com/office/drawing/2014/main" id="{E0A81B12-2736-4945-8B77-96D8F8C36C65}"/>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42900" cy="342900"/>
    <xdr:sp macro="" textlink="">
      <xdr:nvSpPr>
        <xdr:cNvPr id="8246" name="Shape 14">
          <a:extLst>
            <a:ext uri="{FF2B5EF4-FFF2-40B4-BE49-F238E27FC236}">
              <a16:creationId xmlns:a16="http://schemas.microsoft.com/office/drawing/2014/main" id="{C9E479E5-E2A4-46BB-BB81-6D6639A02231}"/>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42900" cy="342900"/>
    <xdr:sp macro="" textlink="">
      <xdr:nvSpPr>
        <xdr:cNvPr id="8247" name="Shape 14">
          <a:extLst>
            <a:ext uri="{FF2B5EF4-FFF2-40B4-BE49-F238E27FC236}">
              <a16:creationId xmlns:a16="http://schemas.microsoft.com/office/drawing/2014/main" id="{C6C8CB96-92F2-4851-A303-28550CFC9AF2}"/>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42900" cy="342900"/>
    <xdr:sp macro="" textlink="">
      <xdr:nvSpPr>
        <xdr:cNvPr id="8248" name="Shape 14">
          <a:extLst>
            <a:ext uri="{FF2B5EF4-FFF2-40B4-BE49-F238E27FC236}">
              <a16:creationId xmlns:a16="http://schemas.microsoft.com/office/drawing/2014/main" id="{1C911C21-528C-4CB8-B3AB-E52BE85AEFC3}"/>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37</xdr:row>
      <xdr:rowOff>0</xdr:rowOff>
    </xdr:from>
    <xdr:ext cx="342900" cy="342900"/>
    <xdr:sp macro="" textlink="">
      <xdr:nvSpPr>
        <xdr:cNvPr id="8249" name="Shape 14">
          <a:extLst>
            <a:ext uri="{FF2B5EF4-FFF2-40B4-BE49-F238E27FC236}">
              <a16:creationId xmlns:a16="http://schemas.microsoft.com/office/drawing/2014/main" id="{F9D93D67-1882-4CD9-B685-CFDFDFE5CA03}"/>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37</xdr:row>
      <xdr:rowOff>0</xdr:rowOff>
    </xdr:from>
    <xdr:ext cx="342900" cy="342900"/>
    <xdr:sp macro="" textlink="">
      <xdr:nvSpPr>
        <xdr:cNvPr id="8250" name="Shape 14">
          <a:extLst>
            <a:ext uri="{FF2B5EF4-FFF2-40B4-BE49-F238E27FC236}">
              <a16:creationId xmlns:a16="http://schemas.microsoft.com/office/drawing/2014/main" id="{4D2F4530-6149-4FDE-9B43-D3B50135FDF0}"/>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37</xdr:row>
      <xdr:rowOff>0</xdr:rowOff>
    </xdr:from>
    <xdr:ext cx="342900" cy="342900"/>
    <xdr:sp macro="" textlink="">
      <xdr:nvSpPr>
        <xdr:cNvPr id="8251" name="Shape 14">
          <a:extLst>
            <a:ext uri="{FF2B5EF4-FFF2-40B4-BE49-F238E27FC236}">
              <a16:creationId xmlns:a16="http://schemas.microsoft.com/office/drawing/2014/main" id="{A14E80B0-062B-43E4-9230-ED0AF237849A}"/>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38</xdr:row>
      <xdr:rowOff>0</xdr:rowOff>
    </xdr:from>
    <xdr:ext cx="342900" cy="342900"/>
    <xdr:sp macro="" textlink="">
      <xdr:nvSpPr>
        <xdr:cNvPr id="8252" name="Shape 14">
          <a:extLst>
            <a:ext uri="{FF2B5EF4-FFF2-40B4-BE49-F238E27FC236}">
              <a16:creationId xmlns:a16="http://schemas.microsoft.com/office/drawing/2014/main" id="{13391041-2F99-42B9-8701-87C4018B9594}"/>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38</xdr:row>
      <xdr:rowOff>0</xdr:rowOff>
    </xdr:from>
    <xdr:ext cx="342900" cy="342900"/>
    <xdr:sp macro="" textlink="">
      <xdr:nvSpPr>
        <xdr:cNvPr id="8253" name="Shape 14">
          <a:extLst>
            <a:ext uri="{FF2B5EF4-FFF2-40B4-BE49-F238E27FC236}">
              <a16:creationId xmlns:a16="http://schemas.microsoft.com/office/drawing/2014/main" id="{07075391-E891-4895-9EDB-F862AA2E6081}"/>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41</xdr:row>
      <xdr:rowOff>0</xdr:rowOff>
    </xdr:from>
    <xdr:ext cx="342900" cy="342900"/>
    <xdr:sp macro="" textlink="">
      <xdr:nvSpPr>
        <xdr:cNvPr id="8254" name="Shape 14">
          <a:extLst>
            <a:ext uri="{FF2B5EF4-FFF2-40B4-BE49-F238E27FC236}">
              <a16:creationId xmlns:a16="http://schemas.microsoft.com/office/drawing/2014/main" id="{8079D108-665C-4F99-A9B6-1E5EEB7FE0B2}"/>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41</xdr:row>
      <xdr:rowOff>0</xdr:rowOff>
    </xdr:from>
    <xdr:ext cx="342900" cy="342900"/>
    <xdr:sp macro="" textlink="">
      <xdr:nvSpPr>
        <xdr:cNvPr id="8255" name="Shape 14">
          <a:extLst>
            <a:ext uri="{FF2B5EF4-FFF2-40B4-BE49-F238E27FC236}">
              <a16:creationId xmlns:a16="http://schemas.microsoft.com/office/drawing/2014/main" id="{60A25650-CAC8-4D13-8F07-1A49CC3549BF}"/>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41</xdr:row>
      <xdr:rowOff>0</xdr:rowOff>
    </xdr:from>
    <xdr:ext cx="342900" cy="342900"/>
    <xdr:sp macro="" textlink="">
      <xdr:nvSpPr>
        <xdr:cNvPr id="8256" name="Shape 14">
          <a:extLst>
            <a:ext uri="{FF2B5EF4-FFF2-40B4-BE49-F238E27FC236}">
              <a16:creationId xmlns:a16="http://schemas.microsoft.com/office/drawing/2014/main" id="{EA936621-1740-41DE-BBE2-BD0476345426}"/>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42</xdr:row>
      <xdr:rowOff>0</xdr:rowOff>
    </xdr:from>
    <xdr:ext cx="342900" cy="342900"/>
    <xdr:sp macro="" textlink="">
      <xdr:nvSpPr>
        <xdr:cNvPr id="8257" name="Shape 14">
          <a:extLst>
            <a:ext uri="{FF2B5EF4-FFF2-40B4-BE49-F238E27FC236}">
              <a16:creationId xmlns:a16="http://schemas.microsoft.com/office/drawing/2014/main" id="{4E67A420-DF2C-4922-94FA-50A72A53C203}"/>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42</xdr:row>
      <xdr:rowOff>0</xdr:rowOff>
    </xdr:from>
    <xdr:ext cx="342900" cy="342900"/>
    <xdr:sp macro="" textlink="">
      <xdr:nvSpPr>
        <xdr:cNvPr id="8258" name="Shape 14">
          <a:extLst>
            <a:ext uri="{FF2B5EF4-FFF2-40B4-BE49-F238E27FC236}">
              <a16:creationId xmlns:a16="http://schemas.microsoft.com/office/drawing/2014/main" id="{19ED05BB-D805-49EF-8139-1FEC6C222BAA}"/>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42</xdr:row>
      <xdr:rowOff>0</xdr:rowOff>
    </xdr:from>
    <xdr:ext cx="342900" cy="342900"/>
    <xdr:sp macro="" textlink="">
      <xdr:nvSpPr>
        <xdr:cNvPr id="8259" name="Shape 14">
          <a:extLst>
            <a:ext uri="{FF2B5EF4-FFF2-40B4-BE49-F238E27FC236}">
              <a16:creationId xmlns:a16="http://schemas.microsoft.com/office/drawing/2014/main" id="{0F08D699-68B7-47FF-ACF1-BEC399C11226}"/>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43</xdr:row>
      <xdr:rowOff>0</xdr:rowOff>
    </xdr:from>
    <xdr:ext cx="342900" cy="342900"/>
    <xdr:sp macro="" textlink="">
      <xdr:nvSpPr>
        <xdr:cNvPr id="8260" name="Shape 14">
          <a:extLst>
            <a:ext uri="{FF2B5EF4-FFF2-40B4-BE49-F238E27FC236}">
              <a16:creationId xmlns:a16="http://schemas.microsoft.com/office/drawing/2014/main" id="{832E5ACB-7409-409C-B301-CFA05BD1C279}"/>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43</xdr:row>
      <xdr:rowOff>0</xdr:rowOff>
    </xdr:from>
    <xdr:ext cx="342900" cy="342900"/>
    <xdr:sp macro="" textlink="">
      <xdr:nvSpPr>
        <xdr:cNvPr id="8261" name="Shape 14">
          <a:extLst>
            <a:ext uri="{FF2B5EF4-FFF2-40B4-BE49-F238E27FC236}">
              <a16:creationId xmlns:a16="http://schemas.microsoft.com/office/drawing/2014/main" id="{F396B011-6E68-4A95-9778-CA6DF21BDC0F}"/>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43</xdr:row>
      <xdr:rowOff>0</xdr:rowOff>
    </xdr:from>
    <xdr:ext cx="342900" cy="342900"/>
    <xdr:sp macro="" textlink="">
      <xdr:nvSpPr>
        <xdr:cNvPr id="8262" name="Shape 14">
          <a:extLst>
            <a:ext uri="{FF2B5EF4-FFF2-40B4-BE49-F238E27FC236}">
              <a16:creationId xmlns:a16="http://schemas.microsoft.com/office/drawing/2014/main" id="{1DEA098A-9521-4B38-8CFF-C590F236E4AA}"/>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43</xdr:row>
      <xdr:rowOff>0</xdr:rowOff>
    </xdr:from>
    <xdr:ext cx="342900" cy="342900"/>
    <xdr:sp macro="" textlink="">
      <xdr:nvSpPr>
        <xdr:cNvPr id="8263" name="Shape 14">
          <a:extLst>
            <a:ext uri="{FF2B5EF4-FFF2-40B4-BE49-F238E27FC236}">
              <a16:creationId xmlns:a16="http://schemas.microsoft.com/office/drawing/2014/main" id="{28AD3722-DFD1-43F1-892A-8A8A3ED1AF0B}"/>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43</xdr:row>
      <xdr:rowOff>0</xdr:rowOff>
    </xdr:from>
    <xdr:ext cx="342900" cy="342900"/>
    <xdr:sp macro="" textlink="">
      <xdr:nvSpPr>
        <xdr:cNvPr id="8264" name="Shape 14">
          <a:extLst>
            <a:ext uri="{FF2B5EF4-FFF2-40B4-BE49-F238E27FC236}">
              <a16:creationId xmlns:a16="http://schemas.microsoft.com/office/drawing/2014/main" id="{331CCCA3-FE6C-47CF-9CDC-EA47488C6A67}"/>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43</xdr:row>
      <xdr:rowOff>0</xdr:rowOff>
    </xdr:from>
    <xdr:ext cx="342900" cy="342900"/>
    <xdr:sp macro="" textlink="">
      <xdr:nvSpPr>
        <xdr:cNvPr id="8265" name="Shape 14">
          <a:extLst>
            <a:ext uri="{FF2B5EF4-FFF2-40B4-BE49-F238E27FC236}">
              <a16:creationId xmlns:a16="http://schemas.microsoft.com/office/drawing/2014/main" id="{7ECCE437-2043-4BE4-B2E9-FF1A8EDBD568}"/>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8266" name="Shape 14">
          <a:extLst>
            <a:ext uri="{FF2B5EF4-FFF2-40B4-BE49-F238E27FC236}">
              <a16:creationId xmlns:a16="http://schemas.microsoft.com/office/drawing/2014/main" id="{7158A4EC-5D47-4DD2-86FC-E554A455F940}"/>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8267" name="Shape 14">
          <a:extLst>
            <a:ext uri="{FF2B5EF4-FFF2-40B4-BE49-F238E27FC236}">
              <a16:creationId xmlns:a16="http://schemas.microsoft.com/office/drawing/2014/main" id="{BCED4A30-BEEA-4F46-9974-1CC61E8033DC}"/>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8268" name="Shape 14">
          <a:extLst>
            <a:ext uri="{FF2B5EF4-FFF2-40B4-BE49-F238E27FC236}">
              <a16:creationId xmlns:a16="http://schemas.microsoft.com/office/drawing/2014/main" id="{8E09F582-8EF0-4262-9E88-4AB94EDBEB9E}"/>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35</xdr:row>
      <xdr:rowOff>0</xdr:rowOff>
    </xdr:from>
    <xdr:ext cx="342900" cy="342900"/>
    <xdr:sp macro="" textlink="">
      <xdr:nvSpPr>
        <xdr:cNvPr id="8269" name="Shape 14">
          <a:extLst>
            <a:ext uri="{FF2B5EF4-FFF2-40B4-BE49-F238E27FC236}">
              <a16:creationId xmlns:a16="http://schemas.microsoft.com/office/drawing/2014/main" id="{2660FCF7-F99A-430B-9DDC-E42E9396CE5E}"/>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8270" name="Shape 14">
          <a:extLst>
            <a:ext uri="{FF2B5EF4-FFF2-40B4-BE49-F238E27FC236}">
              <a16:creationId xmlns:a16="http://schemas.microsoft.com/office/drawing/2014/main" id="{459ECB3C-2E66-4B5B-87DA-BE36D47946AE}"/>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8271" name="Shape 14">
          <a:extLst>
            <a:ext uri="{FF2B5EF4-FFF2-40B4-BE49-F238E27FC236}">
              <a16:creationId xmlns:a16="http://schemas.microsoft.com/office/drawing/2014/main" id="{E4EAD9D5-8EB2-4099-BFFA-2B146F8D3A91}"/>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38</xdr:row>
      <xdr:rowOff>0</xdr:rowOff>
    </xdr:from>
    <xdr:ext cx="342900" cy="342900"/>
    <xdr:sp macro="" textlink="">
      <xdr:nvSpPr>
        <xdr:cNvPr id="8272" name="Shape 14">
          <a:extLst>
            <a:ext uri="{FF2B5EF4-FFF2-40B4-BE49-F238E27FC236}">
              <a16:creationId xmlns:a16="http://schemas.microsoft.com/office/drawing/2014/main" id="{178394D4-BEE7-42B8-B64B-000481839859}"/>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35</xdr:row>
      <xdr:rowOff>0</xdr:rowOff>
    </xdr:from>
    <xdr:ext cx="342900" cy="342900"/>
    <xdr:sp macro="" textlink="">
      <xdr:nvSpPr>
        <xdr:cNvPr id="8273" name="Shape 14">
          <a:extLst>
            <a:ext uri="{FF2B5EF4-FFF2-40B4-BE49-F238E27FC236}">
              <a16:creationId xmlns:a16="http://schemas.microsoft.com/office/drawing/2014/main" id="{621568B6-FA43-4056-811F-C026643E6A45}"/>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8274" name="Shape 14">
          <a:extLst>
            <a:ext uri="{FF2B5EF4-FFF2-40B4-BE49-F238E27FC236}">
              <a16:creationId xmlns:a16="http://schemas.microsoft.com/office/drawing/2014/main" id="{240F9D63-04A3-4C29-AE8E-298965966A0A}"/>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8275" name="Shape 14">
          <a:extLst>
            <a:ext uri="{FF2B5EF4-FFF2-40B4-BE49-F238E27FC236}">
              <a16:creationId xmlns:a16="http://schemas.microsoft.com/office/drawing/2014/main" id="{9DD7B857-2532-41AA-94E6-B243DD97790E}"/>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38</xdr:row>
      <xdr:rowOff>0</xdr:rowOff>
    </xdr:from>
    <xdr:ext cx="342900" cy="342900"/>
    <xdr:sp macro="" textlink="">
      <xdr:nvSpPr>
        <xdr:cNvPr id="8276" name="Shape 14">
          <a:extLst>
            <a:ext uri="{FF2B5EF4-FFF2-40B4-BE49-F238E27FC236}">
              <a16:creationId xmlns:a16="http://schemas.microsoft.com/office/drawing/2014/main" id="{21422CD2-1313-4A3B-80A8-FDE43250DA94}"/>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35</xdr:row>
      <xdr:rowOff>0</xdr:rowOff>
    </xdr:from>
    <xdr:ext cx="342900" cy="342900"/>
    <xdr:sp macro="" textlink="">
      <xdr:nvSpPr>
        <xdr:cNvPr id="8277" name="Shape 14">
          <a:extLst>
            <a:ext uri="{FF2B5EF4-FFF2-40B4-BE49-F238E27FC236}">
              <a16:creationId xmlns:a16="http://schemas.microsoft.com/office/drawing/2014/main" id="{E8D2C616-1A10-4F5C-A49E-C1F9432FFD69}"/>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31</xdr:row>
      <xdr:rowOff>0</xdr:rowOff>
    </xdr:from>
    <xdr:ext cx="342900" cy="342900"/>
    <xdr:sp macro="" textlink="">
      <xdr:nvSpPr>
        <xdr:cNvPr id="8278" name="Shape 14">
          <a:extLst>
            <a:ext uri="{FF2B5EF4-FFF2-40B4-BE49-F238E27FC236}">
              <a16:creationId xmlns:a16="http://schemas.microsoft.com/office/drawing/2014/main" id="{CC0AF2EF-9300-4AB2-85EE-111D74CBC0B4}"/>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31</xdr:row>
      <xdr:rowOff>0</xdr:rowOff>
    </xdr:from>
    <xdr:ext cx="342900" cy="342900"/>
    <xdr:sp macro="" textlink="">
      <xdr:nvSpPr>
        <xdr:cNvPr id="8279" name="Shape 14">
          <a:extLst>
            <a:ext uri="{FF2B5EF4-FFF2-40B4-BE49-F238E27FC236}">
              <a16:creationId xmlns:a16="http://schemas.microsoft.com/office/drawing/2014/main" id="{C92EE093-4EB5-4817-9D3C-E6E11A8AD122}"/>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31</xdr:row>
      <xdr:rowOff>0</xdr:rowOff>
    </xdr:from>
    <xdr:ext cx="342900" cy="342900"/>
    <xdr:sp macro="" textlink="">
      <xdr:nvSpPr>
        <xdr:cNvPr id="8280" name="Shape 14">
          <a:extLst>
            <a:ext uri="{FF2B5EF4-FFF2-40B4-BE49-F238E27FC236}">
              <a16:creationId xmlns:a16="http://schemas.microsoft.com/office/drawing/2014/main" id="{CB5F3E20-A35A-45A5-AEB3-D94F86320D34}"/>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8281" name="Shape 14">
          <a:extLst>
            <a:ext uri="{FF2B5EF4-FFF2-40B4-BE49-F238E27FC236}">
              <a16:creationId xmlns:a16="http://schemas.microsoft.com/office/drawing/2014/main" id="{5C8191BE-7C44-45C7-ADA6-8FFA4E9D838A}"/>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8282" name="Shape 14">
          <a:extLst>
            <a:ext uri="{FF2B5EF4-FFF2-40B4-BE49-F238E27FC236}">
              <a16:creationId xmlns:a16="http://schemas.microsoft.com/office/drawing/2014/main" id="{2FB4EF72-3C2B-4C3A-8251-D9D25D75FC15}"/>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8283" name="Shape 14">
          <a:extLst>
            <a:ext uri="{FF2B5EF4-FFF2-40B4-BE49-F238E27FC236}">
              <a16:creationId xmlns:a16="http://schemas.microsoft.com/office/drawing/2014/main" id="{9BD73E2D-4C05-4085-BE35-175BFDE2EE1B}"/>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8284" name="Shape 14">
          <a:extLst>
            <a:ext uri="{FF2B5EF4-FFF2-40B4-BE49-F238E27FC236}">
              <a16:creationId xmlns:a16="http://schemas.microsoft.com/office/drawing/2014/main" id="{872BBE47-4E18-463E-9F87-AAF6D867F083}"/>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8285" name="Shape 14">
          <a:extLst>
            <a:ext uri="{FF2B5EF4-FFF2-40B4-BE49-F238E27FC236}">
              <a16:creationId xmlns:a16="http://schemas.microsoft.com/office/drawing/2014/main" id="{28C9E0A2-9604-440C-960B-4FEDA69A4F88}"/>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8286" name="Shape 14">
          <a:extLst>
            <a:ext uri="{FF2B5EF4-FFF2-40B4-BE49-F238E27FC236}">
              <a16:creationId xmlns:a16="http://schemas.microsoft.com/office/drawing/2014/main" id="{739CD49E-84AB-456E-A25C-0BC011CAD2D1}"/>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38</xdr:row>
      <xdr:rowOff>0</xdr:rowOff>
    </xdr:from>
    <xdr:ext cx="342900" cy="342900"/>
    <xdr:sp macro="" textlink="">
      <xdr:nvSpPr>
        <xdr:cNvPr id="8287" name="Shape 14">
          <a:extLst>
            <a:ext uri="{FF2B5EF4-FFF2-40B4-BE49-F238E27FC236}">
              <a16:creationId xmlns:a16="http://schemas.microsoft.com/office/drawing/2014/main" id="{DD58E756-2048-41B5-9074-A23945803A3E}"/>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38</xdr:row>
      <xdr:rowOff>0</xdr:rowOff>
    </xdr:from>
    <xdr:ext cx="342900" cy="342900"/>
    <xdr:sp macro="" textlink="">
      <xdr:nvSpPr>
        <xdr:cNvPr id="8288" name="Shape 14">
          <a:extLst>
            <a:ext uri="{FF2B5EF4-FFF2-40B4-BE49-F238E27FC236}">
              <a16:creationId xmlns:a16="http://schemas.microsoft.com/office/drawing/2014/main" id="{D68B1068-1565-4922-BB97-8B4A8C465731}"/>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38</xdr:row>
      <xdr:rowOff>0</xdr:rowOff>
    </xdr:from>
    <xdr:ext cx="342900" cy="342900"/>
    <xdr:sp macro="" textlink="">
      <xdr:nvSpPr>
        <xdr:cNvPr id="8289" name="Shape 14">
          <a:extLst>
            <a:ext uri="{FF2B5EF4-FFF2-40B4-BE49-F238E27FC236}">
              <a16:creationId xmlns:a16="http://schemas.microsoft.com/office/drawing/2014/main" id="{CA47ACBB-B72E-4DB4-9E2F-BD55B6E8B502}"/>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41</xdr:row>
      <xdr:rowOff>0</xdr:rowOff>
    </xdr:from>
    <xdr:ext cx="342900" cy="342900"/>
    <xdr:sp macro="" textlink="">
      <xdr:nvSpPr>
        <xdr:cNvPr id="8290" name="Shape 14">
          <a:extLst>
            <a:ext uri="{FF2B5EF4-FFF2-40B4-BE49-F238E27FC236}">
              <a16:creationId xmlns:a16="http://schemas.microsoft.com/office/drawing/2014/main" id="{8503A65D-8059-4075-8FF4-BBE5882ED245}"/>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41</xdr:row>
      <xdr:rowOff>0</xdr:rowOff>
    </xdr:from>
    <xdr:ext cx="342900" cy="342900"/>
    <xdr:sp macro="" textlink="">
      <xdr:nvSpPr>
        <xdr:cNvPr id="8291" name="Shape 14">
          <a:extLst>
            <a:ext uri="{FF2B5EF4-FFF2-40B4-BE49-F238E27FC236}">
              <a16:creationId xmlns:a16="http://schemas.microsoft.com/office/drawing/2014/main" id="{8D7EF8B2-031C-4936-9D21-6273399CDCA0}"/>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41</xdr:row>
      <xdr:rowOff>0</xdr:rowOff>
    </xdr:from>
    <xdr:ext cx="342900" cy="342900"/>
    <xdr:sp macro="" textlink="">
      <xdr:nvSpPr>
        <xdr:cNvPr id="8292" name="Shape 14">
          <a:extLst>
            <a:ext uri="{FF2B5EF4-FFF2-40B4-BE49-F238E27FC236}">
              <a16:creationId xmlns:a16="http://schemas.microsoft.com/office/drawing/2014/main" id="{F4F8ED80-6302-48B6-9BA7-0ACC68ACFF0D}"/>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42</xdr:row>
      <xdr:rowOff>0</xdr:rowOff>
    </xdr:from>
    <xdr:ext cx="342900" cy="342900"/>
    <xdr:sp macro="" textlink="">
      <xdr:nvSpPr>
        <xdr:cNvPr id="8293" name="Shape 14">
          <a:extLst>
            <a:ext uri="{FF2B5EF4-FFF2-40B4-BE49-F238E27FC236}">
              <a16:creationId xmlns:a16="http://schemas.microsoft.com/office/drawing/2014/main" id="{2C973A80-5116-43A7-9BA7-A3098D54EBC4}"/>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42</xdr:row>
      <xdr:rowOff>0</xdr:rowOff>
    </xdr:from>
    <xdr:ext cx="342900" cy="342900"/>
    <xdr:sp macro="" textlink="">
      <xdr:nvSpPr>
        <xdr:cNvPr id="8294" name="Shape 14">
          <a:extLst>
            <a:ext uri="{FF2B5EF4-FFF2-40B4-BE49-F238E27FC236}">
              <a16:creationId xmlns:a16="http://schemas.microsoft.com/office/drawing/2014/main" id="{88E49384-DC58-4FF2-BF4E-84B4057F803B}"/>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42</xdr:row>
      <xdr:rowOff>0</xdr:rowOff>
    </xdr:from>
    <xdr:ext cx="342900" cy="342900"/>
    <xdr:sp macro="" textlink="">
      <xdr:nvSpPr>
        <xdr:cNvPr id="8295" name="Shape 14">
          <a:extLst>
            <a:ext uri="{FF2B5EF4-FFF2-40B4-BE49-F238E27FC236}">
              <a16:creationId xmlns:a16="http://schemas.microsoft.com/office/drawing/2014/main" id="{DC1F7DD7-187A-4FFF-A5F1-9743386A085A}"/>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8296" name="Shape 14">
          <a:extLst>
            <a:ext uri="{FF2B5EF4-FFF2-40B4-BE49-F238E27FC236}">
              <a16:creationId xmlns:a16="http://schemas.microsoft.com/office/drawing/2014/main" id="{441F1A24-891C-41E7-8DF2-18072BB3F507}"/>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8297" name="Shape 14">
          <a:extLst>
            <a:ext uri="{FF2B5EF4-FFF2-40B4-BE49-F238E27FC236}">
              <a16:creationId xmlns:a16="http://schemas.microsoft.com/office/drawing/2014/main" id="{D971AEF8-1EAA-421D-9FBA-91BF9F95034F}"/>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8298" name="Shape 14">
          <a:extLst>
            <a:ext uri="{FF2B5EF4-FFF2-40B4-BE49-F238E27FC236}">
              <a16:creationId xmlns:a16="http://schemas.microsoft.com/office/drawing/2014/main" id="{827F3CEE-491C-4CE4-8F69-A02D4329C817}"/>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8299" name="Shape 14">
          <a:extLst>
            <a:ext uri="{FF2B5EF4-FFF2-40B4-BE49-F238E27FC236}">
              <a16:creationId xmlns:a16="http://schemas.microsoft.com/office/drawing/2014/main" id="{84204EF8-88D8-47D3-AC01-C5DE222F5020}"/>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8300" name="Shape 14">
          <a:extLst>
            <a:ext uri="{FF2B5EF4-FFF2-40B4-BE49-F238E27FC236}">
              <a16:creationId xmlns:a16="http://schemas.microsoft.com/office/drawing/2014/main" id="{0BD356BD-05AE-4163-827C-61F8212D20D1}"/>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8301" name="Shape 14">
          <a:extLst>
            <a:ext uri="{FF2B5EF4-FFF2-40B4-BE49-F238E27FC236}">
              <a16:creationId xmlns:a16="http://schemas.microsoft.com/office/drawing/2014/main" id="{B9B1D0A3-21C2-4517-BEB5-4AC3597EA268}"/>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8302" name="Shape 14">
          <a:extLst>
            <a:ext uri="{FF2B5EF4-FFF2-40B4-BE49-F238E27FC236}">
              <a16:creationId xmlns:a16="http://schemas.microsoft.com/office/drawing/2014/main" id="{196BA0F3-A66A-4435-AE8A-5E3E6DA8CFAA}"/>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8303" name="Shape 14">
          <a:extLst>
            <a:ext uri="{FF2B5EF4-FFF2-40B4-BE49-F238E27FC236}">
              <a16:creationId xmlns:a16="http://schemas.microsoft.com/office/drawing/2014/main" id="{C30DC377-3891-4470-BF57-0842D102D61C}"/>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35</xdr:row>
      <xdr:rowOff>0</xdr:rowOff>
    </xdr:from>
    <xdr:ext cx="342900" cy="342900"/>
    <xdr:sp macro="" textlink="">
      <xdr:nvSpPr>
        <xdr:cNvPr id="8304" name="Shape 14">
          <a:extLst>
            <a:ext uri="{FF2B5EF4-FFF2-40B4-BE49-F238E27FC236}">
              <a16:creationId xmlns:a16="http://schemas.microsoft.com/office/drawing/2014/main" id="{96667356-8038-41C8-8C92-74E4E84C1097}"/>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36</xdr:row>
      <xdr:rowOff>0</xdr:rowOff>
    </xdr:from>
    <xdr:ext cx="342900" cy="342900"/>
    <xdr:sp macro="" textlink="">
      <xdr:nvSpPr>
        <xdr:cNvPr id="8305" name="Shape 14">
          <a:extLst>
            <a:ext uri="{FF2B5EF4-FFF2-40B4-BE49-F238E27FC236}">
              <a16:creationId xmlns:a16="http://schemas.microsoft.com/office/drawing/2014/main" id="{EB420171-D53A-4088-A094-73D5E860FAF7}"/>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37</xdr:row>
      <xdr:rowOff>0</xdr:rowOff>
    </xdr:from>
    <xdr:ext cx="342900" cy="342900"/>
    <xdr:sp macro="" textlink="">
      <xdr:nvSpPr>
        <xdr:cNvPr id="8306" name="Shape 14">
          <a:extLst>
            <a:ext uri="{FF2B5EF4-FFF2-40B4-BE49-F238E27FC236}">
              <a16:creationId xmlns:a16="http://schemas.microsoft.com/office/drawing/2014/main" id="{583083A6-A243-4DD7-8830-0CC026ED9525}"/>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38</xdr:row>
      <xdr:rowOff>0</xdr:rowOff>
    </xdr:from>
    <xdr:ext cx="342900" cy="342900"/>
    <xdr:sp macro="" textlink="">
      <xdr:nvSpPr>
        <xdr:cNvPr id="8307" name="Shape 14">
          <a:extLst>
            <a:ext uri="{FF2B5EF4-FFF2-40B4-BE49-F238E27FC236}">
              <a16:creationId xmlns:a16="http://schemas.microsoft.com/office/drawing/2014/main" id="{EFF98090-11A6-4C17-822B-9BB8777FFB0B}"/>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35</xdr:row>
      <xdr:rowOff>0</xdr:rowOff>
    </xdr:from>
    <xdr:ext cx="342900" cy="342900"/>
    <xdr:sp macro="" textlink="">
      <xdr:nvSpPr>
        <xdr:cNvPr id="8308" name="Shape 14">
          <a:extLst>
            <a:ext uri="{FF2B5EF4-FFF2-40B4-BE49-F238E27FC236}">
              <a16:creationId xmlns:a16="http://schemas.microsoft.com/office/drawing/2014/main" id="{CC8ABBA9-B0CE-4055-B66D-7C4DC01488BA}"/>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36</xdr:row>
      <xdr:rowOff>0</xdr:rowOff>
    </xdr:from>
    <xdr:ext cx="342900" cy="342900"/>
    <xdr:sp macro="" textlink="">
      <xdr:nvSpPr>
        <xdr:cNvPr id="8309" name="Shape 14">
          <a:extLst>
            <a:ext uri="{FF2B5EF4-FFF2-40B4-BE49-F238E27FC236}">
              <a16:creationId xmlns:a16="http://schemas.microsoft.com/office/drawing/2014/main" id="{89E143CA-782E-45CE-873E-7F9F82D0D7AE}"/>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37</xdr:row>
      <xdr:rowOff>0</xdr:rowOff>
    </xdr:from>
    <xdr:ext cx="342900" cy="342900"/>
    <xdr:sp macro="" textlink="">
      <xdr:nvSpPr>
        <xdr:cNvPr id="8310" name="Shape 14">
          <a:extLst>
            <a:ext uri="{FF2B5EF4-FFF2-40B4-BE49-F238E27FC236}">
              <a16:creationId xmlns:a16="http://schemas.microsoft.com/office/drawing/2014/main" id="{24F60722-C2B3-4310-BC41-95DF0EA0F5CD}"/>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38</xdr:row>
      <xdr:rowOff>0</xdr:rowOff>
    </xdr:from>
    <xdr:ext cx="342900" cy="342900"/>
    <xdr:sp macro="" textlink="">
      <xdr:nvSpPr>
        <xdr:cNvPr id="8311" name="Shape 14">
          <a:extLst>
            <a:ext uri="{FF2B5EF4-FFF2-40B4-BE49-F238E27FC236}">
              <a16:creationId xmlns:a16="http://schemas.microsoft.com/office/drawing/2014/main" id="{3A76C73E-1650-4E87-BCA1-71E101C22657}"/>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35</xdr:row>
      <xdr:rowOff>0</xdr:rowOff>
    </xdr:from>
    <xdr:ext cx="342900" cy="342900"/>
    <xdr:sp macro="" textlink="">
      <xdr:nvSpPr>
        <xdr:cNvPr id="8312" name="Shape 14">
          <a:extLst>
            <a:ext uri="{FF2B5EF4-FFF2-40B4-BE49-F238E27FC236}">
              <a16:creationId xmlns:a16="http://schemas.microsoft.com/office/drawing/2014/main" id="{5F33FD39-3D5A-4955-80B3-93910A753FA8}"/>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31</xdr:row>
      <xdr:rowOff>0</xdr:rowOff>
    </xdr:from>
    <xdr:ext cx="342900" cy="342900"/>
    <xdr:sp macro="" textlink="">
      <xdr:nvSpPr>
        <xdr:cNvPr id="8313" name="Shape 14">
          <a:extLst>
            <a:ext uri="{FF2B5EF4-FFF2-40B4-BE49-F238E27FC236}">
              <a16:creationId xmlns:a16="http://schemas.microsoft.com/office/drawing/2014/main" id="{52B80D88-9FA6-4255-947B-90BB6E7A5F56}"/>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31</xdr:row>
      <xdr:rowOff>0</xdr:rowOff>
    </xdr:from>
    <xdr:ext cx="342900" cy="342900"/>
    <xdr:sp macro="" textlink="">
      <xdr:nvSpPr>
        <xdr:cNvPr id="8314" name="Shape 14">
          <a:extLst>
            <a:ext uri="{FF2B5EF4-FFF2-40B4-BE49-F238E27FC236}">
              <a16:creationId xmlns:a16="http://schemas.microsoft.com/office/drawing/2014/main" id="{BDA59D65-486F-4846-A069-D4A1690513AE}"/>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31</xdr:row>
      <xdr:rowOff>0</xdr:rowOff>
    </xdr:from>
    <xdr:ext cx="342900" cy="342900"/>
    <xdr:sp macro="" textlink="">
      <xdr:nvSpPr>
        <xdr:cNvPr id="8315" name="Shape 14">
          <a:extLst>
            <a:ext uri="{FF2B5EF4-FFF2-40B4-BE49-F238E27FC236}">
              <a16:creationId xmlns:a16="http://schemas.microsoft.com/office/drawing/2014/main" id="{2C6C9089-5189-49F2-93C9-5DDE39419528}"/>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36</xdr:row>
      <xdr:rowOff>0</xdr:rowOff>
    </xdr:from>
    <xdr:ext cx="342900" cy="342900"/>
    <xdr:sp macro="" textlink="">
      <xdr:nvSpPr>
        <xdr:cNvPr id="8316" name="Shape 14">
          <a:extLst>
            <a:ext uri="{FF2B5EF4-FFF2-40B4-BE49-F238E27FC236}">
              <a16:creationId xmlns:a16="http://schemas.microsoft.com/office/drawing/2014/main" id="{98EADD4B-06E9-465B-9983-8BB9CAD62263}"/>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36</xdr:row>
      <xdr:rowOff>0</xdr:rowOff>
    </xdr:from>
    <xdr:ext cx="342900" cy="342900"/>
    <xdr:sp macro="" textlink="">
      <xdr:nvSpPr>
        <xdr:cNvPr id="8317" name="Shape 14">
          <a:extLst>
            <a:ext uri="{FF2B5EF4-FFF2-40B4-BE49-F238E27FC236}">
              <a16:creationId xmlns:a16="http://schemas.microsoft.com/office/drawing/2014/main" id="{EC667F0B-CE3D-49B5-AD20-BF9AB4E8801C}"/>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36</xdr:row>
      <xdr:rowOff>0</xdr:rowOff>
    </xdr:from>
    <xdr:ext cx="342900" cy="342900"/>
    <xdr:sp macro="" textlink="">
      <xdr:nvSpPr>
        <xdr:cNvPr id="8318" name="Shape 14">
          <a:extLst>
            <a:ext uri="{FF2B5EF4-FFF2-40B4-BE49-F238E27FC236}">
              <a16:creationId xmlns:a16="http://schemas.microsoft.com/office/drawing/2014/main" id="{1CDFC121-2FF0-4C6A-99D1-ED34E6260F77}"/>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37</xdr:row>
      <xdr:rowOff>0</xdr:rowOff>
    </xdr:from>
    <xdr:ext cx="342900" cy="342900"/>
    <xdr:sp macro="" textlink="">
      <xdr:nvSpPr>
        <xdr:cNvPr id="8319" name="Shape 14">
          <a:extLst>
            <a:ext uri="{FF2B5EF4-FFF2-40B4-BE49-F238E27FC236}">
              <a16:creationId xmlns:a16="http://schemas.microsoft.com/office/drawing/2014/main" id="{B5E901F3-7B4B-40E0-A459-001DE9AF55DE}"/>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37</xdr:row>
      <xdr:rowOff>0</xdr:rowOff>
    </xdr:from>
    <xdr:ext cx="342900" cy="342900"/>
    <xdr:sp macro="" textlink="">
      <xdr:nvSpPr>
        <xdr:cNvPr id="8320" name="Shape 14">
          <a:extLst>
            <a:ext uri="{FF2B5EF4-FFF2-40B4-BE49-F238E27FC236}">
              <a16:creationId xmlns:a16="http://schemas.microsoft.com/office/drawing/2014/main" id="{8CF5FA8D-8708-4319-B46B-FA8A2388A43C}"/>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37</xdr:row>
      <xdr:rowOff>0</xdr:rowOff>
    </xdr:from>
    <xdr:ext cx="342900" cy="342900"/>
    <xdr:sp macro="" textlink="">
      <xdr:nvSpPr>
        <xdr:cNvPr id="8321" name="Shape 14">
          <a:extLst>
            <a:ext uri="{FF2B5EF4-FFF2-40B4-BE49-F238E27FC236}">
              <a16:creationId xmlns:a16="http://schemas.microsoft.com/office/drawing/2014/main" id="{C845FD3E-B8AF-412F-8C67-C160A9460FF6}"/>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38</xdr:row>
      <xdr:rowOff>0</xdr:rowOff>
    </xdr:from>
    <xdr:ext cx="342900" cy="342900"/>
    <xdr:sp macro="" textlink="">
      <xdr:nvSpPr>
        <xdr:cNvPr id="8322" name="Shape 14">
          <a:extLst>
            <a:ext uri="{FF2B5EF4-FFF2-40B4-BE49-F238E27FC236}">
              <a16:creationId xmlns:a16="http://schemas.microsoft.com/office/drawing/2014/main" id="{79705905-A8DF-48BD-8DE1-371C0DFDB33C}"/>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38</xdr:row>
      <xdr:rowOff>0</xdr:rowOff>
    </xdr:from>
    <xdr:ext cx="342900" cy="342900"/>
    <xdr:sp macro="" textlink="">
      <xdr:nvSpPr>
        <xdr:cNvPr id="8323" name="Shape 14">
          <a:extLst>
            <a:ext uri="{FF2B5EF4-FFF2-40B4-BE49-F238E27FC236}">
              <a16:creationId xmlns:a16="http://schemas.microsoft.com/office/drawing/2014/main" id="{0112729D-D471-4771-A1D2-694B9E7772D8}"/>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38</xdr:row>
      <xdr:rowOff>0</xdr:rowOff>
    </xdr:from>
    <xdr:ext cx="342900" cy="342900"/>
    <xdr:sp macro="" textlink="">
      <xdr:nvSpPr>
        <xdr:cNvPr id="8324" name="Shape 14">
          <a:extLst>
            <a:ext uri="{FF2B5EF4-FFF2-40B4-BE49-F238E27FC236}">
              <a16:creationId xmlns:a16="http://schemas.microsoft.com/office/drawing/2014/main" id="{ADFDB568-B47A-472E-BAE1-2B4A825B5F25}"/>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41</xdr:row>
      <xdr:rowOff>0</xdr:rowOff>
    </xdr:from>
    <xdr:ext cx="342900" cy="342900"/>
    <xdr:sp macro="" textlink="">
      <xdr:nvSpPr>
        <xdr:cNvPr id="8325" name="Shape 14">
          <a:extLst>
            <a:ext uri="{FF2B5EF4-FFF2-40B4-BE49-F238E27FC236}">
              <a16:creationId xmlns:a16="http://schemas.microsoft.com/office/drawing/2014/main" id="{56BE0C65-2E91-49A5-A191-14A2435697E6}"/>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41</xdr:row>
      <xdr:rowOff>0</xdr:rowOff>
    </xdr:from>
    <xdr:ext cx="342900" cy="342900"/>
    <xdr:sp macro="" textlink="">
      <xdr:nvSpPr>
        <xdr:cNvPr id="8326" name="Shape 14">
          <a:extLst>
            <a:ext uri="{FF2B5EF4-FFF2-40B4-BE49-F238E27FC236}">
              <a16:creationId xmlns:a16="http://schemas.microsoft.com/office/drawing/2014/main" id="{9D435019-BAC5-471B-A8C2-19471819525E}"/>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41</xdr:row>
      <xdr:rowOff>0</xdr:rowOff>
    </xdr:from>
    <xdr:ext cx="342900" cy="342900"/>
    <xdr:sp macro="" textlink="">
      <xdr:nvSpPr>
        <xdr:cNvPr id="8327" name="Shape 14">
          <a:extLst>
            <a:ext uri="{FF2B5EF4-FFF2-40B4-BE49-F238E27FC236}">
              <a16:creationId xmlns:a16="http://schemas.microsoft.com/office/drawing/2014/main" id="{DE109062-66A3-4BB7-A12A-C03B234D046C}"/>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42</xdr:row>
      <xdr:rowOff>0</xdr:rowOff>
    </xdr:from>
    <xdr:ext cx="342900" cy="342900"/>
    <xdr:sp macro="" textlink="">
      <xdr:nvSpPr>
        <xdr:cNvPr id="8328" name="Shape 14">
          <a:extLst>
            <a:ext uri="{FF2B5EF4-FFF2-40B4-BE49-F238E27FC236}">
              <a16:creationId xmlns:a16="http://schemas.microsoft.com/office/drawing/2014/main" id="{FD66FADE-7282-4887-99CA-2B6BEEBEFF7B}"/>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42</xdr:row>
      <xdr:rowOff>0</xdr:rowOff>
    </xdr:from>
    <xdr:ext cx="342900" cy="342900"/>
    <xdr:sp macro="" textlink="">
      <xdr:nvSpPr>
        <xdr:cNvPr id="8329" name="Shape 14">
          <a:extLst>
            <a:ext uri="{FF2B5EF4-FFF2-40B4-BE49-F238E27FC236}">
              <a16:creationId xmlns:a16="http://schemas.microsoft.com/office/drawing/2014/main" id="{A825F13C-F15F-4BA8-9185-BA0D0BF2F75B}"/>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42</xdr:row>
      <xdr:rowOff>0</xdr:rowOff>
    </xdr:from>
    <xdr:ext cx="342900" cy="342900"/>
    <xdr:sp macro="" textlink="">
      <xdr:nvSpPr>
        <xdr:cNvPr id="8330" name="Shape 14">
          <a:extLst>
            <a:ext uri="{FF2B5EF4-FFF2-40B4-BE49-F238E27FC236}">
              <a16:creationId xmlns:a16="http://schemas.microsoft.com/office/drawing/2014/main" id="{C1CFF7FB-2849-487F-A8D0-BCB92D09DDA7}"/>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43</xdr:row>
      <xdr:rowOff>0</xdr:rowOff>
    </xdr:from>
    <xdr:ext cx="342900" cy="342900"/>
    <xdr:sp macro="" textlink="">
      <xdr:nvSpPr>
        <xdr:cNvPr id="8331" name="Shape 14">
          <a:extLst>
            <a:ext uri="{FF2B5EF4-FFF2-40B4-BE49-F238E27FC236}">
              <a16:creationId xmlns:a16="http://schemas.microsoft.com/office/drawing/2014/main" id="{C4EA438C-6EA2-4BF5-87AE-BE13A3A7A853}"/>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43</xdr:row>
      <xdr:rowOff>0</xdr:rowOff>
    </xdr:from>
    <xdr:ext cx="342900" cy="342900"/>
    <xdr:sp macro="" textlink="">
      <xdr:nvSpPr>
        <xdr:cNvPr id="8332" name="Shape 14">
          <a:extLst>
            <a:ext uri="{FF2B5EF4-FFF2-40B4-BE49-F238E27FC236}">
              <a16:creationId xmlns:a16="http://schemas.microsoft.com/office/drawing/2014/main" id="{F60E0BA1-FB90-4636-BEB3-FB2EF0C662E4}"/>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43</xdr:row>
      <xdr:rowOff>0</xdr:rowOff>
    </xdr:from>
    <xdr:ext cx="342900" cy="342900"/>
    <xdr:sp macro="" textlink="">
      <xdr:nvSpPr>
        <xdr:cNvPr id="8333" name="Shape 14">
          <a:extLst>
            <a:ext uri="{FF2B5EF4-FFF2-40B4-BE49-F238E27FC236}">
              <a16:creationId xmlns:a16="http://schemas.microsoft.com/office/drawing/2014/main" id="{CD955919-0CF4-42CB-8081-D1EACA4EBDD6}"/>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43</xdr:row>
      <xdr:rowOff>0</xdr:rowOff>
    </xdr:from>
    <xdr:ext cx="342900" cy="342900"/>
    <xdr:sp macro="" textlink="">
      <xdr:nvSpPr>
        <xdr:cNvPr id="8334" name="Shape 14">
          <a:extLst>
            <a:ext uri="{FF2B5EF4-FFF2-40B4-BE49-F238E27FC236}">
              <a16:creationId xmlns:a16="http://schemas.microsoft.com/office/drawing/2014/main" id="{5D0BF304-8821-458E-80DA-31E443585AFF}"/>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43</xdr:row>
      <xdr:rowOff>0</xdr:rowOff>
    </xdr:from>
    <xdr:ext cx="342900" cy="342900"/>
    <xdr:sp macro="" textlink="">
      <xdr:nvSpPr>
        <xdr:cNvPr id="8335" name="Shape 14">
          <a:extLst>
            <a:ext uri="{FF2B5EF4-FFF2-40B4-BE49-F238E27FC236}">
              <a16:creationId xmlns:a16="http://schemas.microsoft.com/office/drawing/2014/main" id="{61F5C520-B18A-4CE5-AF39-0268ADFA7E0F}"/>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49</xdr:row>
      <xdr:rowOff>0</xdr:rowOff>
    </xdr:from>
    <xdr:ext cx="342900" cy="342900"/>
    <xdr:sp macro="" textlink="">
      <xdr:nvSpPr>
        <xdr:cNvPr id="8336" name="Shape 14">
          <a:extLst>
            <a:ext uri="{FF2B5EF4-FFF2-40B4-BE49-F238E27FC236}">
              <a16:creationId xmlns:a16="http://schemas.microsoft.com/office/drawing/2014/main" id="{9BF956E0-093C-42C1-A883-E70BF4F29224}"/>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42900" cy="342900"/>
    <xdr:sp macro="" textlink="">
      <xdr:nvSpPr>
        <xdr:cNvPr id="8337" name="Shape 14">
          <a:extLst>
            <a:ext uri="{FF2B5EF4-FFF2-40B4-BE49-F238E27FC236}">
              <a16:creationId xmlns:a16="http://schemas.microsoft.com/office/drawing/2014/main" id="{2EFED2D8-42A9-4D19-BAE6-779F0F672B7B}"/>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42900" cy="342900"/>
    <xdr:sp macro="" textlink="">
      <xdr:nvSpPr>
        <xdr:cNvPr id="8338" name="Shape 14">
          <a:extLst>
            <a:ext uri="{FF2B5EF4-FFF2-40B4-BE49-F238E27FC236}">
              <a16:creationId xmlns:a16="http://schemas.microsoft.com/office/drawing/2014/main" id="{54B84891-6FE6-4BF4-B43F-C9A1D7661F0E}"/>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37</xdr:row>
      <xdr:rowOff>0</xdr:rowOff>
    </xdr:from>
    <xdr:ext cx="342900" cy="342900"/>
    <xdr:sp macro="" textlink="">
      <xdr:nvSpPr>
        <xdr:cNvPr id="8339" name="Shape 14">
          <a:extLst>
            <a:ext uri="{FF2B5EF4-FFF2-40B4-BE49-F238E27FC236}">
              <a16:creationId xmlns:a16="http://schemas.microsoft.com/office/drawing/2014/main" id="{DDD154C4-8814-48ED-97C3-24B9341516B1}"/>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38</xdr:row>
      <xdr:rowOff>0</xdr:rowOff>
    </xdr:from>
    <xdr:ext cx="342900" cy="342900"/>
    <xdr:sp macro="" textlink="">
      <xdr:nvSpPr>
        <xdr:cNvPr id="8340" name="Shape 14">
          <a:extLst>
            <a:ext uri="{FF2B5EF4-FFF2-40B4-BE49-F238E27FC236}">
              <a16:creationId xmlns:a16="http://schemas.microsoft.com/office/drawing/2014/main" id="{1E2F46C4-C6BC-4204-9AC8-85DA6563FE07}"/>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42900" cy="342900"/>
    <xdr:sp macro="" textlink="">
      <xdr:nvSpPr>
        <xdr:cNvPr id="8341" name="Shape 14">
          <a:extLst>
            <a:ext uri="{FF2B5EF4-FFF2-40B4-BE49-F238E27FC236}">
              <a16:creationId xmlns:a16="http://schemas.microsoft.com/office/drawing/2014/main" id="{31009EAE-F6D3-465E-9B3F-7B021BE0961B}"/>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42900" cy="342900"/>
    <xdr:sp macro="" textlink="">
      <xdr:nvSpPr>
        <xdr:cNvPr id="8342" name="Shape 14">
          <a:extLst>
            <a:ext uri="{FF2B5EF4-FFF2-40B4-BE49-F238E27FC236}">
              <a16:creationId xmlns:a16="http://schemas.microsoft.com/office/drawing/2014/main" id="{323886F6-AB01-4F87-9C79-B3977E2B3810}"/>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37</xdr:row>
      <xdr:rowOff>0</xdr:rowOff>
    </xdr:from>
    <xdr:ext cx="342900" cy="342900"/>
    <xdr:sp macro="" textlink="">
      <xdr:nvSpPr>
        <xdr:cNvPr id="8343" name="Shape 14">
          <a:extLst>
            <a:ext uri="{FF2B5EF4-FFF2-40B4-BE49-F238E27FC236}">
              <a16:creationId xmlns:a16="http://schemas.microsoft.com/office/drawing/2014/main" id="{CDB2D7F6-87D9-4E25-88C7-FC4EB4B56A3B}"/>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38</xdr:row>
      <xdr:rowOff>0</xdr:rowOff>
    </xdr:from>
    <xdr:ext cx="342900" cy="342900"/>
    <xdr:sp macro="" textlink="">
      <xdr:nvSpPr>
        <xdr:cNvPr id="8344" name="Shape 14">
          <a:extLst>
            <a:ext uri="{FF2B5EF4-FFF2-40B4-BE49-F238E27FC236}">
              <a16:creationId xmlns:a16="http://schemas.microsoft.com/office/drawing/2014/main" id="{631615A2-D0FE-46F7-8672-0104BD67FDB5}"/>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42900" cy="342900"/>
    <xdr:sp macro="" textlink="">
      <xdr:nvSpPr>
        <xdr:cNvPr id="8345" name="Shape 14">
          <a:extLst>
            <a:ext uri="{FF2B5EF4-FFF2-40B4-BE49-F238E27FC236}">
              <a16:creationId xmlns:a16="http://schemas.microsoft.com/office/drawing/2014/main" id="{9F7ABD6E-2CCB-45B2-8581-1FC9D46A0022}"/>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31</xdr:row>
      <xdr:rowOff>0</xdr:rowOff>
    </xdr:from>
    <xdr:ext cx="342900" cy="342900"/>
    <xdr:sp macro="" textlink="">
      <xdr:nvSpPr>
        <xdr:cNvPr id="8346" name="Shape 14">
          <a:extLst>
            <a:ext uri="{FF2B5EF4-FFF2-40B4-BE49-F238E27FC236}">
              <a16:creationId xmlns:a16="http://schemas.microsoft.com/office/drawing/2014/main" id="{243533E0-4A26-4875-8F05-3D0B8F1A8D3B}"/>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31</xdr:row>
      <xdr:rowOff>0</xdr:rowOff>
    </xdr:from>
    <xdr:ext cx="342900" cy="342900"/>
    <xdr:sp macro="" textlink="">
      <xdr:nvSpPr>
        <xdr:cNvPr id="8347" name="Shape 14">
          <a:extLst>
            <a:ext uri="{FF2B5EF4-FFF2-40B4-BE49-F238E27FC236}">
              <a16:creationId xmlns:a16="http://schemas.microsoft.com/office/drawing/2014/main" id="{AEE733ED-1285-4190-B9FF-DEDE46A08AC2}"/>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31</xdr:row>
      <xdr:rowOff>0</xdr:rowOff>
    </xdr:from>
    <xdr:ext cx="342900" cy="342900"/>
    <xdr:sp macro="" textlink="">
      <xdr:nvSpPr>
        <xdr:cNvPr id="8348" name="Shape 14">
          <a:extLst>
            <a:ext uri="{FF2B5EF4-FFF2-40B4-BE49-F238E27FC236}">
              <a16:creationId xmlns:a16="http://schemas.microsoft.com/office/drawing/2014/main" id="{AC4B5E85-80E9-4726-8F7C-DDF7015242FA}"/>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42900" cy="342900"/>
    <xdr:sp macro="" textlink="">
      <xdr:nvSpPr>
        <xdr:cNvPr id="8349" name="Shape 14">
          <a:extLst>
            <a:ext uri="{FF2B5EF4-FFF2-40B4-BE49-F238E27FC236}">
              <a16:creationId xmlns:a16="http://schemas.microsoft.com/office/drawing/2014/main" id="{025A64AC-83EA-4690-9CDB-5B0FA740DBD0}"/>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42900" cy="342900"/>
    <xdr:sp macro="" textlink="">
      <xdr:nvSpPr>
        <xdr:cNvPr id="8350" name="Shape 14">
          <a:extLst>
            <a:ext uri="{FF2B5EF4-FFF2-40B4-BE49-F238E27FC236}">
              <a16:creationId xmlns:a16="http://schemas.microsoft.com/office/drawing/2014/main" id="{BB2D8004-5789-47FA-99D0-D289CE23BDF8}"/>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42900" cy="342900"/>
    <xdr:sp macro="" textlink="">
      <xdr:nvSpPr>
        <xdr:cNvPr id="8351" name="Shape 14">
          <a:extLst>
            <a:ext uri="{FF2B5EF4-FFF2-40B4-BE49-F238E27FC236}">
              <a16:creationId xmlns:a16="http://schemas.microsoft.com/office/drawing/2014/main" id="{8060945B-7822-44DE-B226-0AED6F98263D}"/>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37</xdr:row>
      <xdr:rowOff>0</xdr:rowOff>
    </xdr:from>
    <xdr:ext cx="342900" cy="342900"/>
    <xdr:sp macro="" textlink="">
      <xdr:nvSpPr>
        <xdr:cNvPr id="8352" name="Shape 14">
          <a:extLst>
            <a:ext uri="{FF2B5EF4-FFF2-40B4-BE49-F238E27FC236}">
              <a16:creationId xmlns:a16="http://schemas.microsoft.com/office/drawing/2014/main" id="{82D89633-A3E5-4162-A2AB-A2CE680E71B6}"/>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37</xdr:row>
      <xdr:rowOff>0</xdr:rowOff>
    </xdr:from>
    <xdr:ext cx="342900" cy="342900"/>
    <xdr:sp macro="" textlink="">
      <xdr:nvSpPr>
        <xdr:cNvPr id="8353" name="Shape 14">
          <a:extLst>
            <a:ext uri="{FF2B5EF4-FFF2-40B4-BE49-F238E27FC236}">
              <a16:creationId xmlns:a16="http://schemas.microsoft.com/office/drawing/2014/main" id="{BC1A97C1-1021-4D0F-B423-B8DD3E3269B0}"/>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37</xdr:row>
      <xdr:rowOff>0</xdr:rowOff>
    </xdr:from>
    <xdr:ext cx="342900" cy="342900"/>
    <xdr:sp macro="" textlink="">
      <xdr:nvSpPr>
        <xdr:cNvPr id="8354" name="Shape 14">
          <a:extLst>
            <a:ext uri="{FF2B5EF4-FFF2-40B4-BE49-F238E27FC236}">
              <a16:creationId xmlns:a16="http://schemas.microsoft.com/office/drawing/2014/main" id="{94861C97-5E49-4712-B327-CCDA53D7B4FF}"/>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38</xdr:row>
      <xdr:rowOff>0</xdr:rowOff>
    </xdr:from>
    <xdr:ext cx="342900" cy="342900"/>
    <xdr:sp macro="" textlink="">
      <xdr:nvSpPr>
        <xdr:cNvPr id="8355" name="Shape 14">
          <a:extLst>
            <a:ext uri="{FF2B5EF4-FFF2-40B4-BE49-F238E27FC236}">
              <a16:creationId xmlns:a16="http://schemas.microsoft.com/office/drawing/2014/main" id="{77564B79-2542-4A34-B944-40B7B1051F32}"/>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38</xdr:row>
      <xdr:rowOff>0</xdr:rowOff>
    </xdr:from>
    <xdr:ext cx="342900" cy="342900"/>
    <xdr:sp macro="" textlink="">
      <xdr:nvSpPr>
        <xdr:cNvPr id="8356" name="Shape 14">
          <a:extLst>
            <a:ext uri="{FF2B5EF4-FFF2-40B4-BE49-F238E27FC236}">
              <a16:creationId xmlns:a16="http://schemas.microsoft.com/office/drawing/2014/main" id="{647E48B8-2CAB-4FA3-8BB8-35A119307E50}"/>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38</xdr:row>
      <xdr:rowOff>0</xdr:rowOff>
    </xdr:from>
    <xdr:ext cx="342900" cy="342900"/>
    <xdr:sp macro="" textlink="">
      <xdr:nvSpPr>
        <xdr:cNvPr id="8357" name="Shape 14">
          <a:extLst>
            <a:ext uri="{FF2B5EF4-FFF2-40B4-BE49-F238E27FC236}">
              <a16:creationId xmlns:a16="http://schemas.microsoft.com/office/drawing/2014/main" id="{E705DC4B-7C4F-4DCD-A6EC-3D5FC072CF45}"/>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41</xdr:row>
      <xdr:rowOff>0</xdr:rowOff>
    </xdr:from>
    <xdr:ext cx="342900" cy="342900"/>
    <xdr:sp macro="" textlink="">
      <xdr:nvSpPr>
        <xdr:cNvPr id="8358" name="Shape 14">
          <a:extLst>
            <a:ext uri="{FF2B5EF4-FFF2-40B4-BE49-F238E27FC236}">
              <a16:creationId xmlns:a16="http://schemas.microsoft.com/office/drawing/2014/main" id="{A238140B-8CB5-42BE-82F3-199C79F5DBFD}"/>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41</xdr:row>
      <xdr:rowOff>0</xdr:rowOff>
    </xdr:from>
    <xdr:ext cx="342900" cy="342900"/>
    <xdr:sp macro="" textlink="">
      <xdr:nvSpPr>
        <xdr:cNvPr id="8359" name="Shape 14">
          <a:extLst>
            <a:ext uri="{FF2B5EF4-FFF2-40B4-BE49-F238E27FC236}">
              <a16:creationId xmlns:a16="http://schemas.microsoft.com/office/drawing/2014/main" id="{C507F521-796B-4FA6-830E-7A089CB11A38}"/>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41</xdr:row>
      <xdr:rowOff>0</xdr:rowOff>
    </xdr:from>
    <xdr:ext cx="342900" cy="342900"/>
    <xdr:sp macro="" textlink="">
      <xdr:nvSpPr>
        <xdr:cNvPr id="8360" name="Shape 14">
          <a:extLst>
            <a:ext uri="{FF2B5EF4-FFF2-40B4-BE49-F238E27FC236}">
              <a16:creationId xmlns:a16="http://schemas.microsoft.com/office/drawing/2014/main" id="{A0F91F03-16E1-4B0B-BCAC-FC32AF0FDC2C}"/>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42</xdr:row>
      <xdr:rowOff>0</xdr:rowOff>
    </xdr:from>
    <xdr:ext cx="342900" cy="342900"/>
    <xdr:sp macro="" textlink="">
      <xdr:nvSpPr>
        <xdr:cNvPr id="8361" name="Shape 14">
          <a:extLst>
            <a:ext uri="{FF2B5EF4-FFF2-40B4-BE49-F238E27FC236}">
              <a16:creationId xmlns:a16="http://schemas.microsoft.com/office/drawing/2014/main" id="{1F3F171C-E93E-439A-BEA2-9DC7A7112BAD}"/>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42</xdr:row>
      <xdr:rowOff>0</xdr:rowOff>
    </xdr:from>
    <xdr:ext cx="342900" cy="342900"/>
    <xdr:sp macro="" textlink="">
      <xdr:nvSpPr>
        <xdr:cNvPr id="8362" name="Shape 14">
          <a:extLst>
            <a:ext uri="{FF2B5EF4-FFF2-40B4-BE49-F238E27FC236}">
              <a16:creationId xmlns:a16="http://schemas.microsoft.com/office/drawing/2014/main" id="{D95776CD-0722-46EE-90E7-DDF408FFBC48}"/>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42</xdr:row>
      <xdr:rowOff>0</xdr:rowOff>
    </xdr:from>
    <xdr:ext cx="342900" cy="342900"/>
    <xdr:sp macro="" textlink="">
      <xdr:nvSpPr>
        <xdr:cNvPr id="8363" name="Shape 14">
          <a:extLst>
            <a:ext uri="{FF2B5EF4-FFF2-40B4-BE49-F238E27FC236}">
              <a16:creationId xmlns:a16="http://schemas.microsoft.com/office/drawing/2014/main" id="{425ACCAF-4137-49DC-8CCA-68BEB91307F6}"/>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43</xdr:row>
      <xdr:rowOff>0</xdr:rowOff>
    </xdr:from>
    <xdr:ext cx="342900" cy="342900"/>
    <xdr:sp macro="" textlink="">
      <xdr:nvSpPr>
        <xdr:cNvPr id="8364" name="Shape 14">
          <a:extLst>
            <a:ext uri="{FF2B5EF4-FFF2-40B4-BE49-F238E27FC236}">
              <a16:creationId xmlns:a16="http://schemas.microsoft.com/office/drawing/2014/main" id="{D8705442-4E49-45B6-9341-C53965E27C5B}"/>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43</xdr:row>
      <xdr:rowOff>0</xdr:rowOff>
    </xdr:from>
    <xdr:ext cx="342900" cy="342900"/>
    <xdr:sp macro="" textlink="">
      <xdr:nvSpPr>
        <xdr:cNvPr id="8365" name="Shape 14">
          <a:extLst>
            <a:ext uri="{FF2B5EF4-FFF2-40B4-BE49-F238E27FC236}">
              <a16:creationId xmlns:a16="http://schemas.microsoft.com/office/drawing/2014/main" id="{9145B771-CD4B-434D-9551-84BF3D7F0458}"/>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43</xdr:row>
      <xdr:rowOff>0</xdr:rowOff>
    </xdr:from>
    <xdr:ext cx="342900" cy="342900"/>
    <xdr:sp macro="" textlink="">
      <xdr:nvSpPr>
        <xdr:cNvPr id="8366" name="Shape 14">
          <a:extLst>
            <a:ext uri="{FF2B5EF4-FFF2-40B4-BE49-F238E27FC236}">
              <a16:creationId xmlns:a16="http://schemas.microsoft.com/office/drawing/2014/main" id="{F26BCC02-9721-4AB1-AE37-454BA6B25E5C}"/>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43</xdr:row>
      <xdr:rowOff>0</xdr:rowOff>
    </xdr:from>
    <xdr:ext cx="342900" cy="342900"/>
    <xdr:sp macro="" textlink="">
      <xdr:nvSpPr>
        <xdr:cNvPr id="8367" name="Shape 14">
          <a:extLst>
            <a:ext uri="{FF2B5EF4-FFF2-40B4-BE49-F238E27FC236}">
              <a16:creationId xmlns:a16="http://schemas.microsoft.com/office/drawing/2014/main" id="{13D4971F-D35C-4ADB-BA78-EC665EF64300}"/>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43</xdr:row>
      <xdr:rowOff>0</xdr:rowOff>
    </xdr:from>
    <xdr:ext cx="342900" cy="342900"/>
    <xdr:sp macro="" textlink="">
      <xdr:nvSpPr>
        <xdr:cNvPr id="8368" name="Shape 14">
          <a:extLst>
            <a:ext uri="{FF2B5EF4-FFF2-40B4-BE49-F238E27FC236}">
              <a16:creationId xmlns:a16="http://schemas.microsoft.com/office/drawing/2014/main" id="{8C5DEAC5-27AA-42CF-82E2-14D6986CB299}"/>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8369" name="Shape 14">
          <a:extLst>
            <a:ext uri="{FF2B5EF4-FFF2-40B4-BE49-F238E27FC236}">
              <a16:creationId xmlns:a16="http://schemas.microsoft.com/office/drawing/2014/main" id="{1EE78C18-C48C-4EEC-B80C-D8C37C7E9A44}"/>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8370" name="Shape 14">
          <a:extLst>
            <a:ext uri="{FF2B5EF4-FFF2-40B4-BE49-F238E27FC236}">
              <a16:creationId xmlns:a16="http://schemas.microsoft.com/office/drawing/2014/main" id="{70E52680-C1B5-44B5-9DD3-ECEF14827806}"/>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8371" name="Shape 14">
          <a:extLst>
            <a:ext uri="{FF2B5EF4-FFF2-40B4-BE49-F238E27FC236}">
              <a16:creationId xmlns:a16="http://schemas.microsoft.com/office/drawing/2014/main" id="{2683422D-7271-478F-835E-711E2CD50450}"/>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35</xdr:row>
      <xdr:rowOff>0</xdr:rowOff>
    </xdr:from>
    <xdr:ext cx="342900" cy="342900"/>
    <xdr:sp macro="" textlink="">
      <xdr:nvSpPr>
        <xdr:cNvPr id="8372" name="Shape 14">
          <a:extLst>
            <a:ext uri="{FF2B5EF4-FFF2-40B4-BE49-F238E27FC236}">
              <a16:creationId xmlns:a16="http://schemas.microsoft.com/office/drawing/2014/main" id="{AD5C1EBE-391A-4FE0-B383-21C146C0C75F}"/>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8373" name="Shape 14">
          <a:extLst>
            <a:ext uri="{FF2B5EF4-FFF2-40B4-BE49-F238E27FC236}">
              <a16:creationId xmlns:a16="http://schemas.microsoft.com/office/drawing/2014/main" id="{58FAE6BA-FBF4-40C3-B282-F4E5F8F46A95}"/>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8374" name="Shape 14">
          <a:extLst>
            <a:ext uri="{FF2B5EF4-FFF2-40B4-BE49-F238E27FC236}">
              <a16:creationId xmlns:a16="http://schemas.microsoft.com/office/drawing/2014/main" id="{8C9877A9-CD0A-418F-B946-AEF68E79626E}"/>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38</xdr:row>
      <xdr:rowOff>0</xdr:rowOff>
    </xdr:from>
    <xdr:ext cx="342900" cy="342900"/>
    <xdr:sp macro="" textlink="">
      <xdr:nvSpPr>
        <xdr:cNvPr id="8375" name="Shape 14">
          <a:extLst>
            <a:ext uri="{FF2B5EF4-FFF2-40B4-BE49-F238E27FC236}">
              <a16:creationId xmlns:a16="http://schemas.microsoft.com/office/drawing/2014/main" id="{2E938C3C-0B7E-4202-8BA3-047A0410C4D6}"/>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35</xdr:row>
      <xdr:rowOff>0</xdr:rowOff>
    </xdr:from>
    <xdr:ext cx="342900" cy="342900"/>
    <xdr:sp macro="" textlink="">
      <xdr:nvSpPr>
        <xdr:cNvPr id="8376" name="Shape 14">
          <a:extLst>
            <a:ext uri="{FF2B5EF4-FFF2-40B4-BE49-F238E27FC236}">
              <a16:creationId xmlns:a16="http://schemas.microsoft.com/office/drawing/2014/main" id="{5F629BCD-E3C3-4AAD-949B-366ACD5FC120}"/>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8377" name="Shape 14">
          <a:extLst>
            <a:ext uri="{FF2B5EF4-FFF2-40B4-BE49-F238E27FC236}">
              <a16:creationId xmlns:a16="http://schemas.microsoft.com/office/drawing/2014/main" id="{55237318-D015-44FD-9D65-AD99F62D255C}"/>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8378" name="Shape 14">
          <a:extLst>
            <a:ext uri="{FF2B5EF4-FFF2-40B4-BE49-F238E27FC236}">
              <a16:creationId xmlns:a16="http://schemas.microsoft.com/office/drawing/2014/main" id="{1049C322-9720-48C3-AED8-F8B6254ED2A7}"/>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38</xdr:row>
      <xdr:rowOff>0</xdr:rowOff>
    </xdr:from>
    <xdr:ext cx="342900" cy="342900"/>
    <xdr:sp macro="" textlink="">
      <xdr:nvSpPr>
        <xdr:cNvPr id="8379" name="Shape 14">
          <a:extLst>
            <a:ext uri="{FF2B5EF4-FFF2-40B4-BE49-F238E27FC236}">
              <a16:creationId xmlns:a16="http://schemas.microsoft.com/office/drawing/2014/main" id="{6250F51D-6B60-45D3-9915-C18A200922BE}"/>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35</xdr:row>
      <xdr:rowOff>0</xdr:rowOff>
    </xdr:from>
    <xdr:ext cx="342900" cy="342900"/>
    <xdr:sp macro="" textlink="">
      <xdr:nvSpPr>
        <xdr:cNvPr id="8380" name="Shape 14">
          <a:extLst>
            <a:ext uri="{FF2B5EF4-FFF2-40B4-BE49-F238E27FC236}">
              <a16:creationId xmlns:a16="http://schemas.microsoft.com/office/drawing/2014/main" id="{A5945204-AF78-4CBC-8F55-5B1AC09287F2}"/>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31</xdr:row>
      <xdr:rowOff>0</xdr:rowOff>
    </xdr:from>
    <xdr:ext cx="342900" cy="342900"/>
    <xdr:sp macro="" textlink="">
      <xdr:nvSpPr>
        <xdr:cNvPr id="8381" name="Shape 14">
          <a:extLst>
            <a:ext uri="{FF2B5EF4-FFF2-40B4-BE49-F238E27FC236}">
              <a16:creationId xmlns:a16="http://schemas.microsoft.com/office/drawing/2014/main" id="{596B749F-8151-46BE-9357-D96AF2C7D1B8}"/>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31</xdr:row>
      <xdr:rowOff>0</xdr:rowOff>
    </xdr:from>
    <xdr:ext cx="342900" cy="342900"/>
    <xdr:sp macro="" textlink="">
      <xdr:nvSpPr>
        <xdr:cNvPr id="8382" name="Shape 14">
          <a:extLst>
            <a:ext uri="{FF2B5EF4-FFF2-40B4-BE49-F238E27FC236}">
              <a16:creationId xmlns:a16="http://schemas.microsoft.com/office/drawing/2014/main" id="{AB93F0F6-9FC2-4C4F-9313-792C2EA9C635}"/>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31</xdr:row>
      <xdr:rowOff>0</xdr:rowOff>
    </xdr:from>
    <xdr:ext cx="342900" cy="342900"/>
    <xdr:sp macro="" textlink="">
      <xdr:nvSpPr>
        <xdr:cNvPr id="8383" name="Shape 14">
          <a:extLst>
            <a:ext uri="{FF2B5EF4-FFF2-40B4-BE49-F238E27FC236}">
              <a16:creationId xmlns:a16="http://schemas.microsoft.com/office/drawing/2014/main" id="{DE5C4748-4EAB-4BDB-96CD-5B57DBD76E96}"/>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8384" name="Shape 14">
          <a:extLst>
            <a:ext uri="{FF2B5EF4-FFF2-40B4-BE49-F238E27FC236}">
              <a16:creationId xmlns:a16="http://schemas.microsoft.com/office/drawing/2014/main" id="{96883701-7266-4098-AB03-71DEEDDC1F02}"/>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8385" name="Shape 14">
          <a:extLst>
            <a:ext uri="{FF2B5EF4-FFF2-40B4-BE49-F238E27FC236}">
              <a16:creationId xmlns:a16="http://schemas.microsoft.com/office/drawing/2014/main" id="{4CC6959D-C818-49C8-995A-BD71FDEF4C4B}"/>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8386" name="Shape 14">
          <a:extLst>
            <a:ext uri="{FF2B5EF4-FFF2-40B4-BE49-F238E27FC236}">
              <a16:creationId xmlns:a16="http://schemas.microsoft.com/office/drawing/2014/main" id="{40382D32-F95D-4DB0-8960-BB1D466CB4C4}"/>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8387" name="Shape 14">
          <a:extLst>
            <a:ext uri="{FF2B5EF4-FFF2-40B4-BE49-F238E27FC236}">
              <a16:creationId xmlns:a16="http://schemas.microsoft.com/office/drawing/2014/main" id="{B7F9ABBD-1801-41C7-9BCD-C9E0EFBD3C42}"/>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8388" name="Shape 14">
          <a:extLst>
            <a:ext uri="{FF2B5EF4-FFF2-40B4-BE49-F238E27FC236}">
              <a16:creationId xmlns:a16="http://schemas.microsoft.com/office/drawing/2014/main" id="{B15DACC3-B73D-435B-A0CD-F567350DD8D6}"/>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8389" name="Shape 14">
          <a:extLst>
            <a:ext uri="{FF2B5EF4-FFF2-40B4-BE49-F238E27FC236}">
              <a16:creationId xmlns:a16="http://schemas.microsoft.com/office/drawing/2014/main" id="{24D2F568-2129-4636-AD87-BC715B172F5E}"/>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38</xdr:row>
      <xdr:rowOff>0</xdr:rowOff>
    </xdr:from>
    <xdr:ext cx="342900" cy="342900"/>
    <xdr:sp macro="" textlink="">
      <xdr:nvSpPr>
        <xdr:cNvPr id="8390" name="Shape 14">
          <a:extLst>
            <a:ext uri="{FF2B5EF4-FFF2-40B4-BE49-F238E27FC236}">
              <a16:creationId xmlns:a16="http://schemas.microsoft.com/office/drawing/2014/main" id="{5C4332AF-F6AE-4506-AFDC-BF136CA826D7}"/>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38</xdr:row>
      <xdr:rowOff>0</xdr:rowOff>
    </xdr:from>
    <xdr:ext cx="342900" cy="342900"/>
    <xdr:sp macro="" textlink="">
      <xdr:nvSpPr>
        <xdr:cNvPr id="8391" name="Shape 14">
          <a:extLst>
            <a:ext uri="{FF2B5EF4-FFF2-40B4-BE49-F238E27FC236}">
              <a16:creationId xmlns:a16="http://schemas.microsoft.com/office/drawing/2014/main" id="{006E5C5A-F7BA-4B05-8B0D-9104F87B927A}"/>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41</xdr:row>
      <xdr:rowOff>0</xdr:rowOff>
    </xdr:from>
    <xdr:ext cx="342900" cy="342900"/>
    <xdr:sp macro="" textlink="">
      <xdr:nvSpPr>
        <xdr:cNvPr id="8392" name="Shape 14">
          <a:extLst>
            <a:ext uri="{FF2B5EF4-FFF2-40B4-BE49-F238E27FC236}">
              <a16:creationId xmlns:a16="http://schemas.microsoft.com/office/drawing/2014/main" id="{FA6F401E-09EA-4AF7-93BE-DFE5283996D2}"/>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41</xdr:row>
      <xdr:rowOff>0</xdr:rowOff>
    </xdr:from>
    <xdr:ext cx="342900" cy="342900"/>
    <xdr:sp macro="" textlink="">
      <xdr:nvSpPr>
        <xdr:cNvPr id="8393" name="Shape 14">
          <a:extLst>
            <a:ext uri="{FF2B5EF4-FFF2-40B4-BE49-F238E27FC236}">
              <a16:creationId xmlns:a16="http://schemas.microsoft.com/office/drawing/2014/main" id="{131BD228-392F-4519-AB6A-82EF0DDB1DAF}"/>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41</xdr:row>
      <xdr:rowOff>0</xdr:rowOff>
    </xdr:from>
    <xdr:ext cx="342900" cy="342900"/>
    <xdr:sp macro="" textlink="">
      <xdr:nvSpPr>
        <xdr:cNvPr id="8394" name="Shape 14">
          <a:extLst>
            <a:ext uri="{FF2B5EF4-FFF2-40B4-BE49-F238E27FC236}">
              <a16:creationId xmlns:a16="http://schemas.microsoft.com/office/drawing/2014/main" id="{3B0FE0E3-D176-462B-AA23-24FC1E899830}"/>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42</xdr:row>
      <xdr:rowOff>0</xdr:rowOff>
    </xdr:from>
    <xdr:ext cx="342900" cy="342900"/>
    <xdr:sp macro="" textlink="">
      <xdr:nvSpPr>
        <xdr:cNvPr id="8395" name="Shape 14">
          <a:extLst>
            <a:ext uri="{FF2B5EF4-FFF2-40B4-BE49-F238E27FC236}">
              <a16:creationId xmlns:a16="http://schemas.microsoft.com/office/drawing/2014/main" id="{2DD81691-AE6E-45BB-90F8-C2986987EE81}"/>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42</xdr:row>
      <xdr:rowOff>0</xdr:rowOff>
    </xdr:from>
    <xdr:ext cx="342900" cy="342900"/>
    <xdr:sp macro="" textlink="">
      <xdr:nvSpPr>
        <xdr:cNvPr id="8396" name="Shape 14">
          <a:extLst>
            <a:ext uri="{FF2B5EF4-FFF2-40B4-BE49-F238E27FC236}">
              <a16:creationId xmlns:a16="http://schemas.microsoft.com/office/drawing/2014/main" id="{76E82F6C-3C33-4A26-97B2-187FEEB02E4E}"/>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42</xdr:row>
      <xdr:rowOff>0</xdr:rowOff>
    </xdr:from>
    <xdr:ext cx="342900" cy="342900"/>
    <xdr:sp macro="" textlink="">
      <xdr:nvSpPr>
        <xdr:cNvPr id="8397" name="Shape 14">
          <a:extLst>
            <a:ext uri="{FF2B5EF4-FFF2-40B4-BE49-F238E27FC236}">
              <a16:creationId xmlns:a16="http://schemas.microsoft.com/office/drawing/2014/main" id="{05D5E249-AEA5-41B5-946D-CE153E953F89}"/>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8398" name="Shape 14">
          <a:extLst>
            <a:ext uri="{FF2B5EF4-FFF2-40B4-BE49-F238E27FC236}">
              <a16:creationId xmlns:a16="http://schemas.microsoft.com/office/drawing/2014/main" id="{1BF79C9F-E29D-40A1-9E8B-27E57A42FD31}"/>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8399" name="Shape 14">
          <a:extLst>
            <a:ext uri="{FF2B5EF4-FFF2-40B4-BE49-F238E27FC236}">
              <a16:creationId xmlns:a16="http://schemas.microsoft.com/office/drawing/2014/main" id="{8D5C228E-1B42-4796-BAE3-B4A1BE649E65}"/>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8400" name="Shape 14">
          <a:extLst>
            <a:ext uri="{FF2B5EF4-FFF2-40B4-BE49-F238E27FC236}">
              <a16:creationId xmlns:a16="http://schemas.microsoft.com/office/drawing/2014/main" id="{4AE34BAE-144D-4CA6-99C4-DEA27FE92E37}"/>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8401" name="Shape 14">
          <a:extLst>
            <a:ext uri="{FF2B5EF4-FFF2-40B4-BE49-F238E27FC236}">
              <a16:creationId xmlns:a16="http://schemas.microsoft.com/office/drawing/2014/main" id="{A0DD849A-1FF6-4BE2-B73B-D257BD099B60}"/>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8402" name="Shape 14">
          <a:extLst>
            <a:ext uri="{FF2B5EF4-FFF2-40B4-BE49-F238E27FC236}">
              <a16:creationId xmlns:a16="http://schemas.microsoft.com/office/drawing/2014/main" id="{DE6D6781-F2ED-4354-B0C5-F5DBE2469332}"/>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8403" name="Shape 14">
          <a:extLst>
            <a:ext uri="{FF2B5EF4-FFF2-40B4-BE49-F238E27FC236}">
              <a16:creationId xmlns:a16="http://schemas.microsoft.com/office/drawing/2014/main" id="{0D0068F2-E459-49DC-B145-C3805DB7BFDF}"/>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8404" name="Shape 14">
          <a:extLst>
            <a:ext uri="{FF2B5EF4-FFF2-40B4-BE49-F238E27FC236}">
              <a16:creationId xmlns:a16="http://schemas.microsoft.com/office/drawing/2014/main" id="{A682E44A-8ED5-46CB-A20B-C6AB47F623C1}"/>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8405" name="Shape 14">
          <a:extLst>
            <a:ext uri="{FF2B5EF4-FFF2-40B4-BE49-F238E27FC236}">
              <a16:creationId xmlns:a16="http://schemas.microsoft.com/office/drawing/2014/main" id="{DF160088-C87B-49B6-B8A0-C1CBBFD1EEE0}"/>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8406" name="Shape 14">
          <a:extLst>
            <a:ext uri="{FF2B5EF4-FFF2-40B4-BE49-F238E27FC236}">
              <a16:creationId xmlns:a16="http://schemas.microsoft.com/office/drawing/2014/main" id="{0106BC58-4A3F-483D-BFE3-7B49EED316FE}"/>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35</xdr:row>
      <xdr:rowOff>0</xdr:rowOff>
    </xdr:from>
    <xdr:ext cx="342900" cy="342900"/>
    <xdr:sp macro="" textlink="">
      <xdr:nvSpPr>
        <xdr:cNvPr id="8407" name="Shape 14">
          <a:extLst>
            <a:ext uri="{FF2B5EF4-FFF2-40B4-BE49-F238E27FC236}">
              <a16:creationId xmlns:a16="http://schemas.microsoft.com/office/drawing/2014/main" id="{3EE79780-4803-438E-88E1-FFB3EFCF888B}"/>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8408" name="Shape 14">
          <a:extLst>
            <a:ext uri="{FF2B5EF4-FFF2-40B4-BE49-F238E27FC236}">
              <a16:creationId xmlns:a16="http://schemas.microsoft.com/office/drawing/2014/main" id="{EC05E9E2-6CDD-48CE-8508-1E5694867EC8}"/>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8409" name="Shape 14">
          <a:extLst>
            <a:ext uri="{FF2B5EF4-FFF2-40B4-BE49-F238E27FC236}">
              <a16:creationId xmlns:a16="http://schemas.microsoft.com/office/drawing/2014/main" id="{04BD67AE-8A5E-4CE2-AE32-6E7B8EA0E515}"/>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38</xdr:row>
      <xdr:rowOff>0</xdr:rowOff>
    </xdr:from>
    <xdr:ext cx="342900" cy="342900"/>
    <xdr:sp macro="" textlink="">
      <xdr:nvSpPr>
        <xdr:cNvPr id="8410" name="Shape 14">
          <a:extLst>
            <a:ext uri="{FF2B5EF4-FFF2-40B4-BE49-F238E27FC236}">
              <a16:creationId xmlns:a16="http://schemas.microsoft.com/office/drawing/2014/main" id="{F79DDA65-2511-477F-A09F-6E9E5922FA56}"/>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35</xdr:row>
      <xdr:rowOff>0</xdr:rowOff>
    </xdr:from>
    <xdr:ext cx="342900" cy="342900"/>
    <xdr:sp macro="" textlink="">
      <xdr:nvSpPr>
        <xdr:cNvPr id="8411" name="Shape 14">
          <a:extLst>
            <a:ext uri="{FF2B5EF4-FFF2-40B4-BE49-F238E27FC236}">
              <a16:creationId xmlns:a16="http://schemas.microsoft.com/office/drawing/2014/main" id="{6292BA8F-1994-487A-B94E-93707341B252}"/>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8412" name="Shape 14">
          <a:extLst>
            <a:ext uri="{FF2B5EF4-FFF2-40B4-BE49-F238E27FC236}">
              <a16:creationId xmlns:a16="http://schemas.microsoft.com/office/drawing/2014/main" id="{CABE1EAF-DEAD-43AF-B552-0ABCBE89C33B}"/>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8413" name="Shape 14">
          <a:extLst>
            <a:ext uri="{FF2B5EF4-FFF2-40B4-BE49-F238E27FC236}">
              <a16:creationId xmlns:a16="http://schemas.microsoft.com/office/drawing/2014/main" id="{85985EB1-8C79-41AB-8C6C-9D3F37D07D4A}"/>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38</xdr:row>
      <xdr:rowOff>0</xdr:rowOff>
    </xdr:from>
    <xdr:ext cx="342900" cy="342900"/>
    <xdr:sp macro="" textlink="">
      <xdr:nvSpPr>
        <xdr:cNvPr id="8414" name="Shape 14">
          <a:extLst>
            <a:ext uri="{FF2B5EF4-FFF2-40B4-BE49-F238E27FC236}">
              <a16:creationId xmlns:a16="http://schemas.microsoft.com/office/drawing/2014/main" id="{7B28B5C3-1B25-4B55-A79A-5823EE96D553}"/>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35</xdr:row>
      <xdr:rowOff>0</xdr:rowOff>
    </xdr:from>
    <xdr:ext cx="342900" cy="342900"/>
    <xdr:sp macro="" textlink="">
      <xdr:nvSpPr>
        <xdr:cNvPr id="8415" name="Shape 14">
          <a:extLst>
            <a:ext uri="{FF2B5EF4-FFF2-40B4-BE49-F238E27FC236}">
              <a16:creationId xmlns:a16="http://schemas.microsoft.com/office/drawing/2014/main" id="{B237D946-4757-4851-A8D8-B1EE4FE69A52}"/>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31</xdr:row>
      <xdr:rowOff>0</xdr:rowOff>
    </xdr:from>
    <xdr:ext cx="342900" cy="342900"/>
    <xdr:sp macro="" textlink="">
      <xdr:nvSpPr>
        <xdr:cNvPr id="8416" name="Shape 14">
          <a:extLst>
            <a:ext uri="{FF2B5EF4-FFF2-40B4-BE49-F238E27FC236}">
              <a16:creationId xmlns:a16="http://schemas.microsoft.com/office/drawing/2014/main" id="{783B3139-B68B-4BAF-AD9F-4E4F6EBDDC4F}"/>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31</xdr:row>
      <xdr:rowOff>0</xdr:rowOff>
    </xdr:from>
    <xdr:ext cx="342900" cy="342900"/>
    <xdr:sp macro="" textlink="">
      <xdr:nvSpPr>
        <xdr:cNvPr id="8417" name="Shape 14">
          <a:extLst>
            <a:ext uri="{FF2B5EF4-FFF2-40B4-BE49-F238E27FC236}">
              <a16:creationId xmlns:a16="http://schemas.microsoft.com/office/drawing/2014/main" id="{64305A2D-A733-4CBE-83A9-F34B0BFF54B1}"/>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31</xdr:row>
      <xdr:rowOff>0</xdr:rowOff>
    </xdr:from>
    <xdr:ext cx="342900" cy="342900"/>
    <xdr:sp macro="" textlink="">
      <xdr:nvSpPr>
        <xdr:cNvPr id="8418" name="Shape 14">
          <a:extLst>
            <a:ext uri="{FF2B5EF4-FFF2-40B4-BE49-F238E27FC236}">
              <a16:creationId xmlns:a16="http://schemas.microsoft.com/office/drawing/2014/main" id="{AEA6DD81-59FA-48BF-9F40-70A4C4155A6C}"/>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8419" name="Shape 14">
          <a:extLst>
            <a:ext uri="{FF2B5EF4-FFF2-40B4-BE49-F238E27FC236}">
              <a16:creationId xmlns:a16="http://schemas.microsoft.com/office/drawing/2014/main" id="{79225D25-F47D-4E12-ACAF-889B2A24FC6E}"/>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8420" name="Shape 14">
          <a:extLst>
            <a:ext uri="{FF2B5EF4-FFF2-40B4-BE49-F238E27FC236}">
              <a16:creationId xmlns:a16="http://schemas.microsoft.com/office/drawing/2014/main" id="{ED8309D1-82AF-4A81-A55C-489AEE9DB789}"/>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8421" name="Shape 14">
          <a:extLst>
            <a:ext uri="{FF2B5EF4-FFF2-40B4-BE49-F238E27FC236}">
              <a16:creationId xmlns:a16="http://schemas.microsoft.com/office/drawing/2014/main" id="{36C9FC8B-3B8D-41DD-8E16-93557EDD8402}"/>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8422" name="Shape 14">
          <a:extLst>
            <a:ext uri="{FF2B5EF4-FFF2-40B4-BE49-F238E27FC236}">
              <a16:creationId xmlns:a16="http://schemas.microsoft.com/office/drawing/2014/main" id="{A11A806C-0C87-4723-89BF-65E43D5344E9}"/>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8423" name="Shape 14">
          <a:extLst>
            <a:ext uri="{FF2B5EF4-FFF2-40B4-BE49-F238E27FC236}">
              <a16:creationId xmlns:a16="http://schemas.microsoft.com/office/drawing/2014/main" id="{A4BB7F61-1F24-4514-AF8B-38F9C38F1C05}"/>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8424" name="Shape 14">
          <a:extLst>
            <a:ext uri="{FF2B5EF4-FFF2-40B4-BE49-F238E27FC236}">
              <a16:creationId xmlns:a16="http://schemas.microsoft.com/office/drawing/2014/main" id="{D03E2AC4-8A44-4643-BDE8-98424CE517AA}"/>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38</xdr:row>
      <xdr:rowOff>0</xdr:rowOff>
    </xdr:from>
    <xdr:ext cx="342900" cy="342900"/>
    <xdr:sp macro="" textlink="">
      <xdr:nvSpPr>
        <xdr:cNvPr id="8425" name="Shape 14">
          <a:extLst>
            <a:ext uri="{FF2B5EF4-FFF2-40B4-BE49-F238E27FC236}">
              <a16:creationId xmlns:a16="http://schemas.microsoft.com/office/drawing/2014/main" id="{4326810A-D9BA-48C8-9E0B-1E83047ECD5E}"/>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38</xdr:row>
      <xdr:rowOff>0</xdr:rowOff>
    </xdr:from>
    <xdr:ext cx="342900" cy="342900"/>
    <xdr:sp macro="" textlink="">
      <xdr:nvSpPr>
        <xdr:cNvPr id="8426" name="Shape 14">
          <a:extLst>
            <a:ext uri="{FF2B5EF4-FFF2-40B4-BE49-F238E27FC236}">
              <a16:creationId xmlns:a16="http://schemas.microsoft.com/office/drawing/2014/main" id="{E108A920-0D6A-4304-8005-4CD4203822F2}"/>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38</xdr:row>
      <xdr:rowOff>0</xdr:rowOff>
    </xdr:from>
    <xdr:ext cx="342900" cy="342900"/>
    <xdr:sp macro="" textlink="">
      <xdr:nvSpPr>
        <xdr:cNvPr id="8427" name="Shape 14">
          <a:extLst>
            <a:ext uri="{FF2B5EF4-FFF2-40B4-BE49-F238E27FC236}">
              <a16:creationId xmlns:a16="http://schemas.microsoft.com/office/drawing/2014/main" id="{DAEB540D-AF4E-4613-A090-25AEA6B3DE1F}"/>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41</xdr:row>
      <xdr:rowOff>0</xdr:rowOff>
    </xdr:from>
    <xdr:ext cx="342900" cy="342900"/>
    <xdr:sp macro="" textlink="">
      <xdr:nvSpPr>
        <xdr:cNvPr id="8428" name="Shape 14">
          <a:extLst>
            <a:ext uri="{FF2B5EF4-FFF2-40B4-BE49-F238E27FC236}">
              <a16:creationId xmlns:a16="http://schemas.microsoft.com/office/drawing/2014/main" id="{45455C88-BA7D-4C7A-90F5-FC75B484B67A}"/>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41</xdr:row>
      <xdr:rowOff>0</xdr:rowOff>
    </xdr:from>
    <xdr:ext cx="342900" cy="342900"/>
    <xdr:sp macro="" textlink="">
      <xdr:nvSpPr>
        <xdr:cNvPr id="8429" name="Shape 14">
          <a:extLst>
            <a:ext uri="{FF2B5EF4-FFF2-40B4-BE49-F238E27FC236}">
              <a16:creationId xmlns:a16="http://schemas.microsoft.com/office/drawing/2014/main" id="{8FEC372C-CE2F-4B2E-93BF-300F7148EED9}"/>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41</xdr:row>
      <xdr:rowOff>0</xdr:rowOff>
    </xdr:from>
    <xdr:ext cx="342900" cy="342900"/>
    <xdr:sp macro="" textlink="">
      <xdr:nvSpPr>
        <xdr:cNvPr id="8430" name="Shape 14">
          <a:extLst>
            <a:ext uri="{FF2B5EF4-FFF2-40B4-BE49-F238E27FC236}">
              <a16:creationId xmlns:a16="http://schemas.microsoft.com/office/drawing/2014/main" id="{7488E94D-7A00-4646-A0E3-E5959DA8565F}"/>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42</xdr:row>
      <xdr:rowOff>0</xdr:rowOff>
    </xdr:from>
    <xdr:ext cx="342900" cy="342900"/>
    <xdr:sp macro="" textlink="">
      <xdr:nvSpPr>
        <xdr:cNvPr id="8431" name="Shape 14">
          <a:extLst>
            <a:ext uri="{FF2B5EF4-FFF2-40B4-BE49-F238E27FC236}">
              <a16:creationId xmlns:a16="http://schemas.microsoft.com/office/drawing/2014/main" id="{DF5A3F93-7833-4BB9-B9AD-AADA94C3F20A}"/>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42</xdr:row>
      <xdr:rowOff>0</xdr:rowOff>
    </xdr:from>
    <xdr:ext cx="342900" cy="342900"/>
    <xdr:sp macro="" textlink="">
      <xdr:nvSpPr>
        <xdr:cNvPr id="8432" name="Shape 14">
          <a:extLst>
            <a:ext uri="{FF2B5EF4-FFF2-40B4-BE49-F238E27FC236}">
              <a16:creationId xmlns:a16="http://schemas.microsoft.com/office/drawing/2014/main" id="{983C8FC1-60A6-4479-9981-F4E170FA22B9}"/>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42</xdr:row>
      <xdr:rowOff>0</xdr:rowOff>
    </xdr:from>
    <xdr:ext cx="342900" cy="342900"/>
    <xdr:sp macro="" textlink="">
      <xdr:nvSpPr>
        <xdr:cNvPr id="8433" name="Shape 14">
          <a:extLst>
            <a:ext uri="{FF2B5EF4-FFF2-40B4-BE49-F238E27FC236}">
              <a16:creationId xmlns:a16="http://schemas.microsoft.com/office/drawing/2014/main" id="{FEFAD4AF-2B73-4E54-9811-ADB56A0AD40C}"/>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8434" name="Shape 14">
          <a:extLst>
            <a:ext uri="{FF2B5EF4-FFF2-40B4-BE49-F238E27FC236}">
              <a16:creationId xmlns:a16="http://schemas.microsoft.com/office/drawing/2014/main" id="{A83C728A-BFF6-417F-B531-07DB20A89595}"/>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8435" name="Shape 14">
          <a:extLst>
            <a:ext uri="{FF2B5EF4-FFF2-40B4-BE49-F238E27FC236}">
              <a16:creationId xmlns:a16="http://schemas.microsoft.com/office/drawing/2014/main" id="{D22D4B0F-E18E-4148-B0B1-A7BF7CD9942F}"/>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8436" name="Shape 14">
          <a:extLst>
            <a:ext uri="{FF2B5EF4-FFF2-40B4-BE49-F238E27FC236}">
              <a16:creationId xmlns:a16="http://schemas.microsoft.com/office/drawing/2014/main" id="{2A0DE20C-4ACE-490F-A9C7-FD7E8FAA614C}"/>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8437" name="Shape 14">
          <a:extLst>
            <a:ext uri="{FF2B5EF4-FFF2-40B4-BE49-F238E27FC236}">
              <a16:creationId xmlns:a16="http://schemas.microsoft.com/office/drawing/2014/main" id="{269F9A19-A24A-43E5-936E-6DA313CF6889}"/>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8438" name="Shape 14">
          <a:extLst>
            <a:ext uri="{FF2B5EF4-FFF2-40B4-BE49-F238E27FC236}">
              <a16:creationId xmlns:a16="http://schemas.microsoft.com/office/drawing/2014/main" id="{F8948752-6EFA-4BA4-B0F6-0ECAAAFEDE54}"/>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8439" name="Shape 14">
          <a:extLst>
            <a:ext uri="{FF2B5EF4-FFF2-40B4-BE49-F238E27FC236}">
              <a16:creationId xmlns:a16="http://schemas.microsoft.com/office/drawing/2014/main" id="{CB171350-7A68-4413-851D-717AAFE9F06B}"/>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8440" name="Shape 14">
          <a:extLst>
            <a:ext uri="{FF2B5EF4-FFF2-40B4-BE49-F238E27FC236}">
              <a16:creationId xmlns:a16="http://schemas.microsoft.com/office/drawing/2014/main" id="{86BC07E0-1EFE-4EA8-AD19-2D3265F818AB}"/>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8441" name="Shape 14">
          <a:extLst>
            <a:ext uri="{FF2B5EF4-FFF2-40B4-BE49-F238E27FC236}">
              <a16:creationId xmlns:a16="http://schemas.microsoft.com/office/drawing/2014/main" id="{D9278D8C-EF79-45EE-85F8-48B62AEAD7E3}"/>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32</xdr:row>
      <xdr:rowOff>0</xdr:rowOff>
    </xdr:from>
    <xdr:ext cx="342900" cy="342900"/>
    <xdr:sp macro="" textlink="">
      <xdr:nvSpPr>
        <xdr:cNvPr id="8442" name="Shape 14">
          <a:extLst>
            <a:ext uri="{FF2B5EF4-FFF2-40B4-BE49-F238E27FC236}">
              <a16:creationId xmlns:a16="http://schemas.microsoft.com/office/drawing/2014/main" id="{ABF764D9-9271-4B8F-AB77-5DB15EDFA2BA}"/>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32</xdr:row>
      <xdr:rowOff>0</xdr:rowOff>
    </xdr:from>
    <xdr:ext cx="342900" cy="342900"/>
    <xdr:sp macro="" textlink="">
      <xdr:nvSpPr>
        <xdr:cNvPr id="8443" name="Shape 14">
          <a:extLst>
            <a:ext uri="{FF2B5EF4-FFF2-40B4-BE49-F238E27FC236}">
              <a16:creationId xmlns:a16="http://schemas.microsoft.com/office/drawing/2014/main" id="{B33A9AE3-C904-4A0E-AC14-1EFD2A06D27D}"/>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32</xdr:row>
      <xdr:rowOff>0</xdr:rowOff>
    </xdr:from>
    <xdr:ext cx="342900" cy="342900"/>
    <xdr:sp macro="" textlink="">
      <xdr:nvSpPr>
        <xdr:cNvPr id="8444" name="Shape 14">
          <a:extLst>
            <a:ext uri="{FF2B5EF4-FFF2-40B4-BE49-F238E27FC236}">
              <a16:creationId xmlns:a16="http://schemas.microsoft.com/office/drawing/2014/main" id="{9CA6B3AE-8B5C-4576-8F4A-1B17A3A65EB7}"/>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42900" cy="342900"/>
    <xdr:sp macro="" textlink="">
      <xdr:nvSpPr>
        <xdr:cNvPr id="8445" name="Shape 14">
          <a:extLst>
            <a:ext uri="{FF2B5EF4-FFF2-40B4-BE49-F238E27FC236}">
              <a16:creationId xmlns:a16="http://schemas.microsoft.com/office/drawing/2014/main" id="{16F892C4-33FA-475B-8F09-873527FA20C9}"/>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42900" cy="342900"/>
    <xdr:sp macro="" textlink="">
      <xdr:nvSpPr>
        <xdr:cNvPr id="8446" name="Shape 14">
          <a:extLst>
            <a:ext uri="{FF2B5EF4-FFF2-40B4-BE49-F238E27FC236}">
              <a16:creationId xmlns:a16="http://schemas.microsoft.com/office/drawing/2014/main" id="{90CE882B-C469-48A0-AFFB-277233302DD0}"/>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42900" cy="342900"/>
    <xdr:sp macro="" textlink="">
      <xdr:nvSpPr>
        <xdr:cNvPr id="8447" name="Shape 14">
          <a:extLst>
            <a:ext uri="{FF2B5EF4-FFF2-40B4-BE49-F238E27FC236}">
              <a16:creationId xmlns:a16="http://schemas.microsoft.com/office/drawing/2014/main" id="{A7B787A2-E951-4723-BBDB-94EAF3943465}"/>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32</xdr:row>
      <xdr:rowOff>0</xdr:rowOff>
    </xdr:from>
    <xdr:ext cx="342900" cy="342900"/>
    <xdr:sp macro="" textlink="">
      <xdr:nvSpPr>
        <xdr:cNvPr id="8448" name="Shape 14">
          <a:extLst>
            <a:ext uri="{FF2B5EF4-FFF2-40B4-BE49-F238E27FC236}">
              <a16:creationId xmlns:a16="http://schemas.microsoft.com/office/drawing/2014/main" id="{3AD9F31C-D08D-481E-8693-58C91ED4259B}"/>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32</xdr:row>
      <xdr:rowOff>0</xdr:rowOff>
    </xdr:from>
    <xdr:ext cx="342900" cy="342900"/>
    <xdr:sp macro="" textlink="">
      <xdr:nvSpPr>
        <xdr:cNvPr id="8449" name="Shape 14">
          <a:extLst>
            <a:ext uri="{FF2B5EF4-FFF2-40B4-BE49-F238E27FC236}">
              <a16:creationId xmlns:a16="http://schemas.microsoft.com/office/drawing/2014/main" id="{2153958F-5E58-4848-8E8E-B1C740553356}"/>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42900" cy="342900"/>
    <xdr:sp macro="" textlink="">
      <xdr:nvSpPr>
        <xdr:cNvPr id="8450" name="Shape 14">
          <a:extLst>
            <a:ext uri="{FF2B5EF4-FFF2-40B4-BE49-F238E27FC236}">
              <a16:creationId xmlns:a16="http://schemas.microsoft.com/office/drawing/2014/main" id="{8DA3C51A-AC8C-456F-A90C-7A72E927B6E9}"/>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42900" cy="342900"/>
    <xdr:sp macro="" textlink="">
      <xdr:nvSpPr>
        <xdr:cNvPr id="8451" name="Shape 14">
          <a:extLst>
            <a:ext uri="{FF2B5EF4-FFF2-40B4-BE49-F238E27FC236}">
              <a16:creationId xmlns:a16="http://schemas.microsoft.com/office/drawing/2014/main" id="{5D465F90-6CE2-4EAD-AF3A-16B445C0C003}"/>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42900" cy="342900"/>
    <xdr:sp macro="" textlink="">
      <xdr:nvSpPr>
        <xdr:cNvPr id="8452" name="Shape 14">
          <a:extLst>
            <a:ext uri="{FF2B5EF4-FFF2-40B4-BE49-F238E27FC236}">
              <a16:creationId xmlns:a16="http://schemas.microsoft.com/office/drawing/2014/main" id="{F4201E55-BFC4-459D-B8F6-7253BED341E4}"/>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32</xdr:row>
      <xdr:rowOff>0</xdr:rowOff>
    </xdr:from>
    <xdr:ext cx="342900" cy="342900"/>
    <xdr:sp macro="" textlink="">
      <xdr:nvSpPr>
        <xdr:cNvPr id="8453" name="Shape 14">
          <a:extLst>
            <a:ext uri="{FF2B5EF4-FFF2-40B4-BE49-F238E27FC236}">
              <a16:creationId xmlns:a16="http://schemas.microsoft.com/office/drawing/2014/main" id="{356CE5CB-2D2D-4E4B-BB91-96519382DD7A}"/>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32</xdr:row>
      <xdr:rowOff>0</xdr:rowOff>
    </xdr:from>
    <xdr:ext cx="342900" cy="342900"/>
    <xdr:sp macro="" textlink="">
      <xdr:nvSpPr>
        <xdr:cNvPr id="8454" name="Shape 14">
          <a:extLst>
            <a:ext uri="{FF2B5EF4-FFF2-40B4-BE49-F238E27FC236}">
              <a16:creationId xmlns:a16="http://schemas.microsoft.com/office/drawing/2014/main" id="{1CE30590-CA38-4747-8113-50E7635711DB}"/>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32</xdr:row>
      <xdr:rowOff>0</xdr:rowOff>
    </xdr:from>
    <xdr:ext cx="342900" cy="342900"/>
    <xdr:sp macro="" textlink="">
      <xdr:nvSpPr>
        <xdr:cNvPr id="8455" name="Shape 14">
          <a:extLst>
            <a:ext uri="{FF2B5EF4-FFF2-40B4-BE49-F238E27FC236}">
              <a16:creationId xmlns:a16="http://schemas.microsoft.com/office/drawing/2014/main" id="{5515C002-DC5C-4AC3-92CB-3CBAC1BDFE87}"/>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42900" cy="342900"/>
    <xdr:sp macro="" textlink="">
      <xdr:nvSpPr>
        <xdr:cNvPr id="8456" name="Shape 14">
          <a:extLst>
            <a:ext uri="{FF2B5EF4-FFF2-40B4-BE49-F238E27FC236}">
              <a16:creationId xmlns:a16="http://schemas.microsoft.com/office/drawing/2014/main" id="{D500F8B0-EA88-420F-84BC-D8876E4D5F33}"/>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42900" cy="342900"/>
    <xdr:sp macro="" textlink="">
      <xdr:nvSpPr>
        <xdr:cNvPr id="8457" name="Shape 14">
          <a:extLst>
            <a:ext uri="{FF2B5EF4-FFF2-40B4-BE49-F238E27FC236}">
              <a16:creationId xmlns:a16="http://schemas.microsoft.com/office/drawing/2014/main" id="{47E21EB7-7492-4BDE-90CC-0285ADC267B9}"/>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42900" cy="342900"/>
    <xdr:sp macro="" textlink="">
      <xdr:nvSpPr>
        <xdr:cNvPr id="8458" name="Shape 14">
          <a:extLst>
            <a:ext uri="{FF2B5EF4-FFF2-40B4-BE49-F238E27FC236}">
              <a16:creationId xmlns:a16="http://schemas.microsoft.com/office/drawing/2014/main" id="{48CE9CE1-BC58-4AD4-B78F-CDE5AFCECF41}"/>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32</xdr:row>
      <xdr:rowOff>0</xdr:rowOff>
    </xdr:from>
    <xdr:ext cx="342900" cy="342900"/>
    <xdr:sp macro="" textlink="">
      <xdr:nvSpPr>
        <xdr:cNvPr id="8459" name="Shape 14">
          <a:extLst>
            <a:ext uri="{FF2B5EF4-FFF2-40B4-BE49-F238E27FC236}">
              <a16:creationId xmlns:a16="http://schemas.microsoft.com/office/drawing/2014/main" id="{10B913AD-809E-42CF-B0F4-38AF88DA2639}"/>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32</xdr:row>
      <xdr:rowOff>0</xdr:rowOff>
    </xdr:from>
    <xdr:ext cx="342900" cy="342900"/>
    <xdr:sp macro="" textlink="">
      <xdr:nvSpPr>
        <xdr:cNvPr id="8460" name="Shape 14">
          <a:extLst>
            <a:ext uri="{FF2B5EF4-FFF2-40B4-BE49-F238E27FC236}">
              <a16:creationId xmlns:a16="http://schemas.microsoft.com/office/drawing/2014/main" id="{A33DE60C-B3C1-48C5-9F5E-9544E64ECFED}"/>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32</xdr:row>
      <xdr:rowOff>0</xdr:rowOff>
    </xdr:from>
    <xdr:ext cx="342900" cy="342900"/>
    <xdr:sp macro="" textlink="">
      <xdr:nvSpPr>
        <xdr:cNvPr id="8461" name="Shape 14">
          <a:extLst>
            <a:ext uri="{FF2B5EF4-FFF2-40B4-BE49-F238E27FC236}">
              <a16:creationId xmlns:a16="http://schemas.microsoft.com/office/drawing/2014/main" id="{FA48EC7F-467A-445A-89F6-2699E078AD37}"/>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32</xdr:row>
      <xdr:rowOff>0</xdr:rowOff>
    </xdr:from>
    <xdr:ext cx="342900" cy="342900"/>
    <xdr:sp macro="" textlink="">
      <xdr:nvSpPr>
        <xdr:cNvPr id="8462" name="Shape 14">
          <a:extLst>
            <a:ext uri="{FF2B5EF4-FFF2-40B4-BE49-F238E27FC236}">
              <a16:creationId xmlns:a16="http://schemas.microsoft.com/office/drawing/2014/main" id="{373BBFEE-C515-434D-A866-A5A5E40A1BDE}"/>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32</xdr:row>
      <xdr:rowOff>0</xdr:rowOff>
    </xdr:from>
    <xdr:ext cx="342900" cy="342900"/>
    <xdr:sp macro="" textlink="">
      <xdr:nvSpPr>
        <xdr:cNvPr id="8463" name="Shape 14">
          <a:extLst>
            <a:ext uri="{FF2B5EF4-FFF2-40B4-BE49-F238E27FC236}">
              <a16:creationId xmlns:a16="http://schemas.microsoft.com/office/drawing/2014/main" id="{866C2C80-5FC4-4574-9AED-2139D4EFD311}"/>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32</xdr:row>
      <xdr:rowOff>0</xdr:rowOff>
    </xdr:from>
    <xdr:ext cx="342900" cy="342900"/>
    <xdr:sp macro="" textlink="">
      <xdr:nvSpPr>
        <xdr:cNvPr id="8464" name="Shape 14">
          <a:extLst>
            <a:ext uri="{FF2B5EF4-FFF2-40B4-BE49-F238E27FC236}">
              <a16:creationId xmlns:a16="http://schemas.microsoft.com/office/drawing/2014/main" id="{388D477B-DEA0-4FEA-9642-53AAFC4F00EB}"/>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42900" cy="342900"/>
    <xdr:sp macro="" textlink="">
      <xdr:nvSpPr>
        <xdr:cNvPr id="8465" name="Shape 14">
          <a:extLst>
            <a:ext uri="{FF2B5EF4-FFF2-40B4-BE49-F238E27FC236}">
              <a16:creationId xmlns:a16="http://schemas.microsoft.com/office/drawing/2014/main" id="{E2F76BB7-20F6-4E57-8600-75FA0B7540B6}"/>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42900" cy="342900"/>
    <xdr:sp macro="" textlink="">
      <xdr:nvSpPr>
        <xdr:cNvPr id="8466" name="Shape 14">
          <a:extLst>
            <a:ext uri="{FF2B5EF4-FFF2-40B4-BE49-F238E27FC236}">
              <a16:creationId xmlns:a16="http://schemas.microsoft.com/office/drawing/2014/main" id="{6C9E6559-8426-4FE2-821D-8E7D6FC0197F}"/>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42900" cy="342900"/>
    <xdr:sp macro="" textlink="">
      <xdr:nvSpPr>
        <xdr:cNvPr id="8467" name="Shape 14">
          <a:extLst>
            <a:ext uri="{FF2B5EF4-FFF2-40B4-BE49-F238E27FC236}">
              <a16:creationId xmlns:a16="http://schemas.microsoft.com/office/drawing/2014/main" id="{9133ACF5-D3D7-480A-87CB-DC8FCB6314D9}"/>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32</xdr:row>
      <xdr:rowOff>0</xdr:rowOff>
    </xdr:from>
    <xdr:ext cx="342900" cy="342900"/>
    <xdr:sp macro="" textlink="">
      <xdr:nvSpPr>
        <xdr:cNvPr id="8468" name="Shape 14">
          <a:extLst>
            <a:ext uri="{FF2B5EF4-FFF2-40B4-BE49-F238E27FC236}">
              <a16:creationId xmlns:a16="http://schemas.microsoft.com/office/drawing/2014/main" id="{D2F587FF-F3F9-4313-B39B-A057AD06A313}"/>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32</xdr:row>
      <xdr:rowOff>0</xdr:rowOff>
    </xdr:from>
    <xdr:ext cx="342900" cy="342900"/>
    <xdr:sp macro="" textlink="">
      <xdr:nvSpPr>
        <xdr:cNvPr id="8469" name="Shape 14">
          <a:extLst>
            <a:ext uri="{FF2B5EF4-FFF2-40B4-BE49-F238E27FC236}">
              <a16:creationId xmlns:a16="http://schemas.microsoft.com/office/drawing/2014/main" id="{F3213E0E-6579-4B3D-AE8B-831F677757B7}"/>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32</xdr:row>
      <xdr:rowOff>0</xdr:rowOff>
    </xdr:from>
    <xdr:ext cx="342900" cy="342900"/>
    <xdr:sp macro="" textlink="">
      <xdr:nvSpPr>
        <xdr:cNvPr id="8470" name="Shape 14">
          <a:extLst>
            <a:ext uri="{FF2B5EF4-FFF2-40B4-BE49-F238E27FC236}">
              <a16:creationId xmlns:a16="http://schemas.microsoft.com/office/drawing/2014/main" id="{2818EC47-539C-4F92-BCFD-1D749E24B2AF}"/>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32</xdr:row>
      <xdr:rowOff>0</xdr:rowOff>
    </xdr:from>
    <xdr:ext cx="342900" cy="342900"/>
    <xdr:sp macro="" textlink="">
      <xdr:nvSpPr>
        <xdr:cNvPr id="8471" name="Shape 14">
          <a:extLst>
            <a:ext uri="{FF2B5EF4-FFF2-40B4-BE49-F238E27FC236}">
              <a16:creationId xmlns:a16="http://schemas.microsoft.com/office/drawing/2014/main" id="{39333264-E13F-48C6-BD78-3CFB0AB23E52}"/>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32</xdr:row>
      <xdr:rowOff>0</xdr:rowOff>
    </xdr:from>
    <xdr:ext cx="342900" cy="342900"/>
    <xdr:sp macro="" textlink="">
      <xdr:nvSpPr>
        <xdr:cNvPr id="8472" name="Shape 14">
          <a:extLst>
            <a:ext uri="{FF2B5EF4-FFF2-40B4-BE49-F238E27FC236}">
              <a16:creationId xmlns:a16="http://schemas.microsoft.com/office/drawing/2014/main" id="{68865370-A69C-43AE-A63A-5098A9264B4C}"/>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32</xdr:row>
      <xdr:rowOff>0</xdr:rowOff>
    </xdr:from>
    <xdr:ext cx="342900" cy="342900"/>
    <xdr:sp macro="" textlink="">
      <xdr:nvSpPr>
        <xdr:cNvPr id="8473" name="Shape 14">
          <a:extLst>
            <a:ext uri="{FF2B5EF4-FFF2-40B4-BE49-F238E27FC236}">
              <a16:creationId xmlns:a16="http://schemas.microsoft.com/office/drawing/2014/main" id="{2203809E-9A5B-41C8-A635-179423EC6737}"/>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42900" cy="342900"/>
    <xdr:sp macro="" textlink="">
      <xdr:nvSpPr>
        <xdr:cNvPr id="8474" name="Shape 14">
          <a:extLst>
            <a:ext uri="{FF2B5EF4-FFF2-40B4-BE49-F238E27FC236}">
              <a16:creationId xmlns:a16="http://schemas.microsoft.com/office/drawing/2014/main" id="{7B671954-AA9A-491D-9577-19833F83ED5F}"/>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42900" cy="342900"/>
    <xdr:sp macro="" textlink="">
      <xdr:nvSpPr>
        <xdr:cNvPr id="8475" name="Shape 14">
          <a:extLst>
            <a:ext uri="{FF2B5EF4-FFF2-40B4-BE49-F238E27FC236}">
              <a16:creationId xmlns:a16="http://schemas.microsoft.com/office/drawing/2014/main" id="{08EC7A85-F87B-459A-BD79-ED7BFB250493}"/>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42900" cy="342900"/>
    <xdr:sp macro="" textlink="">
      <xdr:nvSpPr>
        <xdr:cNvPr id="8476" name="Shape 14">
          <a:extLst>
            <a:ext uri="{FF2B5EF4-FFF2-40B4-BE49-F238E27FC236}">
              <a16:creationId xmlns:a16="http://schemas.microsoft.com/office/drawing/2014/main" id="{C2A787FC-6068-416D-9990-2EEBC0D8817B}"/>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32</xdr:row>
      <xdr:rowOff>0</xdr:rowOff>
    </xdr:from>
    <xdr:ext cx="342900" cy="342900"/>
    <xdr:sp macro="" textlink="">
      <xdr:nvSpPr>
        <xdr:cNvPr id="8477" name="Shape 14">
          <a:extLst>
            <a:ext uri="{FF2B5EF4-FFF2-40B4-BE49-F238E27FC236}">
              <a16:creationId xmlns:a16="http://schemas.microsoft.com/office/drawing/2014/main" id="{863AF2F6-36AC-41CF-B88C-81E71BE61E69}"/>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32</xdr:row>
      <xdr:rowOff>0</xdr:rowOff>
    </xdr:from>
    <xdr:ext cx="342900" cy="342900"/>
    <xdr:sp macro="" textlink="">
      <xdr:nvSpPr>
        <xdr:cNvPr id="8478" name="Shape 14">
          <a:extLst>
            <a:ext uri="{FF2B5EF4-FFF2-40B4-BE49-F238E27FC236}">
              <a16:creationId xmlns:a16="http://schemas.microsoft.com/office/drawing/2014/main" id="{5CA4891C-DF8B-4DF9-BFBF-1F882816C29B}"/>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32</xdr:row>
      <xdr:rowOff>0</xdr:rowOff>
    </xdr:from>
    <xdr:ext cx="342900" cy="342900"/>
    <xdr:sp macro="" textlink="">
      <xdr:nvSpPr>
        <xdr:cNvPr id="8479" name="Shape 14">
          <a:extLst>
            <a:ext uri="{FF2B5EF4-FFF2-40B4-BE49-F238E27FC236}">
              <a16:creationId xmlns:a16="http://schemas.microsoft.com/office/drawing/2014/main" id="{81A5F9FC-5AA4-4447-BFAB-2EF771DEDF52}"/>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32</xdr:row>
      <xdr:rowOff>0</xdr:rowOff>
    </xdr:from>
    <xdr:ext cx="342900" cy="342900"/>
    <xdr:sp macro="" textlink="">
      <xdr:nvSpPr>
        <xdr:cNvPr id="8480" name="Shape 14">
          <a:extLst>
            <a:ext uri="{FF2B5EF4-FFF2-40B4-BE49-F238E27FC236}">
              <a16:creationId xmlns:a16="http://schemas.microsoft.com/office/drawing/2014/main" id="{C8E8FD75-16B4-4A44-A15F-4764CF7680AC}"/>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32</xdr:row>
      <xdr:rowOff>0</xdr:rowOff>
    </xdr:from>
    <xdr:ext cx="342900" cy="342900"/>
    <xdr:sp macro="" textlink="">
      <xdr:nvSpPr>
        <xdr:cNvPr id="8481" name="Shape 14">
          <a:extLst>
            <a:ext uri="{FF2B5EF4-FFF2-40B4-BE49-F238E27FC236}">
              <a16:creationId xmlns:a16="http://schemas.microsoft.com/office/drawing/2014/main" id="{C4B1B43D-1D47-4B9B-8F21-7FFF5616D1F8}"/>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32</xdr:row>
      <xdr:rowOff>0</xdr:rowOff>
    </xdr:from>
    <xdr:ext cx="342900" cy="342900"/>
    <xdr:sp macro="" textlink="">
      <xdr:nvSpPr>
        <xdr:cNvPr id="8482" name="Shape 14">
          <a:extLst>
            <a:ext uri="{FF2B5EF4-FFF2-40B4-BE49-F238E27FC236}">
              <a16:creationId xmlns:a16="http://schemas.microsoft.com/office/drawing/2014/main" id="{1EE692EA-4375-4CEE-9471-C163ED41A153}"/>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42900" cy="342900"/>
    <xdr:sp macro="" textlink="">
      <xdr:nvSpPr>
        <xdr:cNvPr id="8483" name="Shape 14">
          <a:extLst>
            <a:ext uri="{FF2B5EF4-FFF2-40B4-BE49-F238E27FC236}">
              <a16:creationId xmlns:a16="http://schemas.microsoft.com/office/drawing/2014/main" id="{DC9111DF-20FD-4917-BB3C-DA91B4036286}"/>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42900" cy="342900"/>
    <xdr:sp macro="" textlink="">
      <xdr:nvSpPr>
        <xdr:cNvPr id="8484" name="Shape 14">
          <a:extLst>
            <a:ext uri="{FF2B5EF4-FFF2-40B4-BE49-F238E27FC236}">
              <a16:creationId xmlns:a16="http://schemas.microsoft.com/office/drawing/2014/main" id="{A5721172-813C-48EC-9725-B5DE2F85623C}"/>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42900" cy="342900"/>
    <xdr:sp macro="" textlink="">
      <xdr:nvSpPr>
        <xdr:cNvPr id="8485" name="Shape 14">
          <a:extLst>
            <a:ext uri="{FF2B5EF4-FFF2-40B4-BE49-F238E27FC236}">
              <a16:creationId xmlns:a16="http://schemas.microsoft.com/office/drawing/2014/main" id="{AED1936A-EB3B-4405-B73A-B1B6BF6663D3}"/>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32</xdr:row>
      <xdr:rowOff>0</xdr:rowOff>
    </xdr:from>
    <xdr:ext cx="342900" cy="342900"/>
    <xdr:sp macro="" textlink="">
      <xdr:nvSpPr>
        <xdr:cNvPr id="8486" name="Shape 14">
          <a:extLst>
            <a:ext uri="{FF2B5EF4-FFF2-40B4-BE49-F238E27FC236}">
              <a16:creationId xmlns:a16="http://schemas.microsoft.com/office/drawing/2014/main" id="{1B7D69F8-BC3B-45CB-8E9A-5D8CA98AEF16}"/>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32</xdr:row>
      <xdr:rowOff>0</xdr:rowOff>
    </xdr:from>
    <xdr:ext cx="342900" cy="342900"/>
    <xdr:sp macro="" textlink="">
      <xdr:nvSpPr>
        <xdr:cNvPr id="8487" name="Shape 14">
          <a:extLst>
            <a:ext uri="{FF2B5EF4-FFF2-40B4-BE49-F238E27FC236}">
              <a16:creationId xmlns:a16="http://schemas.microsoft.com/office/drawing/2014/main" id="{97A786F4-27FA-42DA-83DA-9F5278695FCE}"/>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32</xdr:row>
      <xdr:rowOff>0</xdr:rowOff>
    </xdr:from>
    <xdr:ext cx="342900" cy="342900"/>
    <xdr:sp macro="" textlink="">
      <xdr:nvSpPr>
        <xdr:cNvPr id="8488" name="Shape 14">
          <a:extLst>
            <a:ext uri="{FF2B5EF4-FFF2-40B4-BE49-F238E27FC236}">
              <a16:creationId xmlns:a16="http://schemas.microsoft.com/office/drawing/2014/main" id="{F3C61A4A-5E93-4CA0-93A7-6FDE54905B82}"/>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32</xdr:row>
      <xdr:rowOff>0</xdr:rowOff>
    </xdr:from>
    <xdr:ext cx="342900" cy="342900"/>
    <xdr:sp macro="" textlink="">
      <xdr:nvSpPr>
        <xdr:cNvPr id="8489" name="Shape 14">
          <a:extLst>
            <a:ext uri="{FF2B5EF4-FFF2-40B4-BE49-F238E27FC236}">
              <a16:creationId xmlns:a16="http://schemas.microsoft.com/office/drawing/2014/main" id="{072A6447-4B9B-4906-93E2-1E2D1DC7F704}"/>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32</xdr:row>
      <xdr:rowOff>0</xdr:rowOff>
    </xdr:from>
    <xdr:ext cx="342900" cy="342900"/>
    <xdr:sp macro="" textlink="">
      <xdr:nvSpPr>
        <xdr:cNvPr id="8490" name="Shape 14">
          <a:extLst>
            <a:ext uri="{FF2B5EF4-FFF2-40B4-BE49-F238E27FC236}">
              <a16:creationId xmlns:a16="http://schemas.microsoft.com/office/drawing/2014/main" id="{71060E90-2EEF-4C88-9C83-C2B4272F013D}"/>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32</xdr:row>
      <xdr:rowOff>0</xdr:rowOff>
    </xdr:from>
    <xdr:ext cx="342900" cy="342900"/>
    <xdr:sp macro="" textlink="">
      <xdr:nvSpPr>
        <xdr:cNvPr id="8491" name="Shape 14">
          <a:extLst>
            <a:ext uri="{FF2B5EF4-FFF2-40B4-BE49-F238E27FC236}">
              <a16:creationId xmlns:a16="http://schemas.microsoft.com/office/drawing/2014/main" id="{C757461C-3CB0-42D5-B3BF-A2670223E696}"/>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42900" cy="342900"/>
    <xdr:sp macro="" textlink="">
      <xdr:nvSpPr>
        <xdr:cNvPr id="8492" name="Shape 14">
          <a:extLst>
            <a:ext uri="{FF2B5EF4-FFF2-40B4-BE49-F238E27FC236}">
              <a16:creationId xmlns:a16="http://schemas.microsoft.com/office/drawing/2014/main" id="{0743BBBC-F0F3-4FF5-BA5D-5124D84E0AC5}"/>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42900" cy="342900"/>
    <xdr:sp macro="" textlink="">
      <xdr:nvSpPr>
        <xdr:cNvPr id="8493" name="Shape 14">
          <a:extLst>
            <a:ext uri="{FF2B5EF4-FFF2-40B4-BE49-F238E27FC236}">
              <a16:creationId xmlns:a16="http://schemas.microsoft.com/office/drawing/2014/main" id="{5262A080-A0A6-4E1B-9FF3-B7E16D0A60D3}"/>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42900" cy="342900"/>
    <xdr:sp macro="" textlink="">
      <xdr:nvSpPr>
        <xdr:cNvPr id="8494" name="Shape 14">
          <a:extLst>
            <a:ext uri="{FF2B5EF4-FFF2-40B4-BE49-F238E27FC236}">
              <a16:creationId xmlns:a16="http://schemas.microsoft.com/office/drawing/2014/main" id="{CF7B1DC1-4EFD-4CD3-B502-A1E1EB99F484}"/>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32</xdr:row>
      <xdr:rowOff>0</xdr:rowOff>
    </xdr:from>
    <xdr:ext cx="342900" cy="342900"/>
    <xdr:sp macro="" textlink="">
      <xdr:nvSpPr>
        <xdr:cNvPr id="8495" name="Shape 14">
          <a:extLst>
            <a:ext uri="{FF2B5EF4-FFF2-40B4-BE49-F238E27FC236}">
              <a16:creationId xmlns:a16="http://schemas.microsoft.com/office/drawing/2014/main" id="{958EEBE3-1582-4F4F-80F5-B21B3CAD1C94}"/>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32</xdr:row>
      <xdr:rowOff>0</xdr:rowOff>
    </xdr:from>
    <xdr:ext cx="342900" cy="342900"/>
    <xdr:sp macro="" textlink="">
      <xdr:nvSpPr>
        <xdr:cNvPr id="8496" name="Shape 14">
          <a:extLst>
            <a:ext uri="{FF2B5EF4-FFF2-40B4-BE49-F238E27FC236}">
              <a16:creationId xmlns:a16="http://schemas.microsoft.com/office/drawing/2014/main" id="{6720C932-9965-4D47-8656-C94691CD5688}"/>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32</xdr:row>
      <xdr:rowOff>0</xdr:rowOff>
    </xdr:from>
    <xdr:ext cx="342900" cy="342900"/>
    <xdr:sp macro="" textlink="">
      <xdr:nvSpPr>
        <xdr:cNvPr id="8497" name="Shape 14">
          <a:extLst>
            <a:ext uri="{FF2B5EF4-FFF2-40B4-BE49-F238E27FC236}">
              <a16:creationId xmlns:a16="http://schemas.microsoft.com/office/drawing/2014/main" id="{5BE8A524-180E-4538-B22A-2BAE57D1C676}"/>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8498" name="Shape 14">
          <a:extLst>
            <a:ext uri="{FF2B5EF4-FFF2-40B4-BE49-F238E27FC236}">
              <a16:creationId xmlns:a16="http://schemas.microsoft.com/office/drawing/2014/main" id="{1AD67179-FDCA-4E79-971B-88CE1D340F57}"/>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8499" name="Shape 14">
          <a:extLst>
            <a:ext uri="{FF2B5EF4-FFF2-40B4-BE49-F238E27FC236}">
              <a16:creationId xmlns:a16="http://schemas.microsoft.com/office/drawing/2014/main" id="{5441267E-B98E-4965-AFB7-23DD418863E8}"/>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8500" name="Shape 14">
          <a:extLst>
            <a:ext uri="{FF2B5EF4-FFF2-40B4-BE49-F238E27FC236}">
              <a16:creationId xmlns:a16="http://schemas.microsoft.com/office/drawing/2014/main" id="{FBB6F66D-4104-4E4E-9819-16DBA3415609}"/>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8501" name="Shape 14">
          <a:extLst>
            <a:ext uri="{FF2B5EF4-FFF2-40B4-BE49-F238E27FC236}">
              <a16:creationId xmlns:a16="http://schemas.microsoft.com/office/drawing/2014/main" id="{FE355278-D479-4F61-BC0A-57E60B9F2A1B}"/>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8502" name="Shape 14">
          <a:extLst>
            <a:ext uri="{FF2B5EF4-FFF2-40B4-BE49-F238E27FC236}">
              <a16:creationId xmlns:a16="http://schemas.microsoft.com/office/drawing/2014/main" id="{DF9E276D-3839-449F-879D-9C1FAB4D386B}"/>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8503" name="Shape 14">
          <a:extLst>
            <a:ext uri="{FF2B5EF4-FFF2-40B4-BE49-F238E27FC236}">
              <a16:creationId xmlns:a16="http://schemas.microsoft.com/office/drawing/2014/main" id="{398B7B64-2296-491A-A28E-6F19489843A3}"/>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8504" name="Shape 14">
          <a:extLst>
            <a:ext uri="{FF2B5EF4-FFF2-40B4-BE49-F238E27FC236}">
              <a16:creationId xmlns:a16="http://schemas.microsoft.com/office/drawing/2014/main" id="{23BD9CB7-DEA3-46EB-8798-945FF3C7E2AA}"/>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8505" name="Shape 14">
          <a:extLst>
            <a:ext uri="{FF2B5EF4-FFF2-40B4-BE49-F238E27FC236}">
              <a16:creationId xmlns:a16="http://schemas.microsoft.com/office/drawing/2014/main" id="{9FD395B2-A548-4D85-8222-0F73364ADC2A}"/>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8506" name="Shape 14">
          <a:extLst>
            <a:ext uri="{FF2B5EF4-FFF2-40B4-BE49-F238E27FC236}">
              <a16:creationId xmlns:a16="http://schemas.microsoft.com/office/drawing/2014/main" id="{EBC5B3A8-6CC7-4B5B-9751-EBA139984EFB}"/>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8507" name="Shape 14">
          <a:extLst>
            <a:ext uri="{FF2B5EF4-FFF2-40B4-BE49-F238E27FC236}">
              <a16:creationId xmlns:a16="http://schemas.microsoft.com/office/drawing/2014/main" id="{1A907B10-0F25-4149-B279-8B8B6AC17509}"/>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8508" name="Shape 14">
          <a:extLst>
            <a:ext uri="{FF2B5EF4-FFF2-40B4-BE49-F238E27FC236}">
              <a16:creationId xmlns:a16="http://schemas.microsoft.com/office/drawing/2014/main" id="{6BAAC32D-E98B-4C4F-A054-5E855904AC35}"/>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49</xdr:row>
      <xdr:rowOff>0</xdr:rowOff>
    </xdr:from>
    <xdr:ext cx="342900" cy="342900"/>
    <xdr:sp macro="" textlink="">
      <xdr:nvSpPr>
        <xdr:cNvPr id="8509" name="Shape 14">
          <a:extLst>
            <a:ext uri="{FF2B5EF4-FFF2-40B4-BE49-F238E27FC236}">
              <a16:creationId xmlns:a16="http://schemas.microsoft.com/office/drawing/2014/main" id="{9C5CA908-9F50-4E3D-9F3D-576B420279C6}"/>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49</xdr:row>
      <xdr:rowOff>0</xdr:rowOff>
    </xdr:from>
    <xdr:ext cx="342900" cy="342900"/>
    <xdr:sp macro="" textlink="">
      <xdr:nvSpPr>
        <xdr:cNvPr id="8510" name="Shape 14">
          <a:extLst>
            <a:ext uri="{FF2B5EF4-FFF2-40B4-BE49-F238E27FC236}">
              <a16:creationId xmlns:a16="http://schemas.microsoft.com/office/drawing/2014/main" id="{CE0D3842-5B22-4D52-8DDF-7CDE5A8B6C07}"/>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49</xdr:row>
      <xdr:rowOff>0</xdr:rowOff>
    </xdr:from>
    <xdr:ext cx="342900" cy="342900"/>
    <xdr:sp macro="" textlink="">
      <xdr:nvSpPr>
        <xdr:cNvPr id="8511" name="Shape 14">
          <a:extLst>
            <a:ext uri="{FF2B5EF4-FFF2-40B4-BE49-F238E27FC236}">
              <a16:creationId xmlns:a16="http://schemas.microsoft.com/office/drawing/2014/main" id="{4D796B11-7717-42DB-8E66-98CE857A8E84}"/>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49</xdr:row>
      <xdr:rowOff>0</xdr:rowOff>
    </xdr:from>
    <xdr:ext cx="342900" cy="342900"/>
    <xdr:sp macro="" textlink="">
      <xdr:nvSpPr>
        <xdr:cNvPr id="8512" name="Shape 14">
          <a:extLst>
            <a:ext uri="{FF2B5EF4-FFF2-40B4-BE49-F238E27FC236}">
              <a16:creationId xmlns:a16="http://schemas.microsoft.com/office/drawing/2014/main" id="{8E1489EF-7987-4B0F-9B14-048ED00671C8}"/>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49</xdr:row>
      <xdr:rowOff>0</xdr:rowOff>
    </xdr:from>
    <xdr:ext cx="342900" cy="342900"/>
    <xdr:sp macro="" textlink="">
      <xdr:nvSpPr>
        <xdr:cNvPr id="8513" name="Shape 14">
          <a:extLst>
            <a:ext uri="{FF2B5EF4-FFF2-40B4-BE49-F238E27FC236}">
              <a16:creationId xmlns:a16="http://schemas.microsoft.com/office/drawing/2014/main" id="{5AF593F3-6493-4BB6-8276-2B2E443946F3}"/>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8514" name="Shape 14">
          <a:extLst>
            <a:ext uri="{FF2B5EF4-FFF2-40B4-BE49-F238E27FC236}">
              <a16:creationId xmlns:a16="http://schemas.microsoft.com/office/drawing/2014/main" id="{9CF52BF6-35C0-4766-BB77-3E76DB2D0D06}"/>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8515" name="Shape 14">
          <a:extLst>
            <a:ext uri="{FF2B5EF4-FFF2-40B4-BE49-F238E27FC236}">
              <a16:creationId xmlns:a16="http://schemas.microsoft.com/office/drawing/2014/main" id="{78191FEA-23ED-40DA-A191-90DCECC8CCE5}"/>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8516" name="Shape 14">
          <a:extLst>
            <a:ext uri="{FF2B5EF4-FFF2-40B4-BE49-F238E27FC236}">
              <a16:creationId xmlns:a16="http://schemas.microsoft.com/office/drawing/2014/main" id="{2D1D8C1A-C683-4D6A-B471-6807088E0390}"/>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8517" name="Shape 14">
          <a:extLst>
            <a:ext uri="{FF2B5EF4-FFF2-40B4-BE49-F238E27FC236}">
              <a16:creationId xmlns:a16="http://schemas.microsoft.com/office/drawing/2014/main" id="{AEC1E6CC-2EA4-4B21-9B84-AD490D8A4BE4}"/>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8518" name="Shape 14">
          <a:extLst>
            <a:ext uri="{FF2B5EF4-FFF2-40B4-BE49-F238E27FC236}">
              <a16:creationId xmlns:a16="http://schemas.microsoft.com/office/drawing/2014/main" id="{3EF19548-553E-4CA0-B58D-A80DB9499458}"/>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8519" name="Shape 14">
          <a:extLst>
            <a:ext uri="{FF2B5EF4-FFF2-40B4-BE49-F238E27FC236}">
              <a16:creationId xmlns:a16="http://schemas.microsoft.com/office/drawing/2014/main" id="{1C81CB01-5C62-49C5-836C-13C51B8D28CD}"/>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8520" name="Shape 14">
          <a:extLst>
            <a:ext uri="{FF2B5EF4-FFF2-40B4-BE49-F238E27FC236}">
              <a16:creationId xmlns:a16="http://schemas.microsoft.com/office/drawing/2014/main" id="{9CFFAC8E-0D16-47E5-B57C-18524B843302}"/>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8521" name="Shape 14">
          <a:extLst>
            <a:ext uri="{FF2B5EF4-FFF2-40B4-BE49-F238E27FC236}">
              <a16:creationId xmlns:a16="http://schemas.microsoft.com/office/drawing/2014/main" id="{654782CA-9031-4B0C-9CF6-BD43E2C0A734}"/>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8522" name="Shape 14">
          <a:extLst>
            <a:ext uri="{FF2B5EF4-FFF2-40B4-BE49-F238E27FC236}">
              <a16:creationId xmlns:a16="http://schemas.microsoft.com/office/drawing/2014/main" id="{4CC11432-2E8E-428B-B799-44DD02C22C28}"/>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8523" name="Shape 14">
          <a:extLst>
            <a:ext uri="{FF2B5EF4-FFF2-40B4-BE49-F238E27FC236}">
              <a16:creationId xmlns:a16="http://schemas.microsoft.com/office/drawing/2014/main" id="{B608CDCB-A11C-4645-93D6-F37E124B81BB}"/>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8524" name="Shape 14">
          <a:extLst>
            <a:ext uri="{FF2B5EF4-FFF2-40B4-BE49-F238E27FC236}">
              <a16:creationId xmlns:a16="http://schemas.microsoft.com/office/drawing/2014/main" id="{BDDCF4D8-C500-4B62-BC3D-2922788DCEE1}"/>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8525" name="Shape 14">
          <a:extLst>
            <a:ext uri="{FF2B5EF4-FFF2-40B4-BE49-F238E27FC236}">
              <a16:creationId xmlns:a16="http://schemas.microsoft.com/office/drawing/2014/main" id="{A7920C77-782C-4531-9AAE-A63D0B1726DD}"/>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8526" name="Shape 14">
          <a:extLst>
            <a:ext uri="{FF2B5EF4-FFF2-40B4-BE49-F238E27FC236}">
              <a16:creationId xmlns:a16="http://schemas.microsoft.com/office/drawing/2014/main" id="{3B18FD12-47A0-4145-86C9-0A474E1ADC5C}"/>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8527" name="Shape 14">
          <a:extLst>
            <a:ext uri="{FF2B5EF4-FFF2-40B4-BE49-F238E27FC236}">
              <a16:creationId xmlns:a16="http://schemas.microsoft.com/office/drawing/2014/main" id="{E446075B-67F8-44C6-886E-BC543F57859D}"/>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8528" name="Shape 14">
          <a:extLst>
            <a:ext uri="{FF2B5EF4-FFF2-40B4-BE49-F238E27FC236}">
              <a16:creationId xmlns:a16="http://schemas.microsoft.com/office/drawing/2014/main" id="{50F84775-D22C-470D-A702-8F50F5B17DD0}"/>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8529" name="Shape 14">
          <a:extLst>
            <a:ext uri="{FF2B5EF4-FFF2-40B4-BE49-F238E27FC236}">
              <a16:creationId xmlns:a16="http://schemas.microsoft.com/office/drawing/2014/main" id="{7E6FFF2E-9F67-43AF-9529-A86953DBDA5F}"/>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8530" name="Shape 14">
          <a:extLst>
            <a:ext uri="{FF2B5EF4-FFF2-40B4-BE49-F238E27FC236}">
              <a16:creationId xmlns:a16="http://schemas.microsoft.com/office/drawing/2014/main" id="{93AF83DF-C6BA-4446-A9ED-B63B5812D857}"/>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49</xdr:row>
      <xdr:rowOff>0</xdr:rowOff>
    </xdr:from>
    <xdr:ext cx="342900" cy="342900"/>
    <xdr:sp macro="" textlink="">
      <xdr:nvSpPr>
        <xdr:cNvPr id="8531" name="Shape 14">
          <a:extLst>
            <a:ext uri="{FF2B5EF4-FFF2-40B4-BE49-F238E27FC236}">
              <a16:creationId xmlns:a16="http://schemas.microsoft.com/office/drawing/2014/main" id="{AB634900-456A-46A0-A544-2638136E22C2}"/>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49</xdr:row>
      <xdr:rowOff>0</xdr:rowOff>
    </xdr:from>
    <xdr:ext cx="342900" cy="342900"/>
    <xdr:sp macro="" textlink="">
      <xdr:nvSpPr>
        <xdr:cNvPr id="8532" name="Shape 14">
          <a:extLst>
            <a:ext uri="{FF2B5EF4-FFF2-40B4-BE49-F238E27FC236}">
              <a16:creationId xmlns:a16="http://schemas.microsoft.com/office/drawing/2014/main" id="{932C859E-BA03-494B-B2B1-45862B52FCF3}"/>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49</xdr:row>
      <xdr:rowOff>0</xdr:rowOff>
    </xdr:from>
    <xdr:ext cx="342900" cy="342900"/>
    <xdr:sp macro="" textlink="">
      <xdr:nvSpPr>
        <xdr:cNvPr id="8533" name="Shape 14">
          <a:extLst>
            <a:ext uri="{FF2B5EF4-FFF2-40B4-BE49-F238E27FC236}">
              <a16:creationId xmlns:a16="http://schemas.microsoft.com/office/drawing/2014/main" id="{DE5BC95D-12B6-4078-A1BE-E7F922A5E8A4}"/>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49</xdr:row>
      <xdr:rowOff>0</xdr:rowOff>
    </xdr:from>
    <xdr:ext cx="342900" cy="342900"/>
    <xdr:sp macro="" textlink="">
      <xdr:nvSpPr>
        <xdr:cNvPr id="8534" name="Shape 14">
          <a:extLst>
            <a:ext uri="{FF2B5EF4-FFF2-40B4-BE49-F238E27FC236}">
              <a16:creationId xmlns:a16="http://schemas.microsoft.com/office/drawing/2014/main" id="{40809094-2B95-43A3-9396-FB1E7E837565}"/>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49</xdr:row>
      <xdr:rowOff>0</xdr:rowOff>
    </xdr:from>
    <xdr:ext cx="342900" cy="342900"/>
    <xdr:sp macro="" textlink="">
      <xdr:nvSpPr>
        <xdr:cNvPr id="8535" name="Shape 14">
          <a:extLst>
            <a:ext uri="{FF2B5EF4-FFF2-40B4-BE49-F238E27FC236}">
              <a16:creationId xmlns:a16="http://schemas.microsoft.com/office/drawing/2014/main" id="{B91DFBB0-4C9C-42DE-8A83-7A633F6BCACB}"/>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8536" name="Shape 14">
          <a:extLst>
            <a:ext uri="{FF2B5EF4-FFF2-40B4-BE49-F238E27FC236}">
              <a16:creationId xmlns:a16="http://schemas.microsoft.com/office/drawing/2014/main" id="{88F1958A-3417-46ED-989E-88EBD13D6C30}"/>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8537" name="Shape 14">
          <a:extLst>
            <a:ext uri="{FF2B5EF4-FFF2-40B4-BE49-F238E27FC236}">
              <a16:creationId xmlns:a16="http://schemas.microsoft.com/office/drawing/2014/main" id="{6E94612D-9341-4753-9105-1850491C02A5}"/>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8538" name="Shape 14">
          <a:extLst>
            <a:ext uri="{FF2B5EF4-FFF2-40B4-BE49-F238E27FC236}">
              <a16:creationId xmlns:a16="http://schemas.microsoft.com/office/drawing/2014/main" id="{D9B4C2D4-0853-49EA-84AC-4C1E1A1CA88F}"/>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8539" name="Shape 14">
          <a:extLst>
            <a:ext uri="{FF2B5EF4-FFF2-40B4-BE49-F238E27FC236}">
              <a16:creationId xmlns:a16="http://schemas.microsoft.com/office/drawing/2014/main" id="{759FBACF-F717-49C9-83E2-BC9BA85F1F68}"/>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8540" name="Shape 14">
          <a:extLst>
            <a:ext uri="{FF2B5EF4-FFF2-40B4-BE49-F238E27FC236}">
              <a16:creationId xmlns:a16="http://schemas.microsoft.com/office/drawing/2014/main" id="{35BB63E9-8EFE-419B-8210-CDEDCF572C7B}"/>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8541" name="Shape 14">
          <a:extLst>
            <a:ext uri="{FF2B5EF4-FFF2-40B4-BE49-F238E27FC236}">
              <a16:creationId xmlns:a16="http://schemas.microsoft.com/office/drawing/2014/main" id="{5BBF52B1-C742-471E-A9B5-FA92655AD1EE}"/>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8542" name="Shape 14">
          <a:extLst>
            <a:ext uri="{FF2B5EF4-FFF2-40B4-BE49-F238E27FC236}">
              <a16:creationId xmlns:a16="http://schemas.microsoft.com/office/drawing/2014/main" id="{43501A5E-650C-406D-9885-49FBC846D9A5}"/>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8543" name="Shape 14">
          <a:extLst>
            <a:ext uri="{FF2B5EF4-FFF2-40B4-BE49-F238E27FC236}">
              <a16:creationId xmlns:a16="http://schemas.microsoft.com/office/drawing/2014/main" id="{86A97D69-4686-4FE5-B88A-67CCBF642410}"/>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8544" name="Shape 14">
          <a:extLst>
            <a:ext uri="{FF2B5EF4-FFF2-40B4-BE49-F238E27FC236}">
              <a16:creationId xmlns:a16="http://schemas.microsoft.com/office/drawing/2014/main" id="{406BB232-6901-4B2C-B16B-B5DD57336D16}"/>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8545" name="Shape 14">
          <a:extLst>
            <a:ext uri="{FF2B5EF4-FFF2-40B4-BE49-F238E27FC236}">
              <a16:creationId xmlns:a16="http://schemas.microsoft.com/office/drawing/2014/main" id="{4F436F03-9136-4D36-B34B-B26252D41FD4}"/>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8546" name="Shape 14">
          <a:extLst>
            <a:ext uri="{FF2B5EF4-FFF2-40B4-BE49-F238E27FC236}">
              <a16:creationId xmlns:a16="http://schemas.microsoft.com/office/drawing/2014/main" id="{34D1688A-7628-4C07-91BE-C847D691C3E8}"/>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49</xdr:row>
      <xdr:rowOff>0</xdr:rowOff>
    </xdr:from>
    <xdr:ext cx="342900" cy="342900"/>
    <xdr:sp macro="" textlink="">
      <xdr:nvSpPr>
        <xdr:cNvPr id="8547" name="Shape 14">
          <a:extLst>
            <a:ext uri="{FF2B5EF4-FFF2-40B4-BE49-F238E27FC236}">
              <a16:creationId xmlns:a16="http://schemas.microsoft.com/office/drawing/2014/main" id="{74A4965B-5B85-48FD-9D73-7C468EDF7AF6}"/>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49</xdr:row>
      <xdr:rowOff>0</xdr:rowOff>
    </xdr:from>
    <xdr:ext cx="342900" cy="342900"/>
    <xdr:sp macro="" textlink="">
      <xdr:nvSpPr>
        <xdr:cNvPr id="8548" name="Shape 14">
          <a:extLst>
            <a:ext uri="{FF2B5EF4-FFF2-40B4-BE49-F238E27FC236}">
              <a16:creationId xmlns:a16="http://schemas.microsoft.com/office/drawing/2014/main" id="{E7743991-A064-45B6-B482-31ADF33EF10B}"/>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49</xdr:row>
      <xdr:rowOff>0</xdr:rowOff>
    </xdr:from>
    <xdr:ext cx="342900" cy="342900"/>
    <xdr:sp macro="" textlink="">
      <xdr:nvSpPr>
        <xdr:cNvPr id="8549" name="Shape 14">
          <a:extLst>
            <a:ext uri="{FF2B5EF4-FFF2-40B4-BE49-F238E27FC236}">
              <a16:creationId xmlns:a16="http://schemas.microsoft.com/office/drawing/2014/main" id="{6EF23EF6-C3BB-463F-85CF-FC413EB6E487}"/>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49</xdr:row>
      <xdr:rowOff>0</xdr:rowOff>
    </xdr:from>
    <xdr:ext cx="342900" cy="342900"/>
    <xdr:sp macro="" textlink="">
      <xdr:nvSpPr>
        <xdr:cNvPr id="8550" name="Shape 14">
          <a:extLst>
            <a:ext uri="{FF2B5EF4-FFF2-40B4-BE49-F238E27FC236}">
              <a16:creationId xmlns:a16="http://schemas.microsoft.com/office/drawing/2014/main" id="{FF048FB3-F34B-4DA4-B1F2-2FC7036E7DA0}"/>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49</xdr:row>
      <xdr:rowOff>0</xdr:rowOff>
    </xdr:from>
    <xdr:ext cx="342900" cy="342900"/>
    <xdr:sp macro="" textlink="">
      <xdr:nvSpPr>
        <xdr:cNvPr id="8551" name="Shape 14">
          <a:extLst>
            <a:ext uri="{FF2B5EF4-FFF2-40B4-BE49-F238E27FC236}">
              <a16:creationId xmlns:a16="http://schemas.microsoft.com/office/drawing/2014/main" id="{07C94035-75C5-4715-B2BF-CCB729965888}"/>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8552" name="Shape 14">
          <a:extLst>
            <a:ext uri="{FF2B5EF4-FFF2-40B4-BE49-F238E27FC236}">
              <a16:creationId xmlns:a16="http://schemas.microsoft.com/office/drawing/2014/main" id="{22B674A7-C95A-4B82-90D1-71984F29531F}"/>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8553" name="Shape 14">
          <a:extLst>
            <a:ext uri="{FF2B5EF4-FFF2-40B4-BE49-F238E27FC236}">
              <a16:creationId xmlns:a16="http://schemas.microsoft.com/office/drawing/2014/main" id="{B7B472B5-E80F-4039-85DC-B1AA5C3CB69E}"/>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8554" name="Shape 14">
          <a:extLst>
            <a:ext uri="{FF2B5EF4-FFF2-40B4-BE49-F238E27FC236}">
              <a16:creationId xmlns:a16="http://schemas.microsoft.com/office/drawing/2014/main" id="{1369A107-2040-4EA7-9AD1-9D6E5BD473E3}"/>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8555" name="Shape 14">
          <a:extLst>
            <a:ext uri="{FF2B5EF4-FFF2-40B4-BE49-F238E27FC236}">
              <a16:creationId xmlns:a16="http://schemas.microsoft.com/office/drawing/2014/main" id="{A1B8EFE6-488D-4008-BF27-6989CC31F670}"/>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8556" name="Shape 14">
          <a:extLst>
            <a:ext uri="{FF2B5EF4-FFF2-40B4-BE49-F238E27FC236}">
              <a16:creationId xmlns:a16="http://schemas.microsoft.com/office/drawing/2014/main" id="{FCE7B765-0E98-45DE-96F6-D0A906233198}"/>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8557" name="Shape 14">
          <a:extLst>
            <a:ext uri="{FF2B5EF4-FFF2-40B4-BE49-F238E27FC236}">
              <a16:creationId xmlns:a16="http://schemas.microsoft.com/office/drawing/2014/main" id="{C2E78C84-8D72-4EE8-97F7-E4FD5329BD9B}"/>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8558" name="Shape 14">
          <a:extLst>
            <a:ext uri="{FF2B5EF4-FFF2-40B4-BE49-F238E27FC236}">
              <a16:creationId xmlns:a16="http://schemas.microsoft.com/office/drawing/2014/main" id="{C51B863C-1D81-4176-A132-EE13285F73DD}"/>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8559" name="Shape 14">
          <a:extLst>
            <a:ext uri="{FF2B5EF4-FFF2-40B4-BE49-F238E27FC236}">
              <a16:creationId xmlns:a16="http://schemas.microsoft.com/office/drawing/2014/main" id="{53CB63B2-8705-4982-B01C-092E8DB364A4}"/>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8560" name="Shape 14">
          <a:extLst>
            <a:ext uri="{FF2B5EF4-FFF2-40B4-BE49-F238E27FC236}">
              <a16:creationId xmlns:a16="http://schemas.microsoft.com/office/drawing/2014/main" id="{FF67F0DF-FA4F-4CE1-A30E-B8C717D1DEEE}"/>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8561" name="Shape 14">
          <a:extLst>
            <a:ext uri="{FF2B5EF4-FFF2-40B4-BE49-F238E27FC236}">
              <a16:creationId xmlns:a16="http://schemas.microsoft.com/office/drawing/2014/main" id="{F4544FA7-2E7E-4A7C-A653-5B4B05DFD415}"/>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8562" name="Shape 14">
          <a:extLst>
            <a:ext uri="{FF2B5EF4-FFF2-40B4-BE49-F238E27FC236}">
              <a16:creationId xmlns:a16="http://schemas.microsoft.com/office/drawing/2014/main" id="{4895FB0A-DA79-43A8-945B-5C56CD4A2D3D}"/>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49</xdr:row>
      <xdr:rowOff>0</xdr:rowOff>
    </xdr:from>
    <xdr:ext cx="342900" cy="342900"/>
    <xdr:sp macro="" textlink="">
      <xdr:nvSpPr>
        <xdr:cNvPr id="8563" name="Shape 14">
          <a:extLst>
            <a:ext uri="{FF2B5EF4-FFF2-40B4-BE49-F238E27FC236}">
              <a16:creationId xmlns:a16="http://schemas.microsoft.com/office/drawing/2014/main" id="{B41E8768-6AC2-4894-AED8-606FC5D36FA3}"/>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49</xdr:row>
      <xdr:rowOff>0</xdr:rowOff>
    </xdr:from>
    <xdr:ext cx="342900" cy="342900"/>
    <xdr:sp macro="" textlink="">
      <xdr:nvSpPr>
        <xdr:cNvPr id="8564" name="Shape 14">
          <a:extLst>
            <a:ext uri="{FF2B5EF4-FFF2-40B4-BE49-F238E27FC236}">
              <a16:creationId xmlns:a16="http://schemas.microsoft.com/office/drawing/2014/main" id="{EB010CF2-348C-458B-BCAC-949C00904897}"/>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49</xdr:row>
      <xdr:rowOff>0</xdr:rowOff>
    </xdr:from>
    <xdr:ext cx="342900" cy="342900"/>
    <xdr:sp macro="" textlink="">
      <xdr:nvSpPr>
        <xdr:cNvPr id="8565" name="Shape 14">
          <a:extLst>
            <a:ext uri="{FF2B5EF4-FFF2-40B4-BE49-F238E27FC236}">
              <a16:creationId xmlns:a16="http://schemas.microsoft.com/office/drawing/2014/main" id="{B882259A-66FB-433A-A5DA-9C3657511D95}"/>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49</xdr:row>
      <xdr:rowOff>0</xdr:rowOff>
    </xdr:from>
    <xdr:ext cx="342900" cy="342900"/>
    <xdr:sp macro="" textlink="">
      <xdr:nvSpPr>
        <xdr:cNvPr id="8566" name="Shape 14">
          <a:extLst>
            <a:ext uri="{FF2B5EF4-FFF2-40B4-BE49-F238E27FC236}">
              <a16:creationId xmlns:a16="http://schemas.microsoft.com/office/drawing/2014/main" id="{D41A14E1-1AA5-4CFA-85FF-C77B30B8D090}"/>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49</xdr:row>
      <xdr:rowOff>0</xdr:rowOff>
    </xdr:from>
    <xdr:ext cx="342900" cy="342900"/>
    <xdr:sp macro="" textlink="">
      <xdr:nvSpPr>
        <xdr:cNvPr id="8567" name="Shape 14">
          <a:extLst>
            <a:ext uri="{FF2B5EF4-FFF2-40B4-BE49-F238E27FC236}">
              <a16:creationId xmlns:a16="http://schemas.microsoft.com/office/drawing/2014/main" id="{5A3A0966-CA34-43AE-8D16-F209F3B1F684}"/>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8568" name="Shape 14">
          <a:extLst>
            <a:ext uri="{FF2B5EF4-FFF2-40B4-BE49-F238E27FC236}">
              <a16:creationId xmlns:a16="http://schemas.microsoft.com/office/drawing/2014/main" id="{64F82107-387D-4F9A-B4C2-53BA88F3B07B}"/>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8569" name="Shape 14">
          <a:extLst>
            <a:ext uri="{FF2B5EF4-FFF2-40B4-BE49-F238E27FC236}">
              <a16:creationId xmlns:a16="http://schemas.microsoft.com/office/drawing/2014/main" id="{8D2297CB-1811-46E6-8BFF-6B86BDAC3155}"/>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8570" name="Shape 14">
          <a:extLst>
            <a:ext uri="{FF2B5EF4-FFF2-40B4-BE49-F238E27FC236}">
              <a16:creationId xmlns:a16="http://schemas.microsoft.com/office/drawing/2014/main" id="{2EB223A4-F4E8-42E2-A27E-01490F77E77E}"/>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8571" name="Shape 14">
          <a:extLst>
            <a:ext uri="{FF2B5EF4-FFF2-40B4-BE49-F238E27FC236}">
              <a16:creationId xmlns:a16="http://schemas.microsoft.com/office/drawing/2014/main" id="{1D482A9C-1C9A-4905-BFE5-2C2D95D66A49}"/>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8572" name="Shape 14">
          <a:extLst>
            <a:ext uri="{FF2B5EF4-FFF2-40B4-BE49-F238E27FC236}">
              <a16:creationId xmlns:a16="http://schemas.microsoft.com/office/drawing/2014/main" id="{F786ECFE-3343-46C8-A278-7A7824B7369D}"/>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8573" name="Shape 14">
          <a:extLst>
            <a:ext uri="{FF2B5EF4-FFF2-40B4-BE49-F238E27FC236}">
              <a16:creationId xmlns:a16="http://schemas.microsoft.com/office/drawing/2014/main" id="{41901028-25E2-48C5-AB40-89028442D909}"/>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8574" name="Shape 14">
          <a:extLst>
            <a:ext uri="{FF2B5EF4-FFF2-40B4-BE49-F238E27FC236}">
              <a16:creationId xmlns:a16="http://schemas.microsoft.com/office/drawing/2014/main" id="{D1A40EBE-432C-4E8A-AB34-DF7C94560391}"/>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8575" name="Shape 14">
          <a:extLst>
            <a:ext uri="{FF2B5EF4-FFF2-40B4-BE49-F238E27FC236}">
              <a16:creationId xmlns:a16="http://schemas.microsoft.com/office/drawing/2014/main" id="{F724DB91-11B5-49DA-A0B9-41FF932F5F58}"/>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8576" name="Shape 14">
          <a:extLst>
            <a:ext uri="{FF2B5EF4-FFF2-40B4-BE49-F238E27FC236}">
              <a16:creationId xmlns:a16="http://schemas.microsoft.com/office/drawing/2014/main" id="{F8412C6E-4009-406E-B6BE-430097575BE4}"/>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8577" name="Shape 14">
          <a:extLst>
            <a:ext uri="{FF2B5EF4-FFF2-40B4-BE49-F238E27FC236}">
              <a16:creationId xmlns:a16="http://schemas.microsoft.com/office/drawing/2014/main" id="{6E336140-15E1-41FE-878B-18F08DA5CFD8}"/>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8578" name="Shape 14">
          <a:extLst>
            <a:ext uri="{FF2B5EF4-FFF2-40B4-BE49-F238E27FC236}">
              <a16:creationId xmlns:a16="http://schemas.microsoft.com/office/drawing/2014/main" id="{637E591D-9B3F-4091-9718-87E294EF55A8}"/>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49</xdr:row>
      <xdr:rowOff>0</xdr:rowOff>
    </xdr:from>
    <xdr:ext cx="342900" cy="342900"/>
    <xdr:sp macro="" textlink="">
      <xdr:nvSpPr>
        <xdr:cNvPr id="8579" name="Shape 14">
          <a:extLst>
            <a:ext uri="{FF2B5EF4-FFF2-40B4-BE49-F238E27FC236}">
              <a16:creationId xmlns:a16="http://schemas.microsoft.com/office/drawing/2014/main" id="{F5416C02-7629-458D-9388-692674A29252}"/>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49</xdr:row>
      <xdr:rowOff>0</xdr:rowOff>
    </xdr:from>
    <xdr:ext cx="342900" cy="342900"/>
    <xdr:sp macro="" textlink="">
      <xdr:nvSpPr>
        <xdr:cNvPr id="8580" name="Shape 14">
          <a:extLst>
            <a:ext uri="{FF2B5EF4-FFF2-40B4-BE49-F238E27FC236}">
              <a16:creationId xmlns:a16="http://schemas.microsoft.com/office/drawing/2014/main" id="{793ED590-CE3D-491C-AF43-AAC1B3E817C2}"/>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49</xdr:row>
      <xdr:rowOff>0</xdr:rowOff>
    </xdr:from>
    <xdr:ext cx="342900" cy="342900"/>
    <xdr:sp macro="" textlink="">
      <xdr:nvSpPr>
        <xdr:cNvPr id="8581" name="Shape 14">
          <a:extLst>
            <a:ext uri="{FF2B5EF4-FFF2-40B4-BE49-F238E27FC236}">
              <a16:creationId xmlns:a16="http://schemas.microsoft.com/office/drawing/2014/main" id="{DE747F4F-B879-448D-88EE-A18969920378}"/>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49</xdr:row>
      <xdr:rowOff>0</xdr:rowOff>
    </xdr:from>
    <xdr:ext cx="342900" cy="342900"/>
    <xdr:sp macro="" textlink="">
      <xdr:nvSpPr>
        <xdr:cNvPr id="8582" name="Shape 14">
          <a:extLst>
            <a:ext uri="{FF2B5EF4-FFF2-40B4-BE49-F238E27FC236}">
              <a16:creationId xmlns:a16="http://schemas.microsoft.com/office/drawing/2014/main" id="{8CE94031-2A3F-4604-B803-1A7485F5D583}"/>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49</xdr:row>
      <xdr:rowOff>0</xdr:rowOff>
    </xdr:from>
    <xdr:ext cx="342900" cy="342900"/>
    <xdr:sp macro="" textlink="">
      <xdr:nvSpPr>
        <xdr:cNvPr id="8583" name="Shape 14">
          <a:extLst>
            <a:ext uri="{FF2B5EF4-FFF2-40B4-BE49-F238E27FC236}">
              <a16:creationId xmlns:a16="http://schemas.microsoft.com/office/drawing/2014/main" id="{6F1F4319-6B6A-481C-A72C-5313C97C1753}"/>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8584" name="Shape 14">
          <a:extLst>
            <a:ext uri="{FF2B5EF4-FFF2-40B4-BE49-F238E27FC236}">
              <a16:creationId xmlns:a16="http://schemas.microsoft.com/office/drawing/2014/main" id="{6608BF60-C34A-4EC8-A97A-B8A5E9B35A91}"/>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8585" name="Shape 14">
          <a:extLst>
            <a:ext uri="{FF2B5EF4-FFF2-40B4-BE49-F238E27FC236}">
              <a16:creationId xmlns:a16="http://schemas.microsoft.com/office/drawing/2014/main" id="{35FC2944-2700-4392-9AD3-C1A7DDA35980}"/>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8586" name="Shape 14">
          <a:extLst>
            <a:ext uri="{FF2B5EF4-FFF2-40B4-BE49-F238E27FC236}">
              <a16:creationId xmlns:a16="http://schemas.microsoft.com/office/drawing/2014/main" id="{6C44559F-F761-4289-8CE4-5463097D19AA}"/>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8587" name="Shape 14">
          <a:extLst>
            <a:ext uri="{FF2B5EF4-FFF2-40B4-BE49-F238E27FC236}">
              <a16:creationId xmlns:a16="http://schemas.microsoft.com/office/drawing/2014/main" id="{62BFBC35-2DB3-483B-A840-027E57CA063C}"/>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8588" name="Shape 14">
          <a:extLst>
            <a:ext uri="{FF2B5EF4-FFF2-40B4-BE49-F238E27FC236}">
              <a16:creationId xmlns:a16="http://schemas.microsoft.com/office/drawing/2014/main" id="{F3BCC786-8A1E-44DF-AD6F-0E7216D11CA4}"/>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8589" name="Shape 14">
          <a:extLst>
            <a:ext uri="{FF2B5EF4-FFF2-40B4-BE49-F238E27FC236}">
              <a16:creationId xmlns:a16="http://schemas.microsoft.com/office/drawing/2014/main" id="{9786330C-3C95-47E8-BCA6-4812C0335000}"/>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8590" name="Shape 14">
          <a:extLst>
            <a:ext uri="{FF2B5EF4-FFF2-40B4-BE49-F238E27FC236}">
              <a16:creationId xmlns:a16="http://schemas.microsoft.com/office/drawing/2014/main" id="{C987E0B7-8454-4DDA-80D1-F05A0A627380}"/>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8591" name="Shape 14">
          <a:extLst>
            <a:ext uri="{FF2B5EF4-FFF2-40B4-BE49-F238E27FC236}">
              <a16:creationId xmlns:a16="http://schemas.microsoft.com/office/drawing/2014/main" id="{E92138F5-534B-43AB-B3DE-63D038CF10F2}"/>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8592" name="Shape 14">
          <a:extLst>
            <a:ext uri="{FF2B5EF4-FFF2-40B4-BE49-F238E27FC236}">
              <a16:creationId xmlns:a16="http://schemas.microsoft.com/office/drawing/2014/main" id="{C92622D4-8953-43A5-A453-3ABAB7EDF66A}"/>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8593" name="Shape 14">
          <a:extLst>
            <a:ext uri="{FF2B5EF4-FFF2-40B4-BE49-F238E27FC236}">
              <a16:creationId xmlns:a16="http://schemas.microsoft.com/office/drawing/2014/main" id="{5C386441-E61B-417F-B4A4-52BFE6B90063}"/>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8594" name="Shape 14">
          <a:extLst>
            <a:ext uri="{FF2B5EF4-FFF2-40B4-BE49-F238E27FC236}">
              <a16:creationId xmlns:a16="http://schemas.microsoft.com/office/drawing/2014/main" id="{6098C46A-B218-45FA-9B49-A2FE987581B4}"/>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49</xdr:row>
      <xdr:rowOff>0</xdr:rowOff>
    </xdr:from>
    <xdr:ext cx="342900" cy="342900"/>
    <xdr:sp macro="" textlink="">
      <xdr:nvSpPr>
        <xdr:cNvPr id="8595" name="Shape 14">
          <a:extLst>
            <a:ext uri="{FF2B5EF4-FFF2-40B4-BE49-F238E27FC236}">
              <a16:creationId xmlns:a16="http://schemas.microsoft.com/office/drawing/2014/main" id="{F945D0B0-AF1F-4962-B292-085F124698D3}"/>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49</xdr:row>
      <xdr:rowOff>0</xdr:rowOff>
    </xdr:from>
    <xdr:ext cx="342900" cy="342900"/>
    <xdr:sp macro="" textlink="">
      <xdr:nvSpPr>
        <xdr:cNvPr id="8596" name="Shape 14">
          <a:extLst>
            <a:ext uri="{FF2B5EF4-FFF2-40B4-BE49-F238E27FC236}">
              <a16:creationId xmlns:a16="http://schemas.microsoft.com/office/drawing/2014/main" id="{F1509D93-707B-4AE4-8B6A-4D777EF718CB}"/>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49</xdr:row>
      <xdr:rowOff>0</xdr:rowOff>
    </xdr:from>
    <xdr:ext cx="342900" cy="342900"/>
    <xdr:sp macro="" textlink="">
      <xdr:nvSpPr>
        <xdr:cNvPr id="8597" name="Shape 14">
          <a:extLst>
            <a:ext uri="{FF2B5EF4-FFF2-40B4-BE49-F238E27FC236}">
              <a16:creationId xmlns:a16="http://schemas.microsoft.com/office/drawing/2014/main" id="{B4688807-1183-46C4-8AC1-5F1B00C7D353}"/>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49</xdr:row>
      <xdr:rowOff>0</xdr:rowOff>
    </xdr:from>
    <xdr:ext cx="342900" cy="342900"/>
    <xdr:sp macro="" textlink="">
      <xdr:nvSpPr>
        <xdr:cNvPr id="8598" name="Shape 14">
          <a:extLst>
            <a:ext uri="{FF2B5EF4-FFF2-40B4-BE49-F238E27FC236}">
              <a16:creationId xmlns:a16="http://schemas.microsoft.com/office/drawing/2014/main" id="{3F77B827-8A8F-44CB-8687-B2EFA2ACDBEB}"/>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49</xdr:row>
      <xdr:rowOff>0</xdr:rowOff>
    </xdr:from>
    <xdr:ext cx="342900" cy="342900"/>
    <xdr:sp macro="" textlink="">
      <xdr:nvSpPr>
        <xdr:cNvPr id="8599" name="Shape 14">
          <a:extLst>
            <a:ext uri="{FF2B5EF4-FFF2-40B4-BE49-F238E27FC236}">
              <a16:creationId xmlns:a16="http://schemas.microsoft.com/office/drawing/2014/main" id="{E673ACE9-98DC-426E-AC48-DFA131B05F25}"/>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8600" name="Shape 14">
          <a:extLst>
            <a:ext uri="{FF2B5EF4-FFF2-40B4-BE49-F238E27FC236}">
              <a16:creationId xmlns:a16="http://schemas.microsoft.com/office/drawing/2014/main" id="{BC66C25A-606B-4BD1-8768-45517C937E7E}"/>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8601" name="Shape 14">
          <a:extLst>
            <a:ext uri="{FF2B5EF4-FFF2-40B4-BE49-F238E27FC236}">
              <a16:creationId xmlns:a16="http://schemas.microsoft.com/office/drawing/2014/main" id="{EA9240E4-98FC-4E8D-ABD9-7C1D18C5F962}"/>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8602" name="Shape 14">
          <a:extLst>
            <a:ext uri="{FF2B5EF4-FFF2-40B4-BE49-F238E27FC236}">
              <a16:creationId xmlns:a16="http://schemas.microsoft.com/office/drawing/2014/main" id="{ED365D26-2088-471D-AECD-53D8F82EB04A}"/>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8603" name="Shape 14">
          <a:extLst>
            <a:ext uri="{FF2B5EF4-FFF2-40B4-BE49-F238E27FC236}">
              <a16:creationId xmlns:a16="http://schemas.microsoft.com/office/drawing/2014/main" id="{0D0E60FD-4372-475E-9EB3-88DD8B80741D}"/>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8604" name="Shape 14">
          <a:extLst>
            <a:ext uri="{FF2B5EF4-FFF2-40B4-BE49-F238E27FC236}">
              <a16:creationId xmlns:a16="http://schemas.microsoft.com/office/drawing/2014/main" id="{D6903DF7-C2E4-4B81-9C6D-69466C059476}"/>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8605" name="Shape 14">
          <a:extLst>
            <a:ext uri="{FF2B5EF4-FFF2-40B4-BE49-F238E27FC236}">
              <a16:creationId xmlns:a16="http://schemas.microsoft.com/office/drawing/2014/main" id="{C22C984B-2C70-48B2-803E-5B4B91C52F47}"/>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8606" name="Shape 14">
          <a:extLst>
            <a:ext uri="{FF2B5EF4-FFF2-40B4-BE49-F238E27FC236}">
              <a16:creationId xmlns:a16="http://schemas.microsoft.com/office/drawing/2014/main" id="{AD94BE0A-171A-43CD-A7BC-DD1AFDB0BF64}"/>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8607" name="Shape 14">
          <a:extLst>
            <a:ext uri="{FF2B5EF4-FFF2-40B4-BE49-F238E27FC236}">
              <a16:creationId xmlns:a16="http://schemas.microsoft.com/office/drawing/2014/main" id="{81BA5AC0-EBF3-44F9-A995-18F5CEBB3412}"/>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8608" name="Shape 14">
          <a:extLst>
            <a:ext uri="{FF2B5EF4-FFF2-40B4-BE49-F238E27FC236}">
              <a16:creationId xmlns:a16="http://schemas.microsoft.com/office/drawing/2014/main" id="{1ABB2B02-6E17-4777-A457-ADA0850B38BA}"/>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8609" name="Shape 14">
          <a:extLst>
            <a:ext uri="{FF2B5EF4-FFF2-40B4-BE49-F238E27FC236}">
              <a16:creationId xmlns:a16="http://schemas.microsoft.com/office/drawing/2014/main" id="{4AE1D91A-E298-4A17-8779-A3FD8F347048}"/>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8610" name="Shape 14">
          <a:extLst>
            <a:ext uri="{FF2B5EF4-FFF2-40B4-BE49-F238E27FC236}">
              <a16:creationId xmlns:a16="http://schemas.microsoft.com/office/drawing/2014/main" id="{BA33AF62-A912-4243-B418-D4252CED1FDE}"/>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8611" name="Shape 14">
          <a:extLst>
            <a:ext uri="{FF2B5EF4-FFF2-40B4-BE49-F238E27FC236}">
              <a16:creationId xmlns:a16="http://schemas.microsoft.com/office/drawing/2014/main" id="{315BBC29-773E-442A-89F6-EB02A6826AC4}"/>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8612" name="Shape 14">
          <a:extLst>
            <a:ext uri="{FF2B5EF4-FFF2-40B4-BE49-F238E27FC236}">
              <a16:creationId xmlns:a16="http://schemas.microsoft.com/office/drawing/2014/main" id="{C01E0DB7-6C67-4FBA-8585-F0A488932D8E}"/>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8613" name="Shape 14">
          <a:extLst>
            <a:ext uri="{FF2B5EF4-FFF2-40B4-BE49-F238E27FC236}">
              <a16:creationId xmlns:a16="http://schemas.microsoft.com/office/drawing/2014/main" id="{7EFC3E78-A9C2-44A8-88B8-E3E4083DCCEB}"/>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8614" name="Shape 14">
          <a:extLst>
            <a:ext uri="{FF2B5EF4-FFF2-40B4-BE49-F238E27FC236}">
              <a16:creationId xmlns:a16="http://schemas.microsoft.com/office/drawing/2014/main" id="{D1237105-5E8C-4C35-AFAA-C006C8693655}"/>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8615" name="Shape 14">
          <a:extLst>
            <a:ext uri="{FF2B5EF4-FFF2-40B4-BE49-F238E27FC236}">
              <a16:creationId xmlns:a16="http://schemas.microsoft.com/office/drawing/2014/main" id="{97B7162F-3A96-4007-BF51-7F4568893724}"/>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33375" cy="333375"/>
    <xdr:sp macro="" textlink="">
      <xdr:nvSpPr>
        <xdr:cNvPr id="8616" name="Shape 7">
          <a:extLst>
            <a:ext uri="{FF2B5EF4-FFF2-40B4-BE49-F238E27FC236}">
              <a16:creationId xmlns:a16="http://schemas.microsoft.com/office/drawing/2014/main" id="{1E9F78EF-293D-4ADA-9EC6-3DCD25E70770}"/>
            </a:ext>
          </a:extLst>
        </xdr:cNvPr>
        <xdr:cNvSpPr/>
      </xdr:nvSpPr>
      <xdr:spPr>
        <a:xfrm>
          <a:off x="11839575" y="125730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33375" cy="333375"/>
    <xdr:sp macro="" textlink="">
      <xdr:nvSpPr>
        <xdr:cNvPr id="8617" name="Shape 7">
          <a:extLst>
            <a:ext uri="{FF2B5EF4-FFF2-40B4-BE49-F238E27FC236}">
              <a16:creationId xmlns:a16="http://schemas.microsoft.com/office/drawing/2014/main" id="{DB1C54E4-7878-408E-8A02-57BC31A65579}"/>
            </a:ext>
          </a:extLst>
        </xdr:cNvPr>
        <xdr:cNvSpPr/>
      </xdr:nvSpPr>
      <xdr:spPr>
        <a:xfrm>
          <a:off x="11839575" y="125730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33375" cy="333375"/>
    <xdr:sp macro="" textlink="">
      <xdr:nvSpPr>
        <xdr:cNvPr id="8618" name="Shape 7">
          <a:extLst>
            <a:ext uri="{FF2B5EF4-FFF2-40B4-BE49-F238E27FC236}">
              <a16:creationId xmlns:a16="http://schemas.microsoft.com/office/drawing/2014/main" id="{AA7B1754-583A-416B-AA8B-4C6214F8D157}"/>
            </a:ext>
          </a:extLst>
        </xdr:cNvPr>
        <xdr:cNvSpPr/>
      </xdr:nvSpPr>
      <xdr:spPr>
        <a:xfrm>
          <a:off x="11839575" y="125730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33375" cy="333375"/>
    <xdr:sp macro="" textlink="">
      <xdr:nvSpPr>
        <xdr:cNvPr id="8619" name="Shape 7">
          <a:extLst>
            <a:ext uri="{FF2B5EF4-FFF2-40B4-BE49-F238E27FC236}">
              <a16:creationId xmlns:a16="http://schemas.microsoft.com/office/drawing/2014/main" id="{773B9B45-6A58-41FD-9089-7A3709539CC1}"/>
            </a:ext>
          </a:extLst>
        </xdr:cNvPr>
        <xdr:cNvSpPr/>
      </xdr:nvSpPr>
      <xdr:spPr>
        <a:xfrm>
          <a:off x="11839575" y="125730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33375" cy="333375"/>
    <xdr:sp macro="" textlink="">
      <xdr:nvSpPr>
        <xdr:cNvPr id="8620" name="Shape 7">
          <a:extLst>
            <a:ext uri="{FF2B5EF4-FFF2-40B4-BE49-F238E27FC236}">
              <a16:creationId xmlns:a16="http://schemas.microsoft.com/office/drawing/2014/main" id="{1E1D5E33-F2D1-4231-8939-2DF9BD072088}"/>
            </a:ext>
          </a:extLst>
        </xdr:cNvPr>
        <xdr:cNvSpPr/>
      </xdr:nvSpPr>
      <xdr:spPr>
        <a:xfrm>
          <a:off x="11839575" y="125730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33375" cy="333375"/>
    <xdr:sp macro="" textlink="">
      <xdr:nvSpPr>
        <xdr:cNvPr id="8621" name="Shape 7">
          <a:extLst>
            <a:ext uri="{FF2B5EF4-FFF2-40B4-BE49-F238E27FC236}">
              <a16:creationId xmlns:a16="http://schemas.microsoft.com/office/drawing/2014/main" id="{688C1FC4-0FC7-44A6-A309-BC8D94732D17}"/>
            </a:ext>
          </a:extLst>
        </xdr:cNvPr>
        <xdr:cNvSpPr/>
      </xdr:nvSpPr>
      <xdr:spPr>
        <a:xfrm>
          <a:off x="11839575" y="125730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33375" cy="333375"/>
    <xdr:sp macro="" textlink="">
      <xdr:nvSpPr>
        <xdr:cNvPr id="8622" name="Shape 7">
          <a:extLst>
            <a:ext uri="{FF2B5EF4-FFF2-40B4-BE49-F238E27FC236}">
              <a16:creationId xmlns:a16="http://schemas.microsoft.com/office/drawing/2014/main" id="{21C88DEB-17E6-448A-BF0C-7F72E50ADD6D}"/>
            </a:ext>
          </a:extLst>
        </xdr:cNvPr>
        <xdr:cNvSpPr/>
      </xdr:nvSpPr>
      <xdr:spPr>
        <a:xfrm>
          <a:off x="11839575" y="125730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33375" cy="333375"/>
    <xdr:sp macro="" textlink="">
      <xdr:nvSpPr>
        <xdr:cNvPr id="8623" name="Shape 7">
          <a:extLst>
            <a:ext uri="{FF2B5EF4-FFF2-40B4-BE49-F238E27FC236}">
              <a16:creationId xmlns:a16="http://schemas.microsoft.com/office/drawing/2014/main" id="{BC379C1C-1109-440D-B9F1-8423E64C61D0}"/>
            </a:ext>
          </a:extLst>
        </xdr:cNvPr>
        <xdr:cNvSpPr/>
      </xdr:nvSpPr>
      <xdr:spPr>
        <a:xfrm>
          <a:off x="11839575" y="125730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33375" cy="333375"/>
    <xdr:sp macro="" textlink="">
      <xdr:nvSpPr>
        <xdr:cNvPr id="8624" name="Shape 7">
          <a:extLst>
            <a:ext uri="{FF2B5EF4-FFF2-40B4-BE49-F238E27FC236}">
              <a16:creationId xmlns:a16="http://schemas.microsoft.com/office/drawing/2014/main" id="{F0259850-6950-470D-AD1E-F14340B46131}"/>
            </a:ext>
          </a:extLst>
        </xdr:cNvPr>
        <xdr:cNvSpPr/>
      </xdr:nvSpPr>
      <xdr:spPr>
        <a:xfrm>
          <a:off x="11839575" y="125730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33375" cy="333375"/>
    <xdr:sp macro="" textlink="">
      <xdr:nvSpPr>
        <xdr:cNvPr id="8625" name="Shape 7">
          <a:extLst>
            <a:ext uri="{FF2B5EF4-FFF2-40B4-BE49-F238E27FC236}">
              <a16:creationId xmlns:a16="http://schemas.microsoft.com/office/drawing/2014/main" id="{1C1D6A8D-432A-4FB3-ADEC-0ACD94574A82}"/>
            </a:ext>
          </a:extLst>
        </xdr:cNvPr>
        <xdr:cNvSpPr/>
      </xdr:nvSpPr>
      <xdr:spPr>
        <a:xfrm>
          <a:off x="11839575" y="125730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33375" cy="333375"/>
    <xdr:sp macro="" textlink="">
      <xdr:nvSpPr>
        <xdr:cNvPr id="8626" name="Shape 7">
          <a:extLst>
            <a:ext uri="{FF2B5EF4-FFF2-40B4-BE49-F238E27FC236}">
              <a16:creationId xmlns:a16="http://schemas.microsoft.com/office/drawing/2014/main" id="{81556B5A-C708-4FD4-80FC-BC598F7B3DB5}"/>
            </a:ext>
          </a:extLst>
        </xdr:cNvPr>
        <xdr:cNvSpPr/>
      </xdr:nvSpPr>
      <xdr:spPr>
        <a:xfrm>
          <a:off x="11839575" y="125730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33375" cy="333375"/>
    <xdr:sp macro="" textlink="">
      <xdr:nvSpPr>
        <xdr:cNvPr id="8627" name="Shape 7">
          <a:extLst>
            <a:ext uri="{FF2B5EF4-FFF2-40B4-BE49-F238E27FC236}">
              <a16:creationId xmlns:a16="http://schemas.microsoft.com/office/drawing/2014/main" id="{2FA88D24-C54B-430B-A015-46E07AFDF351}"/>
            </a:ext>
          </a:extLst>
        </xdr:cNvPr>
        <xdr:cNvSpPr/>
      </xdr:nvSpPr>
      <xdr:spPr>
        <a:xfrm>
          <a:off x="11839575" y="125730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33375" cy="333375"/>
    <xdr:sp macro="" textlink="">
      <xdr:nvSpPr>
        <xdr:cNvPr id="8628" name="Shape 7">
          <a:extLst>
            <a:ext uri="{FF2B5EF4-FFF2-40B4-BE49-F238E27FC236}">
              <a16:creationId xmlns:a16="http://schemas.microsoft.com/office/drawing/2014/main" id="{F271A7CB-FFCA-46F5-B78E-C8B4C5B8538F}"/>
            </a:ext>
          </a:extLst>
        </xdr:cNvPr>
        <xdr:cNvSpPr/>
      </xdr:nvSpPr>
      <xdr:spPr>
        <a:xfrm>
          <a:off x="11839575" y="125730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33375" cy="333375"/>
    <xdr:sp macro="" textlink="">
      <xdr:nvSpPr>
        <xdr:cNvPr id="8629" name="Shape 7">
          <a:extLst>
            <a:ext uri="{FF2B5EF4-FFF2-40B4-BE49-F238E27FC236}">
              <a16:creationId xmlns:a16="http://schemas.microsoft.com/office/drawing/2014/main" id="{60707A69-E2E1-46B7-B6E8-86900E450ED4}"/>
            </a:ext>
          </a:extLst>
        </xdr:cNvPr>
        <xdr:cNvSpPr/>
      </xdr:nvSpPr>
      <xdr:spPr>
        <a:xfrm>
          <a:off x="11839575" y="125730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33375" cy="333375"/>
    <xdr:sp macro="" textlink="">
      <xdr:nvSpPr>
        <xdr:cNvPr id="8630" name="Shape 7">
          <a:extLst>
            <a:ext uri="{FF2B5EF4-FFF2-40B4-BE49-F238E27FC236}">
              <a16:creationId xmlns:a16="http://schemas.microsoft.com/office/drawing/2014/main" id="{4D0A9D5C-0564-4E04-9433-9FDACF22AAB0}"/>
            </a:ext>
          </a:extLst>
        </xdr:cNvPr>
        <xdr:cNvSpPr/>
      </xdr:nvSpPr>
      <xdr:spPr>
        <a:xfrm>
          <a:off x="11839575" y="125730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33375" cy="333375"/>
    <xdr:sp macro="" textlink="">
      <xdr:nvSpPr>
        <xdr:cNvPr id="8631" name="Shape 7">
          <a:extLst>
            <a:ext uri="{FF2B5EF4-FFF2-40B4-BE49-F238E27FC236}">
              <a16:creationId xmlns:a16="http://schemas.microsoft.com/office/drawing/2014/main" id="{93A87787-B0E1-4EE6-A69F-DB43C2CF19C4}"/>
            </a:ext>
          </a:extLst>
        </xdr:cNvPr>
        <xdr:cNvSpPr/>
      </xdr:nvSpPr>
      <xdr:spPr>
        <a:xfrm>
          <a:off x="11839575" y="125730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33375" cy="333375"/>
    <xdr:sp macro="" textlink="">
      <xdr:nvSpPr>
        <xdr:cNvPr id="8632" name="Shape 7">
          <a:extLst>
            <a:ext uri="{FF2B5EF4-FFF2-40B4-BE49-F238E27FC236}">
              <a16:creationId xmlns:a16="http://schemas.microsoft.com/office/drawing/2014/main" id="{2382604E-1207-493C-A34E-D407939920FF}"/>
            </a:ext>
          </a:extLst>
        </xdr:cNvPr>
        <xdr:cNvSpPr/>
      </xdr:nvSpPr>
      <xdr:spPr>
        <a:xfrm>
          <a:off x="11839575" y="125730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33375" cy="333375"/>
    <xdr:sp macro="" textlink="">
      <xdr:nvSpPr>
        <xdr:cNvPr id="8633" name="Shape 7">
          <a:extLst>
            <a:ext uri="{FF2B5EF4-FFF2-40B4-BE49-F238E27FC236}">
              <a16:creationId xmlns:a16="http://schemas.microsoft.com/office/drawing/2014/main" id="{EA37E20D-591C-4D68-AE62-036CF8601AA9}"/>
            </a:ext>
          </a:extLst>
        </xdr:cNvPr>
        <xdr:cNvSpPr/>
      </xdr:nvSpPr>
      <xdr:spPr>
        <a:xfrm>
          <a:off x="11839575" y="125730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33375" cy="333375"/>
    <xdr:sp macro="" textlink="">
      <xdr:nvSpPr>
        <xdr:cNvPr id="8634" name="Shape 7">
          <a:extLst>
            <a:ext uri="{FF2B5EF4-FFF2-40B4-BE49-F238E27FC236}">
              <a16:creationId xmlns:a16="http://schemas.microsoft.com/office/drawing/2014/main" id="{AC025E42-E35B-424C-8E11-7CA420FD7E33}"/>
            </a:ext>
          </a:extLst>
        </xdr:cNvPr>
        <xdr:cNvSpPr/>
      </xdr:nvSpPr>
      <xdr:spPr>
        <a:xfrm>
          <a:off x="11839575" y="125730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33375" cy="333375"/>
    <xdr:sp macro="" textlink="">
      <xdr:nvSpPr>
        <xdr:cNvPr id="8635" name="Shape 7">
          <a:extLst>
            <a:ext uri="{FF2B5EF4-FFF2-40B4-BE49-F238E27FC236}">
              <a16:creationId xmlns:a16="http://schemas.microsoft.com/office/drawing/2014/main" id="{306FBC92-B1BD-4450-A6B8-FAB4467DD5E4}"/>
            </a:ext>
          </a:extLst>
        </xdr:cNvPr>
        <xdr:cNvSpPr/>
      </xdr:nvSpPr>
      <xdr:spPr>
        <a:xfrm>
          <a:off x="11839575" y="125730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34</xdr:row>
      <xdr:rowOff>0</xdr:rowOff>
    </xdr:from>
    <xdr:ext cx="342900" cy="342900"/>
    <xdr:sp macro="" textlink="">
      <xdr:nvSpPr>
        <xdr:cNvPr id="8636" name="Shape 14">
          <a:extLst>
            <a:ext uri="{FF2B5EF4-FFF2-40B4-BE49-F238E27FC236}">
              <a16:creationId xmlns:a16="http://schemas.microsoft.com/office/drawing/2014/main" id="{A6EF6D2A-4AF8-4F66-BA20-0C0DF3F30AA9}"/>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42900" cy="342900"/>
    <xdr:sp macro="" textlink="">
      <xdr:nvSpPr>
        <xdr:cNvPr id="8637" name="Shape 14">
          <a:extLst>
            <a:ext uri="{FF2B5EF4-FFF2-40B4-BE49-F238E27FC236}">
              <a16:creationId xmlns:a16="http://schemas.microsoft.com/office/drawing/2014/main" id="{5F4A28BF-3369-431F-802C-DE2A7865F991}"/>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42900" cy="342900"/>
    <xdr:sp macro="" textlink="">
      <xdr:nvSpPr>
        <xdr:cNvPr id="8638" name="Shape 14">
          <a:extLst>
            <a:ext uri="{FF2B5EF4-FFF2-40B4-BE49-F238E27FC236}">
              <a16:creationId xmlns:a16="http://schemas.microsoft.com/office/drawing/2014/main" id="{36356E33-6CDB-4DDC-8470-11DFA6AC3241}"/>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37</xdr:row>
      <xdr:rowOff>0</xdr:rowOff>
    </xdr:from>
    <xdr:ext cx="342900" cy="342900"/>
    <xdr:sp macro="" textlink="">
      <xdr:nvSpPr>
        <xdr:cNvPr id="8639" name="Shape 14">
          <a:extLst>
            <a:ext uri="{FF2B5EF4-FFF2-40B4-BE49-F238E27FC236}">
              <a16:creationId xmlns:a16="http://schemas.microsoft.com/office/drawing/2014/main" id="{ACAC0D30-3CB5-48EE-870C-1BFABD763562}"/>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34</xdr:row>
      <xdr:rowOff>0</xdr:rowOff>
    </xdr:from>
    <xdr:ext cx="342900" cy="342900"/>
    <xdr:sp macro="" textlink="">
      <xdr:nvSpPr>
        <xdr:cNvPr id="8640" name="Shape 14">
          <a:extLst>
            <a:ext uri="{FF2B5EF4-FFF2-40B4-BE49-F238E27FC236}">
              <a16:creationId xmlns:a16="http://schemas.microsoft.com/office/drawing/2014/main" id="{E95EC63B-7DDF-4463-800C-29E6E8F6A093}"/>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42900" cy="342900"/>
    <xdr:sp macro="" textlink="">
      <xdr:nvSpPr>
        <xdr:cNvPr id="8641" name="Shape 14">
          <a:extLst>
            <a:ext uri="{FF2B5EF4-FFF2-40B4-BE49-F238E27FC236}">
              <a16:creationId xmlns:a16="http://schemas.microsoft.com/office/drawing/2014/main" id="{4E353D5C-D70D-4F0A-A57C-852EC75290B9}"/>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42900" cy="342900"/>
    <xdr:sp macro="" textlink="">
      <xdr:nvSpPr>
        <xdr:cNvPr id="8642" name="Shape 14">
          <a:extLst>
            <a:ext uri="{FF2B5EF4-FFF2-40B4-BE49-F238E27FC236}">
              <a16:creationId xmlns:a16="http://schemas.microsoft.com/office/drawing/2014/main" id="{DEB59899-CAF3-493C-A721-F7277DCC5D7A}"/>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37</xdr:row>
      <xdr:rowOff>0</xdr:rowOff>
    </xdr:from>
    <xdr:ext cx="342900" cy="342900"/>
    <xdr:sp macro="" textlink="">
      <xdr:nvSpPr>
        <xdr:cNvPr id="8643" name="Shape 14">
          <a:extLst>
            <a:ext uri="{FF2B5EF4-FFF2-40B4-BE49-F238E27FC236}">
              <a16:creationId xmlns:a16="http://schemas.microsoft.com/office/drawing/2014/main" id="{C70B4517-5A8A-4C29-86D5-3211A9BE4BF6}"/>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34</xdr:row>
      <xdr:rowOff>0</xdr:rowOff>
    </xdr:from>
    <xdr:ext cx="342900" cy="342900"/>
    <xdr:sp macro="" textlink="">
      <xdr:nvSpPr>
        <xdr:cNvPr id="8644" name="Shape 14">
          <a:extLst>
            <a:ext uri="{FF2B5EF4-FFF2-40B4-BE49-F238E27FC236}">
              <a16:creationId xmlns:a16="http://schemas.microsoft.com/office/drawing/2014/main" id="{100FBE2A-C763-4C82-80FB-2ABF1885788B}"/>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32</xdr:row>
      <xdr:rowOff>0</xdr:rowOff>
    </xdr:from>
    <xdr:ext cx="342900" cy="342900"/>
    <xdr:sp macro="" textlink="">
      <xdr:nvSpPr>
        <xdr:cNvPr id="8645" name="Shape 14">
          <a:extLst>
            <a:ext uri="{FF2B5EF4-FFF2-40B4-BE49-F238E27FC236}">
              <a16:creationId xmlns:a16="http://schemas.microsoft.com/office/drawing/2014/main" id="{8D06AD68-649B-474C-B4E7-4E35080A6657}"/>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32</xdr:row>
      <xdr:rowOff>0</xdr:rowOff>
    </xdr:from>
    <xdr:ext cx="342900" cy="342900"/>
    <xdr:sp macro="" textlink="">
      <xdr:nvSpPr>
        <xdr:cNvPr id="8646" name="Shape 14">
          <a:extLst>
            <a:ext uri="{FF2B5EF4-FFF2-40B4-BE49-F238E27FC236}">
              <a16:creationId xmlns:a16="http://schemas.microsoft.com/office/drawing/2014/main" id="{B9DFBD21-0707-48FD-B108-8EB4C785DFD0}"/>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32</xdr:row>
      <xdr:rowOff>0</xdr:rowOff>
    </xdr:from>
    <xdr:ext cx="342900" cy="342900"/>
    <xdr:sp macro="" textlink="">
      <xdr:nvSpPr>
        <xdr:cNvPr id="8647" name="Shape 14">
          <a:extLst>
            <a:ext uri="{FF2B5EF4-FFF2-40B4-BE49-F238E27FC236}">
              <a16:creationId xmlns:a16="http://schemas.microsoft.com/office/drawing/2014/main" id="{41BE1570-2E05-423D-87A1-8FB157708027}"/>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42900" cy="342900"/>
    <xdr:sp macro="" textlink="">
      <xdr:nvSpPr>
        <xdr:cNvPr id="8648" name="Shape 14">
          <a:extLst>
            <a:ext uri="{FF2B5EF4-FFF2-40B4-BE49-F238E27FC236}">
              <a16:creationId xmlns:a16="http://schemas.microsoft.com/office/drawing/2014/main" id="{44D58684-30C9-4450-8965-26018BB78EDF}"/>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42900" cy="342900"/>
    <xdr:sp macro="" textlink="">
      <xdr:nvSpPr>
        <xdr:cNvPr id="8649" name="Shape 14">
          <a:extLst>
            <a:ext uri="{FF2B5EF4-FFF2-40B4-BE49-F238E27FC236}">
              <a16:creationId xmlns:a16="http://schemas.microsoft.com/office/drawing/2014/main" id="{E6DBEA08-706B-471F-9387-6F1898773054}"/>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42900" cy="342900"/>
    <xdr:sp macro="" textlink="">
      <xdr:nvSpPr>
        <xdr:cNvPr id="8650" name="Shape 14">
          <a:extLst>
            <a:ext uri="{FF2B5EF4-FFF2-40B4-BE49-F238E27FC236}">
              <a16:creationId xmlns:a16="http://schemas.microsoft.com/office/drawing/2014/main" id="{2E33554A-7F77-4E82-BD54-4DC0935E97CE}"/>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42900" cy="342900"/>
    <xdr:sp macro="" textlink="">
      <xdr:nvSpPr>
        <xdr:cNvPr id="8651" name="Shape 14">
          <a:extLst>
            <a:ext uri="{FF2B5EF4-FFF2-40B4-BE49-F238E27FC236}">
              <a16:creationId xmlns:a16="http://schemas.microsoft.com/office/drawing/2014/main" id="{3576BB94-305A-488D-85FF-9535E4505E14}"/>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42900" cy="342900"/>
    <xdr:sp macro="" textlink="">
      <xdr:nvSpPr>
        <xdr:cNvPr id="8652" name="Shape 14">
          <a:extLst>
            <a:ext uri="{FF2B5EF4-FFF2-40B4-BE49-F238E27FC236}">
              <a16:creationId xmlns:a16="http://schemas.microsoft.com/office/drawing/2014/main" id="{728E477A-5108-44C0-B36F-53092B5AD4CD}"/>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42900" cy="342900"/>
    <xdr:sp macro="" textlink="">
      <xdr:nvSpPr>
        <xdr:cNvPr id="8653" name="Shape 14">
          <a:extLst>
            <a:ext uri="{FF2B5EF4-FFF2-40B4-BE49-F238E27FC236}">
              <a16:creationId xmlns:a16="http://schemas.microsoft.com/office/drawing/2014/main" id="{F61333E6-17DC-47A1-9D49-F7BEA26EC233}"/>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37</xdr:row>
      <xdr:rowOff>0</xdr:rowOff>
    </xdr:from>
    <xdr:ext cx="342900" cy="342900"/>
    <xdr:sp macro="" textlink="">
      <xdr:nvSpPr>
        <xdr:cNvPr id="8654" name="Shape 14">
          <a:extLst>
            <a:ext uri="{FF2B5EF4-FFF2-40B4-BE49-F238E27FC236}">
              <a16:creationId xmlns:a16="http://schemas.microsoft.com/office/drawing/2014/main" id="{1EF8D738-7E3F-420D-A19A-B79E9468C51A}"/>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37</xdr:row>
      <xdr:rowOff>0</xdr:rowOff>
    </xdr:from>
    <xdr:ext cx="342900" cy="342900"/>
    <xdr:sp macro="" textlink="">
      <xdr:nvSpPr>
        <xdr:cNvPr id="8655" name="Shape 14">
          <a:extLst>
            <a:ext uri="{FF2B5EF4-FFF2-40B4-BE49-F238E27FC236}">
              <a16:creationId xmlns:a16="http://schemas.microsoft.com/office/drawing/2014/main" id="{E9F949C3-9952-4AD8-802C-71E65B001D18}"/>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40</xdr:row>
      <xdr:rowOff>0</xdr:rowOff>
    </xdr:from>
    <xdr:ext cx="342900" cy="342900"/>
    <xdr:sp macro="" textlink="">
      <xdr:nvSpPr>
        <xdr:cNvPr id="8656" name="Shape 14">
          <a:extLst>
            <a:ext uri="{FF2B5EF4-FFF2-40B4-BE49-F238E27FC236}">
              <a16:creationId xmlns:a16="http://schemas.microsoft.com/office/drawing/2014/main" id="{0FB62B0F-E455-4498-8140-4BA400BF99AF}"/>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40</xdr:row>
      <xdr:rowOff>0</xdr:rowOff>
    </xdr:from>
    <xdr:ext cx="342900" cy="342900"/>
    <xdr:sp macro="" textlink="">
      <xdr:nvSpPr>
        <xdr:cNvPr id="8657" name="Shape 14">
          <a:extLst>
            <a:ext uri="{FF2B5EF4-FFF2-40B4-BE49-F238E27FC236}">
              <a16:creationId xmlns:a16="http://schemas.microsoft.com/office/drawing/2014/main" id="{0C3196C8-EC19-43E1-8D28-0B2B3D5C4EF9}"/>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40</xdr:row>
      <xdr:rowOff>0</xdr:rowOff>
    </xdr:from>
    <xdr:ext cx="342900" cy="342900"/>
    <xdr:sp macro="" textlink="">
      <xdr:nvSpPr>
        <xdr:cNvPr id="8658" name="Shape 14">
          <a:extLst>
            <a:ext uri="{FF2B5EF4-FFF2-40B4-BE49-F238E27FC236}">
              <a16:creationId xmlns:a16="http://schemas.microsoft.com/office/drawing/2014/main" id="{9869671A-24AF-4C03-8EDA-34951842BB7B}"/>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41</xdr:row>
      <xdr:rowOff>0</xdr:rowOff>
    </xdr:from>
    <xdr:ext cx="342900" cy="342900"/>
    <xdr:sp macro="" textlink="">
      <xdr:nvSpPr>
        <xdr:cNvPr id="8659" name="Shape 14">
          <a:extLst>
            <a:ext uri="{FF2B5EF4-FFF2-40B4-BE49-F238E27FC236}">
              <a16:creationId xmlns:a16="http://schemas.microsoft.com/office/drawing/2014/main" id="{D8CCBF90-A343-4AC0-A7FA-CE68295EE0C4}"/>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41</xdr:row>
      <xdr:rowOff>0</xdr:rowOff>
    </xdr:from>
    <xdr:ext cx="342900" cy="342900"/>
    <xdr:sp macro="" textlink="">
      <xdr:nvSpPr>
        <xdr:cNvPr id="8660" name="Shape 14">
          <a:extLst>
            <a:ext uri="{FF2B5EF4-FFF2-40B4-BE49-F238E27FC236}">
              <a16:creationId xmlns:a16="http://schemas.microsoft.com/office/drawing/2014/main" id="{5EBC05DC-94FF-4263-949E-B28434991D7D}"/>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41</xdr:row>
      <xdr:rowOff>0</xdr:rowOff>
    </xdr:from>
    <xdr:ext cx="342900" cy="342900"/>
    <xdr:sp macro="" textlink="">
      <xdr:nvSpPr>
        <xdr:cNvPr id="8661" name="Shape 14">
          <a:extLst>
            <a:ext uri="{FF2B5EF4-FFF2-40B4-BE49-F238E27FC236}">
              <a16:creationId xmlns:a16="http://schemas.microsoft.com/office/drawing/2014/main" id="{3975EBF2-BC34-4ED7-B574-FB0ED48F80A2}"/>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42</xdr:row>
      <xdr:rowOff>0</xdr:rowOff>
    </xdr:from>
    <xdr:ext cx="342900" cy="342900"/>
    <xdr:sp macro="" textlink="">
      <xdr:nvSpPr>
        <xdr:cNvPr id="8662" name="Shape 14">
          <a:extLst>
            <a:ext uri="{FF2B5EF4-FFF2-40B4-BE49-F238E27FC236}">
              <a16:creationId xmlns:a16="http://schemas.microsoft.com/office/drawing/2014/main" id="{890F7865-CAB6-4F10-A458-52DE3AA469E3}"/>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42</xdr:row>
      <xdr:rowOff>0</xdr:rowOff>
    </xdr:from>
    <xdr:ext cx="342900" cy="342900"/>
    <xdr:sp macro="" textlink="">
      <xdr:nvSpPr>
        <xdr:cNvPr id="8663" name="Shape 14">
          <a:extLst>
            <a:ext uri="{FF2B5EF4-FFF2-40B4-BE49-F238E27FC236}">
              <a16:creationId xmlns:a16="http://schemas.microsoft.com/office/drawing/2014/main" id="{AA7C0553-37AA-40DA-84D2-A9B4F96C0426}"/>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42</xdr:row>
      <xdr:rowOff>0</xdr:rowOff>
    </xdr:from>
    <xdr:ext cx="342900" cy="342900"/>
    <xdr:sp macro="" textlink="">
      <xdr:nvSpPr>
        <xdr:cNvPr id="8664" name="Shape 14">
          <a:extLst>
            <a:ext uri="{FF2B5EF4-FFF2-40B4-BE49-F238E27FC236}">
              <a16:creationId xmlns:a16="http://schemas.microsoft.com/office/drawing/2014/main" id="{786DF9E5-1E53-4296-A36A-7FF105BDC995}"/>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43</xdr:row>
      <xdr:rowOff>0</xdr:rowOff>
    </xdr:from>
    <xdr:ext cx="342900" cy="342900"/>
    <xdr:sp macro="" textlink="">
      <xdr:nvSpPr>
        <xdr:cNvPr id="8665" name="Shape 14">
          <a:extLst>
            <a:ext uri="{FF2B5EF4-FFF2-40B4-BE49-F238E27FC236}">
              <a16:creationId xmlns:a16="http://schemas.microsoft.com/office/drawing/2014/main" id="{E2CB26BB-60C2-4296-964A-7E67B7C9F72A}"/>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43</xdr:row>
      <xdr:rowOff>0</xdr:rowOff>
    </xdr:from>
    <xdr:ext cx="342900" cy="342900"/>
    <xdr:sp macro="" textlink="">
      <xdr:nvSpPr>
        <xdr:cNvPr id="8666" name="Shape 14">
          <a:extLst>
            <a:ext uri="{FF2B5EF4-FFF2-40B4-BE49-F238E27FC236}">
              <a16:creationId xmlns:a16="http://schemas.microsoft.com/office/drawing/2014/main" id="{6E66684A-9F39-43AD-B64F-5AC92A56D1E2}"/>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43</xdr:row>
      <xdr:rowOff>0</xdr:rowOff>
    </xdr:from>
    <xdr:ext cx="342900" cy="342900"/>
    <xdr:sp macro="" textlink="">
      <xdr:nvSpPr>
        <xdr:cNvPr id="8667" name="Shape 14">
          <a:extLst>
            <a:ext uri="{FF2B5EF4-FFF2-40B4-BE49-F238E27FC236}">
              <a16:creationId xmlns:a16="http://schemas.microsoft.com/office/drawing/2014/main" id="{6781E363-1F90-4FEC-93DE-F704DE300A73}"/>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8668" name="Shape 14">
          <a:extLst>
            <a:ext uri="{FF2B5EF4-FFF2-40B4-BE49-F238E27FC236}">
              <a16:creationId xmlns:a16="http://schemas.microsoft.com/office/drawing/2014/main" id="{6CD01A7C-E602-48E9-82CA-079827426735}"/>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8669" name="Shape 14">
          <a:extLst>
            <a:ext uri="{FF2B5EF4-FFF2-40B4-BE49-F238E27FC236}">
              <a16:creationId xmlns:a16="http://schemas.microsoft.com/office/drawing/2014/main" id="{C75936C0-A7BF-40A3-82B8-CFEE1E73CE47}"/>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8670" name="Shape 14">
          <a:extLst>
            <a:ext uri="{FF2B5EF4-FFF2-40B4-BE49-F238E27FC236}">
              <a16:creationId xmlns:a16="http://schemas.microsoft.com/office/drawing/2014/main" id="{1E7BF1AD-0196-4B4C-8E36-CA18163F0A8E}"/>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34</xdr:row>
      <xdr:rowOff>0</xdr:rowOff>
    </xdr:from>
    <xdr:ext cx="342900" cy="342900"/>
    <xdr:sp macro="" textlink="">
      <xdr:nvSpPr>
        <xdr:cNvPr id="8671" name="Shape 14">
          <a:extLst>
            <a:ext uri="{FF2B5EF4-FFF2-40B4-BE49-F238E27FC236}">
              <a16:creationId xmlns:a16="http://schemas.microsoft.com/office/drawing/2014/main" id="{736D7700-1591-4796-972A-BC9DE2F47032}"/>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35</xdr:row>
      <xdr:rowOff>0</xdr:rowOff>
    </xdr:from>
    <xdr:ext cx="342900" cy="342900"/>
    <xdr:sp macro="" textlink="">
      <xdr:nvSpPr>
        <xdr:cNvPr id="8672" name="Shape 14">
          <a:extLst>
            <a:ext uri="{FF2B5EF4-FFF2-40B4-BE49-F238E27FC236}">
              <a16:creationId xmlns:a16="http://schemas.microsoft.com/office/drawing/2014/main" id="{A722BF2B-7D5A-4A3A-8B75-6AAF2925E0B1}"/>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8673" name="Shape 14">
          <a:extLst>
            <a:ext uri="{FF2B5EF4-FFF2-40B4-BE49-F238E27FC236}">
              <a16:creationId xmlns:a16="http://schemas.microsoft.com/office/drawing/2014/main" id="{2C2815C6-0D00-4058-9A7C-A364A9D070DF}"/>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8674" name="Shape 14">
          <a:extLst>
            <a:ext uri="{FF2B5EF4-FFF2-40B4-BE49-F238E27FC236}">
              <a16:creationId xmlns:a16="http://schemas.microsoft.com/office/drawing/2014/main" id="{7BBA7627-5395-401F-A69A-DD64D768344C}"/>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34</xdr:row>
      <xdr:rowOff>0</xdr:rowOff>
    </xdr:from>
    <xdr:ext cx="342900" cy="342900"/>
    <xdr:sp macro="" textlink="">
      <xdr:nvSpPr>
        <xdr:cNvPr id="8675" name="Shape 14">
          <a:extLst>
            <a:ext uri="{FF2B5EF4-FFF2-40B4-BE49-F238E27FC236}">
              <a16:creationId xmlns:a16="http://schemas.microsoft.com/office/drawing/2014/main" id="{6B3B09AC-E6E4-4FAD-8499-0B497AFFC6B6}"/>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35</xdr:row>
      <xdr:rowOff>0</xdr:rowOff>
    </xdr:from>
    <xdr:ext cx="342900" cy="342900"/>
    <xdr:sp macro="" textlink="">
      <xdr:nvSpPr>
        <xdr:cNvPr id="8676" name="Shape 14">
          <a:extLst>
            <a:ext uri="{FF2B5EF4-FFF2-40B4-BE49-F238E27FC236}">
              <a16:creationId xmlns:a16="http://schemas.microsoft.com/office/drawing/2014/main" id="{43E1C092-F095-4B99-981A-3975402C93FC}"/>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8677" name="Shape 14">
          <a:extLst>
            <a:ext uri="{FF2B5EF4-FFF2-40B4-BE49-F238E27FC236}">
              <a16:creationId xmlns:a16="http://schemas.microsoft.com/office/drawing/2014/main" id="{97EEFD6F-28FF-4934-9054-B4154621AEA7}"/>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8678" name="Shape 14">
          <a:extLst>
            <a:ext uri="{FF2B5EF4-FFF2-40B4-BE49-F238E27FC236}">
              <a16:creationId xmlns:a16="http://schemas.microsoft.com/office/drawing/2014/main" id="{4F824892-4847-4EF5-83D0-C38E28245CFF}"/>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34</xdr:row>
      <xdr:rowOff>0</xdr:rowOff>
    </xdr:from>
    <xdr:ext cx="342900" cy="342900"/>
    <xdr:sp macro="" textlink="">
      <xdr:nvSpPr>
        <xdr:cNvPr id="8679" name="Shape 14">
          <a:extLst>
            <a:ext uri="{FF2B5EF4-FFF2-40B4-BE49-F238E27FC236}">
              <a16:creationId xmlns:a16="http://schemas.microsoft.com/office/drawing/2014/main" id="{9030747E-6EE7-48B5-80D0-DDF3526552B3}"/>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42900" cy="342900"/>
    <xdr:sp macro="" textlink="">
      <xdr:nvSpPr>
        <xdr:cNvPr id="8680" name="Shape 14">
          <a:extLst>
            <a:ext uri="{FF2B5EF4-FFF2-40B4-BE49-F238E27FC236}">
              <a16:creationId xmlns:a16="http://schemas.microsoft.com/office/drawing/2014/main" id="{E9344713-577D-432D-96CC-F1F4D0DB426A}"/>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42900" cy="342900"/>
    <xdr:sp macro="" textlink="">
      <xdr:nvSpPr>
        <xdr:cNvPr id="8681" name="Shape 14">
          <a:extLst>
            <a:ext uri="{FF2B5EF4-FFF2-40B4-BE49-F238E27FC236}">
              <a16:creationId xmlns:a16="http://schemas.microsoft.com/office/drawing/2014/main" id="{C9B0B4B0-E9B0-4778-9646-A3B8BE3DB93C}"/>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42900" cy="342900"/>
    <xdr:sp macro="" textlink="">
      <xdr:nvSpPr>
        <xdr:cNvPr id="8682" name="Shape 14">
          <a:extLst>
            <a:ext uri="{FF2B5EF4-FFF2-40B4-BE49-F238E27FC236}">
              <a16:creationId xmlns:a16="http://schemas.microsoft.com/office/drawing/2014/main" id="{4CC18787-02C5-422D-94FB-94C19A423C44}"/>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35</xdr:row>
      <xdr:rowOff>0</xdr:rowOff>
    </xdr:from>
    <xdr:ext cx="342900" cy="342900"/>
    <xdr:sp macro="" textlink="">
      <xdr:nvSpPr>
        <xdr:cNvPr id="8683" name="Shape 14">
          <a:extLst>
            <a:ext uri="{FF2B5EF4-FFF2-40B4-BE49-F238E27FC236}">
              <a16:creationId xmlns:a16="http://schemas.microsoft.com/office/drawing/2014/main" id="{FDD79843-9128-4108-80E5-9496976AF87B}"/>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35</xdr:row>
      <xdr:rowOff>0</xdr:rowOff>
    </xdr:from>
    <xdr:ext cx="342900" cy="342900"/>
    <xdr:sp macro="" textlink="">
      <xdr:nvSpPr>
        <xdr:cNvPr id="8684" name="Shape 14">
          <a:extLst>
            <a:ext uri="{FF2B5EF4-FFF2-40B4-BE49-F238E27FC236}">
              <a16:creationId xmlns:a16="http://schemas.microsoft.com/office/drawing/2014/main" id="{00CFD874-9F19-4455-9AD6-976F99653CDC}"/>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35</xdr:row>
      <xdr:rowOff>0</xdr:rowOff>
    </xdr:from>
    <xdr:ext cx="342900" cy="342900"/>
    <xdr:sp macro="" textlink="">
      <xdr:nvSpPr>
        <xdr:cNvPr id="8685" name="Shape 14">
          <a:extLst>
            <a:ext uri="{FF2B5EF4-FFF2-40B4-BE49-F238E27FC236}">
              <a16:creationId xmlns:a16="http://schemas.microsoft.com/office/drawing/2014/main" id="{329ACA1A-1A8C-493C-BD14-2F1C034D9683}"/>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8686" name="Shape 14">
          <a:extLst>
            <a:ext uri="{FF2B5EF4-FFF2-40B4-BE49-F238E27FC236}">
              <a16:creationId xmlns:a16="http://schemas.microsoft.com/office/drawing/2014/main" id="{0C051BD3-6356-4D17-914C-F191A5BF9228}"/>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8687" name="Shape 14">
          <a:extLst>
            <a:ext uri="{FF2B5EF4-FFF2-40B4-BE49-F238E27FC236}">
              <a16:creationId xmlns:a16="http://schemas.microsoft.com/office/drawing/2014/main" id="{4B166664-2F15-4D99-ACF1-16BC961B56AD}"/>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8688" name="Shape 14">
          <a:extLst>
            <a:ext uri="{FF2B5EF4-FFF2-40B4-BE49-F238E27FC236}">
              <a16:creationId xmlns:a16="http://schemas.microsoft.com/office/drawing/2014/main" id="{41071333-2F82-49CF-95C1-1B20368611D3}"/>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8689" name="Shape 14">
          <a:extLst>
            <a:ext uri="{FF2B5EF4-FFF2-40B4-BE49-F238E27FC236}">
              <a16:creationId xmlns:a16="http://schemas.microsoft.com/office/drawing/2014/main" id="{3FA63DE0-F900-4214-8001-F7ADA8A1A69D}"/>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8690" name="Shape 14">
          <a:extLst>
            <a:ext uri="{FF2B5EF4-FFF2-40B4-BE49-F238E27FC236}">
              <a16:creationId xmlns:a16="http://schemas.microsoft.com/office/drawing/2014/main" id="{9298D82C-2234-42FA-86C2-5B3808FC1A29}"/>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8691" name="Shape 14">
          <a:extLst>
            <a:ext uri="{FF2B5EF4-FFF2-40B4-BE49-F238E27FC236}">
              <a16:creationId xmlns:a16="http://schemas.microsoft.com/office/drawing/2014/main" id="{C2A131CB-F099-43EA-9CDC-FB09A58C85E5}"/>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42900" cy="342900"/>
    <xdr:sp macro="" textlink="">
      <xdr:nvSpPr>
        <xdr:cNvPr id="8692" name="Shape 14">
          <a:extLst>
            <a:ext uri="{FF2B5EF4-FFF2-40B4-BE49-F238E27FC236}">
              <a16:creationId xmlns:a16="http://schemas.microsoft.com/office/drawing/2014/main" id="{DBDDB143-3AD7-444D-A2EC-D141AE6F8BA1}"/>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42900" cy="342900"/>
    <xdr:sp macro="" textlink="">
      <xdr:nvSpPr>
        <xdr:cNvPr id="8693" name="Shape 14">
          <a:extLst>
            <a:ext uri="{FF2B5EF4-FFF2-40B4-BE49-F238E27FC236}">
              <a16:creationId xmlns:a16="http://schemas.microsoft.com/office/drawing/2014/main" id="{289CD3A2-2416-4111-B01D-9F94A5028840}"/>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42900" cy="342900"/>
    <xdr:sp macro="" textlink="">
      <xdr:nvSpPr>
        <xdr:cNvPr id="8694" name="Shape 14">
          <a:extLst>
            <a:ext uri="{FF2B5EF4-FFF2-40B4-BE49-F238E27FC236}">
              <a16:creationId xmlns:a16="http://schemas.microsoft.com/office/drawing/2014/main" id="{56378E6F-D89B-4CEC-BAE0-759FAE426076}"/>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41</xdr:row>
      <xdr:rowOff>0</xdr:rowOff>
    </xdr:from>
    <xdr:ext cx="342900" cy="342900"/>
    <xdr:sp macro="" textlink="">
      <xdr:nvSpPr>
        <xdr:cNvPr id="8695" name="Shape 14">
          <a:extLst>
            <a:ext uri="{FF2B5EF4-FFF2-40B4-BE49-F238E27FC236}">
              <a16:creationId xmlns:a16="http://schemas.microsoft.com/office/drawing/2014/main" id="{34577461-6174-4137-8B1E-50BD001D62BE}"/>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41</xdr:row>
      <xdr:rowOff>0</xdr:rowOff>
    </xdr:from>
    <xdr:ext cx="342900" cy="342900"/>
    <xdr:sp macro="" textlink="">
      <xdr:nvSpPr>
        <xdr:cNvPr id="8696" name="Shape 14">
          <a:extLst>
            <a:ext uri="{FF2B5EF4-FFF2-40B4-BE49-F238E27FC236}">
              <a16:creationId xmlns:a16="http://schemas.microsoft.com/office/drawing/2014/main" id="{6BFA87EC-1B81-4BC7-A05F-E1E25CA05C37}"/>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41</xdr:row>
      <xdr:rowOff>0</xdr:rowOff>
    </xdr:from>
    <xdr:ext cx="342900" cy="342900"/>
    <xdr:sp macro="" textlink="">
      <xdr:nvSpPr>
        <xdr:cNvPr id="8697" name="Shape 14">
          <a:extLst>
            <a:ext uri="{FF2B5EF4-FFF2-40B4-BE49-F238E27FC236}">
              <a16:creationId xmlns:a16="http://schemas.microsoft.com/office/drawing/2014/main" id="{756FB6C0-0B2A-484C-BA51-650B77335D84}"/>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42</xdr:row>
      <xdr:rowOff>0</xdr:rowOff>
    </xdr:from>
    <xdr:ext cx="342900" cy="342900"/>
    <xdr:sp macro="" textlink="">
      <xdr:nvSpPr>
        <xdr:cNvPr id="8698" name="Shape 14">
          <a:extLst>
            <a:ext uri="{FF2B5EF4-FFF2-40B4-BE49-F238E27FC236}">
              <a16:creationId xmlns:a16="http://schemas.microsoft.com/office/drawing/2014/main" id="{6134ED9D-05DA-41A5-A71D-881CEB69BC0E}"/>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42</xdr:row>
      <xdr:rowOff>0</xdr:rowOff>
    </xdr:from>
    <xdr:ext cx="342900" cy="342900"/>
    <xdr:sp macro="" textlink="">
      <xdr:nvSpPr>
        <xdr:cNvPr id="8699" name="Shape 14">
          <a:extLst>
            <a:ext uri="{FF2B5EF4-FFF2-40B4-BE49-F238E27FC236}">
              <a16:creationId xmlns:a16="http://schemas.microsoft.com/office/drawing/2014/main" id="{E3225E6D-3F81-4BC5-B419-4FA40E1EACF3}"/>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8700" name="Shape 14">
          <a:extLst>
            <a:ext uri="{FF2B5EF4-FFF2-40B4-BE49-F238E27FC236}">
              <a16:creationId xmlns:a16="http://schemas.microsoft.com/office/drawing/2014/main" id="{00205B46-0B2C-45E2-A7DA-262E6EF20C4B}"/>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8701" name="Shape 14">
          <a:extLst>
            <a:ext uri="{FF2B5EF4-FFF2-40B4-BE49-F238E27FC236}">
              <a16:creationId xmlns:a16="http://schemas.microsoft.com/office/drawing/2014/main" id="{46AFED82-58E4-4218-9CA7-E24F0383AE14}"/>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8702" name="Shape 14">
          <a:extLst>
            <a:ext uri="{FF2B5EF4-FFF2-40B4-BE49-F238E27FC236}">
              <a16:creationId xmlns:a16="http://schemas.microsoft.com/office/drawing/2014/main" id="{057E5E60-F1C2-45C3-A88D-0CF73B230E1B}"/>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8703" name="Shape 14">
          <a:extLst>
            <a:ext uri="{FF2B5EF4-FFF2-40B4-BE49-F238E27FC236}">
              <a16:creationId xmlns:a16="http://schemas.microsoft.com/office/drawing/2014/main" id="{CD3913A8-F4AD-4CC3-8781-05B9D4BEC984}"/>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8704" name="Shape 14">
          <a:extLst>
            <a:ext uri="{FF2B5EF4-FFF2-40B4-BE49-F238E27FC236}">
              <a16:creationId xmlns:a16="http://schemas.microsoft.com/office/drawing/2014/main" id="{C2698D95-819A-4CB2-89ED-997ACCFFA690}"/>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8705" name="Shape 14">
          <a:extLst>
            <a:ext uri="{FF2B5EF4-FFF2-40B4-BE49-F238E27FC236}">
              <a16:creationId xmlns:a16="http://schemas.microsoft.com/office/drawing/2014/main" id="{52095898-A33E-4093-8DB8-89859D44C03A}"/>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34</xdr:row>
      <xdr:rowOff>0</xdr:rowOff>
    </xdr:from>
    <xdr:ext cx="342900" cy="342900"/>
    <xdr:sp macro="" textlink="">
      <xdr:nvSpPr>
        <xdr:cNvPr id="8706" name="Shape 14">
          <a:extLst>
            <a:ext uri="{FF2B5EF4-FFF2-40B4-BE49-F238E27FC236}">
              <a16:creationId xmlns:a16="http://schemas.microsoft.com/office/drawing/2014/main" id="{53A5013C-C84A-4775-A385-5A6BB80B2571}"/>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35</xdr:row>
      <xdr:rowOff>0</xdr:rowOff>
    </xdr:from>
    <xdr:ext cx="342900" cy="342900"/>
    <xdr:sp macro="" textlink="">
      <xdr:nvSpPr>
        <xdr:cNvPr id="8707" name="Shape 14">
          <a:extLst>
            <a:ext uri="{FF2B5EF4-FFF2-40B4-BE49-F238E27FC236}">
              <a16:creationId xmlns:a16="http://schemas.microsoft.com/office/drawing/2014/main" id="{5F3B8019-173B-4D93-93CC-3C40E44567C4}"/>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36</xdr:row>
      <xdr:rowOff>0</xdr:rowOff>
    </xdr:from>
    <xdr:ext cx="342900" cy="342900"/>
    <xdr:sp macro="" textlink="">
      <xdr:nvSpPr>
        <xdr:cNvPr id="8708" name="Shape 14">
          <a:extLst>
            <a:ext uri="{FF2B5EF4-FFF2-40B4-BE49-F238E27FC236}">
              <a16:creationId xmlns:a16="http://schemas.microsoft.com/office/drawing/2014/main" id="{5736AC45-8321-42C2-85BF-17AF2870B3F6}"/>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37</xdr:row>
      <xdr:rowOff>0</xdr:rowOff>
    </xdr:from>
    <xdr:ext cx="342900" cy="342900"/>
    <xdr:sp macro="" textlink="">
      <xdr:nvSpPr>
        <xdr:cNvPr id="8709" name="Shape 14">
          <a:extLst>
            <a:ext uri="{FF2B5EF4-FFF2-40B4-BE49-F238E27FC236}">
              <a16:creationId xmlns:a16="http://schemas.microsoft.com/office/drawing/2014/main" id="{C4A856A9-1C81-4EA0-B2AA-CB2C2B954A59}"/>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34</xdr:row>
      <xdr:rowOff>0</xdr:rowOff>
    </xdr:from>
    <xdr:ext cx="342900" cy="342900"/>
    <xdr:sp macro="" textlink="">
      <xdr:nvSpPr>
        <xdr:cNvPr id="8710" name="Shape 14">
          <a:extLst>
            <a:ext uri="{FF2B5EF4-FFF2-40B4-BE49-F238E27FC236}">
              <a16:creationId xmlns:a16="http://schemas.microsoft.com/office/drawing/2014/main" id="{6370A7C0-FC75-44D9-87FB-E05776BCABF3}"/>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35</xdr:row>
      <xdr:rowOff>0</xdr:rowOff>
    </xdr:from>
    <xdr:ext cx="342900" cy="342900"/>
    <xdr:sp macro="" textlink="">
      <xdr:nvSpPr>
        <xdr:cNvPr id="8711" name="Shape 14">
          <a:extLst>
            <a:ext uri="{FF2B5EF4-FFF2-40B4-BE49-F238E27FC236}">
              <a16:creationId xmlns:a16="http://schemas.microsoft.com/office/drawing/2014/main" id="{EBA96EEE-B330-47DD-8FB3-E314F091BBBE}"/>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36</xdr:row>
      <xdr:rowOff>0</xdr:rowOff>
    </xdr:from>
    <xdr:ext cx="342900" cy="342900"/>
    <xdr:sp macro="" textlink="">
      <xdr:nvSpPr>
        <xdr:cNvPr id="8712" name="Shape 14">
          <a:extLst>
            <a:ext uri="{FF2B5EF4-FFF2-40B4-BE49-F238E27FC236}">
              <a16:creationId xmlns:a16="http://schemas.microsoft.com/office/drawing/2014/main" id="{9E9FADCF-7B88-4D5D-A9B6-902725CD7DBB}"/>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37</xdr:row>
      <xdr:rowOff>0</xdr:rowOff>
    </xdr:from>
    <xdr:ext cx="342900" cy="342900"/>
    <xdr:sp macro="" textlink="">
      <xdr:nvSpPr>
        <xdr:cNvPr id="8713" name="Shape 14">
          <a:extLst>
            <a:ext uri="{FF2B5EF4-FFF2-40B4-BE49-F238E27FC236}">
              <a16:creationId xmlns:a16="http://schemas.microsoft.com/office/drawing/2014/main" id="{CE62D4B3-1F0F-4DD2-B3C9-A8C3E103B58F}"/>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34</xdr:row>
      <xdr:rowOff>0</xdr:rowOff>
    </xdr:from>
    <xdr:ext cx="342900" cy="342900"/>
    <xdr:sp macro="" textlink="">
      <xdr:nvSpPr>
        <xdr:cNvPr id="8714" name="Shape 14">
          <a:extLst>
            <a:ext uri="{FF2B5EF4-FFF2-40B4-BE49-F238E27FC236}">
              <a16:creationId xmlns:a16="http://schemas.microsoft.com/office/drawing/2014/main" id="{36B76BE3-A8CD-453B-9CDC-AA8E9D19CA3F}"/>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32</xdr:row>
      <xdr:rowOff>0</xdr:rowOff>
    </xdr:from>
    <xdr:ext cx="342900" cy="342900"/>
    <xdr:sp macro="" textlink="">
      <xdr:nvSpPr>
        <xdr:cNvPr id="8715" name="Shape 14">
          <a:extLst>
            <a:ext uri="{FF2B5EF4-FFF2-40B4-BE49-F238E27FC236}">
              <a16:creationId xmlns:a16="http://schemas.microsoft.com/office/drawing/2014/main" id="{52F0DC03-7D8E-45CF-BB4B-C2F649702501}"/>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32</xdr:row>
      <xdr:rowOff>0</xdr:rowOff>
    </xdr:from>
    <xdr:ext cx="342900" cy="342900"/>
    <xdr:sp macro="" textlink="">
      <xdr:nvSpPr>
        <xdr:cNvPr id="8716" name="Shape 14">
          <a:extLst>
            <a:ext uri="{FF2B5EF4-FFF2-40B4-BE49-F238E27FC236}">
              <a16:creationId xmlns:a16="http://schemas.microsoft.com/office/drawing/2014/main" id="{6D35B286-708A-4605-B14E-17961EAD6E8A}"/>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35</xdr:row>
      <xdr:rowOff>0</xdr:rowOff>
    </xdr:from>
    <xdr:ext cx="342900" cy="342900"/>
    <xdr:sp macro="" textlink="">
      <xdr:nvSpPr>
        <xdr:cNvPr id="8717" name="Shape 14">
          <a:extLst>
            <a:ext uri="{FF2B5EF4-FFF2-40B4-BE49-F238E27FC236}">
              <a16:creationId xmlns:a16="http://schemas.microsoft.com/office/drawing/2014/main" id="{B85756AB-04BB-476D-8E71-3EC771BB98CD}"/>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35</xdr:row>
      <xdr:rowOff>0</xdr:rowOff>
    </xdr:from>
    <xdr:ext cx="342900" cy="342900"/>
    <xdr:sp macro="" textlink="">
      <xdr:nvSpPr>
        <xdr:cNvPr id="8718" name="Shape 14">
          <a:extLst>
            <a:ext uri="{FF2B5EF4-FFF2-40B4-BE49-F238E27FC236}">
              <a16:creationId xmlns:a16="http://schemas.microsoft.com/office/drawing/2014/main" id="{7A693392-9BA2-457C-AF30-16FB355378DD}"/>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35</xdr:row>
      <xdr:rowOff>0</xdr:rowOff>
    </xdr:from>
    <xdr:ext cx="342900" cy="342900"/>
    <xdr:sp macro="" textlink="">
      <xdr:nvSpPr>
        <xdr:cNvPr id="8719" name="Shape 14">
          <a:extLst>
            <a:ext uri="{FF2B5EF4-FFF2-40B4-BE49-F238E27FC236}">
              <a16:creationId xmlns:a16="http://schemas.microsoft.com/office/drawing/2014/main" id="{D5006DA4-1ADF-420C-A1CB-6D3C2B7E2B25}"/>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36</xdr:row>
      <xdr:rowOff>0</xdr:rowOff>
    </xdr:from>
    <xdr:ext cx="342900" cy="342900"/>
    <xdr:sp macro="" textlink="">
      <xdr:nvSpPr>
        <xdr:cNvPr id="8720" name="Shape 14">
          <a:extLst>
            <a:ext uri="{FF2B5EF4-FFF2-40B4-BE49-F238E27FC236}">
              <a16:creationId xmlns:a16="http://schemas.microsoft.com/office/drawing/2014/main" id="{450D2F75-2D1D-4ADA-A8CD-BFA9C4E28C27}"/>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36</xdr:row>
      <xdr:rowOff>0</xdr:rowOff>
    </xdr:from>
    <xdr:ext cx="342900" cy="342900"/>
    <xdr:sp macro="" textlink="">
      <xdr:nvSpPr>
        <xdr:cNvPr id="8721" name="Shape 14">
          <a:extLst>
            <a:ext uri="{FF2B5EF4-FFF2-40B4-BE49-F238E27FC236}">
              <a16:creationId xmlns:a16="http://schemas.microsoft.com/office/drawing/2014/main" id="{8596371A-F85C-43D2-BDA2-CA9B64AE37CC}"/>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36</xdr:row>
      <xdr:rowOff>0</xdr:rowOff>
    </xdr:from>
    <xdr:ext cx="342900" cy="342900"/>
    <xdr:sp macro="" textlink="">
      <xdr:nvSpPr>
        <xdr:cNvPr id="8722" name="Shape 14">
          <a:extLst>
            <a:ext uri="{FF2B5EF4-FFF2-40B4-BE49-F238E27FC236}">
              <a16:creationId xmlns:a16="http://schemas.microsoft.com/office/drawing/2014/main" id="{683615E3-DB8C-4EBA-B329-7FE19E518C4B}"/>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37</xdr:row>
      <xdr:rowOff>0</xdr:rowOff>
    </xdr:from>
    <xdr:ext cx="342900" cy="342900"/>
    <xdr:sp macro="" textlink="">
      <xdr:nvSpPr>
        <xdr:cNvPr id="8723" name="Shape 14">
          <a:extLst>
            <a:ext uri="{FF2B5EF4-FFF2-40B4-BE49-F238E27FC236}">
              <a16:creationId xmlns:a16="http://schemas.microsoft.com/office/drawing/2014/main" id="{9FCF4BF8-4C37-4F2A-9AD9-FA2E7C024089}"/>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37</xdr:row>
      <xdr:rowOff>0</xdr:rowOff>
    </xdr:from>
    <xdr:ext cx="342900" cy="342900"/>
    <xdr:sp macro="" textlink="">
      <xdr:nvSpPr>
        <xdr:cNvPr id="8724" name="Shape 14">
          <a:extLst>
            <a:ext uri="{FF2B5EF4-FFF2-40B4-BE49-F238E27FC236}">
              <a16:creationId xmlns:a16="http://schemas.microsoft.com/office/drawing/2014/main" id="{C26293C5-754F-4CD1-AD2C-86C6999657E8}"/>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37</xdr:row>
      <xdr:rowOff>0</xdr:rowOff>
    </xdr:from>
    <xdr:ext cx="342900" cy="342900"/>
    <xdr:sp macro="" textlink="">
      <xdr:nvSpPr>
        <xdr:cNvPr id="8725" name="Shape 14">
          <a:extLst>
            <a:ext uri="{FF2B5EF4-FFF2-40B4-BE49-F238E27FC236}">
              <a16:creationId xmlns:a16="http://schemas.microsoft.com/office/drawing/2014/main" id="{930DAC87-8FCC-455B-A093-8BEAAB795F60}"/>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42900" cy="342900"/>
    <xdr:sp macro="" textlink="">
      <xdr:nvSpPr>
        <xdr:cNvPr id="8726" name="Shape 14">
          <a:extLst>
            <a:ext uri="{FF2B5EF4-FFF2-40B4-BE49-F238E27FC236}">
              <a16:creationId xmlns:a16="http://schemas.microsoft.com/office/drawing/2014/main" id="{35A98E8E-D12D-4F71-ABCD-1E17641005CA}"/>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42900" cy="342900"/>
    <xdr:sp macro="" textlink="">
      <xdr:nvSpPr>
        <xdr:cNvPr id="8727" name="Shape 14">
          <a:extLst>
            <a:ext uri="{FF2B5EF4-FFF2-40B4-BE49-F238E27FC236}">
              <a16:creationId xmlns:a16="http://schemas.microsoft.com/office/drawing/2014/main" id="{3119AC6A-D5B4-4FC4-8531-F3D5D2427EE5}"/>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42900" cy="342900"/>
    <xdr:sp macro="" textlink="">
      <xdr:nvSpPr>
        <xdr:cNvPr id="8728" name="Shape 14">
          <a:extLst>
            <a:ext uri="{FF2B5EF4-FFF2-40B4-BE49-F238E27FC236}">
              <a16:creationId xmlns:a16="http://schemas.microsoft.com/office/drawing/2014/main" id="{98B6B975-4741-4ACD-AA87-E5A4FE98394E}"/>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41</xdr:row>
      <xdr:rowOff>0</xdr:rowOff>
    </xdr:from>
    <xdr:ext cx="342900" cy="342900"/>
    <xdr:sp macro="" textlink="">
      <xdr:nvSpPr>
        <xdr:cNvPr id="8729" name="Shape 14">
          <a:extLst>
            <a:ext uri="{FF2B5EF4-FFF2-40B4-BE49-F238E27FC236}">
              <a16:creationId xmlns:a16="http://schemas.microsoft.com/office/drawing/2014/main" id="{ED627DEE-B9A3-4AD4-8E15-AB51F8E3927C}"/>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41</xdr:row>
      <xdr:rowOff>0</xdr:rowOff>
    </xdr:from>
    <xdr:ext cx="342900" cy="342900"/>
    <xdr:sp macro="" textlink="">
      <xdr:nvSpPr>
        <xdr:cNvPr id="8730" name="Shape 14">
          <a:extLst>
            <a:ext uri="{FF2B5EF4-FFF2-40B4-BE49-F238E27FC236}">
              <a16:creationId xmlns:a16="http://schemas.microsoft.com/office/drawing/2014/main" id="{D7991EB1-F5E1-42E9-A22E-9F655C84E113}"/>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41</xdr:row>
      <xdr:rowOff>0</xdr:rowOff>
    </xdr:from>
    <xdr:ext cx="342900" cy="342900"/>
    <xdr:sp macro="" textlink="">
      <xdr:nvSpPr>
        <xdr:cNvPr id="8731" name="Shape 14">
          <a:extLst>
            <a:ext uri="{FF2B5EF4-FFF2-40B4-BE49-F238E27FC236}">
              <a16:creationId xmlns:a16="http://schemas.microsoft.com/office/drawing/2014/main" id="{730F5D08-6B13-4748-B78A-F746EF5CA3B7}"/>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42</xdr:row>
      <xdr:rowOff>0</xdr:rowOff>
    </xdr:from>
    <xdr:ext cx="342900" cy="342900"/>
    <xdr:sp macro="" textlink="">
      <xdr:nvSpPr>
        <xdr:cNvPr id="8732" name="Shape 14">
          <a:extLst>
            <a:ext uri="{FF2B5EF4-FFF2-40B4-BE49-F238E27FC236}">
              <a16:creationId xmlns:a16="http://schemas.microsoft.com/office/drawing/2014/main" id="{ED4835D9-7E33-4AEB-93CA-D653BB796FC6}"/>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42</xdr:row>
      <xdr:rowOff>0</xdr:rowOff>
    </xdr:from>
    <xdr:ext cx="342900" cy="342900"/>
    <xdr:sp macro="" textlink="">
      <xdr:nvSpPr>
        <xdr:cNvPr id="8733" name="Shape 14">
          <a:extLst>
            <a:ext uri="{FF2B5EF4-FFF2-40B4-BE49-F238E27FC236}">
              <a16:creationId xmlns:a16="http://schemas.microsoft.com/office/drawing/2014/main" id="{EFAF8A5E-283F-4821-91BE-0EA953F322CA}"/>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42</xdr:row>
      <xdr:rowOff>0</xdr:rowOff>
    </xdr:from>
    <xdr:ext cx="342900" cy="342900"/>
    <xdr:sp macro="" textlink="">
      <xdr:nvSpPr>
        <xdr:cNvPr id="8734" name="Shape 14">
          <a:extLst>
            <a:ext uri="{FF2B5EF4-FFF2-40B4-BE49-F238E27FC236}">
              <a16:creationId xmlns:a16="http://schemas.microsoft.com/office/drawing/2014/main" id="{E6159FB8-40DB-48FD-B00E-1EDFDBD36D0A}"/>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43</xdr:row>
      <xdr:rowOff>0</xdr:rowOff>
    </xdr:from>
    <xdr:ext cx="342900" cy="342900"/>
    <xdr:sp macro="" textlink="">
      <xdr:nvSpPr>
        <xdr:cNvPr id="8735" name="Shape 14">
          <a:extLst>
            <a:ext uri="{FF2B5EF4-FFF2-40B4-BE49-F238E27FC236}">
              <a16:creationId xmlns:a16="http://schemas.microsoft.com/office/drawing/2014/main" id="{062E2F35-AF18-489D-B03B-134BE9612845}"/>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43</xdr:row>
      <xdr:rowOff>0</xdr:rowOff>
    </xdr:from>
    <xdr:ext cx="342900" cy="342900"/>
    <xdr:sp macro="" textlink="">
      <xdr:nvSpPr>
        <xdr:cNvPr id="8736" name="Shape 14">
          <a:extLst>
            <a:ext uri="{FF2B5EF4-FFF2-40B4-BE49-F238E27FC236}">
              <a16:creationId xmlns:a16="http://schemas.microsoft.com/office/drawing/2014/main" id="{D1577D09-87A8-4D2C-9768-07452C669B55}"/>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49</xdr:row>
      <xdr:rowOff>0</xdr:rowOff>
    </xdr:from>
    <xdr:ext cx="342900" cy="342900"/>
    <xdr:sp macro="" textlink="">
      <xdr:nvSpPr>
        <xdr:cNvPr id="8737" name="Shape 14">
          <a:extLst>
            <a:ext uri="{FF2B5EF4-FFF2-40B4-BE49-F238E27FC236}">
              <a16:creationId xmlns:a16="http://schemas.microsoft.com/office/drawing/2014/main" id="{297EC6E9-8FC4-4F6C-8AA1-437A2E4BCD1B}"/>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34</xdr:row>
      <xdr:rowOff>0</xdr:rowOff>
    </xdr:from>
    <xdr:ext cx="342900" cy="342900"/>
    <xdr:sp macro="" textlink="">
      <xdr:nvSpPr>
        <xdr:cNvPr id="8738" name="Shape 14">
          <a:extLst>
            <a:ext uri="{FF2B5EF4-FFF2-40B4-BE49-F238E27FC236}">
              <a16:creationId xmlns:a16="http://schemas.microsoft.com/office/drawing/2014/main" id="{6435AE09-3B38-4130-A41E-8E81BBEC8584}"/>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35</xdr:row>
      <xdr:rowOff>0</xdr:rowOff>
    </xdr:from>
    <xdr:ext cx="342900" cy="342900"/>
    <xdr:sp macro="" textlink="">
      <xdr:nvSpPr>
        <xdr:cNvPr id="8739" name="Shape 14">
          <a:extLst>
            <a:ext uri="{FF2B5EF4-FFF2-40B4-BE49-F238E27FC236}">
              <a16:creationId xmlns:a16="http://schemas.microsoft.com/office/drawing/2014/main" id="{E9C8B626-0E48-4FCB-8D54-7DB5E5CC17DF}"/>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8740" name="Shape 14">
          <a:extLst>
            <a:ext uri="{FF2B5EF4-FFF2-40B4-BE49-F238E27FC236}">
              <a16:creationId xmlns:a16="http://schemas.microsoft.com/office/drawing/2014/main" id="{B29FB800-CBBF-43B7-84B4-AC4CAF4C40C9}"/>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8741" name="Shape 14">
          <a:extLst>
            <a:ext uri="{FF2B5EF4-FFF2-40B4-BE49-F238E27FC236}">
              <a16:creationId xmlns:a16="http://schemas.microsoft.com/office/drawing/2014/main" id="{ABED378A-40AD-46C1-8BA8-69AC8E8B36C0}"/>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34</xdr:row>
      <xdr:rowOff>0</xdr:rowOff>
    </xdr:from>
    <xdr:ext cx="342900" cy="342900"/>
    <xdr:sp macro="" textlink="">
      <xdr:nvSpPr>
        <xdr:cNvPr id="8742" name="Shape 14">
          <a:extLst>
            <a:ext uri="{FF2B5EF4-FFF2-40B4-BE49-F238E27FC236}">
              <a16:creationId xmlns:a16="http://schemas.microsoft.com/office/drawing/2014/main" id="{E22C3C7B-F25E-469A-9D72-37E470090083}"/>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35</xdr:row>
      <xdr:rowOff>0</xdr:rowOff>
    </xdr:from>
    <xdr:ext cx="342900" cy="342900"/>
    <xdr:sp macro="" textlink="">
      <xdr:nvSpPr>
        <xdr:cNvPr id="8743" name="Shape 14">
          <a:extLst>
            <a:ext uri="{FF2B5EF4-FFF2-40B4-BE49-F238E27FC236}">
              <a16:creationId xmlns:a16="http://schemas.microsoft.com/office/drawing/2014/main" id="{B42E2554-67EF-4526-82F2-BD26BA088C1D}"/>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8744" name="Shape 14">
          <a:extLst>
            <a:ext uri="{FF2B5EF4-FFF2-40B4-BE49-F238E27FC236}">
              <a16:creationId xmlns:a16="http://schemas.microsoft.com/office/drawing/2014/main" id="{0AE834EC-611E-46F3-91C1-140BD6A11952}"/>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8745" name="Shape 14">
          <a:extLst>
            <a:ext uri="{FF2B5EF4-FFF2-40B4-BE49-F238E27FC236}">
              <a16:creationId xmlns:a16="http://schemas.microsoft.com/office/drawing/2014/main" id="{7181D152-E90C-4AD6-9708-B7A4FCFA8104}"/>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34</xdr:row>
      <xdr:rowOff>0</xdr:rowOff>
    </xdr:from>
    <xdr:ext cx="342900" cy="342900"/>
    <xdr:sp macro="" textlink="">
      <xdr:nvSpPr>
        <xdr:cNvPr id="8746" name="Shape 14">
          <a:extLst>
            <a:ext uri="{FF2B5EF4-FFF2-40B4-BE49-F238E27FC236}">
              <a16:creationId xmlns:a16="http://schemas.microsoft.com/office/drawing/2014/main" id="{6B586882-B46D-4F78-8B2F-FA75343ECF1D}"/>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42900" cy="342900"/>
    <xdr:sp macro="" textlink="">
      <xdr:nvSpPr>
        <xdr:cNvPr id="8747" name="Shape 14">
          <a:extLst>
            <a:ext uri="{FF2B5EF4-FFF2-40B4-BE49-F238E27FC236}">
              <a16:creationId xmlns:a16="http://schemas.microsoft.com/office/drawing/2014/main" id="{02757028-7F72-4F1C-8CEB-9FF9A60D8F46}"/>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42900" cy="342900"/>
    <xdr:sp macro="" textlink="">
      <xdr:nvSpPr>
        <xdr:cNvPr id="8748" name="Shape 14">
          <a:extLst>
            <a:ext uri="{FF2B5EF4-FFF2-40B4-BE49-F238E27FC236}">
              <a16:creationId xmlns:a16="http://schemas.microsoft.com/office/drawing/2014/main" id="{8F74CCC8-154D-425F-BAD3-64506AA6E38E}"/>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42900" cy="342900"/>
    <xdr:sp macro="" textlink="">
      <xdr:nvSpPr>
        <xdr:cNvPr id="8749" name="Shape 14">
          <a:extLst>
            <a:ext uri="{FF2B5EF4-FFF2-40B4-BE49-F238E27FC236}">
              <a16:creationId xmlns:a16="http://schemas.microsoft.com/office/drawing/2014/main" id="{F9253A09-D897-4319-9398-0BB740BAB707}"/>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35</xdr:row>
      <xdr:rowOff>0</xdr:rowOff>
    </xdr:from>
    <xdr:ext cx="342900" cy="342900"/>
    <xdr:sp macro="" textlink="">
      <xdr:nvSpPr>
        <xdr:cNvPr id="8750" name="Shape 14">
          <a:extLst>
            <a:ext uri="{FF2B5EF4-FFF2-40B4-BE49-F238E27FC236}">
              <a16:creationId xmlns:a16="http://schemas.microsoft.com/office/drawing/2014/main" id="{64DC7F9A-B8AB-4295-917B-2FAB4FD57294}"/>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35</xdr:row>
      <xdr:rowOff>0</xdr:rowOff>
    </xdr:from>
    <xdr:ext cx="342900" cy="342900"/>
    <xdr:sp macro="" textlink="">
      <xdr:nvSpPr>
        <xdr:cNvPr id="8751" name="Shape 14">
          <a:extLst>
            <a:ext uri="{FF2B5EF4-FFF2-40B4-BE49-F238E27FC236}">
              <a16:creationId xmlns:a16="http://schemas.microsoft.com/office/drawing/2014/main" id="{0196C909-0F2B-4D6D-B29A-CFF172EF51CE}"/>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35</xdr:row>
      <xdr:rowOff>0</xdr:rowOff>
    </xdr:from>
    <xdr:ext cx="342900" cy="342900"/>
    <xdr:sp macro="" textlink="">
      <xdr:nvSpPr>
        <xdr:cNvPr id="8752" name="Shape 14">
          <a:extLst>
            <a:ext uri="{FF2B5EF4-FFF2-40B4-BE49-F238E27FC236}">
              <a16:creationId xmlns:a16="http://schemas.microsoft.com/office/drawing/2014/main" id="{EFBFD75D-AB8E-4455-BE12-9241C1C625A3}"/>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8753" name="Shape 14">
          <a:extLst>
            <a:ext uri="{FF2B5EF4-FFF2-40B4-BE49-F238E27FC236}">
              <a16:creationId xmlns:a16="http://schemas.microsoft.com/office/drawing/2014/main" id="{930E98ED-D379-409E-9B4A-1C6C854EC03D}"/>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8754" name="Shape 14">
          <a:extLst>
            <a:ext uri="{FF2B5EF4-FFF2-40B4-BE49-F238E27FC236}">
              <a16:creationId xmlns:a16="http://schemas.microsoft.com/office/drawing/2014/main" id="{0484E217-6584-4F6B-A139-B072AC4DD5FE}"/>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8755" name="Shape 14">
          <a:extLst>
            <a:ext uri="{FF2B5EF4-FFF2-40B4-BE49-F238E27FC236}">
              <a16:creationId xmlns:a16="http://schemas.microsoft.com/office/drawing/2014/main" id="{12900498-D127-4719-B032-F11EC5B5DA78}"/>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8756" name="Shape 14">
          <a:extLst>
            <a:ext uri="{FF2B5EF4-FFF2-40B4-BE49-F238E27FC236}">
              <a16:creationId xmlns:a16="http://schemas.microsoft.com/office/drawing/2014/main" id="{59091175-FCBE-40C1-BA84-9C5BC23BC35B}"/>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8757" name="Shape 14">
          <a:extLst>
            <a:ext uri="{FF2B5EF4-FFF2-40B4-BE49-F238E27FC236}">
              <a16:creationId xmlns:a16="http://schemas.microsoft.com/office/drawing/2014/main" id="{FA979D20-9183-4F87-BCAA-235DD2269A3E}"/>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42900" cy="342900"/>
    <xdr:sp macro="" textlink="">
      <xdr:nvSpPr>
        <xdr:cNvPr id="8758" name="Shape 14">
          <a:extLst>
            <a:ext uri="{FF2B5EF4-FFF2-40B4-BE49-F238E27FC236}">
              <a16:creationId xmlns:a16="http://schemas.microsoft.com/office/drawing/2014/main" id="{4538EDA0-BF08-4F7E-B041-0C424A92ACEA}"/>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42900" cy="342900"/>
    <xdr:sp macro="" textlink="">
      <xdr:nvSpPr>
        <xdr:cNvPr id="8759" name="Shape 14">
          <a:extLst>
            <a:ext uri="{FF2B5EF4-FFF2-40B4-BE49-F238E27FC236}">
              <a16:creationId xmlns:a16="http://schemas.microsoft.com/office/drawing/2014/main" id="{813E09D7-2EC4-459D-8796-DFF105CC0459}"/>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42900" cy="342900"/>
    <xdr:sp macro="" textlink="">
      <xdr:nvSpPr>
        <xdr:cNvPr id="8760" name="Shape 14">
          <a:extLst>
            <a:ext uri="{FF2B5EF4-FFF2-40B4-BE49-F238E27FC236}">
              <a16:creationId xmlns:a16="http://schemas.microsoft.com/office/drawing/2014/main" id="{CE1FE743-0996-4492-BA2D-CF3C32257672}"/>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41</xdr:row>
      <xdr:rowOff>0</xdr:rowOff>
    </xdr:from>
    <xdr:ext cx="342900" cy="342900"/>
    <xdr:sp macro="" textlink="">
      <xdr:nvSpPr>
        <xdr:cNvPr id="8761" name="Shape 14">
          <a:extLst>
            <a:ext uri="{FF2B5EF4-FFF2-40B4-BE49-F238E27FC236}">
              <a16:creationId xmlns:a16="http://schemas.microsoft.com/office/drawing/2014/main" id="{ABD1A969-6999-4D4C-9FF0-0FBFDAD82D20}"/>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41</xdr:row>
      <xdr:rowOff>0</xdr:rowOff>
    </xdr:from>
    <xdr:ext cx="342900" cy="342900"/>
    <xdr:sp macro="" textlink="">
      <xdr:nvSpPr>
        <xdr:cNvPr id="8762" name="Shape 14">
          <a:extLst>
            <a:ext uri="{FF2B5EF4-FFF2-40B4-BE49-F238E27FC236}">
              <a16:creationId xmlns:a16="http://schemas.microsoft.com/office/drawing/2014/main" id="{82270F05-3E06-4A7D-BB34-1DD5216E4447}"/>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41</xdr:row>
      <xdr:rowOff>0</xdr:rowOff>
    </xdr:from>
    <xdr:ext cx="342900" cy="342900"/>
    <xdr:sp macro="" textlink="">
      <xdr:nvSpPr>
        <xdr:cNvPr id="8763" name="Shape 14">
          <a:extLst>
            <a:ext uri="{FF2B5EF4-FFF2-40B4-BE49-F238E27FC236}">
              <a16:creationId xmlns:a16="http://schemas.microsoft.com/office/drawing/2014/main" id="{C0364752-4835-43FF-86CF-CEC6BAFB262B}"/>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42</xdr:row>
      <xdr:rowOff>0</xdr:rowOff>
    </xdr:from>
    <xdr:ext cx="342900" cy="342900"/>
    <xdr:sp macro="" textlink="">
      <xdr:nvSpPr>
        <xdr:cNvPr id="8764" name="Shape 14">
          <a:extLst>
            <a:ext uri="{FF2B5EF4-FFF2-40B4-BE49-F238E27FC236}">
              <a16:creationId xmlns:a16="http://schemas.microsoft.com/office/drawing/2014/main" id="{FC969CA6-FA9D-46D0-A554-9FAAF1EB0471}"/>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42</xdr:row>
      <xdr:rowOff>0</xdr:rowOff>
    </xdr:from>
    <xdr:ext cx="342900" cy="342900"/>
    <xdr:sp macro="" textlink="">
      <xdr:nvSpPr>
        <xdr:cNvPr id="8765" name="Shape 14">
          <a:extLst>
            <a:ext uri="{FF2B5EF4-FFF2-40B4-BE49-F238E27FC236}">
              <a16:creationId xmlns:a16="http://schemas.microsoft.com/office/drawing/2014/main" id="{DC60347C-D683-4A27-B6F9-7080DB2863D9}"/>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42</xdr:row>
      <xdr:rowOff>0</xdr:rowOff>
    </xdr:from>
    <xdr:ext cx="342900" cy="342900"/>
    <xdr:sp macro="" textlink="">
      <xdr:nvSpPr>
        <xdr:cNvPr id="8766" name="Shape 14">
          <a:extLst>
            <a:ext uri="{FF2B5EF4-FFF2-40B4-BE49-F238E27FC236}">
              <a16:creationId xmlns:a16="http://schemas.microsoft.com/office/drawing/2014/main" id="{163DF2A5-1522-4B87-847D-DF56E73F1C91}"/>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8767" name="Shape 14">
          <a:extLst>
            <a:ext uri="{FF2B5EF4-FFF2-40B4-BE49-F238E27FC236}">
              <a16:creationId xmlns:a16="http://schemas.microsoft.com/office/drawing/2014/main" id="{86BAFCC2-BCED-4D71-B8D6-577C73CC7213}"/>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8768" name="Shape 14">
          <a:extLst>
            <a:ext uri="{FF2B5EF4-FFF2-40B4-BE49-F238E27FC236}">
              <a16:creationId xmlns:a16="http://schemas.microsoft.com/office/drawing/2014/main" id="{2CA4CE21-3947-4501-B36E-910B8464562A}"/>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8769" name="Shape 14">
          <a:extLst>
            <a:ext uri="{FF2B5EF4-FFF2-40B4-BE49-F238E27FC236}">
              <a16:creationId xmlns:a16="http://schemas.microsoft.com/office/drawing/2014/main" id="{699E1512-E345-4B8D-BB4D-09963B722777}"/>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8770" name="Shape 14">
          <a:extLst>
            <a:ext uri="{FF2B5EF4-FFF2-40B4-BE49-F238E27FC236}">
              <a16:creationId xmlns:a16="http://schemas.microsoft.com/office/drawing/2014/main" id="{8B6AFAEE-BB7D-414A-9146-4E3C21621599}"/>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8771" name="Shape 14">
          <a:extLst>
            <a:ext uri="{FF2B5EF4-FFF2-40B4-BE49-F238E27FC236}">
              <a16:creationId xmlns:a16="http://schemas.microsoft.com/office/drawing/2014/main" id="{C42FA7EB-41A0-444C-8AEC-C2AD2D099AB3}"/>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8772" name="Shape 14">
          <a:extLst>
            <a:ext uri="{FF2B5EF4-FFF2-40B4-BE49-F238E27FC236}">
              <a16:creationId xmlns:a16="http://schemas.microsoft.com/office/drawing/2014/main" id="{18C5EAF1-1546-404B-8F69-7B2A85039230}"/>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38</xdr:row>
      <xdr:rowOff>0</xdr:rowOff>
    </xdr:from>
    <xdr:ext cx="342900" cy="342900"/>
    <xdr:sp macro="" textlink="">
      <xdr:nvSpPr>
        <xdr:cNvPr id="8773" name="Shape 14">
          <a:extLst>
            <a:ext uri="{FF2B5EF4-FFF2-40B4-BE49-F238E27FC236}">
              <a16:creationId xmlns:a16="http://schemas.microsoft.com/office/drawing/2014/main" id="{E3B16F71-DFC8-4DDB-B875-91D16016714F}"/>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38</xdr:row>
      <xdr:rowOff>0</xdr:rowOff>
    </xdr:from>
    <xdr:ext cx="342900" cy="342900"/>
    <xdr:sp macro="" textlink="">
      <xdr:nvSpPr>
        <xdr:cNvPr id="8774" name="Shape 14">
          <a:extLst>
            <a:ext uri="{FF2B5EF4-FFF2-40B4-BE49-F238E27FC236}">
              <a16:creationId xmlns:a16="http://schemas.microsoft.com/office/drawing/2014/main" id="{17FE2437-16AC-4853-A0E8-3BDCF33AD859}"/>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38</xdr:row>
      <xdr:rowOff>0</xdr:rowOff>
    </xdr:from>
    <xdr:ext cx="342900" cy="342900"/>
    <xdr:sp macro="" textlink="">
      <xdr:nvSpPr>
        <xdr:cNvPr id="8775" name="Shape 14">
          <a:extLst>
            <a:ext uri="{FF2B5EF4-FFF2-40B4-BE49-F238E27FC236}">
              <a16:creationId xmlns:a16="http://schemas.microsoft.com/office/drawing/2014/main" id="{7F743070-1871-49CA-8CFD-15E6E64B1575}"/>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38</xdr:row>
      <xdr:rowOff>0</xdr:rowOff>
    </xdr:from>
    <xdr:ext cx="342900" cy="342900"/>
    <xdr:sp macro="" textlink="">
      <xdr:nvSpPr>
        <xdr:cNvPr id="8776" name="Shape 14">
          <a:extLst>
            <a:ext uri="{FF2B5EF4-FFF2-40B4-BE49-F238E27FC236}">
              <a16:creationId xmlns:a16="http://schemas.microsoft.com/office/drawing/2014/main" id="{78331972-C4A5-4BA5-AEC3-5DC2DD0A7D53}"/>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38</xdr:row>
      <xdr:rowOff>0</xdr:rowOff>
    </xdr:from>
    <xdr:ext cx="342900" cy="342900"/>
    <xdr:sp macro="" textlink="">
      <xdr:nvSpPr>
        <xdr:cNvPr id="8777" name="Shape 14">
          <a:extLst>
            <a:ext uri="{FF2B5EF4-FFF2-40B4-BE49-F238E27FC236}">
              <a16:creationId xmlns:a16="http://schemas.microsoft.com/office/drawing/2014/main" id="{B0A9BE3D-894E-4A76-BB63-B50C14B32AD5}"/>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38</xdr:row>
      <xdr:rowOff>0</xdr:rowOff>
    </xdr:from>
    <xdr:ext cx="342900" cy="342900"/>
    <xdr:sp macro="" textlink="">
      <xdr:nvSpPr>
        <xdr:cNvPr id="8778" name="Shape 14">
          <a:extLst>
            <a:ext uri="{FF2B5EF4-FFF2-40B4-BE49-F238E27FC236}">
              <a16:creationId xmlns:a16="http://schemas.microsoft.com/office/drawing/2014/main" id="{54D7F323-EFEC-436B-A6E2-C22F5A48C8C7}"/>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38</xdr:row>
      <xdr:rowOff>0</xdr:rowOff>
    </xdr:from>
    <xdr:ext cx="342900" cy="342900"/>
    <xdr:sp macro="" textlink="">
      <xdr:nvSpPr>
        <xdr:cNvPr id="8779" name="Shape 14">
          <a:extLst>
            <a:ext uri="{FF2B5EF4-FFF2-40B4-BE49-F238E27FC236}">
              <a16:creationId xmlns:a16="http://schemas.microsoft.com/office/drawing/2014/main" id="{0E146E27-47F4-43A7-AEF5-033A06ADEFFF}"/>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38</xdr:row>
      <xdr:rowOff>0</xdr:rowOff>
    </xdr:from>
    <xdr:ext cx="342900" cy="342900"/>
    <xdr:sp macro="" textlink="">
      <xdr:nvSpPr>
        <xdr:cNvPr id="8780" name="Shape 14">
          <a:extLst>
            <a:ext uri="{FF2B5EF4-FFF2-40B4-BE49-F238E27FC236}">
              <a16:creationId xmlns:a16="http://schemas.microsoft.com/office/drawing/2014/main" id="{577220AC-0A80-4B2F-9F08-A530F176883A}"/>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38</xdr:row>
      <xdr:rowOff>0</xdr:rowOff>
    </xdr:from>
    <xdr:ext cx="342900" cy="342900"/>
    <xdr:sp macro="" textlink="">
      <xdr:nvSpPr>
        <xdr:cNvPr id="8781" name="Shape 14">
          <a:extLst>
            <a:ext uri="{FF2B5EF4-FFF2-40B4-BE49-F238E27FC236}">
              <a16:creationId xmlns:a16="http://schemas.microsoft.com/office/drawing/2014/main" id="{0EE7DF23-B78B-408A-A2F7-05C8D5A529D3}"/>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38</xdr:row>
      <xdr:rowOff>0</xdr:rowOff>
    </xdr:from>
    <xdr:ext cx="342900" cy="342900"/>
    <xdr:sp macro="" textlink="">
      <xdr:nvSpPr>
        <xdr:cNvPr id="8782" name="Shape 14">
          <a:extLst>
            <a:ext uri="{FF2B5EF4-FFF2-40B4-BE49-F238E27FC236}">
              <a16:creationId xmlns:a16="http://schemas.microsoft.com/office/drawing/2014/main" id="{5489F192-DD23-4FEA-BBFE-DF689D2955F1}"/>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38</xdr:row>
      <xdr:rowOff>0</xdr:rowOff>
    </xdr:from>
    <xdr:ext cx="342900" cy="342900"/>
    <xdr:sp macro="" textlink="">
      <xdr:nvSpPr>
        <xdr:cNvPr id="8783" name="Shape 14">
          <a:extLst>
            <a:ext uri="{FF2B5EF4-FFF2-40B4-BE49-F238E27FC236}">
              <a16:creationId xmlns:a16="http://schemas.microsoft.com/office/drawing/2014/main" id="{D52F9F3D-A041-476E-8405-0950A8B1E555}"/>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38</xdr:row>
      <xdr:rowOff>0</xdr:rowOff>
    </xdr:from>
    <xdr:ext cx="342900" cy="342900"/>
    <xdr:sp macro="" textlink="">
      <xdr:nvSpPr>
        <xdr:cNvPr id="8784" name="Shape 14">
          <a:extLst>
            <a:ext uri="{FF2B5EF4-FFF2-40B4-BE49-F238E27FC236}">
              <a16:creationId xmlns:a16="http://schemas.microsoft.com/office/drawing/2014/main" id="{E7C92BA8-D638-4CCB-B1B8-FC25D359A0A2}"/>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38</xdr:row>
      <xdr:rowOff>0</xdr:rowOff>
    </xdr:from>
    <xdr:ext cx="342900" cy="342900"/>
    <xdr:sp macro="" textlink="">
      <xdr:nvSpPr>
        <xdr:cNvPr id="8785" name="Shape 14">
          <a:extLst>
            <a:ext uri="{FF2B5EF4-FFF2-40B4-BE49-F238E27FC236}">
              <a16:creationId xmlns:a16="http://schemas.microsoft.com/office/drawing/2014/main" id="{62BABF95-50A3-43C0-AB14-3DCEBA5D0215}"/>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38</xdr:row>
      <xdr:rowOff>0</xdr:rowOff>
    </xdr:from>
    <xdr:ext cx="342900" cy="342900"/>
    <xdr:sp macro="" textlink="">
      <xdr:nvSpPr>
        <xdr:cNvPr id="8786" name="Shape 14">
          <a:extLst>
            <a:ext uri="{FF2B5EF4-FFF2-40B4-BE49-F238E27FC236}">
              <a16:creationId xmlns:a16="http://schemas.microsoft.com/office/drawing/2014/main" id="{23CADD7C-5E7D-4AA4-8AE6-A363CD804CEA}"/>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38</xdr:row>
      <xdr:rowOff>0</xdr:rowOff>
    </xdr:from>
    <xdr:ext cx="342900" cy="342900"/>
    <xdr:sp macro="" textlink="">
      <xdr:nvSpPr>
        <xdr:cNvPr id="8787" name="Shape 14">
          <a:extLst>
            <a:ext uri="{FF2B5EF4-FFF2-40B4-BE49-F238E27FC236}">
              <a16:creationId xmlns:a16="http://schemas.microsoft.com/office/drawing/2014/main" id="{C6504B49-FB74-4E62-95B0-2F0F731B8281}"/>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38</xdr:row>
      <xdr:rowOff>0</xdr:rowOff>
    </xdr:from>
    <xdr:ext cx="342900" cy="342900"/>
    <xdr:sp macro="" textlink="">
      <xdr:nvSpPr>
        <xdr:cNvPr id="8788" name="Shape 14">
          <a:extLst>
            <a:ext uri="{FF2B5EF4-FFF2-40B4-BE49-F238E27FC236}">
              <a16:creationId xmlns:a16="http://schemas.microsoft.com/office/drawing/2014/main" id="{06023CC8-E969-4CF8-BE8A-B8890EAC90B7}"/>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38</xdr:row>
      <xdr:rowOff>0</xdr:rowOff>
    </xdr:from>
    <xdr:ext cx="342900" cy="342900"/>
    <xdr:sp macro="" textlink="">
      <xdr:nvSpPr>
        <xdr:cNvPr id="8789" name="Shape 14">
          <a:extLst>
            <a:ext uri="{FF2B5EF4-FFF2-40B4-BE49-F238E27FC236}">
              <a16:creationId xmlns:a16="http://schemas.microsoft.com/office/drawing/2014/main" id="{ABFD5721-8CB9-4F5C-8868-FFF07AE11997}"/>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38</xdr:row>
      <xdr:rowOff>0</xdr:rowOff>
    </xdr:from>
    <xdr:ext cx="342900" cy="342900"/>
    <xdr:sp macro="" textlink="">
      <xdr:nvSpPr>
        <xdr:cNvPr id="8790" name="Shape 14">
          <a:extLst>
            <a:ext uri="{FF2B5EF4-FFF2-40B4-BE49-F238E27FC236}">
              <a16:creationId xmlns:a16="http://schemas.microsoft.com/office/drawing/2014/main" id="{8F2DF4A2-6EED-4BCC-AA96-85AE563A856B}"/>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38</xdr:row>
      <xdr:rowOff>0</xdr:rowOff>
    </xdr:from>
    <xdr:ext cx="342900" cy="342900"/>
    <xdr:sp macro="" textlink="">
      <xdr:nvSpPr>
        <xdr:cNvPr id="8791" name="Shape 14">
          <a:extLst>
            <a:ext uri="{FF2B5EF4-FFF2-40B4-BE49-F238E27FC236}">
              <a16:creationId xmlns:a16="http://schemas.microsoft.com/office/drawing/2014/main" id="{116F526E-1EEA-4298-93B2-07504F615937}"/>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38</xdr:row>
      <xdr:rowOff>0</xdr:rowOff>
    </xdr:from>
    <xdr:ext cx="342900" cy="342900"/>
    <xdr:sp macro="" textlink="">
      <xdr:nvSpPr>
        <xdr:cNvPr id="8792" name="Shape 14">
          <a:extLst>
            <a:ext uri="{FF2B5EF4-FFF2-40B4-BE49-F238E27FC236}">
              <a16:creationId xmlns:a16="http://schemas.microsoft.com/office/drawing/2014/main" id="{6E7D430F-8C75-4520-BADA-FA2CA75C6DF8}"/>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8793" name="Shape 14">
          <a:extLst>
            <a:ext uri="{FF2B5EF4-FFF2-40B4-BE49-F238E27FC236}">
              <a16:creationId xmlns:a16="http://schemas.microsoft.com/office/drawing/2014/main" id="{223520EB-0D9E-4BD9-A4D7-09220DBCBD20}"/>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8794" name="Shape 14">
          <a:extLst>
            <a:ext uri="{FF2B5EF4-FFF2-40B4-BE49-F238E27FC236}">
              <a16:creationId xmlns:a16="http://schemas.microsoft.com/office/drawing/2014/main" id="{0819ED15-F06D-48B6-A1A3-E711E09E7140}"/>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8795" name="Shape 14">
          <a:extLst>
            <a:ext uri="{FF2B5EF4-FFF2-40B4-BE49-F238E27FC236}">
              <a16:creationId xmlns:a16="http://schemas.microsoft.com/office/drawing/2014/main" id="{A65F738F-E231-4AAD-8460-FB704D787176}"/>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8796" name="Shape 14">
          <a:extLst>
            <a:ext uri="{FF2B5EF4-FFF2-40B4-BE49-F238E27FC236}">
              <a16:creationId xmlns:a16="http://schemas.microsoft.com/office/drawing/2014/main" id="{07A22C8B-8303-40FD-8C60-6427913A9E75}"/>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8797" name="Shape 14">
          <a:extLst>
            <a:ext uri="{FF2B5EF4-FFF2-40B4-BE49-F238E27FC236}">
              <a16:creationId xmlns:a16="http://schemas.microsoft.com/office/drawing/2014/main" id="{B2BC39FF-073E-437A-8CC4-2A4410609F11}"/>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8798" name="Shape 14">
          <a:extLst>
            <a:ext uri="{FF2B5EF4-FFF2-40B4-BE49-F238E27FC236}">
              <a16:creationId xmlns:a16="http://schemas.microsoft.com/office/drawing/2014/main" id="{64D89C74-7537-4AEF-9EE1-9DC4F3BA78E8}"/>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8799" name="Shape 14">
          <a:extLst>
            <a:ext uri="{FF2B5EF4-FFF2-40B4-BE49-F238E27FC236}">
              <a16:creationId xmlns:a16="http://schemas.microsoft.com/office/drawing/2014/main" id="{D5B8163A-6E84-41F3-BD86-06CFCDA87F3F}"/>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8800" name="Shape 14">
          <a:extLst>
            <a:ext uri="{FF2B5EF4-FFF2-40B4-BE49-F238E27FC236}">
              <a16:creationId xmlns:a16="http://schemas.microsoft.com/office/drawing/2014/main" id="{C6D29200-833D-4F97-881A-1FAFDB385CFA}"/>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8801" name="Shape 14">
          <a:extLst>
            <a:ext uri="{FF2B5EF4-FFF2-40B4-BE49-F238E27FC236}">
              <a16:creationId xmlns:a16="http://schemas.microsoft.com/office/drawing/2014/main" id="{FB414321-AB03-4F1D-B3F8-B32435A31A98}"/>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8802" name="Shape 14">
          <a:extLst>
            <a:ext uri="{FF2B5EF4-FFF2-40B4-BE49-F238E27FC236}">
              <a16:creationId xmlns:a16="http://schemas.microsoft.com/office/drawing/2014/main" id="{12CC74F6-E20C-4196-8455-C462DEA9D6BB}"/>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49</xdr:row>
      <xdr:rowOff>0</xdr:rowOff>
    </xdr:from>
    <xdr:ext cx="342900" cy="342900"/>
    <xdr:sp macro="" textlink="">
      <xdr:nvSpPr>
        <xdr:cNvPr id="8803" name="Shape 14">
          <a:extLst>
            <a:ext uri="{FF2B5EF4-FFF2-40B4-BE49-F238E27FC236}">
              <a16:creationId xmlns:a16="http://schemas.microsoft.com/office/drawing/2014/main" id="{4E088865-4F9C-42B2-A62D-72809F7677C0}"/>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49</xdr:row>
      <xdr:rowOff>0</xdr:rowOff>
    </xdr:from>
    <xdr:ext cx="342900" cy="342900"/>
    <xdr:sp macro="" textlink="">
      <xdr:nvSpPr>
        <xdr:cNvPr id="8804" name="Shape 14">
          <a:extLst>
            <a:ext uri="{FF2B5EF4-FFF2-40B4-BE49-F238E27FC236}">
              <a16:creationId xmlns:a16="http://schemas.microsoft.com/office/drawing/2014/main" id="{2BB9025D-2A62-43E1-877B-3F133271B87D}"/>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49</xdr:row>
      <xdr:rowOff>0</xdr:rowOff>
    </xdr:from>
    <xdr:ext cx="342900" cy="342900"/>
    <xdr:sp macro="" textlink="">
      <xdr:nvSpPr>
        <xdr:cNvPr id="8805" name="Shape 14">
          <a:extLst>
            <a:ext uri="{FF2B5EF4-FFF2-40B4-BE49-F238E27FC236}">
              <a16:creationId xmlns:a16="http://schemas.microsoft.com/office/drawing/2014/main" id="{CF588848-4151-4C85-8206-52058E79FD81}"/>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49</xdr:row>
      <xdr:rowOff>0</xdr:rowOff>
    </xdr:from>
    <xdr:ext cx="342900" cy="342900"/>
    <xdr:sp macro="" textlink="">
      <xdr:nvSpPr>
        <xdr:cNvPr id="8806" name="Shape 14">
          <a:extLst>
            <a:ext uri="{FF2B5EF4-FFF2-40B4-BE49-F238E27FC236}">
              <a16:creationId xmlns:a16="http://schemas.microsoft.com/office/drawing/2014/main" id="{CB439B7F-ADED-4D62-B6F9-2F0E2D28B7EE}"/>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49</xdr:row>
      <xdr:rowOff>0</xdr:rowOff>
    </xdr:from>
    <xdr:ext cx="342900" cy="342900"/>
    <xdr:sp macro="" textlink="">
      <xdr:nvSpPr>
        <xdr:cNvPr id="8807" name="Shape 14">
          <a:extLst>
            <a:ext uri="{FF2B5EF4-FFF2-40B4-BE49-F238E27FC236}">
              <a16:creationId xmlns:a16="http://schemas.microsoft.com/office/drawing/2014/main" id="{73F69AFD-17CC-4914-9D7E-819AC26A3601}"/>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8808" name="Shape 14">
          <a:extLst>
            <a:ext uri="{FF2B5EF4-FFF2-40B4-BE49-F238E27FC236}">
              <a16:creationId xmlns:a16="http://schemas.microsoft.com/office/drawing/2014/main" id="{B87B0AF2-36DF-418A-A9C2-5968DBC2D7D1}"/>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8809" name="Shape 14">
          <a:extLst>
            <a:ext uri="{FF2B5EF4-FFF2-40B4-BE49-F238E27FC236}">
              <a16:creationId xmlns:a16="http://schemas.microsoft.com/office/drawing/2014/main" id="{AB5804B1-A52F-4D95-93D6-9596819F52B4}"/>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8810" name="Shape 14">
          <a:extLst>
            <a:ext uri="{FF2B5EF4-FFF2-40B4-BE49-F238E27FC236}">
              <a16:creationId xmlns:a16="http://schemas.microsoft.com/office/drawing/2014/main" id="{3F1B34C7-D7B2-4171-9222-50361EA95E57}"/>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8811" name="Shape 14">
          <a:extLst>
            <a:ext uri="{FF2B5EF4-FFF2-40B4-BE49-F238E27FC236}">
              <a16:creationId xmlns:a16="http://schemas.microsoft.com/office/drawing/2014/main" id="{B6C3B987-2BE0-481D-BF74-78F1234BF56E}"/>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8812" name="Shape 14">
          <a:extLst>
            <a:ext uri="{FF2B5EF4-FFF2-40B4-BE49-F238E27FC236}">
              <a16:creationId xmlns:a16="http://schemas.microsoft.com/office/drawing/2014/main" id="{99B48F60-B95B-4EF8-AC4C-B3B3467B6B04}"/>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34</xdr:row>
      <xdr:rowOff>0</xdr:rowOff>
    </xdr:from>
    <xdr:ext cx="342900" cy="342900"/>
    <xdr:sp macro="" textlink="">
      <xdr:nvSpPr>
        <xdr:cNvPr id="8813" name="Shape 14">
          <a:extLst>
            <a:ext uri="{FF2B5EF4-FFF2-40B4-BE49-F238E27FC236}">
              <a16:creationId xmlns:a16="http://schemas.microsoft.com/office/drawing/2014/main" id="{B76EA05F-CEDE-47B9-9901-C7FF95FD9D0C}"/>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34</xdr:row>
      <xdr:rowOff>0</xdr:rowOff>
    </xdr:from>
    <xdr:ext cx="342900" cy="342900"/>
    <xdr:sp macro="" textlink="">
      <xdr:nvSpPr>
        <xdr:cNvPr id="8814" name="Shape 14">
          <a:extLst>
            <a:ext uri="{FF2B5EF4-FFF2-40B4-BE49-F238E27FC236}">
              <a16:creationId xmlns:a16="http://schemas.microsoft.com/office/drawing/2014/main" id="{EF8AFECA-082E-47AB-ACC4-84093073976D}"/>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34</xdr:row>
      <xdr:rowOff>0</xdr:rowOff>
    </xdr:from>
    <xdr:ext cx="342900" cy="342900"/>
    <xdr:sp macro="" textlink="">
      <xdr:nvSpPr>
        <xdr:cNvPr id="8815" name="Shape 14">
          <a:extLst>
            <a:ext uri="{FF2B5EF4-FFF2-40B4-BE49-F238E27FC236}">
              <a16:creationId xmlns:a16="http://schemas.microsoft.com/office/drawing/2014/main" id="{6B61C836-517B-42D4-A803-5AF0024DD176}"/>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34</xdr:row>
      <xdr:rowOff>0</xdr:rowOff>
    </xdr:from>
    <xdr:ext cx="342900" cy="342900"/>
    <xdr:sp macro="" textlink="">
      <xdr:nvSpPr>
        <xdr:cNvPr id="8816" name="Shape 14">
          <a:extLst>
            <a:ext uri="{FF2B5EF4-FFF2-40B4-BE49-F238E27FC236}">
              <a16:creationId xmlns:a16="http://schemas.microsoft.com/office/drawing/2014/main" id="{0C9DBAD2-D07F-41D9-AD6E-1CECA3BC83B0}"/>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34</xdr:row>
      <xdr:rowOff>0</xdr:rowOff>
    </xdr:from>
    <xdr:ext cx="342900" cy="342900"/>
    <xdr:sp macro="" textlink="">
      <xdr:nvSpPr>
        <xdr:cNvPr id="8817" name="Shape 14">
          <a:extLst>
            <a:ext uri="{FF2B5EF4-FFF2-40B4-BE49-F238E27FC236}">
              <a16:creationId xmlns:a16="http://schemas.microsoft.com/office/drawing/2014/main" id="{84261E44-08E7-471A-ACFC-B29527FDB516}"/>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34</xdr:row>
      <xdr:rowOff>0</xdr:rowOff>
    </xdr:from>
    <xdr:ext cx="342900" cy="342900"/>
    <xdr:sp macro="" textlink="">
      <xdr:nvSpPr>
        <xdr:cNvPr id="8818" name="Shape 14">
          <a:extLst>
            <a:ext uri="{FF2B5EF4-FFF2-40B4-BE49-F238E27FC236}">
              <a16:creationId xmlns:a16="http://schemas.microsoft.com/office/drawing/2014/main" id="{D09B17B7-8978-4247-9D60-53788B301CB8}"/>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34</xdr:row>
      <xdr:rowOff>0</xdr:rowOff>
    </xdr:from>
    <xdr:ext cx="342900" cy="342900"/>
    <xdr:sp macro="" textlink="">
      <xdr:nvSpPr>
        <xdr:cNvPr id="8819" name="Shape 14">
          <a:extLst>
            <a:ext uri="{FF2B5EF4-FFF2-40B4-BE49-F238E27FC236}">
              <a16:creationId xmlns:a16="http://schemas.microsoft.com/office/drawing/2014/main" id="{999F59CA-E1D1-472F-BCB0-51B4031AF3F5}"/>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34</xdr:row>
      <xdr:rowOff>0</xdr:rowOff>
    </xdr:from>
    <xdr:ext cx="342900" cy="342900"/>
    <xdr:sp macro="" textlink="">
      <xdr:nvSpPr>
        <xdr:cNvPr id="8820" name="Shape 14">
          <a:extLst>
            <a:ext uri="{FF2B5EF4-FFF2-40B4-BE49-F238E27FC236}">
              <a16:creationId xmlns:a16="http://schemas.microsoft.com/office/drawing/2014/main" id="{156958D9-B0CD-4D47-8F51-11A42E714803}"/>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34</xdr:row>
      <xdr:rowOff>0</xdr:rowOff>
    </xdr:from>
    <xdr:ext cx="342900" cy="342900"/>
    <xdr:sp macro="" textlink="">
      <xdr:nvSpPr>
        <xdr:cNvPr id="8821" name="Shape 14">
          <a:extLst>
            <a:ext uri="{FF2B5EF4-FFF2-40B4-BE49-F238E27FC236}">
              <a16:creationId xmlns:a16="http://schemas.microsoft.com/office/drawing/2014/main" id="{8796B976-907E-4BFD-B0BB-2A02356009AC}"/>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32</xdr:row>
      <xdr:rowOff>0</xdr:rowOff>
    </xdr:from>
    <xdr:ext cx="342900" cy="342900"/>
    <xdr:sp macro="" textlink="">
      <xdr:nvSpPr>
        <xdr:cNvPr id="8822" name="Shape 14">
          <a:extLst>
            <a:ext uri="{FF2B5EF4-FFF2-40B4-BE49-F238E27FC236}">
              <a16:creationId xmlns:a16="http://schemas.microsoft.com/office/drawing/2014/main" id="{F4989DF3-9C7E-4E16-B16E-A27D00B795F7}"/>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32</xdr:row>
      <xdr:rowOff>0</xdr:rowOff>
    </xdr:from>
    <xdr:ext cx="342900" cy="342900"/>
    <xdr:sp macro="" textlink="">
      <xdr:nvSpPr>
        <xdr:cNvPr id="8823" name="Shape 14">
          <a:extLst>
            <a:ext uri="{FF2B5EF4-FFF2-40B4-BE49-F238E27FC236}">
              <a16:creationId xmlns:a16="http://schemas.microsoft.com/office/drawing/2014/main" id="{6279D7D5-8A63-4F37-936B-0EEEF19963A4}"/>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32</xdr:row>
      <xdr:rowOff>0</xdr:rowOff>
    </xdr:from>
    <xdr:ext cx="342900" cy="342900"/>
    <xdr:sp macro="" textlink="">
      <xdr:nvSpPr>
        <xdr:cNvPr id="8824" name="Shape 14">
          <a:extLst>
            <a:ext uri="{FF2B5EF4-FFF2-40B4-BE49-F238E27FC236}">
              <a16:creationId xmlns:a16="http://schemas.microsoft.com/office/drawing/2014/main" id="{CEAACD48-BA64-47E6-B416-5C60F07C8683}"/>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42900" cy="342900"/>
    <xdr:sp macro="" textlink="">
      <xdr:nvSpPr>
        <xdr:cNvPr id="8825" name="Shape 14">
          <a:extLst>
            <a:ext uri="{FF2B5EF4-FFF2-40B4-BE49-F238E27FC236}">
              <a16:creationId xmlns:a16="http://schemas.microsoft.com/office/drawing/2014/main" id="{049F75E7-342D-49D3-94DF-B709D9E489EE}"/>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42900" cy="342900"/>
    <xdr:sp macro="" textlink="">
      <xdr:nvSpPr>
        <xdr:cNvPr id="8826" name="Shape 14">
          <a:extLst>
            <a:ext uri="{FF2B5EF4-FFF2-40B4-BE49-F238E27FC236}">
              <a16:creationId xmlns:a16="http://schemas.microsoft.com/office/drawing/2014/main" id="{03079565-95F1-4ABF-835C-AA3A3B954B24}"/>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42900" cy="342900"/>
    <xdr:sp macro="" textlink="">
      <xdr:nvSpPr>
        <xdr:cNvPr id="8827" name="Shape 14">
          <a:extLst>
            <a:ext uri="{FF2B5EF4-FFF2-40B4-BE49-F238E27FC236}">
              <a16:creationId xmlns:a16="http://schemas.microsoft.com/office/drawing/2014/main" id="{E07F9E31-9E43-4C85-8066-7DF38D77D5B7}"/>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32</xdr:row>
      <xdr:rowOff>0</xdr:rowOff>
    </xdr:from>
    <xdr:ext cx="342900" cy="342900"/>
    <xdr:sp macro="" textlink="">
      <xdr:nvSpPr>
        <xdr:cNvPr id="8828" name="Shape 14">
          <a:extLst>
            <a:ext uri="{FF2B5EF4-FFF2-40B4-BE49-F238E27FC236}">
              <a16:creationId xmlns:a16="http://schemas.microsoft.com/office/drawing/2014/main" id="{EE3FC113-104D-470D-BE92-14C52B6DBBF1}"/>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32</xdr:row>
      <xdr:rowOff>0</xdr:rowOff>
    </xdr:from>
    <xdr:ext cx="342900" cy="342900"/>
    <xdr:sp macro="" textlink="">
      <xdr:nvSpPr>
        <xdr:cNvPr id="8829" name="Shape 14">
          <a:extLst>
            <a:ext uri="{FF2B5EF4-FFF2-40B4-BE49-F238E27FC236}">
              <a16:creationId xmlns:a16="http://schemas.microsoft.com/office/drawing/2014/main" id="{BC56F74C-AF0D-4F73-9DFA-1699C14A4CB4}"/>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32</xdr:row>
      <xdr:rowOff>0</xdr:rowOff>
    </xdr:from>
    <xdr:ext cx="342900" cy="342900"/>
    <xdr:sp macro="" textlink="">
      <xdr:nvSpPr>
        <xdr:cNvPr id="8830" name="Shape 14">
          <a:extLst>
            <a:ext uri="{FF2B5EF4-FFF2-40B4-BE49-F238E27FC236}">
              <a16:creationId xmlns:a16="http://schemas.microsoft.com/office/drawing/2014/main" id="{EDE90124-4B5A-48BF-B4F9-BB5DA14812EA}"/>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34</xdr:row>
      <xdr:rowOff>0</xdr:rowOff>
    </xdr:from>
    <xdr:ext cx="342900" cy="342900"/>
    <xdr:sp macro="" textlink="">
      <xdr:nvSpPr>
        <xdr:cNvPr id="8831" name="Shape 14">
          <a:extLst>
            <a:ext uri="{FF2B5EF4-FFF2-40B4-BE49-F238E27FC236}">
              <a16:creationId xmlns:a16="http://schemas.microsoft.com/office/drawing/2014/main" id="{484C002B-5403-436D-B5A9-CAB134A0237D}"/>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42900" cy="342900"/>
    <xdr:sp macro="" textlink="">
      <xdr:nvSpPr>
        <xdr:cNvPr id="8832" name="Shape 14">
          <a:extLst>
            <a:ext uri="{FF2B5EF4-FFF2-40B4-BE49-F238E27FC236}">
              <a16:creationId xmlns:a16="http://schemas.microsoft.com/office/drawing/2014/main" id="{0F52D57C-74BD-46D6-B434-FB6309037733}"/>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42900" cy="342900"/>
    <xdr:sp macro="" textlink="">
      <xdr:nvSpPr>
        <xdr:cNvPr id="8833" name="Shape 14">
          <a:extLst>
            <a:ext uri="{FF2B5EF4-FFF2-40B4-BE49-F238E27FC236}">
              <a16:creationId xmlns:a16="http://schemas.microsoft.com/office/drawing/2014/main" id="{C3353106-7362-43D9-B911-9B9C5AA21EC5}"/>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37</xdr:row>
      <xdr:rowOff>0</xdr:rowOff>
    </xdr:from>
    <xdr:ext cx="342900" cy="342900"/>
    <xdr:sp macro="" textlink="">
      <xdr:nvSpPr>
        <xdr:cNvPr id="8834" name="Shape 14">
          <a:extLst>
            <a:ext uri="{FF2B5EF4-FFF2-40B4-BE49-F238E27FC236}">
              <a16:creationId xmlns:a16="http://schemas.microsoft.com/office/drawing/2014/main" id="{60848C89-4544-4140-8128-41479E1A2A73}"/>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34</xdr:row>
      <xdr:rowOff>0</xdr:rowOff>
    </xdr:from>
    <xdr:ext cx="342900" cy="342900"/>
    <xdr:sp macro="" textlink="">
      <xdr:nvSpPr>
        <xdr:cNvPr id="8835" name="Shape 14">
          <a:extLst>
            <a:ext uri="{FF2B5EF4-FFF2-40B4-BE49-F238E27FC236}">
              <a16:creationId xmlns:a16="http://schemas.microsoft.com/office/drawing/2014/main" id="{03E74712-8F26-4526-82F4-1112B3071DA1}"/>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42900" cy="342900"/>
    <xdr:sp macro="" textlink="">
      <xdr:nvSpPr>
        <xdr:cNvPr id="8836" name="Shape 14">
          <a:extLst>
            <a:ext uri="{FF2B5EF4-FFF2-40B4-BE49-F238E27FC236}">
              <a16:creationId xmlns:a16="http://schemas.microsoft.com/office/drawing/2014/main" id="{C830669C-56CB-4FB5-B7F3-655EBE91D2E6}"/>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42900" cy="342900"/>
    <xdr:sp macro="" textlink="">
      <xdr:nvSpPr>
        <xdr:cNvPr id="8837" name="Shape 14">
          <a:extLst>
            <a:ext uri="{FF2B5EF4-FFF2-40B4-BE49-F238E27FC236}">
              <a16:creationId xmlns:a16="http://schemas.microsoft.com/office/drawing/2014/main" id="{E5D92521-14AE-424E-B6C1-6B2F8FE81490}"/>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37</xdr:row>
      <xdr:rowOff>0</xdr:rowOff>
    </xdr:from>
    <xdr:ext cx="342900" cy="342900"/>
    <xdr:sp macro="" textlink="">
      <xdr:nvSpPr>
        <xdr:cNvPr id="8838" name="Shape 14">
          <a:extLst>
            <a:ext uri="{FF2B5EF4-FFF2-40B4-BE49-F238E27FC236}">
              <a16:creationId xmlns:a16="http://schemas.microsoft.com/office/drawing/2014/main" id="{7EEE61F4-15B9-479C-AD10-74D016231076}"/>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34</xdr:row>
      <xdr:rowOff>0</xdr:rowOff>
    </xdr:from>
    <xdr:ext cx="342900" cy="342900"/>
    <xdr:sp macro="" textlink="">
      <xdr:nvSpPr>
        <xdr:cNvPr id="8839" name="Shape 14">
          <a:extLst>
            <a:ext uri="{FF2B5EF4-FFF2-40B4-BE49-F238E27FC236}">
              <a16:creationId xmlns:a16="http://schemas.microsoft.com/office/drawing/2014/main" id="{7A3925D7-E665-40B9-93E4-595EB4B29813}"/>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32</xdr:row>
      <xdr:rowOff>0</xdr:rowOff>
    </xdr:from>
    <xdr:ext cx="342900" cy="342900"/>
    <xdr:sp macro="" textlink="">
      <xdr:nvSpPr>
        <xdr:cNvPr id="8840" name="Shape 14">
          <a:extLst>
            <a:ext uri="{FF2B5EF4-FFF2-40B4-BE49-F238E27FC236}">
              <a16:creationId xmlns:a16="http://schemas.microsoft.com/office/drawing/2014/main" id="{9EBDBC3D-3726-4972-AD96-64C3581DF6B9}"/>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32</xdr:row>
      <xdr:rowOff>0</xdr:rowOff>
    </xdr:from>
    <xdr:ext cx="342900" cy="342900"/>
    <xdr:sp macro="" textlink="">
      <xdr:nvSpPr>
        <xdr:cNvPr id="8841" name="Shape 14">
          <a:extLst>
            <a:ext uri="{FF2B5EF4-FFF2-40B4-BE49-F238E27FC236}">
              <a16:creationId xmlns:a16="http://schemas.microsoft.com/office/drawing/2014/main" id="{BB7ACFC6-571D-4A72-84F4-26496C468117}"/>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32</xdr:row>
      <xdr:rowOff>0</xdr:rowOff>
    </xdr:from>
    <xdr:ext cx="342900" cy="342900"/>
    <xdr:sp macro="" textlink="">
      <xdr:nvSpPr>
        <xdr:cNvPr id="8842" name="Shape 14">
          <a:extLst>
            <a:ext uri="{FF2B5EF4-FFF2-40B4-BE49-F238E27FC236}">
              <a16:creationId xmlns:a16="http://schemas.microsoft.com/office/drawing/2014/main" id="{C7067936-2BDE-4F3C-B1A7-BD4081D60F52}"/>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42900" cy="342900"/>
    <xdr:sp macro="" textlink="">
      <xdr:nvSpPr>
        <xdr:cNvPr id="8843" name="Shape 14">
          <a:extLst>
            <a:ext uri="{FF2B5EF4-FFF2-40B4-BE49-F238E27FC236}">
              <a16:creationId xmlns:a16="http://schemas.microsoft.com/office/drawing/2014/main" id="{8938C89F-D894-4D6D-952B-EBF258B3E384}"/>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42900" cy="342900"/>
    <xdr:sp macro="" textlink="">
      <xdr:nvSpPr>
        <xdr:cNvPr id="8844" name="Shape 14">
          <a:extLst>
            <a:ext uri="{FF2B5EF4-FFF2-40B4-BE49-F238E27FC236}">
              <a16:creationId xmlns:a16="http://schemas.microsoft.com/office/drawing/2014/main" id="{8258C973-63AC-48B1-AF59-2830404FD3EF}"/>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42900" cy="342900"/>
    <xdr:sp macro="" textlink="">
      <xdr:nvSpPr>
        <xdr:cNvPr id="8845" name="Shape 14">
          <a:extLst>
            <a:ext uri="{FF2B5EF4-FFF2-40B4-BE49-F238E27FC236}">
              <a16:creationId xmlns:a16="http://schemas.microsoft.com/office/drawing/2014/main" id="{F3098994-CF21-4EFA-8A5F-A80CFBFAFBBD}"/>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42900" cy="342900"/>
    <xdr:sp macro="" textlink="">
      <xdr:nvSpPr>
        <xdr:cNvPr id="8846" name="Shape 14">
          <a:extLst>
            <a:ext uri="{FF2B5EF4-FFF2-40B4-BE49-F238E27FC236}">
              <a16:creationId xmlns:a16="http://schemas.microsoft.com/office/drawing/2014/main" id="{F35B9417-791F-49A6-8A0A-A62A2EF58207}"/>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42900" cy="342900"/>
    <xdr:sp macro="" textlink="">
      <xdr:nvSpPr>
        <xdr:cNvPr id="8847" name="Shape 14">
          <a:extLst>
            <a:ext uri="{FF2B5EF4-FFF2-40B4-BE49-F238E27FC236}">
              <a16:creationId xmlns:a16="http://schemas.microsoft.com/office/drawing/2014/main" id="{BA1576FA-C577-4174-AA73-32053269BDE2}"/>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42900" cy="342900"/>
    <xdr:sp macro="" textlink="">
      <xdr:nvSpPr>
        <xdr:cNvPr id="8848" name="Shape 14">
          <a:extLst>
            <a:ext uri="{FF2B5EF4-FFF2-40B4-BE49-F238E27FC236}">
              <a16:creationId xmlns:a16="http://schemas.microsoft.com/office/drawing/2014/main" id="{9018472A-5712-43BA-AC6F-DA0E249A38DF}"/>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37</xdr:row>
      <xdr:rowOff>0</xdr:rowOff>
    </xdr:from>
    <xdr:ext cx="342900" cy="342900"/>
    <xdr:sp macro="" textlink="">
      <xdr:nvSpPr>
        <xdr:cNvPr id="8849" name="Shape 14">
          <a:extLst>
            <a:ext uri="{FF2B5EF4-FFF2-40B4-BE49-F238E27FC236}">
              <a16:creationId xmlns:a16="http://schemas.microsoft.com/office/drawing/2014/main" id="{38DFEA56-3D79-4812-B591-FA88D7054AC6}"/>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37</xdr:row>
      <xdr:rowOff>0</xdr:rowOff>
    </xdr:from>
    <xdr:ext cx="342900" cy="342900"/>
    <xdr:sp macro="" textlink="">
      <xdr:nvSpPr>
        <xdr:cNvPr id="8850" name="Shape 14">
          <a:extLst>
            <a:ext uri="{FF2B5EF4-FFF2-40B4-BE49-F238E27FC236}">
              <a16:creationId xmlns:a16="http://schemas.microsoft.com/office/drawing/2014/main" id="{BDE4AFB4-A0D4-4F0A-A691-59186FE5F99C}"/>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40</xdr:row>
      <xdr:rowOff>0</xdr:rowOff>
    </xdr:from>
    <xdr:ext cx="342900" cy="342900"/>
    <xdr:sp macro="" textlink="">
      <xdr:nvSpPr>
        <xdr:cNvPr id="8851" name="Shape 14">
          <a:extLst>
            <a:ext uri="{FF2B5EF4-FFF2-40B4-BE49-F238E27FC236}">
              <a16:creationId xmlns:a16="http://schemas.microsoft.com/office/drawing/2014/main" id="{B904D7D6-611F-4DC5-AE26-E368F72E3DF1}"/>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40</xdr:row>
      <xdr:rowOff>0</xdr:rowOff>
    </xdr:from>
    <xdr:ext cx="342900" cy="342900"/>
    <xdr:sp macro="" textlink="">
      <xdr:nvSpPr>
        <xdr:cNvPr id="8852" name="Shape 14">
          <a:extLst>
            <a:ext uri="{FF2B5EF4-FFF2-40B4-BE49-F238E27FC236}">
              <a16:creationId xmlns:a16="http://schemas.microsoft.com/office/drawing/2014/main" id="{3C04C90F-1239-4F00-8280-5F2156CB8878}"/>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40</xdr:row>
      <xdr:rowOff>0</xdr:rowOff>
    </xdr:from>
    <xdr:ext cx="342900" cy="342900"/>
    <xdr:sp macro="" textlink="">
      <xdr:nvSpPr>
        <xdr:cNvPr id="8853" name="Shape 14">
          <a:extLst>
            <a:ext uri="{FF2B5EF4-FFF2-40B4-BE49-F238E27FC236}">
              <a16:creationId xmlns:a16="http://schemas.microsoft.com/office/drawing/2014/main" id="{F3F2E985-0FC0-488B-8CAA-ACEFF1B482FE}"/>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41</xdr:row>
      <xdr:rowOff>0</xdr:rowOff>
    </xdr:from>
    <xdr:ext cx="342900" cy="342900"/>
    <xdr:sp macro="" textlink="">
      <xdr:nvSpPr>
        <xdr:cNvPr id="8854" name="Shape 14">
          <a:extLst>
            <a:ext uri="{FF2B5EF4-FFF2-40B4-BE49-F238E27FC236}">
              <a16:creationId xmlns:a16="http://schemas.microsoft.com/office/drawing/2014/main" id="{688B54BD-A91D-4764-BD1E-28E7E88C7B68}"/>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41</xdr:row>
      <xdr:rowOff>0</xdr:rowOff>
    </xdr:from>
    <xdr:ext cx="342900" cy="342900"/>
    <xdr:sp macro="" textlink="">
      <xdr:nvSpPr>
        <xdr:cNvPr id="8855" name="Shape 14">
          <a:extLst>
            <a:ext uri="{FF2B5EF4-FFF2-40B4-BE49-F238E27FC236}">
              <a16:creationId xmlns:a16="http://schemas.microsoft.com/office/drawing/2014/main" id="{42E4BA82-3142-4FA3-90F8-5FE8877A4BB6}"/>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41</xdr:row>
      <xdr:rowOff>0</xdr:rowOff>
    </xdr:from>
    <xdr:ext cx="342900" cy="342900"/>
    <xdr:sp macro="" textlink="">
      <xdr:nvSpPr>
        <xdr:cNvPr id="8856" name="Shape 14">
          <a:extLst>
            <a:ext uri="{FF2B5EF4-FFF2-40B4-BE49-F238E27FC236}">
              <a16:creationId xmlns:a16="http://schemas.microsoft.com/office/drawing/2014/main" id="{840A46C9-F232-42C3-B11D-B83CC9680DB4}"/>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42</xdr:row>
      <xdr:rowOff>0</xdr:rowOff>
    </xdr:from>
    <xdr:ext cx="342900" cy="342900"/>
    <xdr:sp macro="" textlink="">
      <xdr:nvSpPr>
        <xdr:cNvPr id="8857" name="Shape 14">
          <a:extLst>
            <a:ext uri="{FF2B5EF4-FFF2-40B4-BE49-F238E27FC236}">
              <a16:creationId xmlns:a16="http://schemas.microsoft.com/office/drawing/2014/main" id="{BCE9D070-DADC-4295-B9E1-22A443535D80}"/>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42</xdr:row>
      <xdr:rowOff>0</xdr:rowOff>
    </xdr:from>
    <xdr:ext cx="342900" cy="342900"/>
    <xdr:sp macro="" textlink="">
      <xdr:nvSpPr>
        <xdr:cNvPr id="8858" name="Shape 14">
          <a:extLst>
            <a:ext uri="{FF2B5EF4-FFF2-40B4-BE49-F238E27FC236}">
              <a16:creationId xmlns:a16="http://schemas.microsoft.com/office/drawing/2014/main" id="{4D18F94F-8297-45C4-8B1E-D490F83D4493}"/>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42</xdr:row>
      <xdr:rowOff>0</xdr:rowOff>
    </xdr:from>
    <xdr:ext cx="342900" cy="342900"/>
    <xdr:sp macro="" textlink="">
      <xdr:nvSpPr>
        <xdr:cNvPr id="8859" name="Shape 14">
          <a:extLst>
            <a:ext uri="{FF2B5EF4-FFF2-40B4-BE49-F238E27FC236}">
              <a16:creationId xmlns:a16="http://schemas.microsoft.com/office/drawing/2014/main" id="{AADF3CC9-0E6B-49C4-A4D8-72BCE04ABB4A}"/>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43</xdr:row>
      <xdr:rowOff>0</xdr:rowOff>
    </xdr:from>
    <xdr:ext cx="342900" cy="342900"/>
    <xdr:sp macro="" textlink="">
      <xdr:nvSpPr>
        <xdr:cNvPr id="8860" name="Shape 14">
          <a:extLst>
            <a:ext uri="{FF2B5EF4-FFF2-40B4-BE49-F238E27FC236}">
              <a16:creationId xmlns:a16="http://schemas.microsoft.com/office/drawing/2014/main" id="{60F8620B-7552-49CC-B928-C4612620E59E}"/>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43</xdr:row>
      <xdr:rowOff>0</xdr:rowOff>
    </xdr:from>
    <xdr:ext cx="342900" cy="342900"/>
    <xdr:sp macro="" textlink="">
      <xdr:nvSpPr>
        <xdr:cNvPr id="8861" name="Shape 14">
          <a:extLst>
            <a:ext uri="{FF2B5EF4-FFF2-40B4-BE49-F238E27FC236}">
              <a16:creationId xmlns:a16="http://schemas.microsoft.com/office/drawing/2014/main" id="{E9A419D7-0C29-4D1A-B5C5-55B1121025E4}"/>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43</xdr:row>
      <xdr:rowOff>0</xdr:rowOff>
    </xdr:from>
    <xdr:ext cx="342900" cy="342900"/>
    <xdr:sp macro="" textlink="">
      <xdr:nvSpPr>
        <xdr:cNvPr id="8862" name="Shape 14">
          <a:extLst>
            <a:ext uri="{FF2B5EF4-FFF2-40B4-BE49-F238E27FC236}">
              <a16:creationId xmlns:a16="http://schemas.microsoft.com/office/drawing/2014/main" id="{C79AB82D-5547-446B-8E2C-4B5E6D9BAC88}"/>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8863" name="Shape 14">
          <a:extLst>
            <a:ext uri="{FF2B5EF4-FFF2-40B4-BE49-F238E27FC236}">
              <a16:creationId xmlns:a16="http://schemas.microsoft.com/office/drawing/2014/main" id="{656EBDF8-4CDE-4CE6-8913-A5A9D66EB959}"/>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8864" name="Shape 14">
          <a:extLst>
            <a:ext uri="{FF2B5EF4-FFF2-40B4-BE49-F238E27FC236}">
              <a16:creationId xmlns:a16="http://schemas.microsoft.com/office/drawing/2014/main" id="{36115AA0-2E90-40B5-B612-DF54AB13CC68}"/>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8865" name="Shape 14">
          <a:extLst>
            <a:ext uri="{FF2B5EF4-FFF2-40B4-BE49-F238E27FC236}">
              <a16:creationId xmlns:a16="http://schemas.microsoft.com/office/drawing/2014/main" id="{2FC04217-474D-41C6-8622-B0CD13EBBCC8}"/>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34</xdr:row>
      <xdr:rowOff>0</xdr:rowOff>
    </xdr:from>
    <xdr:ext cx="342900" cy="342900"/>
    <xdr:sp macro="" textlink="">
      <xdr:nvSpPr>
        <xdr:cNvPr id="8866" name="Shape 14">
          <a:extLst>
            <a:ext uri="{FF2B5EF4-FFF2-40B4-BE49-F238E27FC236}">
              <a16:creationId xmlns:a16="http://schemas.microsoft.com/office/drawing/2014/main" id="{351B3ACC-F6ED-468B-89F7-0FD711FC421F}"/>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35</xdr:row>
      <xdr:rowOff>0</xdr:rowOff>
    </xdr:from>
    <xdr:ext cx="342900" cy="342900"/>
    <xdr:sp macro="" textlink="">
      <xdr:nvSpPr>
        <xdr:cNvPr id="8867" name="Shape 14">
          <a:extLst>
            <a:ext uri="{FF2B5EF4-FFF2-40B4-BE49-F238E27FC236}">
              <a16:creationId xmlns:a16="http://schemas.microsoft.com/office/drawing/2014/main" id="{567CAF76-7DD7-453A-B590-19CC9BB74055}"/>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8868" name="Shape 14">
          <a:extLst>
            <a:ext uri="{FF2B5EF4-FFF2-40B4-BE49-F238E27FC236}">
              <a16:creationId xmlns:a16="http://schemas.microsoft.com/office/drawing/2014/main" id="{961992C5-03AF-441B-A7DB-4A7133480EA4}"/>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8869" name="Shape 14">
          <a:extLst>
            <a:ext uri="{FF2B5EF4-FFF2-40B4-BE49-F238E27FC236}">
              <a16:creationId xmlns:a16="http://schemas.microsoft.com/office/drawing/2014/main" id="{BCFD5984-02FA-4D1A-ABC2-45F3C7F86A22}"/>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34</xdr:row>
      <xdr:rowOff>0</xdr:rowOff>
    </xdr:from>
    <xdr:ext cx="342900" cy="342900"/>
    <xdr:sp macro="" textlink="">
      <xdr:nvSpPr>
        <xdr:cNvPr id="8870" name="Shape 14">
          <a:extLst>
            <a:ext uri="{FF2B5EF4-FFF2-40B4-BE49-F238E27FC236}">
              <a16:creationId xmlns:a16="http://schemas.microsoft.com/office/drawing/2014/main" id="{8FA667FC-EDA2-4AD2-BA91-ECBAB5D957B4}"/>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35</xdr:row>
      <xdr:rowOff>0</xdr:rowOff>
    </xdr:from>
    <xdr:ext cx="342900" cy="342900"/>
    <xdr:sp macro="" textlink="">
      <xdr:nvSpPr>
        <xdr:cNvPr id="8871" name="Shape 14">
          <a:extLst>
            <a:ext uri="{FF2B5EF4-FFF2-40B4-BE49-F238E27FC236}">
              <a16:creationId xmlns:a16="http://schemas.microsoft.com/office/drawing/2014/main" id="{E53034F8-EE95-431C-B76C-F57A06FDFBA7}"/>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8872" name="Shape 14">
          <a:extLst>
            <a:ext uri="{FF2B5EF4-FFF2-40B4-BE49-F238E27FC236}">
              <a16:creationId xmlns:a16="http://schemas.microsoft.com/office/drawing/2014/main" id="{A328B6B8-DE3E-46E6-A98E-14871EF5177D}"/>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8873" name="Shape 14">
          <a:extLst>
            <a:ext uri="{FF2B5EF4-FFF2-40B4-BE49-F238E27FC236}">
              <a16:creationId xmlns:a16="http://schemas.microsoft.com/office/drawing/2014/main" id="{4E372E21-BA1C-4EAF-AF86-90D7A5534885}"/>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34</xdr:row>
      <xdr:rowOff>0</xdr:rowOff>
    </xdr:from>
    <xdr:ext cx="342900" cy="342900"/>
    <xdr:sp macro="" textlink="">
      <xdr:nvSpPr>
        <xdr:cNvPr id="8874" name="Shape 14">
          <a:extLst>
            <a:ext uri="{FF2B5EF4-FFF2-40B4-BE49-F238E27FC236}">
              <a16:creationId xmlns:a16="http://schemas.microsoft.com/office/drawing/2014/main" id="{A935C1F3-A525-4CED-970D-7FE43E3FCB86}"/>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42900" cy="342900"/>
    <xdr:sp macro="" textlink="">
      <xdr:nvSpPr>
        <xdr:cNvPr id="8875" name="Shape 14">
          <a:extLst>
            <a:ext uri="{FF2B5EF4-FFF2-40B4-BE49-F238E27FC236}">
              <a16:creationId xmlns:a16="http://schemas.microsoft.com/office/drawing/2014/main" id="{109A4118-BA9F-43D0-A9EB-8CCC2E600C25}"/>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42900" cy="342900"/>
    <xdr:sp macro="" textlink="">
      <xdr:nvSpPr>
        <xdr:cNvPr id="8876" name="Shape 14">
          <a:extLst>
            <a:ext uri="{FF2B5EF4-FFF2-40B4-BE49-F238E27FC236}">
              <a16:creationId xmlns:a16="http://schemas.microsoft.com/office/drawing/2014/main" id="{8FBEF628-52DB-45AA-BAD1-212E3C28B357}"/>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42900" cy="342900"/>
    <xdr:sp macro="" textlink="">
      <xdr:nvSpPr>
        <xdr:cNvPr id="8877" name="Shape 14">
          <a:extLst>
            <a:ext uri="{FF2B5EF4-FFF2-40B4-BE49-F238E27FC236}">
              <a16:creationId xmlns:a16="http://schemas.microsoft.com/office/drawing/2014/main" id="{3A494138-B2EE-46C8-BD57-ABD251D9A7A7}"/>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35</xdr:row>
      <xdr:rowOff>0</xdr:rowOff>
    </xdr:from>
    <xdr:ext cx="342900" cy="342900"/>
    <xdr:sp macro="" textlink="">
      <xdr:nvSpPr>
        <xdr:cNvPr id="8878" name="Shape 14">
          <a:extLst>
            <a:ext uri="{FF2B5EF4-FFF2-40B4-BE49-F238E27FC236}">
              <a16:creationId xmlns:a16="http://schemas.microsoft.com/office/drawing/2014/main" id="{EA1EED5F-039E-40D6-9EDF-26705E7C3E60}"/>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35</xdr:row>
      <xdr:rowOff>0</xdr:rowOff>
    </xdr:from>
    <xdr:ext cx="342900" cy="342900"/>
    <xdr:sp macro="" textlink="">
      <xdr:nvSpPr>
        <xdr:cNvPr id="8879" name="Shape 14">
          <a:extLst>
            <a:ext uri="{FF2B5EF4-FFF2-40B4-BE49-F238E27FC236}">
              <a16:creationId xmlns:a16="http://schemas.microsoft.com/office/drawing/2014/main" id="{EEF3C66F-7788-4ADA-BD52-B04396E117DA}"/>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35</xdr:row>
      <xdr:rowOff>0</xdr:rowOff>
    </xdr:from>
    <xdr:ext cx="342900" cy="342900"/>
    <xdr:sp macro="" textlink="">
      <xdr:nvSpPr>
        <xdr:cNvPr id="8880" name="Shape 14">
          <a:extLst>
            <a:ext uri="{FF2B5EF4-FFF2-40B4-BE49-F238E27FC236}">
              <a16:creationId xmlns:a16="http://schemas.microsoft.com/office/drawing/2014/main" id="{8EBFE672-9633-4A67-884B-0FE8D3E75716}"/>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8881" name="Shape 14">
          <a:extLst>
            <a:ext uri="{FF2B5EF4-FFF2-40B4-BE49-F238E27FC236}">
              <a16:creationId xmlns:a16="http://schemas.microsoft.com/office/drawing/2014/main" id="{EB7C26ED-8ECE-4892-BC86-3A1791489BE0}"/>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8882" name="Shape 14">
          <a:extLst>
            <a:ext uri="{FF2B5EF4-FFF2-40B4-BE49-F238E27FC236}">
              <a16:creationId xmlns:a16="http://schemas.microsoft.com/office/drawing/2014/main" id="{D0B66F8D-8C74-4DBE-BAC3-5483205684F9}"/>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8883" name="Shape 14">
          <a:extLst>
            <a:ext uri="{FF2B5EF4-FFF2-40B4-BE49-F238E27FC236}">
              <a16:creationId xmlns:a16="http://schemas.microsoft.com/office/drawing/2014/main" id="{CA8C89F3-5D0D-4A13-8C90-C96F0F3CE182}"/>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8884" name="Shape 14">
          <a:extLst>
            <a:ext uri="{FF2B5EF4-FFF2-40B4-BE49-F238E27FC236}">
              <a16:creationId xmlns:a16="http://schemas.microsoft.com/office/drawing/2014/main" id="{B00B0515-7299-461F-80D2-B71213A6E5C9}"/>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8885" name="Shape 14">
          <a:extLst>
            <a:ext uri="{FF2B5EF4-FFF2-40B4-BE49-F238E27FC236}">
              <a16:creationId xmlns:a16="http://schemas.microsoft.com/office/drawing/2014/main" id="{D7D73E47-01D2-4B08-93EC-4B7321ACB4D7}"/>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8886" name="Shape 14">
          <a:extLst>
            <a:ext uri="{FF2B5EF4-FFF2-40B4-BE49-F238E27FC236}">
              <a16:creationId xmlns:a16="http://schemas.microsoft.com/office/drawing/2014/main" id="{E40C17BE-F54F-466C-BEBA-512915F024A3}"/>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42900" cy="342900"/>
    <xdr:sp macro="" textlink="">
      <xdr:nvSpPr>
        <xdr:cNvPr id="8887" name="Shape 14">
          <a:extLst>
            <a:ext uri="{FF2B5EF4-FFF2-40B4-BE49-F238E27FC236}">
              <a16:creationId xmlns:a16="http://schemas.microsoft.com/office/drawing/2014/main" id="{5D8E1265-6676-4028-B005-CB9FD09C429F}"/>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42900" cy="342900"/>
    <xdr:sp macro="" textlink="">
      <xdr:nvSpPr>
        <xdr:cNvPr id="8888" name="Shape 14">
          <a:extLst>
            <a:ext uri="{FF2B5EF4-FFF2-40B4-BE49-F238E27FC236}">
              <a16:creationId xmlns:a16="http://schemas.microsoft.com/office/drawing/2014/main" id="{CF6254BC-3640-4A95-AA89-EC7A2545FA48}"/>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42900" cy="342900"/>
    <xdr:sp macro="" textlink="">
      <xdr:nvSpPr>
        <xdr:cNvPr id="8889" name="Shape 14">
          <a:extLst>
            <a:ext uri="{FF2B5EF4-FFF2-40B4-BE49-F238E27FC236}">
              <a16:creationId xmlns:a16="http://schemas.microsoft.com/office/drawing/2014/main" id="{E9DFDBDA-AF51-410F-8B99-2DE6029A1690}"/>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41</xdr:row>
      <xdr:rowOff>0</xdr:rowOff>
    </xdr:from>
    <xdr:ext cx="342900" cy="342900"/>
    <xdr:sp macro="" textlink="">
      <xdr:nvSpPr>
        <xdr:cNvPr id="8890" name="Shape 14">
          <a:extLst>
            <a:ext uri="{FF2B5EF4-FFF2-40B4-BE49-F238E27FC236}">
              <a16:creationId xmlns:a16="http://schemas.microsoft.com/office/drawing/2014/main" id="{7B0D4F19-436B-4CF0-8E37-EA27F9AB6F4E}"/>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41</xdr:row>
      <xdr:rowOff>0</xdr:rowOff>
    </xdr:from>
    <xdr:ext cx="342900" cy="342900"/>
    <xdr:sp macro="" textlink="">
      <xdr:nvSpPr>
        <xdr:cNvPr id="8891" name="Shape 14">
          <a:extLst>
            <a:ext uri="{FF2B5EF4-FFF2-40B4-BE49-F238E27FC236}">
              <a16:creationId xmlns:a16="http://schemas.microsoft.com/office/drawing/2014/main" id="{15B7C0E4-A4D6-4E38-B91D-D0B57FAF227E}"/>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41</xdr:row>
      <xdr:rowOff>0</xdr:rowOff>
    </xdr:from>
    <xdr:ext cx="342900" cy="342900"/>
    <xdr:sp macro="" textlink="">
      <xdr:nvSpPr>
        <xdr:cNvPr id="8892" name="Shape 14">
          <a:extLst>
            <a:ext uri="{FF2B5EF4-FFF2-40B4-BE49-F238E27FC236}">
              <a16:creationId xmlns:a16="http://schemas.microsoft.com/office/drawing/2014/main" id="{C6773965-FD80-49F9-A134-13CC66D47D80}"/>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42</xdr:row>
      <xdr:rowOff>0</xdr:rowOff>
    </xdr:from>
    <xdr:ext cx="342900" cy="342900"/>
    <xdr:sp macro="" textlink="">
      <xdr:nvSpPr>
        <xdr:cNvPr id="8893" name="Shape 14">
          <a:extLst>
            <a:ext uri="{FF2B5EF4-FFF2-40B4-BE49-F238E27FC236}">
              <a16:creationId xmlns:a16="http://schemas.microsoft.com/office/drawing/2014/main" id="{B75892E9-6D2C-4E76-BE9A-F60FF74A85F0}"/>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42</xdr:row>
      <xdr:rowOff>0</xdr:rowOff>
    </xdr:from>
    <xdr:ext cx="342900" cy="342900"/>
    <xdr:sp macro="" textlink="">
      <xdr:nvSpPr>
        <xdr:cNvPr id="8894" name="Shape 14">
          <a:extLst>
            <a:ext uri="{FF2B5EF4-FFF2-40B4-BE49-F238E27FC236}">
              <a16:creationId xmlns:a16="http://schemas.microsoft.com/office/drawing/2014/main" id="{124E79A5-E98B-4867-B592-E7CE462ACD2E}"/>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8895" name="Shape 14">
          <a:extLst>
            <a:ext uri="{FF2B5EF4-FFF2-40B4-BE49-F238E27FC236}">
              <a16:creationId xmlns:a16="http://schemas.microsoft.com/office/drawing/2014/main" id="{2FAB8068-989B-43D3-8A4C-577F5642E13B}"/>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8896" name="Shape 14">
          <a:extLst>
            <a:ext uri="{FF2B5EF4-FFF2-40B4-BE49-F238E27FC236}">
              <a16:creationId xmlns:a16="http://schemas.microsoft.com/office/drawing/2014/main" id="{D751159B-93B6-43EC-A1C6-632AA90E007E}"/>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8897" name="Shape 14">
          <a:extLst>
            <a:ext uri="{FF2B5EF4-FFF2-40B4-BE49-F238E27FC236}">
              <a16:creationId xmlns:a16="http://schemas.microsoft.com/office/drawing/2014/main" id="{4AC5994A-154C-400D-9926-8ED2A638E92A}"/>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8898" name="Shape 14">
          <a:extLst>
            <a:ext uri="{FF2B5EF4-FFF2-40B4-BE49-F238E27FC236}">
              <a16:creationId xmlns:a16="http://schemas.microsoft.com/office/drawing/2014/main" id="{BAB8A814-426D-44C1-9E4F-89C2AB6C9B95}"/>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8899" name="Shape 14">
          <a:extLst>
            <a:ext uri="{FF2B5EF4-FFF2-40B4-BE49-F238E27FC236}">
              <a16:creationId xmlns:a16="http://schemas.microsoft.com/office/drawing/2014/main" id="{CDC3CF31-03FA-42E8-AB37-4F943CDD61D7}"/>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8900" name="Shape 14">
          <a:extLst>
            <a:ext uri="{FF2B5EF4-FFF2-40B4-BE49-F238E27FC236}">
              <a16:creationId xmlns:a16="http://schemas.microsoft.com/office/drawing/2014/main" id="{1FE2CAA3-26F1-4620-A409-5C0A6ECC6313}"/>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34</xdr:row>
      <xdr:rowOff>0</xdr:rowOff>
    </xdr:from>
    <xdr:ext cx="342900" cy="342900"/>
    <xdr:sp macro="" textlink="">
      <xdr:nvSpPr>
        <xdr:cNvPr id="8901" name="Shape 14">
          <a:extLst>
            <a:ext uri="{FF2B5EF4-FFF2-40B4-BE49-F238E27FC236}">
              <a16:creationId xmlns:a16="http://schemas.microsoft.com/office/drawing/2014/main" id="{FDECDA4F-163A-4798-8D20-A5876321C266}"/>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35</xdr:row>
      <xdr:rowOff>0</xdr:rowOff>
    </xdr:from>
    <xdr:ext cx="342900" cy="342900"/>
    <xdr:sp macro="" textlink="">
      <xdr:nvSpPr>
        <xdr:cNvPr id="8902" name="Shape 14">
          <a:extLst>
            <a:ext uri="{FF2B5EF4-FFF2-40B4-BE49-F238E27FC236}">
              <a16:creationId xmlns:a16="http://schemas.microsoft.com/office/drawing/2014/main" id="{3F4A9B60-AA66-4C7B-BBB8-B31F50FF174F}"/>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36</xdr:row>
      <xdr:rowOff>0</xdr:rowOff>
    </xdr:from>
    <xdr:ext cx="342900" cy="342900"/>
    <xdr:sp macro="" textlink="">
      <xdr:nvSpPr>
        <xdr:cNvPr id="8903" name="Shape 14">
          <a:extLst>
            <a:ext uri="{FF2B5EF4-FFF2-40B4-BE49-F238E27FC236}">
              <a16:creationId xmlns:a16="http://schemas.microsoft.com/office/drawing/2014/main" id="{3129731B-DEBE-41CD-8AFC-45BAA1A038AD}"/>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37</xdr:row>
      <xdr:rowOff>0</xdr:rowOff>
    </xdr:from>
    <xdr:ext cx="342900" cy="342900"/>
    <xdr:sp macro="" textlink="">
      <xdr:nvSpPr>
        <xdr:cNvPr id="8904" name="Shape 14">
          <a:extLst>
            <a:ext uri="{FF2B5EF4-FFF2-40B4-BE49-F238E27FC236}">
              <a16:creationId xmlns:a16="http://schemas.microsoft.com/office/drawing/2014/main" id="{0A2F6A10-B6AC-41CF-AC69-BD2408A898BA}"/>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34</xdr:row>
      <xdr:rowOff>0</xdr:rowOff>
    </xdr:from>
    <xdr:ext cx="342900" cy="342900"/>
    <xdr:sp macro="" textlink="">
      <xdr:nvSpPr>
        <xdr:cNvPr id="8905" name="Shape 14">
          <a:extLst>
            <a:ext uri="{FF2B5EF4-FFF2-40B4-BE49-F238E27FC236}">
              <a16:creationId xmlns:a16="http://schemas.microsoft.com/office/drawing/2014/main" id="{1BB18AC9-4BD9-43A7-A553-6B8A16E76ED8}"/>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35</xdr:row>
      <xdr:rowOff>0</xdr:rowOff>
    </xdr:from>
    <xdr:ext cx="342900" cy="342900"/>
    <xdr:sp macro="" textlink="">
      <xdr:nvSpPr>
        <xdr:cNvPr id="8906" name="Shape 14">
          <a:extLst>
            <a:ext uri="{FF2B5EF4-FFF2-40B4-BE49-F238E27FC236}">
              <a16:creationId xmlns:a16="http://schemas.microsoft.com/office/drawing/2014/main" id="{731D81BE-31E7-43F0-B48B-AA225C6A3147}"/>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36</xdr:row>
      <xdr:rowOff>0</xdr:rowOff>
    </xdr:from>
    <xdr:ext cx="342900" cy="342900"/>
    <xdr:sp macro="" textlink="">
      <xdr:nvSpPr>
        <xdr:cNvPr id="8907" name="Shape 14">
          <a:extLst>
            <a:ext uri="{FF2B5EF4-FFF2-40B4-BE49-F238E27FC236}">
              <a16:creationId xmlns:a16="http://schemas.microsoft.com/office/drawing/2014/main" id="{31120534-1A12-4A45-9B4A-00D99626EB44}"/>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37</xdr:row>
      <xdr:rowOff>0</xdr:rowOff>
    </xdr:from>
    <xdr:ext cx="342900" cy="342900"/>
    <xdr:sp macro="" textlink="">
      <xdr:nvSpPr>
        <xdr:cNvPr id="8908" name="Shape 14">
          <a:extLst>
            <a:ext uri="{FF2B5EF4-FFF2-40B4-BE49-F238E27FC236}">
              <a16:creationId xmlns:a16="http://schemas.microsoft.com/office/drawing/2014/main" id="{63132580-75B6-4839-8DBE-3BF04A77DA1B}"/>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34</xdr:row>
      <xdr:rowOff>0</xdr:rowOff>
    </xdr:from>
    <xdr:ext cx="342900" cy="342900"/>
    <xdr:sp macro="" textlink="">
      <xdr:nvSpPr>
        <xdr:cNvPr id="8909" name="Shape 14">
          <a:extLst>
            <a:ext uri="{FF2B5EF4-FFF2-40B4-BE49-F238E27FC236}">
              <a16:creationId xmlns:a16="http://schemas.microsoft.com/office/drawing/2014/main" id="{3A49D91F-4E9D-48AB-A1D5-CCB0A184B266}"/>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32</xdr:row>
      <xdr:rowOff>0</xdr:rowOff>
    </xdr:from>
    <xdr:ext cx="342900" cy="342900"/>
    <xdr:sp macro="" textlink="">
      <xdr:nvSpPr>
        <xdr:cNvPr id="8910" name="Shape 14">
          <a:extLst>
            <a:ext uri="{FF2B5EF4-FFF2-40B4-BE49-F238E27FC236}">
              <a16:creationId xmlns:a16="http://schemas.microsoft.com/office/drawing/2014/main" id="{59A0A1FB-007C-4B2A-BB60-A31C4CBBBBDD}"/>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32</xdr:row>
      <xdr:rowOff>0</xdr:rowOff>
    </xdr:from>
    <xdr:ext cx="342900" cy="342900"/>
    <xdr:sp macro="" textlink="">
      <xdr:nvSpPr>
        <xdr:cNvPr id="8911" name="Shape 14">
          <a:extLst>
            <a:ext uri="{FF2B5EF4-FFF2-40B4-BE49-F238E27FC236}">
              <a16:creationId xmlns:a16="http://schemas.microsoft.com/office/drawing/2014/main" id="{67CEA770-0724-49DD-A584-FB471344788D}"/>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32</xdr:row>
      <xdr:rowOff>0</xdr:rowOff>
    </xdr:from>
    <xdr:ext cx="342900" cy="342900"/>
    <xdr:sp macro="" textlink="">
      <xdr:nvSpPr>
        <xdr:cNvPr id="8912" name="Shape 14">
          <a:extLst>
            <a:ext uri="{FF2B5EF4-FFF2-40B4-BE49-F238E27FC236}">
              <a16:creationId xmlns:a16="http://schemas.microsoft.com/office/drawing/2014/main" id="{CEDA98E3-CF2F-451F-B07D-363F103D3E00}"/>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35</xdr:row>
      <xdr:rowOff>0</xdr:rowOff>
    </xdr:from>
    <xdr:ext cx="342900" cy="342900"/>
    <xdr:sp macro="" textlink="">
      <xdr:nvSpPr>
        <xdr:cNvPr id="8913" name="Shape 14">
          <a:extLst>
            <a:ext uri="{FF2B5EF4-FFF2-40B4-BE49-F238E27FC236}">
              <a16:creationId xmlns:a16="http://schemas.microsoft.com/office/drawing/2014/main" id="{28550A53-AD58-4702-997C-FE038DFFC2A5}"/>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35</xdr:row>
      <xdr:rowOff>0</xdr:rowOff>
    </xdr:from>
    <xdr:ext cx="342900" cy="342900"/>
    <xdr:sp macro="" textlink="">
      <xdr:nvSpPr>
        <xdr:cNvPr id="8914" name="Shape 14">
          <a:extLst>
            <a:ext uri="{FF2B5EF4-FFF2-40B4-BE49-F238E27FC236}">
              <a16:creationId xmlns:a16="http://schemas.microsoft.com/office/drawing/2014/main" id="{BAF3730E-39BA-4645-BF6B-D009851F2D2E}"/>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35</xdr:row>
      <xdr:rowOff>0</xdr:rowOff>
    </xdr:from>
    <xdr:ext cx="342900" cy="342900"/>
    <xdr:sp macro="" textlink="">
      <xdr:nvSpPr>
        <xdr:cNvPr id="8915" name="Shape 14">
          <a:extLst>
            <a:ext uri="{FF2B5EF4-FFF2-40B4-BE49-F238E27FC236}">
              <a16:creationId xmlns:a16="http://schemas.microsoft.com/office/drawing/2014/main" id="{1085FE53-B64C-4EB9-9495-D743021B3193}"/>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36</xdr:row>
      <xdr:rowOff>0</xdr:rowOff>
    </xdr:from>
    <xdr:ext cx="342900" cy="342900"/>
    <xdr:sp macro="" textlink="">
      <xdr:nvSpPr>
        <xdr:cNvPr id="8916" name="Shape 14">
          <a:extLst>
            <a:ext uri="{FF2B5EF4-FFF2-40B4-BE49-F238E27FC236}">
              <a16:creationId xmlns:a16="http://schemas.microsoft.com/office/drawing/2014/main" id="{B3642BD8-0CAA-4C37-BF18-F0537B29CD9C}"/>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36</xdr:row>
      <xdr:rowOff>0</xdr:rowOff>
    </xdr:from>
    <xdr:ext cx="342900" cy="342900"/>
    <xdr:sp macro="" textlink="">
      <xdr:nvSpPr>
        <xdr:cNvPr id="8917" name="Shape 14">
          <a:extLst>
            <a:ext uri="{FF2B5EF4-FFF2-40B4-BE49-F238E27FC236}">
              <a16:creationId xmlns:a16="http://schemas.microsoft.com/office/drawing/2014/main" id="{52290D10-CCBF-4821-9F79-287D4E9AF3BA}"/>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36</xdr:row>
      <xdr:rowOff>0</xdr:rowOff>
    </xdr:from>
    <xdr:ext cx="342900" cy="342900"/>
    <xdr:sp macro="" textlink="">
      <xdr:nvSpPr>
        <xdr:cNvPr id="8918" name="Shape 14">
          <a:extLst>
            <a:ext uri="{FF2B5EF4-FFF2-40B4-BE49-F238E27FC236}">
              <a16:creationId xmlns:a16="http://schemas.microsoft.com/office/drawing/2014/main" id="{7E5FA94E-CC50-4285-A893-B045FBB66915}"/>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37</xdr:row>
      <xdr:rowOff>0</xdr:rowOff>
    </xdr:from>
    <xdr:ext cx="342900" cy="342900"/>
    <xdr:sp macro="" textlink="">
      <xdr:nvSpPr>
        <xdr:cNvPr id="8919" name="Shape 14">
          <a:extLst>
            <a:ext uri="{FF2B5EF4-FFF2-40B4-BE49-F238E27FC236}">
              <a16:creationId xmlns:a16="http://schemas.microsoft.com/office/drawing/2014/main" id="{A13E0C91-CA65-4A5F-869A-021E4B2B06B9}"/>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37</xdr:row>
      <xdr:rowOff>0</xdr:rowOff>
    </xdr:from>
    <xdr:ext cx="342900" cy="342900"/>
    <xdr:sp macro="" textlink="">
      <xdr:nvSpPr>
        <xdr:cNvPr id="8920" name="Shape 14">
          <a:extLst>
            <a:ext uri="{FF2B5EF4-FFF2-40B4-BE49-F238E27FC236}">
              <a16:creationId xmlns:a16="http://schemas.microsoft.com/office/drawing/2014/main" id="{BC39FA55-B634-459B-8A6A-5DE2ADEB58AF}"/>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37</xdr:row>
      <xdr:rowOff>0</xdr:rowOff>
    </xdr:from>
    <xdr:ext cx="342900" cy="342900"/>
    <xdr:sp macro="" textlink="">
      <xdr:nvSpPr>
        <xdr:cNvPr id="8921" name="Shape 14">
          <a:extLst>
            <a:ext uri="{FF2B5EF4-FFF2-40B4-BE49-F238E27FC236}">
              <a16:creationId xmlns:a16="http://schemas.microsoft.com/office/drawing/2014/main" id="{C90D9333-EA08-4720-85E2-95B1DC6D0ECA}"/>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42900" cy="342900"/>
    <xdr:sp macro="" textlink="">
      <xdr:nvSpPr>
        <xdr:cNvPr id="8922" name="Shape 14">
          <a:extLst>
            <a:ext uri="{FF2B5EF4-FFF2-40B4-BE49-F238E27FC236}">
              <a16:creationId xmlns:a16="http://schemas.microsoft.com/office/drawing/2014/main" id="{FC44F5F5-191C-476D-904A-3EE80877A970}"/>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42900" cy="342900"/>
    <xdr:sp macro="" textlink="">
      <xdr:nvSpPr>
        <xdr:cNvPr id="8923" name="Shape 14">
          <a:extLst>
            <a:ext uri="{FF2B5EF4-FFF2-40B4-BE49-F238E27FC236}">
              <a16:creationId xmlns:a16="http://schemas.microsoft.com/office/drawing/2014/main" id="{1CAEC875-C3B0-44A3-854F-F1610BBF49C0}"/>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42900" cy="342900"/>
    <xdr:sp macro="" textlink="">
      <xdr:nvSpPr>
        <xdr:cNvPr id="8924" name="Shape 14">
          <a:extLst>
            <a:ext uri="{FF2B5EF4-FFF2-40B4-BE49-F238E27FC236}">
              <a16:creationId xmlns:a16="http://schemas.microsoft.com/office/drawing/2014/main" id="{FD7ED6BF-BA2D-441C-90F6-F658C546AC23}"/>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41</xdr:row>
      <xdr:rowOff>0</xdr:rowOff>
    </xdr:from>
    <xdr:ext cx="342900" cy="342900"/>
    <xdr:sp macro="" textlink="">
      <xdr:nvSpPr>
        <xdr:cNvPr id="8925" name="Shape 14">
          <a:extLst>
            <a:ext uri="{FF2B5EF4-FFF2-40B4-BE49-F238E27FC236}">
              <a16:creationId xmlns:a16="http://schemas.microsoft.com/office/drawing/2014/main" id="{B320D58A-00E5-49FC-B2B3-A1691027E2CA}"/>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41</xdr:row>
      <xdr:rowOff>0</xdr:rowOff>
    </xdr:from>
    <xdr:ext cx="342900" cy="342900"/>
    <xdr:sp macro="" textlink="">
      <xdr:nvSpPr>
        <xdr:cNvPr id="8926" name="Shape 14">
          <a:extLst>
            <a:ext uri="{FF2B5EF4-FFF2-40B4-BE49-F238E27FC236}">
              <a16:creationId xmlns:a16="http://schemas.microsoft.com/office/drawing/2014/main" id="{3857D19B-26AA-4EB8-9E6C-DAD4A86450D0}"/>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41</xdr:row>
      <xdr:rowOff>0</xdr:rowOff>
    </xdr:from>
    <xdr:ext cx="342900" cy="342900"/>
    <xdr:sp macro="" textlink="">
      <xdr:nvSpPr>
        <xdr:cNvPr id="8927" name="Shape 14">
          <a:extLst>
            <a:ext uri="{FF2B5EF4-FFF2-40B4-BE49-F238E27FC236}">
              <a16:creationId xmlns:a16="http://schemas.microsoft.com/office/drawing/2014/main" id="{3C274034-EA08-42F1-B028-B2478B10AFA6}"/>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42</xdr:row>
      <xdr:rowOff>0</xdr:rowOff>
    </xdr:from>
    <xdr:ext cx="342900" cy="342900"/>
    <xdr:sp macro="" textlink="">
      <xdr:nvSpPr>
        <xdr:cNvPr id="8928" name="Shape 14">
          <a:extLst>
            <a:ext uri="{FF2B5EF4-FFF2-40B4-BE49-F238E27FC236}">
              <a16:creationId xmlns:a16="http://schemas.microsoft.com/office/drawing/2014/main" id="{0E09A064-4B15-4E51-8440-AC8AAAF95893}"/>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42</xdr:row>
      <xdr:rowOff>0</xdr:rowOff>
    </xdr:from>
    <xdr:ext cx="342900" cy="342900"/>
    <xdr:sp macro="" textlink="">
      <xdr:nvSpPr>
        <xdr:cNvPr id="8929" name="Shape 14">
          <a:extLst>
            <a:ext uri="{FF2B5EF4-FFF2-40B4-BE49-F238E27FC236}">
              <a16:creationId xmlns:a16="http://schemas.microsoft.com/office/drawing/2014/main" id="{56780B14-2D80-4DF5-9A1C-00836F756FC6}"/>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42</xdr:row>
      <xdr:rowOff>0</xdr:rowOff>
    </xdr:from>
    <xdr:ext cx="342900" cy="342900"/>
    <xdr:sp macro="" textlink="">
      <xdr:nvSpPr>
        <xdr:cNvPr id="8930" name="Shape 14">
          <a:extLst>
            <a:ext uri="{FF2B5EF4-FFF2-40B4-BE49-F238E27FC236}">
              <a16:creationId xmlns:a16="http://schemas.microsoft.com/office/drawing/2014/main" id="{2B3C7EC9-EC92-4A79-BA06-F61FEBCCC35B}"/>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43</xdr:row>
      <xdr:rowOff>0</xdr:rowOff>
    </xdr:from>
    <xdr:ext cx="342900" cy="342900"/>
    <xdr:sp macro="" textlink="">
      <xdr:nvSpPr>
        <xdr:cNvPr id="8931" name="Shape 14">
          <a:extLst>
            <a:ext uri="{FF2B5EF4-FFF2-40B4-BE49-F238E27FC236}">
              <a16:creationId xmlns:a16="http://schemas.microsoft.com/office/drawing/2014/main" id="{77F73170-300D-47AD-8B73-6AB9E9A424A4}"/>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43</xdr:row>
      <xdr:rowOff>0</xdr:rowOff>
    </xdr:from>
    <xdr:ext cx="342900" cy="342900"/>
    <xdr:sp macro="" textlink="">
      <xdr:nvSpPr>
        <xdr:cNvPr id="8932" name="Shape 14">
          <a:extLst>
            <a:ext uri="{FF2B5EF4-FFF2-40B4-BE49-F238E27FC236}">
              <a16:creationId xmlns:a16="http://schemas.microsoft.com/office/drawing/2014/main" id="{6CF99BCC-AF44-4461-B945-F9323341C579}"/>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49</xdr:row>
      <xdr:rowOff>0</xdr:rowOff>
    </xdr:from>
    <xdr:ext cx="342900" cy="342900"/>
    <xdr:sp macro="" textlink="">
      <xdr:nvSpPr>
        <xdr:cNvPr id="8933" name="Shape 14">
          <a:extLst>
            <a:ext uri="{FF2B5EF4-FFF2-40B4-BE49-F238E27FC236}">
              <a16:creationId xmlns:a16="http://schemas.microsoft.com/office/drawing/2014/main" id="{3EA8E94F-4DC8-4F75-9671-33A361D02BDF}"/>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34</xdr:row>
      <xdr:rowOff>0</xdr:rowOff>
    </xdr:from>
    <xdr:ext cx="342900" cy="342900"/>
    <xdr:sp macro="" textlink="">
      <xdr:nvSpPr>
        <xdr:cNvPr id="8934" name="Shape 14">
          <a:extLst>
            <a:ext uri="{FF2B5EF4-FFF2-40B4-BE49-F238E27FC236}">
              <a16:creationId xmlns:a16="http://schemas.microsoft.com/office/drawing/2014/main" id="{9AD1E12A-B0E5-49D6-952B-EB8C5F141757}"/>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42900" cy="342900"/>
    <xdr:sp macro="" textlink="">
      <xdr:nvSpPr>
        <xdr:cNvPr id="8935" name="Shape 14">
          <a:extLst>
            <a:ext uri="{FF2B5EF4-FFF2-40B4-BE49-F238E27FC236}">
              <a16:creationId xmlns:a16="http://schemas.microsoft.com/office/drawing/2014/main" id="{DF1E7C6D-1885-40DF-927C-C27731DB1C24}"/>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42900" cy="342900"/>
    <xdr:sp macro="" textlink="">
      <xdr:nvSpPr>
        <xdr:cNvPr id="8936" name="Shape 14">
          <a:extLst>
            <a:ext uri="{FF2B5EF4-FFF2-40B4-BE49-F238E27FC236}">
              <a16:creationId xmlns:a16="http://schemas.microsoft.com/office/drawing/2014/main" id="{8974C55B-EBBD-41D9-AF78-848B25B4CAFE}"/>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37</xdr:row>
      <xdr:rowOff>0</xdr:rowOff>
    </xdr:from>
    <xdr:ext cx="342900" cy="342900"/>
    <xdr:sp macro="" textlink="">
      <xdr:nvSpPr>
        <xdr:cNvPr id="8937" name="Shape 14">
          <a:extLst>
            <a:ext uri="{FF2B5EF4-FFF2-40B4-BE49-F238E27FC236}">
              <a16:creationId xmlns:a16="http://schemas.microsoft.com/office/drawing/2014/main" id="{2B7FC181-BA72-4715-99C7-0245162CA438}"/>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34</xdr:row>
      <xdr:rowOff>0</xdr:rowOff>
    </xdr:from>
    <xdr:ext cx="342900" cy="342900"/>
    <xdr:sp macro="" textlink="">
      <xdr:nvSpPr>
        <xdr:cNvPr id="8938" name="Shape 14">
          <a:extLst>
            <a:ext uri="{FF2B5EF4-FFF2-40B4-BE49-F238E27FC236}">
              <a16:creationId xmlns:a16="http://schemas.microsoft.com/office/drawing/2014/main" id="{CDD385C7-75CA-4A2C-B7D9-40E1F56102B8}"/>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42900" cy="342900"/>
    <xdr:sp macro="" textlink="">
      <xdr:nvSpPr>
        <xdr:cNvPr id="8939" name="Shape 14">
          <a:extLst>
            <a:ext uri="{FF2B5EF4-FFF2-40B4-BE49-F238E27FC236}">
              <a16:creationId xmlns:a16="http://schemas.microsoft.com/office/drawing/2014/main" id="{1F6D9954-954E-4D03-8E64-FFBF715D1848}"/>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42900" cy="342900"/>
    <xdr:sp macro="" textlink="">
      <xdr:nvSpPr>
        <xdr:cNvPr id="8940" name="Shape 14">
          <a:extLst>
            <a:ext uri="{FF2B5EF4-FFF2-40B4-BE49-F238E27FC236}">
              <a16:creationId xmlns:a16="http://schemas.microsoft.com/office/drawing/2014/main" id="{5F75DB87-CF29-4F29-8847-5209201DCEE7}"/>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37</xdr:row>
      <xdr:rowOff>0</xdr:rowOff>
    </xdr:from>
    <xdr:ext cx="342900" cy="342900"/>
    <xdr:sp macro="" textlink="">
      <xdr:nvSpPr>
        <xdr:cNvPr id="8941" name="Shape 14">
          <a:extLst>
            <a:ext uri="{FF2B5EF4-FFF2-40B4-BE49-F238E27FC236}">
              <a16:creationId xmlns:a16="http://schemas.microsoft.com/office/drawing/2014/main" id="{E79D8133-F90E-44BC-828D-C1991D1143AE}"/>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34</xdr:row>
      <xdr:rowOff>0</xdr:rowOff>
    </xdr:from>
    <xdr:ext cx="342900" cy="342900"/>
    <xdr:sp macro="" textlink="">
      <xdr:nvSpPr>
        <xdr:cNvPr id="8942" name="Shape 14">
          <a:extLst>
            <a:ext uri="{FF2B5EF4-FFF2-40B4-BE49-F238E27FC236}">
              <a16:creationId xmlns:a16="http://schemas.microsoft.com/office/drawing/2014/main" id="{B42A36B2-CFC1-41FB-9EB7-38FA1A4B043A}"/>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32</xdr:row>
      <xdr:rowOff>0</xdr:rowOff>
    </xdr:from>
    <xdr:ext cx="342900" cy="342900"/>
    <xdr:sp macro="" textlink="">
      <xdr:nvSpPr>
        <xdr:cNvPr id="8943" name="Shape 14">
          <a:extLst>
            <a:ext uri="{FF2B5EF4-FFF2-40B4-BE49-F238E27FC236}">
              <a16:creationId xmlns:a16="http://schemas.microsoft.com/office/drawing/2014/main" id="{1FC75599-20A6-47C1-AC03-DB3BEBDC2797}"/>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32</xdr:row>
      <xdr:rowOff>0</xdr:rowOff>
    </xdr:from>
    <xdr:ext cx="342900" cy="342900"/>
    <xdr:sp macro="" textlink="">
      <xdr:nvSpPr>
        <xdr:cNvPr id="8944" name="Shape 14">
          <a:extLst>
            <a:ext uri="{FF2B5EF4-FFF2-40B4-BE49-F238E27FC236}">
              <a16:creationId xmlns:a16="http://schemas.microsoft.com/office/drawing/2014/main" id="{BFC9CEC1-0BCA-48C8-A1B2-AF30D526E506}"/>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32</xdr:row>
      <xdr:rowOff>0</xdr:rowOff>
    </xdr:from>
    <xdr:ext cx="342900" cy="342900"/>
    <xdr:sp macro="" textlink="">
      <xdr:nvSpPr>
        <xdr:cNvPr id="8945" name="Shape 14">
          <a:extLst>
            <a:ext uri="{FF2B5EF4-FFF2-40B4-BE49-F238E27FC236}">
              <a16:creationId xmlns:a16="http://schemas.microsoft.com/office/drawing/2014/main" id="{1D958446-DBFF-4366-8438-6DB1DD999795}"/>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42900" cy="342900"/>
    <xdr:sp macro="" textlink="">
      <xdr:nvSpPr>
        <xdr:cNvPr id="8946" name="Shape 14">
          <a:extLst>
            <a:ext uri="{FF2B5EF4-FFF2-40B4-BE49-F238E27FC236}">
              <a16:creationId xmlns:a16="http://schemas.microsoft.com/office/drawing/2014/main" id="{3C02420D-0462-4F89-8A45-8D77351243CD}"/>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42900" cy="342900"/>
    <xdr:sp macro="" textlink="">
      <xdr:nvSpPr>
        <xdr:cNvPr id="8947" name="Shape 14">
          <a:extLst>
            <a:ext uri="{FF2B5EF4-FFF2-40B4-BE49-F238E27FC236}">
              <a16:creationId xmlns:a16="http://schemas.microsoft.com/office/drawing/2014/main" id="{B66B04AA-2215-4741-8A37-5AC13BB64C88}"/>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42900" cy="342900"/>
    <xdr:sp macro="" textlink="">
      <xdr:nvSpPr>
        <xdr:cNvPr id="8948" name="Shape 14">
          <a:extLst>
            <a:ext uri="{FF2B5EF4-FFF2-40B4-BE49-F238E27FC236}">
              <a16:creationId xmlns:a16="http://schemas.microsoft.com/office/drawing/2014/main" id="{865A7367-DA27-4C08-98D0-747CBD7D1511}"/>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42900" cy="342900"/>
    <xdr:sp macro="" textlink="">
      <xdr:nvSpPr>
        <xdr:cNvPr id="8949" name="Shape 14">
          <a:extLst>
            <a:ext uri="{FF2B5EF4-FFF2-40B4-BE49-F238E27FC236}">
              <a16:creationId xmlns:a16="http://schemas.microsoft.com/office/drawing/2014/main" id="{9A8EE22D-B4E0-40F1-8160-49513860D7B4}"/>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42900" cy="342900"/>
    <xdr:sp macro="" textlink="">
      <xdr:nvSpPr>
        <xdr:cNvPr id="8950" name="Shape 14">
          <a:extLst>
            <a:ext uri="{FF2B5EF4-FFF2-40B4-BE49-F238E27FC236}">
              <a16:creationId xmlns:a16="http://schemas.microsoft.com/office/drawing/2014/main" id="{91BA6B3B-808B-439A-999C-B795044F6519}"/>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42900" cy="342900"/>
    <xdr:sp macro="" textlink="">
      <xdr:nvSpPr>
        <xdr:cNvPr id="8951" name="Shape 14">
          <a:extLst>
            <a:ext uri="{FF2B5EF4-FFF2-40B4-BE49-F238E27FC236}">
              <a16:creationId xmlns:a16="http://schemas.microsoft.com/office/drawing/2014/main" id="{DB970A3D-2AB3-4D49-B48B-4308EE4CEC92}"/>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37</xdr:row>
      <xdr:rowOff>0</xdr:rowOff>
    </xdr:from>
    <xdr:ext cx="342900" cy="342900"/>
    <xdr:sp macro="" textlink="">
      <xdr:nvSpPr>
        <xdr:cNvPr id="8952" name="Shape 14">
          <a:extLst>
            <a:ext uri="{FF2B5EF4-FFF2-40B4-BE49-F238E27FC236}">
              <a16:creationId xmlns:a16="http://schemas.microsoft.com/office/drawing/2014/main" id="{38C198D5-DE4D-4345-B313-E8F033B4E615}"/>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37</xdr:row>
      <xdr:rowOff>0</xdr:rowOff>
    </xdr:from>
    <xdr:ext cx="342900" cy="342900"/>
    <xdr:sp macro="" textlink="">
      <xdr:nvSpPr>
        <xdr:cNvPr id="8953" name="Shape 14">
          <a:extLst>
            <a:ext uri="{FF2B5EF4-FFF2-40B4-BE49-F238E27FC236}">
              <a16:creationId xmlns:a16="http://schemas.microsoft.com/office/drawing/2014/main" id="{0B914BA6-E08F-4C28-B92C-A6A719CC3432}"/>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40</xdr:row>
      <xdr:rowOff>0</xdr:rowOff>
    </xdr:from>
    <xdr:ext cx="342900" cy="342900"/>
    <xdr:sp macro="" textlink="">
      <xdr:nvSpPr>
        <xdr:cNvPr id="8954" name="Shape 14">
          <a:extLst>
            <a:ext uri="{FF2B5EF4-FFF2-40B4-BE49-F238E27FC236}">
              <a16:creationId xmlns:a16="http://schemas.microsoft.com/office/drawing/2014/main" id="{36E771F4-E924-4F6A-959F-4B50CABD7060}"/>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40</xdr:row>
      <xdr:rowOff>0</xdr:rowOff>
    </xdr:from>
    <xdr:ext cx="342900" cy="342900"/>
    <xdr:sp macro="" textlink="">
      <xdr:nvSpPr>
        <xdr:cNvPr id="8955" name="Shape 14">
          <a:extLst>
            <a:ext uri="{FF2B5EF4-FFF2-40B4-BE49-F238E27FC236}">
              <a16:creationId xmlns:a16="http://schemas.microsoft.com/office/drawing/2014/main" id="{1527CEDD-4ADA-4210-8163-035FD803DCE5}"/>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40</xdr:row>
      <xdr:rowOff>0</xdr:rowOff>
    </xdr:from>
    <xdr:ext cx="342900" cy="342900"/>
    <xdr:sp macro="" textlink="">
      <xdr:nvSpPr>
        <xdr:cNvPr id="8956" name="Shape 14">
          <a:extLst>
            <a:ext uri="{FF2B5EF4-FFF2-40B4-BE49-F238E27FC236}">
              <a16:creationId xmlns:a16="http://schemas.microsoft.com/office/drawing/2014/main" id="{BD41A069-A197-4267-8C67-EBFBAB2B95EA}"/>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41</xdr:row>
      <xdr:rowOff>0</xdr:rowOff>
    </xdr:from>
    <xdr:ext cx="342900" cy="342900"/>
    <xdr:sp macro="" textlink="">
      <xdr:nvSpPr>
        <xdr:cNvPr id="8957" name="Shape 14">
          <a:extLst>
            <a:ext uri="{FF2B5EF4-FFF2-40B4-BE49-F238E27FC236}">
              <a16:creationId xmlns:a16="http://schemas.microsoft.com/office/drawing/2014/main" id="{055D03A8-3AC9-48DB-9202-2E6A1A5F996F}"/>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41</xdr:row>
      <xdr:rowOff>0</xdr:rowOff>
    </xdr:from>
    <xdr:ext cx="342900" cy="342900"/>
    <xdr:sp macro="" textlink="">
      <xdr:nvSpPr>
        <xdr:cNvPr id="8958" name="Shape 14">
          <a:extLst>
            <a:ext uri="{FF2B5EF4-FFF2-40B4-BE49-F238E27FC236}">
              <a16:creationId xmlns:a16="http://schemas.microsoft.com/office/drawing/2014/main" id="{1CA22B6B-644A-403B-9BAD-76DEEDF5BC34}"/>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41</xdr:row>
      <xdr:rowOff>0</xdr:rowOff>
    </xdr:from>
    <xdr:ext cx="342900" cy="342900"/>
    <xdr:sp macro="" textlink="">
      <xdr:nvSpPr>
        <xdr:cNvPr id="8959" name="Shape 14">
          <a:extLst>
            <a:ext uri="{FF2B5EF4-FFF2-40B4-BE49-F238E27FC236}">
              <a16:creationId xmlns:a16="http://schemas.microsoft.com/office/drawing/2014/main" id="{772D16C3-ABF6-4930-941F-1A1471C28D55}"/>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42</xdr:row>
      <xdr:rowOff>0</xdr:rowOff>
    </xdr:from>
    <xdr:ext cx="342900" cy="342900"/>
    <xdr:sp macro="" textlink="">
      <xdr:nvSpPr>
        <xdr:cNvPr id="8960" name="Shape 14">
          <a:extLst>
            <a:ext uri="{FF2B5EF4-FFF2-40B4-BE49-F238E27FC236}">
              <a16:creationId xmlns:a16="http://schemas.microsoft.com/office/drawing/2014/main" id="{A57A0F89-47C8-47AD-9768-CCC4E081CACA}"/>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42</xdr:row>
      <xdr:rowOff>0</xdr:rowOff>
    </xdr:from>
    <xdr:ext cx="342900" cy="342900"/>
    <xdr:sp macro="" textlink="">
      <xdr:nvSpPr>
        <xdr:cNvPr id="8961" name="Shape 14">
          <a:extLst>
            <a:ext uri="{FF2B5EF4-FFF2-40B4-BE49-F238E27FC236}">
              <a16:creationId xmlns:a16="http://schemas.microsoft.com/office/drawing/2014/main" id="{D934BA28-7B42-419F-9B67-768DEBDA49A8}"/>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42</xdr:row>
      <xdr:rowOff>0</xdr:rowOff>
    </xdr:from>
    <xdr:ext cx="342900" cy="342900"/>
    <xdr:sp macro="" textlink="">
      <xdr:nvSpPr>
        <xdr:cNvPr id="8962" name="Shape 14">
          <a:extLst>
            <a:ext uri="{FF2B5EF4-FFF2-40B4-BE49-F238E27FC236}">
              <a16:creationId xmlns:a16="http://schemas.microsoft.com/office/drawing/2014/main" id="{80465690-C9D4-4BB7-B853-1BB064EEDFED}"/>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43</xdr:row>
      <xdr:rowOff>0</xdr:rowOff>
    </xdr:from>
    <xdr:ext cx="342900" cy="342900"/>
    <xdr:sp macro="" textlink="">
      <xdr:nvSpPr>
        <xdr:cNvPr id="8963" name="Shape 14">
          <a:extLst>
            <a:ext uri="{FF2B5EF4-FFF2-40B4-BE49-F238E27FC236}">
              <a16:creationId xmlns:a16="http://schemas.microsoft.com/office/drawing/2014/main" id="{1E2514E4-8D60-4A27-98B9-CD445F533FB2}"/>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43</xdr:row>
      <xdr:rowOff>0</xdr:rowOff>
    </xdr:from>
    <xdr:ext cx="342900" cy="342900"/>
    <xdr:sp macro="" textlink="">
      <xdr:nvSpPr>
        <xdr:cNvPr id="8964" name="Shape 14">
          <a:extLst>
            <a:ext uri="{FF2B5EF4-FFF2-40B4-BE49-F238E27FC236}">
              <a16:creationId xmlns:a16="http://schemas.microsoft.com/office/drawing/2014/main" id="{E0838249-7092-4530-8DC2-17216A612E88}"/>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43</xdr:row>
      <xdr:rowOff>0</xdr:rowOff>
    </xdr:from>
    <xdr:ext cx="342900" cy="342900"/>
    <xdr:sp macro="" textlink="">
      <xdr:nvSpPr>
        <xdr:cNvPr id="8965" name="Shape 14">
          <a:extLst>
            <a:ext uri="{FF2B5EF4-FFF2-40B4-BE49-F238E27FC236}">
              <a16:creationId xmlns:a16="http://schemas.microsoft.com/office/drawing/2014/main" id="{24146AB3-BD26-47F8-8235-8B68C106AC3F}"/>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8966" name="Shape 14">
          <a:extLst>
            <a:ext uri="{FF2B5EF4-FFF2-40B4-BE49-F238E27FC236}">
              <a16:creationId xmlns:a16="http://schemas.microsoft.com/office/drawing/2014/main" id="{E5315687-2593-4900-8167-E2991A58171D}"/>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8967" name="Shape 14">
          <a:extLst>
            <a:ext uri="{FF2B5EF4-FFF2-40B4-BE49-F238E27FC236}">
              <a16:creationId xmlns:a16="http://schemas.microsoft.com/office/drawing/2014/main" id="{5EC52FB8-364F-439F-8FCE-67ACED22A087}"/>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8968" name="Shape 14">
          <a:extLst>
            <a:ext uri="{FF2B5EF4-FFF2-40B4-BE49-F238E27FC236}">
              <a16:creationId xmlns:a16="http://schemas.microsoft.com/office/drawing/2014/main" id="{D9E20293-2661-4784-8460-4CB73D61CB7B}"/>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34</xdr:row>
      <xdr:rowOff>0</xdr:rowOff>
    </xdr:from>
    <xdr:ext cx="342900" cy="342900"/>
    <xdr:sp macro="" textlink="">
      <xdr:nvSpPr>
        <xdr:cNvPr id="8969" name="Shape 14">
          <a:extLst>
            <a:ext uri="{FF2B5EF4-FFF2-40B4-BE49-F238E27FC236}">
              <a16:creationId xmlns:a16="http://schemas.microsoft.com/office/drawing/2014/main" id="{E80AC5F7-E6F7-4C5C-87D8-9B8990F97C06}"/>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35</xdr:row>
      <xdr:rowOff>0</xdr:rowOff>
    </xdr:from>
    <xdr:ext cx="342900" cy="342900"/>
    <xdr:sp macro="" textlink="">
      <xdr:nvSpPr>
        <xdr:cNvPr id="8970" name="Shape 14">
          <a:extLst>
            <a:ext uri="{FF2B5EF4-FFF2-40B4-BE49-F238E27FC236}">
              <a16:creationId xmlns:a16="http://schemas.microsoft.com/office/drawing/2014/main" id="{08089A74-9BB3-42B8-95B8-8F6C23C8744A}"/>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8971" name="Shape 14">
          <a:extLst>
            <a:ext uri="{FF2B5EF4-FFF2-40B4-BE49-F238E27FC236}">
              <a16:creationId xmlns:a16="http://schemas.microsoft.com/office/drawing/2014/main" id="{B1DD70F8-457A-4920-958C-4C2700F331C7}"/>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8972" name="Shape 14">
          <a:extLst>
            <a:ext uri="{FF2B5EF4-FFF2-40B4-BE49-F238E27FC236}">
              <a16:creationId xmlns:a16="http://schemas.microsoft.com/office/drawing/2014/main" id="{5CACD038-3A97-4B33-90C3-9501AD86D860}"/>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34</xdr:row>
      <xdr:rowOff>0</xdr:rowOff>
    </xdr:from>
    <xdr:ext cx="342900" cy="342900"/>
    <xdr:sp macro="" textlink="">
      <xdr:nvSpPr>
        <xdr:cNvPr id="8973" name="Shape 14">
          <a:extLst>
            <a:ext uri="{FF2B5EF4-FFF2-40B4-BE49-F238E27FC236}">
              <a16:creationId xmlns:a16="http://schemas.microsoft.com/office/drawing/2014/main" id="{A800CA69-8FF2-4616-95B0-DDB7C1BC984E}"/>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35</xdr:row>
      <xdr:rowOff>0</xdr:rowOff>
    </xdr:from>
    <xdr:ext cx="342900" cy="342900"/>
    <xdr:sp macro="" textlink="">
      <xdr:nvSpPr>
        <xdr:cNvPr id="8974" name="Shape 14">
          <a:extLst>
            <a:ext uri="{FF2B5EF4-FFF2-40B4-BE49-F238E27FC236}">
              <a16:creationId xmlns:a16="http://schemas.microsoft.com/office/drawing/2014/main" id="{7F2B7FFE-4B55-401A-9D3A-DE9B1DDDEE0A}"/>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8975" name="Shape 14">
          <a:extLst>
            <a:ext uri="{FF2B5EF4-FFF2-40B4-BE49-F238E27FC236}">
              <a16:creationId xmlns:a16="http://schemas.microsoft.com/office/drawing/2014/main" id="{53224809-5497-4C51-B26B-39741C933B8C}"/>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8976" name="Shape 14">
          <a:extLst>
            <a:ext uri="{FF2B5EF4-FFF2-40B4-BE49-F238E27FC236}">
              <a16:creationId xmlns:a16="http://schemas.microsoft.com/office/drawing/2014/main" id="{44924FDF-DB8D-46DB-BF04-21B3C234F515}"/>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34</xdr:row>
      <xdr:rowOff>0</xdr:rowOff>
    </xdr:from>
    <xdr:ext cx="342900" cy="342900"/>
    <xdr:sp macro="" textlink="">
      <xdr:nvSpPr>
        <xdr:cNvPr id="8977" name="Shape 14">
          <a:extLst>
            <a:ext uri="{FF2B5EF4-FFF2-40B4-BE49-F238E27FC236}">
              <a16:creationId xmlns:a16="http://schemas.microsoft.com/office/drawing/2014/main" id="{EA0DFD6F-7946-4DE6-97A0-4BAC7E4AC04C}"/>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42900" cy="342900"/>
    <xdr:sp macro="" textlink="">
      <xdr:nvSpPr>
        <xdr:cNvPr id="8978" name="Shape 14">
          <a:extLst>
            <a:ext uri="{FF2B5EF4-FFF2-40B4-BE49-F238E27FC236}">
              <a16:creationId xmlns:a16="http://schemas.microsoft.com/office/drawing/2014/main" id="{4B392ED5-7298-4983-BA65-829897DEB098}"/>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42900" cy="342900"/>
    <xdr:sp macro="" textlink="">
      <xdr:nvSpPr>
        <xdr:cNvPr id="8979" name="Shape 14">
          <a:extLst>
            <a:ext uri="{FF2B5EF4-FFF2-40B4-BE49-F238E27FC236}">
              <a16:creationId xmlns:a16="http://schemas.microsoft.com/office/drawing/2014/main" id="{3E983835-6D1B-473D-B7A9-07033C13B147}"/>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42900" cy="342900"/>
    <xdr:sp macro="" textlink="">
      <xdr:nvSpPr>
        <xdr:cNvPr id="8980" name="Shape 14">
          <a:extLst>
            <a:ext uri="{FF2B5EF4-FFF2-40B4-BE49-F238E27FC236}">
              <a16:creationId xmlns:a16="http://schemas.microsoft.com/office/drawing/2014/main" id="{DEDED6F8-47FA-4359-BCE6-45598B5BA9A3}"/>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35</xdr:row>
      <xdr:rowOff>0</xdr:rowOff>
    </xdr:from>
    <xdr:ext cx="342900" cy="342900"/>
    <xdr:sp macro="" textlink="">
      <xdr:nvSpPr>
        <xdr:cNvPr id="8981" name="Shape 14">
          <a:extLst>
            <a:ext uri="{FF2B5EF4-FFF2-40B4-BE49-F238E27FC236}">
              <a16:creationId xmlns:a16="http://schemas.microsoft.com/office/drawing/2014/main" id="{0598B9FB-59AE-4667-9EBC-1D8E6D7E9A2A}"/>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35</xdr:row>
      <xdr:rowOff>0</xdr:rowOff>
    </xdr:from>
    <xdr:ext cx="342900" cy="342900"/>
    <xdr:sp macro="" textlink="">
      <xdr:nvSpPr>
        <xdr:cNvPr id="8982" name="Shape 14">
          <a:extLst>
            <a:ext uri="{FF2B5EF4-FFF2-40B4-BE49-F238E27FC236}">
              <a16:creationId xmlns:a16="http://schemas.microsoft.com/office/drawing/2014/main" id="{A53558FF-2EE3-4D47-A690-C8CB7F067E19}"/>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35</xdr:row>
      <xdr:rowOff>0</xdr:rowOff>
    </xdr:from>
    <xdr:ext cx="342900" cy="342900"/>
    <xdr:sp macro="" textlink="">
      <xdr:nvSpPr>
        <xdr:cNvPr id="8983" name="Shape 14">
          <a:extLst>
            <a:ext uri="{FF2B5EF4-FFF2-40B4-BE49-F238E27FC236}">
              <a16:creationId xmlns:a16="http://schemas.microsoft.com/office/drawing/2014/main" id="{A88A1A31-C7E1-4844-8520-50A573F25E76}"/>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8984" name="Shape 14">
          <a:extLst>
            <a:ext uri="{FF2B5EF4-FFF2-40B4-BE49-F238E27FC236}">
              <a16:creationId xmlns:a16="http://schemas.microsoft.com/office/drawing/2014/main" id="{8CA727E9-5702-4220-9EB3-6BEFD81DCA69}"/>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8985" name="Shape 14">
          <a:extLst>
            <a:ext uri="{FF2B5EF4-FFF2-40B4-BE49-F238E27FC236}">
              <a16:creationId xmlns:a16="http://schemas.microsoft.com/office/drawing/2014/main" id="{EB75FE0B-878C-4FB8-85F7-2483379333E3}"/>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8986" name="Shape 14">
          <a:extLst>
            <a:ext uri="{FF2B5EF4-FFF2-40B4-BE49-F238E27FC236}">
              <a16:creationId xmlns:a16="http://schemas.microsoft.com/office/drawing/2014/main" id="{8489D48E-6BA6-45C0-BFAF-471EBD1F6EE9}"/>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8987" name="Shape 14">
          <a:extLst>
            <a:ext uri="{FF2B5EF4-FFF2-40B4-BE49-F238E27FC236}">
              <a16:creationId xmlns:a16="http://schemas.microsoft.com/office/drawing/2014/main" id="{F5B6456D-B82A-4802-A1A0-0FF341A73413}"/>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8988" name="Shape 14">
          <a:extLst>
            <a:ext uri="{FF2B5EF4-FFF2-40B4-BE49-F238E27FC236}">
              <a16:creationId xmlns:a16="http://schemas.microsoft.com/office/drawing/2014/main" id="{69CCA162-4572-45CF-BBB4-E96AF7664673}"/>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8989" name="Shape 14">
          <a:extLst>
            <a:ext uri="{FF2B5EF4-FFF2-40B4-BE49-F238E27FC236}">
              <a16:creationId xmlns:a16="http://schemas.microsoft.com/office/drawing/2014/main" id="{43D3F52B-BF21-44C6-8505-22C12C17CFEC}"/>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42900" cy="342900"/>
    <xdr:sp macro="" textlink="">
      <xdr:nvSpPr>
        <xdr:cNvPr id="8990" name="Shape 14">
          <a:extLst>
            <a:ext uri="{FF2B5EF4-FFF2-40B4-BE49-F238E27FC236}">
              <a16:creationId xmlns:a16="http://schemas.microsoft.com/office/drawing/2014/main" id="{F0D2D124-C70D-49E8-A345-09AFB832647D}"/>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42900" cy="342900"/>
    <xdr:sp macro="" textlink="">
      <xdr:nvSpPr>
        <xdr:cNvPr id="8991" name="Shape 14">
          <a:extLst>
            <a:ext uri="{FF2B5EF4-FFF2-40B4-BE49-F238E27FC236}">
              <a16:creationId xmlns:a16="http://schemas.microsoft.com/office/drawing/2014/main" id="{FB5A2C65-61A9-4B12-A07D-B41D72AED9F3}"/>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42900" cy="342900"/>
    <xdr:sp macro="" textlink="">
      <xdr:nvSpPr>
        <xdr:cNvPr id="8992" name="Shape 14">
          <a:extLst>
            <a:ext uri="{FF2B5EF4-FFF2-40B4-BE49-F238E27FC236}">
              <a16:creationId xmlns:a16="http://schemas.microsoft.com/office/drawing/2014/main" id="{F78CBC9A-D7D6-486C-86E5-95BFE8228714}"/>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41</xdr:row>
      <xdr:rowOff>0</xdr:rowOff>
    </xdr:from>
    <xdr:ext cx="342900" cy="342900"/>
    <xdr:sp macro="" textlink="">
      <xdr:nvSpPr>
        <xdr:cNvPr id="8993" name="Shape 14">
          <a:extLst>
            <a:ext uri="{FF2B5EF4-FFF2-40B4-BE49-F238E27FC236}">
              <a16:creationId xmlns:a16="http://schemas.microsoft.com/office/drawing/2014/main" id="{A16B9DB5-9DE1-4AC4-B11F-BC9346C9BE86}"/>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41</xdr:row>
      <xdr:rowOff>0</xdr:rowOff>
    </xdr:from>
    <xdr:ext cx="342900" cy="342900"/>
    <xdr:sp macro="" textlink="">
      <xdr:nvSpPr>
        <xdr:cNvPr id="8994" name="Shape 14">
          <a:extLst>
            <a:ext uri="{FF2B5EF4-FFF2-40B4-BE49-F238E27FC236}">
              <a16:creationId xmlns:a16="http://schemas.microsoft.com/office/drawing/2014/main" id="{0C2BBB10-CB1A-4AD6-9C95-9F86673ECC2E}"/>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41</xdr:row>
      <xdr:rowOff>0</xdr:rowOff>
    </xdr:from>
    <xdr:ext cx="342900" cy="342900"/>
    <xdr:sp macro="" textlink="">
      <xdr:nvSpPr>
        <xdr:cNvPr id="8995" name="Shape 14">
          <a:extLst>
            <a:ext uri="{FF2B5EF4-FFF2-40B4-BE49-F238E27FC236}">
              <a16:creationId xmlns:a16="http://schemas.microsoft.com/office/drawing/2014/main" id="{F542A8EE-57C4-47AA-AC26-DC1E96C748F1}"/>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42</xdr:row>
      <xdr:rowOff>0</xdr:rowOff>
    </xdr:from>
    <xdr:ext cx="342900" cy="342900"/>
    <xdr:sp macro="" textlink="">
      <xdr:nvSpPr>
        <xdr:cNvPr id="8996" name="Shape 14">
          <a:extLst>
            <a:ext uri="{FF2B5EF4-FFF2-40B4-BE49-F238E27FC236}">
              <a16:creationId xmlns:a16="http://schemas.microsoft.com/office/drawing/2014/main" id="{B3AE8F46-2876-4D04-987A-7C42099D3138}"/>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42</xdr:row>
      <xdr:rowOff>0</xdr:rowOff>
    </xdr:from>
    <xdr:ext cx="342900" cy="342900"/>
    <xdr:sp macro="" textlink="">
      <xdr:nvSpPr>
        <xdr:cNvPr id="8997" name="Shape 14">
          <a:extLst>
            <a:ext uri="{FF2B5EF4-FFF2-40B4-BE49-F238E27FC236}">
              <a16:creationId xmlns:a16="http://schemas.microsoft.com/office/drawing/2014/main" id="{F13D2641-5688-4E06-A38A-E9291F85E359}"/>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8998" name="Shape 14">
          <a:extLst>
            <a:ext uri="{FF2B5EF4-FFF2-40B4-BE49-F238E27FC236}">
              <a16:creationId xmlns:a16="http://schemas.microsoft.com/office/drawing/2014/main" id="{08FDF917-2493-4043-AEBC-121836848A27}"/>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8999" name="Shape 14">
          <a:extLst>
            <a:ext uri="{FF2B5EF4-FFF2-40B4-BE49-F238E27FC236}">
              <a16:creationId xmlns:a16="http://schemas.microsoft.com/office/drawing/2014/main" id="{CD17F8EE-80D5-4C8B-A00E-B3FD48AEA937}"/>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9000" name="Shape 14">
          <a:extLst>
            <a:ext uri="{FF2B5EF4-FFF2-40B4-BE49-F238E27FC236}">
              <a16:creationId xmlns:a16="http://schemas.microsoft.com/office/drawing/2014/main" id="{A5381040-ED7D-4057-B015-B15D97156CDE}"/>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9001" name="Shape 14">
          <a:extLst>
            <a:ext uri="{FF2B5EF4-FFF2-40B4-BE49-F238E27FC236}">
              <a16:creationId xmlns:a16="http://schemas.microsoft.com/office/drawing/2014/main" id="{C2178453-7778-43AD-8A2B-5BB197E039F9}"/>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9002" name="Shape 14">
          <a:extLst>
            <a:ext uri="{FF2B5EF4-FFF2-40B4-BE49-F238E27FC236}">
              <a16:creationId xmlns:a16="http://schemas.microsoft.com/office/drawing/2014/main" id="{DC07A686-0504-4DB4-83CC-456EBED77C4A}"/>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9003" name="Shape 14">
          <a:extLst>
            <a:ext uri="{FF2B5EF4-FFF2-40B4-BE49-F238E27FC236}">
              <a16:creationId xmlns:a16="http://schemas.microsoft.com/office/drawing/2014/main" id="{6326C2F9-B978-4BAF-8CB3-CA6921B7D768}"/>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34</xdr:row>
      <xdr:rowOff>0</xdr:rowOff>
    </xdr:from>
    <xdr:ext cx="342900" cy="342900"/>
    <xdr:sp macro="" textlink="">
      <xdr:nvSpPr>
        <xdr:cNvPr id="9004" name="Shape 14">
          <a:extLst>
            <a:ext uri="{FF2B5EF4-FFF2-40B4-BE49-F238E27FC236}">
              <a16:creationId xmlns:a16="http://schemas.microsoft.com/office/drawing/2014/main" id="{D30A2E41-713B-4F8E-874A-894724BBD7CD}"/>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35</xdr:row>
      <xdr:rowOff>0</xdr:rowOff>
    </xdr:from>
    <xdr:ext cx="342900" cy="342900"/>
    <xdr:sp macro="" textlink="">
      <xdr:nvSpPr>
        <xdr:cNvPr id="9005" name="Shape 14">
          <a:extLst>
            <a:ext uri="{FF2B5EF4-FFF2-40B4-BE49-F238E27FC236}">
              <a16:creationId xmlns:a16="http://schemas.microsoft.com/office/drawing/2014/main" id="{E4EC4C43-4FAB-4D09-BD6E-07A3F9D27D7E}"/>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36</xdr:row>
      <xdr:rowOff>0</xdr:rowOff>
    </xdr:from>
    <xdr:ext cx="342900" cy="342900"/>
    <xdr:sp macro="" textlink="">
      <xdr:nvSpPr>
        <xdr:cNvPr id="9006" name="Shape 14">
          <a:extLst>
            <a:ext uri="{FF2B5EF4-FFF2-40B4-BE49-F238E27FC236}">
              <a16:creationId xmlns:a16="http://schemas.microsoft.com/office/drawing/2014/main" id="{52276EF4-1F05-47BA-825A-58A03919FCEA}"/>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37</xdr:row>
      <xdr:rowOff>0</xdr:rowOff>
    </xdr:from>
    <xdr:ext cx="342900" cy="342900"/>
    <xdr:sp macro="" textlink="">
      <xdr:nvSpPr>
        <xdr:cNvPr id="9007" name="Shape 14">
          <a:extLst>
            <a:ext uri="{FF2B5EF4-FFF2-40B4-BE49-F238E27FC236}">
              <a16:creationId xmlns:a16="http://schemas.microsoft.com/office/drawing/2014/main" id="{1E7C7D18-329C-42E8-8FD8-AB363F2BDBAE}"/>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34</xdr:row>
      <xdr:rowOff>0</xdr:rowOff>
    </xdr:from>
    <xdr:ext cx="342900" cy="342900"/>
    <xdr:sp macro="" textlink="">
      <xdr:nvSpPr>
        <xdr:cNvPr id="9008" name="Shape 14">
          <a:extLst>
            <a:ext uri="{FF2B5EF4-FFF2-40B4-BE49-F238E27FC236}">
              <a16:creationId xmlns:a16="http://schemas.microsoft.com/office/drawing/2014/main" id="{0E4F6814-C759-4C9F-B2BA-94A81B490CA3}"/>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35</xdr:row>
      <xdr:rowOff>0</xdr:rowOff>
    </xdr:from>
    <xdr:ext cx="342900" cy="342900"/>
    <xdr:sp macro="" textlink="">
      <xdr:nvSpPr>
        <xdr:cNvPr id="9009" name="Shape 14">
          <a:extLst>
            <a:ext uri="{FF2B5EF4-FFF2-40B4-BE49-F238E27FC236}">
              <a16:creationId xmlns:a16="http://schemas.microsoft.com/office/drawing/2014/main" id="{1286A511-549F-4201-9A8A-115205B34468}"/>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36</xdr:row>
      <xdr:rowOff>0</xdr:rowOff>
    </xdr:from>
    <xdr:ext cx="342900" cy="342900"/>
    <xdr:sp macro="" textlink="">
      <xdr:nvSpPr>
        <xdr:cNvPr id="9010" name="Shape 14">
          <a:extLst>
            <a:ext uri="{FF2B5EF4-FFF2-40B4-BE49-F238E27FC236}">
              <a16:creationId xmlns:a16="http://schemas.microsoft.com/office/drawing/2014/main" id="{0DA271DB-2BA7-4D7E-A6EE-4EB880424514}"/>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37</xdr:row>
      <xdr:rowOff>0</xdr:rowOff>
    </xdr:from>
    <xdr:ext cx="342900" cy="342900"/>
    <xdr:sp macro="" textlink="">
      <xdr:nvSpPr>
        <xdr:cNvPr id="9011" name="Shape 14">
          <a:extLst>
            <a:ext uri="{FF2B5EF4-FFF2-40B4-BE49-F238E27FC236}">
              <a16:creationId xmlns:a16="http://schemas.microsoft.com/office/drawing/2014/main" id="{1729FA98-7116-4FA1-B7B1-FE9FA2C6D80D}"/>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34</xdr:row>
      <xdr:rowOff>0</xdr:rowOff>
    </xdr:from>
    <xdr:ext cx="342900" cy="342900"/>
    <xdr:sp macro="" textlink="">
      <xdr:nvSpPr>
        <xdr:cNvPr id="9012" name="Shape 14">
          <a:extLst>
            <a:ext uri="{FF2B5EF4-FFF2-40B4-BE49-F238E27FC236}">
              <a16:creationId xmlns:a16="http://schemas.microsoft.com/office/drawing/2014/main" id="{BA2521E3-8D6A-485F-A1F7-1DC33BAFDB80}"/>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32</xdr:row>
      <xdr:rowOff>0</xdr:rowOff>
    </xdr:from>
    <xdr:ext cx="342900" cy="342900"/>
    <xdr:sp macro="" textlink="">
      <xdr:nvSpPr>
        <xdr:cNvPr id="9013" name="Shape 14">
          <a:extLst>
            <a:ext uri="{FF2B5EF4-FFF2-40B4-BE49-F238E27FC236}">
              <a16:creationId xmlns:a16="http://schemas.microsoft.com/office/drawing/2014/main" id="{71FC99BD-FFE7-402B-BC47-1A0FF4610BEE}"/>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32</xdr:row>
      <xdr:rowOff>0</xdr:rowOff>
    </xdr:from>
    <xdr:ext cx="342900" cy="342900"/>
    <xdr:sp macro="" textlink="">
      <xdr:nvSpPr>
        <xdr:cNvPr id="9014" name="Shape 14">
          <a:extLst>
            <a:ext uri="{FF2B5EF4-FFF2-40B4-BE49-F238E27FC236}">
              <a16:creationId xmlns:a16="http://schemas.microsoft.com/office/drawing/2014/main" id="{0E4AB293-3C01-40C7-93E1-AC23B8B9CAE0}"/>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32</xdr:row>
      <xdr:rowOff>0</xdr:rowOff>
    </xdr:from>
    <xdr:ext cx="342900" cy="342900"/>
    <xdr:sp macro="" textlink="">
      <xdr:nvSpPr>
        <xdr:cNvPr id="9015" name="Shape 14">
          <a:extLst>
            <a:ext uri="{FF2B5EF4-FFF2-40B4-BE49-F238E27FC236}">
              <a16:creationId xmlns:a16="http://schemas.microsoft.com/office/drawing/2014/main" id="{729B49A0-CBFE-4F6F-946C-BBDCC9679932}"/>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35</xdr:row>
      <xdr:rowOff>0</xdr:rowOff>
    </xdr:from>
    <xdr:ext cx="342900" cy="342900"/>
    <xdr:sp macro="" textlink="">
      <xdr:nvSpPr>
        <xdr:cNvPr id="9016" name="Shape 14">
          <a:extLst>
            <a:ext uri="{FF2B5EF4-FFF2-40B4-BE49-F238E27FC236}">
              <a16:creationId xmlns:a16="http://schemas.microsoft.com/office/drawing/2014/main" id="{21A05C28-2856-4581-AF52-38E4EBF9D7EC}"/>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35</xdr:row>
      <xdr:rowOff>0</xdr:rowOff>
    </xdr:from>
    <xdr:ext cx="342900" cy="342900"/>
    <xdr:sp macro="" textlink="">
      <xdr:nvSpPr>
        <xdr:cNvPr id="9017" name="Shape 14">
          <a:extLst>
            <a:ext uri="{FF2B5EF4-FFF2-40B4-BE49-F238E27FC236}">
              <a16:creationId xmlns:a16="http://schemas.microsoft.com/office/drawing/2014/main" id="{1573170C-A053-47B0-9A9E-6629C6A48B80}"/>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35</xdr:row>
      <xdr:rowOff>0</xdr:rowOff>
    </xdr:from>
    <xdr:ext cx="342900" cy="342900"/>
    <xdr:sp macro="" textlink="">
      <xdr:nvSpPr>
        <xdr:cNvPr id="9018" name="Shape 14">
          <a:extLst>
            <a:ext uri="{FF2B5EF4-FFF2-40B4-BE49-F238E27FC236}">
              <a16:creationId xmlns:a16="http://schemas.microsoft.com/office/drawing/2014/main" id="{271F4F23-564B-446C-8F80-00D6B24846D3}"/>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36</xdr:row>
      <xdr:rowOff>0</xdr:rowOff>
    </xdr:from>
    <xdr:ext cx="342900" cy="342900"/>
    <xdr:sp macro="" textlink="">
      <xdr:nvSpPr>
        <xdr:cNvPr id="9019" name="Shape 14">
          <a:extLst>
            <a:ext uri="{FF2B5EF4-FFF2-40B4-BE49-F238E27FC236}">
              <a16:creationId xmlns:a16="http://schemas.microsoft.com/office/drawing/2014/main" id="{9E204A31-51CE-4F9E-A663-592B69594FAE}"/>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36</xdr:row>
      <xdr:rowOff>0</xdr:rowOff>
    </xdr:from>
    <xdr:ext cx="342900" cy="342900"/>
    <xdr:sp macro="" textlink="">
      <xdr:nvSpPr>
        <xdr:cNvPr id="9020" name="Shape 14">
          <a:extLst>
            <a:ext uri="{FF2B5EF4-FFF2-40B4-BE49-F238E27FC236}">
              <a16:creationId xmlns:a16="http://schemas.microsoft.com/office/drawing/2014/main" id="{BFFE7E90-5C80-4909-992F-BD2785C4B2EF}"/>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36</xdr:row>
      <xdr:rowOff>0</xdr:rowOff>
    </xdr:from>
    <xdr:ext cx="342900" cy="342900"/>
    <xdr:sp macro="" textlink="">
      <xdr:nvSpPr>
        <xdr:cNvPr id="9021" name="Shape 14">
          <a:extLst>
            <a:ext uri="{FF2B5EF4-FFF2-40B4-BE49-F238E27FC236}">
              <a16:creationId xmlns:a16="http://schemas.microsoft.com/office/drawing/2014/main" id="{CD45006E-A03E-4735-BD9A-65695151C6CB}"/>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37</xdr:row>
      <xdr:rowOff>0</xdr:rowOff>
    </xdr:from>
    <xdr:ext cx="342900" cy="342900"/>
    <xdr:sp macro="" textlink="">
      <xdr:nvSpPr>
        <xdr:cNvPr id="9022" name="Shape 14">
          <a:extLst>
            <a:ext uri="{FF2B5EF4-FFF2-40B4-BE49-F238E27FC236}">
              <a16:creationId xmlns:a16="http://schemas.microsoft.com/office/drawing/2014/main" id="{D9B08CD5-C5C0-408D-851F-F280C2166307}"/>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37</xdr:row>
      <xdr:rowOff>0</xdr:rowOff>
    </xdr:from>
    <xdr:ext cx="342900" cy="342900"/>
    <xdr:sp macro="" textlink="">
      <xdr:nvSpPr>
        <xdr:cNvPr id="9023" name="Shape 14">
          <a:extLst>
            <a:ext uri="{FF2B5EF4-FFF2-40B4-BE49-F238E27FC236}">
              <a16:creationId xmlns:a16="http://schemas.microsoft.com/office/drawing/2014/main" id="{B116AC3F-31D4-49B3-A74C-FC52D7E5C112}"/>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37</xdr:row>
      <xdr:rowOff>0</xdr:rowOff>
    </xdr:from>
    <xdr:ext cx="342900" cy="342900"/>
    <xdr:sp macro="" textlink="">
      <xdr:nvSpPr>
        <xdr:cNvPr id="9024" name="Shape 14">
          <a:extLst>
            <a:ext uri="{FF2B5EF4-FFF2-40B4-BE49-F238E27FC236}">
              <a16:creationId xmlns:a16="http://schemas.microsoft.com/office/drawing/2014/main" id="{87E3DF1E-9096-482A-BE5D-E028F849B79F}"/>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42900" cy="342900"/>
    <xdr:sp macro="" textlink="">
      <xdr:nvSpPr>
        <xdr:cNvPr id="9025" name="Shape 14">
          <a:extLst>
            <a:ext uri="{FF2B5EF4-FFF2-40B4-BE49-F238E27FC236}">
              <a16:creationId xmlns:a16="http://schemas.microsoft.com/office/drawing/2014/main" id="{D62398F4-1A43-463C-B65F-67E9B3874DA1}"/>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42900" cy="342900"/>
    <xdr:sp macro="" textlink="">
      <xdr:nvSpPr>
        <xdr:cNvPr id="9026" name="Shape 14">
          <a:extLst>
            <a:ext uri="{FF2B5EF4-FFF2-40B4-BE49-F238E27FC236}">
              <a16:creationId xmlns:a16="http://schemas.microsoft.com/office/drawing/2014/main" id="{1EDCE49E-A61A-4119-9DE0-405DCD70D9D2}"/>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42900" cy="342900"/>
    <xdr:sp macro="" textlink="">
      <xdr:nvSpPr>
        <xdr:cNvPr id="9027" name="Shape 14">
          <a:extLst>
            <a:ext uri="{FF2B5EF4-FFF2-40B4-BE49-F238E27FC236}">
              <a16:creationId xmlns:a16="http://schemas.microsoft.com/office/drawing/2014/main" id="{38CA2EF9-A34C-4EB7-9BD7-E7335FC744C7}"/>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41</xdr:row>
      <xdr:rowOff>0</xdr:rowOff>
    </xdr:from>
    <xdr:ext cx="342900" cy="342900"/>
    <xdr:sp macro="" textlink="">
      <xdr:nvSpPr>
        <xdr:cNvPr id="9028" name="Shape 14">
          <a:extLst>
            <a:ext uri="{FF2B5EF4-FFF2-40B4-BE49-F238E27FC236}">
              <a16:creationId xmlns:a16="http://schemas.microsoft.com/office/drawing/2014/main" id="{A96B1C55-0219-40C5-A4F2-3FD7089CFD54}"/>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41</xdr:row>
      <xdr:rowOff>0</xdr:rowOff>
    </xdr:from>
    <xdr:ext cx="342900" cy="342900"/>
    <xdr:sp macro="" textlink="">
      <xdr:nvSpPr>
        <xdr:cNvPr id="9029" name="Shape 14">
          <a:extLst>
            <a:ext uri="{FF2B5EF4-FFF2-40B4-BE49-F238E27FC236}">
              <a16:creationId xmlns:a16="http://schemas.microsoft.com/office/drawing/2014/main" id="{CC39E5C3-3AA8-41CB-8591-C66D509FF0AA}"/>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41</xdr:row>
      <xdr:rowOff>0</xdr:rowOff>
    </xdr:from>
    <xdr:ext cx="342900" cy="342900"/>
    <xdr:sp macro="" textlink="">
      <xdr:nvSpPr>
        <xdr:cNvPr id="9030" name="Shape 14">
          <a:extLst>
            <a:ext uri="{FF2B5EF4-FFF2-40B4-BE49-F238E27FC236}">
              <a16:creationId xmlns:a16="http://schemas.microsoft.com/office/drawing/2014/main" id="{6285892D-C1C0-4ABF-A391-7A10FAD06FF0}"/>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42</xdr:row>
      <xdr:rowOff>0</xdr:rowOff>
    </xdr:from>
    <xdr:ext cx="342900" cy="342900"/>
    <xdr:sp macro="" textlink="">
      <xdr:nvSpPr>
        <xdr:cNvPr id="9031" name="Shape 14">
          <a:extLst>
            <a:ext uri="{FF2B5EF4-FFF2-40B4-BE49-F238E27FC236}">
              <a16:creationId xmlns:a16="http://schemas.microsoft.com/office/drawing/2014/main" id="{C2523B78-A21F-4A01-A085-50E92D60E808}"/>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42</xdr:row>
      <xdr:rowOff>0</xdr:rowOff>
    </xdr:from>
    <xdr:ext cx="342900" cy="342900"/>
    <xdr:sp macro="" textlink="">
      <xdr:nvSpPr>
        <xdr:cNvPr id="9032" name="Shape 14">
          <a:extLst>
            <a:ext uri="{FF2B5EF4-FFF2-40B4-BE49-F238E27FC236}">
              <a16:creationId xmlns:a16="http://schemas.microsoft.com/office/drawing/2014/main" id="{239E452E-4AAD-4B41-A456-72D1F5C80A10}"/>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42</xdr:row>
      <xdr:rowOff>0</xdr:rowOff>
    </xdr:from>
    <xdr:ext cx="342900" cy="342900"/>
    <xdr:sp macro="" textlink="">
      <xdr:nvSpPr>
        <xdr:cNvPr id="9033" name="Shape 14">
          <a:extLst>
            <a:ext uri="{FF2B5EF4-FFF2-40B4-BE49-F238E27FC236}">
              <a16:creationId xmlns:a16="http://schemas.microsoft.com/office/drawing/2014/main" id="{F0941A28-76B8-4A83-AA8B-9FFFDD0C2495}"/>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43</xdr:row>
      <xdr:rowOff>0</xdr:rowOff>
    </xdr:from>
    <xdr:ext cx="342900" cy="342900"/>
    <xdr:sp macro="" textlink="">
      <xdr:nvSpPr>
        <xdr:cNvPr id="9034" name="Shape 14">
          <a:extLst>
            <a:ext uri="{FF2B5EF4-FFF2-40B4-BE49-F238E27FC236}">
              <a16:creationId xmlns:a16="http://schemas.microsoft.com/office/drawing/2014/main" id="{72BE8AA5-3788-4F9F-9531-39CCB5AAF6AE}"/>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43</xdr:row>
      <xdr:rowOff>0</xdr:rowOff>
    </xdr:from>
    <xdr:ext cx="342900" cy="342900"/>
    <xdr:sp macro="" textlink="">
      <xdr:nvSpPr>
        <xdr:cNvPr id="9035" name="Shape 14">
          <a:extLst>
            <a:ext uri="{FF2B5EF4-FFF2-40B4-BE49-F238E27FC236}">
              <a16:creationId xmlns:a16="http://schemas.microsoft.com/office/drawing/2014/main" id="{A651609E-89D9-4BB5-8EBE-4265940A510A}"/>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49</xdr:row>
      <xdr:rowOff>0</xdr:rowOff>
    </xdr:from>
    <xdr:ext cx="342900" cy="342900"/>
    <xdr:sp macro="" textlink="">
      <xdr:nvSpPr>
        <xdr:cNvPr id="9036" name="Shape 14">
          <a:extLst>
            <a:ext uri="{FF2B5EF4-FFF2-40B4-BE49-F238E27FC236}">
              <a16:creationId xmlns:a16="http://schemas.microsoft.com/office/drawing/2014/main" id="{79567A28-C77A-468A-A2DC-D07C9489DDF3}"/>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34</xdr:row>
      <xdr:rowOff>0</xdr:rowOff>
    </xdr:from>
    <xdr:ext cx="342900" cy="342900"/>
    <xdr:sp macro="" textlink="">
      <xdr:nvSpPr>
        <xdr:cNvPr id="9037" name="Shape 14">
          <a:extLst>
            <a:ext uri="{FF2B5EF4-FFF2-40B4-BE49-F238E27FC236}">
              <a16:creationId xmlns:a16="http://schemas.microsoft.com/office/drawing/2014/main" id="{69F04F65-B6D4-4384-BF8F-30C7C82001BC}"/>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42900" cy="342900"/>
    <xdr:sp macro="" textlink="">
      <xdr:nvSpPr>
        <xdr:cNvPr id="9038" name="Shape 14">
          <a:extLst>
            <a:ext uri="{FF2B5EF4-FFF2-40B4-BE49-F238E27FC236}">
              <a16:creationId xmlns:a16="http://schemas.microsoft.com/office/drawing/2014/main" id="{127621D7-31D5-4DE1-BA48-A4A4D0D9531C}"/>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42900" cy="342900"/>
    <xdr:sp macro="" textlink="">
      <xdr:nvSpPr>
        <xdr:cNvPr id="9039" name="Shape 14">
          <a:extLst>
            <a:ext uri="{FF2B5EF4-FFF2-40B4-BE49-F238E27FC236}">
              <a16:creationId xmlns:a16="http://schemas.microsoft.com/office/drawing/2014/main" id="{A595D309-1EEC-47CF-A301-53D1500457AD}"/>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37</xdr:row>
      <xdr:rowOff>0</xdr:rowOff>
    </xdr:from>
    <xdr:ext cx="342900" cy="342900"/>
    <xdr:sp macro="" textlink="">
      <xdr:nvSpPr>
        <xdr:cNvPr id="9040" name="Shape 14">
          <a:extLst>
            <a:ext uri="{FF2B5EF4-FFF2-40B4-BE49-F238E27FC236}">
              <a16:creationId xmlns:a16="http://schemas.microsoft.com/office/drawing/2014/main" id="{A568DD8A-532F-4147-B1C3-EE8FC85FCFC6}"/>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34</xdr:row>
      <xdr:rowOff>0</xdr:rowOff>
    </xdr:from>
    <xdr:ext cx="342900" cy="342900"/>
    <xdr:sp macro="" textlink="">
      <xdr:nvSpPr>
        <xdr:cNvPr id="9041" name="Shape 14">
          <a:extLst>
            <a:ext uri="{FF2B5EF4-FFF2-40B4-BE49-F238E27FC236}">
              <a16:creationId xmlns:a16="http://schemas.microsoft.com/office/drawing/2014/main" id="{39F57C7D-6479-490B-9730-E57BB1F6E3DC}"/>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42900" cy="342900"/>
    <xdr:sp macro="" textlink="">
      <xdr:nvSpPr>
        <xdr:cNvPr id="9042" name="Shape 14">
          <a:extLst>
            <a:ext uri="{FF2B5EF4-FFF2-40B4-BE49-F238E27FC236}">
              <a16:creationId xmlns:a16="http://schemas.microsoft.com/office/drawing/2014/main" id="{A710620C-B0C4-4AF1-873F-49F0E7A3EB66}"/>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42900" cy="342900"/>
    <xdr:sp macro="" textlink="">
      <xdr:nvSpPr>
        <xdr:cNvPr id="9043" name="Shape 14">
          <a:extLst>
            <a:ext uri="{FF2B5EF4-FFF2-40B4-BE49-F238E27FC236}">
              <a16:creationId xmlns:a16="http://schemas.microsoft.com/office/drawing/2014/main" id="{EF8744B0-39CB-47B7-AEAA-0E43B4BC3317}"/>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37</xdr:row>
      <xdr:rowOff>0</xdr:rowOff>
    </xdr:from>
    <xdr:ext cx="342900" cy="342900"/>
    <xdr:sp macro="" textlink="">
      <xdr:nvSpPr>
        <xdr:cNvPr id="9044" name="Shape 14">
          <a:extLst>
            <a:ext uri="{FF2B5EF4-FFF2-40B4-BE49-F238E27FC236}">
              <a16:creationId xmlns:a16="http://schemas.microsoft.com/office/drawing/2014/main" id="{6BE94ABA-D82A-4437-9FE3-92365D5057DB}"/>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34</xdr:row>
      <xdr:rowOff>0</xdr:rowOff>
    </xdr:from>
    <xdr:ext cx="342900" cy="342900"/>
    <xdr:sp macro="" textlink="">
      <xdr:nvSpPr>
        <xdr:cNvPr id="9045" name="Shape 14">
          <a:extLst>
            <a:ext uri="{FF2B5EF4-FFF2-40B4-BE49-F238E27FC236}">
              <a16:creationId xmlns:a16="http://schemas.microsoft.com/office/drawing/2014/main" id="{BF1A3BDA-5257-4006-A2D1-E5EE53AFE41F}"/>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32</xdr:row>
      <xdr:rowOff>0</xdr:rowOff>
    </xdr:from>
    <xdr:ext cx="342900" cy="342900"/>
    <xdr:sp macro="" textlink="">
      <xdr:nvSpPr>
        <xdr:cNvPr id="9046" name="Shape 14">
          <a:extLst>
            <a:ext uri="{FF2B5EF4-FFF2-40B4-BE49-F238E27FC236}">
              <a16:creationId xmlns:a16="http://schemas.microsoft.com/office/drawing/2014/main" id="{EBD42491-CC0A-4E09-9F4F-3B7E7B994F84}"/>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32</xdr:row>
      <xdr:rowOff>0</xdr:rowOff>
    </xdr:from>
    <xdr:ext cx="342900" cy="342900"/>
    <xdr:sp macro="" textlink="">
      <xdr:nvSpPr>
        <xdr:cNvPr id="9047" name="Shape 14">
          <a:extLst>
            <a:ext uri="{FF2B5EF4-FFF2-40B4-BE49-F238E27FC236}">
              <a16:creationId xmlns:a16="http://schemas.microsoft.com/office/drawing/2014/main" id="{5CDAA145-9181-48DC-879D-019D94553662}"/>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32</xdr:row>
      <xdr:rowOff>0</xdr:rowOff>
    </xdr:from>
    <xdr:ext cx="342900" cy="342900"/>
    <xdr:sp macro="" textlink="">
      <xdr:nvSpPr>
        <xdr:cNvPr id="9048" name="Shape 14">
          <a:extLst>
            <a:ext uri="{FF2B5EF4-FFF2-40B4-BE49-F238E27FC236}">
              <a16:creationId xmlns:a16="http://schemas.microsoft.com/office/drawing/2014/main" id="{7B905A52-22E7-4C9B-8237-5337CF248CA6}"/>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42900" cy="342900"/>
    <xdr:sp macro="" textlink="">
      <xdr:nvSpPr>
        <xdr:cNvPr id="9049" name="Shape 14">
          <a:extLst>
            <a:ext uri="{FF2B5EF4-FFF2-40B4-BE49-F238E27FC236}">
              <a16:creationId xmlns:a16="http://schemas.microsoft.com/office/drawing/2014/main" id="{C0984C6E-F780-40C7-9828-59867330A1F9}"/>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42900" cy="342900"/>
    <xdr:sp macro="" textlink="">
      <xdr:nvSpPr>
        <xdr:cNvPr id="9050" name="Shape 14">
          <a:extLst>
            <a:ext uri="{FF2B5EF4-FFF2-40B4-BE49-F238E27FC236}">
              <a16:creationId xmlns:a16="http://schemas.microsoft.com/office/drawing/2014/main" id="{3FD3DAAE-3BF8-4F48-9461-637360C534E0}"/>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42900" cy="342900"/>
    <xdr:sp macro="" textlink="">
      <xdr:nvSpPr>
        <xdr:cNvPr id="9051" name="Shape 14">
          <a:extLst>
            <a:ext uri="{FF2B5EF4-FFF2-40B4-BE49-F238E27FC236}">
              <a16:creationId xmlns:a16="http://schemas.microsoft.com/office/drawing/2014/main" id="{A5D40A43-C813-418C-81A5-7469BD7C6FBF}"/>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42900" cy="342900"/>
    <xdr:sp macro="" textlink="">
      <xdr:nvSpPr>
        <xdr:cNvPr id="9052" name="Shape 14">
          <a:extLst>
            <a:ext uri="{FF2B5EF4-FFF2-40B4-BE49-F238E27FC236}">
              <a16:creationId xmlns:a16="http://schemas.microsoft.com/office/drawing/2014/main" id="{88E63B85-AF92-45B8-BA72-BB6F761D6DBD}"/>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42900" cy="342900"/>
    <xdr:sp macro="" textlink="">
      <xdr:nvSpPr>
        <xdr:cNvPr id="9053" name="Shape 14">
          <a:extLst>
            <a:ext uri="{FF2B5EF4-FFF2-40B4-BE49-F238E27FC236}">
              <a16:creationId xmlns:a16="http://schemas.microsoft.com/office/drawing/2014/main" id="{1D1F8806-F090-43A6-BA6D-97D2FCA489AD}"/>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42900" cy="342900"/>
    <xdr:sp macro="" textlink="">
      <xdr:nvSpPr>
        <xdr:cNvPr id="9054" name="Shape 14">
          <a:extLst>
            <a:ext uri="{FF2B5EF4-FFF2-40B4-BE49-F238E27FC236}">
              <a16:creationId xmlns:a16="http://schemas.microsoft.com/office/drawing/2014/main" id="{5B2FDBEC-7DF4-4CEF-AB89-84C8ABC45237}"/>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37</xdr:row>
      <xdr:rowOff>0</xdr:rowOff>
    </xdr:from>
    <xdr:ext cx="342900" cy="342900"/>
    <xdr:sp macro="" textlink="">
      <xdr:nvSpPr>
        <xdr:cNvPr id="9055" name="Shape 14">
          <a:extLst>
            <a:ext uri="{FF2B5EF4-FFF2-40B4-BE49-F238E27FC236}">
              <a16:creationId xmlns:a16="http://schemas.microsoft.com/office/drawing/2014/main" id="{926A94A0-A5D5-41CE-8198-EBDCCEAD228E}"/>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37</xdr:row>
      <xdr:rowOff>0</xdr:rowOff>
    </xdr:from>
    <xdr:ext cx="342900" cy="342900"/>
    <xdr:sp macro="" textlink="">
      <xdr:nvSpPr>
        <xdr:cNvPr id="9056" name="Shape 14">
          <a:extLst>
            <a:ext uri="{FF2B5EF4-FFF2-40B4-BE49-F238E27FC236}">
              <a16:creationId xmlns:a16="http://schemas.microsoft.com/office/drawing/2014/main" id="{815A82C1-767C-4BD8-96F6-15CE27C7662E}"/>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40</xdr:row>
      <xdr:rowOff>0</xdr:rowOff>
    </xdr:from>
    <xdr:ext cx="342900" cy="342900"/>
    <xdr:sp macro="" textlink="">
      <xdr:nvSpPr>
        <xdr:cNvPr id="9057" name="Shape 14">
          <a:extLst>
            <a:ext uri="{FF2B5EF4-FFF2-40B4-BE49-F238E27FC236}">
              <a16:creationId xmlns:a16="http://schemas.microsoft.com/office/drawing/2014/main" id="{155AEB41-501C-4E75-9F7F-9D14EF298A08}"/>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40</xdr:row>
      <xdr:rowOff>0</xdr:rowOff>
    </xdr:from>
    <xdr:ext cx="342900" cy="342900"/>
    <xdr:sp macro="" textlink="">
      <xdr:nvSpPr>
        <xdr:cNvPr id="9058" name="Shape 14">
          <a:extLst>
            <a:ext uri="{FF2B5EF4-FFF2-40B4-BE49-F238E27FC236}">
              <a16:creationId xmlns:a16="http://schemas.microsoft.com/office/drawing/2014/main" id="{27F75530-2F3D-4A5F-8645-4E0D824EFF06}"/>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40</xdr:row>
      <xdr:rowOff>0</xdr:rowOff>
    </xdr:from>
    <xdr:ext cx="342900" cy="342900"/>
    <xdr:sp macro="" textlink="">
      <xdr:nvSpPr>
        <xdr:cNvPr id="9059" name="Shape 14">
          <a:extLst>
            <a:ext uri="{FF2B5EF4-FFF2-40B4-BE49-F238E27FC236}">
              <a16:creationId xmlns:a16="http://schemas.microsoft.com/office/drawing/2014/main" id="{DC2BF613-D688-4CAC-A1D7-2F6B8E27BBC6}"/>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41</xdr:row>
      <xdr:rowOff>0</xdr:rowOff>
    </xdr:from>
    <xdr:ext cx="342900" cy="342900"/>
    <xdr:sp macro="" textlink="">
      <xdr:nvSpPr>
        <xdr:cNvPr id="9060" name="Shape 14">
          <a:extLst>
            <a:ext uri="{FF2B5EF4-FFF2-40B4-BE49-F238E27FC236}">
              <a16:creationId xmlns:a16="http://schemas.microsoft.com/office/drawing/2014/main" id="{EECBC790-1E43-494C-8D90-046D4E9DF939}"/>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41</xdr:row>
      <xdr:rowOff>0</xdr:rowOff>
    </xdr:from>
    <xdr:ext cx="342900" cy="342900"/>
    <xdr:sp macro="" textlink="">
      <xdr:nvSpPr>
        <xdr:cNvPr id="9061" name="Shape 14">
          <a:extLst>
            <a:ext uri="{FF2B5EF4-FFF2-40B4-BE49-F238E27FC236}">
              <a16:creationId xmlns:a16="http://schemas.microsoft.com/office/drawing/2014/main" id="{0ED829A7-E944-4022-B4AF-B6B6504C5207}"/>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41</xdr:row>
      <xdr:rowOff>0</xdr:rowOff>
    </xdr:from>
    <xdr:ext cx="342900" cy="342900"/>
    <xdr:sp macro="" textlink="">
      <xdr:nvSpPr>
        <xdr:cNvPr id="9062" name="Shape 14">
          <a:extLst>
            <a:ext uri="{FF2B5EF4-FFF2-40B4-BE49-F238E27FC236}">
              <a16:creationId xmlns:a16="http://schemas.microsoft.com/office/drawing/2014/main" id="{2D3B200A-4864-48EB-A957-46825B739524}"/>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42</xdr:row>
      <xdr:rowOff>0</xdr:rowOff>
    </xdr:from>
    <xdr:ext cx="342900" cy="342900"/>
    <xdr:sp macro="" textlink="">
      <xdr:nvSpPr>
        <xdr:cNvPr id="9063" name="Shape 14">
          <a:extLst>
            <a:ext uri="{FF2B5EF4-FFF2-40B4-BE49-F238E27FC236}">
              <a16:creationId xmlns:a16="http://schemas.microsoft.com/office/drawing/2014/main" id="{C999F010-3B74-48DA-BFE0-45D26719476B}"/>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42</xdr:row>
      <xdr:rowOff>0</xdr:rowOff>
    </xdr:from>
    <xdr:ext cx="342900" cy="342900"/>
    <xdr:sp macro="" textlink="">
      <xdr:nvSpPr>
        <xdr:cNvPr id="9064" name="Shape 14">
          <a:extLst>
            <a:ext uri="{FF2B5EF4-FFF2-40B4-BE49-F238E27FC236}">
              <a16:creationId xmlns:a16="http://schemas.microsoft.com/office/drawing/2014/main" id="{30F0B3AA-A26F-4C92-9057-9639EF617558}"/>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42</xdr:row>
      <xdr:rowOff>0</xdr:rowOff>
    </xdr:from>
    <xdr:ext cx="342900" cy="342900"/>
    <xdr:sp macro="" textlink="">
      <xdr:nvSpPr>
        <xdr:cNvPr id="9065" name="Shape 14">
          <a:extLst>
            <a:ext uri="{FF2B5EF4-FFF2-40B4-BE49-F238E27FC236}">
              <a16:creationId xmlns:a16="http://schemas.microsoft.com/office/drawing/2014/main" id="{0690F564-C94A-40FC-A1F7-3B234A4D842E}"/>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43</xdr:row>
      <xdr:rowOff>0</xdr:rowOff>
    </xdr:from>
    <xdr:ext cx="342900" cy="342900"/>
    <xdr:sp macro="" textlink="">
      <xdr:nvSpPr>
        <xdr:cNvPr id="9066" name="Shape 14">
          <a:extLst>
            <a:ext uri="{FF2B5EF4-FFF2-40B4-BE49-F238E27FC236}">
              <a16:creationId xmlns:a16="http://schemas.microsoft.com/office/drawing/2014/main" id="{F79C31C3-FA75-4F32-9430-AA43E2279110}"/>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43</xdr:row>
      <xdr:rowOff>0</xdr:rowOff>
    </xdr:from>
    <xdr:ext cx="342900" cy="342900"/>
    <xdr:sp macro="" textlink="">
      <xdr:nvSpPr>
        <xdr:cNvPr id="9067" name="Shape 14">
          <a:extLst>
            <a:ext uri="{FF2B5EF4-FFF2-40B4-BE49-F238E27FC236}">
              <a16:creationId xmlns:a16="http://schemas.microsoft.com/office/drawing/2014/main" id="{80DF7094-819B-40EF-8EA3-400A70E87D67}"/>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43</xdr:row>
      <xdr:rowOff>0</xdr:rowOff>
    </xdr:from>
    <xdr:ext cx="342900" cy="342900"/>
    <xdr:sp macro="" textlink="">
      <xdr:nvSpPr>
        <xdr:cNvPr id="9068" name="Shape 14">
          <a:extLst>
            <a:ext uri="{FF2B5EF4-FFF2-40B4-BE49-F238E27FC236}">
              <a16:creationId xmlns:a16="http://schemas.microsoft.com/office/drawing/2014/main" id="{F025B15A-02EA-4D66-98DD-E2D48D6364A6}"/>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9069" name="Shape 14">
          <a:extLst>
            <a:ext uri="{FF2B5EF4-FFF2-40B4-BE49-F238E27FC236}">
              <a16:creationId xmlns:a16="http://schemas.microsoft.com/office/drawing/2014/main" id="{268733FD-CEC3-48F9-AE2D-EAD448FF0592}"/>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9070" name="Shape 14">
          <a:extLst>
            <a:ext uri="{FF2B5EF4-FFF2-40B4-BE49-F238E27FC236}">
              <a16:creationId xmlns:a16="http://schemas.microsoft.com/office/drawing/2014/main" id="{764AB3E7-FCE7-4FEE-B494-30A3187C739C}"/>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9071" name="Shape 14">
          <a:extLst>
            <a:ext uri="{FF2B5EF4-FFF2-40B4-BE49-F238E27FC236}">
              <a16:creationId xmlns:a16="http://schemas.microsoft.com/office/drawing/2014/main" id="{A86FE8CF-18F7-41C6-8298-4F9CCFCE7E04}"/>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34</xdr:row>
      <xdr:rowOff>0</xdr:rowOff>
    </xdr:from>
    <xdr:ext cx="342900" cy="342900"/>
    <xdr:sp macro="" textlink="">
      <xdr:nvSpPr>
        <xdr:cNvPr id="9072" name="Shape 14">
          <a:extLst>
            <a:ext uri="{FF2B5EF4-FFF2-40B4-BE49-F238E27FC236}">
              <a16:creationId xmlns:a16="http://schemas.microsoft.com/office/drawing/2014/main" id="{F2636A0F-9506-4598-ACB7-EED4929B80C5}"/>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35</xdr:row>
      <xdr:rowOff>0</xdr:rowOff>
    </xdr:from>
    <xdr:ext cx="342900" cy="342900"/>
    <xdr:sp macro="" textlink="">
      <xdr:nvSpPr>
        <xdr:cNvPr id="9073" name="Shape 14">
          <a:extLst>
            <a:ext uri="{FF2B5EF4-FFF2-40B4-BE49-F238E27FC236}">
              <a16:creationId xmlns:a16="http://schemas.microsoft.com/office/drawing/2014/main" id="{220D4DE5-558D-434F-A46E-1476342EC1D7}"/>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9074" name="Shape 14">
          <a:extLst>
            <a:ext uri="{FF2B5EF4-FFF2-40B4-BE49-F238E27FC236}">
              <a16:creationId xmlns:a16="http://schemas.microsoft.com/office/drawing/2014/main" id="{742AB382-84A8-4574-BDDF-ED2A4FAEF99E}"/>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9075" name="Shape 14">
          <a:extLst>
            <a:ext uri="{FF2B5EF4-FFF2-40B4-BE49-F238E27FC236}">
              <a16:creationId xmlns:a16="http://schemas.microsoft.com/office/drawing/2014/main" id="{7A56C340-BA19-4A1C-826B-4B216BE74B79}"/>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34</xdr:row>
      <xdr:rowOff>0</xdr:rowOff>
    </xdr:from>
    <xdr:ext cx="342900" cy="342900"/>
    <xdr:sp macro="" textlink="">
      <xdr:nvSpPr>
        <xdr:cNvPr id="9076" name="Shape 14">
          <a:extLst>
            <a:ext uri="{FF2B5EF4-FFF2-40B4-BE49-F238E27FC236}">
              <a16:creationId xmlns:a16="http://schemas.microsoft.com/office/drawing/2014/main" id="{DC12371C-3C40-4C70-A710-FD265CB7C79D}"/>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35</xdr:row>
      <xdr:rowOff>0</xdr:rowOff>
    </xdr:from>
    <xdr:ext cx="342900" cy="342900"/>
    <xdr:sp macro="" textlink="">
      <xdr:nvSpPr>
        <xdr:cNvPr id="9077" name="Shape 14">
          <a:extLst>
            <a:ext uri="{FF2B5EF4-FFF2-40B4-BE49-F238E27FC236}">
              <a16:creationId xmlns:a16="http://schemas.microsoft.com/office/drawing/2014/main" id="{9F0B5F0F-5C5F-4581-975E-850E39422DB7}"/>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9078" name="Shape 14">
          <a:extLst>
            <a:ext uri="{FF2B5EF4-FFF2-40B4-BE49-F238E27FC236}">
              <a16:creationId xmlns:a16="http://schemas.microsoft.com/office/drawing/2014/main" id="{C23189B9-8DB1-4156-93C3-B31F241632CF}"/>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9079" name="Shape 14">
          <a:extLst>
            <a:ext uri="{FF2B5EF4-FFF2-40B4-BE49-F238E27FC236}">
              <a16:creationId xmlns:a16="http://schemas.microsoft.com/office/drawing/2014/main" id="{F04E9F33-9F25-4658-B23F-8166075A4974}"/>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34</xdr:row>
      <xdr:rowOff>0</xdr:rowOff>
    </xdr:from>
    <xdr:ext cx="342900" cy="342900"/>
    <xdr:sp macro="" textlink="">
      <xdr:nvSpPr>
        <xdr:cNvPr id="9080" name="Shape 14">
          <a:extLst>
            <a:ext uri="{FF2B5EF4-FFF2-40B4-BE49-F238E27FC236}">
              <a16:creationId xmlns:a16="http://schemas.microsoft.com/office/drawing/2014/main" id="{D595032A-F62E-4A2E-ABA6-9C287CE7DDFF}"/>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42900" cy="342900"/>
    <xdr:sp macro="" textlink="">
      <xdr:nvSpPr>
        <xdr:cNvPr id="9081" name="Shape 14">
          <a:extLst>
            <a:ext uri="{FF2B5EF4-FFF2-40B4-BE49-F238E27FC236}">
              <a16:creationId xmlns:a16="http://schemas.microsoft.com/office/drawing/2014/main" id="{98AEBE1D-CF51-4077-BD10-FAC3AF54D72C}"/>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42900" cy="342900"/>
    <xdr:sp macro="" textlink="">
      <xdr:nvSpPr>
        <xdr:cNvPr id="9082" name="Shape 14">
          <a:extLst>
            <a:ext uri="{FF2B5EF4-FFF2-40B4-BE49-F238E27FC236}">
              <a16:creationId xmlns:a16="http://schemas.microsoft.com/office/drawing/2014/main" id="{FDB5F09F-9AFD-4DBF-9112-580A33F9F5C0}"/>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42900" cy="342900"/>
    <xdr:sp macro="" textlink="">
      <xdr:nvSpPr>
        <xdr:cNvPr id="9083" name="Shape 14">
          <a:extLst>
            <a:ext uri="{FF2B5EF4-FFF2-40B4-BE49-F238E27FC236}">
              <a16:creationId xmlns:a16="http://schemas.microsoft.com/office/drawing/2014/main" id="{12DD21FF-1386-4CA1-87F4-3CC925AC8FE3}"/>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35</xdr:row>
      <xdr:rowOff>0</xdr:rowOff>
    </xdr:from>
    <xdr:ext cx="342900" cy="342900"/>
    <xdr:sp macro="" textlink="">
      <xdr:nvSpPr>
        <xdr:cNvPr id="9084" name="Shape 14">
          <a:extLst>
            <a:ext uri="{FF2B5EF4-FFF2-40B4-BE49-F238E27FC236}">
              <a16:creationId xmlns:a16="http://schemas.microsoft.com/office/drawing/2014/main" id="{D9B8B5E9-8C4C-456B-A251-9F6DDC5B9EC3}"/>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35</xdr:row>
      <xdr:rowOff>0</xdr:rowOff>
    </xdr:from>
    <xdr:ext cx="342900" cy="342900"/>
    <xdr:sp macro="" textlink="">
      <xdr:nvSpPr>
        <xdr:cNvPr id="9085" name="Shape 14">
          <a:extLst>
            <a:ext uri="{FF2B5EF4-FFF2-40B4-BE49-F238E27FC236}">
              <a16:creationId xmlns:a16="http://schemas.microsoft.com/office/drawing/2014/main" id="{BD068279-E35A-4187-888F-E5DEF109ED88}"/>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35</xdr:row>
      <xdr:rowOff>0</xdr:rowOff>
    </xdr:from>
    <xdr:ext cx="342900" cy="342900"/>
    <xdr:sp macro="" textlink="">
      <xdr:nvSpPr>
        <xdr:cNvPr id="9086" name="Shape 14">
          <a:extLst>
            <a:ext uri="{FF2B5EF4-FFF2-40B4-BE49-F238E27FC236}">
              <a16:creationId xmlns:a16="http://schemas.microsoft.com/office/drawing/2014/main" id="{FB226433-21B8-4100-BECF-A98268D66084}"/>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9087" name="Shape 14">
          <a:extLst>
            <a:ext uri="{FF2B5EF4-FFF2-40B4-BE49-F238E27FC236}">
              <a16:creationId xmlns:a16="http://schemas.microsoft.com/office/drawing/2014/main" id="{E02519C4-DDA8-4FDF-995A-BF81BC4480B0}"/>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9088" name="Shape 14">
          <a:extLst>
            <a:ext uri="{FF2B5EF4-FFF2-40B4-BE49-F238E27FC236}">
              <a16:creationId xmlns:a16="http://schemas.microsoft.com/office/drawing/2014/main" id="{4EABE292-EFB5-4DED-8F8B-F6E54ABC7B33}"/>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9089" name="Shape 14">
          <a:extLst>
            <a:ext uri="{FF2B5EF4-FFF2-40B4-BE49-F238E27FC236}">
              <a16:creationId xmlns:a16="http://schemas.microsoft.com/office/drawing/2014/main" id="{27DB2B26-4421-4969-B4E6-59EBE9E3752B}"/>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9090" name="Shape 14">
          <a:extLst>
            <a:ext uri="{FF2B5EF4-FFF2-40B4-BE49-F238E27FC236}">
              <a16:creationId xmlns:a16="http://schemas.microsoft.com/office/drawing/2014/main" id="{7EDA1DA1-FC8B-4F0C-B2B0-4A7F89951863}"/>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9091" name="Shape 14">
          <a:extLst>
            <a:ext uri="{FF2B5EF4-FFF2-40B4-BE49-F238E27FC236}">
              <a16:creationId xmlns:a16="http://schemas.microsoft.com/office/drawing/2014/main" id="{AF15AD06-E384-4AEC-96E9-5F311914AD91}"/>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9092" name="Shape 14">
          <a:extLst>
            <a:ext uri="{FF2B5EF4-FFF2-40B4-BE49-F238E27FC236}">
              <a16:creationId xmlns:a16="http://schemas.microsoft.com/office/drawing/2014/main" id="{AC510546-83F6-423F-B35C-77E68FA66C15}"/>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42900" cy="342900"/>
    <xdr:sp macro="" textlink="">
      <xdr:nvSpPr>
        <xdr:cNvPr id="9093" name="Shape 14">
          <a:extLst>
            <a:ext uri="{FF2B5EF4-FFF2-40B4-BE49-F238E27FC236}">
              <a16:creationId xmlns:a16="http://schemas.microsoft.com/office/drawing/2014/main" id="{ED6AC35F-CEB6-432E-8BE8-134391132D59}"/>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42900" cy="342900"/>
    <xdr:sp macro="" textlink="">
      <xdr:nvSpPr>
        <xdr:cNvPr id="9094" name="Shape 14">
          <a:extLst>
            <a:ext uri="{FF2B5EF4-FFF2-40B4-BE49-F238E27FC236}">
              <a16:creationId xmlns:a16="http://schemas.microsoft.com/office/drawing/2014/main" id="{FD9819E7-50AE-4A09-95D6-84305B579C75}"/>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42900" cy="342900"/>
    <xdr:sp macro="" textlink="">
      <xdr:nvSpPr>
        <xdr:cNvPr id="9095" name="Shape 14">
          <a:extLst>
            <a:ext uri="{FF2B5EF4-FFF2-40B4-BE49-F238E27FC236}">
              <a16:creationId xmlns:a16="http://schemas.microsoft.com/office/drawing/2014/main" id="{224A151D-F3E0-4305-B97A-B75126431815}"/>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41</xdr:row>
      <xdr:rowOff>0</xdr:rowOff>
    </xdr:from>
    <xdr:ext cx="342900" cy="342900"/>
    <xdr:sp macro="" textlink="">
      <xdr:nvSpPr>
        <xdr:cNvPr id="9096" name="Shape 14">
          <a:extLst>
            <a:ext uri="{FF2B5EF4-FFF2-40B4-BE49-F238E27FC236}">
              <a16:creationId xmlns:a16="http://schemas.microsoft.com/office/drawing/2014/main" id="{A621AFAC-E2CC-4050-8C4C-64242C0154DE}"/>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41</xdr:row>
      <xdr:rowOff>0</xdr:rowOff>
    </xdr:from>
    <xdr:ext cx="342900" cy="342900"/>
    <xdr:sp macro="" textlink="">
      <xdr:nvSpPr>
        <xdr:cNvPr id="9097" name="Shape 14">
          <a:extLst>
            <a:ext uri="{FF2B5EF4-FFF2-40B4-BE49-F238E27FC236}">
              <a16:creationId xmlns:a16="http://schemas.microsoft.com/office/drawing/2014/main" id="{CB841074-A955-4F89-8DB1-57D14232EE68}"/>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41</xdr:row>
      <xdr:rowOff>0</xdr:rowOff>
    </xdr:from>
    <xdr:ext cx="342900" cy="342900"/>
    <xdr:sp macro="" textlink="">
      <xdr:nvSpPr>
        <xdr:cNvPr id="9098" name="Shape 14">
          <a:extLst>
            <a:ext uri="{FF2B5EF4-FFF2-40B4-BE49-F238E27FC236}">
              <a16:creationId xmlns:a16="http://schemas.microsoft.com/office/drawing/2014/main" id="{E5BEC8B7-052D-4E9F-B5F3-BC13370488EB}"/>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42</xdr:row>
      <xdr:rowOff>0</xdr:rowOff>
    </xdr:from>
    <xdr:ext cx="342900" cy="342900"/>
    <xdr:sp macro="" textlink="">
      <xdr:nvSpPr>
        <xdr:cNvPr id="9099" name="Shape 14">
          <a:extLst>
            <a:ext uri="{FF2B5EF4-FFF2-40B4-BE49-F238E27FC236}">
              <a16:creationId xmlns:a16="http://schemas.microsoft.com/office/drawing/2014/main" id="{FA1A7B97-FF7F-4C4C-94B0-EEB70EA31E65}"/>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42</xdr:row>
      <xdr:rowOff>0</xdr:rowOff>
    </xdr:from>
    <xdr:ext cx="342900" cy="342900"/>
    <xdr:sp macro="" textlink="">
      <xdr:nvSpPr>
        <xdr:cNvPr id="9100" name="Shape 14">
          <a:extLst>
            <a:ext uri="{FF2B5EF4-FFF2-40B4-BE49-F238E27FC236}">
              <a16:creationId xmlns:a16="http://schemas.microsoft.com/office/drawing/2014/main" id="{CE693F35-4458-4B05-9501-51D4BDB29421}"/>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9101" name="Shape 14">
          <a:extLst>
            <a:ext uri="{FF2B5EF4-FFF2-40B4-BE49-F238E27FC236}">
              <a16:creationId xmlns:a16="http://schemas.microsoft.com/office/drawing/2014/main" id="{83CA25C5-0768-423F-93DC-DF162B175A2B}"/>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9102" name="Shape 14">
          <a:extLst>
            <a:ext uri="{FF2B5EF4-FFF2-40B4-BE49-F238E27FC236}">
              <a16:creationId xmlns:a16="http://schemas.microsoft.com/office/drawing/2014/main" id="{F6856D11-9CC0-43EB-ADA3-551A364C249A}"/>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9103" name="Shape 14">
          <a:extLst>
            <a:ext uri="{FF2B5EF4-FFF2-40B4-BE49-F238E27FC236}">
              <a16:creationId xmlns:a16="http://schemas.microsoft.com/office/drawing/2014/main" id="{7C24DE26-2EAE-4210-9DC6-5C8E1F57FF04}"/>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9104" name="Shape 14">
          <a:extLst>
            <a:ext uri="{FF2B5EF4-FFF2-40B4-BE49-F238E27FC236}">
              <a16:creationId xmlns:a16="http://schemas.microsoft.com/office/drawing/2014/main" id="{0480ABB6-1982-47B1-85D4-04983CC24694}"/>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9105" name="Shape 14">
          <a:extLst>
            <a:ext uri="{FF2B5EF4-FFF2-40B4-BE49-F238E27FC236}">
              <a16:creationId xmlns:a16="http://schemas.microsoft.com/office/drawing/2014/main" id="{9B8C8C3E-9E33-4926-AAA3-37337D8C19B9}"/>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9106" name="Shape 14">
          <a:extLst>
            <a:ext uri="{FF2B5EF4-FFF2-40B4-BE49-F238E27FC236}">
              <a16:creationId xmlns:a16="http://schemas.microsoft.com/office/drawing/2014/main" id="{5FAAE519-B5F6-4959-9246-614495E5A6B4}"/>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34</xdr:row>
      <xdr:rowOff>0</xdr:rowOff>
    </xdr:from>
    <xdr:ext cx="342900" cy="342900"/>
    <xdr:sp macro="" textlink="">
      <xdr:nvSpPr>
        <xdr:cNvPr id="9107" name="Shape 14">
          <a:extLst>
            <a:ext uri="{FF2B5EF4-FFF2-40B4-BE49-F238E27FC236}">
              <a16:creationId xmlns:a16="http://schemas.microsoft.com/office/drawing/2014/main" id="{1E7B923D-FEAE-4440-8E21-3E22D418496E}"/>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35</xdr:row>
      <xdr:rowOff>0</xdr:rowOff>
    </xdr:from>
    <xdr:ext cx="342900" cy="342900"/>
    <xdr:sp macro="" textlink="">
      <xdr:nvSpPr>
        <xdr:cNvPr id="9108" name="Shape 14">
          <a:extLst>
            <a:ext uri="{FF2B5EF4-FFF2-40B4-BE49-F238E27FC236}">
              <a16:creationId xmlns:a16="http://schemas.microsoft.com/office/drawing/2014/main" id="{8989DCE3-9861-43E7-908D-A3F786C3DA61}"/>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36</xdr:row>
      <xdr:rowOff>0</xdr:rowOff>
    </xdr:from>
    <xdr:ext cx="342900" cy="342900"/>
    <xdr:sp macro="" textlink="">
      <xdr:nvSpPr>
        <xdr:cNvPr id="9109" name="Shape 14">
          <a:extLst>
            <a:ext uri="{FF2B5EF4-FFF2-40B4-BE49-F238E27FC236}">
              <a16:creationId xmlns:a16="http://schemas.microsoft.com/office/drawing/2014/main" id="{D0F25E82-0182-41A3-BE7A-F9EABC18B9A6}"/>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37</xdr:row>
      <xdr:rowOff>0</xdr:rowOff>
    </xdr:from>
    <xdr:ext cx="342900" cy="342900"/>
    <xdr:sp macro="" textlink="">
      <xdr:nvSpPr>
        <xdr:cNvPr id="9110" name="Shape 14">
          <a:extLst>
            <a:ext uri="{FF2B5EF4-FFF2-40B4-BE49-F238E27FC236}">
              <a16:creationId xmlns:a16="http://schemas.microsoft.com/office/drawing/2014/main" id="{6312AF1F-6CB3-450E-A972-EF021BB2A0CA}"/>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34</xdr:row>
      <xdr:rowOff>0</xdr:rowOff>
    </xdr:from>
    <xdr:ext cx="342900" cy="342900"/>
    <xdr:sp macro="" textlink="">
      <xdr:nvSpPr>
        <xdr:cNvPr id="9111" name="Shape 14">
          <a:extLst>
            <a:ext uri="{FF2B5EF4-FFF2-40B4-BE49-F238E27FC236}">
              <a16:creationId xmlns:a16="http://schemas.microsoft.com/office/drawing/2014/main" id="{11B9BEED-E071-425A-9FAB-09BAEBAB36DB}"/>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35</xdr:row>
      <xdr:rowOff>0</xdr:rowOff>
    </xdr:from>
    <xdr:ext cx="342900" cy="342900"/>
    <xdr:sp macro="" textlink="">
      <xdr:nvSpPr>
        <xdr:cNvPr id="9112" name="Shape 14">
          <a:extLst>
            <a:ext uri="{FF2B5EF4-FFF2-40B4-BE49-F238E27FC236}">
              <a16:creationId xmlns:a16="http://schemas.microsoft.com/office/drawing/2014/main" id="{F97DC87F-DC5A-47C5-90F1-AE1640395FBB}"/>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36</xdr:row>
      <xdr:rowOff>0</xdr:rowOff>
    </xdr:from>
    <xdr:ext cx="342900" cy="342900"/>
    <xdr:sp macro="" textlink="">
      <xdr:nvSpPr>
        <xdr:cNvPr id="9113" name="Shape 14">
          <a:extLst>
            <a:ext uri="{FF2B5EF4-FFF2-40B4-BE49-F238E27FC236}">
              <a16:creationId xmlns:a16="http://schemas.microsoft.com/office/drawing/2014/main" id="{12120A1B-4150-4721-BBD1-98F0528C6921}"/>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37</xdr:row>
      <xdr:rowOff>0</xdr:rowOff>
    </xdr:from>
    <xdr:ext cx="342900" cy="342900"/>
    <xdr:sp macro="" textlink="">
      <xdr:nvSpPr>
        <xdr:cNvPr id="9114" name="Shape 14">
          <a:extLst>
            <a:ext uri="{FF2B5EF4-FFF2-40B4-BE49-F238E27FC236}">
              <a16:creationId xmlns:a16="http://schemas.microsoft.com/office/drawing/2014/main" id="{6420D99E-AFD6-47E1-B960-8920B593CEAC}"/>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34</xdr:row>
      <xdr:rowOff>0</xdr:rowOff>
    </xdr:from>
    <xdr:ext cx="342900" cy="342900"/>
    <xdr:sp macro="" textlink="">
      <xdr:nvSpPr>
        <xdr:cNvPr id="9115" name="Shape 14">
          <a:extLst>
            <a:ext uri="{FF2B5EF4-FFF2-40B4-BE49-F238E27FC236}">
              <a16:creationId xmlns:a16="http://schemas.microsoft.com/office/drawing/2014/main" id="{53BAFD9D-FA46-4148-9EE8-0A1ABD16EFAB}"/>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32</xdr:row>
      <xdr:rowOff>0</xdr:rowOff>
    </xdr:from>
    <xdr:ext cx="342900" cy="342900"/>
    <xdr:sp macro="" textlink="">
      <xdr:nvSpPr>
        <xdr:cNvPr id="9116" name="Shape 14">
          <a:extLst>
            <a:ext uri="{FF2B5EF4-FFF2-40B4-BE49-F238E27FC236}">
              <a16:creationId xmlns:a16="http://schemas.microsoft.com/office/drawing/2014/main" id="{B370531C-B507-4180-85ED-7A08DB7579B7}"/>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32</xdr:row>
      <xdr:rowOff>0</xdr:rowOff>
    </xdr:from>
    <xdr:ext cx="342900" cy="342900"/>
    <xdr:sp macro="" textlink="">
      <xdr:nvSpPr>
        <xdr:cNvPr id="9117" name="Shape 14">
          <a:extLst>
            <a:ext uri="{FF2B5EF4-FFF2-40B4-BE49-F238E27FC236}">
              <a16:creationId xmlns:a16="http://schemas.microsoft.com/office/drawing/2014/main" id="{01CF07B3-793A-496C-A30C-49A45EA76058}"/>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32</xdr:row>
      <xdr:rowOff>0</xdr:rowOff>
    </xdr:from>
    <xdr:ext cx="342900" cy="342900"/>
    <xdr:sp macro="" textlink="">
      <xdr:nvSpPr>
        <xdr:cNvPr id="9118" name="Shape 14">
          <a:extLst>
            <a:ext uri="{FF2B5EF4-FFF2-40B4-BE49-F238E27FC236}">
              <a16:creationId xmlns:a16="http://schemas.microsoft.com/office/drawing/2014/main" id="{F58B7566-868A-4774-8B22-8824D712DFB2}"/>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35</xdr:row>
      <xdr:rowOff>0</xdr:rowOff>
    </xdr:from>
    <xdr:ext cx="342900" cy="342900"/>
    <xdr:sp macro="" textlink="">
      <xdr:nvSpPr>
        <xdr:cNvPr id="9119" name="Shape 14">
          <a:extLst>
            <a:ext uri="{FF2B5EF4-FFF2-40B4-BE49-F238E27FC236}">
              <a16:creationId xmlns:a16="http://schemas.microsoft.com/office/drawing/2014/main" id="{4D4A81AE-8376-4E83-81B7-2FB18804FC1C}"/>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35</xdr:row>
      <xdr:rowOff>0</xdr:rowOff>
    </xdr:from>
    <xdr:ext cx="342900" cy="342900"/>
    <xdr:sp macro="" textlink="">
      <xdr:nvSpPr>
        <xdr:cNvPr id="9120" name="Shape 14">
          <a:extLst>
            <a:ext uri="{FF2B5EF4-FFF2-40B4-BE49-F238E27FC236}">
              <a16:creationId xmlns:a16="http://schemas.microsoft.com/office/drawing/2014/main" id="{CA698FF2-CFA8-481A-BEA9-50E30EB6C553}"/>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35</xdr:row>
      <xdr:rowOff>0</xdr:rowOff>
    </xdr:from>
    <xdr:ext cx="342900" cy="342900"/>
    <xdr:sp macro="" textlink="">
      <xdr:nvSpPr>
        <xdr:cNvPr id="9121" name="Shape 14">
          <a:extLst>
            <a:ext uri="{FF2B5EF4-FFF2-40B4-BE49-F238E27FC236}">
              <a16:creationId xmlns:a16="http://schemas.microsoft.com/office/drawing/2014/main" id="{DC757D06-4026-4D89-9195-F8553F9D12DD}"/>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36</xdr:row>
      <xdr:rowOff>0</xdr:rowOff>
    </xdr:from>
    <xdr:ext cx="342900" cy="342900"/>
    <xdr:sp macro="" textlink="">
      <xdr:nvSpPr>
        <xdr:cNvPr id="9122" name="Shape 14">
          <a:extLst>
            <a:ext uri="{FF2B5EF4-FFF2-40B4-BE49-F238E27FC236}">
              <a16:creationId xmlns:a16="http://schemas.microsoft.com/office/drawing/2014/main" id="{4A63EB4B-4504-46E2-A510-9A4AA605B68B}"/>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36</xdr:row>
      <xdr:rowOff>0</xdr:rowOff>
    </xdr:from>
    <xdr:ext cx="342900" cy="342900"/>
    <xdr:sp macro="" textlink="">
      <xdr:nvSpPr>
        <xdr:cNvPr id="9123" name="Shape 14">
          <a:extLst>
            <a:ext uri="{FF2B5EF4-FFF2-40B4-BE49-F238E27FC236}">
              <a16:creationId xmlns:a16="http://schemas.microsoft.com/office/drawing/2014/main" id="{90E9C16B-947A-4280-B4AF-E39DC19F138C}"/>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36</xdr:row>
      <xdr:rowOff>0</xdr:rowOff>
    </xdr:from>
    <xdr:ext cx="342900" cy="342900"/>
    <xdr:sp macro="" textlink="">
      <xdr:nvSpPr>
        <xdr:cNvPr id="9124" name="Shape 14">
          <a:extLst>
            <a:ext uri="{FF2B5EF4-FFF2-40B4-BE49-F238E27FC236}">
              <a16:creationId xmlns:a16="http://schemas.microsoft.com/office/drawing/2014/main" id="{2DFFD1A4-8198-4786-BE6D-3BF6347CFD43}"/>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37</xdr:row>
      <xdr:rowOff>0</xdr:rowOff>
    </xdr:from>
    <xdr:ext cx="342900" cy="342900"/>
    <xdr:sp macro="" textlink="">
      <xdr:nvSpPr>
        <xdr:cNvPr id="9125" name="Shape 14">
          <a:extLst>
            <a:ext uri="{FF2B5EF4-FFF2-40B4-BE49-F238E27FC236}">
              <a16:creationId xmlns:a16="http://schemas.microsoft.com/office/drawing/2014/main" id="{C877C01B-5168-4451-BAB1-4E75714698F1}"/>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37</xdr:row>
      <xdr:rowOff>0</xdr:rowOff>
    </xdr:from>
    <xdr:ext cx="342900" cy="342900"/>
    <xdr:sp macro="" textlink="">
      <xdr:nvSpPr>
        <xdr:cNvPr id="9126" name="Shape 14">
          <a:extLst>
            <a:ext uri="{FF2B5EF4-FFF2-40B4-BE49-F238E27FC236}">
              <a16:creationId xmlns:a16="http://schemas.microsoft.com/office/drawing/2014/main" id="{67322F76-EBA8-49BC-9352-A35A2EE100DF}"/>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37</xdr:row>
      <xdr:rowOff>0</xdr:rowOff>
    </xdr:from>
    <xdr:ext cx="342900" cy="342900"/>
    <xdr:sp macro="" textlink="">
      <xdr:nvSpPr>
        <xdr:cNvPr id="9127" name="Shape 14">
          <a:extLst>
            <a:ext uri="{FF2B5EF4-FFF2-40B4-BE49-F238E27FC236}">
              <a16:creationId xmlns:a16="http://schemas.microsoft.com/office/drawing/2014/main" id="{787FF15F-3D6A-4688-AAA7-590B06CF7777}"/>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42900" cy="342900"/>
    <xdr:sp macro="" textlink="">
      <xdr:nvSpPr>
        <xdr:cNvPr id="9128" name="Shape 14">
          <a:extLst>
            <a:ext uri="{FF2B5EF4-FFF2-40B4-BE49-F238E27FC236}">
              <a16:creationId xmlns:a16="http://schemas.microsoft.com/office/drawing/2014/main" id="{14C16A54-9143-4E9E-BD7A-EA725E52B930}"/>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42900" cy="342900"/>
    <xdr:sp macro="" textlink="">
      <xdr:nvSpPr>
        <xdr:cNvPr id="9129" name="Shape 14">
          <a:extLst>
            <a:ext uri="{FF2B5EF4-FFF2-40B4-BE49-F238E27FC236}">
              <a16:creationId xmlns:a16="http://schemas.microsoft.com/office/drawing/2014/main" id="{83F00DC3-5AC3-414B-AE01-2B25570C179E}"/>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42900" cy="342900"/>
    <xdr:sp macro="" textlink="">
      <xdr:nvSpPr>
        <xdr:cNvPr id="9130" name="Shape 14">
          <a:extLst>
            <a:ext uri="{FF2B5EF4-FFF2-40B4-BE49-F238E27FC236}">
              <a16:creationId xmlns:a16="http://schemas.microsoft.com/office/drawing/2014/main" id="{45945DA9-0181-415C-94B1-FC1444DC206D}"/>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41</xdr:row>
      <xdr:rowOff>0</xdr:rowOff>
    </xdr:from>
    <xdr:ext cx="342900" cy="342900"/>
    <xdr:sp macro="" textlink="">
      <xdr:nvSpPr>
        <xdr:cNvPr id="9131" name="Shape 14">
          <a:extLst>
            <a:ext uri="{FF2B5EF4-FFF2-40B4-BE49-F238E27FC236}">
              <a16:creationId xmlns:a16="http://schemas.microsoft.com/office/drawing/2014/main" id="{7D0E8056-838E-4273-8EF9-794C859458A5}"/>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41</xdr:row>
      <xdr:rowOff>0</xdr:rowOff>
    </xdr:from>
    <xdr:ext cx="342900" cy="342900"/>
    <xdr:sp macro="" textlink="">
      <xdr:nvSpPr>
        <xdr:cNvPr id="9132" name="Shape 14">
          <a:extLst>
            <a:ext uri="{FF2B5EF4-FFF2-40B4-BE49-F238E27FC236}">
              <a16:creationId xmlns:a16="http://schemas.microsoft.com/office/drawing/2014/main" id="{300681F7-02D9-458E-8AC6-3B93F518F9BD}"/>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41</xdr:row>
      <xdr:rowOff>0</xdr:rowOff>
    </xdr:from>
    <xdr:ext cx="342900" cy="342900"/>
    <xdr:sp macro="" textlink="">
      <xdr:nvSpPr>
        <xdr:cNvPr id="9133" name="Shape 14">
          <a:extLst>
            <a:ext uri="{FF2B5EF4-FFF2-40B4-BE49-F238E27FC236}">
              <a16:creationId xmlns:a16="http://schemas.microsoft.com/office/drawing/2014/main" id="{DD2F2627-2A97-47A3-BF57-F6D7D3A1B6D4}"/>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42</xdr:row>
      <xdr:rowOff>0</xdr:rowOff>
    </xdr:from>
    <xdr:ext cx="342900" cy="342900"/>
    <xdr:sp macro="" textlink="">
      <xdr:nvSpPr>
        <xdr:cNvPr id="9134" name="Shape 14">
          <a:extLst>
            <a:ext uri="{FF2B5EF4-FFF2-40B4-BE49-F238E27FC236}">
              <a16:creationId xmlns:a16="http://schemas.microsoft.com/office/drawing/2014/main" id="{F6CCADFE-8688-4061-A335-51EF04F198C9}"/>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42</xdr:row>
      <xdr:rowOff>0</xdr:rowOff>
    </xdr:from>
    <xdr:ext cx="342900" cy="342900"/>
    <xdr:sp macro="" textlink="">
      <xdr:nvSpPr>
        <xdr:cNvPr id="9135" name="Shape 14">
          <a:extLst>
            <a:ext uri="{FF2B5EF4-FFF2-40B4-BE49-F238E27FC236}">
              <a16:creationId xmlns:a16="http://schemas.microsoft.com/office/drawing/2014/main" id="{C45AB323-CE3D-414D-821C-5B769DFB82AB}"/>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42</xdr:row>
      <xdr:rowOff>0</xdr:rowOff>
    </xdr:from>
    <xdr:ext cx="342900" cy="342900"/>
    <xdr:sp macro="" textlink="">
      <xdr:nvSpPr>
        <xdr:cNvPr id="9136" name="Shape 14">
          <a:extLst>
            <a:ext uri="{FF2B5EF4-FFF2-40B4-BE49-F238E27FC236}">
              <a16:creationId xmlns:a16="http://schemas.microsoft.com/office/drawing/2014/main" id="{31D6753D-031D-48F2-B36F-5EDFFE929CCF}"/>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43</xdr:row>
      <xdr:rowOff>0</xdr:rowOff>
    </xdr:from>
    <xdr:ext cx="342900" cy="342900"/>
    <xdr:sp macro="" textlink="">
      <xdr:nvSpPr>
        <xdr:cNvPr id="9137" name="Shape 14">
          <a:extLst>
            <a:ext uri="{FF2B5EF4-FFF2-40B4-BE49-F238E27FC236}">
              <a16:creationId xmlns:a16="http://schemas.microsoft.com/office/drawing/2014/main" id="{6A366D17-FA1B-4470-A5FC-8926546A1C34}"/>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43</xdr:row>
      <xdr:rowOff>0</xdr:rowOff>
    </xdr:from>
    <xdr:ext cx="342900" cy="342900"/>
    <xdr:sp macro="" textlink="">
      <xdr:nvSpPr>
        <xdr:cNvPr id="9138" name="Shape 14">
          <a:extLst>
            <a:ext uri="{FF2B5EF4-FFF2-40B4-BE49-F238E27FC236}">
              <a16:creationId xmlns:a16="http://schemas.microsoft.com/office/drawing/2014/main" id="{A3C3AF01-66C1-4175-B9F4-6958F53FEFE5}"/>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49</xdr:row>
      <xdr:rowOff>0</xdr:rowOff>
    </xdr:from>
    <xdr:ext cx="342900" cy="342900"/>
    <xdr:sp macro="" textlink="">
      <xdr:nvSpPr>
        <xdr:cNvPr id="9139" name="Shape 14">
          <a:extLst>
            <a:ext uri="{FF2B5EF4-FFF2-40B4-BE49-F238E27FC236}">
              <a16:creationId xmlns:a16="http://schemas.microsoft.com/office/drawing/2014/main" id="{9800E3F6-3E39-41E1-8C3F-F420DD8F6BDA}"/>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34</xdr:row>
      <xdr:rowOff>0</xdr:rowOff>
    </xdr:from>
    <xdr:ext cx="342900" cy="342900"/>
    <xdr:sp macro="" textlink="">
      <xdr:nvSpPr>
        <xdr:cNvPr id="9140" name="Shape 14">
          <a:extLst>
            <a:ext uri="{FF2B5EF4-FFF2-40B4-BE49-F238E27FC236}">
              <a16:creationId xmlns:a16="http://schemas.microsoft.com/office/drawing/2014/main" id="{5CC6F36A-6908-4879-B0BA-DB7375119F26}"/>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42900" cy="342900"/>
    <xdr:sp macro="" textlink="">
      <xdr:nvSpPr>
        <xdr:cNvPr id="9141" name="Shape 14">
          <a:extLst>
            <a:ext uri="{FF2B5EF4-FFF2-40B4-BE49-F238E27FC236}">
              <a16:creationId xmlns:a16="http://schemas.microsoft.com/office/drawing/2014/main" id="{CDA05033-4784-4DC7-A000-67CD17519B69}"/>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42900" cy="342900"/>
    <xdr:sp macro="" textlink="">
      <xdr:nvSpPr>
        <xdr:cNvPr id="9142" name="Shape 14">
          <a:extLst>
            <a:ext uri="{FF2B5EF4-FFF2-40B4-BE49-F238E27FC236}">
              <a16:creationId xmlns:a16="http://schemas.microsoft.com/office/drawing/2014/main" id="{9B15F4B1-47A4-4C4B-8161-02B1B62B7E03}"/>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37</xdr:row>
      <xdr:rowOff>0</xdr:rowOff>
    </xdr:from>
    <xdr:ext cx="342900" cy="342900"/>
    <xdr:sp macro="" textlink="">
      <xdr:nvSpPr>
        <xdr:cNvPr id="9143" name="Shape 14">
          <a:extLst>
            <a:ext uri="{FF2B5EF4-FFF2-40B4-BE49-F238E27FC236}">
              <a16:creationId xmlns:a16="http://schemas.microsoft.com/office/drawing/2014/main" id="{05DCC7FC-F955-478D-9AF8-25F184FDF853}"/>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34</xdr:row>
      <xdr:rowOff>0</xdr:rowOff>
    </xdr:from>
    <xdr:ext cx="342900" cy="342900"/>
    <xdr:sp macro="" textlink="">
      <xdr:nvSpPr>
        <xdr:cNvPr id="9144" name="Shape 14">
          <a:extLst>
            <a:ext uri="{FF2B5EF4-FFF2-40B4-BE49-F238E27FC236}">
              <a16:creationId xmlns:a16="http://schemas.microsoft.com/office/drawing/2014/main" id="{4A8F7F28-4C9D-4F24-8843-7F83A890671D}"/>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42900" cy="342900"/>
    <xdr:sp macro="" textlink="">
      <xdr:nvSpPr>
        <xdr:cNvPr id="9145" name="Shape 14">
          <a:extLst>
            <a:ext uri="{FF2B5EF4-FFF2-40B4-BE49-F238E27FC236}">
              <a16:creationId xmlns:a16="http://schemas.microsoft.com/office/drawing/2014/main" id="{5F2207C0-C7D8-4295-ABAB-FB4D9959A60C}"/>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42900" cy="342900"/>
    <xdr:sp macro="" textlink="">
      <xdr:nvSpPr>
        <xdr:cNvPr id="9146" name="Shape 14">
          <a:extLst>
            <a:ext uri="{FF2B5EF4-FFF2-40B4-BE49-F238E27FC236}">
              <a16:creationId xmlns:a16="http://schemas.microsoft.com/office/drawing/2014/main" id="{8D4589B4-7E1C-43DB-9E38-17D1929FF81C}"/>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37</xdr:row>
      <xdr:rowOff>0</xdr:rowOff>
    </xdr:from>
    <xdr:ext cx="342900" cy="342900"/>
    <xdr:sp macro="" textlink="">
      <xdr:nvSpPr>
        <xdr:cNvPr id="9147" name="Shape 14">
          <a:extLst>
            <a:ext uri="{FF2B5EF4-FFF2-40B4-BE49-F238E27FC236}">
              <a16:creationId xmlns:a16="http://schemas.microsoft.com/office/drawing/2014/main" id="{B8A8CCBF-DF7F-44D9-B2F1-C7F86DCD8EDF}"/>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34</xdr:row>
      <xdr:rowOff>0</xdr:rowOff>
    </xdr:from>
    <xdr:ext cx="342900" cy="342900"/>
    <xdr:sp macro="" textlink="">
      <xdr:nvSpPr>
        <xdr:cNvPr id="9148" name="Shape 14">
          <a:extLst>
            <a:ext uri="{FF2B5EF4-FFF2-40B4-BE49-F238E27FC236}">
              <a16:creationId xmlns:a16="http://schemas.microsoft.com/office/drawing/2014/main" id="{DD500C10-3582-4C4A-B916-6971B5FE8661}"/>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32</xdr:row>
      <xdr:rowOff>0</xdr:rowOff>
    </xdr:from>
    <xdr:ext cx="342900" cy="342900"/>
    <xdr:sp macro="" textlink="">
      <xdr:nvSpPr>
        <xdr:cNvPr id="9149" name="Shape 14">
          <a:extLst>
            <a:ext uri="{FF2B5EF4-FFF2-40B4-BE49-F238E27FC236}">
              <a16:creationId xmlns:a16="http://schemas.microsoft.com/office/drawing/2014/main" id="{568D054F-AC63-468F-BC4F-B4BF54EC3BBA}"/>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32</xdr:row>
      <xdr:rowOff>0</xdr:rowOff>
    </xdr:from>
    <xdr:ext cx="342900" cy="342900"/>
    <xdr:sp macro="" textlink="">
      <xdr:nvSpPr>
        <xdr:cNvPr id="9150" name="Shape 14">
          <a:extLst>
            <a:ext uri="{FF2B5EF4-FFF2-40B4-BE49-F238E27FC236}">
              <a16:creationId xmlns:a16="http://schemas.microsoft.com/office/drawing/2014/main" id="{225DB9E8-6650-4990-B5D5-155B5BE6F839}"/>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32</xdr:row>
      <xdr:rowOff>0</xdr:rowOff>
    </xdr:from>
    <xdr:ext cx="342900" cy="342900"/>
    <xdr:sp macro="" textlink="">
      <xdr:nvSpPr>
        <xdr:cNvPr id="9151" name="Shape 14">
          <a:extLst>
            <a:ext uri="{FF2B5EF4-FFF2-40B4-BE49-F238E27FC236}">
              <a16:creationId xmlns:a16="http://schemas.microsoft.com/office/drawing/2014/main" id="{924B3800-A1A9-41E5-8E18-5BA0AA682B31}"/>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42900" cy="342900"/>
    <xdr:sp macro="" textlink="">
      <xdr:nvSpPr>
        <xdr:cNvPr id="9152" name="Shape 14">
          <a:extLst>
            <a:ext uri="{FF2B5EF4-FFF2-40B4-BE49-F238E27FC236}">
              <a16:creationId xmlns:a16="http://schemas.microsoft.com/office/drawing/2014/main" id="{895974BC-422C-4624-90FC-A824102A7145}"/>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42900" cy="342900"/>
    <xdr:sp macro="" textlink="">
      <xdr:nvSpPr>
        <xdr:cNvPr id="9153" name="Shape 14">
          <a:extLst>
            <a:ext uri="{FF2B5EF4-FFF2-40B4-BE49-F238E27FC236}">
              <a16:creationId xmlns:a16="http://schemas.microsoft.com/office/drawing/2014/main" id="{C3E012BA-11F3-4877-8F2E-60EA16E78FA4}"/>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35</xdr:row>
      <xdr:rowOff>0</xdr:rowOff>
    </xdr:from>
    <xdr:ext cx="342900" cy="342900"/>
    <xdr:sp macro="" textlink="">
      <xdr:nvSpPr>
        <xdr:cNvPr id="9154" name="Shape 14">
          <a:extLst>
            <a:ext uri="{FF2B5EF4-FFF2-40B4-BE49-F238E27FC236}">
              <a16:creationId xmlns:a16="http://schemas.microsoft.com/office/drawing/2014/main" id="{232FEE5D-9DA6-469E-BC90-7F9DFD2BF9C5}"/>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42900" cy="342900"/>
    <xdr:sp macro="" textlink="">
      <xdr:nvSpPr>
        <xdr:cNvPr id="9155" name="Shape 14">
          <a:extLst>
            <a:ext uri="{FF2B5EF4-FFF2-40B4-BE49-F238E27FC236}">
              <a16:creationId xmlns:a16="http://schemas.microsoft.com/office/drawing/2014/main" id="{0491EB05-0F5C-4082-BC63-4FB0492C78C3}"/>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42900" cy="342900"/>
    <xdr:sp macro="" textlink="">
      <xdr:nvSpPr>
        <xdr:cNvPr id="9156" name="Shape 14">
          <a:extLst>
            <a:ext uri="{FF2B5EF4-FFF2-40B4-BE49-F238E27FC236}">
              <a16:creationId xmlns:a16="http://schemas.microsoft.com/office/drawing/2014/main" id="{FEDF4E19-47BE-4E0C-86D1-D474AF6AC97C}"/>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36</xdr:row>
      <xdr:rowOff>0</xdr:rowOff>
    </xdr:from>
    <xdr:ext cx="342900" cy="342900"/>
    <xdr:sp macro="" textlink="">
      <xdr:nvSpPr>
        <xdr:cNvPr id="9157" name="Shape 14">
          <a:extLst>
            <a:ext uri="{FF2B5EF4-FFF2-40B4-BE49-F238E27FC236}">
              <a16:creationId xmlns:a16="http://schemas.microsoft.com/office/drawing/2014/main" id="{DE609B3F-8B68-4BB9-A65C-F8E6DD959F93}"/>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37</xdr:row>
      <xdr:rowOff>0</xdr:rowOff>
    </xdr:from>
    <xdr:ext cx="342900" cy="342900"/>
    <xdr:sp macro="" textlink="">
      <xdr:nvSpPr>
        <xdr:cNvPr id="9158" name="Shape 14">
          <a:extLst>
            <a:ext uri="{FF2B5EF4-FFF2-40B4-BE49-F238E27FC236}">
              <a16:creationId xmlns:a16="http://schemas.microsoft.com/office/drawing/2014/main" id="{EA6F77AD-C948-4E40-91A3-8A78BD403277}"/>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37</xdr:row>
      <xdr:rowOff>0</xdr:rowOff>
    </xdr:from>
    <xdr:ext cx="342900" cy="342900"/>
    <xdr:sp macro="" textlink="">
      <xdr:nvSpPr>
        <xdr:cNvPr id="9159" name="Shape 14">
          <a:extLst>
            <a:ext uri="{FF2B5EF4-FFF2-40B4-BE49-F238E27FC236}">
              <a16:creationId xmlns:a16="http://schemas.microsoft.com/office/drawing/2014/main" id="{34B49CBB-D955-4F5E-A86E-7E41C402E87C}"/>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40</xdr:row>
      <xdr:rowOff>0</xdr:rowOff>
    </xdr:from>
    <xdr:ext cx="342900" cy="342900"/>
    <xdr:sp macro="" textlink="">
      <xdr:nvSpPr>
        <xdr:cNvPr id="9160" name="Shape 14">
          <a:extLst>
            <a:ext uri="{FF2B5EF4-FFF2-40B4-BE49-F238E27FC236}">
              <a16:creationId xmlns:a16="http://schemas.microsoft.com/office/drawing/2014/main" id="{FEB0EE87-27D6-4699-9FA8-B39B8D680C88}"/>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40</xdr:row>
      <xdr:rowOff>0</xdr:rowOff>
    </xdr:from>
    <xdr:ext cx="342900" cy="342900"/>
    <xdr:sp macro="" textlink="">
      <xdr:nvSpPr>
        <xdr:cNvPr id="9161" name="Shape 14">
          <a:extLst>
            <a:ext uri="{FF2B5EF4-FFF2-40B4-BE49-F238E27FC236}">
              <a16:creationId xmlns:a16="http://schemas.microsoft.com/office/drawing/2014/main" id="{1ED6A7B1-90F9-475C-B775-E6A8F75BDECF}"/>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40</xdr:row>
      <xdr:rowOff>0</xdr:rowOff>
    </xdr:from>
    <xdr:ext cx="342900" cy="342900"/>
    <xdr:sp macro="" textlink="">
      <xdr:nvSpPr>
        <xdr:cNvPr id="9162" name="Shape 14">
          <a:extLst>
            <a:ext uri="{FF2B5EF4-FFF2-40B4-BE49-F238E27FC236}">
              <a16:creationId xmlns:a16="http://schemas.microsoft.com/office/drawing/2014/main" id="{28C40C75-727D-4861-9ECC-53F7508687CF}"/>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41</xdr:row>
      <xdr:rowOff>0</xdr:rowOff>
    </xdr:from>
    <xdr:ext cx="342900" cy="342900"/>
    <xdr:sp macro="" textlink="">
      <xdr:nvSpPr>
        <xdr:cNvPr id="9163" name="Shape 14">
          <a:extLst>
            <a:ext uri="{FF2B5EF4-FFF2-40B4-BE49-F238E27FC236}">
              <a16:creationId xmlns:a16="http://schemas.microsoft.com/office/drawing/2014/main" id="{201030C3-1A4D-4EE4-875F-DFC2A4895A67}"/>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41</xdr:row>
      <xdr:rowOff>0</xdr:rowOff>
    </xdr:from>
    <xdr:ext cx="342900" cy="342900"/>
    <xdr:sp macro="" textlink="">
      <xdr:nvSpPr>
        <xdr:cNvPr id="9164" name="Shape 14">
          <a:extLst>
            <a:ext uri="{FF2B5EF4-FFF2-40B4-BE49-F238E27FC236}">
              <a16:creationId xmlns:a16="http://schemas.microsoft.com/office/drawing/2014/main" id="{AB91B08E-5CB7-4C32-910A-C59C3E77BFF5}"/>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41</xdr:row>
      <xdr:rowOff>0</xdr:rowOff>
    </xdr:from>
    <xdr:ext cx="342900" cy="342900"/>
    <xdr:sp macro="" textlink="">
      <xdr:nvSpPr>
        <xdr:cNvPr id="9165" name="Shape 14">
          <a:extLst>
            <a:ext uri="{FF2B5EF4-FFF2-40B4-BE49-F238E27FC236}">
              <a16:creationId xmlns:a16="http://schemas.microsoft.com/office/drawing/2014/main" id="{4CC00B46-9B61-42FE-ACC4-13A4F96F7DE8}"/>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42</xdr:row>
      <xdr:rowOff>0</xdr:rowOff>
    </xdr:from>
    <xdr:ext cx="342900" cy="342900"/>
    <xdr:sp macro="" textlink="">
      <xdr:nvSpPr>
        <xdr:cNvPr id="9166" name="Shape 14">
          <a:extLst>
            <a:ext uri="{FF2B5EF4-FFF2-40B4-BE49-F238E27FC236}">
              <a16:creationId xmlns:a16="http://schemas.microsoft.com/office/drawing/2014/main" id="{44127C3B-2E20-48EB-9FD0-8570D748CB5C}"/>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42</xdr:row>
      <xdr:rowOff>0</xdr:rowOff>
    </xdr:from>
    <xdr:ext cx="342900" cy="342900"/>
    <xdr:sp macro="" textlink="">
      <xdr:nvSpPr>
        <xdr:cNvPr id="9167" name="Shape 14">
          <a:extLst>
            <a:ext uri="{FF2B5EF4-FFF2-40B4-BE49-F238E27FC236}">
              <a16:creationId xmlns:a16="http://schemas.microsoft.com/office/drawing/2014/main" id="{F08BDB1D-73FD-4B81-B60C-DB845478AAE3}"/>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42</xdr:row>
      <xdr:rowOff>0</xdr:rowOff>
    </xdr:from>
    <xdr:ext cx="342900" cy="342900"/>
    <xdr:sp macro="" textlink="">
      <xdr:nvSpPr>
        <xdr:cNvPr id="9168" name="Shape 14">
          <a:extLst>
            <a:ext uri="{FF2B5EF4-FFF2-40B4-BE49-F238E27FC236}">
              <a16:creationId xmlns:a16="http://schemas.microsoft.com/office/drawing/2014/main" id="{E20EFFF9-A066-4310-9C96-7E83A7E250DB}"/>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43</xdr:row>
      <xdr:rowOff>0</xdr:rowOff>
    </xdr:from>
    <xdr:ext cx="342900" cy="342900"/>
    <xdr:sp macro="" textlink="">
      <xdr:nvSpPr>
        <xdr:cNvPr id="9169" name="Shape 14">
          <a:extLst>
            <a:ext uri="{FF2B5EF4-FFF2-40B4-BE49-F238E27FC236}">
              <a16:creationId xmlns:a16="http://schemas.microsoft.com/office/drawing/2014/main" id="{2A2F2438-C9BA-4AEB-B400-434E581DFD10}"/>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43</xdr:row>
      <xdr:rowOff>0</xdr:rowOff>
    </xdr:from>
    <xdr:ext cx="342900" cy="342900"/>
    <xdr:sp macro="" textlink="">
      <xdr:nvSpPr>
        <xdr:cNvPr id="9170" name="Shape 14">
          <a:extLst>
            <a:ext uri="{FF2B5EF4-FFF2-40B4-BE49-F238E27FC236}">
              <a16:creationId xmlns:a16="http://schemas.microsoft.com/office/drawing/2014/main" id="{A07AE497-3D07-4EB1-B95E-F30329735F2E}"/>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43</xdr:row>
      <xdr:rowOff>0</xdr:rowOff>
    </xdr:from>
    <xdr:ext cx="342900" cy="342900"/>
    <xdr:sp macro="" textlink="">
      <xdr:nvSpPr>
        <xdr:cNvPr id="9171" name="Shape 14">
          <a:extLst>
            <a:ext uri="{FF2B5EF4-FFF2-40B4-BE49-F238E27FC236}">
              <a16:creationId xmlns:a16="http://schemas.microsoft.com/office/drawing/2014/main" id="{3E9393FA-2816-4E30-9B45-210FE47950BA}"/>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9172" name="Shape 14">
          <a:extLst>
            <a:ext uri="{FF2B5EF4-FFF2-40B4-BE49-F238E27FC236}">
              <a16:creationId xmlns:a16="http://schemas.microsoft.com/office/drawing/2014/main" id="{392278CD-8F77-4721-A3C1-47A2465DA441}"/>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9173" name="Shape 14">
          <a:extLst>
            <a:ext uri="{FF2B5EF4-FFF2-40B4-BE49-F238E27FC236}">
              <a16:creationId xmlns:a16="http://schemas.microsoft.com/office/drawing/2014/main" id="{22A2455B-040E-4C52-B250-776DB351540C}"/>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48</xdr:col>
      <xdr:colOff>0</xdr:colOff>
      <xdr:row>49</xdr:row>
      <xdr:rowOff>0</xdr:rowOff>
    </xdr:from>
    <xdr:ext cx="342900" cy="342900"/>
    <xdr:sp macro="" textlink="">
      <xdr:nvSpPr>
        <xdr:cNvPr id="9174" name="Shape 14">
          <a:extLst>
            <a:ext uri="{FF2B5EF4-FFF2-40B4-BE49-F238E27FC236}">
              <a16:creationId xmlns:a16="http://schemas.microsoft.com/office/drawing/2014/main" id="{99F412E9-44C0-4A86-956F-7C58471A4D87}"/>
            </a:ext>
          </a:extLst>
        </xdr:cNvPr>
        <xdr:cNvSpPr/>
      </xdr:nvSpPr>
      <xdr:spPr>
        <a:xfrm>
          <a:off x="118395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34</xdr:row>
      <xdr:rowOff>0</xdr:rowOff>
    </xdr:from>
    <xdr:ext cx="342900" cy="342900"/>
    <xdr:sp macro="" textlink="">
      <xdr:nvSpPr>
        <xdr:cNvPr id="9175" name="Shape 14">
          <a:extLst>
            <a:ext uri="{FF2B5EF4-FFF2-40B4-BE49-F238E27FC236}">
              <a16:creationId xmlns:a16="http://schemas.microsoft.com/office/drawing/2014/main" id="{F43FC9F4-D7C3-4196-A6DE-7DBC6D5B80E1}"/>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35</xdr:row>
      <xdr:rowOff>0</xdr:rowOff>
    </xdr:from>
    <xdr:ext cx="342900" cy="342900"/>
    <xdr:sp macro="" textlink="">
      <xdr:nvSpPr>
        <xdr:cNvPr id="9176" name="Shape 14">
          <a:extLst>
            <a:ext uri="{FF2B5EF4-FFF2-40B4-BE49-F238E27FC236}">
              <a16:creationId xmlns:a16="http://schemas.microsoft.com/office/drawing/2014/main" id="{1175285F-6E48-4AC4-BCAD-8E5A373DD34F}"/>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9177" name="Shape 14">
          <a:extLst>
            <a:ext uri="{FF2B5EF4-FFF2-40B4-BE49-F238E27FC236}">
              <a16:creationId xmlns:a16="http://schemas.microsoft.com/office/drawing/2014/main" id="{A9B954C6-D591-4956-A5BC-8CEC8D4CFC72}"/>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9178" name="Shape 14">
          <a:extLst>
            <a:ext uri="{FF2B5EF4-FFF2-40B4-BE49-F238E27FC236}">
              <a16:creationId xmlns:a16="http://schemas.microsoft.com/office/drawing/2014/main" id="{05D82DC6-F1C4-4FC4-B19E-7AB67DC158DD}"/>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34</xdr:row>
      <xdr:rowOff>0</xdr:rowOff>
    </xdr:from>
    <xdr:ext cx="342900" cy="342900"/>
    <xdr:sp macro="" textlink="">
      <xdr:nvSpPr>
        <xdr:cNvPr id="9179" name="Shape 14">
          <a:extLst>
            <a:ext uri="{FF2B5EF4-FFF2-40B4-BE49-F238E27FC236}">
              <a16:creationId xmlns:a16="http://schemas.microsoft.com/office/drawing/2014/main" id="{004E45DD-5457-461D-AADA-78BF4FE965F3}"/>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35</xdr:row>
      <xdr:rowOff>0</xdr:rowOff>
    </xdr:from>
    <xdr:ext cx="342900" cy="342900"/>
    <xdr:sp macro="" textlink="">
      <xdr:nvSpPr>
        <xdr:cNvPr id="9180" name="Shape 14">
          <a:extLst>
            <a:ext uri="{FF2B5EF4-FFF2-40B4-BE49-F238E27FC236}">
              <a16:creationId xmlns:a16="http://schemas.microsoft.com/office/drawing/2014/main" id="{C3AFFE05-C238-47D0-B3EC-1A846FD3A595}"/>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9181" name="Shape 14">
          <a:extLst>
            <a:ext uri="{FF2B5EF4-FFF2-40B4-BE49-F238E27FC236}">
              <a16:creationId xmlns:a16="http://schemas.microsoft.com/office/drawing/2014/main" id="{91F027CB-F43A-44E6-A95B-AE956663D24F}"/>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9182" name="Shape 14">
          <a:extLst>
            <a:ext uri="{FF2B5EF4-FFF2-40B4-BE49-F238E27FC236}">
              <a16:creationId xmlns:a16="http://schemas.microsoft.com/office/drawing/2014/main" id="{AE60ED4C-A4FF-4CBC-A0F9-6E7AD90F0F69}"/>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34</xdr:row>
      <xdr:rowOff>0</xdr:rowOff>
    </xdr:from>
    <xdr:ext cx="342900" cy="342900"/>
    <xdr:sp macro="" textlink="">
      <xdr:nvSpPr>
        <xdr:cNvPr id="9183" name="Shape 14">
          <a:extLst>
            <a:ext uri="{FF2B5EF4-FFF2-40B4-BE49-F238E27FC236}">
              <a16:creationId xmlns:a16="http://schemas.microsoft.com/office/drawing/2014/main" id="{345930DA-7555-41A8-A25A-6B4B3327502E}"/>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42900" cy="342900"/>
    <xdr:sp macro="" textlink="">
      <xdr:nvSpPr>
        <xdr:cNvPr id="9184" name="Shape 14">
          <a:extLst>
            <a:ext uri="{FF2B5EF4-FFF2-40B4-BE49-F238E27FC236}">
              <a16:creationId xmlns:a16="http://schemas.microsoft.com/office/drawing/2014/main" id="{30AFD384-1338-484D-9159-8973DF33EA55}"/>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42900" cy="342900"/>
    <xdr:sp macro="" textlink="">
      <xdr:nvSpPr>
        <xdr:cNvPr id="9185" name="Shape 14">
          <a:extLst>
            <a:ext uri="{FF2B5EF4-FFF2-40B4-BE49-F238E27FC236}">
              <a16:creationId xmlns:a16="http://schemas.microsoft.com/office/drawing/2014/main" id="{66414E29-6D1C-44B0-A7E5-8C75E8A12692}"/>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32</xdr:row>
      <xdr:rowOff>0</xdr:rowOff>
    </xdr:from>
    <xdr:ext cx="342900" cy="342900"/>
    <xdr:sp macro="" textlink="">
      <xdr:nvSpPr>
        <xdr:cNvPr id="9186" name="Shape 14">
          <a:extLst>
            <a:ext uri="{FF2B5EF4-FFF2-40B4-BE49-F238E27FC236}">
              <a16:creationId xmlns:a16="http://schemas.microsoft.com/office/drawing/2014/main" id="{0C0CDEF8-E350-4739-AB55-14A04333D1B2}"/>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35</xdr:row>
      <xdr:rowOff>0</xdr:rowOff>
    </xdr:from>
    <xdr:ext cx="342900" cy="342900"/>
    <xdr:sp macro="" textlink="">
      <xdr:nvSpPr>
        <xdr:cNvPr id="9187" name="Shape 14">
          <a:extLst>
            <a:ext uri="{FF2B5EF4-FFF2-40B4-BE49-F238E27FC236}">
              <a16:creationId xmlns:a16="http://schemas.microsoft.com/office/drawing/2014/main" id="{3621D50A-A95A-4860-9C79-3BAF61167A6E}"/>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35</xdr:row>
      <xdr:rowOff>0</xdr:rowOff>
    </xdr:from>
    <xdr:ext cx="342900" cy="342900"/>
    <xdr:sp macro="" textlink="">
      <xdr:nvSpPr>
        <xdr:cNvPr id="9188" name="Shape 14">
          <a:extLst>
            <a:ext uri="{FF2B5EF4-FFF2-40B4-BE49-F238E27FC236}">
              <a16:creationId xmlns:a16="http://schemas.microsoft.com/office/drawing/2014/main" id="{420F0F8F-9EF2-4DDD-9827-CBA2F04F8631}"/>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35</xdr:row>
      <xdr:rowOff>0</xdr:rowOff>
    </xdr:from>
    <xdr:ext cx="342900" cy="342900"/>
    <xdr:sp macro="" textlink="">
      <xdr:nvSpPr>
        <xdr:cNvPr id="9189" name="Shape 14">
          <a:extLst>
            <a:ext uri="{FF2B5EF4-FFF2-40B4-BE49-F238E27FC236}">
              <a16:creationId xmlns:a16="http://schemas.microsoft.com/office/drawing/2014/main" id="{63F6C816-A16F-4DC8-A1D6-648F7F096E4A}"/>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9190" name="Shape 14">
          <a:extLst>
            <a:ext uri="{FF2B5EF4-FFF2-40B4-BE49-F238E27FC236}">
              <a16:creationId xmlns:a16="http://schemas.microsoft.com/office/drawing/2014/main" id="{9BDB63A4-F0F6-42D1-8A62-E95E24E247B8}"/>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9191" name="Shape 14">
          <a:extLst>
            <a:ext uri="{FF2B5EF4-FFF2-40B4-BE49-F238E27FC236}">
              <a16:creationId xmlns:a16="http://schemas.microsoft.com/office/drawing/2014/main" id="{58F60F88-29D9-4DC5-94C6-9933F8763A5D}"/>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36</xdr:row>
      <xdr:rowOff>0</xdr:rowOff>
    </xdr:from>
    <xdr:ext cx="342900" cy="342900"/>
    <xdr:sp macro="" textlink="">
      <xdr:nvSpPr>
        <xdr:cNvPr id="9192" name="Shape 14">
          <a:extLst>
            <a:ext uri="{FF2B5EF4-FFF2-40B4-BE49-F238E27FC236}">
              <a16:creationId xmlns:a16="http://schemas.microsoft.com/office/drawing/2014/main" id="{7D8BB57E-A9C7-448A-9B2F-24949F4D09E6}"/>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9193" name="Shape 14">
          <a:extLst>
            <a:ext uri="{FF2B5EF4-FFF2-40B4-BE49-F238E27FC236}">
              <a16:creationId xmlns:a16="http://schemas.microsoft.com/office/drawing/2014/main" id="{9F119855-4C41-476E-B841-5DB9676CB8CB}"/>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9194" name="Shape 14">
          <a:extLst>
            <a:ext uri="{FF2B5EF4-FFF2-40B4-BE49-F238E27FC236}">
              <a16:creationId xmlns:a16="http://schemas.microsoft.com/office/drawing/2014/main" id="{EA90CED3-1980-41DD-B4C2-13C64DC1DB31}"/>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37</xdr:row>
      <xdr:rowOff>0</xdr:rowOff>
    </xdr:from>
    <xdr:ext cx="342900" cy="342900"/>
    <xdr:sp macro="" textlink="">
      <xdr:nvSpPr>
        <xdr:cNvPr id="9195" name="Shape 14">
          <a:extLst>
            <a:ext uri="{FF2B5EF4-FFF2-40B4-BE49-F238E27FC236}">
              <a16:creationId xmlns:a16="http://schemas.microsoft.com/office/drawing/2014/main" id="{74AC36F0-586C-46E2-BBD8-A415E7EF7319}"/>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42900" cy="342900"/>
    <xdr:sp macro="" textlink="">
      <xdr:nvSpPr>
        <xdr:cNvPr id="9196" name="Shape 14">
          <a:extLst>
            <a:ext uri="{FF2B5EF4-FFF2-40B4-BE49-F238E27FC236}">
              <a16:creationId xmlns:a16="http://schemas.microsoft.com/office/drawing/2014/main" id="{5B9378F5-3272-48D4-BE85-BF19EF5315B9}"/>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42900" cy="342900"/>
    <xdr:sp macro="" textlink="">
      <xdr:nvSpPr>
        <xdr:cNvPr id="9197" name="Shape 14">
          <a:extLst>
            <a:ext uri="{FF2B5EF4-FFF2-40B4-BE49-F238E27FC236}">
              <a16:creationId xmlns:a16="http://schemas.microsoft.com/office/drawing/2014/main" id="{89E5C817-533C-40FB-899B-206B520AAE1C}"/>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42900" cy="342900"/>
    <xdr:sp macro="" textlink="">
      <xdr:nvSpPr>
        <xdr:cNvPr id="9198" name="Shape 14">
          <a:extLst>
            <a:ext uri="{FF2B5EF4-FFF2-40B4-BE49-F238E27FC236}">
              <a16:creationId xmlns:a16="http://schemas.microsoft.com/office/drawing/2014/main" id="{802EF94C-916F-421B-83B2-B2A6394A9113}"/>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41</xdr:row>
      <xdr:rowOff>0</xdr:rowOff>
    </xdr:from>
    <xdr:ext cx="342900" cy="342900"/>
    <xdr:sp macro="" textlink="">
      <xdr:nvSpPr>
        <xdr:cNvPr id="9199" name="Shape 14">
          <a:extLst>
            <a:ext uri="{FF2B5EF4-FFF2-40B4-BE49-F238E27FC236}">
              <a16:creationId xmlns:a16="http://schemas.microsoft.com/office/drawing/2014/main" id="{E4EE2F3B-A99E-41F6-80AF-E864391E9521}"/>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41</xdr:row>
      <xdr:rowOff>0</xdr:rowOff>
    </xdr:from>
    <xdr:ext cx="342900" cy="342900"/>
    <xdr:sp macro="" textlink="">
      <xdr:nvSpPr>
        <xdr:cNvPr id="9200" name="Shape 14">
          <a:extLst>
            <a:ext uri="{FF2B5EF4-FFF2-40B4-BE49-F238E27FC236}">
              <a16:creationId xmlns:a16="http://schemas.microsoft.com/office/drawing/2014/main" id="{FA791711-B53A-4586-BB8C-311D00B44CFE}"/>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41</xdr:row>
      <xdr:rowOff>0</xdr:rowOff>
    </xdr:from>
    <xdr:ext cx="342900" cy="342900"/>
    <xdr:sp macro="" textlink="">
      <xdr:nvSpPr>
        <xdr:cNvPr id="9201" name="Shape 14">
          <a:extLst>
            <a:ext uri="{FF2B5EF4-FFF2-40B4-BE49-F238E27FC236}">
              <a16:creationId xmlns:a16="http://schemas.microsoft.com/office/drawing/2014/main" id="{5A8015FD-CEFA-4FF0-A1F6-291BA3056374}"/>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42</xdr:row>
      <xdr:rowOff>0</xdr:rowOff>
    </xdr:from>
    <xdr:ext cx="342900" cy="342900"/>
    <xdr:sp macro="" textlink="">
      <xdr:nvSpPr>
        <xdr:cNvPr id="9202" name="Shape 14">
          <a:extLst>
            <a:ext uri="{FF2B5EF4-FFF2-40B4-BE49-F238E27FC236}">
              <a16:creationId xmlns:a16="http://schemas.microsoft.com/office/drawing/2014/main" id="{54732E77-FE92-411D-ADF6-1F9CFD0FD8EA}"/>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42</xdr:row>
      <xdr:rowOff>0</xdr:rowOff>
    </xdr:from>
    <xdr:ext cx="342900" cy="342900"/>
    <xdr:sp macro="" textlink="">
      <xdr:nvSpPr>
        <xdr:cNvPr id="9203" name="Shape 14">
          <a:extLst>
            <a:ext uri="{FF2B5EF4-FFF2-40B4-BE49-F238E27FC236}">
              <a16:creationId xmlns:a16="http://schemas.microsoft.com/office/drawing/2014/main" id="{43E341D2-A1B7-4796-BCEA-65AD750AB557}"/>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9204" name="Shape 14">
          <a:extLst>
            <a:ext uri="{FF2B5EF4-FFF2-40B4-BE49-F238E27FC236}">
              <a16:creationId xmlns:a16="http://schemas.microsoft.com/office/drawing/2014/main" id="{91AEB009-04DC-4980-9782-2A661B6F8A4C}"/>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9205" name="Shape 14">
          <a:extLst>
            <a:ext uri="{FF2B5EF4-FFF2-40B4-BE49-F238E27FC236}">
              <a16:creationId xmlns:a16="http://schemas.microsoft.com/office/drawing/2014/main" id="{24E681AA-B7CB-42A9-A089-C9D128E0347E}"/>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43</xdr:row>
      <xdr:rowOff>0</xdr:rowOff>
    </xdr:from>
    <xdr:ext cx="342900" cy="342900"/>
    <xdr:sp macro="" textlink="">
      <xdr:nvSpPr>
        <xdr:cNvPr id="9206" name="Shape 14">
          <a:extLst>
            <a:ext uri="{FF2B5EF4-FFF2-40B4-BE49-F238E27FC236}">
              <a16:creationId xmlns:a16="http://schemas.microsoft.com/office/drawing/2014/main" id="{0358D5A1-BDF1-416F-A5F9-6DFAB3D88A1F}"/>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9207" name="Shape 14">
          <a:extLst>
            <a:ext uri="{FF2B5EF4-FFF2-40B4-BE49-F238E27FC236}">
              <a16:creationId xmlns:a16="http://schemas.microsoft.com/office/drawing/2014/main" id="{1CDEC0CE-B114-45C5-86C3-A48C104C7B42}"/>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9208" name="Shape 14">
          <a:extLst>
            <a:ext uri="{FF2B5EF4-FFF2-40B4-BE49-F238E27FC236}">
              <a16:creationId xmlns:a16="http://schemas.microsoft.com/office/drawing/2014/main" id="{005383CE-6B6D-4DE0-B5F1-1EAC022B33B2}"/>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49</xdr:row>
      <xdr:rowOff>0</xdr:rowOff>
    </xdr:from>
    <xdr:ext cx="342900" cy="342900"/>
    <xdr:sp macro="" textlink="">
      <xdr:nvSpPr>
        <xdr:cNvPr id="9209" name="Shape 14">
          <a:extLst>
            <a:ext uri="{FF2B5EF4-FFF2-40B4-BE49-F238E27FC236}">
              <a16:creationId xmlns:a16="http://schemas.microsoft.com/office/drawing/2014/main" id="{E34F1E41-75A2-4293-8F3B-D122223F40B7}"/>
            </a:ext>
          </a:extLst>
        </xdr:cNvPr>
        <xdr:cNvSpPr/>
      </xdr:nvSpPr>
      <xdr:spPr>
        <a:xfrm>
          <a:off x="1288732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34</xdr:row>
      <xdr:rowOff>0</xdr:rowOff>
    </xdr:from>
    <xdr:ext cx="342900" cy="342900"/>
    <xdr:sp macro="" textlink="">
      <xdr:nvSpPr>
        <xdr:cNvPr id="9210" name="Shape 14">
          <a:extLst>
            <a:ext uri="{FF2B5EF4-FFF2-40B4-BE49-F238E27FC236}">
              <a16:creationId xmlns:a16="http://schemas.microsoft.com/office/drawing/2014/main" id="{B00064C1-FB75-4089-B367-2AA44302BBD8}"/>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35</xdr:row>
      <xdr:rowOff>0</xdr:rowOff>
    </xdr:from>
    <xdr:ext cx="342900" cy="342900"/>
    <xdr:sp macro="" textlink="">
      <xdr:nvSpPr>
        <xdr:cNvPr id="9211" name="Shape 14">
          <a:extLst>
            <a:ext uri="{FF2B5EF4-FFF2-40B4-BE49-F238E27FC236}">
              <a16:creationId xmlns:a16="http://schemas.microsoft.com/office/drawing/2014/main" id="{F83A884C-F404-4C1A-B34C-0E82225D037A}"/>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36</xdr:row>
      <xdr:rowOff>0</xdr:rowOff>
    </xdr:from>
    <xdr:ext cx="342900" cy="342900"/>
    <xdr:sp macro="" textlink="">
      <xdr:nvSpPr>
        <xdr:cNvPr id="9212" name="Shape 14">
          <a:extLst>
            <a:ext uri="{FF2B5EF4-FFF2-40B4-BE49-F238E27FC236}">
              <a16:creationId xmlns:a16="http://schemas.microsoft.com/office/drawing/2014/main" id="{803D0C56-FD85-4A3E-8DA0-E0D90B8A95E2}"/>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37</xdr:row>
      <xdr:rowOff>0</xdr:rowOff>
    </xdr:from>
    <xdr:ext cx="342900" cy="342900"/>
    <xdr:sp macro="" textlink="">
      <xdr:nvSpPr>
        <xdr:cNvPr id="9213" name="Shape 14">
          <a:extLst>
            <a:ext uri="{FF2B5EF4-FFF2-40B4-BE49-F238E27FC236}">
              <a16:creationId xmlns:a16="http://schemas.microsoft.com/office/drawing/2014/main" id="{31F9EB5D-5929-41AD-88A1-7283FE135E62}"/>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34</xdr:row>
      <xdr:rowOff>0</xdr:rowOff>
    </xdr:from>
    <xdr:ext cx="342900" cy="342900"/>
    <xdr:sp macro="" textlink="">
      <xdr:nvSpPr>
        <xdr:cNvPr id="9214" name="Shape 14">
          <a:extLst>
            <a:ext uri="{FF2B5EF4-FFF2-40B4-BE49-F238E27FC236}">
              <a16:creationId xmlns:a16="http://schemas.microsoft.com/office/drawing/2014/main" id="{70DA555E-9892-4ABB-A0B2-45D88371F610}"/>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35</xdr:row>
      <xdr:rowOff>0</xdr:rowOff>
    </xdr:from>
    <xdr:ext cx="342900" cy="342900"/>
    <xdr:sp macro="" textlink="">
      <xdr:nvSpPr>
        <xdr:cNvPr id="9215" name="Shape 14">
          <a:extLst>
            <a:ext uri="{FF2B5EF4-FFF2-40B4-BE49-F238E27FC236}">
              <a16:creationId xmlns:a16="http://schemas.microsoft.com/office/drawing/2014/main" id="{C68D4582-DC6F-4BEA-8F06-3742C60ECC43}"/>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36</xdr:row>
      <xdr:rowOff>0</xdr:rowOff>
    </xdr:from>
    <xdr:ext cx="342900" cy="342900"/>
    <xdr:sp macro="" textlink="">
      <xdr:nvSpPr>
        <xdr:cNvPr id="9216" name="Shape 14">
          <a:extLst>
            <a:ext uri="{FF2B5EF4-FFF2-40B4-BE49-F238E27FC236}">
              <a16:creationId xmlns:a16="http://schemas.microsoft.com/office/drawing/2014/main" id="{65F0E788-469F-48EE-88C6-8306E81B4F10}"/>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37</xdr:row>
      <xdr:rowOff>0</xdr:rowOff>
    </xdr:from>
    <xdr:ext cx="342900" cy="342900"/>
    <xdr:sp macro="" textlink="">
      <xdr:nvSpPr>
        <xdr:cNvPr id="9217" name="Shape 14">
          <a:extLst>
            <a:ext uri="{FF2B5EF4-FFF2-40B4-BE49-F238E27FC236}">
              <a16:creationId xmlns:a16="http://schemas.microsoft.com/office/drawing/2014/main" id="{2549E3F5-BE45-4B79-AD09-9F8ADFFAA5AF}"/>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34</xdr:row>
      <xdr:rowOff>0</xdr:rowOff>
    </xdr:from>
    <xdr:ext cx="342900" cy="342900"/>
    <xdr:sp macro="" textlink="">
      <xdr:nvSpPr>
        <xdr:cNvPr id="9218" name="Shape 14">
          <a:extLst>
            <a:ext uri="{FF2B5EF4-FFF2-40B4-BE49-F238E27FC236}">
              <a16:creationId xmlns:a16="http://schemas.microsoft.com/office/drawing/2014/main" id="{117BF8C0-7492-4173-AE42-8FB84A91DE4F}"/>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32</xdr:row>
      <xdr:rowOff>0</xdr:rowOff>
    </xdr:from>
    <xdr:ext cx="342900" cy="342900"/>
    <xdr:sp macro="" textlink="">
      <xdr:nvSpPr>
        <xdr:cNvPr id="9219" name="Shape 14">
          <a:extLst>
            <a:ext uri="{FF2B5EF4-FFF2-40B4-BE49-F238E27FC236}">
              <a16:creationId xmlns:a16="http://schemas.microsoft.com/office/drawing/2014/main" id="{AE8DF3DC-81E1-415B-839C-3C1273010E37}"/>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32</xdr:row>
      <xdr:rowOff>0</xdr:rowOff>
    </xdr:from>
    <xdr:ext cx="342900" cy="342900"/>
    <xdr:sp macro="" textlink="">
      <xdr:nvSpPr>
        <xdr:cNvPr id="9220" name="Shape 14">
          <a:extLst>
            <a:ext uri="{FF2B5EF4-FFF2-40B4-BE49-F238E27FC236}">
              <a16:creationId xmlns:a16="http://schemas.microsoft.com/office/drawing/2014/main" id="{40A1777C-E2D6-4338-81A4-4873AC1C4471}"/>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32</xdr:row>
      <xdr:rowOff>0</xdr:rowOff>
    </xdr:from>
    <xdr:ext cx="342900" cy="342900"/>
    <xdr:sp macro="" textlink="">
      <xdr:nvSpPr>
        <xdr:cNvPr id="9221" name="Shape 14">
          <a:extLst>
            <a:ext uri="{FF2B5EF4-FFF2-40B4-BE49-F238E27FC236}">
              <a16:creationId xmlns:a16="http://schemas.microsoft.com/office/drawing/2014/main" id="{F23D993C-8995-4BAF-9F89-CA2B946877AE}"/>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35</xdr:row>
      <xdr:rowOff>0</xdr:rowOff>
    </xdr:from>
    <xdr:ext cx="342900" cy="342900"/>
    <xdr:sp macro="" textlink="">
      <xdr:nvSpPr>
        <xdr:cNvPr id="9222" name="Shape 14">
          <a:extLst>
            <a:ext uri="{FF2B5EF4-FFF2-40B4-BE49-F238E27FC236}">
              <a16:creationId xmlns:a16="http://schemas.microsoft.com/office/drawing/2014/main" id="{AAEF8B15-0A5A-45CB-ADB7-D5A6CE48BFAE}"/>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35</xdr:row>
      <xdr:rowOff>0</xdr:rowOff>
    </xdr:from>
    <xdr:ext cx="342900" cy="342900"/>
    <xdr:sp macro="" textlink="">
      <xdr:nvSpPr>
        <xdr:cNvPr id="9223" name="Shape 14">
          <a:extLst>
            <a:ext uri="{FF2B5EF4-FFF2-40B4-BE49-F238E27FC236}">
              <a16:creationId xmlns:a16="http://schemas.microsoft.com/office/drawing/2014/main" id="{D56D9B64-13FB-485C-A86A-86A13223167A}"/>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35</xdr:row>
      <xdr:rowOff>0</xdr:rowOff>
    </xdr:from>
    <xdr:ext cx="342900" cy="342900"/>
    <xdr:sp macro="" textlink="">
      <xdr:nvSpPr>
        <xdr:cNvPr id="9224" name="Shape 14">
          <a:extLst>
            <a:ext uri="{FF2B5EF4-FFF2-40B4-BE49-F238E27FC236}">
              <a16:creationId xmlns:a16="http://schemas.microsoft.com/office/drawing/2014/main" id="{9517E55D-6F7F-4E17-B1E6-B4569008BE5D}"/>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36</xdr:row>
      <xdr:rowOff>0</xdr:rowOff>
    </xdr:from>
    <xdr:ext cx="342900" cy="342900"/>
    <xdr:sp macro="" textlink="">
      <xdr:nvSpPr>
        <xdr:cNvPr id="9225" name="Shape 14">
          <a:extLst>
            <a:ext uri="{FF2B5EF4-FFF2-40B4-BE49-F238E27FC236}">
              <a16:creationId xmlns:a16="http://schemas.microsoft.com/office/drawing/2014/main" id="{57BCDBDD-3606-4559-A0D8-A4C178B065D2}"/>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36</xdr:row>
      <xdr:rowOff>0</xdr:rowOff>
    </xdr:from>
    <xdr:ext cx="342900" cy="342900"/>
    <xdr:sp macro="" textlink="">
      <xdr:nvSpPr>
        <xdr:cNvPr id="9226" name="Shape 14">
          <a:extLst>
            <a:ext uri="{FF2B5EF4-FFF2-40B4-BE49-F238E27FC236}">
              <a16:creationId xmlns:a16="http://schemas.microsoft.com/office/drawing/2014/main" id="{C65C9C97-F5D5-403B-8E8F-D0607F936B02}"/>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36</xdr:row>
      <xdr:rowOff>0</xdr:rowOff>
    </xdr:from>
    <xdr:ext cx="342900" cy="342900"/>
    <xdr:sp macro="" textlink="">
      <xdr:nvSpPr>
        <xdr:cNvPr id="9227" name="Shape 14">
          <a:extLst>
            <a:ext uri="{FF2B5EF4-FFF2-40B4-BE49-F238E27FC236}">
              <a16:creationId xmlns:a16="http://schemas.microsoft.com/office/drawing/2014/main" id="{736B35E0-79FE-4436-B2D9-C0862C2F5B5C}"/>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37</xdr:row>
      <xdr:rowOff>0</xdr:rowOff>
    </xdr:from>
    <xdr:ext cx="342900" cy="342900"/>
    <xdr:sp macro="" textlink="">
      <xdr:nvSpPr>
        <xdr:cNvPr id="9228" name="Shape 14">
          <a:extLst>
            <a:ext uri="{FF2B5EF4-FFF2-40B4-BE49-F238E27FC236}">
              <a16:creationId xmlns:a16="http://schemas.microsoft.com/office/drawing/2014/main" id="{B59B4E7E-8986-46C1-967B-05263E617D9E}"/>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37</xdr:row>
      <xdr:rowOff>0</xdr:rowOff>
    </xdr:from>
    <xdr:ext cx="342900" cy="342900"/>
    <xdr:sp macro="" textlink="">
      <xdr:nvSpPr>
        <xdr:cNvPr id="9229" name="Shape 14">
          <a:extLst>
            <a:ext uri="{FF2B5EF4-FFF2-40B4-BE49-F238E27FC236}">
              <a16:creationId xmlns:a16="http://schemas.microsoft.com/office/drawing/2014/main" id="{B7DEB12E-524B-4ED2-910C-98A348B7AD7E}"/>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37</xdr:row>
      <xdr:rowOff>0</xdr:rowOff>
    </xdr:from>
    <xdr:ext cx="342900" cy="342900"/>
    <xdr:sp macro="" textlink="">
      <xdr:nvSpPr>
        <xdr:cNvPr id="9230" name="Shape 14">
          <a:extLst>
            <a:ext uri="{FF2B5EF4-FFF2-40B4-BE49-F238E27FC236}">
              <a16:creationId xmlns:a16="http://schemas.microsoft.com/office/drawing/2014/main" id="{2C6A7B01-1FED-4C00-BAF3-9CC96036573D}"/>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42900" cy="342900"/>
    <xdr:sp macro="" textlink="">
      <xdr:nvSpPr>
        <xdr:cNvPr id="9231" name="Shape 14">
          <a:extLst>
            <a:ext uri="{FF2B5EF4-FFF2-40B4-BE49-F238E27FC236}">
              <a16:creationId xmlns:a16="http://schemas.microsoft.com/office/drawing/2014/main" id="{7AC46079-3CC1-4006-8F51-482531FACE21}"/>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42900" cy="342900"/>
    <xdr:sp macro="" textlink="">
      <xdr:nvSpPr>
        <xdr:cNvPr id="9232" name="Shape 14">
          <a:extLst>
            <a:ext uri="{FF2B5EF4-FFF2-40B4-BE49-F238E27FC236}">
              <a16:creationId xmlns:a16="http://schemas.microsoft.com/office/drawing/2014/main" id="{F72529F4-E426-465D-8C5C-4E256339C306}"/>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42900" cy="342900"/>
    <xdr:sp macro="" textlink="">
      <xdr:nvSpPr>
        <xdr:cNvPr id="9233" name="Shape 14">
          <a:extLst>
            <a:ext uri="{FF2B5EF4-FFF2-40B4-BE49-F238E27FC236}">
              <a16:creationId xmlns:a16="http://schemas.microsoft.com/office/drawing/2014/main" id="{A47E6F5E-66FE-4C05-8A9E-D8005E58ED27}"/>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41</xdr:row>
      <xdr:rowOff>0</xdr:rowOff>
    </xdr:from>
    <xdr:ext cx="342900" cy="342900"/>
    <xdr:sp macro="" textlink="">
      <xdr:nvSpPr>
        <xdr:cNvPr id="9234" name="Shape 14">
          <a:extLst>
            <a:ext uri="{FF2B5EF4-FFF2-40B4-BE49-F238E27FC236}">
              <a16:creationId xmlns:a16="http://schemas.microsoft.com/office/drawing/2014/main" id="{016E5ED6-20BC-4A9D-8316-02C83E93D53A}"/>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41</xdr:row>
      <xdr:rowOff>0</xdr:rowOff>
    </xdr:from>
    <xdr:ext cx="342900" cy="342900"/>
    <xdr:sp macro="" textlink="">
      <xdr:nvSpPr>
        <xdr:cNvPr id="9235" name="Shape 14">
          <a:extLst>
            <a:ext uri="{FF2B5EF4-FFF2-40B4-BE49-F238E27FC236}">
              <a16:creationId xmlns:a16="http://schemas.microsoft.com/office/drawing/2014/main" id="{17282DBC-CDE7-42CC-888D-6603E8FE96D6}"/>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41</xdr:row>
      <xdr:rowOff>0</xdr:rowOff>
    </xdr:from>
    <xdr:ext cx="342900" cy="342900"/>
    <xdr:sp macro="" textlink="">
      <xdr:nvSpPr>
        <xdr:cNvPr id="9236" name="Shape 14">
          <a:extLst>
            <a:ext uri="{FF2B5EF4-FFF2-40B4-BE49-F238E27FC236}">
              <a16:creationId xmlns:a16="http://schemas.microsoft.com/office/drawing/2014/main" id="{BAAE5AE1-A0AE-4732-8D3E-EA0D51E13BE5}"/>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42</xdr:row>
      <xdr:rowOff>0</xdr:rowOff>
    </xdr:from>
    <xdr:ext cx="342900" cy="342900"/>
    <xdr:sp macro="" textlink="">
      <xdr:nvSpPr>
        <xdr:cNvPr id="9237" name="Shape 14">
          <a:extLst>
            <a:ext uri="{FF2B5EF4-FFF2-40B4-BE49-F238E27FC236}">
              <a16:creationId xmlns:a16="http://schemas.microsoft.com/office/drawing/2014/main" id="{7FB94033-C64F-4659-946C-C8D52E8E8639}"/>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42</xdr:row>
      <xdr:rowOff>0</xdr:rowOff>
    </xdr:from>
    <xdr:ext cx="342900" cy="342900"/>
    <xdr:sp macro="" textlink="">
      <xdr:nvSpPr>
        <xdr:cNvPr id="9238" name="Shape 14">
          <a:extLst>
            <a:ext uri="{FF2B5EF4-FFF2-40B4-BE49-F238E27FC236}">
              <a16:creationId xmlns:a16="http://schemas.microsoft.com/office/drawing/2014/main" id="{FBEB797A-CBA4-4FDF-93D6-4C1D9809A45A}"/>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42</xdr:row>
      <xdr:rowOff>0</xdr:rowOff>
    </xdr:from>
    <xdr:ext cx="342900" cy="342900"/>
    <xdr:sp macro="" textlink="">
      <xdr:nvSpPr>
        <xdr:cNvPr id="9239" name="Shape 14">
          <a:extLst>
            <a:ext uri="{FF2B5EF4-FFF2-40B4-BE49-F238E27FC236}">
              <a16:creationId xmlns:a16="http://schemas.microsoft.com/office/drawing/2014/main" id="{7F23FB53-C109-4D40-865C-01DBAE59BE3B}"/>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43</xdr:row>
      <xdr:rowOff>0</xdr:rowOff>
    </xdr:from>
    <xdr:ext cx="342900" cy="342900"/>
    <xdr:sp macro="" textlink="">
      <xdr:nvSpPr>
        <xdr:cNvPr id="9240" name="Shape 14">
          <a:extLst>
            <a:ext uri="{FF2B5EF4-FFF2-40B4-BE49-F238E27FC236}">
              <a16:creationId xmlns:a16="http://schemas.microsoft.com/office/drawing/2014/main" id="{C9EF4351-C460-49E0-878D-5EC3AFF9851C}"/>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43</xdr:row>
      <xdr:rowOff>0</xdr:rowOff>
    </xdr:from>
    <xdr:ext cx="342900" cy="342900"/>
    <xdr:sp macro="" textlink="">
      <xdr:nvSpPr>
        <xdr:cNvPr id="9241" name="Shape 14">
          <a:extLst>
            <a:ext uri="{FF2B5EF4-FFF2-40B4-BE49-F238E27FC236}">
              <a16:creationId xmlns:a16="http://schemas.microsoft.com/office/drawing/2014/main" id="{8ACD618D-5B86-4CEF-81DD-70D0892B773E}"/>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49</xdr:row>
      <xdr:rowOff>0</xdr:rowOff>
    </xdr:from>
    <xdr:ext cx="342900" cy="342900"/>
    <xdr:sp macro="" textlink="">
      <xdr:nvSpPr>
        <xdr:cNvPr id="9242" name="Shape 14">
          <a:extLst>
            <a:ext uri="{FF2B5EF4-FFF2-40B4-BE49-F238E27FC236}">
              <a16:creationId xmlns:a16="http://schemas.microsoft.com/office/drawing/2014/main" id="{B4F18B67-5AA7-4868-9E5D-8206890F54B6}"/>
            </a:ext>
          </a:extLst>
        </xdr:cNvPr>
        <xdr:cNvSpPr/>
      </xdr:nvSpPr>
      <xdr:spPr>
        <a:xfrm>
          <a:off x="13935075" y="1257300"/>
          <a:ext cx="342900" cy="3429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316264</xdr:colOff>
      <xdr:row>1</xdr:row>
      <xdr:rowOff>108347</xdr:rowOff>
    </xdr:from>
    <xdr:ext cx="785915" cy="980224"/>
    <xdr:pic>
      <xdr:nvPicPr>
        <xdr:cNvPr id="6" name="image2.png">
          <a:extLst>
            <a:ext uri="{FF2B5EF4-FFF2-40B4-BE49-F238E27FC236}">
              <a16:creationId xmlns:a16="http://schemas.microsoft.com/office/drawing/2014/main" id="{EFC45FFB-16BD-4DCF-83E0-9BAD88295129}"/>
            </a:ext>
          </a:extLst>
        </xdr:cNvPr>
        <xdr:cNvPicPr preferRelativeResize="0"/>
      </xdr:nvPicPr>
      <xdr:blipFill>
        <a:blip xmlns:r="http://schemas.openxmlformats.org/officeDocument/2006/relationships" r:embed="rId1" cstate="print"/>
        <a:stretch>
          <a:fillRect/>
        </a:stretch>
      </xdr:blipFill>
      <xdr:spPr>
        <a:xfrm>
          <a:off x="640114" y="355997"/>
          <a:ext cx="785915" cy="980224"/>
        </a:xfrm>
        <a:prstGeom prst="rect">
          <a:avLst/>
        </a:prstGeom>
        <a:noFill/>
      </xdr:spPr>
    </xdr:pic>
    <xdr:clientData fLocksWithSheet="0"/>
  </xdr:oneCellAnchor>
  <xdr:oneCellAnchor>
    <xdr:from>
      <xdr:col>14</xdr:col>
      <xdr:colOff>113028</xdr:colOff>
      <xdr:row>1</xdr:row>
      <xdr:rowOff>97971</xdr:rowOff>
    </xdr:from>
    <xdr:ext cx="1805580" cy="1004207"/>
    <xdr:pic>
      <xdr:nvPicPr>
        <xdr:cNvPr id="8" name="image8.jpg">
          <a:extLst>
            <a:ext uri="{FF2B5EF4-FFF2-40B4-BE49-F238E27FC236}">
              <a16:creationId xmlns:a16="http://schemas.microsoft.com/office/drawing/2014/main" id="{F016A127-2173-414E-9815-E4A01D19A1D7}"/>
            </a:ext>
          </a:extLst>
        </xdr:cNvPr>
        <xdr:cNvPicPr preferRelativeResize="0"/>
      </xdr:nvPicPr>
      <xdr:blipFill>
        <a:blip xmlns:r="http://schemas.openxmlformats.org/officeDocument/2006/relationships" r:embed="rId2" cstate="print"/>
        <a:stretch>
          <a:fillRect/>
        </a:stretch>
      </xdr:blipFill>
      <xdr:spPr>
        <a:xfrm>
          <a:off x="22953978" y="345621"/>
          <a:ext cx="1805580" cy="1004207"/>
        </a:xfrm>
        <a:prstGeom prst="rect">
          <a:avLst/>
        </a:prstGeom>
        <a:noFill/>
      </xdr:spPr>
    </xdr:pic>
    <xdr:clientData fLocksWithSheet="0"/>
  </xdr:oneCellAnchor>
  <xdr:oneCellAnchor>
    <xdr:from>
      <xdr:col>22</xdr:col>
      <xdr:colOff>108857</xdr:colOff>
      <xdr:row>1</xdr:row>
      <xdr:rowOff>72117</xdr:rowOff>
    </xdr:from>
    <xdr:ext cx="1986643" cy="1030061"/>
    <xdr:pic>
      <xdr:nvPicPr>
        <xdr:cNvPr id="9" name="image11.png">
          <a:extLst>
            <a:ext uri="{FF2B5EF4-FFF2-40B4-BE49-F238E27FC236}">
              <a16:creationId xmlns:a16="http://schemas.microsoft.com/office/drawing/2014/main" id="{3157163B-DCDD-48D2-945D-CBDD0B772306}"/>
            </a:ext>
          </a:extLst>
        </xdr:cNvPr>
        <xdr:cNvPicPr preferRelativeResize="0"/>
      </xdr:nvPicPr>
      <xdr:blipFill>
        <a:blip xmlns:r="http://schemas.openxmlformats.org/officeDocument/2006/relationships" r:embed="rId3" cstate="print"/>
        <a:stretch>
          <a:fillRect/>
        </a:stretch>
      </xdr:blipFill>
      <xdr:spPr>
        <a:xfrm>
          <a:off x="37170632" y="319767"/>
          <a:ext cx="1986643" cy="1030061"/>
        </a:xfrm>
        <a:prstGeom prst="rect">
          <a:avLst/>
        </a:prstGeom>
        <a:noFill/>
      </xdr:spPr>
    </xdr:pic>
    <xdr:clientData fLocksWithSheet="0"/>
  </xdr:oneCellAnchor>
  <xdr:twoCellAnchor editAs="oneCell">
    <xdr:from>
      <xdr:col>5</xdr:col>
      <xdr:colOff>73619</xdr:colOff>
      <xdr:row>1</xdr:row>
      <xdr:rowOff>80284</xdr:rowOff>
    </xdr:from>
    <xdr:to>
      <xdr:col>5</xdr:col>
      <xdr:colOff>1527657</xdr:colOff>
      <xdr:row>2</xdr:row>
      <xdr:rowOff>190501</xdr:rowOff>
    </xdr:to>
    <xdr:pic>
      <xdr:nvPicPr>
        <xdr:cNvPr id="10" name="Imagen 9">
          <a:extLst>
            <a:ext uri="{FF2B5EF4-FFF2-40B4-BE49-F238E27FC236}">
              <a16:creationId xmlns:a16="http://schemas.microsoft.com/office/drawing/2014/main" id="{A1C3B5BC-1D0B-4DBE-812F-F0F9320880DC}"/>
            </a:ext>
          </a:extLst>
        </xdr:cNvPr>
        <xdr:cNvPicPr>
          <a:picLocks noChangeAspect="1"/>
        </xdr:cNvPicPr>
      </xdr:nvPicPr>
      <xdr:blipFill rotWithShape="1">
        <a:blip xmlns:r="http://schemas.openxmlformats.org/officeDocument/2006/relationships" r:embed="rId4"/>
        <a:srcRect l="18282" t="21806" r="19297" b="16528"/>
        <a:stretch/>
      </xdr:blipFill>
      <xdr:spPr>
        <a:xfrm>
          <a:off x="7625583" y="80284"/>
          <a:ext cx="1454038" cy="1021895"/>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iana Carolina" refreshedDate="44951.959069444441" createdVersion="6" refreshedVersion="7" minRefreshableVersion="3" recordCount="97" xr:uid="{00000000-000A-0000-FFFF-FFFF03000000}">
  <cacheSource type="worksheet">
    <worksheetSource ref="B5:BB102" sheet="PAA-CIERRE 2022"/>
  </cacheSource>
  <cacheFields count="53">
    <cacheField name="NO. INDICADOR" numFmtId="0">
      <sharedItems containsString="0" containsBlank="1" containsNumber="1" containsInteger="1" minValue="1" maxValue="110"/>
    </cacheField>
    <cacheField name="1.OBJETIVO ESTRATEGICO" numFmtId="0">
      <sharedItems/>
    </cacheField>
    <cacheField name="2.EJE ESTRATÉGICO DEL PEI" numFmtId="0">
      <sharedItems/>
    </cacheField>
    <cacheField name="3.ESTRATEGIA PEI" numFmtId="0">
      <sharedItems/>
    </cacheField>
    <cacheField name="4.DIMENSION MIPG" numFmtId="0">
      <sharedItems/>
    </cacheField>
    <cacheField name="ODS" numFmtId="0">
      <sharedItems/>
    </cacheField>
    <cacheField name="PLANES" numFmtId="0">
      <sharedItems containsBlank="1" longText="1"/>
    </cacheField>
    <cacheField name="5.PROCESO    " numFmtId="0">
      <sharedItems count="18">
        <s v="16. Administración y Manejo del SPNN"/>
        <s v="17. Autoridad Ambiental"/>
        <s v="19. Coordinación del SINAP"/>
        <s v="5. Evaluación Independiente"/>
        <s v="9. Gestión de Tecnologías y Seguridad de la Información "/>
        <s v="1. Gestión del Talento Humano"/>
        <s v="10. Servicio al ciudadano"/>
        <s v="12. Gestión Contractual"/>
        <s v="13. Gestión de Recursos fisicos"/>
        <s v="14. Gestión de Recursos Financieros"/>
        <s v="15. Gestion juridica"/>
        <s v="18. Sostenibilidad financiera"/>
        <s v="2. Direccionamiento estrategico"/>
        <s v="3. Cooperación nacional no oficial e internacional"/>
        <s v="4. Gestión de Comunicaciones"/>
        <s v="6. Control disciplinario"/>
        <s v="8. Gestión documental"/>
        <s v="7.Gestión del Conocimiento la Innovación"/>
      </sharedItems>
    </cacheField>
    <cacheField name="6.SALIDA DEL PROCESO" numFmtId="0">
      <sharedItems containsBlank="1" longText="1"/>
    </cacheField>
    <cacheField name="7.INDICADOR" numFmtId="0">
      <sharedItems/>
    </cacheField>
    <cacheField name="8.VARIABLES (Qué se medirá) " numFmtId="0">
      <sharedItems longText="1"/>
    </cacheField>
    <cacheField name="9.FORMULA (Cómo se medirá)" numFmtId="0">
      <sharedItems longText="1"/>
    </cacheField>
    <cacheField name="10.INSTRUMENTO AL QUE APLICA" numFmtId="0">
      <sharedItems/>
    </cacheField>
    <cacheField name="11.TIPOLOGÍA PAA" numFmtId="0">
      <sharedItems/>
    </cacheField>
    <cacheField name="11.A. TIPOLOGIA EN PEI" numFmtId="0">
      <sharedItems/>
    </cacheField>
    <cacheField name="12.PERIDIOCIDAD" numFmtId="0">
      <sharedItems/>
    </cacheField>
    <cacheField name="13.PAA - 2020 - CIERRE" numFmtId="0">
      <sharedItems containsMixedTypes="1" containsNumber="1" minValue="0.02" maxValue="510060"/>
    </cacheField>
    <cacheField name="14.PEI - 2021 " numFmtId="0">
      <sharedItems containsMixedTypes="1" containsNumber="1" minValue="0" maxValue="1423769"/>
    </cacheField>
    <cacheField name="15.PEI - AÑO 2022" numFmtId="0">
      <sharedItems containsMixedTypes="1" containsNumber="1" minValue="0.15" maxValue="1106058"/>
    </cacheField>
    <cacheField name="15.PEI - AÑO 2023" numFmtId="0">
      <sharedItems containsBlank="1" containsMixedTypes="1" containsNumber="1" minValue="0.14000000000000001" maxValue="70000"/>
    </cacheField>
    <cacheField name="DTAN" numFmtId="0">
      <sharedItems containsBlank="1" containsMixedTypes="1" containsNumber="1" minValue="0" maxValue="30"/>
    </cacheField>
    <cacheField name="DTOR" numFmtId="0">
      <sharedItems containsBlank="1" containsMixedTypes="1" containsNumber="1" minValue="0.85" maxValue="34" longText="1"/>
    </cacheField>
    <cacheField name="DTAO" numFmtId="0">
      <sharedItems containsBlank="1" containsMixedTypes="1" containsNumber="1" minValue="0.7" maxValue="30" longText="1"/>
    </cacheField>
    <cacheField name="DTPA" numFmtId="0">
      <sharedItems containsBlank="1" containsMixedTypes="1" containsNumber="1" minValue="0" maxValue="20" longText="1"/>
    </cacheField>
    <cacheField name="DTCA" numFmtId="0">
      <sharedItems containsBlank="1" containsMixedTypes="1" containsNumber="1" minValue="0" maxValue="30" longText="1"/>
    </cacheField>
    <cacheField name="DTAM" numFmtId="0">
      <sharedItems containsBlank="1" containsMixedTypes="1" containsNumber="1" minValue="0.1" maxValue="30" longText="1"/>
    </cacheField>
    <cacheField name="NC" numFmtId="0">
      <sharedItems containsBlank="1" containsMixedTypes="1" containsNumber="1" minValue="0.82" maxValue="70000"/>
    </cacheField>
    <cacheField name="16.RESPONSABLE DE EJECUCIÓN" numFmtId="0">
      <sharedItems/>
    </cacheField>
    <cacheField name="17.VALIDACIÓN/REPORTE" numFmtId="0">
      <sharedItems/>
    </cacheField>
    <cacheField name="18.PROYECTO DE INVERSIÓN" numFmtId="0">
      <sharedItems/>
    </cacheField>
    <cacheField name="19.PRODUCTO" numFmtId="0">
      <sharedItems/>
    </cacheField>
    <cacheField name="20. ACTIVIDAD CADENA DE VALOR" numFmtId="0">
      <sharedItems longText="1"/>
    </cacheField>
    <cacheField name="PROGRAMADO 2022" numFmtId="0">
      <sharedItems containsMixedTypes="1" containsNumber="1" minValue="0.15" maxValue="1106058" longText="1"/>
    </cacheField>
    <cacheField name="PROGRAMADO SEPTIEMBRE" numFmtId="0">
      <sharedItems containsMixedTypes="1" containsNumber="1" minValue="0" maxValue="1965422"/>
    </cacheField>
    <cacheField name="EJECUTADO CORTE 30 SEPTIEMBRE" numFmtId="0">
      <sharedItems containsMixedTypes="1" containsNumber="1" minValue="0" maxValue="1965422"/>
    </cacheField>
    <cacheField name="% AVANCE SEPTIEMBRE" numFmtId="0">
      <sharedItems containsMixedTypes="1" containsNumber="1" minValue="0" maxValue="1.2908000000000002"/>
    </cacheField>
    <cacheField name="DESCRIPCIÓN CUALITATIVA DEL AVANCE " numFmtId="0">
      <sharedItems longText="1"/>
    </cacheField>
    <cacheField name="AVANCE ANUAL -SEPTIEMBRE" numFmtId="0">
      <sharedItems containsMixedTypes="1" containsNumber="1" minValue="0" maxValue="7.1111111111111107"/>
    </cacheField>
    <cacheField name="TABLERO_x000a_INCUMPLIDO: &lt;59,9%_x000a_PARCIALMENTE CUMPLIDO: 60%-69,9%_x000a_CUMPLIDO: 70%-80%" numFmtId="0">
      <sharedItems/>
    </cacheField>
    <cacheField name="PROGRAMADO 20222" numFmtId="0">
      <sharedItems containsMixedTypes="1" containsNumber="1" minValue="0.15" maxValue="1106058" longText="1"/>
    </cacheField>
    <cacheField name="PROGRAMADO OCTUBRE" numFmtId="0">
      <sharedItems containsMixedTypes="1" containsNumber="1" minValue="1.9986440400684587E-2" maxValue="2015536"/>
    </cacheField>
    <cacheField name="EJECUTADO CORTE 31 OCTUBRE" numFmtId="0">
      <sharedItems containsMixedTypes="1" containsNumber="1" minValue="1.9986440400684587E-2" maxValue="2015536"/>
    </cacheField>
    <cacheField name="% AVANCE OCTUBRE" numFmtId="0">
      <sharedItems containsMixedTypes="1" containsNumber="1" minValue="0.43" maxValue="100"/>
    </cacheField>
    <cacheField name="DESCRIPCIÓN CUALITATIVA DEL AVANCE 2" numFmtId="0">
      <sharedItems longText="1"/>
    </cacheField>
    <cacheField name="AVANCE ANUAL -OCTUBRE" numFmtId="0">
      <sharedItems containsMixedTypes="1" containsNumber="1" minValue="0" maxValue="17.777777777777779"/>
    </cacheField>
    <cacheField name="TABLERO_x000a_INCUMPLIDO: &lt;69,9%_x000a_PARCIALMENTE CUMPLIDO: 70%-74,9%_x000a_CUMPLIDO: 75%-85%" numFmtId="0">
      <sharedItems/>
    </cacheField>
    <cacheField name="PROGRAMADO 20223" numFmtId="0">
      <sharedItems containsMixedTypes="1" containsNumber="1" minValue="0.15" maxValue="1106058" longText="1"/>
    </cacheField>
    <cacheField name="PROGRAMADO DICIEMBRE" numFmtId="0">
      <sharedItems containsMixedTypes="1" containsNumber="1" minValue="0.01" maxValue="2277729"/>
    </cacheField>
    <cacheField name="EJECUTADO CORTE 31 DICIEMBRE" numFmtId="0">
      <sharedItems containsMixedTypes="1" containsNumber="1" minValue="0.01" maxValue="2277729"/>
    </cacheField>
    <cacheField name="% AVANCE DICIEMBRE" numFmtId="0">
      <sharedItems containsSemiMixedTypes="0" containsString="0" containsNumber="1" minValue="0.37" maxValue="100"/>
    </cacheField>
    <cacheField name="DESCRIPCIÓN CUALITATIVA DEL AVANCE 3" numFmtId="0">
      <sharedItems longText="1"/>
    </cacheField>
    <cacheField name="AVANCE ANUAL -DICIEMBRE" numFmtId="0">
      <sharedItems containsSemiMixedTypes="0" containsString="0" containsNumber="1" minValue="4.9999999999999996E-2" maxValue="1"/>
    </cacheField>
    <cacheField name="TABLERO_x000a_INCUMPLIDO: &lt;89,9%_x000a_CUMPLIDO: 90%-100%"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7">
  <r>
    <n v="1"/>
    <s v="1. Aumentar el manejo efectivo y equitativo de las áreas protegidas teniendo en cuenta los diferentes modelos de gobernanza con enfoque territorial"/>
    <s v="1. Efectividad del Manejo."/>
    <s v="1.4. Disminuir presiones por conflictos de uso, ocupación y tenencia (UOT)"/>
    <s v="6.3. Gestión con Valores para resultados"/>
    <s v="ODS 15. Vida de Ecosistemas Terrestres"/>
    <s v="PLAN DE ACCIÓN A CAMBIO CLIMÁTICO"/>
    <x v="0"/>
    <s v="Estrategias de acuerdo con las prioridades, programas, proyectos, acuerdos de consulta previa, acuerdos con comunidades locales, reglamentación, documentos técnicos"/>
    <s v="Porcentaje de la superficie degradada en áreas protegidas priorizadas,  que se encuentran en proceso de restauración"/>
    <s v="%APRes = % de la superficie degradada en áreas protegidas priorizadas, que se encuentra en proceso de restauración_x0009__x0009__x0009__x0009__x000a_SARes = Superficie del área protegida priorizada en restauración (ha) _x0009__x0009__x0009__x0009__x000a_SAP = superficie degradada en áreas protegidas priorizadas identificadas el año anterior_x0009_"/>
    <s v="%APRes= (SARes/ SAP) *100"/>
    <s v="PND-PEI-PAA"/>
    <s v="ACUMULADO"/>
    <s v="ACUMULADO"/>
    <s v="MENSUAL"/>
    <s v="0,65% = Corresponde a 2069,19  ha"/>
    <n v="3.1568131480922183E-2"/>
    <s v="3,56%_x000a_Total acumulado: 11.342,16 hectáreas_x000a_Total Vigencia 2022:_x000a_ 1308,04 ha + Línea base de 10034,12 _x000a__x000a_Denomina-dor a nivel Nacional: 317.856 Hectáreas"/>
    <s v="3,24%_x000a_TOTAL ACUMULADO: 10327,19_x000a_TOTAL VIGENCIA 2023: 2000"/>
    <s v="TOTAL DTAN 150 ha _x000a__x000a_Cocuy 25 ha _x000a_Pisba 5 ha _x000a_Guanentá 20 ha _x000a_Yariguies 100 ha"/>
    <s v="Total DTOR 77%_x000a__x000a_Proyecto TASAS: PNN Chingaza: 50 hectáreas._x000a__x000a_Pra el calculo del %= Se tiene una línea base de 103 hectáreas_x000a_Fórmula: (50+53+50)/200 "/>
    <s v="TOTAL DTAO 1,6% 233 ha_x000a__x000a_Galeras 13 (Rec 11)_x000a_Selva de Florencia 12 ha (Rec 11)_x000a_NHU 8 ha (Rec 11)_x000a_Orquideas 100 ha_x000a_Nevados 100 ha"/>
    <s v="TOTAL DTPA 5,5%_x000a__x000a_PNN Farallones 5,5% = (50/913 ha)"/>
    <s v="TOTAL DTCA: 658,74 ha_x000a__x000a_VIPIS 150 ha + 194,64 ha (rezago 2021) = 344,64 ha_x000a_Tayrona 47,38 ha (rezago 2021)_x000a_Providencia 12 ha_x000a_Flamencos 13 ha _x000a_Colorados 10 ha_x000a_SNSM 40 ha + 9,72 ha (rezago 2021) = 49,72 ha_x000a_Corchal 25 ha_x000a__x000a_Compensaciones _x000a_Colorados 57 ha_x000a__x000a_KFW_x000a_Corchal 100 ha_x000a__x000a__x000a__x000a_"/>
    <s v="TOTAL DTAM _x000a__x000a_Nukak 30 ha"/>
    <m/>
    <s v="DT "/>
    <s v="_x000a_GPM "/>
    <s v="1. ADMINISTRACIÓN DE LAS ÁREAS DEL SISTEMA DE PARQUES NACIONALES NATURALES Y COORDINACIÓN DEL SISTEMA NACIONAL DE ÁREAS PROTEGIDAS. NACIÓN"/>
    <s v="1.3 Servicio de restauración de ecosistemas "/>
    <s v="7. Implementar el proceso de restauración en las áreas degradadas y/o alteradas de las áreas protegidas nacionales._x000a_8. Realizar el monitoreo y seguimiento a los procesos de restauración en las áreas protegidas nacionales._x000a_No Efectuar la protección, reforestación y conservación de las cuencas hidrográficas abastecedoras de acueductos municipales"/>
    <s v="3,52%_x000a_TOTAL ACUMULADO: 11205,86 hectareas_x000a_TOTAL VIGENCIA 2022: 1171,74 ha + Linea base de 10034,12 _x000a__x000a_DENOMINADOR A NIVEL NACIONAL: 317856 Hectareas"/>
    <n v="3.4431944024967284E-2"/>
    <n v="3.4431944024967284E-2"/>
    <n v="1"/>
    <s v="Con corte a septiembre se cuenta con 10.944,4 ha de las cuales 10.034 ha corresponden a la línea base y 910,4 ha al avance 2022. _x000a_Las hectáreas de la presente vigencia se distribuyen a continuación:_x000a_DTCA: 286,72 ha distribuidas en: VIPIS (176,25 ha), Tayrona (32,86ha), Providencia (16,38 ha), Flamencos (7,92 ha), SNSM (9,59 ha) y Corchal (43,72 ha)._x000a_DTPA: 38,94 ha en el PNN Farallones_x000a_DTAO: 16,14 ha distribuidas en: Galeras (7,01 ha) y Selva de Florencia (9,13 ha)_x000a_DTAN: 541,97 ha distribuidas en: Cocuy (13,96 ha), Yariguies (518,92 ha) y Guanentá (9,09 ha)_x000a_DTOR: 26,63 ha en el PNN Chingaza_x000a_Respecto a las demás AP se evidencia la gestión y avance en actividades para el logro de la meta establecida, tal como se relaciona a continuación:_x000a_DTCA: En el SFF Los Colorados se identificó y priorizó el predio que será objeto de restauración durante 2022, hasta la fecha no se presentan avances, estos se reportarán durante octubre y noviembre conforme al período de las lluvias._x000a_DTAN: En el PNN Iguaque se identificaron las 5 ha donde se llevarán a cabo las plantaciones y se avanzó en el proceso contractual de unos de los procesos asociados a la meta del AP_x000a_DTAM: El proceso para la suscripción del convenio de asociación para la implementación de las acciones de restauración fue publicado en el SECOP el 21 de septiembre, a la fecha se está realizando la evaluación del oferente, se espera que el proceso sea adjudicado la segunda semana de octubre._x000a_DTAO: En el PNN NHU se cuenta con el predio ubicado en el municipio de Planadas Tolima, corregimiento de Gitania, vereda Altamira resguardo Indigena Nasaw´sx para realizar las intervenciones. En el PNN Orquídeas el cumplimiento de la meta de 100 ha en proceso de restauración, está supeditada a la compra de predios por compensación del Túnel del Toyo, se estima un tiempo aproximado de 6 meses para empezar a reportar meta para este indicador. _x000a_DTOR: en el PNN Chingaza se realizó la interpretación de coberturas de uso del suelo del predio el Chochal mediante sistemas de información remota, se espera la verificación de las mismas en el mes de junio a fin de conocer el estado del predio a intervenir.  _x000a_DTPA: En el PN Sanquianga se avanza en las labores de enriquecimiento de las áreas intervenidas en los meses anteriores. _x000a_"/>
    <n v="0.77696417293938924"/>
    <s v="CUMPLIDO"/>
    <s v="3,52%_x000a_TOTAL ACUMULADO: 11205,86 hectareas_x000a_TOTAL VIGENCIA 2022: 1171,74 ha + Linea base de 10034,12 _x000a__x000a_DENOMINADOR A NIVEL NACIONAL: 317856 Hectareas"/>
    <n v="3.4647985251182928E-2"/>
    <n v="3.4647985251182928E-2"/>
    <n v="1"/>
    <s v="Con corte a octubre se cuenta con 11.013,07 ha de las cuales 10.034 ha corresponden a la línea base y 979,07 ha al avance 2022. _x000a_Las hectáreas de la presente vigencia se distribuyen a continuación:_x000a_DTCA: 311,36 ha distribuidas en: VIPIS (176,25 ha), Tayrona (47,38 ha), Providencia (16,38 ha), Flamencos (7,92 ha), Colorados (10,12 ha), SNSM (9,59 ha) y Corchal (43,72 ha)._x000a_DTPA: 38,94 ha en el PNN Farallones_x000a_DTAO: 22,88 ha distribuidas en: Galeras (7,01 ha), Selva de Florencia (9,13 ha) y Nevados (6,74 ha)._x000a_DTAN: 555,9 ha distribuidas en: Cocuy (17,8 ha), Yariguies (518,92 ha) y Guanentá (19,18 ha)_x000a_DTOR: 49,99 ha en el PNN Chingaza_x000a_Respecto a las demás Áreas Protegidas, se evidencia la gestión y avance en las actividades para el logro de la meta establecida, se cuenta con los insumos y material vegetal para realizar la intervención de las áreas a través de acciones de restauración activa._x000a_"/>
    <n v="0.8355693242528206"/>
    <s v="CUMPLIDO"/>
    <s v="3,56%_x000a_TOTAL, ACUMULADO: 11.342,16 hectáreas_x000a_TOTAL VIGENCIA 2023: 1.308,04 hectáreas"/>
    <n v="3.5638685442464513E-2"/>
    <n v="3.5638685442464513E-2"/>
    <n v="1"/>
    <s v="Con corte a diciembre se cuenta con 11.327,97 ha de las cuales 10.034 ha corresponden a la línea base y 1.293,97 ha al avance 2022, cumpliendo en un 98,92% la meta programada para la presente vigencia_x000a_Las hectáreas de la presente vigencia se distribuyen a continuación:_x000a_DTCA: 451,53 ha distribuidas en: VIPIS (193,82 ha), Tayrona (53,21 ha), Providencia (16,38 ha), Flamencos (8,05 ha), Colorados (10,12 ha), SNSM (43,99 ha) y Corchal (125,96 ha). Cumpliendo en un 97,08% la meta programada para la presente vigencia._x000a_DTPA: 50,20 ha en el PNN Farallones, cumpliendo en un 100,40% la meta programada para la presente vigencia._x000a_DTAO: 131,22 ha distribuidas en: Galeras (13,02 ha), Selva de Florencia (10,00 ha), Orquídeas (49,96 ha), Nevado del Huila (7,99 ha) y Nevados (50,25 ha). Cumpliendo en un 100,17% la meta programada para la presente vigencia._x000a_DTAN: 580,62 ha distribuidas en: Cocuy (24,30 ha), Yariguies (518,92 ha), Guanentá (23,55 ha) e Iguaque (13,85 ha). Cumpliendo en un 99,78%% la meta programada para la presente vigencia._x000a_DTOR: 49,99 ha en el PNN Chingaza. Cumpliendo en un 99,98% la meta programada para la presente vigencia._x000a_DTAM: 30,41 ha en la RNN Nukak, cumpliendo en un 101,37% la meta programada para la presente vigencia. _x000a__x000a_Es importante anotar que la única ÁP que quedó con pendiente para alcanzar la meta corresponde a VIPIS quien solicitó prórroga al convenio mediante el cual se implementaran las acciones de restauración, quedando un pendiente de 20,82 ha. Para aquellas AP que no alcanzaron el 100% de la meta esta situación se presenta debido a que en la validación de los shapes aportados, los polígonos no dieron el área programada, pero la diferencia se representa en decimales. Por su parte, también se presentan algunas áreas con sobre ejecución porque una vez validadas las áreas de los polígonos, se logró la intervención de un área mayor a la programada."/>
    <n v="0.98924344821259291"/>
    <s v="CUMPLIDO"/>
  </r>
  <r>
    <n v="4"/>
    <s v="1. Aumentar el manejo efectivo y equitativo de las áreas protegidas teniendo en cuenta los diferentes modelos de gobernanza con enfoque territorial"/>
    <s v="1. Efectividad del Manejo."/>
    <s v="1.1. Implementar acciones de investigación, monitoreo y manejo"/>
    <s v="6.3. Gestión con Valores para resultados"/>
    <s v="ODS 14. Vida Submarina_x000a_ODS 15. Vida de Ecosistemas Terrestres"/>
    <m/>
    <x v="0"/>
    <s v="Estrategias de acuerdo con las prioridades, programas, proyectos, acuerdos de consulta previa, acuerdos con comunidades locales, reglamentación, documentos técnicos "/>
    <s v="Porcentaje  de VOC de sistema que cuentan con programas de conservación formulados  (Corales, manglares, Bosque seco, chagra, recurso hídrico) y en implementación (oso, danta, frailejones, charapa)."/>
    <s v="%VOCFeI = PORCENTAJE DE VOC DE SISTEMA QUE CUENTAN CON PROGRAMAS DE CONSERVACIÓN FORMULADOS (Corales, manglares, Bosque seco, chagra, recurso hídrico) Y EN IMPLEMENTACIÓN (oso, danta, frailejones, charapa)._x0009__x0009__x0009__x0009__x000a_VOC = Número de VOC que cuentan con su programa de conservación formulado y en implementación _x0009__x0009__x0009__x0009__x000a_VOCSist = Número de  VOCs de Sistema priorizados _x0009_"/>
    <s v="%VOCFeI = (VOC con programa de conservación formulado e implementado / VOC de sistema priorizados)*100 "/>
    <s v="PEI/PAA"/>
    <s v="ACUMULADO"/>
    <s v="ACUMULADO"/>
    <s v="MENSUAL"/>
    <n v="0.22"/>
    <n v="0.5714285714285714"/>
    <s v="67% = Avance en 6 programas de conservación sobre 9 programas planeados a 2023. _x000a_(oso, danta, charapa, frailejon, recurso hidrico y bosque seco)"/>
    <s v="100%  (oso, danta, charapa, frailejon, recurso hidrico, bosque seco, corales, manglares y chagra)"/>
    <s v="TOTAL DTAN: 100%_x000a_Frailejon_x000a_PNN Tama_x000a_SFF Guanenta _x000a_SFF Iguaque"/>
    <s v="NA"/>
    <s v="TOTAL DTAO: 2 VOC OSO Y DANTA _x000a_22.2%: _x000a_Oso (Orquideas, Tatama, Nevados, Purace, Nevado del Huila,  Complejo Volvanico Doña Juana, Hermosas, y _x000a_Danta (Nevados, Purace, Nevado del Huila,  Complejo Volcanico Doña Juana,  Hermosas, Otún)_x000a_"/>
    <s v="TOTAL DTPA:  OSO_x000a_La DTPA aporta el correspondiente a las DT "/>
    <s v="NA"/>
    <s v="TOTAL DTAM: _x000a_100% (1 Charapa AP CAHUINARÍ)"/>
    <m/>
    <s v="DT_x000a_GPM"/>
    <s v="GPM "/>
    <s v="1. ADMINISTRACIÓN DE LAS ÁREAS DEL SISTEMA DE PARQUES NACIONALES NATURALES Y COORDINACIÓN DEL SISTEMA NACIONAL DE ÁREAS PROTEGIDAS. NACIÓN"/>
    <s v="4.1 Documentos de planeación para la conservación de la biodiversidad y sus servicios ecosistémicos"/>
    <s v="37. Desarrollar un sistema de información que facilite la toma de decisiones en la planeación de la conservación._x000a_38. Optimizar los instrumentos de planeación para la conservación de las áreas protegidas nacionales._x000a_39. Formular los instrumentos de planeación de las áreas protegidas del SPNN._x000a_40. Realizar seguimiento a la implementación de los instrumentos de planeación de las áreas del SPNN  "/>
    <s v="67% = Avance en 6 programas de conservación sobre 9 programas planeados a 2023. _x000a_(oso, danta, charapa, frailejon, recurso hidrico y bosque seco)"/>
    <n v="0.57140000000000002"/>
    <n v="0.57140000000000002"/>
    <n v="1"/>
    <s v="Para el mes de septiembre no se presentan avances cuantitativos pero se avanzó en la gestión así: _x000a_Oso Andino: Se Avanzo con la gestion para la formalizacion del memorando de entendimiento para el programa &quot;Conservamos la Vida&quot;. _x000a_Frailejones: Se realizó la primera fase del taller (virtual) dirigido a todas las áreas protegidas con frailejones, para fortalecer temas de levantamiento y análisis de información y la presentación del Programa de Conservación. Se continuó con la revisión del plan de accion del mismo._x000a_Tortuga Charapa: Continúa ajuste del programa de conservación. _x000a_Danta de montaña: Documento del Programa de Coservacion finalizado, se esta divulgando interna y externamnete. Continúa el proceso de actualización de la experiencia del Programa en el visor de ArcGis online. Se realizó la presentacion del programa de conservacion en el marco del VII Festival del Oso y la Danta, en Pitalito, Huila._x000a_Bosque Seco: Continúa la revisión y ajuste del programa de conservación."/>
    <s v="NA"/>
    <s v="NA"/>
    <s v="67% = Avance en 6 programas de conservación sobre 9 programas planeados a 2023. _x000a_(oso, danta, charapa, frailejon, recurso hidrico y bosque seco)"/>
    <n v="0.57140000000000002"/>
    <n v="0.57140000000000002"/>
    <n v="1"/>
    <s v="Para el mes de octubre no se presentan avances cuantitativos pero se avanzó en la gestión así: _x000a_Oso Andino: Se avanzo con la Alianza para la Conservacion del Oso Andino ABCA en el proyecto de apoyos a procesos de restauracion, se inició con el PNN Tatama, donde se realizó una visita de reconocimiento de los predios y seleccion de los puntos para ubicar las camaras trampas que se usaran para el monitoreo. Se participó en el comite del Programa Conservamos la vida, donde se reviso el borrador del memorando de entendimiento entre las partes._x000a_Frailejones: Se realizó la revisión de la meta de cambio climatico del programa de conservacion de frailejones con el profesional de Cambio climático Hansel Oyola. Se revisaó con andrea Barrero la meta de educacion ambiental._x000a_Tortuga Charapa: Continúa ajuste del programa de conservación. _x000a_Danta de montaña: Documento del Programa de Coservacion finalizado, se esta divulgando interna y externamnete. Continúa el proceso de actualización de la experiencia del Programa en el visor de ArcGis online. Se realizó la presentacion del programa de conservacion en el marco del VII Festival del Oso y la Danta, en Pitalito, Huila._x000a_Bosque Seco: Continúa la revisión y ajuste del programa de conservación."/>
    <s v="NA"/>
    <s v="NA"/>
    <s v="67% = Avance en 6 programas de conservación sobre 9 programas planeados a 2023. _x000a_(oso, danta, charapa, frailejon, recurso hidrico y bosque seco)"/>
    <n v="0.66666666666666663"/>
    <n v="0.66666666666666663"/>
    <n v="1"/>
    <s v="Con corte al 30 de diciembre de 2022, cuantitativamente se formularon y/o estan implementando seis Programas de Conservación (Oso, Danta, Frailejon, Charapa (Tortugas de rio), Bosque seco y recurso hidrico). _x000a_Cualitativamente, se genero el documento publico con ISBN del Programa de Danta de Montaña, se finalizo el documento tecnico de Tortugas de rio (Charapa), Bosque Seco Tropical y Frailejones. Se gestiono el apoyo de aliados estrategicos como ProCAT, ABCA y WCS, asi como instituciones como Universidades y el IAvH para la formulación o implementacion de dichos programas de conservación. _x000a_Una de las principales dificultades con los programas de conservación es su umplementación dado que se requieren recursos especificos y este tipo de presupuesto se encuentra limitado, por tanto se espera para la proxima vigencia adelantar acciones para gestionar recursos con cooperantes tanto nacionales como internacionales.  "/>
    <n v="1"/>
    <s v="CUMPLIDO"/>
  </r>
  <r>
    <n v="5"/>
    <s v="1. Aumentar el manejo efectivo y equitativo de las áreas protegidas teniendo en cuenta los diferentes modelos de gobernanza con enfoque territorial"/>
    <s v="1. Efectividad del Manejo."/>
    <s v="1.1. Implementar acciones de investigación, monitoreo y manejo"/>
    <s v="6.3. Gestión con Valores para resultados"/>
    <s v="ODS 14. Vida Submarina_x000a_ODS 15. Vida de Ecosistemas Terrestres"/>
    <m/>
    <x v="0"/>
    <s v="Estrategias de acuerdo con las prioridades, programas, proyectos, acuerdos de consulta previa, acuerdos con comunidades locales, reglamentación, documentos técnicos "/>
    <s v="Porcentaje de VOC/PIC con información actualizada proveniente del monitoreo"/>
    <s v="VOC-PIC_MoAP_x0009_ = Porcentaje de VOC/PIC con información actualizada proveniente del monitoreo en el área protegida_x0009__x0009__x0009__x0009__x000a_VOC-PIC_InfActAP = No. de VOC/PIC priorizados en el año en las áreas protegidas con información actualizada proveniente del monitoreo en el área protegida_x0009__x0009__x0009__x0009__x000a_VOC-PIC_AP = No. de VOC/PIC seleccinados por las áreas protegidas, en su instrumento de planeación. _x0009__x0009__x0009__x0009__x000a_VOC-PIC_Mo = Porcentaje de VOC/PIC con información actualizada proveniente del monitoreo_x0009__x0009__x0009__x0009__x000a_VOC-PIC_InfActAPs = No. de VOC/PIC priorizados en el año en las áreas protegidas con información actualizada proveniente del monitoreo_x0009__x0009__x0009__x0009__x000a_VOC-PIC_APs = No. de VOC/PIC de las áreas protegidas, que se obtiene de la sumatoria de los VOC/PIC que cada área protegida seleccionó en su instrumento de planeación. En este caso serían 330 VOC/PIC (Valor sujeto a cambio dada la actualización o formulación de los instrumentos de planeación)_x0009_"/>
    <s v="Fórmula avance AP:_x000a_%VOC-PIC_MoAP= _x000a_(VOC-PIC_InfActAP / VOC-PIC_AP) *100_x000a__x000a_Fórmula avance del indicador a Nivel Nacional:_x000a_%VOC-PIC_Mo= _x000a_(ΣVOC-PIC_InfActAPs / ΣVOC-PIC_APs) *100"/>
    <s v="PEI/PAA"/>
    <s v="ACUMULADO"/>
    <s v="ACUMULADO"/>
    <s v="MENSUAL"/>
    <n v="0.28000000000000003"/>
    <n v="0.32500000000000001"/>
    <s v="TOTAL ACUMULADO: 40.22% QUE EQUIVALE A 177/440 VOC  _x000a_EL 2021 CERRO CON 143 VOC "/>
    <n v="1"/>
    <s v="TOTAL DTAN _x000a_33/ 65_x000a_COCUY 4/4_x000a_IGUAQUE 1/1_x000a_PISBA1/1_x000a_ANULE 3 /3_x000a_CATATUMBO 5/5_x000a_TAMA 1/1 _x000a_GUANENTA 1/1 _x000a_SERRANIA DE LOS YARIGUIES 5/5 _x000a__x000a_"/>
    <s v="TOTAL DTOR: 20/33_x000a_PNN Sierra de La Macarena 1, se mantiene la LB del año 2021._x000a_PNN Chingaza 3 (Se mantienen los 3 VOC del año 2021)_x000a_PNN Sumapaz 2 (se mantiene los 2 VOC del año 2021)_x000a_PNN El Tuparro 0 (No tiene profesional) _x000a_PNN Cordillera de Los Picachos (No se ha realizado el ejercicio de planificación con la jefe de AP)_x000a_PNN Tinigua (No tiene profesional de monitoreo)_x000a__x000a_"/>
    <s v="TOTAL DTAO: 33/90_x000a_Guacharos 8_x000a_Complejo Volcanico Doña Juana 2_x000a_Orquideas 2_x000a_ Nevado del Huia 1 _x000a_ Nevados 1  _x000a_Purace 2 _x000a_Selva de florencia  2 _x000a_Tatama 1  _x000a_Galeras 8 _x000a_Corota 2 "/>
    <s v="Total DTPA: 52%(52/101)_x000a_PNN Farallones: 6_x000a_PNN Munchique: 3_x000a_PNN Sanquianga:5_x000a_PNN Utria: 7_x000a_PNN Uramba: 3_x000a_PNN Gorgona: 9_x000a_PNN Malpelo: 7_x000a_PNN Katios: 6 "/>
    <s v="DTCA = (23/94) _x000a_PNN Portete: 25% (1/4) _x000a_PNN CPRO: 0% (0/1)_x000a_PNN CRSB: 43% (3/7)_x000a_PNN de Macuira 33% (1/3)_x000a_PNN Old Providence: 25%  (2/8)_x000a_PNN Paramillo 40% (2/5)_x000a_PNN SNSM 17%: (1/6)_x000a_PNN Tayrona (2/6)=33%   _x000a_SF Acandí PyP (2/4)= 50%  _x000a_SFF CGSM = 33% (2/6)_x000a_SFF El Corchal (1/9)=11%  _x000a_SFF Los Colorados (1/5)= 20% _x000a_SFF Los Flamencos: (1/6)= 17% _x000a_Vipis (2/7)= 29% _x000a__x000a_"/>
    <s v="TOTAL DTAM:  (16/57)_x000a_57 VOC-PIC equivale al 100% de la DTAM DE LOS CUALES SE AVANZARA _x000a_14 VOC - PIC 24%_x000a_ORITO:1_x000a_ALTO FRAGUA: 3_x000a_CHIRIBIQUETE: 1_x000a_CAHUINARI: 1 - DIFERENCIA _x000a_RÍO PURÉ: 1_x000a_YAIGOJE: 1_x000a_NUKAK: 2_x000a_PAYA: 2_x000a_AMACAYACU: 2"/>
    <m/>
    <s v="AP_x000a_DT"/>
    <s v="GPM "/>
    <s v="1. ADMINISTRACIÓN DE LAS ÁREAS DEL SISTEMA DE PARQUES NACIONALES NATURALES Y COORDINACIÓN DEL SISTEMA NACIONAL DE ÁREAS PROTEGIDAS. NACIÓN"/>
    <s v="4.1 Documentos de planeación para la conservación de la biodiversidad y sus servicios ecosistémicos"/>
    <s v="37. Desarrollar un sistema de información que facilite la toma de decisiones en la planeación de la conservación._x000a_38. Optimizar los instrumentos de planeación para la conservación de las áreas protegidas nacionales._x000a_39. Formular los instrumentos de planeación de las áreas protegidas del SPNN._x000a_40. Realizar seguimiento a la implementación de los instrumentos de planeación de las áreas del SPNN  "/>
    <s v="TOTAL ACUMULADO: 40,22% QUE EQUIVALE A 177/440 VOC _x000a__x000a_EL 2021 CERRO CON 143 VOC "/>
    <n v="0.32500000000000001"/>
    <n v="0.32500000000000001"/>
    <n v="1"/>
    <s v="En 2021 el indicador cerró con un acumulado 2020+2021 del 32,50% (143 VOC/PIC). En 2022 se tiene programado un avance del 40,2% (177 VOC/PIC), que refleja el acumulado 2020+2021+2022. Con corte a 30 de agosto no se presentan avances cuantitativos del indicador dado que es anual. El seguimiento del % de avance respecto a la priorización de VOC/PIC por cada AP y la entrega de evidencias a la fecha referidas a las actas de reunión de plan de trabajo entre DTs y APs y conjuntos de datos se registra en la hoja metodológica del indicador página &quot;Cálculo2022&quot;._x000a_Respecto a los programas de monitoreo, se cuenta con 35 aprobados. A la fecha se han revisado un diseño de monitoreo (Picachos) y 6 programas de monitoreo (Paya, Corales del Rosario, Cinaruco, Galeras, Yurupari-Malpelo, Paramillo). Otras actividades: 1. Se realizaron jornadas de orientación y definición de plan de trabajo con las 6 DTs y sus áreas protegidas. Se apoyó con orientaciones temáticas para la formulación e implementación de programas y portafolios a 12 áreas protegidas (Chiribiquete, Corota, Cocuy, Guanentá, Orquídeas, Tatamá, Amacayacu, Flamencos, Cahunarí, Nevados, Cabo Manglares, Estoraques), 3 DTs con sus áreas (DTOR, DTAN, DTCA) y la DTAO. Se apoyó la implementación de los siguientes proyectos 3 en PNN (Territorios &amp; Paz (Chirbiquete, Alto Fragua, Picachos y Macarena), Riqueza Natural (Flamencos, Colorados y Sierra Nevada de Santa Marta), Proyecto GEF -AZE (Farallones, Munchique, Chingaza y Las Orquídeas) y 1 nacional (Monitoreo de ecosistemas de alta montaña-IDEAM) y GEF SINAP en el tema del Sistema de información SIM SINAP y KFW. 2. En el marco del seguimiento se realizó la revisión y retroalimentación de los informes de monitoreo de 2 APs (Alto Fragua, Cahuinarí), informes de investigación de 6 APs (Cocuy, Pisba, Yariguies, Tamá, Guanentá, Iguaque) y fichas de línea base de 1 APs (Alto Fragua).  3. Para la elaboración del informe nacional anual de investigación y monitoreo 2021 se avanzó en la consolidación de información referida a las fichas de línea base de VOC/PIC e investigaciones realizadas en PNN._x000a_4. Se realizó el seguimiento a implementación de planes de manejo en 3 APs (VIPIS, Nevados y Colorados). 5. Con el objeto de gestionar apoyo y recursos con WWF y WCS para el SFF Corota se apoyó en la elaboración y gestión del documento &quot;PLAN DE TRABAJO Y PRESUPUESTO. FORMULACIÓN DEL PROGRAMA DE MONITOREO DEL SF ISLA DE LA COROTA&quot;. 6. Se elaboró y remitió mediante memorando el documento “GUÍA PARA ELABORAR INFORMES DE INVESTIGACIÓN Y MONITOREO EN PARQUES NACIONALES NATURALES DE COLOMBIA”, el cual presenta las pautas generales y propuesta de contenido para elaborar los informes de implementación de los programas de monitoreo y portafolios de proyectos de investigación. Así mismo, orienta sobre la forma de recopilar la información de línea base para los elementos estratégicos de manejo (VOC/PIC). 7. Se elaboró y remitió mediante memorando el documento “GUÍA PARA REPORTAR INDICADORES ASOCIADOS A LA IMPLEMENTACIÓN DE ACCIONES DE INVESTIGACIÓN Y MONITOREO PARA EL PLAN DE ACCIÓN ANUAL 2022”, el cual detalla los pasos y tipos de evidencias descritos en las hojas metodológicas e igualmente expuestos en las jornadas de plan de trabajo realizadas con todas las Direcciones Territoriales y sus Áreas Protegidas durante el primer semestre._x000a_8. Para la divulgación de resultados se avanzó en la consolidación de información (siguiendo los lineamientos para cargue de datos en la GDB) y la construcción de experiencias en ArcGis para las temáticas de investigación y monitoreo. En agosto se generó un plan de trabajo para la construcción de los modelos de datos y catálogos de objeto que soportarán la experiencia. En agosto se generó plan de trabajo para la construcción de los modelos de datos y catálogos de objeto que soportarán la experiencia. https://experience.arcgis.com/experience/a344b1f0e5624e7483e389c34ae17bca/?draft=true_x000a__x000a_En cuanto a los análisis de integridad de las APS, de enero-julio se han realizado a escala gruesa para 52 APs; de otra parte, se avanza con 5 APs en análisis de integridad con base en datos de VOC filtro fino y filtro grueso y talleres conjuntos con las AP y actores asociados (p.e. SFAPP)._x000a_Sistema de información de monitoreo e investigación: Capacitaciones HERRAMIENTA SMART, para la toma de datos de monitoreo entre finales de abril y agosto se realizaron con apoyo del aliado WCS, espacios de capacitación para los diferentes niveles de gestión y roles en el manejo de  la herramienta SMART módulo de registros ecológicos: 10,25/03/2022 y 27/04/2022 se realizaron tres sesiones una presencial y dos virtuales, para los temáticos validadores de la información del nivel territorial y nacional con participación entre 32-17 personas; 21-22/04/2022 y 25/04/20228 dos sesiones presencial y virtual a 8 áreas protegidas de la territorial Caribe (Tayrona, Corchal, Macuira, Colorados, Sierra Nevada, Ciénaga, Providencia, Salamanca), en modelo de datos de restauración, con la participación de 32 personas; 28-29/04/2022 a 4 áreas protegidas de la territorial Orinoquía (Macarena, Picachos, Sumapaz, Chingaza), modelo restauración con la participación de 15 personas; 3/06/2022 virtual a 6 áreas protegidas de las territoriales Pacífico (Utría, Sanquianga, Cabo manglares) y Caribe (Salamanca, Providencia, Corchal) en la temática de manglar, con 18 participantes; 21-24/06/2022 presencial a 9 areas de la territorial Andes Occidentales (Orquideas, Galeras, Guacharos, Puracé, Doña Juana, Nevados, Otun, Nevado del Huila, Tatama), en modelos de datos de restauración y recurso hídrico, con la participación de 27 personas. En agosto se capacitaron 6 áreas de piedemonte de la DTAM a modo presencial._x000a_"/>
    <n v="0"/>
    <s v="INCUMPLIDO"/>
    <s v="TOTAL ACUMULADO: 40,22% QUE EQUIVALE A 177/440 VOC _x000a__x000a_EL 2021 CERRO CON 143 VOC "/>
    <n v="0.32500000000000001"/>
    <n v="0.32500000000000001"/>
    <n v="1"/>
    <s v="En 2021 el indicador cerró con un acumulado 2020+2021 del 32,50% (143 VOC/PIC). En 2022 se tiene programado un avance del 40,0% (176 VOC/PIC), que refleja el acumulado 2020+2021+2022. Con corte a 30 de octubre Río Puré cumple con la entrega completa de evidencias (1 VOC de los 135 priorizados para el 2022); ahora bien, el % de avance del indicador no cambia dado que dicho VOC ya se había reportado en años anteriores. El seguimiento del % de avance respecto a la priorización de VOC/PIC por cada AP y la entrega de evidencias a la fecha referidas a las actas de reunión de plan de trabajo entre DTs y APs, fichas de línea base, conjuntos de datos e informes de monitoreo se registra en la hoja metodológica del indicador página &quot;Cálculo2022&quot;._x000a_Respecto a los programas de monitoreo, se cuenta con 35 aprobados. A la fecha se han revisado un diseño de monitoreo (Picachos) y 6 programas de monitoreo (Paya, Corales del Rosario, Cinaruco, Galeras, Yurupari-Malpelo, Paramillo). Otras actividades: 1. Se apoyó con orientaciones temáticas para la formulación e implementación de programas y portafolios a 12 áreas protegidas (Chiribiquete, Corota, Cocuy, Guanentá, Orquídeas, Tatamá, Amacayacu, Flamencos, Cahunarí, Nevados, Cabo Manglares, Estoraques), 3 DTs con sus áreas (DTOR, DTAN, DTCA) y 3 DTs (DTAO, DTCA, DTOR).  _x000a_2. Se apoyo en las actividades de seguimiento a planes de manejo, mediante la elaboración de informes de seguimiento al monitoreo y la investigación articulados al plan estratégico, así como en los espacios de discusión, para 4 APs (VIPIS, Nevados, Colorados y Sanquianga). _x000a_3. Con el objeto de gestionar apoyo y recursos con WWF y WCS para el SFF Corota se apoyó en la elaboración y gestión del documento &quot;PLAN DE TRABAJO Y PRESUPUESTO. FORMULACIÓN DEL PROGRAMA DE MONITOREO DEL SF ISLA DE LA COROTA&quot;. _x000a_4. Se elaboró y remitió mediante memorando el documento “GUÍA PARA ELABORAR INFORMES DE INVESTIGACIÓN Y MONITOREO EN PARQUES NACIONALES NATURALES DE COLOMBIA”, el cual presenta las pautas generales y propuesta de contenido para elaborar los informes de implementación de los programas de monitoreo y portafolios de proyectos de investigación. Así mismo, orienta sobre la forma de recopilar la información de línea base para los elementos estratégicos de manejo (VOC/PIC). _x000a_5. Se elaboró y remitió mediante memorando el documento “GUÍA PARA REPORTAR INDICADORES ASOCIADOS A LA IMPLEMENTACIÓN DE ACCIONES DE INVESTIGACIÓN Y MONITOREO PARA EL PLAN DE ACCIÓN ANUAL 2022”, el cual detalla los pasos y tipos de evidencias descritos en las hojas metodológicas e igualmente expuestos en las jornadas de plan de trabajo realizadas con todas las Direcciones Territoriales y sus Áreas Protegidas durante el primer semestre. _x000a_6. Se apoyó la implementación de los siguientes proyectos 3 en PNN (Territorios &amp; Paz (Chirbiquete, Alto Fragua, Picachos y Macarena), Riqueza Natural (Flamencos, Colorados y Sierra Nevada de Santa Marta), Proyecto GEF -AZE (Farallones, Munchique, Chingaza y Las Orquídeas) y 1 nacional (Monitoreo de ecosistemas de alta montaña-IDEAM) y GEF SINAP en el tema del Sistema de información SIM SINAP y KFW. _x000a_7. Para la divulgación de resultados se avanzó en la consolidación de información (siguiendo los lineamientos para cargue de datos en la GDB) y la construcción de experiencias en ArcGis para las temáticas de investigación y monitoreo. En agosto se generó un plan de trabajo para la construcción de los modelos de datos y catálogos de objeto que soportarán la experiencia. Con base en lo anterior, en el último trimestre se ha trabajado sobre las primeras dos capas que se incluirán en la GDB institucional de monitoreo e investigación. En este sentido, se generó la primera capa tipo punto, donde se estructuraron uno a uno cada indicador validado por cada dirección territorial y una segunda capa que contiene la información relacional de cuantos de los VOC a nivel nacional cuentan con programa de monitoreo, dichas capas se construyeron con sus respectivos catálogos de objetos y se pueden encontrar en el drive tanto la GDB como los respectivos catálogos. https://experience.arcgis.com/experience/a344b1f0e5624e7483e389c34ae17bca/?draft=true_x000a_8. Para la elaboración del informe nacional anual de investigación y monitoreo 2021 se avanzó en la consolidación de información referida a las fichas de línea base de VOC/PIC y actualización de base datos de que monitoreando dadas las orientaciones para cargue de daos en GDB. _x000a_9. Se apoyó a Guanentá en la revisión y análisis de datos generados para E. cachaluensis. _x000a__x000a_Análisis de integridad ecológica de las APS: De Julio a septiembre se realizaron los análisis para a escala gruesa para 52 APs; de otra parte, se avanza con 5 APs en análisis de integridad con base en datos de VOC filtro fino y filtro grueso y talleres conjuntos con las AP y actores asociados, producto de esto se obtiene el análisis final del DNMI Cabo Manglares y el PNN Utría, mientras que el ANU Los Estoraques y el SFPPA están en fase final de elaboración._x000a_Sistema de información de monitoreo e investigación: 1. Capacitaciones: Con apoyo del aliado WCS para el manejo de la herramienta SMART módulo de registros ecológicos (monitoreo e investigación) se implementaron las siguientes: 08/02/2022 - 11/02/2022 capacitación presencial a 9 áreas de la territorial Pacífico con participación de 16 personas; 10/03/2022, 25/03/2022 y 27/04/2022 se realizaron tres sesiones una presencial y dos virtuales, para los temáticos validadores de la información del nivel territorial y nacional con participación entre 32-17 personas; 21/04/2022- 22/04/2022 y 25/04/20228 dos sesiones presencial y virtual a 8 áreas protegidas de la territorial Caribe, en modelo de datos de restauración a Tayrona, Corchal, Macuira, Colorados, Sierra Nevada, Ciénaga, Providencia, Salamanca, con la participación de 32 personas; 28/04/2022 - 29/04/2022 a 4 áreas protegidas de la territorial Orinoquía, modelo restauración a Macarena, Picachos, Sumapaz, Chingaza; 21/06/2022 - 24/06/2022 presencial a 9 áreas de la territorial Andes Occidentales en modelos de datos de restauración y recurso hídrico a Orquídeas, Galeras, Guacharos, Puracé, Doña Juana, Nevados, Otún, Nevado del Huila, Tatamá, con la participación de 27 personas. Modelo de datos manglar 2 junio virtual con 6 áreas protegidas de las territoriales Pacífico y Caribe. Pacifico: Utría, Sanquianga, Cabo manglares. Caribe: Salamanca, Providencia, Corchal. Total participantes: 18. 8 áreas de la territorial Andes Nororientales: Pisba, Cocuy, Iguaque, Yariguíes, Estoraques, Catatumbo, Tama, Guanentá (Sesión 1 presencial: 5 al 9 de septiembre presencial en PNNN Cocuy. Sesión 2 virtual: 10 octubre). 13 áreas de la territorial Caribe: Tayrona, Acandí, Salamanca, Corchal, Ciénaga, Macuira, Flamencos, Colorados, Sierra Nevada, Corales del Rosario, Corales de Profundidad, Paramillo, Providence (12 al 16 de septiembre presencial en PNN Tayrona). Taller presencial temático NC y DTs (3 octubre). 2. Construcción en SMART: En septiembre y octubre se brindó apoyo para la estructuración de los diseños de monitoreo en SMART para las áreas protegidas: PNN Catatumbo, Tatamá, Selva de Florencia, Tayrona, SFF Galeras, Guanentá, Otún Quimbaya, Los colorados y a la DTAM. 3. Proyectos: Riqueza natural elaboración de plantilla piloto de informe de monitoreo directamente desde SMART y diseños de estudio de las 3 áreas Flamencos, Colorados y Sierra Nevada de Santa Marta; SIM SINAP, dos reuniones de entrega del sistema y de indicadores. 4. Actualización consolidado de datos enviados por las áreas protegidas a final del 2021 y primer semestre del 2022. 5. SIB Colombia: Se dispone información de restauración y frailejones y ajustes de conjuntos de datos anteriores https://ipt.biodiversidad.co/parquesnacionales/. _x000a_"/>
    <n v="0"/>
    <s v="INCUMPLIDO"/>
    <s v="TOTAL ACUMULADO: 40% QUE EQUIVALE A 176/440 VOC _x000a__x000a_EL 2021 CERRO CON 143 VOC "/>
    <n v="0.3841"/>
    <n v="0.38409090909090909"/>
    <n v="1.0000236686390533"/>
    <s v="En 2021 el indicador cerró con un acumulado 2020+2021 del 32,50% (143 VOC/PIC). En 2022 se tiene programado un avance del 40,0% (176 VOC/PIC), que refleja el acumulado 2020+2021+2022. Respecto a lo programado en 2022 con corte a 23 diciembre se registra cierre con 38,4% (169 VOC/PIC), dado que algunas áreas protegidas de la DTAO y DTPA no entregaron las evidencias requeridas para validar los VOC/PIC. El seguimiento del % de avance respecto a la priorización de VOC/PIC por cada AP o DT y la entrega de evidencias referidas a las actas de reunión de plan de trabajo entre DTs y APs, fichas de línea base, conjuntos de datos e informes de monitoreo se registra en la hoja metodológica del indicador página &quot;Cálculo2022&quot;._x000a_Respecto a los programas de monitoreo, se cuenta con 35 aprobados. A la fecha se han revisado 4 diseños de monitoreo (Picachos, Tamá y Colorados (2)) y 10 programas de monitoreo (Corales del Rosario, La Paya, Cinaruco, Galeras, Yuruparí-Malpelo, Paramillo, Utría, Malpelo, Farallones de Cali y Catatumbo). Otras actividades: 1. Un total de 22 apoyos directos con orientaciones temáticas para la formulación e implementación de programas y portafolios a 13 áreas protegidas (Chiribiquete, Corota, Cocuy, Guanentá, Picachos, Orquídeas, Tatamá, Amacayacu, Flamencos, Cahunarí, Nevados, Cabo Manglares y Estoraques), 3 DTs con sus áreas (DTOR, DTAN, DTCA) y 6 DTs (DTAO, DTCA, DTOR, DTAN, DTAM, DTPA).   _x000a_2. Se apoyo en las actividades de seguimiento a planes de manejo, mediante la elaboración de informes de seguimiento al monitoreo y la investigación articulados al plan estratégico, así como en los espacios de discusión, para 4 APs (VIPIS, Nevados, Colorados y Sanquianga). _x000a_3. Con el objeto de gestionar apoyo y recursos con WWF y WCS para el SFF Corota se apoyó en la elaboración y gestión del documento &quot;PLAN DE TRABAJO Y PRESUPUESTO. FORMULACIÓN DEL PROGRAMA DE MONITOREO DEL SF ISLA DE LA COROTA&quot;. _x000a_4. Se elaboró y remitió mediante memorando el documento “GUÍA PARA ELABORAR INFORMES DE INVESTIGACIÓN Y MONITOREO EN PARQUES NACIONALES NATURALES DE COLOMBIA”, el cual presenta las pautas generales y propuesta de contenido para elaborar los informes de implementación de los programas de monitoreo y portafolios de proyectos de investigación. Así mismo, orienta sobre la forma de recopilar la información de línea base para los elementos estratégicos de manejo (VOC/PIC). _x000a_5. Se elaboró y remitió mediante memorando el documento “GUÍA PARA REPORTAR INDICADORES ASOCIADOS A LA IMPLEMENTACIÓN DE ACCIONES DE INVESTIGACIÓN Y MONITOREO PARA EL PLAN DE ACCIÓN ANUAL 2022”, el cual detalla los pasos y tipos de evidencias descritos en las hojas metodológicas e igualmente expuestos en las jornadas de plan de trabajo realizadas con todas las Direcciones Territoriales y sus Áreas Protegidas durante el primer semestre. _x000a_6. Se apoyó la implementación de los siguientes proyectos 3 en PNN (Territorios &amp; Paz (Chirbiquete, Alto Fragua, Picachos y Macarena), Riqueza Natural (Flamencos, Colorados y Sierra Nevada de Santa Marta), Proyecto GEF -AZE (Farallones, Munchique, Chingaza y Las Orquídeas) y 1 nacional (Monitoreo de ecosistemas de alta montaña-IDEAM) y GEF SINAP en el tema del Sistema de información SIM SINAP y KFW. _x000a_7. Para la divulgación de resultados se avanzó en la consolidación de información (siguiendo los lineamientos para cargue de datos en la GDB) y la construcción de experiencias en ArcGis para las temáticas de investigación y monitoreo. En agosto se generó un plan de trabajo para la construcción de los modelos de datos y catálogos de objeto que soportarán la experiencia. Con base en lo anterior, en el último trimestre se ha trabajado sobre las primeras dos capas que se incluirán en la GDB institucional de monitoreo e investigación. En este sentido, se generó la primera capa tipo punto, donde se estructuraron uno a uno cada indicador validado por cada dirección territorial y una segunda capa que contiene la información relacional de cuantos de los VOC a nivel nacional cuentan con programa de monitoreo, dichas capas se construyeron con sus respectivos catálogos de objetos y se pueden encontrar en el drive tanto la GDB como los respectivos catálogos. https://experience.arcgis.com/experience/a344b1f0e5624e7483e389c34ae17bca/?draft=true_x000a_8. Se elaboró el informe anual de investigación y monitoreo 2021, el cual tiene como propósito presentar información gráfica relacionada con temas de investigación y monitoreo, así como la biodiversidad de PNN. Dicho informe está soportado en bases de datos actualizadas a 2021, que presenta contenidos organizados para realizar búsquedas sencillas y rápidas sobre el estado actual en la implementación de los diseños de monitoreo en cada área protegida y el histórico 1972-2021 de investigaciones realizadas en PNN con un total de 690 investigaciones. Así mismo se actualizó la base de datos que relaciona la generación de fichas de línea base para el periodo 2018-2021. _x000a__x000a_Análisis de integridad ecológica de las APS: Para este periodo se culminó los análisis y respectivo documento técnico de soporte de IE a escala fina para cinco áreas protegidas en el marco de la formulación y actualización de sus planes de manejo: PNN Utría, ANU Los Estoraques, por otra parte se generaron DTS de análisis de IE a escala de paisaje para PNN Las Hermosas, DNM Cabo Manglares y SFFPP. También se destaca que se actualizó la metodología para la implementación de análisis de IE en AP administradas por PNN la cual incluye análisis secuencial del estado y tendencia de VOC de filtro fino a través de indicadores de estado vinculados a los atributos de composición, estructura y función. Esta metodología fue aplicada para cuantificar la integridad ecológica en la totalidad de las AP con información de coberturas de la tierra, 43 Parques Naturales Nacionales, 9 Santuarios de Fauna y Flora, 2 Santuarios de Flora, 1 Santuario de Fauna, 2 Reservas Naturales, 1 Área Especial Única y 1 vía Parque._x000a__x000a_Sistema de información de monitoreo e investigación: 1. Capacitaciones: Con apoyo del aliado WCS para el manejo de la herramienta SMART módulo de registros ecológicos (monitoreo e investigación) se implementaron las siguientes: 08/02/2022 - 11/02/2022 capacitación presencial a 9 áreas de la territorial Pacífico con participación de 16 personas; 10/03/2022, 25/03/2022 y 27/04/2022 se realizaron tres sesiones una presencial y dos virtuales, para los temáticos validadores de la información del nivel territorial y nacional con participación entre 32-17 personas; 21/04/2022- 22/04/2022 y 25/04/20228 dos sesiones presencial y virtual a 8 áreas protegidas de la territorial Caribe, en modelo de datos de restauración a Tayrona, Corchal, Macuira, Colorados, Sierra Nevada, Ciénaga, Providencia, Salamanca, con la participación de 32 personas; 28/04/2022 - 29/04/2022 a 4 áreas protegidas de la territorial Orinoquía, modelo restauración a Macarena, Picachos, Sumapaz, Chingaza; 21/06/2022 - 24/06/2022 presencial a 9 áreas de la territorial Andes Occidentales en modelos de datos de restauración y recurso hídrico a Orquídeas, Galeras, Guacharos, Puracé, Doña Juana, Nevados, Otún, Nevado del Huila, Tatamá, con la participación de 27 personas. Modelo de datos manglar 2 junio virtual con 6 áreas protegidas de las territoriales Pacífico y Caribe. Pacifico: Utría, Sanquianga, Cabo manglares. Caribe: Salamanca, Providencia, Corchal. Total participantes: 18. 8 áreas de la territorial Andes Nororientales: Pisba, Cocuy, Iguaque, Yariguíes, Estoraques, Catatumbo, Tama, Guanentá (Sesión 1 presencial: 5 al 9 de septiembre presencial en PNNN Cocuy. Sesión 2 virtual: 10 octubre). 13 áreas de la territorial Caribe: Tayrona, Acandí, Salamanca, Corchal, Ciénaga, Macuira, Flamencos, Colorados, Sierra Nevada, Corales del Rosario, Corales de Profundidad, Paramillo, Providence (12 al 16 de septiembre presencial en PNN Tayrona). Taller presencial temático NC y DTs (3 octubre). 2. Construcción en SMART: En septiembre y octubre se brindó apoyo para la estructuración de los diseños de monitoreo en SMART para las áreas protegidas: PNN Catatumbo, Tatamá, Selva de Florencia, Tayrona, SFF Galeras, Guanentá, Otún Quimbaya, Los colorados y a la DTAM. Por otra parte, se cuenta con 13 modelos de datos generales temáticos que se han construido para toma de información desde campo y que se encuentran disponibles en el drive de la librería para ser personalizados hasta los diseños de estudio (formato de campo) de cada área protegida y como punto de partida de los procesos de toma de datos directamente en campo. 3. Proyectos: Riqueza natural elaboración de plantilla piloto de informe de monitoreo directamente desde SMART y diseños de estudio de las 3 áreas Flamencos, Colorados y Sierra Nevada de Santa Marta; SIM SINAP, dos reuniones de entrega del sistema y de indicadores. 4. Actualización consolidado de datos enviados por las áreas protegidas a final del 2021 y primer semestre del 2022. 5. SIB Colombia: Durante el proceso de migración y modelación de la información en SMART, se ha logrado consolidar una librería de atributos estandarizada a nivel nacional (diccionario de variables), que permite articular la información en base al estándar mundial en biodiversidad Darwin Core. Los datos de biodiversidad se integran como datos abiertos en el Sistema de información sobre Biodiversidad de Colombia (SIB Colombia) a través del siguiente enlace https://ipt.biodiversidad.co/parquesnacionales/,este año se avanza en la integración de datos de la temática de restauración y frailejones con apoyo de practicante por estado joven https://ipt.biodiversidad.co/parquesnacionales/.  _x000a_"/>
    <n v="0.96022727272727271"/>
    <s v="CUMPLIDO"/>
  </r>
  <r>
    <n v="6"/>
    <s v="1. Aumentar el manejo efectivo y equitativo de las áreas protegidas teniendo en cuenta los diferentes modelos de gobernanza con enfoque territorial"/>
    <s v="1. Efectividad del Manejo."/>
    <s v="1.1. Implementar acciones de investigación, monitoreo y manejo"/>
    <s v="6.3. Gestión con Valores para resultados"/>
    <s v="ODS 14. Vida Submarina_x000a_ODS 15. Vida de Ecosistemas Terrestres"/>
    <m/>
    <x v="0"/>
    <s v="Estrategias de acuerdo con las prioridades, programas, proyectos, acuerdos de consulta previa, acuerdos con comunidades locales, reglamentación, documentos técnicos "/>
    <s v="Porcentaje de VOC/PIC con información actualizada proveniente de la investigación"/>
    <s v="_x0009_VOC-PIC_InvestAP = Porcentaje de VOC/PIC con información actualizada proveniente de la investigación en el área protegida_x0009__x0009__x0009__x0009__x000a_VOC-PIC_InfActAP = No. de VOC/PIC priorizados en el año en las áreas protegidas con información actualizada proveniente de la investigación en el área protegida_x0009__x0009__x0009__x0009__x000a_VOC-PIC_AP = No. de VOC/PIC seleccinados por las áreas protegidas, en su instrumento de planeación. _x0009__x0009__x0009__x0009__x000a_VOC-PIC_Invest = Porcentaje de VOC/PIC con información actualizada proveniente de la investigación _x0009__x0009__x0009__x0009__x000a_VOC-PIC_InfActAPs = No. de VOC/PIC priorizados en el año en las áreas protegidas con información actualizada proveniente de la investigación  _x0009__x0009__x0009__x0009__x000a_VOC-PIC_APs = No. de VOC/PIC de las áreas protegidas, que se obtiene de la sumatoria de los VOC/PIC que cada área protegida seleccionó en su instrumento de planeación. En este caso serían 330 VOC/PIC (Valor sujeto a cambio dada la actualización o formulación de los instrumentos de planeación)"/>
    <s v="Fórmula avance AP:_x000a_%VOC-PIC_InvestAP= _x000a_(VOC-PIC_InfActAP / VOC-PIC_AP) *100_x000a__x000a_Fórmula avance Nivel Nacional:_x000a_%VOC-PIC_Invest= _x000a_(ΣVOC-PIC_InfActAPs /Σ VOC-PIC_APs) *100  "/>
    <s v="PEI/PAA"/>
    <s v="ACUMULADO"/>
    <s v="ACUMULADO"/>
    <s v="MENSUAL"/>
    <n v="0.09"/>
    <n v="0.17272727272727273"/>
    <s v="TOTAL ACUMULADO: 22.05% QUE EQUIVALE A 97/440 VOC _x000a_EL 2021 CERRO CON 76 VOC "/>
    <n v="1"/>
    <s v="DTAN : 14/65"/>
    <s v="TOTAL DTOR: 15/33_x000a_PNN Chingaza 3 (Se mantiene el monitoreo de Oso andino (Tremarctos ornatus) y se incluye un nuevo VOC Paramo y no se actualizará información para Periquito aliamarillo(Pyrrhura calliptera). _x000a_PNN Sumapaz 2 (se mantiene los 2 VOC del año 2021)._x000a_PNN Sierra de La Macarena (No se programa, actualmente no se tiene información de resultados de investigaciones)_x000a_PNN El Tuparro 0 (No tiene profesional) _x000a_PNN Cordillera de Los Picachos (No se ha realizado el ejercicio de planificación con la jefe de AP)_x000a_PNN Tinigua (No tiene profesional de monitoreo)_x000a__x000a_"/>
    <s v="TOTAL DTAO: 10/90:_x000a_ _x000a_Complejo Volcanico Doña Juana 1 _x000a_Orquideas 2 _x000a_Nevados  2 _x000a_ Purace  2 "/>
    <s v="TOTAL DTPA:17/101_x000a_PNN Farallones 1_x000a_PNN Munchique 1_x000a_PNN Sanquianga 2_x000a_PNN Utria 1_x000a_PNN Uramba 1_x000a_PNN Gorgona 4_x000a_PNN Malpelo 2_x000a_PNN Katios 1_x000a_Nota: Sólo los PNN Utria, Sanquianga, Gorgona y el SFF Malpelo se harán con rescursos Nación. El resto con cooperación, academia, etc."/>
    <s v="TOTAL DTCA 30/94 _x000a__x000a_DTCA: 22_x000a_PNN Portete 2/4: 25%_x000a_PNN CRSB 2/7 : 28,58%_x000a_PNN de Macuira 2/3:; 66,66%_x000a_PNN Paramillo 2/5 40%_x000a_PNN SNSM 1/6  16,6%_x000a_PNN Tayrona 1/6 16,6%_x000a_SF Acandí PyP 1/4 25$_x000a_SFF CGSM 1/6 16,6%_x000a_SFF El Corchal 3/9 30%_x000a_SFF Los Colorados 3/5 60%_x000a_SFF Los Flamencos 2/6 33,33%_x000a_Vipis 2/7 0,28%_x000a__x000a_"/>
    <s v="TOTAL DTAM: 11/57_x000a__x000a_TOTAL DTAM: 9 _x000a_ORITO: 2 _x000a_CHIRIBIQUETE: 2_x000a_FRAGUA: 2_x000a_RÍO PURÉ: 1_x000a_LA PAYA: 1_x000a_AMACAYACU: 1_x000a__x000a_"/>
    <m/>
    <s v="AP_x000a_DT"/>
    <s v="GPM "/>
    <s v="1. ADMINISTRACIÓN DE LAS ÁREAS DEL SISTEMA DE PARQUES NACIONALES NATURALES Y COORDINACIÓN DEL SISTEMA NACIONAL DE ÁREAS PROTEGIDAS. NACIÓN"/>
    <s v="4.1 Documentos de planeación para la conservación de la biodiversidad y sus servicios ecosistémicos"/>
    <s v="37. Desarrollar un sistema de información que facilite la toma de decisiones en la planeación de la conservación._x000a_38. Optimizar los instrumentos de planeación para la conservación de las áreas protegidas nacionales._x000a_39. Formular los instrumentos de planeación de las áreas protegidas del SPNN._x000a_40. Realizar seguimiento a la implementación de los instrumentos de planeación de las áreas del SPNN  "/>
    <s v="TOTAL ACUMULADO: 22.05% QUE EQUIVALE A 97/440 VOC _x000a_EL 2021 CERRO CON 76 VOC"/>
    <n v="0.22045454545454546"/>
    <n v="0.22045454545454546"/>
    <n v="1"/>
    <s v="En 2021 el indicador cerró con un acumulado 2020+2021 del 17,27% (76 VOC/PIC). En 2022 se tiene programado un avance del 22,5% (97 VOC/PIC). El seguimiento del % de avance respecto a la priorización de VOC/PIC por cada AP y la entrega de evidencias a la fecha referidas a las actas de reunión de plan de trabajo entre DTs y APs se registra en la hoja metodológica del indicador página &quot;Cálculo2022&quot;._x000a_Actividades: 1. Respecto a los portafolios de proyectos de investigación, se cuenta con 40 aprobados. Durante el año se han aprobado 3 portafolios (Amacayacu, Río Puré, Galeras) y se revisaron 9 (La Paya, Orito, Macuira, Cinaruco, El Cocuy, Yurupari-Malpelo, Galeras, Portete y Katíos). 2. Se realizaron jornadas de orientación y definición de plan de trabajo con las 6 DTs y sus áreas protegidas. Se apoyó con orientaciones temáticas para la formulación e implementación de programas y portafolios a 6 áreas protegidas (Chiribiquete, Cocuy, Amacayacu, Cahunarí, Cabo Manglares y Estoraques), 3 DTs con sus áreas (DTOR, DTAN, DTCA), la DTAO y DTOR. Se realizó el seguimiento a implementación de planes de manejo en 3 APs (VIPIS, Nevados y Colorados). 3. En el marco del seguimiento se realizó la revisión y retroalimentación de los informes de investigación de 6 APs (Cocuy, Pisba, Yariguíes, Tamá, Guanentá, Iguaque) y fichas de línea base de 1 APs (Alto Fragua). 4. Para la elaboración del informe nacional anual de investigación y monitoreo 2021 se avanzó en la consolidación de información referida a las fichas de línea base de VOC/PIC e investigaciones realizadas en PNN. _x000a_5. Durante el año en el marco de la gestión de los portafolios se han otorgado 33 avales de investigación y se realizó seguimiento al cumplimiento mediante requerimiento de compromisos pendientes a las áreas protegidas que cuentan con avales de investigación en curso o finalizados de la DTAM, DTAN, DTAO, DTPA. 6. Se apoyo en la gestión y seguimiento de 7 convenios relacionados con temas de investigación y monitoreo. 7. Se avanza en la construcción de estudios previos para el convenio de frailejones. 8. En cumplimiento de los productos requeridos en la actividad 3.19 del CONPES SINAP, se avanzó en la construcción de los documentos requeridos para el Hito 1 e Hito 2 en un 70% y 60% respectivamente. 9. Se realizó la convocatoria y se avanza en la revisión de los 8 artículos a publicar en la 6ta Edición de la Revista In Situ de PNN._x000a_10. Para la divulgación de resultados se avanzó en la consolidación de información (siguiendo los lineamientos para cargue de datos en la GDB) y la construcción de experiencias en ArcGis para las temáticas de investigación y monitoreo. En agosto se generó un plan de trabajo para la construcción de los modelos de datos y catálogos de objeto que soportarán la experiencia._x000a_https://experience.arcgis.com/experience/a344b1f0e5624e7483e389c34ae17bca/?draft=true_x000a_ _x000a_11. Se elaboró y remitió mediante memorando el documento “GUÍA PARA ELABORAR INFORMES DE INVESTIGACIÓN Y MONITOREO EN PARQUES NACIONALES NATURALES DE COLOMBIA”, el cual presenta las pautas generales y propuesta de contenido para elaborar los informes de implementación de los programas de monitoreo y portafolios de proyectos de investigación. Así mismo, orienta sobre la forma de recopilar la información de línea base para los elementos estratégicos de manejo (VOC/PIC). 10. Se elaboró y remitió mediante memorando el documento “GUÍA PARA REPORTAR INDICADORES ASOCIADOS A LA IMPLEMENTACIÓN DE ACCIONES DE INVESTIGACIÓN Y MONITOREO PARA EL PLAN DE ACCIÓN ANUAL 2022”, el cual detalla los pasos y tipos de evidencias descritos en las hojas metodológicas e igualmente expuestos en las jornadas de plan de trabajo realizadas con todas las Direcciones Territoriales y sus Áreas Protegidas durante el primer semestre. _x000a_"/>
    <n v="0"/>
    <s v="INCUMPLIDO"/>
    <s v="TOTAL ACUMULADO: 22.05% QUE EQUIVALE A 97/440 VOC _x000a_EL 2021 CERRO CON 76 VOC "/>
    <n v="0.22045454545454546"/>
    <n v="0.22045454545454546"/>
    <n v="1"/>
    <s v="En 2021 el indicador cerró con un acumulado 2020+2021 del 17,27% (76 VOC/PIC). En 2022 se tiene programado un avance del 21,82% (96 VOC/PIC), que refleja el acumulado 2020+2021+2022. Con corte a 30 de octubre Río Puré cumple con la entrega completa de evidencias (1 VOC de los 49 priorizados para el 2022); ahora bien, el % de avance del indicador no cambia dado que dicho VOC ya se había reportado en años anteriores. El seguimiento del % de avance respecto a la priorización de VOC/PIC por cada AP y la entrega de evidencias a la fecha referidas a las actas de reunión de plan de trabajo entre DTs y APs se registra en la hoja metodológica del indicador página &quot;Cálculo2022&quot;._x000a__x000a_Actividades: 1. Respecto a los portafolios de proyectos de investigación, se cuenta con 40 aprobados. Durante el año se han aprobado 3 portafolios (Amacayacu, Río Puré, Galeras) y se revisaron 9 (La Paya, Orito, Macuira, Cinaruco, El Cocuy, Yurupari-Malpelo, Galeras, Portete y Katíos). _x000a_2. Se apoyó con orientaciones temáticas para la formulación e implementación de programas y portafolios a 12 áreas protegidas (Chiribiquete, Corota, Cocuy, Guanentá, Orquídeas, Tatamá, Amacayacu, Flamencos, Cahunarí, Nevados, Cabo Manglares, Estoraques), 3 DTs con sus áreas (DTOR, DTAN, DTCA) y 3 DTs (DTAO, DTCA, DTOR. _x000a_3. Se apoyo en las actividades de seguimiento a planes de manejo, mediante la elaboración de informes de seguimiento al monitoreo y la investigación articulados al plan estratégico, así como en los espacios de discusión, para 4 APs (VIPIS, Nevados, Colorados y Sanquianga). _x000a_4. Para la elaboración del informe nacional anual de investigación y monitoreo 2021 se avanzó en la consolidación de información referida a las fichas de línea base de VOC/PIC e investigaciones realizadas en PNN. Así mismo se avanzó en la consolidación de una sola base de datos con las investigaciones históricas, las presentadas en informes de investigación y las reportadas en el marco de los indicadores del PAA para el periodo 2019-2020._x000a_5. Durante este año, en el marco de la gestión de los portafolios se han otorgado 38 avales de investigación y se realizó seguimiento al cumplimiento mediante requerimiento de compromisos pendientes a las áreas protegidas que cuentan con avales de investigación en curso o finalizados de la DTAM, DTAN, DTAO, DTPA._x000a_6. Se apoyo en la gestión y seguimiento de 7 convenios relacionados con temas de investigación y monitoreo. _x000a_7. Se avanza en la construcción de estudios previos para el convenio de frailejones, a la fecha se encuentran en revisión jurídica por parte de los aliados. _x000a_8. En cumplimiento de los productos requeridos en la actividad 3.19 del CONPES SINAP, se avanzó en la construcción de los documentos requeridos para el Hito 1 e Hito 2 en un 70% y 60% respectivamente. _x000a_9. Revista In Situ:  Se realizó la convocatoria para la séptima edición, donde se seleccionaron 8 artículos, se revisaron y editaron por parte del comité editorial interno y se encuentra en proceso de diagramación. Se espera finalizar la revista y publicarla en los próximos días._x000a_10. Para la divulgación de resultados se avanzó en la consolidación de información (siguiendo los lineamientos para cargue de datos en la GDB) y la construcción de experiencias en ArcGis para las temáticas de investigación y monitoreo. En agosto se generó un plan de trabajo para la construcción de los modelos de datos y catálogos de objeto que soportarán la experiencia. Con base en lo anterior, en el último trimestre se ha trabajado sobre las primeras dos capas que se incluirán en la GDB institucional de monitoreo e investigación. En este sentido, se elaboraron los catálogos de objetos para la capa de investigación y se pueden encontrar en el drive tanto la GDB como los respectivos catálogos. https://experience.arcgis.com/experience/a344b1f0e5624e7483e389c34ae17bca/?draft=true_x000a_ _x000a_11. Se elaboró y remitió mediante memorando el documento “GUÍA PARA ELABORAR INFORMES DE INVESTIGACIÓN Y MONITOREO EN PARQUES NACIONALES NATURALES DE COLOMBIA”, el cual presenta las pautas generales y propuesta de contenido para elaborar los informes de implementación de los programas de monitoreo y portafolios de proyectos de investigación. Así mismo, orienta sobre la forma de recopilar la información de línea base para los elementos estratégicos de manejo (VOC/PIC). 10. Se elaboró y remitió mediante memorando el documento “GUÍA PARA REPORTAR INDICADORES ASOCIADOS A LA IMPLEMENTACIÓN DE ACCIONES DE INVESTIGACIÓN Y MONITOREO PARA EL PLAN DE ACCIÓN ANUAL 2022”, el cual detalla los pasos y tipos de evidencias descritos en las hojas metodológicas e igualmente expuestos en las jornadas de plan de trabajo realizadas con todas las Direcciones Territoriales y sus Áreas Protegidas durante el primer semestre. _x000a_"/>
    <n v="0"/>
    <s v="INCUMPLIDO"/>
    <s v="TOTAL ACUMULADO: 21.82% QUE EQUIVALE A 96/440 VOC _x000a_EL 2021 CERRO CON 76 VOC "/>
    <n v="0.20681818181818182"/>
    <n v="0.20681818181818182"/>
    <n v="1"/>
    <s v="En 2021 el indicador cerró con un acumulado 2020+2021 del 17,27% (76 VOC/PIC). En 2022 se tiene programado un avance del 21,82% (96 VOC/PIC), que refleja el acumulado 2020+2021+2022. Respecto a lo programado en 2022 con corte a 23 diciembre se registra cierre con 20,68% (91 VOC/PIC), dado que algunas áreas protegidas de la DTAO y DTPA no entregaron las evidencias requeridas para validar los VOC/PIC. El seguimiento del % de avance respecto a la priorización de VOC/PIC por cada AP y la entrega de evidencias a la fecha referidas a las actas de reunión de plan de trabajo entre DTs y APs se registra en la hoja metodológica del indicador página &quot;Cálculo2022&quot;._x000a__x000a_Actividades: 1. Respecto a los portafolios de proyectos de investigación, se cuenta con 40 aprobados. Durante el año se han aprobado 4 portafolios (Amacayacu, Río Puré, Galeras, Cinaruco) y se revisaron 11 (La Paya, Orito, Macuira, Cinaruco, El Cocuy, Yuruparí-Malpelo, Galeras, Portete, Katíos, Malpelo, Farallones y Bahía Portete). _x000a_2. Se realizaron un total de 22 apoyos directos con orientaciones temáticas para la formulación e implementación de programas y portafolios a 13 áreas protegidas (Chiribiquete, Corota, Cocuy, Guanentá, Picachos, Orquídeas, Tatamá, Amacayacu, Flamencos, Cahunarí, Nevados, Cabo Manglares y Estoraques), 3 DTs con sus áreas (DTOR, DTAN, DTCA) y 6 DTs (DTAO, DTCA, DTOR, DTAN, DTAM, DTPA).   _x000a_3. Se apoyo en las actividades de seguimiento a planes de manejo, mediante la elaboración de informes de seguimiento al monitoreo y la investigación articulados al plan estratégico, así como en los espacios de discusión, para 4 APs (VIPIS, Nevados, Colorados y Sanquianga). _x000a_4. Se elaboró el informe anual de investigación y monitoreo 2021, el cual tiene como propósito presentar información gráfica relacionada con temas de investigación y monitoreo, así como la biodiversidad de PNN. Dicho informe está soportado en bases de datos actualizadas a 2021, que presenta contenidos organizados para realizar búsquedas sencillas y rápidas sobre el estado actual en la implementación de los diseños de monitoreo en cada área protegida y el histórico 1972-2021 de investigaciones realizadas en PNN con un total de 690 investigaciones. Así mismo se actualizó la base de datos que relaciona la generación de fichas de línea base para el periodo 2018-2021. _x000a_5. Durante el año en el marco de la gestión de los portafolios se otorgaron 43 avales de investigación. Se realizó seguimiento al cumplimiento mediante requerimiento de compromisos pendientes a las áreas protegidas que cuentan con avales de investigación en curso o finalizados en el primer y segundo semestre._x000a_6. Se apoyo en la gestión y seguimiento de 7 convenios relacionados con temas de investigación y monitoreo. _x000a_7. Se avanza en la construcción de estudios previos para el convenio de frailejones, a la fecha se encuentran en revisión jurídica por parte de los aliados. _x000a_8. En cumplimiento de los productos requeridos para dar cumplimiento a la actividad 3.19 del CONPES 4050 de 2021 se elaboraron y realizó la entrega de los documentos requeridos en los Hitos 1 y 2, correspondientes a Hito 1: ”Documento base con revisión de los diversos procesos y marcos normativos que orientan la investigación dentro de las áreas protegidas administradas por Parques Nacionales Naturales de Colombia, según categorías de manejo e identificando cuellos de botella” e hito 2 “Documento explicativo de la hoja de ruta ajustada para facilitar y estimular el desarrollo de investigaciones en las áreas protegidas administradas por Parques Nacionales Naturales, con el detalle de los procedimientos”. Dichos documentos, consolidan los aspectos requeridos para las áreas protegidas administradas por PNN, siendo por tanto el insumo base para consolidar los documentos establecidos en el marco del CONPES a nivel del SINAP durante el 2023._x000a_9. Revista In Situ:  Se realizó la convocatoria para publicación de artículos en la séptima edición. Posterior a recibir los artículos, se realizó en conjunto con el comité editorial de la revista, la revisión interna y externa de los artículos, y a la fecha se encuentra en proceso de diagramación por parte del equipo de comunicaciones._x000a_10. Para la divulgación de resultados se avanzó en la consolidación de información (siguiendo los lineamientos para cargue de datos en la GDB) y la construcción de experiencias en ArcGis para las temáticas de investigación y monitoreo. En agosto se generó un plan de trabajo para la construcción de los modelos de datos y catálogos de objeto que soportarán la experiencia. Con base en lo anterior, en el último trimestre se ha trabajado sobre las primeras dos capas que se incluirán en la GDB institucional de monitoreo e investigación. En este sentido, se generó la primera capa tipo punto, donde se estructuraron uno a uno cada indicador validado por cada dirección territorial y una segunda capa que contiene la información relacional de cuantos de los VOC a nivel nacional cuentan con programa de monitoreo, dichas capas se construyeron con sus respectivos catálogos de objetos y se pueden encontrar en el drive tanto la GDB como los respectivos catálogos. https://experience.arcgis.com/experience/a344b1f0e5624e7483e389c34ae17bca/?draft=true_x000a_ _x000a_11. Se elaboró y remitió mediante memorando el documento “GUÍA PARA ELABORAR INFORMES DE INVESTIGACIÓN Y MONITOREO EN PARQUES NACIONALES NATURALES DE COLOMBIA”, el cual presenta las pautas generales y propuesta de contenido para elaborar los informes de implementación de los programas de monitoreo y portafolios de proyectos de investigación. Así mismo, orienta sobre la forma de recopilar la información de línea base para los elementos estratégicos de manejo (VOC/PIC). 10. Se elaboró y remitió mediante memorando el documento “GUÍA PARA REPORTAR INDICADORES ASOCIADOS A LA IMPLEMENTACIÓN DE ACCIONES DE INVESTIGACIÓN Y MONITOREO PARA EL PLAN DE ACCIÓN ANUAL 2022”, el cual detalla los pasos y tipos de evidencias descritos en las hojas metodológicas e igualmente expuestos en las jornadas de plan de trabajo realizadas con todas las Direcciones Territoriales y sus Áreas Protegidas durante el primer semestre. _x000a_"/>
    <n v="0.94791666666666663"/>
    <s v="CUMPLIDO"/>
  </r>
  <r>
    <n v="7"/>
    <s v="1. Aumentar el manejo efectivo y equitativo de las áreas protegidas teniendo en cuenta los diferentes modelos de gobernanza con enfoque territorial"/>
    <s v="1. Efectividad del Manejo."/>
    <s v="1.1. Implementar acciones de investigación, monitoreo y manejo"/>
    <s v="6.3. Gestión con Valores para resultados"/>
    <s v="ODS 14. Vida Submarina_x000a_ODS 15. Vida de Ecosistemas Terrestres"/>
    <s v="PLAN DE ACCIÓN A CAMBIO CLIMÁTICO"/>
    <x v="0"/>
    <s v="Estrategias de acuerdo con las prioridades, programas, proyectos, acuerdos de consulta previa, acuerdos con comunidades locales, reglamentación, documentos técnicos "/>
    <s v="_x000a_No. de investigaciones que contribuyen a  la toma de decisiones de manejo"/>
    <s v="No.Inv = No. de investigaciones que contribuyen a  la toma de decisiones de manejo_x0009__x0009_"/>
    <s v="No.Inv =Σ No. de investigaciones que contribuyen a  la toma de decisiones de manejo de cada AP"/>
    <s v="PEI/PAA"/>
    <s v="ACUMULADO"/>
    <s v="ACUMULADO"/>
    <s v="MENSUAL"/>
    <n v="63"/>
    <n v="111"/>
    <s v="TOTAL ACUMULADO: 152_x000a_TOTAL VIGENCIA 2022: 41_x000a_DTAN: 9 investigaciones_x000a_DTPA: 9 investigaciones _x000a_DTCA: 6 investigaciones_x000a_DTOR: 9 investigaciones _x000a_DTAO: 3 investigaciones _x000a_DTAM: 5 investigaciones "/>
    <n v="125"/>
    <s v="TOTAL DTAN: 9_x000a_COCUY 2 _x000a_IGUAQUE 1 _x000a_ANULE 1 _x000a_TAMA 1 _x000a_GUANENTA 1 _x000a_YARIGUIES 1 "/>
    <s v="TOTAL DTOR: 9_x000a_Compromiso del Proyecto de Administración del SPNN:_x000a_PNN Sierra de La Macarena 1_x000a_PNN Sumapaz 1_x000a_PNN El Tuparro 1_x000a_PNN Cordillera de Los Picachos 1_x000a_Compromiso del Proyecto Tasas: _x000a_PNN Chingaza 5"/>
    <s v="TOTAL DTAO: 3 _x000a_PNN Orquideas_x000a_ PNN Nevados_x000a_PNN Purace "/>
    <s v="TOTAL DTPA: 9_x000a_PNN Farallones: 1_x000a_PNN Katíos: 1_x000a_PNN Munchique: 1_x000a_PNN Sanquianga: 1_x000a_PNN Uramba: 1_x000a_PNN Utría: 1_x000a_SFF Malpelo: 1_x000a_PNN Gorgona: 1_x000a_Nota: Todos son con recursos de cooperantes o investigadores externos, ninguno sale por recursos propios."/>
    <s v="TOTAL DTCA:  6 _x000a_Tayrona 1 _x000a_VIPIS 1 _x000a_SFF Los Colorados 1 _x000a_PNN Paramillo 1_x000a_SFF Flamencos 2_x000a_PNN Corales de profundidad  2_x000a_PNN Corales del rosario 2_x000a__x000a__x000a_NOTA: _x000a_Tayrona 1 = Financiado por Universidad de Texas, Universidad de Ibague y Natural SIG_x000a_VIPIS 1 = Financiado por Fundación Selva_x000a_SFF Los Colorados 1 = Financiado por Fundación Titi_x000a_PNN Paramillo 1= Financiado por el Instituto Humboldt_x000a_SFF Flamencos 2= Financiado por la Universidad de la Guajira y la Universidad de Cordoba_x000a_PNN Corales de profundidad  2= Financiados por la Universidad de Cartagena y Universidad de Cordoba_x000a_PNN Corales del rosario 2 = Financiados por Universidad de Pontificia bolivariana, y por la Universidad de Santander"/>
    <s v="TOTAL DTAM: 5_x000a_ORITO: 1 Monitoreo con cámaras trampa (WCS-PNN)._x000a_PNN Serrania de Chiribiquete: (1) propuesta técnica de investigación y monitoreo de variables climática (Fondos SZF-PNN)._x000a_LA PAYA: (1) Caracterización floristica de palmas en la comunidad de Jiriri_x000a_PNN Río Pure-1 Informe de fototrampeo de mamíferos y aves terrestres (Fondos: CI- ACT- PNN)._x000a_PNN Amacayacu: 1 Informe resultados megaparcela permanente de vegetación (Sinchi-PNN)._x000a_"/>
    <m/>
    <s v="AP_x000a_DT"/>
    <s v="GPM "/>
    <s v="1. ADMINISTRACIÓN DE LAS ÁREAS DEL SISTEMA DE PARQUES NACIONALES NATURALES Y COORDINACIÓN DEL SISTEMA NACIONAL DE ÁREAS PROTEGIDAS. NACIÓN"/>
    <s v="3.5 Documentos de investigación para la conservación de la biodiversidad y sus servicios eco sistémicos"/>
    <s v="31. Desarrollar los programas de monitoreo e investigación para conocer el estado de conservación de los valores naturales, culturales y beneficios ambientales de las áreas protegidas nacionales. _x000a_32. Efectuar monitoreo y seguimiento de los valores objeto de conservación. _x000a_33. Formular los programas de monitoreo y portafolios de  investigación para conocer el estado de conservación de los valores naturales, culturales y beneficios ambientales de las áreas del SPNN. _x000a_34. Implementar los programas de monitoreo y portafolios de investigación de las áreas protegidas del SPNN. _x000a_35. Realizar seguimiento a los programas de monitoreo y portafolios de investigación que se implementan en las áreas protegidas del SPNN.  _x000a_36. Actualizar los portafolios de prioridades de conservación para el SINAP y SIRAPs."/>
    <s v="TOTAL ACUMULADO: 152_x000a_TOTAL VIGENCIA 2022: 41_x000a_DTAN: 9 investigaciones_x000a_DTPA: 9 investigaciones _x000a_DTCA: 6 investigaciones_x000a_DTOR: 9 investigaciones _x000a_DTAO: 3 investigaciones _x000a_DTAM: 5 investigaciones "/>
    <n v="125"/>
    <n v="125"/>
    <n v="1"/>
    <s v="Se cuenta con una línea base de 111 investigaciones (2020+2021) y meta programada de 41 investigaciones para el 2022. Se registra la entrega de 14 investigaciones (3 Chingaza, 1 Tuparro, 1 Orito/WCS; 1 Corales Profundidad, 1 Río Puré, 1 Munchique, 1 Tayrona, 1 Pisba, 1 Yariguíes, 1 Tamá, 1 Nevados, 1 Sumapaz). El seguimiento del avance se registra en la hoja metodológica del indicador página &quot;Cálculo2022&quot;&quot;, columna P donde se menciona la cita bibliográfica y en la columna Q se encuentra el archivo en el drive. _x000a_En relación con la gestión se tiene que: Respecto a los programas de monitoreo, a la fecha se cuenta con 35 documentos aprobados. Durante el año se han revisado un diseño de monitoreo (Picachos) y 6 programas de monitoreo (Paya, Corales del Rosario, Cinaruco, Galeras, Yurupari-Malpelo y Paramillo). Por otro lado, se cuenta con 40 portafolios de investigación aprobados. En el año se han aprobado 3 portafolios (Amacayacu, Río Puré, Galeras) y se revisaron 9 (La Paya, Orito, Macuira, Cinaruco, Cocuy, Yuruparí-Malpelo, Galeras, Portete y Katíos)._x000a_En el marco del seguimiento se realizó la revisión y retroalimentación de los informes de monitoreo de 2 APs (Alto Fragua, Cahuinarí,), informes de investigación de 6 APs (Cocuy, Pisba, Yariguies, Tamá, Guanentá, Iguaque) y fichas de línea base de 1 APs (Alto Fragua). En el marco del seguimiento y apoyo a la implementación anual de programas de monitoreo y portafolios de investigación, se tiene el siguiente avance: Jornadas de orientación y definición de plan de trabajo con las 6 DTs y sus áreas protegidas: 1. Se apoyó con orientaciones temáticas para la formulación e implementación de programas y portafolios a 12 áreas protegidas (Chiribiquete, Corota, Cocuy, Guanentá, Orquídeas, Tatamá, Amacayacu, Flamencos, Cahunarí, Nevados, Cabo Manglares, Estoraques), 3 DTs con sus áreas (DTOR, DTAN, DTCA) y 3 DTs (DTAO, DTCA, DTOR). 2. Se apoyo en las actividades de seguimiento a planes de manejo, mediante la elaboración de informes de seguimiento al monitoreo y la investigación articulados al plan estratégico, así como en los espacios de discusión, para 3 APs (VIPIS, Nevados y Colorados). 3. Con el objeto de gestionar apoyo y recursos con WWF y WCS para el SFF Corota se apoyó en la elaboración y gestión del documento &quot;PLAN DE TRABAJO Y PRESUPUESTO. FORMULACIÓN DEL PROGRAMA DE MONITOREO DEL SF ISLA DE LA COROTA&quot;. 4. Se elaboró y remitió mediante memorando el documento “GUÍA PARA ELABORAR INFORMES DE INVESTIGACIÓN Y MONITOREO EN PARQUES NACIONALES NATURALES DE COLOMBIA”, el cual presenta las pautas generales y propuesta de contenido para elaborar los informes de implementación de los programas de monitoreo y portafolios de proyectos de investigación. Así mismo, orienta sobre la forma de recopilar la información de línea base para los elementos estratégicos de manejo (VOC/PIC). 5. Se elaboró y remitió mediante memorando el documento “GUÍA PARA REPORTAR INDICADORES ASOCIADOS A LA IMPLEMENTACIÓN DE ACCIONES DE INVESTIGACIÓN Y MONITOREO PARA EL PLAN DE ACCIÓN ANUAL 2022”, el cual detalla los pasos y tipos de evidencias descritos en las hojas metodológicas e igualmente expuestos en las jornadas de plan de trabajo realizadas con todas las Direcciones Territoriales y sus Áreas Protegidas durante el primer semestre. _x000a_Otras actividades asociadas: 1. Se apoyó la implementación de los siguientes proyectos 3 en PNN (Territorios &amp; Paz (Chirbiquete, Alto Fragua, Picachos y Macarena), Riqueza Natural (Flamencos, Colorados y Sierra Nevada de Santa Marta), Proyecto GEF -AZE (Farallones, Munchique, Chingaza y Las Orquídeas) y 1 nacional (Monitoreo de ecosistemas de alta montaña-IDEAM) y GEF SINAP en el tema del Sistema de información SIM SINAP y KFW. 2. Para la divulgación de resultados se avanzó en la consolidación de información (siguiendo los lineamientos para cargue de datos en la GDB) y la construcción de experiencias en ArcGis para las temáticas de investigación y monitoreo. En agosto se generó un plan de trabajo para la construcción de los modelos de datos y catálogos de objeto que soportarán la experiencia._x000a_https://experience.arcgis.com/experience/a344b1f0e5624e7483e389c34ae17bca/?draft=true_x000a_3. Para la elaboración del informe nacional anual de investigación y monitoreo 2021 se avanzó en la consolidación de información referida a las fichas de línea base de VOC/PIC e investigaciones realizadas en PNN._x000a__x000a_En cumplimiento de los productos requeridos para dar cumplimiento a la actividad 3.19 del CONPES 4050 de 2021 se realizó la entrega de los documentos requeridos en los Hitos 1 y 2. El documento del Hito 1 con avance del 70% refiere a ”Documento base con revisión de los diversos procesos y marcos normativos que orientan la investigación dentro de las áreas protegidas administradas por Parques Nacionales Naturales de Colombia, según categorías de manejo e identificando cuellos de botella” y el documento del hito 2 con un avance del 60% refiere a “Documento explicativo de la hoja de ruta ajustada para facilitar y estimular el desarrollo de investigaciones en las áreas protegidas administradas por Parques Nacionales Naturales, con el detalle de los procedimientos_x000a__x000a_Sistema de información de monitoreo e investigación: a. Capacitaciones: Con apoyo del aliado WCS para el manejo de la herramienta SMART módulo de registros ecológicos (monitoreo e investigación) se implementaron las siguientes: 08/02/2022 - 11/02/2022 capacitación presencial a 9 áreas de la territorial Pacífico con participación de 16 personas; 10/03/2022, 25/03/2022 y 27/04/2022 se realizaron tres sesiones una presencial y dos virtuales, para los temáticos validadores de la información del nivel territorial y nacional con participación entre 32-17 personas; 21/04/2022- 22/04/2022 y 25/04/20228 dos sesiones presencial y virtual a 8 áreas protegidas de la territorial Caribe, en modelo de datos de restauración a Tayrona, Corchal, Macuira, Colorados, Sierra Nevada, Ciénaga, Providencia, Salamanca, con la participación de 32 personas; 28/04/2022 - 29/04/2022 a 4 áreas protegidas de la territorial Orinoquía,  modelo restauración a Macarena, Picachos, Sumapaz, Chingaza; 21/06/2022 - 24/06/2022 presencial a 9 areas de la territorial Andes Occidentales en modelos de datos de restauración y recurso hídrico a Orquideas, Galeras, Guacharos, Puracé, Doña Juana, Nevados, Otun, Nevado del Huila, Tatama, con la participación de 27 personas. Modelo de datos manglar 2 junio virtual con 6 áreas protegidas de las territoriales Pacífico y Caribe. Pacifico: Utría, Sanquianga, Cabo manglares. Caribe: Salamanca, Providencia, Corchal. Total participantes: 18.  b. Proyectos: Riqueza natural elaboración de plantilla piloto de informe de monitoreo directamente desde SMART y diseños de estudio de las 3 áreas Flamencos, Colorados y Sierra Nevada de Santa Marta; SIM SINAP, dos reuniones de entrega del sistema y de indicadores. c. Actualización consolidado de datos enviados por las áreas protegias a final del 2021 y primer semestre del 2022. d. SIB Colombia: Se dispone información de restauración y frailejones y ajustes de conjuntos de datos anteriores https://ipt.biodiversidad.co/parquesnacionales/. 8 áreas de la territorial Andes Nororientales: Pisba, Cocuy, Iguaque, Yariguies, Estoraques, Catatumbo, Tama, Guanentá (5 al 9 de septiembre presencial en PNNN Cocuy. 13 áreas de la territorial Caribe: Tayrona, Acandi, Salamanca, Corchal, Ciénaga, Macuira, Flamencos, Colorados, Sierra Nevada, Corales del Rosario, Corales de Profundidad, Paramillo, Providence (12 al 16 de septiembre presencial en PNN Tayrona)_x000a_"/>
    <n v="0.34146341463414637"/>
    <s v="INCUMPLIDO"/>
    <s v="TOTAL ACUMULADO: 152_x000a_TOTAL VIGENCIA 2022: 41_x000a_DTAN: 9 investigaciones_x000a_DTPA: 9 investigaciones _x000a_DTCA: 6 investigaciones_x000a_DTOR: 9 investigaciones _x000a_DTAO: 3 investigaciones _x000a_DTAM: 5 investigaciones "/>
    <n v="126"/>
    <n v="126"/>
    <n v="1"/>
    <s v="Se cuenta con una línea base de 111 investigaciones (2020+2021) y meta programada de 41 investigaciones para el 2022. Se registra la entrega de 15 investigaciones (DTAN: 1 Pisba, 1 Yariguíes, 1 Tamá; DTAM: 1 Río Puré, 1 Orito; DTAO: 1 Nevados; DTCA: 1 Corales Profundidad, 1 Tayrona; DTOR: 3 Chingaza, 1 Sumapaz, 1 Tuparro; DTPA: 1 Munchique,). El seguimiento del avance se registra en la hoja metodológica del indicador página &quot;Cálculo2022&quot;&quot;, columna P donde se menciona la cita bibliográfica y en la columna Q se encuentra el archivo en el drive. _x000a_En relación con la gestión se tiene que: Respecto a los programas de monitoreo, a la fecha se cuenta con 35 documentos aprobados. Durante el año se han revisado un diseño de monitoreo (Picachos) y 6 programas de monitoreo (Paya, Corales del Rosario, Cinaruco, Galeras, Yurupari-Malpelo y Paramillo). Por otro lado, se cuenta con 40 portafolios de investigación aprobados. En el año se han aprobado 3 portafolios (Amacayacu, Río Puré, Galeras) y se revisaron 9 (La Paya, Orito, Macuira, Cinaruco, Cocuy, Yuruparí-Malpelo, Galeras, Portete y Katíos)._x000a_En el marco del seguimiento y apoyo a la implementación anual de programas de monitoreo y portafolios de investigación, se tiene el siguiente avance: _x000a_1. Jornadas de orientación y definición de plan de trabajo con las 6 DTs y sus áreas protegidas. _x000a_2. Se apoyó con orientaciones temáticas para la formulación e implementación de programas y portafolios a 12 áreas protegidas (Chiribiquete, Corota, Cocuy, Guanentá, Orquídeas, Tatamá, Amacayacu, Flamencos, Cahunarí, Nevados, Cabo Manglares, Estoraques), 3 DTs con sus áreas (DTOR, DTAN, DTCA) y 3 DTs (DTAO, DTCA, DTOR). _x000a_3. Se apoyo en las actividades de seguimiento a planes de manejo, mediante la elaboración de informes de seguimiento al monitoreo y la investigación articulados al plan estratégico, así como en los espacios de discusión, para 4 APs (VIPIS, Nevados, Colorados y Sanquianga). _x000a_4. Con el objeto de gestionar apoyo y recursos con WWF y WCS para el SFF Corota se apoyó en la elaboración y gestión del documento &quot;PLAN DE TRABAJO Y PRESUPUESTO. FORMULACIÓN DEL PROGRAMA DE MONITOREO DEL SF ISLA DE LA COROTA&quot;. _x000a_5. Se elaboró y remitió mediante memorando el documento “GUÍA PARA ELABORAR INFORMES DE INVESTIGACIÓN Y MONITOREO EN PARQUES NACIONALES NATURALES DE COLOMBIA”, el cual presenta las pautas generales y propuesta de contenido para elaborar los informes de implementación de los programas de monitoreo y portafolios de proyectos de investigación. Así mismo, orienta sobre la forma de recopilar la información de línea base para los elementos estratégicos de manejo (VOC/PIC). _x000a_6. Se elaboró y remitió mediante memorando el documento “GUÍA PARA REPORTAR INDICADORES ASOCIADOS A LA IMPLEMENTACIÓN DE ACCIONES DE INVESTIGACIÓN Y MONITOREO PARA EL PLAN DE ACCIÓN ANUAL 2022”, el cual detalla los pasos y tipos de evidencias descritos en las hojas metodológicas e igualmente expuestos en las jornadas de plan de trabajo realizadas con todas las Direcciones Territoriales y sus Áreas Protegidas durante el primer semestre. _x000a_7. Se apoyó la implementación de los siguientes proyectos 3 en PNN (Territorios &amp; Paz (Chirbiquete, Alto Fragua, Picachos y Macarena), Riqueza Natural (Flamencos, Colorados y Sierra Nevada de Santa Marta), Proyecto GEF -AZE (Farallones, Munchique, Chingaza y Las Orquídeas) y 1 nacional (Monitoreo de ecosistemas de alta montaña-IDEAM) y GEF SINAP en el tema del Sistema de información SIM SINAP y KFW. _x000a_8. Para la divulgación de resultados se avanzó en la consolidación de información (siguiendo los lineamientos para cargue de datos en la GDB) y la construcción de experiencias en ArcGis para las temáticas de investigación y monitoreo. En agosto se generó un plan de trabajo para la construcción de los modelos de datos y catálogos de objeto que soportarán la experiencia. Con base en lo anterior, en el último trimestre se ha trabajado sobre las primeras dos capas que se incluirán en la GDB institucional de monitoreo e investigación. En este sentido, se elaboraron los catálogos de objetos para la capa de investigación y se pueden encontrar en el drive tanto la GDB como los respectivos catálogos. https://experience.arcgis.com/experience/a344b1f0e5624e7483e389c34ae17bca/?draft=true_x000a_9. Para la elaboración del informe nacional anual de investigación y monitoreo 2021 se avanzó en la consolidación de información referida a las fichas de línea base de VOC/PIC e investigaciones realizadas en PNN. Así mismo se avanzó en la consolidación de una sola base de datos con las investigaciones históricas, las presentadas en informes de investigación y las reportadas en el marco de los indicadores del PAA para el periodo 2019-2020. _x000a_10. Se apoyó a Guanentá en el análisis de datos generados para E. cachaluensis. _x000a_11. En cumplimiento de los productos requeridos para dar cumplimiento a la actividad 3.19 del CONPES 4050 de 2021 se realizó la entrega de los documentos requeridos en los Hitos 1 y 2. El documento del Hito 1 con avance del 70% refiere a ”Documento base con revisión de los diversos procesos y marcos normativos que orientan la investigación dentro de las áreas protegidas administradas por Parques Nacionales Naturales de Colombia, según categorías de manejo e identificando cuellos de botella” y el documento del hito 2 con un avance del 60% refiere a “Documento explicativo de la hoja de ruta ajustada para facilitar y estimular el desarrollo de investigaciones en las áreas protegidas administradas por Parques Nacionales Naturales, con el detalle de los procedimientos_x000a_12. Análisis de integridad ecológica de las APS: De Julio a septiembre se realizaron los análisis para a escala gruesa para 52 APs; de otra parte, se avanza con 5 APs en análisis de integridad con base en datos de VOC filtro fino y filtro grueso y talleres conjuntos con las AP y actores asociados, producto de esto se obtiene el análisis final del DNMI Cabo Manglares y el PNN Utría, mientras que el ANU Los Estoraques y el SFPPA están en fase final de elaboración._x000a_13. Sistema de información de monitoreo e investigación: 1. Capacitaciones: Con apoyo del aliado WCS para el manejo de la herramienta SMART módulo de registros ecológicos (monitoreo e investigación) se implementaron las siguientes: 08/02/2022 - 11/02/2022 capacitación presencial a 9 áreas de la territorial Pacífico con participación de 16 personas; 10/03/2022, 25/03/2022 y 27/04/2022 se realizaron tres sesiones una presencial y dos virtuales, para los temáticos validadores de la información del nivel territorial y nacional con participación entre 32-17 personas; 21/04/2022- 22/04/2022 y 25/04/20228 dos sesiones presencial y virtual a 8 áreas protegidas de la territorial Caribe, en modelo de datos de restauración a Tayrona, Corchal, Macuira, Colorados, Sierra Nevada, Ciénaga, Providencia, Salamanca, con la participación de 32 personas; 28/04/2022 - 29/04/2022 a 4 áreas protegidas de la territorial Orinoquía, modelo restauración a Macarena, Picachos, Sumapaz, Chingaza; 21/06/2022 - 24/06/2022 presencial a 9 áreas de la territorial Andes Occidentales en modelos de datos de restauración y recurso hídrico a Orquídeas, Galeras, Guacharos, Puracé, Doña Juana, Nevados, Otún, Nevado del Huila, Tatamá, con la participación de 27 personas. Modelo de datos manglar 2 junio virtual con 6 áreas protegidas de las territoriales Pacífico y Caribe. Pacifico: Utría, Sanquianga, Cabo manglares. Caribe: Salamanca, Providencia, Corchal. Total participantes: 18. 8 áreas de la territorial Andes Nororientales: Pisba, Cocuy, Iguaque, Yariguíes, Estoraques, Catatumbo, Tama, Guanentá (Sesión 1 presencial: 5 al 9 de septiembre presencial en PNNN Cocuy. Sesión 2 virtual: 10 octubre). 13 áreas de la territorial Caribe: Tayrona, Acandí, Salamanca, Corchal, Ciénaga, Macuira, Flamencos, Colorados, Sierra Nevada, Corales del Rosario, Corales de Profundidad, Paramillo, Providence (12 al 16 de septiembre presencial en PNN Tayrona). Taller presencial temático NC y DTs (3 octubre). 2. Construcción en SMART: En septiembre y octubre se brindó apoyo para la estructuración de los diseños de monitoreo en SMART para las áreas protegidas: PNN Catatumbo, Tatamá, Selva de Florencia, Tayrona, SFF Galeras, Guanentá, Otún Quimbaya, Los colorados y a la DTAM. 3. Proyectos: Riqueza natural elaboración de plantilla piloto de informe de monitoreo directamente desde SMART y diseños de estudio de las 3 áreas Flamencos, Colorados y Sierra Nevada de Santa Marta; SIM SINAP, dos reuniones de entrega del sistema y de indicadores. 4. Actualización consolidado de datos enviados por las áreas protegidas a final del 2021 y primer semestre del 2022. 5. SIB Colombia: Se dispone información de restauración y frailejones y ajustes de conjuntos de datos anteriores https://ipt.biodiversidad.co/parquesnacionales/. _x000a_"/>
    <n v="0.36585365853658536"/>
    <s v="INCUMPLIDO"/>
    <s v="TOTAL ACUMULADO: 151_x000a_TOTAL VIGENCIA 2022: 40_x000a_DTAN: 9 investigaciones_x000a_DTPA: 9 investigaciones _x000a_DTCA: 5 investigaciones_x000a_DTOR: 9 investigaciones _x000a_DTAO: 3 investigaciones _x000a_DTAM: 5 investigaciones _x000a_Cierre de la vigencia 2021:111"/>
    <n v="151"/>
    <n v="151"/>
    <n v="1"/>
    <s v="Se cuenta con una línea base de 111 investigaciones (2020+2021) y meta programada de 41 investigaciones para el 2022. Respecto a lo programado en 2022 con corte a 30 diciembre se registra cierre con 40 investigaciones (la investigacion faltante corresponde a DTPA). El seguimiento del avance se registra en la hoja metodológica del indicador página &quot;Cálculo2022&quot;&quot;, columna P donde se menciona la cita bibliográfica y en la columna Q se encuentra el archivo en el drive. _x000a__x000a_Respecto a los programas de monitoreo, a la fecha se han aprobado 35 documentos, así: Caribe (6): Corales de Profundidad, Acandí, Corchal, Colorados, Salamanca y Old Providence; Pacífico (4): Gorgona, Munchique, Sanquianga y Malpelo; Andes Occidentales (8): Nevado del Huila, Doña Juana, Guacharos, Nevados, Puracé, Selva de Florencia, Galeras y Otún; Andes Nororientales (6): Estoraques, Pisba, Yariguíes, Tama, Guanentá e Iguaque; Orinoquia (6): Chingaza, Picachos, Tuparro, Macarena, Sumapaz y Tinigua; Amazonia (5): Amacayacu, Río Puré, Churumbelos, Nukak y Orito. Durante el año se han revisado 4 diseños de monitoreo (Picachos, Tamá y Colorados (2)) y 10 programas de monitoreo (Corales del Rosario, La Paya, Cinaruco, Galeras, Yuruparí-Malpelo, Paramillo, Utría, Malpelo, Farallones de Cali y Catatumbo). Se aprobaron dos programas de monitoreo (Galeras, Uramba)._x000a__x000a_Por otro lado, a la fecha se han aprobado 40 documentos del portafolio de investigación los cuales se enuncian a continuación: Caribe (8): Paramillo, VIPIS, Old Providence, Flamencos, Corchal, Corales de  Profundidad, Colorados, Corales del Rosario y San Bernardo; Andes Occidentales (9): Selva de Florencia, Otún Quimbaya, Nevados, Galeras, Doña Juana, Cueva de los Guacharos, Puracé, Corota y Galeras; Andes Nororientales (6): Yariguíes, Tama, Pisba, Iguaque, Guanentá y Estoraques; Orinoquía (6): Tinigua, Sumapaz, Picachos, Macarena, Chingaza y Tuparro; Amazonía (6): Alto Fragua, Nukak, Chiribiquete, Churumbelos, Río Puré y Amacayacu; Pacífico (5): Sanquianga, Munchique, Malpelo, Gorgona y Utría. De lo anteriores, en el 2022 se aprobaron 4 portafolios (Amacayacu, Río Puré, Galeras y Cinaruco) y se revisaron 11 (La Paya, Orito, Macuira, Cinaruco, El Cocuy, Yuruparí-Malpelo, Galeras, Portete, Katíos, Malpelo, Farallones y Bahía Portete)._x000a__x000a_En el marco del seguimiento y apoyo a la implementación anual de programas de monitoreo y portafolios de investigación, se tiene el siguiente avance: _x000a_1. Jornadas de orientación y definición de plan de trabajo con las 6 DTs y sus áreas protegidas. _x000a_2. Se realizaron un total de 22 apoyos directos con orientaciones temáticas para la formulación e implementación de programas y portafolios a 13 áreas protegidas (Chiribiquete, Corota, Cocuy, Guanentá, Picachos, Orquídeas, Tatamá, Amacayacu, Flamencos, Cahunarí, Nevados, Cabo Manglares y Estoraques), 3 DTs con sus áreas (DTOR, DTAN, DTCA) y 6 DTs (DTAO, DTCA, DTOR, DTAN, DTAM, DTPA). _x000a_3. Se apoyo en las actividades de seguimiento a planes de manejo, mediante la elaboración de informes de seguimiento al monitoreo y la investigación articulados al plan estratégico, así como en los espacios de discusión, para 4 APs (VIPIS, Nevados, Colorados y Sanquianga). _x000a_4. Con el objeto de gestionar apoyo y recursos con WWF y WCS para el SFF Corota se apoyó en la elaboración y gestión del documento &quot;PLAN DE TRABAJO Y PRESUPUESTO. FORMULACIÓN DEL PROGRAMA DE MONITOREO DEL SF ISLA DE LA COROTA&quot;. _x000a_5. Se elaboró y remitió mediante memorando el documento “GUÍA PARA ELABORAR INFORMES DE INVESTIGACIÓN Y MONITOREO EN PARQUES NACIONALES NATURALES DE COLOMBIA”, el cual presenta las pautas generales y propuesta de contenido para elaborar los informes de implementación de los programas de monitoreo y portafolios de proyectos de investigación. Así mismo, orienta sobre la forma de recopilar la información de línea base para los elementos estratégicos de manejo (VOC/PIC). _x000a_6. Se elaboró y remitió mediante memorando el documento “GUÍA PARA REPORTAR INDICADORES ASOCIADOS A LA IMPLEMENTACIÓN DE ACCIONES DE INVESTIGACIÓN Y MONITOREO PARA EL PLAN DE ACCIÓN ANUAL 2022”, el cual detalla los pasos y tipos de evidencias descritos en las hojas metodológicas e igualmente expuestos en las jornadas de plan de trabajo realizadas con todas las Direcciones Territoriales y sus Áreas Protegidas durante el primer semestre. _x000a_7. Se apoyó la implementación de los siguientes proyectos 3 en PNN (Territorios &amp; Paz (Chirbiquete, Alto Fragua, Picachos y Macarena), Riqueza Natural (Flamencos, Colorados y Sierra Nevada de Santa Marta), Proyecto GEF -AZE (Farallones, Munchique, Chingaza y Las Orquídeas) y 1 nacional (Monitoreo de ecosistemas de alta montaña-IDEAM) y GEF SINAP en el tema del Sistema de información SIM SINAP y KFW. _x000a_8. Para la divulgación de resultados se avanzó en la consolidación de información (siguiendo los lineamientos para cargue de datos en la GDB) y la construcción de experiencias en ArcGis para las temáticas de investigación y monitoreo. En agosto se generó un plan de trabajo para la construcción de los modelos de datos y catálogos de objeto que soportarán la experiencia. Con base en lo anterior, en el último trimestre se ha trabajado sobre las primeras dos capas que se incluirán en la GDB institucional de monitoreo e investigación. En este sentido, se generó la primera capa tipo punto, donde se estructuraron uno a uno cada indicador validado por cada dirección territorial y una segunda capa que contiene la información relacional de cuantos de los VOC a nivel nacional cuentan con programa de monitoreo, dichas capas se construyeron con sus respectivos catálogos de objetos y se pueden encontrar en el drive tanto la GDB como los respectivos catálogos. https://experience.arcgis.com/experience/a344b1f0e5624e7483e389c34ae17bca/?draft=true_x000a__x000a_9. Se elaboró el informe anual de investigación y monitoreo 2021, el cual tiene como propósito presentar información gráfica relacionada con temas de investigación y monitoreo, así como la biodiversidad de PNN. Dicho informe está soportado en bases de datos actualizadas a 2021, que presenta contenidos organizados para realizar búsquedas sencillas y rápidas sobre el estado actual en la implementación de los diseños de monitoreo en cada área protegida y el histórico 1972-2021 de investigaciones realizadas en PNN con un total de 690 investigaciones. Así mismo se actualizó la base de datos que relaciona la generación de fichas de línea base para el periodo 2018-2021._x000a_10. Se apoyó a Guanentá en la validación y análisis de datos generados para 3 especies de frailejones._x000a_11. En cumplimiento de los productos requeridos para dar cumplimiento a la actividad 3.19 del CONPES 4050 de 2021 se elaboraron y realizó la entrega de los documentos requeridos en los Hitos 1 y 2, correspondientes a Hito 1: ”Documento base con revisión de los diversos procesos y marcos normativos que orientan la investigación dentro de las áreas protegidas administradas por Parques Nacionales Naturales de Colombia, según categorías de manejo e identificando cuellos de botella” e hito 2 “Documento explicativo de la hoja de ruta ajustada para facilitar y estimular el desarrollo de investigaciones en las áreas protegidas administradas por Parques Nacionales Naturales, con el detalle de los procedimientos”. Dichos documentos, consolidan los aspectos requeridos para las áreas protegidas administradas por PNN, siendo por tanto el insumo base para consolidar los documentos establecidos en el marco del CONPES a nivel del SINAP durante el 2023._x000a_12. Análisis de integridad ecológica de las APS: Para este periodo se culminó los análisis y respectivo documento técnico de soporte de IE a escala fina para cinco áreas protegidas en el marco de la formulación y actualización de sus planes de manejo: PNN Utría, ANU Los Estoraques, por otra parte se generaron DTS de análisis de IE a escala de paisaje para PNN Las Hermosas, DNM Cabo Manglares y SFFPP. También se destaca que se actualizó la metodología para la implementación de análisis de IE en AP administradas por PNN la cual incluye análisis secuencial del estado y tendencia de VOC de filtro fino a través de indicadores de estado vinculados a los atributos de composición, estructura y función. Esta metodología fue aplicada para cuantificar la integridad ecológica en la totalidad de las AP con información de coberturas de la tierra, 43 Parques Naturales Nacionales, 9 Santuarios de Fauna y Flora, 2 Santuarios de Flora, 1 Santuario de Fauna, 2 Reservas Naturales, 1 Área Especial Única y 1 vía Parque._x000a_._x000a_13. Sistema de información de monitoreo e investigación: 1. Capacitaciones: Con apoyo del aliado WCS para el manejo de la herramienta SMART módulo de registros ecológicos (monitoreo e investigación) se implementaron las siguientes: 08/02/2022 - 11/02/2022 capacitación presencial a 9 áreas de la territorial Pacífico con participación de 16 personas; 10/03/2022, 25/03/2022 y 27/04/2022 se realizaron tres sesiones una presencial y dos virtuales, para los temáticos validadores de la información del nivel territorial y nacional con participación entre 32-17 personas; 21/04/2022- 22/04/2022 y 25/04/20228 dos sesiones presencial y virtual a 8 áreas protegidas de la territorial Caribe, en modelo de datos de restauración a Tayrona, Corchal, Macuira, Colorados, Sierra Nevada, Ciénaga, Providencia, Salamanca, con la participación de 32 personas; 28/04/2022 - 29/04/2022 a 4 áreas protegidas de la territorial Orinoquía, modelo restauración a Macarena, Picachos, Sumapaz, Chingaza; 21/06/2022 - 24/06/2022 presencial a 9 áreas de la territorial Andes Occidentales en modelos de datos de restauración y recurso hídrico a Orquídeas, Galeras, Guacharos, Puracé, Doña Juana, Nevados, Otún, Nevado del Huila, Tatamá, con la participación de 27 personas. Modelo de datos manglar 2 junio virtual con 6 áreas protegidas de las territoriales Pacífico y Caribe. Pacifico: Utría, Sanquianga, Cabo manglares. Caribe: Salamanca, Providencia, Corchal. Total participantes: 18. 8 áreas de la territorial Andes Nororientales: Pisba, Cocuy, Iguaque, Yariguíes, Estoraques, Catatumbo, Tama, Guanentá (Sesión 1 presencial: 5 al 9 de septiembre presencial en PNNN Cocuy. Sesión 2 virtual: 10 octubre). 13 áreas de la territorial Caribe: Tayrona, Acandí, Salamanca, Corchal, Ciénaga, Macuira, Flamencos, Colorados, Sierra Nevada, Corales del Rosario, Corales de Profundidad, Paramillo, Providence (12 al 16 de septiembre presencial en PNN Tayrona). Taller presencial temático NC y DTs (3 octubre). 2. Construcción en SMART: En septiembre y octubre se brindó apoyo para la estructuración de los diseños de monitoreo en SMART para las áreas protegidas: PNN Catatumbo, Tatamá, Selva de Florencia, Tayrona, SFF Galeras, Guanentá, Otún Quimbaya, Los colorados y a la DTAM. Por otra parte, se cuenta con 13 modelos de datos generales temáticos que se han construido para toma de información desde campo y que se encuentran disponibles en el drive de la librería para ser personalizados hasta los diseños de estudio (formato de campo) de cada área protegida y como punto de partida de los procesos de toma de datos directamente en campo. 3. Proyectos: Riqueza natural elaboración de plantilla piloto de informe de monitoreo directamente desde SMART y diseños de estudio de las 3 áreas Flamencos, Colorados y Sierra Nevada de Santa Marta; SIM SINAP, dos reuniones de entrega del sistema y de indicadores. 4. Actualización consolidado de datos enviados por las áreas protegidas a final del 2021 y primer semestre del 2022. 5. SIB Colombia: Durante el proceso de migración y modelación de la información en SMART, se ha logrado consolidar una librería de atributos estandarizada a nivel nacional (diccionario de variables), que permite articular la información en base al estándar mundial en biodiversidad Darwin Core. Los datos de biodiversidad se integran como datos abiertos en el Sistema de información sobre Biodiversidad de Colombia (SIB Colombia) a través del siguiente enlace https://ipt.biodiversidad.co/parquesnacionales/,este año se avanza en la integración de datos de la temática de restauración y frailejones con apoyo de practicante por estado joven https://ipt.biodiversidad.co/parquesnacionales/.  _x000a__x000a_"/>
    <n v="0.97560975609756095"/>
    <s v="CUMPLIDO"/>
  </r>
  <r>
    <n v="8"/>
    <s v="1. Aumentar el manejo efectivo y equitativo de las áreas protegidas teniendo en cuenta los diferentes modelos de gobernanza con enfoque territorial"/>
    <s v="1. Efectividad del Manejo."/>
    <s v="1.2. Implementar Instrumentos de Planeación "/>
    <s v="6.3. Gestión con Valores para resultados"/>
    <s v="ODS 11. Ciudades y Comunidades Sostenibles_x000a_ODS 14. Vida Submarina_x000a_ODS 15. Vida de Ecosistemas Terrestres"/>
    <s v="PLAN DE ACCIÓN A CAMBIO CLIMÁTICO"/>
    <x v="0"/>
    <s v="Estrategias de acuerdo con las prioridades, programas, proyectos, acuerdos de consulta previa, acuerdos con comunidades locales, reglamentación, documentos técnicos "/>
    <s v="Número de instrumentos de planeación aprobados. "/>
    <s v="DVT = Número de instrumentos de planeación aprobados"/>
    <s v="DVT= Σ Número de instrumentos de planeación aprobados. "/>
    <s v="PEI/PAA"/>
    <s v="ACUMULADO"/>
    <s v="ACUMULADO"/>
    <s v="MENSUAL"/>
    <n v="43"/>
    <n v="46"/>
    <n v="52"/>
    <n v="62"/>
    <s v="NA"/>
    <s v="NA"/>
    <s v="NA"/>
    <s v="NA"/>
    <s v="NA"/>
    <s v="NA"/>
    <m/>
    <s v="GPM "/>
    <s v="GPM "/>
    <s v="1. ADMINISTRACIÓN DE LAS ÁREAS DEL SISTEMA DE PARQUES NACIONALES NATURALES Y COORDINACIÓN DEL SISTEMA NACIONAL DE ÁREAS PROTEGIDAS. NACIÓN"/>
    <s v="4.1 Documentos de planeación para la conservación de la biodiversidad y sus servicios ecosistémicos"/>
    <s v="37. Desarrollar un sistema de información que facilite la toma de decisiones en la planeación de la conservación._x000a_38. Optimizar los instrumentos de planeación para la conservación de las áreas protegidas nacionales._x000a_39. Formular los instrumentos de planeación de las áreas protegidas del SPNN._x000a_40. Realizar seguimiento a la implementación de los instrumentos de planeación de las áreas del SPNN  "/>
    <n v="52"/>
    <n v="46"/>
    <n v="46"/>
    <n v="1"/>
    <s v="Se detalla el avance en la orientación y apoyo de los espacios de formulación, actualización y construcción de instrumentos de planeación para las siguientes DT y AP: _x000a_DTOR: _x000a_DNMI Cinaruco: se remite plan de manejo a OAJ Memorando No. 202270300027839._x000a_PNN Chingaza: Se realiza un espacio de trabajo conjunto (AP-DT-NC) para revisar el avance del componente diagnóstico y el proceso de participación con actores estratégicos._x000a_DTPA: _x000a_PNN Utría: se avanza en ejercicio de precisión y consolidación del componente de ordenamiento del plan de manejo del área protegida_x000a_DNMI Cabo Manglares: se avanza en ajuste de componente estratégico, con énfasis en la definición de actividades del componente estratégico con la participación del AP-DT-GPM. Se apoya la revisión de metodología para los espacios a desarrollar con la comunidad para ordenación pesquera en el DNMI._x000a_SFF Malpelo: se avanza con la revisión del componente diagnóstico y ordenamiento mediante espacios de trabajo con profesionales del GPM y se generan observaciones al documento. _x000a_PNN Sanquianga: se realizan espacios de trabajo como aprestamiento y revisión del contexto desde el GPM para la aplicación del taller de seguimiento a la implementación del plan de manejo del área en el mes de octubre._x000a_DTCA: _x000a_SF Acandí: Se brinda apoyo técnico al equipo la DTCA, en espacios  de construcción del componente de ordenamiento con los consejos comunitarios COCOMASECO,COCOMANORTE Y COCOMASUR _x000a_PNN Corales de profundidad: Se realiza un espacio de trabajo con el jefe del AP donde se revisa el presupuesto estimado para abordar el proceso de actualización del plan de manejo del área y se programa la primera reunión donde se dan las orientaciones por parte del GPM para octubre de 2022._x000a_DTAO_x000a_PNN Tatamá: plan de manejo y anexos (programa de monitoreo y portafolio) en revisión por parte del equipo del GPM._x000a_PNN Hermosas: plan de manejo en revisión por parte del equipo del GPM. Anexos (programa de monitoreo y portafolio) solicitados al AP._x000a_SF Isla Corota: se realiza un espacio de trabajo con el jefe del AP y se plantea el abordaje de la ruta de trabajo con el resguardo indígena Quillasinga_x000a_DTAM_x000a_PNN Yaigoje: se avanza en el espacio de trabajo con la dundación GAIA para abordar el ejercicio de seguimiento a los acuerdos de consulta previa._x000a_SFPM OIA: apoyada la gestión con Ministerio del Interior- DNACP para avanzar en el proceso de consulta previa de PM_x000a_PNN Churumbelos: Definido abordaje sobre el PM dada la formalización de procesos de ampliación de resguardos sobre el ap realizada por la AN._x000a_DTAN_x000a_ANU Estoraques: Se realiza un espacio de trabajo para revisar la zonificación y medidas de manejo establecidas por el equipo del AP, se retroalimenta para ajuste. Se dan las orientaciones desde el GPM para abordar los espacios de participación con actores estratégicos en el marco del proceso de actualización del plan de manejo del AP._x000a_"/>
    <n v="0"/>
    <s v="INCUMPLIDO"/>
    <n v="52"/>
    <n v="46"/>
    <n v="46"/>
    <n v="1"/>
    <s v="Con corte a octubre se presentan los siguientes avances cualitativos: _x000a__x000a_ANU Los Estoraques_x000a_Se realiza un espacio de trabajo conjunto AP-GPM para revisar la propuesta del AP para plan estratégico y se realizan observaciones desde el GPM. Por otro lado el equipo del AP avanzó en espacios de participación y retroalimentación del plan de manejo con actores estratégicos del AP._x000a_SFF Malpelo_x000a_Se realiza un espacio de trabajo conjunto AP-DT-NC para revisar las observaciones generadas desde el GPM al documento de plan de manejo, haciendo énfasis en el ordenamiento. Se envía mediante memorando a la DT y se acuerda con el equipo del AP realizar los ajustes e incluir lo asociado a la ampliación._x000a_DNMI Yuruparí y Malpelo_x000a_Se realizan dos espacios de trabajo con Luisa Maldonado, profesional de recurso hidrobiológico-GPM, Betsy Rodríguez profesional monitoreo y Marta Díaz para la revisión y retroalimentación del documento, en sus tres componentes._x000a_DTAM: Se apoya la revisión y compilación de ajustes sobre el REM del PNN Cahuinari - componente diagnpostico - en coordinación con la DTAM. En el narco de lso proceso de consulta previa se acompaña la orientación de los proceso de cosulta previa de los planes de manejo del PNN S. CHAW Y SFPMO IA. _x000a_DTPA. Se avanza en sesiones de retroalimentación y ajuste de los instrumentos de planeación y manejo de los PNN Utría y Cabo Manglares, en coordinación con AP Y DT_x000a_DTCA: Se remiten observaciones desde la SGM al documento de plan de manejo entregado por el consultor _x000a_ "/>
    <n v="0"/>
    <s v="INCUMPLIDO"/>
    <s v="Programado 2022: 52_x000a__x000a_Cierre vigencia 2021: 46 "/>
    <n v="50"/>
    <n v="50"/>
    <n v="1"/>
    <s v="Para la vigencia 2022 se cuenta con un avance de 50 Documentos de verficación técnica de los instrumentos de planeación de las areas protegidas administradas por PNNC de los cuales 46 corresponden a la linea base y 4 los firmados en 2022 los cuales son: _x000a__x000a_1. PNN Las Hermosas_x000a_2. DNMI Cabo Mangles _x000a_3. SFF Malpelo _x000a_4. ANU Los Estoraques "/>
    <n v="0.96153846153846156"/>
    <s v="CUMPLIDO"/>
  </r>
  <r>
    <n v="9"/>
    <s v="1. Aumentar el manejo efectivo y equitativo de las áreas protegidas teniendo en cuenta los diferentes modelos de gobernanza con enfoque territorial"/>
    <s v="1. Efectividad del Manejo."/>
    <s v="1.2. Implementar Instrumentos de Planeación "/>
    <s v="6.3. Gestión con Valores para resultados"/>
    <s v=" ODS 12. Producción y Consumo Responsables_x000a_ODS 14. Vida Submarina_x000a_ODS 15. Vida de Ecosistemas Terrestres"/>
    <s v="PLAN DE ACCIÓN A CAMBIO CLIMÁTICO"/>
    <x v="0"/>
    <s v="Estrategias de acuerdo con las prioridades, programas, proyectos, acuerdos de consulta previa, acuerdos con comunidades locales, reglamentación, documentos técnicos "/>
    <s v="Porcentaje de AP con vocación ecoturística en proceso de formulación del plan de ordenamiento ecoturístico POE."/>
    <s v="%Ap =% de avance en el proceso de planificación del ecoturismo (Peso del 100%)_x000a_A = El AP adelanta gestiones entorno a iniciar el proceso de planificación del ecoturismo (Peso de 10 %)   _x000a_B = El AP cuenta con el componente Diagnóstico elaborado (Peso de 25%)   _x000a_C = El AP cuenta con el componente de Ordenamiento elaborado (Peso de 25%)  _x000a_D = El AP cuenta con el componente Estratégico elaborado (Peso de 25%)   _x000a_E = El AP cuenta con su POE aprobado por la Subdirección de Gestión y Manejo (Peso de 15%)    _x000a_"/>
    <s v="%Ap = Promedio ( Σ A + B + C +D + E)"/>
    <s v="PEI/PAA"/>
    <s v="ACUMULADO"/>
    <s v="ACUMULADO"/>
    <s v="MENSUAL"/>
    <n v="0.25"/>
    <n v="0.59"/>
    <n v="0.72"/>
    <n v="1"/>
    <s v="_x000a__x000a_Ajuste de Metas DTAN 2022_x000a_66,67%_x000a__x000a_PNN Serranía de Los Yariguíes (45%) 100%_x000a_SFF Guanentá Alto Río Fonce (10%) 20%_x000a_ANU Los Estoraques (40%) _x000a_80%_x000a_"/>
    <s v="_x000a__x000a__x000a_Ajuste de Metas DTOR 2022_x000a_65,00%_x000a__x000a_PNN Chingaza (sin meta)_x000a_PNN Cordillera de Los Picachos (25%)_x000a_35%"/>
    <s v="_x000a__x000a__x000a_Ajuste de Metas DTAO 2022_x000a_91,25%_x000a__x000a_PNN Selva de Florencia  (5%) _x000a_90%_x000a_PNN Purace(15%)_x000a_ 90% _x000a_SFF Galeras(85%) _x000a_ 85% _x000a_PNN Tatamá (10%) _x000a_ 100% "/>
    <s v="_x000a__x000a_Ajuste de Metas DTPA 2022_x000a_55,00%_x000a__x000a_PNN Farallones  de Cali (7%)_x000a_100%_x000a_PNN Uramba Bahía Málaga: (90%)_x000a_100%_x000a_SFF Malpelo: (7%)_x000a_100%_x000a_PNN Los Katios: (Sin meta)_x000a_PNN Munchique: (Sin meta)_x000a_PNN Sanquianga: (Sin meta)"/>
    <s v="_x000a__x000a_Ajuste de Metas DTCA 2022_x000a_90,00%_x000a__x000a_SF Acandi Playón y Playona: (10%)_x000a_95%_x000a_PNN Old Providence Mac Bean Lagoon: (85%)_x000a_85%"/>
    <s v="_x000a__x000a__x000a_Ajuste de Metas DTCA 2022_x000a_100,00%_x000a__x000a_PNN Amacayacu (15%)_x000a_100%_x000a_"/>
    <m/>
    <s v="AP_x000a_DT_x000a_GPM"/>
    <s v="GPM "/>
    <s v="1. ADMINISTRACIÓN DE LAS ÁREAS DEL SISTEMA DE PARQUES NACIONALES NATURALES Y COORDINACIÓN DEL SISTEMA NACIONAL DE ÁREAS PROTEGIDAS. NACIÓN"/>
    <s v="3.2 Documentos de lineamientos técnicos para la conservación de la biodiversidad y sus servicios ecosistémicos"/>
    <s v="15. Realizar seguimiento y monitoreo  a la implementación a los planes de ordenamiento ecoturístico (POE). _x000a_16. Desarrollar el lineamiento de servicios ecosistémicos_x000a_17. Implementar las actividades del plan de acción del lineamiento institucional para afrontar el clima cambiante y del plan de acción del lineamiento de servicios ecosistémicos._x000a_18. Socializar las actividades desarrolladas y las lecciones aprendidas._x000a_19. Realizar seguimiento a la implementación de los lineamientos._x000a_20. Diseñar y/o implementar instrumentos para la valoración negociación y reconocimiento de los beneficios ecosistémicos y culturales de las áreas protegidas_x000a_21. Diseñar e implementar estrategias de sostenibilidad financiera para la generación de recursos tendientes al cumplimiento de los objetivos institucionales._x000a_22. Diseñar e implementar estrategias de negocios con base en la valoración de los bienes y beneficios ecosistémicos generados por las áreas del Sistema de Parques Nacionales Naturales"/>
    <n v="0.72"/>
    <n v="0.59889999999999999"/>
    <n v="0.59889999999999999"/>
    <n v="1"/>
    <s v="Se relacionan a continuación las acciones adelantadas desde el equipo de ecoturismo en el mes de septiembre de manera conjunta con las áreas protegidas y las Direcciones Territoriales con respecto al proceso de formulación y/o actualización de los POE:_x000a__x000a_DTAO: _x000a_SF Isla Corota: se acompañó al área en la revisión de la Hoja de Seguimiento a la Implementación del POE, esto con el fin de ajustar la información que se había incorporado de manera errónea y determinar la meta de cumplimiento del POE para el año 2022. Además, se realizó una reunión entre el área protegida y nivel central para revisar el tema de zonificación. Esto como necesidad en la actualización del Plan de Manejo y después de la comisión de ecoturismo en dónde se determinó que la capilla religiosa no es una atractivo de acuerdo a los criterios de evaluación que se han generado en PNNC. _x000a_PNN Tatamá: Se remitió de manera oficial a través de orfeo el documento POE para aprobación. Se generó el memorando de aprobación y la subdirectora solicitó una aclaración con respecto a al manera como se incluyó el ecoturismo en el plan de manejo que se encuentra en proceso de actualización, dicho requerimiento ya fue tramitado y se está a la espera de que el memorando sea firmado para concluir con el cumplimiento de la meta proyectada para 2023 en el marco del presente indicador. En 2023 el AP pasaría al indicador de implementación._x000a_PNN Puracé: El área protegida avanza en la consolicacion del plan estratégico del POE, que ya cuenta con retroalimentación y aportes por parte de la SGM, en la actualidad, se está haciendo el acompañamiento para la elaboraci´n del presupuesto por parte de la DTAO. Se espera que una vez terminado éste sea revisado y aprobado por la DTAN y posteriormente remitido para iniciar el procedimiento de aprobación_x000a__x000a_DTPA:_x000a_PNN Uramba Bahía Málaga: se cuenta con un equipo consultor que está elaborando el POE. Sin embargo, las actividades en campo para la elaboración del POE se encuentran paradas porque los consejos comunitario consideran que no se la consultado y requieren de una reunión con el director de PNNC. Mientras se resuelve la situación, se ha hecho acompañamiento desde los tres niveles de gestión para revisar el estado actual del documento y el desarrollo de las herramientas metodológicas. _x000a_PNN Gorgona: se realizó un comisión para trabajar con el equipo del área sobre las necesidades en la actualización del POE que se proyecta para el 2023. Además, se hizo un reconocimiento de las necesidades para el cumplimento del POE de este año, se orientó técnicamente y se evidenció el estado actual de los atractivos turísticos y la prestación de los servicios turísticos. La actualización del POE requiere recursos para realizar unos completos estudios de capacidad de carga y una proyección de la Isla Ciencia en el Turismo. Para lo anterior, se ha hecho la gestión con KfW y ellos manifestaron que es necesario enviar un documento con la argumentación. Después de la comisión se han realizado varias reuniones con el área protegida para lograr este documento que se estima esté listo a finales de octubre. _x000a_PNN Utría: se realizó una reunión de seguimiento a la implementación del POE y se orientó como podían avanzar para cumplir con la meta de este año_x000a_PNN Katios: ya se cuenta con el equipo consultor para la elaboración del POE y se realizaron las primeras reuniones entre los tres niveles de gestión para iniciar con la consultoría. Esto se realiza con recursos de KfW._x000a_PNN Sanquianga: se participó en el proceso de evaluación de los proponentes que se presentaron para ser seleccionado como el equipo consultor que realizará el POE. Esto se realiza con recursos de KfW._x000a_General DTPA: desde el GPM coordinamos la Mesa de Turismo del CMAR. En el mes de septiembre realizamos el I Encuentro Virtual de Avistamiento de Cetáceos. Este evento se realizó en el día mundial del turismo y se contó con el apoyo de MinAmbiente, Comisión Colombiana del Océano (CCO) y la Escuela de Turismo de la Universidad Autónoma de Occidente. Durante todo un día, 14 conferencistas de 6 países presentaron la normatividad de cada país y casos de estudio sobre avistamiento de cetáceos con los retos de cada nación. El público fueron los equipos de las áreas protegidas, en total asistieron  90 personas. La transmisión se realizó en las redes de PNNC y la CCO y puede ser material de consulta en cualquier momento. Los insumos de este evento apoyarán las buenas prácticas en el avistamiento de cetáceos en las áreas protegidas del CMAR._x000a_PNN Farallones de Cali: se aprobó el POE el 6 de septiembre de 2022 con lo cual se dá cumplimiento a la meta asociada al indicador de formulación, el área protegida pasará a reportar en el indicador de implementación en el año 2023_x000a__x000a_DTCA_x000a_SFF Los Colorados: se apoyó técnicamente al área protegida en la elaboración de una guía de ecoturismo para los prestadores de servicios turísticos que se ubican en el área de influencia._x000a__x000a_DTAM:_x000a_PNN Amacayacu: el área protegida se encuentra incorporando las últimas observaciones al documento, en el mes de septiembre remitió lel POE consolidado por medio de orfeo para la generación del respectivo memorando de aprobación_x000a__x000a_DTAN:_x000a_PNN Serranía de Los Yariguíes: El área protegida obtuvo la aprobación de su plan de ordenamiento ecoturístico el 6 de septiembre del presente año, con lo cual concluyó con el cumplimiento de su meta para el periodo 2022, el próximo año, pasará a reportar en el indicador de implementación._x000a_ANU Los Estoraques: El área protegida avanza en el proceso de actualizacion de su intrumento de planificación ecoturística, en el prsente trimestre se acompañó un ejercicio de campo para orientar tecnicamente la construcción del Diseño de Experiencia de Visita y la consolidación del plan de acción del POE_x000a_"/>
    <n v="0"/>
    <s v="INCUMPLIDO"/>
    <n v="0.72"/>
    <n v="0.59889999999999999"/>
    <n v="0.59889999999999999"/>
    <n v="1"/>
    <s v="Se relacionan a continuación las acciones adelantadas desde el equipo de ecoturismo en el mes de octubre de manera conjunta con las áreas protegidas y las Direcciones Territoriales con respecto al proceso de formulación y/o actualización de los POE:_x000a__x000a_DTAO: _x000a_SF Isla Corota: se acompañó al área en la revisión de la Hoja de Seguimiento a la Implementación del POE, esto con el fin de ajustar la información que se había incorporado de manera errónea y determinar la meta de cumplimiento del POE para el año 2022. Además, se realizó una reunión entre el área protegida y nivel central para revisar el tema de zonificación. Esto como necesidad en la actualización del Plan de Manejo y después de la comisión de ecoturismo en dónde se determinó que la capilla religiosa no es una atractivo de acuerdo a los criterios de evaluación que se han generado en PNNC. _x000a_PNN Tatamá: Se remitió de manera oficial a través de orfeo el documento POE para aprobación. Se generó el memorando de aprobación y la subdirectora solicitó una aclaración con respecto a al manera como se incluyó el ecoturismo en el plan de manejo que se encuentra en proceso de actualización, dicho requerimiento ya fue tramitado y se está a la espera de que el memorando sea firmado para concluir con el cumplimiento de la meta proyectada para 2023 en el marco del presente indicador. En 2023 el AP pasaría al indicador de implementación._x000a_PNN Puracé: El área protegida avanza en la consolicacion del plan estratégico del POE, que ya cuenta con retroalimentación y aportes por parte de la SGM, en la actualidad, se está haciendo el acompañamiento para la elaboraci´n del presupuesto por parte de la DTAO. Se espera que una vez terminado éste sea revisado y aprobado por la DTAN y posteriormente remitido para iniciar el procedimiento de aprobación_x000a_PNN Nevados: Se avanza en los espacios de trabajo para determinar la capacidad de carga ecoturística (CCE) entre  CARDER, la Alcaldía de Santa Rosa de Cabal y el Parque Nacional Natural Los Nevados en el marco del Acuerdo de conservación firmado con las familias Sierra-Sierra y Sierra-Posada. Se realizó socialización del Plan de Ordenamiento Ecoturístico en el municipio de Salento - Quindío, dirigido a la cadena de valor de turismo del Valle de Cocora (guías, intérpretes y caballistas) y con actores de las instituciones involucrados en la sentencia que declara al PNN Los Nevados sujeto de derechos. El 6 de octubre se realizó la jornada de Sensibilización y Conversatorio sobre los Prestadores de Servicios Ecoturísticos de Alta Montaña del Parque Nacional Natural Los Nevados, con la participación de operadores y guías avalados. _x000a_SFF Otún Quimbaya: OTÚN: Se recibe por parte de la Fundación Semillas del Futuro el programa de mantenimiento preventivo y correctivo de las infraestructuras ecoturisticas el cual se encuentra en proceso de revisión y con la versión final quedaria cumplida una de las actividades pendientes del POE (90%). Se inicio el contrato de obra No. 002 de 2022, con el cual se construirá una torre de avistamiento en la zona verde del SFFOQ. Se avanzó en el componente diagnóstico del nuevo POE y su revisión en reunión con la SGM y la DTAO._x000a__x000a_DTPA:_x000a_PNN Uramba Bahía Málaga: se cuenta con un equipo consultor que está elaborando el POE. Sin embargo, las actividades en campo para la elaboración del POE se encuentran paradas porque los consejos comunitario consideran que no se la consultado y requieren de una reunión con el director de PNNC. Mientras se resuelve la situación, se ha hecho acompañamiento desde los tres niveles de gestión para revisar el estado actual del documento y el desarrollo de las herramientas metodológicas. _x000a_PNN Gorgona: se realizó un comisión para trabajar con el equipo del área sobre las necesidades en la actualización del POE que se proyecta para el 2023. Además, se hizo un reconocimiento de las necesidades para el cumplimento del POE de este año, se orientó técnicamente y se evidenció el estado actual de los atractivos turísticos y la prestación de los servicios turísticos. La actualización del POE requiere recursos para realizar unos completos estudios de capacidad de carga y una proyección de la Isla Ciencia en el Turismo. Para lo anterior, se ha hecho la gestión con KfW y ellos manifestaron que es necesario enviar un documento con la argumentación. Después de la comisión se han realizado varias reuniones con el área protegida para lograr este documento que se estima esté listo a finales de octubre. _x000a_PNN Utría: se realizó una reunión de seguimiento a la implementación del POE y se orientó como podían avanzar para cumplir con la meta de este año_x000a_PNN Katios: ya se cuenta con el equipo consultor para la elaboración del POE y se realizaron las primeras reuniones entre los tres niveles de gestión para iniciar con la consultoría. Esto se realiza con recursos de KfW._x000a_PNN Sanquianga: se participó en el proceso de evaluación de los proponentes que se presentaron para ser seleccionado como el equipo consultor que realizará el POE. Esto se realiza con recursos de KfW._x000a_General DTPA: desde el GPM coordinamos la Mesa de Turismo del CMAR. En el mes de septiembre realizamos el I Encuentro Virtual de Avistamiento de Cetáceos. Este evento se realizó en el día mundial del turismo y se contó con el apoyo de MinAmbiente, Comisión Colombiana del Océano (CCO) y la Escuela de Turismo de la Universidad Autónoma de Occidente. Durante todo un día, 14 conferencistas de 6 países presentaron la normatividad de cada país y casos de estudio sobre avistamiento de cetáceos con los retos de cada nación. El público fueron los equipos de las áreas protegidas, en total asistieron  90 personas. La transmisión se realizó en las redes de PNNC y la CCO y puede ser material de consulta en cualquier momento. Los insumos de este evento apoyarán las buenas prácticas en el avistamiento de cetáceos en las áreas protegidas del CMAR._x000a_PNN Farallones de Cali: se aprobó el POE el 6 de septiembre de 2022 con lo cual se dá cumplimiento a la meta asociada al indicador de formulación, el área protegida pasará a reportar en el indicador de implementación en el año 2023_x000a__x000a_DTCA_x000a_SFF Los Colorados: se apoyó técnicamente al área protegida en la elaboración de una guía de ecoturismo para los prestadores de servicios turísticos que se ubican en el área de influencia._x000a_PNN Tayrona: Se trabajó en la revisión del concepto técnico para otorgar cupos a embarcaciones en Bahía Concha, se adelantó minga con prestadores de servicios para mejorar estado de senderos, seefectuó seguimiento a iniciativas turísticas en el marco del plan maestro._x000a_PNN Corales: Se aprobó recursos por KFW para iniciativas turísticas en los Rosario, Playa Blanca y San Bernardo, se generó reunión con los tres niveles de gestión de parques para abordar el manejo operativo del embarcadero en Playa Blanca y otra reunión para apoyar al área en el cumplimiento de las estrategias del POE relacioadas con fortalecimiento comunitario._x000a__x000a_DTAM:_x000a_PNN Amacayacu: el área protegida se encuentra incorporando las últimas observaciones al documento, en el mes de septiembre remitió lel POE consolidado por medio de orfeo para la generación del respectivo memorando de aprobación_x000a__x000a_DTAN:_x000a_PNN Serranía de Los Yariguíes: El área protegida obtuvo la aprobación de su plan de ordenamiento ecoturístico el 6 de septiembre del presente año, con lo cual concluyó con el cumplimiento de su meta para el periodo 2022, el próximo año, pasará a reportar en el indicador de implementación._x000a_ANU Los Estoraques: El área protegida avanza en el proceso de actualizacion de su intrumento de planificación ecoturística, en el prsente trimestre se acompañó un ejercicio de campo para orientar tecnicamente la construcción del Diseño de Experiencia de Visita y la consolidación del plan de acción del POE_x000a_"/>
    <n v="0"/>
    <s v="INCUMPLIDO"/>
    <n v="0.75139999999999996"/>
    <n v="0.68610000000000004"/>
    <n v="0.68610000000000004"/>
    <n v="1"/>
    <s v="En el proceso de de formulación durante el periodo 2022 un total de 18 áreas protegidas reportaron avances, la mayoría de las cuales cumplieron al 100% con la meta comprometida, excepto por el PNN Uramba Bahía Málaga que no avanzaron de acuerdo a lo proyectado en el proceso de elaboración del POE, debido a que los Consejos Comunitarios del Esquema de Manejo Conjunto solicitaron no avanzar en la elaboración del POE ya que estaban en desacuerdo en la toma de decisiones de Parques, esto no permitio el ingrso del equipo consultor y por eso la meta de tener el diagnotico no se cumple totalmente porque no esta validada por parte de las comunidades locales. _x000a__x000a__x000a_ Entre los principales logros se resalta que fueron aprobados 7 POE de las áreas que se listan a continuación: PNN Amacayacu, PNN Yariguíes, PNN Chingaza, PNN Tatamá, PNN Farallones de Cali, SFF Malpelo y SFF Galeras. Además, 4 áreas tienen muy avanzado el proceso de formulación, que se mencionan a continuación: ANU Los Estoraques, PNN Selva de Florencia, PNN Puracé, PNN Cordillera de Los Picachos  "/>
    <n v="0.91309555496406714"/>
    <s v="CUMPLIDO"/>
  </r>
  <r>
    <n v="10"/>
    <s v="1. Aumentar el manejo efectivo y equitativo de las áreas protegidas teniendo en cuenta los diferentes modelos de gobernanza con enfoque territorial"/>
    <s v="1. Efectividad del Manejo."/>
    <s v="1.4. Disminuir presiones por conflictos de uso, ocupación y tenencia (UOT)"/>
    <s v="6.3. Gestión con Valores para resultados"/>
    <s v="ODS 14. Vida Submarina"/>
    <s v="PLAN DE ACCIÓN A CAMBIO CLIMÁTICO"/>
    <x v="0"/>
    <s v="Estrategias de acuerdo con las prioridades, programas, proyectos, acuerdos de consulta previa, acuerdos con comunidades locales, reglamentación, documentos técnicos "/>
    <s v="Porcentaje de avance en la implementación de acciones de ordenamiento de los Recursos Hidrobiológicos pesqueros en las áreas protegidas (SPNN - DNMI)  y en articulación a los procesos de ordenación pesquera."/>
    <s v="%Ap = Porcentaje de avance del área protegida_x0009__x0009__x0009__x000a_%Nc = Porcentaje de avance del nivel central_x0009__x0009__x0009__x000a_%DT = Porcentaje de avance de la DT_x0009__x0009__x0009__x0009__x000a_A1,2,3,4 = Acción o herramienta 1, 2, 3, 4….10_x0009__x0009__x0009__x000a_Pon = valor de ponderación según la acción o herramienta  _x0009__x000a_%Arhb =Porcentaje de avance en los procesos de ordenamiento"/>
    <s v="FORMULA PARA AP: _x000a_%Ap=(A1 x pon1)+  (A2 x pon2)+……(A10 x pon10)_x000a_FORMULA PARA DT:_x000a_%DT = (A1 x pon1)+  (A2 x pon2)+……(A4 x pon4)_x000a_FORMULA PARA NC:_x000a_%Nc = (A1 x pon1)+  (A2 x pon2)+……(A5 x pon5)_x000a_FORMULA PRINCIPAL: _x000a_%Arhb = (%Ap+%DT+ %Nc) "/>
    <s v="PEI/PAA"/>
    <s v="ACUMULADO"/>
    <s v="ACUMULADO"/>
    <s v="MENSUAL"/>
    <n v="0.44"/>
    <n v="0.62"/>
    <n v="0.65"/>
    <n v="1"/>
    <s v="NA"/>
    <s v="NA"/>
    <s v="NA"/>
    <s v="TOTAL DTPA; _x000a_Acciones : 21/35_x000a_DTPA: 5/5 10%_x000a_PNN Sanquianga: 3/6 _x000a_PNN Gogona: 2/6_x000a_PNN Uramba: 3/6_x000a_PNN Utria: 4/6_x000a_PNN Katios: 4/6"/>
    <s v="Total DTCA = 32,72%, _x000a_DTCA= 12.5%, _x000a_SFF Flamencos: 30%, _x000a_PNN CRSB: 10%, _x000a_PNN Tayrona: 50%, _x000a_PNN Paramillo: 30%, _x000a_SFF CGSM: 20%, _x000a_VIPIS: 40%, _x000a_PNN CPRO: 20%, _x000a_SFF Corchal: 40%, _x000a_SF Acandi: 40%, _x000a_PNN B.Portete 20%, _x000a_PNN OPML 30%"/>
    <s v="NA"/>
    <m/>
    <s v="AP_x000a_DT_x000a_GPM"/>
    <s v="GPM "/>
    <s v="1. ADMINISTRACIÓN DE LAS ÁREAS DEL SISTEMA DE PARQUES NACIONALES NATURALES Y COORDINACIÓN DEL SISTEMA NACIONAL DE ÁREAS PROTEGIDAS. NACIÓN"/>
    <s v="1.2 Documentos de lineamientos técnicos con acuerdos de uso, ocupación y tenencia en las áreas protegidas "/>
    <s v="4. Suscribir acuerdos con campesinos que ocupan las Áreas Protegidas._x000a_5. Implementar los acuerdos para la ordenación de los usos, actividades y ocupación en las áreas protegidas nacionales._x000a_6.Realizar acuerdos de uso compatibles con la conservación con los campesinos que ocupan las áreas protegidas nacionales."/>
    <n v="0.65"/>
    <n v="0.62"/>
    <n v="0.62"/>
    <n v="1"/>
    <s v="Con corte a 31 de septiembre no se presenta avance cuantativo se viene adelantando la siguiente gestión: _x000a_El avance se da por las acciones adelantadas en 9 de las 11 AP de la DTCA comprometidas, y en 5 de las 7 AP comprometidas de la DTPA, correspondiendo para esta última el reporte del DNMI CMBMyNF. La gestión conjunta de los tres niveles y a escala interinstitucional, requiere del fortalecimiento del trabajo articulado entre los tematicos del NC y de las DT, el equipo técnico de cada APs._x000a__x000a_DTPA.  Con el acompañamiento de la DTPA se viene adelando monitoreo con SIPEIN en 3 de las AP, para reactivar en otras se requiere gestión de convenio con UniValle y fortalecer el componente social con CC del PNN Uramba. Se adelantan revisión y seguimiento de acuerdos, y con EEM se realiza el diagnóstico de usos en el marco de proyectos (aporte CONPES 4050, Hito, actividad 1.10). Se vienen trabajando propuesta ajuste metodológico al protocolo de monitoreo, para un piloto prueba en territorio.  Se apoya la gestión para avances en formulación planes de manejo de los DNMI marinos (alianzas en convenios, contratos, y gestión recursos)_x000a__x000a_DTCA. Las AP vienen adelantando grandes esfuerzos en las acciones de este indicador, suscribiendo y haciendo seguimiento de acuerdos de suo, desarrollo de alternativas productivas y Buenas practicas de pesca (BPP) fuera de las AP para reducir presión al interior. Aunque la mayoria de AP realizan el monitoreo con SIPEIN, es importante darle mayor apoyo, cobertura y continuidad. Se deben reactivar apoyos con EEM para el relacionamiento y avances en cumplimiento de compromisos (acueros, sentencias, proyectos). Preocupa la no definición del profesional que apoye el desarrollo de las acciones y compromisos que esta temática tiene en la gran mayoría de las APs de la DTCA._x000a__x000a_Se retire la importancia de lograr gestionar la reactivación del trabajo tecnico con la AUNAP para los procesos de las areas de la DTPA y DTCA, sai como lograr adelantar el tramite pendiente del convenio de PNN e INVEMAR para fortalecer la toma de información del estado de los RHBP con SIPEIN (online)."/>
    <n v="0"/>
    <s v="INCUMPLIDO"/>
    <n v="0.65"/>
    <n v="0.62"/>
    <n v="0.62"/>
    <n v="1"/>
    <s v="Con corte a 31 de octubre no se presenta avance cuantativo se viene adelantando la siguiente gestión: _x000a_El avance se da por las acciones adelantadas en 9 de las 11 AP de la DTCA comprometidas, y en 5 de las 7 AP comprometidas de la DTPA, correspondiendo para esta última el reporte del DNMI CMBMyNF. La gestión conjunta de los tres niveles y a escala interinstitucional, requiere del fortalecimiento del trabajo articulado entre los tematicos del NC y de las DT, el equipo técnico de cada APs._x000a__x000a_DTPA.  Con el acompañamiento de la DTPA se viene adelando monitoreo con SIPEIN en 3 de las AP, para reactivar en otras se requiere gestión de convenio con UniValle y fortalecer el componente social con CC del PNN Uramba. Se adelantan revisión y seguimiento de acuerdos, y con EEM se realiza el diagnóstico de usos en el marco de proyectos (aporte CONPES 4050, Hito, actividad 1.10). Se vienen trabajando propuesta ajuste metodológico al protocolo de monitoreo, para un piloto prueba en territorio.  Se apoya la gestión para avances en formulación planes de manejo de los DNMI marinos (alianzas en convenios, contratos, y gestión recursos)_x000a__x000a_DTCA. Las AP vienen adelantando grandes esfuerzos en las acciones de este indicador, suscribiendo y haciendo seguimiento de acuerdos de suo, desarrollo de alternativas productivas y Buenas practicas de pesca (BPP) fuera de las AP para reducir presión al interior. Aunque la mayoria de AP realizan el monitoreo con SIPEIN, es importante darle mayor apoyo, cobertura y continuidad. Se deben reactivar apoyos con EEM para el relacionamiento y avances en cumplimiento de compromisos (acueros, sentencias, proyectos). Preocupa la no definición del profesional que apoye el desarrollo de las acciones y compromisos que esta temática tiene en la gran mayoría de las APs de la DTCA._x000a__x000a_Se retire la importancia de lograr gestionar la reactivación del trabajo tecnico con la AUNAP para los procesos de las areas de la DTPA y DTCA, sai como lograr adelantar el tramite pendiente del convenio de PNN e INVEMAR para fortalecer la toma de información del estado de los RHBP con SIPEIN (online)."/>
    <n v="0"/>
    <s v="INCUMPLIDO"/>
    <n v="0.65"/>
    <n v="0.65"/>
    <n v="0.65"/>
    <n v="1"/>
    <s v="A 30 de diciembre de 2022, se presenta un avance acumulado del 65% (linea base de 62% y avance en la vigencia del 3%) que corresponden a los avances realizados desde la DTCA y DTPA._x000a_A continuación se presentan avances: _x000a__x000a_DNMI Yurupari Malpelo y DNMI Colinas y Lomas_x000a_Espacios de socialización del diagnóstico del area ampliada, retroalimentación,  y revisión de criterios que aporten a los componentes de ordenación y zonificación  con el sector pesquero y la OGCI de la AUNAP. Frente a la nueva situación de manejo, varias de las medidas propuestas no seran viables de implementar, por las implicaciones de operación acceso que traerían al sector pesquero.  Como parte de las prioridades del manejo es continuar de forma participativa generando conocimientos sobre el área, para las medidas a ordenar, se desarrollo la expedición para concoer portencial recusos con apoyo de armadores de pesca de Buenaventura.  Para continuar aportanto en las acciones del Conpes 4050, se debe fortalecer el diagnóstico de los usos y emprendimientos existentes, incluyendo los avances en restauración y ecosturismo disponibles desde PNN.  Queda pendiente socializar el avance con SIRAPs desde las Direcciones Territoriales._x000a_Se capacitó al personal en uso de Skylight  dando como resultado  criterios mínimos de información para el reporte oficial interinstitucional sobre los incidentes de pesca ilegal, que permitan documentar alertas de eventos sospechosos y gestionar la activación de la Circular Externa Conjunta -CEC- de la MNPII._x000a__x000a_Procesos de ordenación de la pesca de subsistencia en el PNN Tayrona - Sentencia T 606 - Auto Tribunal No. 73: La expectativa del tribunal es que PNNC presente la propuesta provisional de la zonificación piloto para la pesca de subsistencia, lo cual hace parte del ejercicio de planeación del manejo a partir de criterios técnicos, por lo que no se debe confundir con el alcance del plan de compensación que tiene un carácter social y económico. Se solicitó al tribunal aclarar el alcance del fallo en no permitir la pesca al interior del PNN Tayrona. Se estableció mesa de trabajo para revisar la información disponible en el plan de manejo, especialmente en: zonificar la zona recuperación natural, caracterizar los pescadores mayores de 70 años (ubicación, sectores de uso - ancones-, artes y métodos empleados, UEP y especies UICN), incluir en las salidas graficas las zona en procesos de restauración coral/manglar, ecoturismo (senderismo), habitantes (Tagangueros), como elementos ambientales, sociales y económicos a tener en cuenta en la definición de los criterios técnicos a incluir en la propuesta al tribunal_x000a__x000a_Adicionalmente se requiere contar con un equipo tecnico en las DT y en las AP que acompañen esta tematica para dinamizar desde los tres niveles de gestión los compromisos y necesidades para avanzar de forma aproiada en la planificación del manejo de ecosoistemas acuático y de estos recursos RHBP, en los componentes de ordenamiento, y zonificación. Para la presente vigencia no se conto con personal en la DTCA lo que ha dificultado los procesos tecnicos y de reportes de las metas. _x000a_"/>
    <n v="1"/>
    <s v="CUMPLIDO"/>
  </r>
  <r>
    <n v="11"/>
    <s v="1. Aumentar el manejo efectivo y equitativo de las áreas protegidas teniendo en cuenta los diferentes modelos de gobernanza con enfoque territorial"/>
    <s v="2. Participación Social en la Conservación"/>
    <s v="2.2. Implementar Estrategias Diferenciadas para la Participación Social con Comunidades Locales"/>
    <s v="6.3. Gestión con Valores para resultados"/>
    <s v="ODS 1. Fin de la Pobreza _x000a_ODS 2. Hambre Cero_x000a_ODS 8. Trabajo Decente y Crecimiento Económico: _x000a_ODS 16. Paz, Justicia e Instituciones Sólidas"/>
    <m/>
    <x v="0"/>
    <s v="Estrategias de acuerdo con las prioridades, programas, proyectos, acuerdos de consulta previa, acuerdos con comunidades locales, reglamentación, documentos técnicos "/>
    <s v="Indicador de Acuerdo de PAZ: No. de Acuerdos para la conservación con las familias que actualmente colindan o estan dentro de las areas de especial interes ambiental bajo la administraciòn de Parques Nacionales Naturales de Colombia"/>
    <s v="No.AS = Número de acuerdos suscritos para la conservación con las familias que actualmente colindan o están dentro de las áreas de especial interés ambiental bajo la administración de Parques Nacionales Naturales de Colombia_x0009_"/>
    <s v="∑  No. de Acuerdos suscritos  para la conservación con las familias que actualmente colindan o estan dentro de las areas de especial interes ambiental bajo la administraciòn de Parques Nacionales Naturales de Colombia"/>
    <s v="PEI/PAA"/>
    <s v="ACUMULADO"/>
    <s v="ACUMULADO"/>
    <s v="MENSUAL"/>
    <n v="318"/>
    <n v="672"/>
    <s v="TOTAL ACUMULADO 2022: 884_x000a_TOTAL VIGENCIA: 212 ACUERDOS"/>
    <n v="1247"/>
    <s v="TOTAL DTAN 160_x000a__x000a_ KFW_x000a_Tamá 20 _x000a_Cocuy 20_x000a_ Yariguies 120  _x000a_"/>
    <s v="TOTAL DTOR 20_x000a__x000a_Proyecto TASAS:_x000a_Chingaza 10 _x000a__x000a_Proyecto Administración del SPNN: _x000a_Cordillera de Los Picachos 10_x000a_"/>
    <s v="TOTAL DTAO 11_x000a__x000a_Nevados 4 (Rec 11 - 13 - 20) _x000a_Selva de Florencia 2 (Rec 11)_x000a_Galeras 5 (Rec  11 - 21)"/>
    <s v="TOTAL DTPA: 0_x000a_No se programa para este año"/>
    <s v="TOTAL DTCA 10_x000a__x000a_Corchal 10 "/>
    <s v="TOTAL DTAM 11_x000a__x000a_Nukak 9 (rezago 2021)_x000a_Chiribiquete 2 (rezago 2021)"/>
    <m/>
    <s v="AP_x000a_DT"/>
    <s v="GPM "/>
    <s v="1. ADMINISTRACIÓN DE LAS ÁREAS DEL SISTEMA DE PARQUES NACIONALES NATURALES Y COORDINACIÓN DEL SISTEMA NACIONAL DE ÁREAS PROTEGIDAS. NACIÓN"/>
    <s v="1.2 Documentos de lineamientos técnicos con acuerdos de uso, ocupación y tenencia en las áreas protegidas "/>
    <s v="4. Suscribir acuerdos con campesinos que ocupan las Áreas Protegidas._x000a_5. Implementar los acuerdos para la ordenación de los usos, actividades y ocupación en las áreas protegidas nacionales._x000a_6.Realizar acuerdos de uso compatibles con la conservación con los campesinos que ocupan las áreas protegidas nacionales."/>
    <s v="TOTAL ACUMULADO 2022: 884_x000a_TOTAL VIGENCIA: 212 ACUERDOS"/>
    <n v="708"/>
    <n v="708"/>
    <n v="1"/>
    <s v="Con corte a septiembre se tiene un avance de 708 acuerdos de los cuales 672 corresponden a la linea base y 36 firmados en la presente vigencia asi:  _x000a_DTAO: 2 Acuerdos de PNN Selva de Florencia y 5 acuerdos de SFF Galeras _x000a_DTAM: 2 acuerdos de PNN Serrania de Chiribiquete y 7 acuerdos de RNN Nukak _x000a_DTAN: 20 Acuerdos de PNN Cocuy_x000a_Total: 36 acuerdos suscritos _x000a__x000a_A continuación se presentan los avances cualitativos: _x000a_DTOR: para este mes no se suscribieron acuerdos en ningun área protegida. Es importante resaltar la solicitud por parte de la Territorial sobre el ajuste a la meta, la cual estableció 1 acuerdo para el PNN Chingaza y 10 acuerdos para el PNN Picachos, solicitud que fue aprobada por NC. Dentro de los avances en el proceso de suscripción de acuerdos se viene adelantando los ajustes a la minuta de acuerdo y anexos del acuerdo del PNN Chingaza. Para el PNN Picachos se tiene el levantamiento de la ficha de caracterización campesina para las diez familias y se ha realizado una reunión con el AP , la territorial y NC para revisar la información colectada.  _x000a_DTAM: de los acuerdos rezagados para esta territorial en el mes de septiembre se logró la firma de 8 acuerdos en la RNN Nukak, con las familias del sector Bacatí, estos acuerdos están amparados en el marco del proyecto GEF 7 Corazón de la Amazonía."/>
    <n v="0.16981132075471697"/>
    <s v="INCUMPLIDO"/>
    <s v="TOTAL ACUMULADO 2022: 884_x000a_TOTAL VIGENCIA: 212 ACUERDOS"/>
    <n v="709"/>
    <n v="709"/>
    <n v="1"/>
    <s v="Con corte a octubre se tiene un avance de 709 acuerdos de los cuales 672 corresponden a la linea base y 37 firmados en la presente vigencia asi:  _x000a_DTAO: 2 Acuerdos de PNN Selva de Florencia y 5 acuerdos de SFF Galeras _x000a_DTAM: 2 acuerdos de PNN Serrania de Chiribiquete y 8 acuerdos de RNN Nukak _x000a_DTAN: 20 Acuerdos de PNN Cocuy_x000a_Total: 36 acuerdos suscritos _x000a__x000a_DTOR: para este mes no se cuenta con acuerdos suscritos, pero se viene avanzando en la elaboración de anexos tecnicos para los 10 acuerdos proyectados por el PNN Picachos. Se espera que para finales del cuarto trimestre se haga la suscricpión de los 10 acuerdos. _x000a_Para el PNN Chingaza: el AP envío radicado de solicitud para concepto técncio del acuerdo de conservación del sapito Arlequín y se espera respuesta por parte de SGM. _x000a__x000a_DTAM: Se subsana en las evidencias el acuerdo faltante concretando un total de 8 acuerdos de acuerdo a la descripción del avance registrado el mes anterior en la RNN Nukak. _x000a__x000a_DTAN: 91 acuerdos suscritos año 2022, segregados así: _x000a_• El PNN Cocuy tenía una meta inicial de 20 ACUERDOS Y  90 has en conservación para el  primer trimestre del  2022, mediante Orfeo 20225680003583 se ha solicitado la ampliación de la meta a 65 acuerdos (incluidos los 20 ya visibilizados en el primer trimestre del año y 45 de vigencia 2020 y 2021 que no habían sido reportados) y de 522,58 Ha en conservación (incluidos las 91.83 has ya visibilizadas en el primer trimestre del año, las has adicionales corresponden a las áreas en conservación aportadas por los 45 acuerdos 2021 y 2020 reportados en 2022). Los acuerdo suscritos se han cargado en la carpeta de evidencias para corroborar el cumplimiento de la meta prevista para el 2022._x000a__x000a_• EL PNN Tama SOLICITÓ a la Dirección Territorial Mediante memorando 20225710001813 de FECHA:  19-07-2022  el AJUSTE DE META, el AP tenía una meta inicial de 26 acuerdos y  800 has para el  segundo trimestre del  2022,  los 26 acuerdos que se tenían de meta previa fueron reportados en el informe del SEGUNDO trimestre del año y 800 has en conservación, todo los soportes requeridos se entregaron en el reporte del mes de junio de 2022 y las evidencias se han cargado en la carpeta  para corroborar el cumplimiento del AP en la meta establecida en el 2022.  _x000a__x000a_• El PNN Yariguies es el AP con mayor cantidad de acuerdos a su cargo, (120) y se han logrado avances en proyección del plan Operativo, APLICACIÓN de los criterios de selección de familias y sectorización para la asignación de cupos. El plan operativo se encuentra actualmente en firmas._x000a__x000a_DTCA: tenemos un avance en la meta de 10 acuerdos de AP Corchal._x000a_Teniendo en cuenta que actualmente respecto a AP Paramillo, mediante ORFEO No. 20226520000783 de 15 nov se está solicitando el cambio de meta año 2022 a cero y dejar los 34 acuerdos para el siguiente año, con las siguiente justificación: &quot;Actualmente el AP, se encuentra en las siguientes actividades previas a la firma de los acuerdos que corresponden a: i) la visita a las fincas, para identificar los compromisos con las familias y cómo podrían ser los acuerdos; ii) teniendo en cuenta que la mayoría de las fincas se encuentran en la zona con función amortiguadora se está revisando la estrategia, para lograr que la Corporación Autónoma Regional se involucre en todo el proceso y termine firmando el acuerdo como testigo. Estas actividades son necesarias y exigen un mayor tiempo para su desarrollo, por lo anterior el AP no alcanzaría la meta programada de acuerdos firmados para el 2022¨. "/>
    <n v="0.17452830188679244"/>
    <s v="INCUMPLIDO"/>
    <s v="TOTAL ACUMULADO 2022: 884_x000a_TOTAL VIGENCIA: 212 ACUERDOS"/>
    <n v="946"/>
    <n v="946"/>
    <n v="1"/>
    <s v="A diciembre de 2022 se cuenta con 946 acuerdos firmados en la vigencia 2022 de los cuales 274 corresponden a la presente vigencia y linea base de 672: _x000a__x000a_El cumplimiento por territorial es el siguiente: _x000a__x000a_DTCA: 10 Acuerdo (SFF Cochal : 10) _x000a_DTOR: 11 Acuerdos ( PNN Chingaza: 1 ; PNN Cordillera de los Picachos 10 )_x000a_DTAM: 10 Acuerdos ( PNN S. Chiribiquete 2 ; RNN Nukak 8 ) _x000a_DTAN:  211 Acuerdos ( PNN Tama 26 ; PNN Cocuy 65 ; PNN Serrania de los Yariguies 120)_x000a_DTPA: No programo meta de acuerdos para la vigencia. _x000a_DTAO: 32 acuerdos (Nevado del huila 6; Los Nevados 4; Galeras 5; Las Hermosas 15; Selva de Florencia 2)_x000a_"/>
    <n v="1"/>
    <s v="CUMPLIDO"/>
  </r>
  <r>
    <n v="13"/>
    <s v="1. Aumentar el manejo efectivo y equitativo de las áreas protegidas teniendo en cuenta los diferentes modelos de gobernanza con enfoque territorial"/>
    <s v="2. Participación Social en la Conservación"/>
    <s v="2.2. Implementar Estrategias Diferenciadas para la Participación Social con Comunidades Locales"/>
    <s v="6.3. Gestión con Valores para resultados"/>
    <s v="ODS 15. Vida de Ecosistemas Terrestres"/>
    <s v="PLAN DE ACCIÓN A CAMBIO CLIMÁTICO"/>
    <x v="0"/>
    <s v="Estrategias de acuerdo con las prioridades, programas, proyectos, acuerdos de consulta previa, acuerdos con comunidades locales, reglamentación, documentos técnicos "/>
    <s v="No. de hectáreas bajo sistemas de conservación: restauración, rehabilitación, recuperación, sistemas sostenibles derivados de usos legales y permitidos en el SPNN y sus zonas de influencia   "/>
    <s v="HMC = # de hectáreas anuales en Mejoramiento de Coberturas_x0009__x0009_HRESSC_x0009_= # hectáreas de acuerdos de Restauración y/o sistemas sostenibles _x0009__x0009__x000a_HRP = # hectáreas en restauración en predios donde no existe uso, ocupación o tenencia_x0009__x000a_HRSSC=_x0009_∑  cartográfica del # hectáreas anuales en Mejoramiento de Coberturas, hectáreas de acuerdos de Restauración y/o hectáreas en Sistemas Sostenibles y hectareas en restauración en predios donde no existe uso, ocupación o tenencia en las áreas protegidas y sus zonas de influencia. _x0009_"/>
    <s v="Σ HRSSC = HMC + HRESSC+ HRP "/>
    <s v="PND-PEI-PAA"/>
    <s v="ACUMULADO"/>
    <s v="ACUMULADO"/>
    <s v="MENSUAL"/>
    <n v="17407"/>
    <n v="31183.639999999996"/>
    <s v="TOTAL ACUMULADO 2022: 36.665,35_x000a_TOTAL VIGENCIA: 5.481,71"/>
    <s v="NA"/>
    <s v="TOTAL DTAN 1.770,75 ha_x000a__x000a_Cocuy 25 ha (RE)_x000a_Pisba 5 ha (RE)_x000a_Guanentá 20 ha (RE)_x000a_Yariguies 100 ha (RE)_x000a__x000a_KFW_x000a_Cocuy 520,75 ha (SSC)_x000a_Tamá 800 ha (SSC)_x000a_Yariguies 300 ha (SSC)"/>
    <s v="TOTAL DTOR: 475 ha_x000a__x000a_Proyecto Administración del SPNN: _x000a_Cordillera de Los Picachos 80 ha _x000a_Tinigua: 80 ha_x000a_Sumapaz: 250 ha_x000a_Cinaruco: 15 ha_x000a__x000a_Proyecto Tasas_x000a_Chingaza 50 ha"/>
    <s v="TOTAL DTAO 2.412 ha_x000a__x000a_Galeras 13 ha (Rec 11) _x000a_Selva de Florencia 12 ha (Rec 11) + 90 ha rezago 2021 = 102 ha_x000a_Orquideas 100  (Rec 11) + 23 ha rezago 2021 = 123 ha_x000a_NHU 8 ha (Rec 11)_x000a_Nevados 100 ha  (Rec 11) + 2.066 ha rezago 2021 = 2.166 ha"/>
    <s v="TOTAL DTPA 193,5 ha_x000a__x000a_Farallones: 50 ha + (rezago 13,5) = 63,50 ha_x000a_Sanquianga 80 ha_x000a_Cabo Manglares: 50 ha"/>
    <s v="TOTAL DTCA: 541,74 ha_x000a__x000a_VIPIS 75 ha + 194,64 ha (rezago 2021) = 269,64 ha_x000a_Tayrona 47,38 ha (rezago 2021)_x000a_Macuira 20 ha (Rehabilitación)_x000a_Providencia 12 ha_x000a_Flamencos 8 ha _x000a_Colorados 10 ha_x000a_SNSM 40 ha + 9,72 ha (rezago 2021) = 49,72 ha_x000a_Corchal 25 ha_x000a__x000a_KFW_x000a_Corchal 100 ha_x000a__x000a__x000a__x000a_"/>
    <s v="TOTAL DTAM: 88,72 ha_x000a__x000a_Nukak 30 ha (2022)_x000a_Serranía del Chiribiquete 58,72 ha (rezago 2021)"/>
    <m/>
    <s v="AP_x000a_DT"/>
    <s v="GPM "/>
    <s v="1. ADMINISTRACIÓN DE LAS ÁREAS DEL SISTEMA DE PARQUES NACIONALES NATURALES Y COORDINACIÓN DEL SISTEMA NACIONAL DE ÁREAS PROTEGIDAS. NACIÓN"/>
    <s v="1.2 Documentos de lineamientos técnicos con acuerdos de uso, ocupación y tenencia en las áreas protegidas "/>
    <s v="4. Suscribir acuerdos con campesinos que ocupan las Áreas Protegidas._x000a_5. Implementar los acuerdos para la ordenación de los usos, actividades y ocupación en las áreas protegidas nacionales._x000a_6.Realizar acuerdos de uso compatibles con la conservación con los campesinos que ocupan las áreas protegidas nacionales."/>
    <s v="TOTAL ACUMULADO 2022: 36.665,35_x000a_TOTAL VIGENCIA: 5.481,71"/>
    <n v="37854.589999999997"/>
    <n v="37854.589999999997"/>
    <n v="1"/>
    <s v="Con corte a septiembre se cuenta con 37.854,59 ha de las cuales 31.183,64 ha corresponden a la línea base y 6.670,95 ha al avance 2022_x000a_Las hectáreas de la presente vigencia se distribuyen a continuación:_x000a_DTCA: 297,90 ha distribuidas en: VIPIS (176,25 ha), Tayrona (32,86 ha), Macuira (11,18 ha), Providencia (16,38 ha), Flamencos (7,92 ha), SNSM (9,59 ha) y Corchal (43,72 ha). _x000a_DTPA: 122,67 ha distribuidas en: Farallones (52,44 ha), Cabo Manglares (10,92 ha) y Sanquianga (59,31 ha)_x000a_DTAO: 2.281,28 ha distribuidas en: Galeras (7,01 ha), Selva de Florencia (97,88 ha) y Nevados (2.176,39 ha)_x000a_DTAN: 3.807,76 ha distribuidas en: Cocuy (536,54 ha), Yariguies (551,67 ha), Guanentá (9,09 ha), Iguaque (111,28 ha) y Tamá (2.599,18 ha). Respecto a esta DT, es importante mencionar que la misma solicitó la actualización de la meta de Tamá y Yariguies debido al incremento de la meta inicialmente programada por la inclusión de ha vinculadas a acuerdos de KFW y la intervención de hectáreas adicionales con siembras, respectivamente._x000a_DTOR: 100,64 ha distribuidas en: Cinaruco (15 ha), Picachos (42,91 ha), Tinigua (16,10 ha) y Chingaza (26,63 ha)_x000a_DTAM: 60,70 ha en Chiribiquete _x000a_Respecto a las demás AP se evidencia la gestión y avance en actividades para el logro de la meta establecida, tal como se relaciona a continuación:_x000a_DTCA: En el SFF Los Colorados se identificó y priorizó el predio que será objeto de restauración durante 2022, hasta la fecha no se presentan avances, estos se reportarán durante octubre y noviembre conforme al período de las lluvias._x000a_DTAN: En el PNN Iguaque se identificaron las 5 ha donde se llevarán a cabo las plantaciones y se avanzó en el proceso contractual de unos de los procesos asociados a la meta del AP_x000a_DTAM: El proceso para la suscripción del convenio de asociación para la implementación de las acciones de restauración fue publicado en el SECOP el 21 de septiembre, a la fecha se está realizando la evaluación del oferente, se espera que el proceso sea adjudicado la segunda semana de octubre._x000a_DTAO: En el PNN NHU se cuenta con el predio ubicado en el municipio de Planadas Tolima, corregimiento de Gitania, vereda Altamira resguardo Indigena Nasaw´sx para realizar las intervenciones. En el PNN Orquídeas el cumplimiento de la meta de 100 ha en proceso de restauración, está supeditada a la compra de predios por compensación del Túnel del Toyo, se estima un tiempo aproximado de 6 meses para empezar a reportar meta para este indicador. _x000a_DTOR: en el PNN Chingaza se realizó la interpretación de coberturas de uso del suelo del predio el Chochal mediante sistemas de información remota, se espera la verificación de las mismas en el mes de junio a fin de conocer el estado del predio a intervenir.  _x000a_DTPA: En el PN Sanquianga se avanza en las labores de enriquecimiento de las áreas intervenidas en los meses anteriores. _x000a_"/>
    <n v="1.216946901605521"/>
    <s v="CUMPLIDO"/>
    <s v="TOTAL ACUMULADO 2022: 36.665,35_x000a_TOTAL VIGENCIA: 5.481,71"/>
    <n v="37978.299999999996"/>
    <n v="37978.299999999996"/>
    <n v="1"/>
    <s v="Con corte a octubre se cuenta con 37.978,3 ha de las cuales 31.183,64 ha corresponden a la línea base y 6.794,66 ha al avance 2022_x000a_Las hectáreas de la presente vigencia se distribuyen a continuación:_x000a_DTCA: 332,46 ha distribuidas en: VIPIS (176,25 ha), Tayrona (47,38 ha), Macuira (21,10 ha), Providencia (16,38 ha), Flamencos (7,92 ha), Colorados (10,12 ha), SNSM (9,59 ha) y Corchal (43,72 ha). _x000a_DTPA: 122,67 ha distribuidas en: Farallones (52,44 ha), Cabo Manglares (10,92 ha) y Sanquianga (59,31 ha)_x000a_DTAO: 2.281,28 ha distribuidas en: Galeras (7,01 ha), Selva de Florencia (97,88 ha) y Nevados (2.176,39 ha)_x000a_DTAN: 3.821,69 ha distribuidas en: Cocuy (540,38 ha), Yariguies (551,67 ha), Guanentá (19,18 ha), Iguaque (111,28 ha) y Tamá (2.599,18 ha). Respecto a esta DT, es importante mencionar que la misma solicitó la actualización de la meta de Tamá y Yariguies debido al incremento de la meta inicialmente programada por la inclusión de ha vinculadas a acuerdos de KFW y la intervención de hectáreas adicionales con siembras, respectivamente._x000a_DTOR: 175,86 ha distribuidas en: Cinaruco (15 ha), Picachos (50,88 ha), Tinigua (59,99 ha) y Chingaza (49,99 ha)_x000a_DTAM: 60,70 ha en Chiribiquete _x000a_Respecto a las demás Áreas Protegidas, se evidencia la gestión y avance en las actividades para el logro de la meta establecida, se cuenta con los insumos y material vegetal para realizar la intervención de las áreas a través de acciones de restauración activa._x000a_"/>
    <n v="1.2395146769894796"/>
    <s v="CUMPLIDO"/>
    <s v="TOTAL ACUMULADO 2022: 38.788,99_x000a_TOTAL VIGENCIA: 7.605,35_x000a_"/>
    <n v="38943.609999999993"/>
    <n v="38943.609999999993"/>
    <n v="1"/>
    <s v="Con corte a diciembre se cuenta con 38.943,61 ha de las cuales 31.183,64 ha corresponden a la línea base y 7.759,97 ha al avance 2022, cumpliendo en un 102,03% la meta programada para la presente vigencia_x000a_Las hectáreas de la presente vigencia se distribuyen a continuación:_x000a_DTCA: 472,63 ha distribuidas en: VIPIS (193,82 ha), Tayrona (53,21 ha), Macuira (21,10 ha), Providencia (16,38 ha), Flamencos (8,05 ha), Colorados (10,12 ha), SNSM (43,99 ha) y Corchal (125,96 ha); cumpliendo en un 97,43% la meta programada para la presente vigencia_x000a_DTPA: 194,54 ha distribuidas en: Farallones (63,70 ha), Cabo Manglares (50,07 ha) y Sanquianga (80,77 ha); cumpliendo en un 100,54% la meta programada para la presente vigencia_x000a_DTAO: 2.514,81 ha distribuidas en: Galeras (13,02 ha), Selva de Florencia (98,75 ha), Orquídeas (49,96 ha), Nevado del Huila (7,99 ha), Nevados (2.176,39 ha) y Hermosas (168,70 ha); cumpliendo en un 100,75% % la meta programada para la presente vigencia_x000a_DTAN: 4.269,54 ha distribuidas en: Cocuy (546,88 ha), Yariguies (974,80 ha), Guanentá (23,55 ha), Iguaque (125,13 ha) y Tamá (2.599,18 ha); cumpliendo en un 103,21% la meta programada para la presente vigencia_x000a_DTOR: 217,34 ha distribuidas en: Cinaruco (15 ha), Picachos (92,36 ha), Tinigua (59,99 ha) y Chingaza (49,99 ha); cumpliendo en un 106,02% la meta programada para la presente vigencia_x000a_DTAM: 91,11 ha distribuidas en Nukak (30,41 ha) y Chiribiquete (60,70 ha); cumpliendo en un 102,03% la meta programada para la presente vigencia_x000a__x000a_Es importante anotar que la única ÁP que quedó con pendiente para alcanzar la meta corresponde a VIPIS quien solicitó prórroga al convenio mediante el cual se implementaran las acciones de restauración, quedando un pendiente de 20,82 ha. Para aquellas AP que no alcanzaron el 100% de la meta esta situación se presenta debido a que en la validación de los shapes aportados, los polígonos no dieron el área programada, pero la diferencia se representa en decimales. Por su parte, también se presentan algunas áreas con sobre ejecución porque una vez validadas las áreas de los polígonos, se logró la intervención de un área mayor a la programada."/>
    <n v="1"/>
    <s v="CUMPLIDO"/>
  </r>
  <r>
    <n v="14"/>
    <s v="1. Aumentar el manejo efectivo y equitativo de las áreas protegidas teniendo en cuenta los diferentes modelos de gobernanza con enfoque territorial"/>
    <s v="2. Participación Social en la Conservación"/>
    <s v="2.2. Implementar Estrategias Diferenciadas para la Participación Social con Comunidades Locales"/>
    <s v="6.3. Gestión con Valores para resultados"/>
    <s v="ODS 15. Vida de Ecosistemas Terrestres"/>
    <m/>
    <x v="0"/>
    <s v="Estrategias de acuerdo con las prioridades, programas, proyectos, acuerdos de consulta previa, acuerdos con comunidades locales, reglamentación, documentos técnicos "/>
    <s v="Perímetro (Km) de los polígonos de las áreas protegidas con problemas de límites, que son precisados en campo."/>
    <s v="Kilometros precisados en campo"/>
    <s v="Σ No. Kilometros Precisados en campo."/>
    <s v="PEI/PAA"/>
    <s v="ACUMULADO"/>
    <s v="ACUMULADO"/>
    <s v="MENSUAL"/>
    <n v="936.01"/>
    <n v="2969.857"/>
    <s v="TOTAL ACUMULADO 2022: 3616,45_x000a_TOTAL VIGENCIA 2022: 646,6 km "/>
    <s v="6,936 KM_x000a_ 4,686 KM (2020-2022) + 2250 KM / 2023_x000a_"/>
    <s v="TOTAL DTAN: 125 KM"/>
    <s v="TOTAL DTOR: 161_x000a_Compromiso Proyecto Administración del SPNN: _x000a_PNN El Tuparro 98_x000a_DNMI Cinaruco 38_x000a_PNN Sierra de La Macarena (Pendiente, se esta revisando el contexto local y en campo para adelantar la programación del indicador)_x000a__x000a_Compromiso proyecto TASAS:_x000a_PNN Chingaza 25_x000a__x000a_"/>
    <s v="DTAO: 33,6 km - _x000a_PNN Purace 13,7 km – _x000a_PNN nevados 19,9 km"/>
    <s v="DTPA: 152 _x000a_PNN Gorgona 99 _x000a_PNN Katios 53"/>
    <s v="TOTAL DTCA: 50 KM_x000a_SFF CORHAL MONO HDEZ  Y SFF FLEAMECNOS  - PNN MACUIRA   50 KM ( CORRESPONDE A  LA SUMA DE LAS 3 AREA)"/>
    <s v="TOTAL DTAM: 125  KM _x000a_PNN Rio Pure 119  - SE ACTUALIZARA EN SEPT _x000a_PNN Chiribiquete 16"/>
    <m/>
    <s v="DT_x000a_GSIR"/>
    <s v="GPM "/>
    <s v="1. ADMINISTRACIÓN DE LAS ÁREAS DEL SISTEMA DE PARQUES NACIONALES NATURALES Y COORDINACIÓN DEL SISTEMA NACIONAL DE ÁREAS PROTEGIDAS. NACIÓN"/>
    <s v="4.1 Documentos de planeación para la conservación de la biodiversidad y sus servicios ecosistémicos"/>
    <s v="37. Desarrollar un sistema de información que facilite la toma de decisiones en la planeación de la conservación._x000a_38. Optimizar los instrumentos de planeación para la conservación de las áreas protegidas nacionales._x000a_39. Formular los instrumentos de planeación de las áreas protegidas del SPNN._x000a_40. Realizar seguimiento a la implementación de los instrumentos de planeación de las áreas del SPNN  "/>
    <s v="TOTAL ACUMULADO 2022: 3616,45_x000a_TOTAL VIGENCIA 2022: 646,6 km "/>
    <n v="3157.8969999999999"/>
    <n v="3157.8969999999999"/>
    <n v="1"/>
    <s v="Con corte a 30 de septiembre de 2022 se cuenta con un total de 3157.9 km precisados_x000a__x000a_En el mes de Abril se oficializó el CT  No. 20222400000296 del 8 de abril de 2022 de precisión de limites del PNN Río Puré, mediante el cual se precisan 131.96 kilómetros, ver evidencia CT aprobado y firmado por los tres niveles. _x000a__x000a_En el mes de junio se preciso 39.94 km de DNMI Cinaruco, CT No.20222400000316, Ver evidencia CT aprobado y firmado por los tres niveles._x000a__x000a_En el mes de julio se preciso 16.2 km de PNNC Sierra de la Macarena, CT No.20222400000356, Ver evidencia CT aprobado y firmado por los tres niveles._x000a__x000a_Total : 188.1 km precisados en 2022"/>
    <n v="0.29090627899783483"/>
    <s v="INCUMPLIDO"/>
    <s v="TOTAL ACUMULADO 2022: 3616,45_x000a_TOTAL VIGENCIA 2022: 646,6 km "/>
    <n v="3157.8969999999999"/>
    <n v="3157.8969999999999"/>
    <n v="1"/>
    <s v="Con corte a 30 de octubre de 2022 se cuenta con un total de 3157.9 km precisados_x000a__x000a_En el mes de Abril se oficializó el CT  No. 20222400000296 del 8 de abril de 2022 de precisión de limites del PNN Río Puré, mediante el cual se precisan 131.96 kilómetros, ver evidencia CT aprobado y firmado por los tres niveles. _x000a__x000a_En el mes de junio se preciso 39.94 km de DNMI Cinaruco, CT No.20222400000316, Ver evidencia CT aprobado y firmado por los tres niveles._x000a__x000a_En el mes de julio se preciso 16.2 km de PNNC Sierra de la Macarena, CT No.20222400000356, Ver evidencia CT aprobado y firmado por los tres niveles._x000a__x000a_Total : 188.1 km precisados en 2022"/>
    <n v="0.29090627899783483"/>
    <s v="INCUMPLIDO"/>
    <s v="TOTAL ACUMULADO 2022: 3932,927_x000a_TOTAL VIGENCIA 2022: 963,07 km _x000a__x000a_La meta.2022 se distribuye asi: _x000a_DTAN: 385km (Cocuy)._x000a_DTOR: 184km (Tuparro 98, Cinaruco 38, Chingaza 32, Macarena_x000a_16)._x000a_DTAO: 47.77km (Puracé 13.7, Nevados 34.07)_x000a_DTPA: 152km (Gorgona 99, Katios 53)_x000a_DTCA: 75.3km (Corchal 61.8, Flamencos 13.5)_x000a_DTAM: 119km (Puré 119)"/>
    <n v="3904.277"/>
    <n v="3904.277"/>
    <n v="1"/>
    <s v="Con corte a la fecha se cuenta con un total de 3904,28 km precisados, de los cuales 934,42km fueron precisados en 2022 , así:_x000a_1.        CT No. 20222400000296 precisión de límites del PNN Río Puré, precisando 131.96 km, ver CT firmado. _x000a_2.        CT No.20222400000316 precisión de límites del DNMI Cinaruco, precisando 39.94 km, ver CT firmado._x000a_3.        CT No.20222400000356 precisión de límites del PNNC Sierra de la Macarena, precisando 16.2 km, ver CT firmado._x000a_4.        CT No.20222400000536 precisión de límites del PNNC El Cocuy, precisando 394.04 km, ver CT firmado._x000a_5.        CT No.20222400000456 precisión de límites del PNNC Los Nevados, precisando 34.07 km, ver CT firmado._x000a_6.        CT No.20222400000516 precisión de límites del PNNC Puracé, precisando 14.57 km, ver CT firmado._x000a_7.        CT No.20222400000526 precisión de límites del SFF Los Flamencos, precisando 13,5 km, ver CT firmado._x000a_8.        CT No.20222400000436 precisión de límites del PNNC Chingaza, precisando 33,45 km, ver CT firmado. _x000a_9.        CT No.20222400000446 precisión de límites del PNNC El Tuparro, precisando 98,59 km, ver CT firmado._x000a_10.        CT No.20222400000606 precisión de límites del PNNC Gorgona, precisando 99,4 km, ver CT firmado. _x000a_11.        CT No.20222400000706 precisión de límites del SFF Corchal Mono Hernández, precisando 58,7 km, ver CT firmado._x000a_12.        CT No.20222400000526 precisión de límites del SFF Flamencos, precisando 13,5 km, ver CT firmado. _x000a__x000a_A diciembre quedo pendiente el CT de verificacion del PNN Katios el cual se encontraba en proceso de firmas. _x000a_"/>
    <n v="0.97025138359620811"/>
    <s v="CUMPLIDO"/>
  </r>
  <r>
    <n v="15"/>
    <s v="1. Aumentar el manejo efectivo y equitativo de las áreas protegidas teniendo en cuenta los diferentes modelos de gobernanza con enfoque territorial"/>
    <s v="1. Efectividad del Manejo."/>
    <s v="1.1. Implementar acciones de investigación, monitoreo y manejo"/>
    <s v="6.3. Gestión con Valores para resultados"/>
    <s v="ODS 15. Vida de Ecosistemas Terrestres"/>
    <s v="PLAN DE ACCIÓN A CAMBIO CLIMÁTICO"/>
    <x v="0"/>
    <s v="Estrategias de acuerdo con las prioridades, programas, proyectos, acuerdos de consulta previa, acuerdos con comunidades locales, reglamentación, documentos técnicos "/>
    <s v="Porcentaje de avance en la implementación de acciones de control y manejo de especies invasoras"/>
    <s v="%Ap = Porcentaje de avance del área protegida_x0009__x0009__x0009_%Nc = Porcentaje de avance del nivel central_x0009__x0009__x000a_%DT = Porcentaje de avance de la DT_x0009__x0009__x0009__x0009__x000a_A1,2,3,4 = Acción o herramienta 1, 2, 3, 4….10_x0009__x0009__x0009__x000a_Pon = valor de ponderación según la acción o herramienta  _x0009__x0009__x000a_%AEI = Porcentaje de avance en la implementación de acciones de control y manejo de especies invasoras_x0009_"/>
    <s v="%AP=(A1 x pon1)+  (A2 x pon2)+……(A4 x pon 4)_x000a_%NC = (A1 x pon1)+  (A2 x pon2)+……(A4 x pon4)_x000a_%DT = (A1 x pon1)+  (A2 x pon2)+……(A4 x pon4)_x000a_%AEI = (%AP+%DT+ %NC)"/>
    <s v="PEI/PAA"/>
    <s v="ACUMULADO"/>
    <s v="ACUMULADO"/>
    <s v="MENSUAL"/>
    <n v="0.73"/>
    <n v="0.82050000000000001"/>
    <n v="0.83"/>
    <n v="1"/>
    <s v="PNN Pisba 60%"/>
    <s v="DTOR: _x000a_PNN Chingaza (Pendiente definir)_x000a_"/>
    <s v="75% _x000a_(PNN Selva, SFF Otun, SF Corota)"/>
    <s v="Cada nivel aporta a la meta de la siguiente manera:_x000a__x000a_DTPA: 25%_x000a_PNN Gorgona 50%_x000a_PNN Sanquianga 40%"/>
    <s v="Cada nivel aporta a la meta de la siguiente manera:_x000a__x000a_DTCA:25% _x000a__x000a_PNN Tayrona: 50%_x000a_PNN Corales del Rosario y San Bernardo: 40% _x000a_PNN Corales de Profundidad: 15%_x000a_"/>
    <s v="NA"/>
    <m/>
    <s v="DT_x000a_SGM"/>
    <s v="GPM "/>
    <s v="1. ADMINISTRACIÓN DE LAS ÁREAS DEL SISTEMA DE PARQUES NACIONALES NATURALES Y COORDINACIÓN DEL SISTEMA NACIONAL DE ÁREAS PROTEGIDAS. NACIÓN"/>
    <s v="4.1 Documentos de planeación para la conservación de la biodiversidad y sus servicios ecosistémicos"/>
    <s v="37. Desarrollar un sistema de información que facilite la toma de decisiones en la planeación de la conservación._x000a_38. Optimizar los instrumentos de planeación para la conservación de las áreas protegidas nacionales._x000a_39. Formular los instrumentos de planeación de las áreas protegidas del SPNN._x000a_40. Realizar seguimiento a la implementación de los instrumentos de planeación de las áreas del SPNN  "/>
    <n v="0.83"/>
    <n v="0.82050000000000001"/>
    <n v="0.82050000000000001"/>
    <n v="1"/>
    <s v="Con corte a 30 de septiembre de 2022: Se presentan avances en gestion, continua el avance de 2,5% en DTAN y 2,5% en DTAO con el documento de diseño de monitoreo (el cua se sumara al indicador una vez se cuente con la versión final). Reuniones internas para cumplimiento del CONPES 4050."/>
    <n v="0"/>
    <s v="INCUMPLIDO"/>
    <n v="0.83"/>
    <n v="0.82050000000000001"/>
    <n v="0.82050000000000001"/>
    <n v="1"/>
    <s v="Con corte a 30 de octubre de 2022: Se presentan avances en gestion, continua el avance de 2,5% en DTAN y 2,5% en DTAO con el documento de diseño de monitoreo (el cua se sumara al indicador una vez se cuente con la versión final). Reuniones internas para cumplimiento del CONPES 4050."/>
    <n v="0"/>
    <s v="INCUMPLIDO"/>
    <n v="0.83"/>
    <n v="0.82269999999999999"/>
    <n v="0.82269999999999999"/>
    <n v="1"/>
    <s v="Con corte a 30 de diciembre de 2022: Cuantitativamente se dio avance de 2,5% en PNN Chingaza de la DTOR, con el documento de diseño de monitoreo. Si bien las Areas y las Dt continuaron ejecutando acciones de control, no se generaron otros avances en las fases por falta de personal. De forma general sube el indicdor a 82,27%._x000a_Cualitativamente, se generaron reuniones internas para cumplimiento del CONPES 4050 y avance en el documento de la Actividad 1.8. Se genero el documento tecnico &quot;Guia de especies exoticas en PNN y sus alrededores&quot;."/>
    <n v="0.99120481927710835"/>
    <s v="CUMPLIDO"/>
  </r>
  <r>
    <n v="16"/>
    <s v="1. Aumentar el manejo efectivo y equitativo de las áreas protegidas teniendo en cuenta los diferentes modelos de gobernanza con enfoque territorial"/>
    <s v="1. Efectividad del Manejo."/>
    <s v="1.4. Disminuir presiones por conflictos de uso, ocupación y tenencia (UOT)"/>
    <s v="6.3. Gestión con Valores para resultados"/>
    <s v="ODS 15. Vida de Ecosistemas Terrestres"/>
    <s v="PLAN DE ACCIÓN A CAMBIO CLIMÁTICO"/>
    <x v="0"/>
    <s v="Estrategias de acuerdo con las prioridades, programas, proyectos, acuerdos de consulta previa, acuerdos con comunidades locales, reglamentación, documentos técnicos "/>
    <s v="Porcentaje de la superficie degradada en áreas protegidas priorizadas que se encuentra en proceso de rehabilitación_x000a_"/>
    <s v="%APReh = % de la superficie degradada en áreas protegidas priorizadas, que se encuentra en proceso de rehabilitación_x0009__x0009__x0009__x0009__x000a_SAReh = Superficie del area protegida priorizada en rehabilitación  (ha) _x0009__x0009__x0009__x0009__x000a_SAP = superficie degradada en áreas protegidas priorizadas identificadas el año anterior"/>
    <s v="%APReh= (SAReh/ SAP) *100"/>
    <s v="PND-PEI-PAA"/>
    <s v="ACUMULADO"/>
    <s v="ACUMULADO"/>
    <s v="MENSUAL"/>
    <s v="0,15% = Corresponde a 500 ha"/>
    <n v="1.9857136564985403E-2"/>
    <s v="1,99%_x000a_TOTAL ACUMULADO: _x000a_6331,71 HA_x000a_TOTAL VIGENCIA 2022: 20 HA_x000a_LINEA BASE DE 2021: 6311,71"/>
    <s v="7,61%_x000a_TOTAL ACUMULADO: 25378_x000a_TOTAL VIGENCIA 2023: 4563"/>
    <s v="NA"/>
    <s v="NA"/>
    <s v="NA"/>
    <s v="NA"/>
    <s v="TOTAL DTCA 20 ha_x000a_Macuira 20 ha (100%)"/>
    <s v="NA"/>
    <m/>
    <s v="DT"/>
    <s v="_x000a_GPM "/>
    <s v="1. ADMINISTRACIÓN DE LAS ÁREAS DEL SISTEMA DE PARQUES NACIONALES NATURALES Y COORDINACIÓN DEL SISTEMA NACIONAL DE ÁREAS PROTEGIDAS. NACIÓN"/>
    <s v="1.3 Servicio de restauración de ecosistemas "/>
    <s v="7. Implementar el proceso de restauración en las áreas degradadas y/o alteradas de las áreas protegidas nacionales._x000a_8. Realizar el monitoreo y seguimiento a los procesos de restauración en las áreas protegidas nacionales._x000a_No Efectuar la protección, reforestación y conservación de las cuencas hidrográficas abastecedoras de acueductos municipales"/>
    <s v="1,99%_x000a_TOTAL ACUMULADO: _x000a_6331,71 HA_x000a_TOTAL VIGENCIA 2022: 20 HA_x000a_LINEA BASE DE 2021: 6311,71"/>
    <n v="1.9955231299708043E-2"/>
    <n v="1.9955231299708043E-2"/>
    <n v="1"/>
    <s v="Con corte a septiembre se cuenta con el 2% que corresponde a 6.331,71 ha de la línea base y 11,18 ha de la vigencia 2022._x000a_En el PNN Macuira se avanzó en 11,18 ha a través de la implementación de estrategias de restauración ecológica – rehabilitación mediante la plantación de árboles frutales y forrajeros priorizados para el enriquecimiento de las huertas familiares de la de etnia Wayuu&quot;_x000a_"/>
    <n v="0.55899999999999994"/>
    <s v="INCUMPLIDO"/>
    <s v="1,99%_x000a_TOTAL ACUMULADO: _x000a_6331,71 HA_x000a_TOTAL VIGENCIA 2022: 20 HA_x000a_LINEA BASE DE 2021: 6311,71"/>
    <n v="1.9986440400684587E-2"/>
    <n v="1.9986440400684587E-2"/>
    <n v="1"/>
    <s v="Con corte a octubre se cuenta con el 2% que corresponde a 6.331,71 ha de la línea base y 21,10 ha de la vigencia 2022._x000a_En el PNN Macuira se avanzó en 21,10 ha a través de la implementación de estrategias de restauración ecológica – rehabilitación mediante la plantación de árboles frutales y forrajeros priorizados para el enriquecimiento de las huertas familiares de la de etnia Wayuu_x000a_"/>
    <n v="0.55899999999999994"/>
    <s v="INCUMPLIDO"/>
    <s v="1,99%_x000a_TOTAL ACUMULADO: _x000a_6331,71 HA_x000a_TOTAL VIGENCIA 2022: 20 HA_x000a_LINEA BASE DE 2021: 6311,71"/>
    <n v="1.9986440400684587E-2"/>
    <n v="1.9986440400684587E-2"/>
    <n v="1"/>
    <s v="Con corte a diciembre se cuenta con el 2% que corresponde a 6.331,71 ha de la línea base y 21,10 ha de la vigencia 2022; cumpliendo en un 105,50% la meta programada para la presente vigencia. _x000a_En el PNN Macuira se avanzó en 21,10 ha a través de la implementación de estrategias de restauración ecológica – rehabilitación mediante la plantación de árboles frutales y forrajeros priorizados para el enriquecimiento de las huertas familiares de la de etnia Wayuu_x000a_Es importante anotar que se presenta sobre ejecución porque una vez validadas las áreas de los polígonos, se logró la intervención de un área mayor a la programada."/>
    <n v="1"/>
    <s v="CUMPLIDO"/>
  </r>
  <r>
    <n v="105"/>
    <s v="1. Aumentar el manejo efectivo y equitativo de las áreas protegidas teniendo en cuenta los diferentes modelos de gobernanza con enfoque territorial"/>
    <s v="1. Efectividad del Manejo."/>
    <s v="1.4. Disminuir presiones por conflictos de uso, ocupación y tenencia (UOT)"/>
    <s v="6.3. Gestión con Valores para resultados"/>
    <s v="ODS 15. Vida de Ecosistemas Terrestres"/>
    <s v="PLAN DE ACCIÓN A CAMBIO CLIMÁTICO"/>
    <x v="0"/>
    <s v="Estrategias de acuerdo con las prioridades, programas, proyectos, acuerdos de consulta previa, acuerdos con comunidades locales, reglamentación, documentos técnicos "/>
    <s v="Número de Individuos sembrados. "/>
    <s v=" ∑  No. de INDIVIDUOS sembrados en las Aps. "/>
    <s v="#IS =No. de INDIVIDUOS sembrados en las Aps. "/>
    <s v="PND-PEI-PAA"/>
    <s v="ACUMULADO"/>
    <s v="ACUMULADO"/>
    <s v="MENSUAL"/>
    <s v="NA"/>
    <n v="1423769"/>
    <s v="TOTAL ACUMULADO: 2.402.487_x000a_TOTAL VIGENCIA INCLUYENDO REZAGOS: 978.718"/>
    <s v="NA"/>
    <s v="TOTAL DTAN: 247.168_x000a__x000a_Cocuy 55.000_x000a_Iguaque 7.000_x000a_Pisba 5.000_x000a_Estoraques 21.700_x000a_Tamá 4.400_x000a_Guanentá 21.000_x000a_Yariguies 133.068 (70.500+ 62.568 de rezago 2021)"/>
    <s v="TOTAL DTOR 55.215_x000a__x000a_Proyecto Administración del SPNN (Fonam 20): _x000a_Cordillera de Los Picachos 10.000 _x000a_Tinigua 10.000_x000a_Sierra de La Macarena 10.000_x000a_Cinaruco 25.215_x000a__x000a_"/>
    <s v="TOTAL DTAO: 171.949_x000a_CONSOLIDADO DE 2022 74.500 + 97.449 REZAGO 2021 INDIVIDUOS_x000a__x000a_Galeras 11.500 (Rec 20)_x000a_Selva de Florencia 20.000 (Rec 13)_x000a_Orquideas 20.000 (Rec 20)_x000a_NHU 9.000 (Rec 20) + 30.000 (Rezago 2021) = 39.000 _x000a_Nevados 9.000 (Rec 13) +12.943 (rezago 2021) = 21.943 _x000a_Otun Quimabaya 2.000 (Rec 21)_x000a_Puracé 7.000 (rezago 2021)_x000a_Hermosas 34.670 (rezago 2021)_x000a_Tatamá 15.836 (3000 +12.836 (rezago 2021)"/>
    <s v="TOTAL DTPA: 43.500  _x000a__x000a_ Farallones  15.000_x000a_ Cabo Manglares 25.000 _x000a_Sanquianga 3.500 "/>
    <s v="TOTAL DTCA: 402.026_x000a__x000a_VIPIS 75.000 + 156.292 (rezago 2021) = 231.292_x000a_Tayrona 5.000 + 14.573 (rezago 2021) = 19.573_x000a_Macuira 30.000 + 22.355 (rezago 2021) = 52.355_x000a_Providencia 3.600_x000a_Flamencos 7.800_x000a_Colorados 3.000 + 1832 (rezago 2021) = 4.832_x000a_SNSM 25.000 + 3120 (rezago 2021) = 28.120_x000a_Corchal 15.000 + 19.883 (rezago 2021) = 34.883_x000a_Cienaga 19.571 (rezago 2021)_x000a__x000a_ _x000a__x000a_ _x000a_"/>
    <s v="TOTAL DTAM 58.860_x000a__x000a_ Nukak 18.000 (vigencia 2022)_x000a_Chiribiquete 40.860 (rezago 2021)"/>
    <m/>
    <s v="AP_x000a_DT"/>
    <s v="_x000a_GPM "/>
    <s v="1. ADMINISTRACIÓN DE LAS ÁREAS DEL SISTEMA DE PARQUES NACIONALES NATURALES Y COORDINACIÓN DEL SISTEMA NACIONAL DE ÁREAS PROTEGIDAS. NACIÓN"/>
    <s v="1.3 Servicio de restauración de ecosistemas "/>
    <s v="7. Implementar el proceso de restauración en las áreas degradadas y/o alteradas de las áreas protegidas nacionales._x000a_8. Realizar el monitoreo y seguimiento a los procesos de restauración en las áreas protegidas nacionales._x000a_No Efectuar la protección, reforestación y conservación de las cuencas hidrográficas abastecedoras de acueductos municipales"/>
    <s v="TOTAL ACUMULADO: 2.402.487_x000a_TOTAL VIGENCIA INCLUYENDO REZAGOS: 978.718"/>
    <n v="1965422"/>
    <n v="1965422"/>
    <n v="1"/>
    <s v="Con corte a septiembre se cuenta con 1.965.422 individuos sembrados de los cuales 1.423.769 corresponden a la línea base y 541.653 al avance del 2022_x000a_Respecto al avance de la presente vigencia la distribución de individuos sembrados se relaciona a continuación:_x000a_DTCA: 215.218 individuos distribuidos en: VIPIS (159.472), Tayrona (6.510), Macuira (7.866), Providencia (2.428), Flamencos (1.520), Colorados (2.038), SNSM (3.338), Corchal (20.094) y CGSM (11.952)._x000a_DTPA: 21.725 individuos distribuidos en: Farallones (8.894), Cabo Manglares (10.351) y Sanquianga (2.480)._x000a_DTAO: 108.081 individuos distribuidos en: Galeras (3.036), Selva de Florencia (17.173), Orquídeas (16.057), Nevado del Huila (30.000), Nevados (15.871), Puracé (4.860), Hermosas (17.382), Tatama (3.121), y Otún Quimbaya (581)._x000a_DTAN: 104.954 individuos distribuidos en: Cocuy (10.560), Yariguies (65.233), Guanentá (9.245), Estoraques (1.588), Iguaque (6.436), Pisba (6.001) y Tamá (5.891)._x000a_DTOR: 50.814 individuos distribuidos en: Cinaruco (21.252), Picachos (9.562), Macarena (10.000) y Tinigua (10.000)._x000a_DTAM: 40.861 en Chiribiquete._x000a_Dentro de las actividades de gestión requeridas en torno a los procesos de siembra de individuos nativos en las áreas protegidas se avanzan en la elaboración de estudios previos requeridos para la consecución de insumos y materiales necesarios para el fin, así mismo se desarrolla la planeación para efectuar la siembra de individuos en la mejor época con el fin de garantizar la junior cantidad de supervivencia._x000a_"/>
    <n v="0.55343112111966875"/>
    <s v="INCUMPLIDO"/>
    <s v="TOTAL ACUMULADO: 2.402.487_x000a_TOTAL VIGENCIA INCLUYENDO REZAGOS: 978.718"/>
    <n v="2015536"/>
    <n v="2015536"/>
    <n v="100"/>
    <s v="Con corte a octubre se cuenta con 2.015.536 individuos sembrados de los cuales 1.423.769 corresponden a la línea base y 591.767 al avance del 2022_x000a_Respecto al avance de la presente vigencia la distribución de individuos sembrados se relaciona a continuación:_x000a_DTCA: 233.953 individuos distribuidos en: VIPIS (159.472), Tayrona (8.778), Macuira (16.307), Providencia (3.076), Flamencos (2.070), Colorados (4.056), SNSM (3.338), Corchal (20.094) y CGSM (16.762)._x000a_DTPA: 22.652 individuos distribuidos en: Farallones (9.551), Cabo Manglares (10.351) y Sanquianga (2.750)._x000a_DTAO: 116.873 individuos distribuidos en: Galeras (6.500), Selva de Florencia (18.489), Orquídeas (16.057), Tatama (5.672), Puracé (4.860), Nevado del Huila (30.000), Otún Quimbaya (781), Nevados (17.132), Hermosas (17.382). _x000a_DTAN: 122.209 individuos distribuidos en: Cocuy (12.546), Yariguies (66.613), Guanentá (22.636), Estoraques (1.588), Iguaque (6.657), Pisba (6.001) y Tamá (6.168)._x000a_DTOR: 55.219 individuos distribuidos en: Cinaruco (25.215), Picachos (10.004), Macarena (10.000) y Tinigua (10.000)._x000a_DTAM: 40.861 en Chiribiquete._x000a_Dentro de las actividades de gestión requeridas en torno a los procesos de siembra de individuos nativos en las áreas protegidas se avanzan en la elaboración de estudios previos requeridos para la consecución de insumos y materiales necesarios para el fin, así mismo se desarrolla la planeación para efectuar la siembra de individuos en la mejor época con el fin de garantizar la junior cantidad de supervivencia_x000a_"/>
    <n v="0.6046348386358481"/>
    <s v="INCUMPLIDO"/>
    <s v="TOTAL ACUMULADO: 2.303.198_x000a_TOTAL VIGENCIA INCLUYENDO REZAGOS: 879.429_x000a__x000a_"/>
    <n v="2277729"/>
    <n v="2277729"/>
    <n v="100"/>
    <s v="Con corte a diciembre se cuenta con 2.277.729 individuos sembrados de los cuales 1.423.769 corresponden a la línea base y 853.960 de 2022, cumpliendo en un 97.10 % la meta programada para la presente vigencia. _x000a_Respecto al avance de la presente vigencia la distribución de individuos sembrados se relaciona a continuación:_x000a_DTCA: 304.258 individuos distribuidos en: VIPIS (159.472), Tayrona (14.573), Macuira (34.289), Providencia (3.800), Flamencos (7.809), Colorados (5.060), SNSM (24.327), Corchal (35.094) y CGSM (19.834), alcanzando un 89.96 % la meta programada para la presente vigencia._x000a_DTPA: 48.684 individuos distribuidos en: Farallones (19.975), Cabo Manglares (25.201) y Sanquianga (3.508), cumpliendo en un 111.92 % la meta programada para la presente vigencia._x000a_DTAO: 168.913 individuos distribuidos en: Galeras (11.500), Selva de Florencia (20.000), Orquídeas (20.523), Tatama (12.846), Puracé (7.010), Nevado del Huila (39.000), Otún Quimbaya (1.000), Nevados (22.328), Hermosas (34.706), , cumpliendo en un 100.57 % la meta programada para la presente vigencia._x000a_DTAN: 218.025 individuos distribuidos en: Cocuy (55.078), Yariguies (95.848), Guanentá (24.683), Estoraques (14.590), Iguaque (15.657), Pisba (6.001) y Tamá (6.168), cumpliendo en un 101.08 % la meta programada para la presente vigencia._x000a_DTOR: 55.219 individuos distribuidos en: Cinaruco (25.215), Picachos (10.004), Macarena (10.000) y Tinigua (10.000), cumpliendo en un 100 % la meta programada para la presente vigencia._x000a_DTAM: 58.861 individuos distribuidos en: Chiribiquete (40.861), Nukak (18.000), cumpliendo en un 100 % la meta programada para la presente vigencia."/>
    <n v="0.97103916291138914"/>
    <s v="CUMPLIDO"/>
  </r>
  <r>
    <n v="18"/>
    <s v="1. Aumentar el manejo efectivo y equitativo de las áreas protegidas teniendo en cuenta los diferentes modelos de gobernanza con enfoque territorial"/>
    <s v="1. Efectividad del Manejo."/>
    <s v="1.3. Realizar prevención, Vigilancia y Control"/>
    <s v="6.3. Gestión con Valores para resultados"/>
    <s v="ODS 15. Vida de Ecosistemas Terrestres"/>
    <m/>
    <x v="1"/>
    <s v="Mapa de presiones (planear)"/>
    <s v="% del área administrada por Parques Nacionales en presión  cubierta por recorridos de Prevención, vigilancia y control. "/>
    <s v="% JPVC = % del área administrada por Parques Nacionales en presión  cubierta por recorridos de Prevención, vigilancia y control. _x0009__x0009__x000a_HAPVC = No. de Ha identificadas con presión bajo administración de PNN cubiertas con recorridos de prevención, vigilancia y control_x0009__x0009__x000a_HAP = No. de Ha identificadas con presiones bajo administración de PNN."/>
    <s v="(No. Ha identificadas con presión bajo administración de PNN cubiertas con recorridos de prevención, vigilancia y control / No. total de Ha identificadas con presiones bajo administración de PNN)*100"/>
    <s v="PEI/PAA"/>
    <s v="ACUMULADO"/>
    <s v="SUMA O FLUJO"/>
    <s v="MENSUAL"/>
    <n v="0.6"/>
    <n v="0.64159999999999995"/>
    <n v="0.64500000000000002"/>
    <n v="0.55000000000000004"/>
    <s v="89%_x000a_"/>
    <n v="0.96"/>
    <n v="0.7"/>
    <n v="0.46"/>
    <s v="30%_x000a__x000a_"/>
    <n v="0.55000000000000004"/>
    <m/>
    <s v="AP_x000a_DT"/>
    <s v="GSIR"/>
    <s v="1. ADMINISTRACIÓN DE LAS ÁREAS DEL SISTEMA DE PARQUES NACIONALES NATURALES Y COORDINACIÓN DEL SISTEMA NACIONAL DE ÁREAS PROTEGIDAS. NACIÓN"/>
    <s v="1.1 Servicio de prevención, vigilancia y control de las áreas protegidas "/>
    <s v="_x000a_1.Prevenir y mitigar riesgos y atender eventos generados por fenómenos naturales e incendios forestales u otras situaciones de riesgo que afecten la gobernabilidad de las áreas protegidas._x000a_2. Controlar el uso y aprovechamiento de los recursos naturales en las áreas protegidas._x000a_3. Realizar estudios jurídicos y técnicos para el saneamiento predial de las áreas protegidas y adelantar su adquisición."/>
    <n v="0.64500000000000002"/>
    <n v="0.53690143045043404"/>
    <n v="0.53690143045043415"/>
    <n v="1"/>
    <s v="Jorge Duarte NC- GGCI (14/10/2022): el valor total de zonas presionadas cubiertas con jornadas de vigilancia para el tercer trimestre de 2022 es 194.982,86 ha que equivales al 53,7% del total de presiones del SPNN (363.163,229 ha); este valor es la suma de los datos validados para cada DT que son Amazonia 26.207,69 ha; Andes Nororientales 19.144,96 ha; Andes Occidentales 8.065,40 ha; Caribe 29.350,15 ha; Orinoquia 101.699,19 ha y Pacifico 10.515,46 ha._x000a_en cuanto al avance anual, se tiene una meta en proyecta en 64,5% de los cuales se ha ejecutado el 53,7%, esto quiere decir que se tiene un porcentaje de ejecución al segundo trimestre de 83,24% del total de la meta planeada. _x000a_como evidencia se entrega el archivo de Excel con los valores consolidados y validados por Cada AP y los correos de validación PAA generados a cada  DT, drive:  https://drive.google.com/drive/folders/1Cn7e9gNLhq8BuCTzx0tC_VtD2kMwZhGo "/>
    <n v="0.83240531852780486"/>
    <s v="CUMPLIDO"/>
    <n v="0.64500000000000002"/>
    <n v="0.53690143045043404"/>
    <n v="0.53690143045043415"/>
    <n v="1"/>
    <s v="Jorge Duarte NC- GGCI 11/11/2022 se mantiene el reporte anterior por ser de avance trimestral (14/10/2022): el valor total de zonas presionadas cubiertas con jornadas de vigilancia para el tercer trimestre de 2022 es 194.982,86 ha que equivales al 53,7% del total de presiones del SPNN (363.163,229 ha); este valor es la suma de los datos validados para cada DT que son Amazonia 26.207,69 ha; Andes Nororientales 19.144,96 ha; Andes Occidentales 8.065,40 ha; Caribe 29.350,15 ha; Orinoquia 101.699,19 ha y Pacifico 10.515,46 ha._x000a_en cuanto al avance anual, se tiene una meta en proyecta en 64,5% de los cuales se ha ejecutado el 53,7%, esto quiere decir que se tiene un porcentaje de ejecución al segundo trimestre de 83,24% del total de la meta planeada. _x000a_como evidencia se entrega el archivo de Excel con los valores consolidados y validados por Cada AP y los correos de validación PAA generados a cada  DT, drive:  https://drive.google.com/drive/folders/1Cn7e9gNLhq8BuCTzx0tC_VtD2kMwZhGo "/>
    <n v="0.83240531852780486"/>
    <s v="CUMPLIDO"/>
    <s v="68,59%_x000a_Área en presión meta: 249.087,12 ha_x000a_Área total en presión: 363.163,2287 ha"/>
    <n v="0.68600000000000005"/>
    <n v="0.69"/>
    <n v="1.0058309037900872"/>
    <s v="Jorge Duarte NC- GGCI (21/12/2022): A partir del ajuste de meta memorando 2022140001382, el valor total de zonas presionadas cubiertas con jornadas de vigilancia para el cuarto trimestre de 2022 es 250.667,81 ha que equivales al 69,0% del total de presiones del SPNN (363.163,229 ha); este valor es la suma de los datos validados para cada DT que son Amazonia 32.084,16 ha; Andes Nororientales 32.360,67 ha; Andes Occidentales 8.654,17 ha; Caribe 32.612,35 ha; Orinoquia 134.240,40 ha y Pacifico 10.716,06 ha._x000a_En cuanto al avance anual, se tiene una meta en proyecta en 68,6% de los cuales se ha ejecutado el 69%, esto quiere decir que se tiene un porcentaje de ejecución final para el 2022 de 100,6% del total de la meta planeada. Como evidencia se entrega el archivo de Excel con los valores consolidados y validados por Cada AP y los correos de validación PAA generados a cada  DT, drive:  https://drive.google.com/drive/folders/1OUUDeZ3JB8J5TRy3WLiSG46wsuOjXp1x "/>
    <n v="1"/>
    <s v="CUMPLIDO"/>
  </r>
  <r>
    <n v="19"/>
    <s v="1. Aumentar el manejo efectivo y equitativo de las áreas protegidas teniendo en cuenta los diferentes modelos de gobernanza con enfoque territorial"/>
    <s v="1. Efectividad del Manejo."/>
    <s v="1.3. Realizar prevención, Vigilancia y Control"/>
    <s v="6.3. Gestión con Valores para resultados"/>
    <s v="ODS 15. Vida de Ecosistemas Terrestres"/>
    <m/>
    <x v="1"/>
    <s v="Actos administrativos resolviendo los trámites solicitados (Hacer)"/>
    <s v="Porcentaje de instrumentos (permisos, concesiones y autorizaciones) emitidos para regular el uso y aprovechamiento de los recursos naturales en las áreas protegidas, que cuentan con seguimiento."/>
    <s v="IRUARNS = No. de instrumentos emitidos  para regular el uso y aprovechamiento de los recursos naturales con seguimiento. _x0009__x0009__x0009__x0009__x000a_TIRUARNO = No. total de instrumentos para regular el uso y aprovechamiento de los recursos naturales otorgados a 31 de diciembre de la vigencia anterior*100_x0009__x0009__x0009__x0009__x000a_PI = Porcentaje de instrumentos (permisos, concesiones y autorizaciones) emitidos para regular el uso y aprovechamiento de los recursos naturales en las áreas protegidas, que cuentan con seguimiento_x0009_"/>
    <s v="No. de instrumentos para regular el uso y aprovechamiento de los recursos naturales con seguimiento  / No. total de instrumentos para regular el uso y aprovechamiento de los recursos naturales otorgados a 31 de diciembre de la vigencia anterior*100"/>
    <s v="PEI/PAA"/>
    <s v="ACUMULADO"/>
    <s v="STOCK"/>
    <s v="MENSUAL"/>
    <n v="1"/>
    <n v="0.8"/>
    <s v="80%_x000a_DTCA: 5,7% (6/6 instrumentos)_x000a_GTEA: 94,3% (99/99 instrumentos)"/>
    <n v="0.8"/>
    <s v="NA"/>
    <s v="NA"/>
    <s v="NA"/>
    <s v="NA"/>
    <n v="0.02"/>
    <s v="NA"/>
    <s v="99.98%"/>
    <s v="DTCA_x000a_GTEA"/>
    <s v="GTEA"/>
    <s v="1. ADMINISTRACIÓN DE LAS ÁREAS DEL SISTEMA DE PARQUES NACIONALES NATURALES Y COORDINACIÓN DEL SISTEMA NACIONAL DE ÁREAS PROTEGIDAS. NACIÓN"/>
    <s v="1.1 Servicio de prevención, vigilancia y control de las áreas protegidas "/>
    <s v="_x000a_1.Prevenir y mitigar riesgos y atender eventos generados por fenómenos naturales e incendios forestales u otras situaciones de riesgo que afecten la gobernabilidad de las áreas protegidas._x000a_2. Controlar el uso y aprovechamiento de los recursos naturales en las áreas protegidas._x000a_3. Realizar estudios jurídicos y técnicos para el saneamiento predial de las áreas protegidas y adelantar su adquisición."/>
    <s v="80%_x000a_DTCA: 5,7% (6/6 instrumentos)_x000a_GTEA: 74,3% (78/99 instrumentos)"/>
    <n v="0.59740000000000004"/>
    <n v="0.59740000000000004"/>
    <n v="1"/>
    <s v="SGM-GTEA Jose Lopez 12/10/2022: El numero total de instrumentos para regular el uso y aprovechamiento de los recursos naturales otorgados a 31 de diciembre del año 2021, son los siguientes: _x000a_10 concesiones de agua_x000a_12 permisos de vertimientos_x000a_8 permisos de ocupación de cauce_x000a_34 permisos de filmación y fotografia_x000a_6 permisos individuales de recolección_x000a_6 permisos de ingreso_x000a_16 autorizaciones de recolección_x000a_7 autorizaciones de investigacion _x000a_Total: 99 instrumentos para regular el uso y aprovechamiento de los recursos naturales otorgados a 31 de diciembre del año 2021. _x000a_No. de instrumentos para regular el uso y aprovechamiento de los recursos naturales con seguimiento a corte 30 de septiembre de 2022:_x000a_25 permisos de filmación y fotografía_x000a_4 Permiso Individual de Recolección_x000a_4 Permiso de ingreso_x000a_4 Autorización de recolección_x000a_3 Autorización de investigación_x000a_7 Concesión de aguas superficial_x000a_12 Permiso de vertimiento_x000a_Nota: Cabe señalar que a los siguientes permisos, se les hará seguimiento adminstrativo hasta el mes de octubre, noviembre y diciembre de 2022, y 4 expedientes tendran el seguimiento hasta el año 2023, debido a los tiempos otorgados y plazos de entrega de obligaciones, teniendo en cuentas las codiciones bajos las cuales se otorgaron estos permisos:_x000a_4 permisos individuales de recolección_x000a_2 permisos de ingreso_x000a_13 autorizaciones de recolección_x000a_3 autorización de investigación _x000a_Total: 59 Instrumentos para regular el uso y aprovechamiento de los recursos naturales con seguimiento a corte 30 de septiembre de 2022. Avance a corte 30 de septiembre de 2022: Para este periodo de tiempo se ejecutaron:_x000a_(59 instrumentos x 0,8) / 79 instrumento año 2021= 59,74%_x000a_Se realizó el seguimiento a 59 instrumentos que corresponden al 59,74 % a corte 30 de septiembre del 2022_x000a_En cuanto al trámite de ubicar, mantener, reubicar, reponer estructuras de comunicación de largo alcance, antenas, se tiene que para el 2021 no se realizaron solicitudes al respecto. La DTCA informó lo siguiente:_x000a_A 31 de diciembre de 2021, se cerró la vigencia con seis (6) solicitudes de trámite de adecuación, reposición o mejora de estructura existentes al interior del área protegida del PNN Corales del Rosario y San Bernardo. Todas cuentan con decisión que resuelve la solicitud. En el mes de MARZO del año 2022, hubo una (1) solicitud nueva la cual se encuentra en trámite e impulsada mediante el auto de inicio de trámite que se adjunta._x000a_De lo anterior, se puede evidenciar que de las seis (6) solicitudes que cursaron en la DTCA en el año 2021, se resolvieron seis (6) solicitudes mediante resolución y se encuentran en curso una solicitud en curso de la vigencia 2022."/>
    <n v="0.74675000000000002"/>
    <s v="CUMPLIDO"/>
    <s v="80%_x000a_DTCA: 5,7% (6/6 instrumentos)_x000a_GTEA: 74,3% (78/99 instrumentos)"/>
    <n v="0.60750000000000004"/>
    <n v="0.60750000000000004"/>
    <n v="1"/>
    <s v="El numero total de instrumentos para regular el uso y aprovechamiento de los recursos naturales otorgados a 31 de diciembre del año 2021, son los siguientes: _x000a_10 concesiones de agua_x000a_12 permisos de vertimientos_x000a_8 permisos de ocupación de cauce_x000a_34 permisos de filmación y fotografia_x000a_6 permisos individuales de recolección_x000a_6 permisos de ingreso_x000a_16 autorizaciones de recolección_x000a_7 autorizaciones de investigacion _x000a_Total: 99 instrumentos para regular el uso y aprovechamiento de los recursos naturales otorgados a 31 de diciembre del año 2021. _x000a_No. de instrumentos para regular el uso y aprovechamiento de los recursos naturales con seguimiento a corte 30 de agosto de 2022:_x000a_25 permisos de filmación y fotografía_x000a_4 Permiso Individual de Recolección_x000a_4 Permiso de ingreso_x000a_3 Autorización de recolección_x000a_3 Autorización de investigación_x000a_3 Concesión de aguas superficial_x000a_12 Permiso de vertimiento_x000a_Nota: Cabe señalar que a los siguientes permisos, se les hará seguimiento adminstrativo hasta el mes de octubre, noviembre y diciembre de 2022, y 4 expedientes tendran el seguimiento hasta el año 2023, debido a los tiempos otorgados y plazos de entrega de obligaciones, teniendo en cuentas las codiciones bajos las cuales se otorgaron estos permisos:_x000a_4 permisos individuales de recolección_x000a_2 permisos de ingreso_x000a_13 autorizaciones de recolección_x000a_3 autorización de investigación _x000a_Total: 54 Instrumentos para regular el uso y aprovechamiento de los recursos naturales con seguimiento a corte 31 de julio de 2022. Avance a corte 31 de julio de 2022: Para este periodo de tiempo se ejecutaron:_x000a_(54 instrumentos x 0,8) / 79 instrumento año 2021= 54,68%_x000a_Se realizó el seguimiento a 54 instrumentos que corresponden al 54,68  % a corte 30 de agosto del 2022_x000a_En cuanto al trámite de ubicar, mantener, reubicar, reponer estructuras de comunicación de largo alcance, antenas, se tiene que para el 2021 no se realizaron solicitudes al respecto. La DTCA informó lo siguiente:_x000a_A 31 de diciembre de 2021, se cerró la vigencia con seis (6) solicitudes de trámite de adecuación, reposición o mejora de estructura existentes al interior del área protegida del PNN Corales del Rosario y San Bernardo. Todas cuentan con decisión que resuelve la solicitud. En el mes de MARZO del año 2022, hubo una (1) solicitud nueva la cual se encuentra en trámite e impulsada mediante el auto de inicio de trámite que se adjunta._x000a_De lo anterior, se puede evidenciar que de las seis (6) solicitudes que cursaron en la DTCA en el año 2021, se resolvieron seis (6) solicitudes mediante resolución y se encuentran en curso una solicitud en curso de la vigencia 2022."/>
    <n v="0.75937500000000002"/>
    <s v="CUMPLIDO"/>
    <s v="80%_x000a_DTCA: 5,7% (6/6 instrumentos)_x000a_GTEA: 74,3% (78/99 instrumentos)"/>
    <n v="0.64000000000000012"/>
    <n v="0.63238095238095238"/>
    <n v="0.98809523809523792"/>
    <s v="José López GTEA 23-12-2022: Avance a corte 31 de diciembre de 2022 se ejecutaron los seguimientos de un total de 98,81% (83/105) de instrumentos entre GTEA quien realizó el seguimiento a 77 instrumentos a corte 31 de diciembre del 2022 de 99 de la vigencia de 2021 correspondiendo al 92,86% y DTCA de las seis (6) solicitudes que cursaron en la DTCA en el año 2021, resolvieron 6 en 2022 corespondiente al 7,14%._x000a__x000a_GTEA: 99 instrumentos para regular el uso y aprovechamiento de los recursos naturales otorgados a 31 de diciembre del año 2021, siendo los siguientes: 10 concesiones de agua, 12 permisos de vertimientos, 8 permisos de ocupación de cauce, 34 permisos de filmación y fotografia, 6 permisos individuales de recolección, 6 permisos de ingreso, 16 autorizaciones de recolección, 7 autorizaciones de investigacion._x000a_ _x000a_77 Instrumentos para regular el uso y aprovechamiento de los recursos naturales con seguimiento a corte 31 de diciembre de 2022: 34 permisos de filmación y fotografía, 4, Permiso Individual de Recolección, 4 Permiso de ingreso, 4 Autorización de recolección, 3 Autorización de investigación, 8 Concesión de aguas superficial, 8 Permiso Ocupación de Cauce, 12 Permisos de vertimiento._x000a__x000a_De los 99 expedientes otorgados en 2021 se les hara seguimiento administrativo hasta el 2023 a los siguientes 22 permisos: 4 permisos individuales de recolección, 2 permisos de ingreso, 13 autorizaciones de recolección, 3 autorización de investigación._x000a__x000a_En cuanto al trámite de ubicar, mantener, reubicar, reponer estructuras de comunicación de largo alcance, antenas, se tiene que para el 2021 no se realizaron solicitudes al respecto. _x000a__x000a_La DTCA informó lo siguiente: A 31 de diciembre de 2021, se cerró la vigencia con seis (6) solicitudes de trámite de adecuación, reposición o mejora de estructura existentes al interior del área protegida del PNN Corales del Rosario y San Bernardo. Todas cuentan con decisión que resuelve la solicitud. En el mes de MARZO del año 2022, hubo una (1) solicitud nueva la cual se encuentra en trámite e impulsada mediante el auto de inicio de trámite que se adjunta."/>
    <n v="0.98809523809523814"/>
    <s v="CUMPLIDO"/>
  </r>
  <r>
    <n v="20"/>
    <s v="1. Aumentar el manejo efectivo y equitativo de las áreas protegidas teniendo en cuenta los diferentes modelos de gobernanza con enfoque territorial"/>
    <s v="1. Efectividad del Manejo."/>
    <s v="1.3. Realizar prevención, Vigilancia y Control"/>
    <s v="6.3. Gestión con Valores para resultados"/>
    <s v="ODS 15. Vida de Ecosistemas Terrestres"/>
    <m/>
    <x v="1"/>
    <s v="Acto administrativo que resuelve de fondo el proceso "/>
    <s v="Porcentaje de sanciones en firme, debidamente ejecutadas."/>
    <s v="NSE = No. de sanciones ejecutadas_x0009__x0009__x0009__x0009__x000a_NSI = No. de sanciones impuestas_x0009__x0009__x0009__x0009__x000a_%sSFDE =Porcentaje de sanciones en firme, debidamente ejecutadas."/>
    <s v="(No. de sanciones ejecutadas/No. de sanciones impuestas)*100"/>
    <s v="PEI/PAA"/>
    <s v="ACUMULADO"/>
    <s v="STOCK"/>
    <s v="MENSUAL"/>
    <n v="0.2"/>
    <n v="0.504"/>
    <s v="60,5%_x000a_1. NC: 4/4 sanciones en firme ejecutadas (cobro coactivo)._x000a_2. DTAO: 6/17 sanciones en firme ejecutadas._x000a_3. DTAM: 2/2 sanciones en firme ejecutadas._x000a_4. DTPA: 9/13 sanciones en firme ejecutadas_x000a_5. DTOR: 2/2 sanciones en firme ejecutadas"/>
    <n v="0.3"/>
    <n v="0"/>
    <s v="100% _x000a__x000a_"/>
    <s v="35%_x000a_"/>
    <s v="69% _x000a_ _x000a_"/>
    <s v="55%_x000a_"/>
    <s v="_x000a_100%_x000a_"/>
    <n v="1"/>
    <s v="DT_x000a_GTEA_x000a_OAJ"/>
    <s v="GTEA"/>
    <s v="1. ADMINISTRACIÓN DE LAS ÁREAS DEL SISTEMA DE PARQUES NACIONALES NATURALES Y COORDINACIÓN DEL SISTEMA NACIONAL DE ÁREAS PROTEGIDAS. NACIÓN"/>
    <s v="1.1 Servicio de prevención, vigilancia y control de las áreas protegidas "/>
    <s v="1.Prevenir y mitigar riesgos y atender eventos generados por fenómenos naturales e incendios forestales u otras situaciones de riesgo que afecten la gobernabilidad de las áreas protegidas._x000a_2. Controlar el uso y aprovechamiento de los recursos naturales en las áreas protegidas._x000a_3. Realizar estudios jurídicos y técnicos para el saneamiento predial de las áreas protegidas y adelantar su adquisición."/>
    <s v="52,94%_x000a_1. NC: 1/1 sanciones en firme ejecutadas (Cobro coactivo)._x000a_2. DTAO: 6/17 sanciones en firme ejecutadas._x000a_3. DTAM: 2/2 sanciones en firme ejecutadas._x000a_4. DTPA: 9/13 sanciones en firme ejecutadas_x000a_5. DTOR: 1/2 sanciones en firme ejecutadas"/>
    <n v="0.33333333333333331"/>
    <n v="0.33333333333333331"/>
    <n v="0.33333333333333331"/>
    <s v="11-10-2022. SGM-GTEA. Héctor Ramos: Para el presente periodo la SGM-GTEA no adelantó actividades tendientes al cumplimiento de este indicador, pues no se encontraban actividades pendientes sobre el cumplimiento del mismo._x000a_ _x000a_DTAM: Se programa una meta del 100% correspondiente a la ejecución de 2 sanciones. Para el periodo de septiembre de 2022 no se encuentra avance en el cumplimiento de la meta. Se espera que para el proximo corte se allegue avance cumplimiento._x000a_DTOR: Para el presente indicador la DTOR programa un total de 2sanciones correspondientes al 100%, para el periodo de septiembre de 2022 se verifica el cumplimiento de sancion de trabajo comunitario que aporta al cumplimiento de la meta de este indicador._x000a_DTPA: Se programó una meta correspondiente al 69%, lo cual equivale a 9 sanciones por ejecutar de 13 posibles, para el periodo de septiembre de 2022 se verifica la carpeta de evidencias y no se encuentra avance del indicador. Se espera para el proximo corte, que se alleguen las respectivas evidencias de cumplimiento._x000a_DTAO: Se programó una meta para este indicador del 35%, correspondiente a 6 de 17 sanciones por ejecutar, para el periodo de septiembre de 2022 no se evidencia avance en el cumplimiento del indicador"/>
    <n v="0.62964362171011201"/>
    <s v="PARCIALMENTE _x000a_CUMPLIDO"/>
    <s v="55,88% (19/34)_x000a_GTEA: quita indicador_x000a_DTAO: 6/17 sanciones en firme ejecutadas._x000a_DTAM: 2/2 sanciones en firme ejecutadas._x000a_DTPA: 9/13 sanciones en firme ejecutadas_x000a_DTOR: 2/2 sanciones en firme ejecutadas"/>
    <n v="0.36842105263157893"/>
    <n v="0.36842105263157893"/>
    <n v="1"/>
    <s v="11-11-2022. SGM-GTEA. Héctor Ramos: Para el presente periodo la SGM-GTEA no adelantó actividades tendientes al cumplimiento de este indicador, pues no se encontraban actividades pendientes sobre el cumplimiento del mismo._x000a_DTAM: programa para este indicador una meta del 100% correspondiente a 2 sanciones por ejecutar de 2 posibles. Verificada la carpeta de evidencias no se encuentra aún avance alguna en la ejecución de sanciones, se espera que para el proximo corte se alleguen las evidencias respectivas, atendiendo a las aclaraciones hechasen reunion de ajustes de metas realizada el 01-11-2022._x000a_DTAO: programó una meta para este indicador del 35%, correspondiente a 6 de 17 sanciones por ejecutar, acorde a la reunion de ajuste de metas, se va a ajustar este indicador a una meta de 0%._x000a_DTOR: programa un total de 2 sanciones correspondientes al 100%, para el presente periodo se valida el avance en el indicador previa verificación de las evidencias allegadas._x000a_DTPA: programó una meta correspondiente al 69%, lo cual equivale a 9 sanciones por ejecutar de 13 posibles, para el presente perido se evidencia que se suben sanciones de 2021 y ejecuciones de mayo de 2022, lo cual debe ser aclarado pues la carpeta de evidencias es del 4 trimestre de 2022."/>
    <n v="0.65930753871077119"/>
    <s v="PARCIALMENTE _x000a_CUMPLIDO"/>
    <s v="41,7% (15/36)_x000a_1. GTEA: 2/2_x000a_2. DTAO: 0/17_x000a_3. DTAM: 2/2_x000a_4. DTPA: 9/13_x000a_5. DTOR: 2/2"/>
    <n v="0.30579999999999996"/>
    <n v="0.30579999999999996"/>
    <n v="1"/>
    <s v="Héctor Ramos. SGM-GTEA. 21-12-2022: A partir del ajuste de meta memorando 2022140001382, a nivel nacional se validaron 11 sanciones, correspondiendo a un avance anual de la meta del 73%._x000a_GTEA: Se estableció una meta de 2 sanciones por ejecutar de 2 posibles. En periodos anteriores se dio cumplimiento esta meta por lo cual el el presente periodo no se hace reporte alguno no se allega novedad por comunicar._x000a_DTOR: Para el presente indicador se estableció una meta de 100%, correspondiente a 2 sanciones ejecutadas de 2 posibles. Verificada la carpeta de evidencias, se valida el cumplimiento del indicador._x000a_DTPA: Programó una meta correspondiente al 69%, lo cual equivale a 9 sanciones por ejecutar de 13 posibles, revisada la carpeta de evidencias se observa que se han adelantado 7 ejecuciones de sanciones de 13 posibles, por lo cual estan pendientes por cumplirse 2. Se aclara que las decisiones de fondo que se ubican en la carpeta de evidencias no aportan al cumplimiento de la meta, por lo cual no se valida el reporte de la meta para el presente periodo._x000a_DTAM: Se programa una meta de 2 sanciones por ejecutar de 2 posibles. Para el presente periodo se verifica la carpeta de evidencias y no se observa avance alguno, por lo anterior no se valida el indicador._x000a_DTAO: No reporto ya que en el ultimo ajuste de metas solicitó ajustes de meta a 0."/>
    <n v="0.73333333333333328"/>
    <s v="INCUMPLIDO"/>
  </r>
  <r>
    <n v="21"/>
    <s v="1. Aumentar el manejo efectivo y equitativo de las áreas protegidas teniendo en cuenta los diferentes modelos de gobernanza con enfoque territorial"/>
    <s v="1. Efectividad del Manejo."/>
    <s v="1.3. Realizar prevención, Vigilancia y Control"/>
    <s v="6.3. Gestión con Valores para resultados"/>
    <s v="ODS 15. Vida de Ecosistemas Terrestres"/>
    <m/>
    <x v="1"/>
    <s v="Acto administrativo que resuelve de fondo el proceso "/>
    <s v="Porcentaje de hectáreas con presiones originadas en infracciones ambientales, intervenida mediante la función sancionatoria "/>
    <s v="% (Ha.IPS)=Porcentaje de hectáreas con presiones de infracciones ambientales intervenidas con proceso sancionatorio._x0009__x0009__x0009__x0009__x000a_Ha.PS=Número de (Ha) de la superficie intervenida con procesos sancionatorios abiertos_x0009__x0009__x0009__x0009__x000a_Ha.SPI=Número de (Ha) de la superficie en presión originada por infracciones ambientales_x0009_"/>
    <s v="Número de (Ha) de la superficie intervenida con procesos sancionatorios abiertos / Número de (Ha) de la superficie en presión originada por infracciones ambientales*100"/>
    <s v="PEI/PAA"/>
    <s v="ACUMULADO"/>
    <s v="ACUMULADO"/>
    <s v="MENSUAL"/>
    <n v="0.05"/>
    <n v="1.7500000000000002E-2"/>
    <s v="10% _x000a_DTAO: 218/13373 hectáreas_x000a_DTAM: 14100/40033 hectáreas_x000a_DTOR: 10076/105408 hectáreas"/>
    <n v="0.14000000000000001"/>
    <n v="0"/>
    <s v="10% _x000a_"/>
    <s v="2%_x000a_"/>
    <n v="0"/>
    <n v="0"/>
    <s v="17% _x000a_"/>
    <m/>
    <s v="DT"/>
    <s v="GTEA"/>
    <s v="1. ADMINISTRACIÓN DE LAS ÁREAS DEL SISTEMA DE PARQUES NACIONALES NATURALES Y COORDINACIÓN DEL SISTEMA NACIONAL DE ÁREAS PROTEGIDAS. NACIÓN"/>
    <s v="1.1 Servicio de prevención, vigilancia y control de las áreas protegidas "/>
    <s v="1.Prevenir y mitigar riesgos y atender eventos generados por fenómenos naturales e incendios forestales u otras situaciones de riesgo que afecten la gobernabilidad de las áreas protegidas._x000a_2. Controlar el uso y aprovechamiento de los recursos naturales en las áreas protegidas._x000a_3. Realizar estudios jurídicos y técnicos para el saneamiento predial de las áreas protegidas y adelantar su adquisición."/>
    <s v="14,3% _x000a_(45513,1/318322,33)_x000a_DTAN: 0,5/35119,79 hectáreas_x000a_DTAO: 1510,93/13373 hectáreas_x000a_DTAM: 14100/40033 hectáreas_x000a_DTOR: 25102/105408 hectáreas_x000a_DTCA: 1056,07/105670,46 hectáreas_x000a_DTPA: 3743,6/18718"/>
    <n v="6.2911075072867181E-2"/>
    <n v="6.2911075072867181E-2"/>
    <n v="1"/>
    <s v="SGM-GTEA Fernando Vega 18/10/2022: 1. DTAM: 0%: Reporte no validado, el avance descriptivo es acorde a la información esperada en el indicador, pero las evidencias no corresponden a actos administrativos de inicio de procesos sancionatorios. No se hace retroalimentación por la DT. Avance (0%)._x000a_ 2. DTPA: 0%: Reporte no validado, el avance descriptivo es acorde a la información esperada en el indicador, pero las evidencias no corresponden a actos administrativos de inicio de procesos sancionatorios. No se hace retroalimentación. Avance (0%)._x000a_ 3. DTCA: 0%. Reporte no validado, Aunque se reporta un avance de 0,059%, no se acreditan los polígonos, actos administrativos de inicio de proceso que soporten la intervención mediante los procesos referidos. No se hace retroalimentación. Avance (0%)._x000a_ 4. DTOR: 0%: Reporte validado, el avance descriptivo corresponde a lo señalado en la hoja metodológica y aunque para el periodo no se registran nuevos procesos, se tiene una Meta 10% superada en 8,28%.Avance (0%)._x000a_ 5. DTAN: 0% Reporte no validado, el avance de meta reportado aunque relaciona algunas actuaciones, no determina el área intervenida vs línea base de la vigencia. Las evidencias documentales incorporadas no corresponden a los autos de inicio de los procesos sancionatorios. No se hace retroalimentación. Avance (0%)._x000a_ 6. DTAO: 0%: Reporte validado, el avance descriptivo corresponde a lo señalado en la hoja metodológica pese a que para el periodo no se registran nuevos procesos. Avance (0%)."/>
    <n v="0.43986013986013983"/>
    <s v="INCUMPLIDO"/>
    <s v="14,3% _x000a_(45513,1/318322,33)_x000a_DTAN: 0,5/35119,79 hectáreas_x000a_DTAO: 1510,93/13373 hectáreas_x000a_DTAM: 14100/40033 hectáreas_x000a_DTOR: 25102/105408 hectáreas_x000a_DTCA: 1056,07/105670,46 hectáreas_x000a_DTPA: 3743,6/18718"/>
    <n v="6.2911075072867181E-2"/>
    <n v="6.2911075072867181E-2"/>
    <n v="1"/>
    <s v="Fernando Vega - GTEA (11/11/22):_x000a_1. DTAM: Reporte no validado, el avance descriptivo no determina el grado de avance respecto de la meta y línea base. Las evidencias documentales no son de inicio de proceso sancionatorio. No se hace retroalimentación por la DT. Avance (0%)._x000a_2. DTPA: Reporte no validado, el avance descriptivo no determina el grado de avance respecto de la meta y línea base. Las evidencias documentales no son de inicio de proceso sancionatorio. No se hace retroalimentación por la DT. Avance (0%)._x000a_3. DTCA: Reporte no validado, No se deja habilitada la celda de validación del NC, se manifiesta que no se aperturan procesos nuevos. No se hace retroalimentación. Avance (0%)._x000a_4. DTOR: Reporte validado, el avance descriptivo corresponde a lo señalado en la hoja metodológica y se reporta el mismo avance en la meta sin registrar avance en cuanto a la apertura de nuevos procesos. Meta 10% superada en 8,28%. Avance (18,28%)._x000a_5. DTAN: Reporte validado, el avance descriptivo corresponde a lo señalado en la hoja metodológica. Sin embargo no se registra avance en cuanto a la apertura de nuevos procesos. Avance (0%)._x000a_6. DTAO: Reporte validado, el avance descriptivo corresponde a lo señalado en la hoja metodológica. Sin embargo no se registra avance en cuanto a la apertura de nuevos procesos. Avance (0%)."/>
    <n v="0.43986013986013983"/>
    <s v="INCUMPLIDO"/>
    <s v="11,99% _x000a_(38.152,42/318.322,3)_x000a_DTAN: 24,77/35.119,79_x000a_DTAO: 1.510,93/13.373_x000a_DTAM: 10.136,25/40.033_x000a_DTOR: 25.102/105.408_x000a_DTCA: 67,74/105.670,46_x000a_DTPA: 1.335/18.718"/>
    <n v="0.12"/>
    <n v="8.266130912310389E-2"/>
    <n v="0.68884424269253242"/>
    <s v="Fernando Vega - GTEA (26-12-22): A partir del ajuste de meta memorandos 20221400012103 y 20221400013823, a nivel nacional se valida un avance anual del 69% (26.322/38.177 ha) correspondiente a la DTOR, DTPA y DTAN, y un avance acumulado de Plan Estrategico Institucional de 8,26% (26.298/318.177 ha), las otras DT no aportaron las evidencias de inicio de proceso sancionatorio ambiental._x000a_1. DTAM: El avance descriptivo no determina el grado de avance respecto de la meta y línea base. Las evidencias documentales no son de inicio de proceso sancionatorio. No se hace retroalimentación por la DT. Avance (0%)._x000a_2. DTPA: Reporte validado, el avance descriptivo presentado indica un cumplimiento del 90%  de la meta ajustada (memo 20221400013823); las evidencias documentales en algunos casos no corresponden al inicio de procesos sancionatorios.  Avance anual 90% (1.195,8/1.335 ha) y acumulado del Plan Estrategico Institucional de 0,06% (1.1195,8/18.718 ha)._x000a_3. DTCA: Reporte no validado, No se reportan avances en cuanto a la intervención con nuevos procesos sancionatorios. Se reporta sin embargo un cumplimiento del 100% de una meta anual programada del 0,06%, pero no se acreditan evidencias. Avance (0%)._x000a_4. DTOR: Reporte validado de la meta anual de un 100%, se acreditan actos de indagación preliminar e imposición de medidas preventivas. Avance anual 100% (25.102/25.102)  y del Plan Estrategico Institucional del 24% (25.102/105.408 ha)._x000a_5. DTAN: Reporte validado, el avance descriptivo presentado indica un cumplimiento del 100% (24,77 hectáreas) de la meta ajustada (memo 20221400013823); avance Plan Estratégico institucional del 0,07% (24,77/35.120)._x000a_6. DTAO: Reporte no validado, No se acreditan las evidencias documentales y geográfias suficientes que respalden el cumplimiento de intervención de 1.510,93 hectáreas. Avance (0%)."/>
    <n v="0.6894876496319774"/>
    <s v="INCUMPLIDO"/>
  </r>
  <r>
    <n v="22"/>
    <s v="1. Aumentar el manejo efectivo y equitativo de las áreas protegidas teniendo en cuenta los diferentes modelos de gobernanza con enfoque territorial"/>
    <s v="1. Efectividad del Manejo."/>
    <s v="1.3. Realizar prevención, Vigilancia y Control"/>
    <s v="6.3. Gestión con Valores para resultados"/>
    <s v="ODS 15. Vida de Ecosistemas Terrestres"/>
    <m/>
    <x v="1"/>
    <s v="Informe de Prevención Vigilancia y Control PVC.(HACER)"/>
    <s v="Porcentaje de informes de seguimiento de prevención, vigilancia y control  reportados por las áreas protegidas de PNN. "/>
    <s v="ISPVCP=No. de informes de seguimiento de PVC presentados_x0009__x000a_ISPVCE=No. informes de seguimiento de PVC esperados_x0009__x0009__x000a_%IPVC=Porcentaje de informes de seguimiento de prevención, vigilancia y control  reportados por las áreas protegidas de PNN. "/>
    <s v="(No. de informes de seguimiento de PVC presentados / No. Informes de seguimiento de PVC esperados)*100"/>
    <s v="PEI/PAA"/>
    <s v="STOCK"/>
    <s v="STOCK"/>
    <s v="TRIMESTRAL"/>
    <n v="1"/>
    <n v="100"/>
    <s v="100%_x000a_DTPA: (32/32 informes) 100%_x000a_DTCA: (56/56 informes) 100%_x000a_DTOR: (24/24 informes) 100%_x000a_DTAO: (48/48 informes) 100%_x000a_DTAN: (32/32 informes) 100%_x000a_DTAM: (40/40 informes) 100% Puinawai no programa"/>
    <n v="1"/>
    <n v="1"/>
    <n v="1"/>
    <n v="1"/>
    <n v="1"/>
    <n v="1"/>
    <n v="1"/>
    <m/>
    <s v="AP_x000a_DT"/>
    <s v="GTEA"/>
    <s v="1. ADMINISTRACIÓN DE LAS ÁREAS DEL SISTEMA DE PARQUES NACIONALES NATURALES Y COORDINACIÓN DEL SISTEMA NACIONAL DE ÁREAS PROTEGIDAS. NACIÓN"/>
    <s v="1.1 Servicio de prevención, vigilancia y control de las áreas protegidas "/>
    <s v="_x000a_1.Prevenir y mitigar riesgos y atender eventos generados por fenómenos naturales e incendios forestales u otras situaciones de riesgo que afecten la gobernabilidad de las áreas protegidas._x000a_2. Controlar el uso y aprovechamiento de los recursos naturales en las áreas protegidas._x000a_3. Realizar estudios jurídicos y técnicos para el saneamiento predial de las áreas protegidas y adelantar su adquisición."/>
    <s v="100%_x000a_DTPA: (32/32 informes) 100%_x000a_DTCA: (56/56 informes) 100%_x000a_DTOR: (24/24 informes) 100%_x000a_DTAO: (48/48 informes) 100%_x000a_DTAN: (32/32 informes) 100%_x000a_DTAM: (40/40 informes) 100%"/>
    <n v="0.72413793103448276"/>
    <n v="0.71982758620689657"/>
    <n v="0.99404761904761907"/>
    <s v="SGM-Margarita 14/10/2022 Se recibieron informes de seguimiento de PVC para el tercer trimestre del año correspondientes a 58 áreas protegidas que programaron el indicador, para el siguiente avance acumulado: DTAM 30/40 informes, DTOR 18/24 informes, DTCA 42/56, DTPA 24/32. DTAO 35/48  Doña Juana reporta limitaciones técnicas en su personal para presentar los medios de verificación respectivos, DTOR 18/24. "/>
    <n v="0.71982758620689657"/>
    <s v="CUMPLIDO"/>
    <s v="100%_x000a_DTPA: (32/32 informes) 100%_x000a_DTCA: (56/56 informes) 100%_x000a_DTOR: (24/24 informes) 100%_x000a_DTAO: (48/48 informes) 100%_x000a_DTAN: (32/32 informes) 100%_x000a_DTAM: (40/40 informes) 100%"/>
    <n v="0.72413793103448276"/>
    <n v="0.71982758620689657"/>
    <n v="0.99404761904761907"/>
    <s v="SGM-Margarita 11/11/2022 se mantiene el reporte anterior por ser de avance trimestral: 14/10/2022 Se recibieron informes de seguimiento de PVC para el tercer trimestre del año correspondientes a 58 áreas protegidas que programaron el indicador, para el siguiente avance acumulado: DTAM 30/40 informes, DTOR 18/24 informes, DTCA 42/56, DTPA 24/32. DTAO 35/48  Doña Juana reporta limitaciones técnicas en su personal para presentar los medios de verificación respectivos, DTOR 18/24. "/>
    <n v="0.71982758620689657"/>
    <s v="CUMPLIDO"/>
    <s v="100%_x000a_DTPA: (32/32 informes) 100%_x000a_DTCA: (56/56 informes) 100%_x000a_DTOR: (24/24 informes) 100%_x000a_DTAO: (48/48 informes) 100%_x000a_DTAN: (32/32 informes) 100%_x000a_DTAM: (40/40 informes) 100%"/>
    <n v="1"/>
    <n v="0.99568965517241381"/>
    <n v="0.99568965517241381"/>
    <s v="Margarita Rozo SGM-GTEA 26-12-2022: Se logra un avance anual del 100% de la meta propuesta con un total de 231 informes a nivel nacional (DTPA 32/32, DTCA 56/56, DTOR 24/24, DTAO 47/48, DTAN 32/32, DTAM 40/40)."/>
    <n v="0.99568965517241381"/>
    <s v="CUMPLIDO"/>
  </r>
  <r>
    <n v="23"/>
    <s v="1. Aumentar el manejo efectivo y equitativo de las áreas protegidas teniendo en cuenta los diferentes modelos de gobernanza con enfoque territorial"/>
    <s v="1. Efectividad del Manejo."/>
    <s v="1.3. Realizar prevención, Vigilancia y Control"/>
    <s v="6.3. Gestión con Valores para resultados"/>
    <s v="ODS 15. Vida de Ecosistemas Terrestres"/>
    <m/>
    <x v="1"/>
    <s v="Acto administrativo que resuelve de fondo el proceso "/>
    <s v="Porcentaje de procesos sancionatorios con impulso procesal durante la vigencia."/>
    <s v="%PSI=  Porcentaje de procesos sancionatorios con impulso.    _x000a_%PSI DT= Porcentaje de procesos sancionatorios con impulso DT.    _x000a_NPI DT= Número de procesos con impulso procesal por DT    _x000a_NPS DT = Número de procesos en sustanciación para el periodo DT.    _x000a_"/>
    <s v="F1 = %PSI DT = (NPI DT / NPS DT) *100 _x000a__x000a_F2 = %PSI = (%PSI DT1 + %PSI DT2 +.. %PSI DT6...) / 6 "/>
    <s v="PEI/PAA"/>
    <s v="ACUMULADO"/>
    <s v="STOCK"/>
    <s v="MENSUAL"/>
    <n v="0.4"/>
    <n v="0.43204750593824226"/>
    <s v="52%_x000a_DTAO: 78/78 impulsos_x000a_DTOR: 33/59 impulsos_x000a_DTPA: 216/319 impulsos_x000a_DTCA: 136/454 impulsos_x000a_DTAN: 5/5 impulsos_x000a_DTAM: 30/34 impulsos_x000a__x000a_Total: 498/949 impulsos"/>
    <n v="0.6"/>
    <s v="24%  _x000a_"/>
    <s v="56% _x000a_"/>
    <n v="1"/>
    <s v="65%_x000a_ "/>
    <s v="30%_x000a__x000a_"/>
    <s v="59%_x000a_"/>
    <m/>
    <s v="DT"/>
    <s v="GTEA"/>
    <s v="1. ADMINISTRACIÓN DE LAS ÁREAS DEL SISTEMA DE PARQUES NACIONALES NATURALES Y COORDINACIÓN DEL SISTEMA NACIONAL DE ÁREAS PROTEGIDAS. NACIÓN"/>
    <s v="1.1 Servicio de prevención, vigilancia y control de las áreas protegidas "/>
    <s v="1.Prevenir y mitigar riesgos y atender eventos generados por fenómenos naturales e incendios forestales u otras situaciones de riesgo que afecten la gobernabilidad de las áreas protegidas._x000a_2. Controlar el uso y aprovechamiento de los recursos naturales en las áreas protegidas._x000a_3. Realizar estudios jurídicos y técnicos para el saneamiento predial de las áreas protegidas y adelantar su adquisición."/>
    <s v="52%_x000a_DTAO: 78/78 impulsos_x000a_DTOR: 33/59 impulsos_x000a_DTPA: 207/319 impulsos_x000a_DTCA: 136/454 impulsos_x000a_DTAN: 12/12 impulsos_x000a_DTAM: 30/34 impulsos_x000a__x000a_Total: 496/956 impulsos = 51,88% O 52%"/>
    <n v="0.35282258064516131"/>
    <n v="0.35282258064516131"/>
    <n v="1"/>
    <s v="11-10-2022. SGM-GTEA. Héctor Ramos: Para el presente indicador la SGM-GTEA no estableció meta alguna. _x000a_DTAM: Para este indicador se programa una meta del 88% correspondiente a 30 impulsos procesales de 34 posibles, para el periodo de septiembre de 2022 se evidencia el avance en 2 actos admnistrativos que le aportan al cumplimiento de la meta._x000a_DTAN: Se programó una meta del 100% que corresponde a 12 impulsos sobre 12 posibles. Para el periodo de septiembre de 2022 se logra evidenciar un avance en 8 actos admnistrativos que aportan al cumplimiento de la meta._x000a_DTCA: Se programó una meta del 30% correspondiente a 136 impulsos de 454. Para el periodo de septiembre de 2022 se verifica la carpeta de evidencias el avance en 24 actos admnistrativos, empero para futuros cortes se recomienda clasificar los actos en periodos de elaboración, con ello se puede establecer en que momento se elaboró que acto._x000a_DTOR: Para el presente indicador la DTOR establece una meta anual del 56%, para el periodo de septiembre 2022, revisada la carpeta de evidencias se encuentran actiaciones relacionadas con 2 expedientes DTOR-026-2022 y, DTOR-015-2017, que aportan al cumplimiento de la meta planeada para este indicador. _x000a_DTPA: Se programó una meta correspondiente al 65%,  correspondiente a 216 impulsos sobre 319 expedientes, para el periodo de septiembre de 2022 en la carpeta de evidencias no se encuentra avance de cumplimiento, se espera que para el proximo corte se alleguen los respectivos soportes de cumplimiento._x000a_DTAO: Se programó para este indicador una meta del 100% correspondiente a 79 impulsos de 78 posibles. Para el periodo de septiembre de 2022 se evidencia el avance en 2 actuaciones admnistrativas que aportan al cumplimiento de la meta."/>
    <n v="0.67846153846153845"/>
    <s v="PARCIALMENTE _x000a_CUMPLIDO"/>
    <s v="52%_x000a_DTAO: 78/78 impulsos_x000a_DTOR: 33/59 impulsos_x000a_DTPA: 207/319 impulsos_x000a_DTCA: 136/454 impulsos_x000a_DTAN: 12/12 impulsos_x000a_DTAM: 30/34 impulsos_x000a__x000a_Total: 496/956 impulsos = 51,88% O 52%"/>
    <n v="0.47782258064516131"/>
    <n v="0.47782258064516131"/>
    <n v="1"/>
    <s v="11-11-2022. GTEA. Héctor Ramos: _x000a_DTAM: programa para este indicador una meta del 88% correspondiente a 30 de 34 impulsos de procesos sancionatorios, para el presente corte se revisa la carpeta de evidencias y se observa un avance en la meta con 3 actos de impulso, porlo cual se valida el indicador._x000a_DTAN:  programó una meta del 100% correspondiente a 12 impulsos sobre 12 posibles, para el presente perido se evidencia un cumplimiento de la meta en su totalidad, empero, acorde a lo conversado en la reunion de ajuste de metas del mes de noviembre, se va ajustar la meta atendiendo a que se aumente el numero de impulsos procesales. Para el proximo corte se espera se alleguen las evidencias de todo lo actuado._x000a_DTAO: programó una meta para este indicador del 100% correspondiente a 79 impulsos de 78 posibles. Acorde a reunion de ajuste de metas se establece la necesidad de la DT de ajustar la meta de este indicador. Para el presente periodo se observa un avance de 6 impulsos procesales, por lo cual se valida el indicador y, se queda atento al correspondiente ajuste de la meta._x000a_DTCA: programó una meta del 30% correspondiente a 136 impulsos de 454. Para el presente perido se revisa la carpeta de evidencias y se encuentra avance de 16 Actos administrativos. Se recomienda ajustar las celdas de este indicador, pues contrario a lo manifestado por la DTCA, si se encuentra avance._x000a_DTOR: establece una meta anual del 56%, para el presente periodo se observa un avance en 8 actos admnistrativos_x000a_DTPA: programó una meta correspondiente al 65%,  correspondiente a 216 impulsos sobre 319 expedientes, para el presente periodo se evidencia avance en el indicador, pero se recomienda que se clasifiquen los actos por mes, a fin de facilitar el conteo de verificación._x000a_"/>
    <n v="0.91884615384615387"/>
    <s v="PARCIALMENTE _x000a_CUMPLIDO"/>
    <s v="52% (501/962)_x000a_DTAO: 56/78_x000a_DTOR: 33/59_x000a_DTPA: 191/319_x000a_DTCA: 173/454_x000a_DTAN: 18/18_x000a_DTAM: 30/34"/>
    <n v="0.48574850299401201"/>
    <n v="0.48574850299401201"/>
    <n v="1"/>
    <s v="Héctor Ramos. SGM-GTEA. 21-12-2022: A partir del ajuste de meta memorando 2022140001382, se logra un avance de meta anual del 93% (468/501)  _x000a_DTOR: Para el presente indicador se estableció una meta de 56% correspondiente a 33 impulsos procesales sobre 59 posibles. Para el presente periodo se observa que, se cumplió con la meta establecida, por lo cual se valida el cumplimiento del indicador._x000a_DTPA: Se programó una meta correspondiente al 60%,  correspondiente a 191 impulsos sobre 319 expedientes. Para el presente periodo se observan 152 actos de impulso de 319 posibles. Por  lo cual no se valida el indicador y, se solicita ajuste aclaración sobre la descripción cualitativa y los porcentajes de avance descritos._x000a_DTAN: Se programa una meta de 18 impulsos sobre 18 posibles. Para el presente periodo se verifica pleno cumplimiento de la meta trazada con 27 impulsos procesales de los 18 planeados. Por lo anterior se valida el indicador._x000a_DTAM: Se programa una meta de 30 impulsos procesales sobre 34 posibles. Para el presente periodo verificada la carpeta de evidencias se determina el cumplimiento de la meta trazada, por lo cual se valida el indicador._x000a_DTAO: Se programa una meta de 56 impulsos procesales de 78 posibles, para el presente periodo se verifica la carpeta de evidencias y se determina que se allegan 53 impulsos procesales de los 56 programados, por lo anterior, se valida el indicador._x000a_DTCA: Se programa una meta de 173 impulsos sobre 454 procesos. Para el presente periodo se revisa la carpeta de evidencias y se determina que, se cumple con la meta, por lo cual se valida el indicador."/>
    <n v="0.93413173652694614"/>
    <s v="CUMPLIDO"/>
  </r>
  <r>
    <m/>
    <s v="1. Aumentar el manejo efectivo y equitativo de las áreas protegidas teniendo en cuenta los diferentes modelos de gobernanza con enfoque territorial"/>
    <s v="1. Efectividad del Manejo."/>
    <s v="1.3. Realizar prevención, Vigilancia y Control"/>
    <s v="6.3. Gestión con Valores para resultados"/>
    <s v="ODS 15. Vida de Ecosistemas Terrestres"/>
    <m/>
    <x v="1"/>
    <s v="Acto administrativo que resuelve de fondo el proceso "/>
    <s v="Porcentaje de procesos sancionatorios resueltos de fondo con acto administrativo."/>
    <s v="% PSRF= Porcentaje de procesos sancionatorios resueltos de fondo con acto administrativo.    _x000a_%PSRFn = Porcentaje de procesos sancionatorios resueltos de fondo con acto administrativo por unidad de reporte (DTs + GTEA).     _x000a_NPrto=  Números de procesos en reparto con corte a 31 de diciembre de la vigencia anterior.    _x000a_NPARF= Números de procesos con acto administrativo que resuelve de fondo _x000a_  "/>
    <s v="F1 = %PSRFx = (NPARF / Nprto) *100_x000a__x000a_F2 = % PSRF= (%PSRFdt1 + %PSRFdt2+.. + %PSRFdt6 + %PSRFgtea) / 7 "/>
    <s v="PEI/PAA"/>
    <s v="ACUMULADO"/>
    <s v="STOCK"/>
    <s v="MENSUAL"/>
    <n v="0.1"/>
    <n v="0.27532857142857142"/>
    <s v="12,1%_x000a_DTOR: 5/5_x000a_DTAM: 3/3_x000a_DTAO: 11/18 _x000a_DTCA: 20/375 _x000a_DTPA: 47/319_x000a_GTEA: 1/1 _x000a__x000a_Total: 87/721"/>
    <n v="0.18"/>
    <n v="0"/>
    <s v="100% _x000a_"/>
    <s v="61% _x000a_ "/>
    <s v="15% _x000a_"/>
    <s v="6,5%_x000a__x000a_"/>
    <s v="100%_x000a_"/>
    <n v="1"/>
    <s v="DT_x000a_GTEA"/>
    <s v="GTEA"/>
    <s v="1. ADMINISTRACIÓN DE LAS ÁREAS DEL SISTEMA DE PARQUES NACIONALES NATURALES Y COORDINACIÓN DEL SISTEMA NACIONAL DE ÁREAS PROTEGIDAS. NACIÓN"/>
    <s v="1.1 Servicio de prevención, vigilancia y control de las áreas protegidas "/>
    <s v="1.Prevenir y mitigar riesgos y atender eventos generados por fenómenos naturales e incendios forestales u otras situaciones de riesgo que afecten la gobernabilidad de las áreas protegidas._x000a_2. Controlar el uso y aprovechamiento de los recursos naturales en las áreas protegidas._x000a_3. Realizar estudios jurídicos y técnicos para el saneamiento predial de las áreas protegidas y adelantar su adquisición."/>
    <s v="12,1%_x000a_DTOR: 5/5_x000a_DTAM: 3/3_x000a_DTAO: 11/18 _x000a_DTCA: 20/375 _x000a_DTPA: 47/319_x000a_GTEA: 2/2 _x000a__x000a_Total: 88/722 impulsos = 12,1%"/>
    <n v="3.1625E-2"/>
    <n v="3.1625E-2"/>
    <n v="1"/>
    <s v="11-10-2022: éctor Ramos: GTEA estableció una meta del 100% correspondiente a 3 decisiones de fondo de 3 posibles, para el presente periodo de septiembre de 2022 se expidieron 2 decisiones de fondo y con ello se dió cumplimiento a la meta establecida._x000a_DTAM: Establece una meta del 100% correspondiente a 3 decisiones de fondo de 3 posibles. Para septiembre de 2022 se logra determinar  que no hay avance en el cumplimiento de la meta establecida, se espera que para el proximo corte se alleguen evidencias de cumplimiento_x000a_DTCA: Se programó para este indicador unam eta de 5.33% correspondiente a 20 decisiones de fondo sobre una base de 375. Para el periodo de septiembre de 2022 se verifica el avance en 3 actos administrativos. Empero, para futuros cortes se recomienda clasificar los actos en periodos de elaboración, con ello se puede establecer en que momento se elaboró que acto._x000a_DTOR: Para el presente indicador, la DTOR establece una meta del 100%, correspondiente a 5 procesos sancionatorios resueltos de fondo, para el periodo de septiembre 2022, en la carpeta de evidencias se logra establecer la decisión de fondo adoptada en exp. DTOR-034-2022 que contribuye al cumplimiento de la meta._x000a_DTPA: Se programó para este indicador una meta del 14, 73%, lo cual corresponde a 47 decisiones de fondo de 319 posibles, para el periodo de septiembre de 2022 se observa que no hay avance en el cumplimiento de la meta establecida,_x000a_DTAO: Se programó  para este indicador, una meta del 61% correspondientes a 11 deciones de fondo sobre 18. Para el periodo de septiembre de 2022 se evidencia el avance en 1 acto admnistrativo que le aporta al cumplimiento de la meta de este indicador._x000a_GTEA: Se establece una meta de 100% de decisiones de fondo atendidas, correspondientes a 3 decisiones de fondo, para el periodo de septiembre se cumple con la meta establecida según se establece en la carpeta de evidencias."/>
    <n v="0.26136363636363635"/>
    <s v="INCUMPLIDO"/>
    <s v="12,1%_x000a_DTOR: 5/5_x000a_DTAM: 3/3_x000a_DTAO: 11/18 _x000a_DTCA: 20/375 _x000a_DTPA: 47/319_x000a_GTEA: 2/2 _x000a__x000a_Total: 88/722 impulsos = 12,1%"/>
    <n v="4.3999999999999997E-2"/>
    <n v="4.3999999999999997E-2"/>
    <n v="1"/>
    <s v="11-11-2022. GTEA. Héctor Ramos: _x000a_DTAM: programa para este indicador, una meta del 100%, correspondientes a 3 sanciones a resolver de fondo, para el presente periodo se verifica la carpeta de evidencias y aún no se observa avance, por lo cual se espera avance del mismo en el proximo corte. _x000a_DTAO: programó una meta para este indicador del 61% correspondientes a 11 decisiones de fondo sobre 18. Acorde a la reunion de ajuste de metas, se establece una necesidad de la DT de ajustar la meta de este indicador. Para el presente periodo se evidencia un avance de 3 actos admnistrativos. Se queda atento al ajuste de la meta para el proximo corte._x000a_DTCA: programó una meta del 5.33% correspondiente a 20 decisiones de fondo sobre una base de 375. Para el presente perido se observa un avance e 3 Actos admnistrativos, por lo cual se recmienda a la DTCA ajustar los datos reportados en la matriz para el presente periodo._x000a_DTOR: establece una meta anual del 100%, correspondiente a 5 procesos sancionatorios resueltos de fondo, para el presente periodo se evidencia el avance establecido por la DT para este indicador._x000a_DTPA: programó una meta correspondiente al14, 73%, lo cual corresponde a 47 decisiones de fondo de 319 posibles, pasra el presente periodo se evidencia avance en 1 acto admnistrativo."/>
    <n v="0.36363636363636365"/>
    <s v="INCUMPLIDO"/>
    <s v="11,91% (86/722)_x000a_DTOR: 5/5_x000a_DTAM: 3/3_x000a_DTAO: 8/18 _x000a_DTCA: 30/375 _x000a_DTPA: 38/319_x000a_GTEA: 2/2"/>
    <n v="8.8558139534883715E-2"/>
    <n v="8.8558139534883715E-2"/>
    <n v="1"/>
    <s v="Héctor Ramos. SGM-GTEA. 21-12-2022: A partir del ajuste de meta memorando 2022140001382, a nivel nacional se logró un 74% de avance (64/86)_x000a_GTEA: Se estableció una meta de 2 decisiones de fondo sobre 2 posibles. En la presnete vigencia se cumplió la meta trazada y adicionalmente se resolvieron 2 sancionatorios de fondo esto es, un total de 4 decisiones de fondo sobre 4 posibles, con lo cual se valida el indicador._x000a_DTOR: Para el presente indicador la DTOR establece una meta anual del 100%, correspondiente a 5 procesos sancionatorios resueltos de fondo, revisada la carpeta de evidencias se observa el cumplimiento de la meta establecida, por lo cual se valida el indicador._x000a_DTPA: Se programó una meta correspondiente a 38 decisiones de fondo de 319 posibles. Para el presente periodo se observa en la carpeta de evidencias 14 decisiones de fondo de las 38 establecidas como meta. Por lo anterior no se valida el indicador._x000a_DTAM: Se estableció una meta de 3 sancionatorios con decision de fondo, de 3 posibles. Verificada la carpeta de evidencias se observa el cumplimiento de la meta trazada, por lo cual se valida el indicador._x000a_DTAO: Se establece una meta de 8 procesos sancionatorios de fondo de 18 posibles. Verificadas las carpetas de evidencias se observa el cumplimiento del indicador, por lo cual se valida el mismo._x000a_DTCA: Se programa una meta de 30 decisiones de fondo con axcto administrativo de 375 posibles. Para el presente periodo se verifica la carpeta de evidencias y se verifica el cumplimiento de la meta establecida, por lo cual se valida el indicador"/>
    <n v="0.7441860465116279"/>
    <s v="INCUMPLIDO"/>
  </r>
  <r>
    <n v="25"/>
    <s v="1. Aumentar el manejo efectivo y equitativo de las áreas protegidas teniendo en cuenta los diferentes modelos de gobernanza con enfoque territorial"/>
    <s v="1. Efectividad del Manejo."/>
    <s v="1.3. Realizar prevención, Vigilancia y Control"/>
    <s v="6.3. Gestión con Valores para resultados"/>
    <s v="ODS 15. Vida de Ecosistemas Terrestres"/>
    <m/>
    <x v="1"/>
    <s v="Actos administrativos resolviendo los trámites solicitados (Hacer)"/>
    <s v="Porcentaje de solicitudes de Trámites Ambientales evaluadas para el periodo"/>
    <s v="SET= N° solicitudes evaluadas en el trimestre _x0009__x0009__x0009__x000a_NSRT=N°solicitudes radicadas en el trimestre _x0009__x0009__x0009__x000a_%STAEP=Porcentaje de solicitudes de Trámites Ambientales evaluadas para el periodo_x0009_"/>
    <s v="(N° solicitudes evaluadas en el trimestre / N° solicitudes radicadas en el trimestre)*100"/>
    <s v="PEI/PAA"/>
    <s v="STOCK"/>
    <s v="STOCK"/>
    <s v="MENSUAL"/>
    <n v="1"/>
    <n v="1"/>
    <n v="1"/>
    <n v="1"/>
    <s v="NA"/>
    <s v="NA"/>
    <s v="NA"/>
    <s v="NA"/>
    <s v="NA"/>
    <s v="NA"/>
    <n v="1"/>
    <s v="SGM"/>
    <s v="GTEA"/>
    <s v="1. ADMINISTRACIÓN DE LAS ÁREAS DEL SISTEMA DE PARQUES NACIONALES NATURALES Y COORDINACIÓN DEL SISTEMA NACIONAL DE ÁREAS PROTEGIDAS. NACIÓN"/>
    <s v="1.1 Servicio de prevención, vigilancia y control de las áreas protegidas "/>
    <s v="1.Prevenir y mitigar riesgos y atender eventos generados por fenómenos naturales e incendios forestales u otras situaciones de riesgo que afecten la gobernabilidad de las áreas protegidas._x000a_2. Controlar el uso y aprovechamiento de los recursos naturales en las áreas protegidas._x000a_3. Realizar estudios jurídicos y técnicos para el saneamiento predial de las áreas protegidas y adelantar su adquisición."/>
    <n v="1"/>
    <n v="1"/>
    <n v="1"/>
    <n v="1"/>
    <s v="SGM-GTEA Maria Fernanda Losada 11/10/2022: Con corte al 30 de septiembre de 2022,  se recibieron 51 solicitudes de permisos, discriminados de la siguiente manera:_x000a_26 solicitudes  de permisos de filmación y fotografía_x000a_2 solicitudes de permiso individual de recolección_x000a_7 solicitudes de permisos de ingreso_x000a_12 solicitudes de autorización de recolección_x000a_3 solicitudes de autorización de investigación _x000a_1 Permiso de recolección para elaboración de estudios ambientales _x000a_(51 solicitudes evaluadas con corte al 30 de septiembre de 2022/ 51 solicitudes radicadas con corte al 30 de septiembre de 2022)*100 = 100%. "/>
    <n v="0.75"/>
    <s v="CUMPLIDO"/>
    <n v="1"/>
    <n v="1"/>
    <n v="1"/>
    <n v="1"/>
    <s v="María Fernanada Losada GTEA 9/11/2022: Con corte al 31 de octubre de 2022,  se recibieron 57 solicitudes de permisos, discriminados de la siguiente manera:_x000a_27 solicitudes  de permisos de filmación y fotografía_x000a_3 solicitudes de permiso individual de recolección_x000a_7 solicitudes de permisos de ingreso_x000a_14  solicitudes de autorización de recolección_x000a_4 solicitudes de autorización de investigación _x000a_1 Permiso de recolección para elaboración de estudios ambientales  _x000a_1 concesión de aguas superficiales _x000a_(57 solicitudes evaluadas con corte al 31 de octubre de 2022/ 57 solicitudes radicadas con corte al 31 de octubre de 2022)*100 = 100%. "/>
    <n v="0.83333333333333326"/>
    <s v="CUMPLIDO"/>
    <n v="1"/>
    <n v="1"/>
    <n v="1"/>
    <n v="1"/>
    <s v="Durante el 2022,  se recibieron 81 solicitudes de permisos, discriminados de la siguiente manera:_x000a_36 solicitudes  de permisos de filmación y fotografía_x000a_4 solicitudes de permiso individual de recolección_x000a_7 solicitudes de permisos de ingreso_x000a_19  solicitudes de autorización de recolección_x000a_5 solicitudes de autorización de investigación _x000a_1 Permiso de recolección para elaboración de estudios ambientales  _x000a_4 concesión de aguas superficiales _x000a_5 Permisos de ocupación de cauce_x000a_(81 solicitudes evaluadas durante el año 2022/ 81 solicitudes radicadas durante el año 2022)*100 = 100%. "/>
    <n v="1"/>
    <s v="CUMPLIDO"/>
  </r>
  <r>
    <n v="26"/>
    <s v="1. Aumentar el manejo efectivo y equitativo de las áreas protegidas teniendo en cuenta los diferentes modelos de gobernanza con enfoque territorial"/>
    <s v="1. Efectividad del Manejo."/>
    <s v="1.3. Realizar prevención, Vigilancia y Control"/>
    <s v="6.3. Gestión con Valores para resultados"/>
    <s v="ODS 15. Vida de Ecosistemas Terrestres"/>
    <m/>
    <x v="1"/>
    <s v="Actos administrativos resolviendo los trámites solicitados (Hacer)"/>
    <s v="Porcentaje de solicitudes de Trámites Ambientales en seguimiento para el periodo"/>
    <s v="EST=Expedientes con seguimiento en trimestre_x0009__x0009__x0009__x0009__x000a_NERT= Expedientes en reparto para el trimestre_x0009__x0009__x0009__x0009__x000a_%STAS=Porcentaje de solicitudes de Trámites Ambientales en seguimiento para el periodo"/>
    <s v=" (N° Expedientes con seguimiento en el trimestre / N° Expedientes en reparto para el trimestre) * 100"/>
    <s v="PEI/PAA"/>
    <s v="STOCK"/>
    <s v="STOCK"/>
    <s v="MENSUAL"/>
    <n v="1"/>
    <n v="1"/>
    <n v="1"/>
    <n v="1"/>
    <s v="NA"/>
    <s v="NA"/>
    <s v="NA"/>
    <s v="NA"/>
    <s v="NA"/>
    <s v="NA"/>
    <n v="1"/>
    <s v="SGM"/>
    <s v="GTEA"/>
    <s v="1. ADMINISTRACIÓN DE LAS ÁREAS DEL SISTEMA DE PARQUES NACIONALES NATURALES Y COORDINACIÓN DEL SISTEMA NACIONAL DE ÁREAS PROTEGIDAS. NACIÓN"/>
    <s v="1.1 Servicio de prevención, vigilancia y control de las áreas protegidas "/>
    <s v="1.Prevenir y mitigar riesgos y atender eventos generados por fenómenos naturales e incendios forestales u otras situaciones de riesgo que afecten la gobernabilidad de las áreas protegidas._x000a_2. Controlar el uso y aprovechamiento de los recursos naturales en las áreas protegidas._x000a_3. Realizar estudios jurídicos y técnicos para el saneamiento predial de las áreas protegidas y adelantar su adquisición."/>
    <n v="1"/>
    <n v="1"/>
    <n v="1"/>
    <n v="1"/>
    <s v="SGM-GTEA Jose Lopez 12/10/2022: En este indicador se realiza seguimiento de los expedientes en reparto por periodo. El avance a 31 de septiembre del 2022 se tiene la siguiente información:_x000a_Numero de Expedientes con seguimiento en el periodo evaluado: _x000a_Expedientes de permisos de filmación y fotografía: 53_x000a_Expedientes de permisos de investigación: 49_x000a_Expedientes de autorización para ubicar, mantener, reubicar, reponer estructuras de comunicación de largo alcance, antenas: 8_x000a_Total: 110_x000a_Número de expedientes en reparto a 30 de agosto del 2022: 104_x000a_(110 Expedientes con seguimiento en el periodo / 110 Expedientes en reparto para el periodo) * 100 = 100%._x000a__x000a_Teniendo en cuenta el procedimiento de concesiones de agua y permisos de vertimientos, se establece que el primer seguimiento se realiza desde nivel central y los demás se realizan directamente desde las Áreas Protegidas, lo anterior, teniendo en cuenta la vigencia de los permisos y las condiciones logísticas que los Parques lo incluyen en sus recorridos. Por tal razón, no se presenta seguimiento administrativo o de campo desde el Grupo de Trámites y Evaluación ambiental para estos trámites. "/>
    <n v="0.75"/>
    <s v="CUMPLIDO"/>
    <n v="1"/>
    <n v="1"/>
    <n v="1"/>
    <n v="1"/>
    <s v="Jose López GTEA 15/11/2022: En este indicador se realiza seguimiento de los expedientes en reparto por periodo. El avance a 31 de septiembre del 2022 se tiene la siguiente información:_x000a_Numero de Expedientes con seguimiento en el periodo evaluado: _x000a_Expedientes de permisos de filmación y fotografía: 53_x000a_Expedientes de permisos de investigación: 51_x000a_Expedientes de autorización para ubicar, mantener, reubicar, reponer estructuras de comunicación de largo alcance, antenas: 8_x000a_Total: 112_x000a_Número de expedientes en reparto a 31 de octubre del 2022: 112_x000a_(112 Expedientes con seguimiento en el periodo / 112 Expedientes en reparto para el periodo) * 100 = 100%._x000a_Teniendo en cuenta el procedimiento de concesiones de agua y permisos de vertimientos, se establece que el primer seguimiento se realiza desde nivel central y los demás se realizan directamente desde las Áreas Protegidas, lo anterior, teniendo en cuenta la vigencia de los permisos y las condiciones logísticas que los Parques lo incluyen en sus recorridos. Por tal razón, no se presenta seguimiento administrativo o de campo desde el Grupo de Trámites y Evaluación ambiental para estos trámites."/>
    <n v="0.83333333333333326"/>
    <s v="CUMPLIDO"/>
    <n v="1"/>
    <n v="1"/>
    <n v="1"/>
    <n v="1"/>
    <s v="En este indicador se realiza seguimiento de los expedientes en reparto por periodo. El avance a 31 de diciembre del 2022 se tiene la siguiente información: _x000a_Numero de Expedientes con seguimiento en el periodo evaluado: 112 (permisos de filmación y fotografía: 53, permisos de investigación: 51, autorización para ubicar, mantener, reubicar, reponer estructuras de comunicación de largo alcance, antenas: 8)._x000a_Número de expedientes en reparto a 31 de diciembre del 2022: 112_x000a_(112 Expedientes con seguimiento en el periodo / 112 Expedientes en reparto para el periodo) * 100 = 100%._x000a__x000a_Teniendo en cuenta el procedimiento de concesiones de agua y permisos de vertimientos, se establece que el primer seguimiento se realiza desde nivel central y los demás se realizan directamente desde las Áreas Protegidas, lo anterior, teniendo en cuenta la vigencia de los permisos y las condiciones logísticas que los Parques lo incluyen en sus recorridos. Por tal razón, no se presenta seguimiento administrativo o de campo desde el Grupo de Trámites y Evaluación ambiental para estos trámites. "/>
    <n v="0.83333333333333326"/>
    <s v="INCUMPLIDO"/>
  </r>
  <r>
    <n v="27"/>
    <s v="1. Aumentar el manejo efectivo y equitativo de las áreas protegidas teniendo en cuenta los diferentes modelos de gobernanza con enfoque territorial"/>
    <s v="1. Efectividad del Manejo."/>
    <s v="1.3. Realizar prevención, Vigilancia y Control"/>
    <s v="6.3. Gestión con Valores para resultados"/>
    <s v="ODS 11. Ciudades y Comunidades Sostenibles"/>
    <m/>
    <x v="1"/>
    <s v="Información a las autoridades competentes."/>
    <s v="Porcentaje de situaciones de riesgo público reportadas por las áreas protegidas del SPNN, en las que se coordinó su atención oportuna con las instancias competentes"/>
    <s v="SRPC=# de situaciones de riesgo público en las que se coordinó la atención oportuna_x0009__x0009__x0009__x0009__x000a_STRR=# de situaciones de riesgo público reportadas a la OGR_x0009__x0009__x0009__x0009__x000a_PSRPA=_x0009_% situaciones de riesgo público reportadas por las áreas protegidas del SPNN, en las que se coordinó su atención oportuna con las instancias competentes_x0009__x0009__x0009__x0009__x0009__x0009__x0009__x0009_"/>
    <s v="(# de situaciones de riesgo público en las que se coordinó la atención oportuna /# de situaciones de riesgo público reportadas a la OGR)*100"/>
    <s v="PEI/PAA"/>
    <s v="STOCK"/>
    <s v="STOCK"/>
    <s v="MENSUAL"/>
    <n v="1"/>
    <n v="1"/>
    <n v="1"/>
    <n v="1"/>
    <n v="1"/>
    <n v="1"/>
    <n v="1"/>
    <n v="1"/>
    <n v="1"/>
    <n v="1"/>
    <m/>
    <s v="AP_x000a_DT_x000a_OGR"/>
    <s v="AP_x000a_DT_x000a_OGR"/>
    <s v="1. ADMINISTRACIÓN DE LAS ÁREAS DEL SISTEMA DE PARQUES NACIONALES NATURALES Y COORDINACIÓN DEL SISTEMA NACIONAL DE ÁREAS PROTEGIDAS. NACIÓN"/>
    <s v="1.1 Servicio de prevención, vigilancia y control de las áreas protegidas "/>
    <s v="1.Prevenir y mitigar riesgos y atender eventos generados por fenómenos naturales e incendios forestales u otras situaciones de riesgo que afecten la gobernabilidad de las áreas protegidas._x000a_2. Controlar el uso y aprovechamiento de los recursos naturales en las áreas protegidas._x000a_3. Realizar estudios jurídicos y técnicos para el saneamiento predial de las áreas protegidas y adelantar su adquisición."/>
    <n v="1"/>
    <n v="1"/>
    <n v="1"/>
    <n v="1"/>
    <s v="OGR Andrea Páez 12/10/2022: Se coordinaron y atendieron efectivamente con las instancias pertinentes una (2) situaciones de orden público que afectan las áreas protegidas  (Anexo - Situaciones de riesgo público atendidas)"/>
    <n v="0.75"/>
    <s v="CUMPLIDO"/>
    <n v="1"/>
    <n v="1"/>
    <n v="1"/>
    <n v="1"/>
    <s v="OGR Andrea Páez 11/11/2022: No se  coordinaron ni atendieron  con las instancias pertinentes  situaciones de orden público que afectaran las áreas protegidas  desde la OGR"/>
    <n v="0.83333333333333337"/>
    <s v="CUMPLIDO"/>
    <n v="1"/>
    <n v="1"/>
    <n v="1"/>
    <n v="1"/>
    <s v="OGR Andrea Páez 22/12/2022: Se coordino y atendio efectivamente con las instancias pertinentes una (1) situacion de orden público que afectan las áreas protegidas  (Anexo - Situaciones de riesgo público atendidas). Se da cumplimiento del 100% de los reportes durante la vigencia. "/>
    <n v="1"/>
    <s v="CUMPLIDO"/>
  </r>
  <r>
    <n v="29"/>
    <s v="1. Aumentar el manejo efectivo y equitativo de las áreas protegidas teniendo en cuenta los diferentes modelos de gobernanza con enfoque territorial"/>
    <s v="1. Efectividad del Manejo."/>
    <s v="1.3. Realizar prevención, Vigilancia y Control"/>
    <s v="6.3. Gestión con Valores para resultados"/>
    <s v="ODS 11. Ciudades y Comunidades Sostenibles_x000a_ODS 13. Acción por el Clima"/>
    <m/>
    <x v="1"/>
    <s v="Informes de seguimiento_x000a_Informes de Gestión"/>
    <s v="Porcentaje de planes de emergencias y contingencias por desastres naturales e incendios de cobertura vegetal implementados en las áreas protegidas del SPNN."/>
    <s v="∑PECDNI=  ∑ de AP con planes de emergencias y contingencias aprobados por desastres naturales con informe de implementación "/>
    <s v="(No. de AP con planes de emergencias y contingencias por desastres naturales e incendios de cobertura vegetal implementados / No. total de AP)*100"/>
    <s v="PEI/PAA"/>
    <s v="ACUMULADO"/>
    <s v="ACUMULADO"/>
    <s v="MENSUAL"/>
    <s v="70%. Este indicador empieza con una lìnea de base de 38 lo que corresponde al 64% de 59 AP"/>
    <n v="0.78476000000000001"/>
    <s v="85%_x000a__x000a_DTAM:7/11_x000a_DTOR:7/7_x000a_DTCA:14/14_x000a_DTAN:8/8_x000a_DTPA:3/8_x000a_DTAO:12/12_x000a_Total: 51/60"/>
    <m/>
    <s v="100%_x000a__x000a_"/>
    <s v="100%_x000a_ "/>
    <n v="1"/>
    <s v="37,5% _x000a_"/>
    <s v="100%_x000a__x000a_"/>
    <s v="100%_x000a_"/>
    <m/>
    <s v="AP_x000a_DT"/>
    <s v="OGR"/>
    <s v="1. ADMINISTRACIÓN DE LAS ÁREAS DEL SISTEMA DE PARQUES NACIONALES NATURALES Y COORDINACIÓN DEL SISTEMA NACIONAL DE ÁREAS PROTEGIDAS. NACIÓN"/>
    <s v="1.1 Servicio de prevención, vigilancia y control de las áreas protegidas "/>
    <s v="1.Prevenir y mitigar riesgos y atender eventos generados por fenómenos naturales e incendios forestales u otras situaciones de riesgo que afecten la gobernabilidad de las áreas protegidas._x000a_2. Controlar el uso y aprovechamiento de los recursos naturales en las áreas protegidas._x000a_3. Realizar estudios jurídicos y técnicos para el saneamiento predial de las áreas protegidas y adelantar su adquisición."/>
    <s v="85%_x000a_DTAM:7/11_x000a_DTOR:7/7_x000a_DTCA:14/14_x000a_DTAN:8/8_x000a_DTPA:3/8_x000a_DTAO:12/12_x000a_Total: 51/60"/>
    <n v="0"/>
    <n v="0"/>
    <n v="0"/>
    <s v="OGR Andrea Páez 12/10/2022: El indicador de cumplimento está asociado a la implementación del PECDNS por lo reportado en las  DT, conforme lo establecido en el Instructivo ELABORACIÓN DEL INFORME DE IMPLEMENTACIÓN DEL PLAN DE EMERGENCIAS Y CONTINGENCIAS POR DESASTRES NATURALES Y SOCIONATURALES EN LAS ÁREAS PROTEGIDAS DEL SISTEMA DE PARQUES NACIONALES NATURALES DE COLOMBIA Y LAS QUE SE ENCUENTRAN BAJO SU ADMINISTRACIÓN. Al finalizar la vigencia 2022 las Direcciones Territoriales remitirán a la OGR el consolidado de los informes de implementación para realizar un único reporte en el último trimestre del año. Sin embargo las DTs cuentan con sus informes de implementacion de las AP lo que se esperar contar con los reportes para el ultimo trimestre al entregar memorando a la OGR.  desde la OGR se envio memorandos para solicitar en el ultimo trimestre el consolidado de informes de implementacion."/>
    <n v="0"/>
    <s v="INCUMPLIDO"/>
    <s v="85%_x000a_DTAM:7/11_x000a_DTOR:7/7_x000a_DTCA:14/14_x000a_DTAN:8/8_x000a_DTPA:3/8_x000a_DTAO:12/12_x000a_Total: 51/60"/>
    <s v="85%_x000a_DTAM:7/11_x000a_DTOR:7/7_x000a_DTCA:14/14_x000a_DTAN:8/8_x000a_DTPA:3/8_x000a_DTAO:12/12_x000a_Total: 51/60"/>
    <s v="_x000a_DTAM:3/11_x000a_DTOR:3/7_x000a_DTCA:5/14_x000a_DTAN:4/8_x000a_DTPA:1/8_x000a_DTAO:6/12_x000a_Total: 22/60"/>
    <n v="0.43"/>
    <s v="OGR Andrea Páez 11/11/2022: El indicador de cumplimento está asociado a la implementación del PECDNS por lo reportado en las  DT, conforme lo establecido en el Instructivo ELABORACIÓN DEL INFORME DE IMPLEMENTACIÓN DEL PLAN DE EMERGENCIAS Y CONTINGENCIAS POR DESASTRES NATURALES Y SOCIONATURALES EN LAS ÁREAS PROTEGIDAS DEL SISTEMA DE PARQUES NACIONALES NATURALES DE COLOMBIA Y LAS QUE SE ENCUENTRAN BAJO SU ADMINISTRACIÓN. Al finalizar la vigencia 2022 las Direcciones Territoriales remitirán a la OGR el consolidado de los informes de implementación para realizar un único reporte en el último trimestre del año. Sin embargo las DTs cuentan con sus informes de implementacion de las AP lo que se esperar contar con los reportes para el ultimo trimestre al entregar memorando a la OGR.  desde la OGR se envio memorandos para solicitar en el ultimo trimestre el consolidado de informes de implementacion."/>
    <n v="0.43"/>
    <s v="INCUMPLIDO"/>
    <s v="85%_x000a_DTAM:7/11_x000a_DTOR:7/7_x000a_DTCA:14/14_x000a_DTAN:8/8_x000a_DTPA:3/8_x000a_DTAO:12/12_x000a_Total: 51/60"/>
    <s v="85%_x000a_DTAM:7/11_x000a_DTOR:7/7_x000a_DTCA:14/14_x000a_DTAN:8/8_x000a_DTPA:3/8_x000a_DTAO:12/12_x000a_Total: 51/60"/>
    <s v="85%_x000a_DTAM:7/11_x000a_DTOR:7/7_x000a_DTCA:14/14_x000a_DTAN:8/8_x000a_DTPA:3/8_x000a_DTAO:12/12_x000a_Total: 51/60"/>
    <n v="1"/>
    <s v="OGR Andrea Páez 22/12/2022: El indicador, da cuenta de los avances cualitativos y cuantitativos corresponden a la gestión de las DTs, en la implementación de los PECDNS. Da cumplimiento de 51 AP con planes de emergencias y contingencias aprobados por desastres naturales con informe de implementación consolidados y validados por la DTs fueron reportados dando cumplimiemto al indicador.  "/>
    <n v="1"/>
    <s v="CUMPLIDO"/>
  </r>
  <r>
    <n v="30"/>
    <s v="1. Aumentar el manejo efectivo y equitativo de las áreas protegidas teniendo en cuenta los diferentes modelos de gobernanza con enfoque territorial"/>
    <s v="1. Efectividad del Manejo."/>
    <s v="1.3. Realizar prevención, Vigilancia y Control"/>
    <s v="6.3. Gestión con Valores para resultados"/>
    <s v="ODS 11. Ciudades y Comunidades Sostenibles"/>
    <m/>
    <x v="1"/>
    <s v="Plan de contigencia de riesgo público "/>
    <s v="No. de planes de contingencia para la gestión de riesgo público generado por el ejercicio de la autoridad ambiental en las áreas protegidas del SPNN en actualización. "/>
    <s v="PRPAA=Planes de contingencia en riesgo publico actualizado y aprob_x0009__x0009_PCRP=No. de planes de contingencia para la gestión de riesgo público generado por el ejercicio de la autoridad ambiental en las áreas protegidas del SPNN en actualización. "/>
    <s v="PCRP: ∑PRPAA"/>
    <s v="PAA"/>
    <s v="ACUMULADO"/>
    <s v="ACUMULADO"/>
    <s v="MENSUAL"/>
    <s v="29 PLANES"/>
    <n v="29"/>
    <n v="26"/>
    <s v="29 PLANES"/>
    <n v="8"/>
    <s v="0_x000a__x000a_."/>
    <n v="4"/>
    <n v="0"/>
    <s v="12  _x000a__x000a_"/>
    <s v="2_x000a_"/>
    <m/>
    <s v="AP_x000a_DT"/>
    <s v="OGR"/>
    <s v="1. ADMINISTRACIÓN DE LAS ÁREAS DEL SISTEMA DE PARQUES NACIONALES NATURALES Y COORDINACIÓN DEL SISTEMA NACIONAL DE ÁREAS PROTEGIDAS. NACIÓN"/>
    <s v="1.1 Servicio de prevención, vigilancia y control de las áreas protegidas "/>
    <s v="1.Prevenir y mitigar riesgos y atender eventos generados por fenómenos naturales e incendios forestales u otras situaciones de riesgo que afecten la gobernabilidad de las áreas protegidas._x000a_2. Controlar el uso y aprovechamiento de los recursos naturales en las áreas protegidas._x000a_3. Realizar estudios jurídicos y técnicos para el saneamiento predial de las áreas protegidas y adelantar su adquisición."/>
    <n v="27"/>
    <n v="27"/>
    <n v="16"/>
    <n v="0.59"/>
    <s v="OGR Andrea Páez 12/10/2022: Descripción avance cualitativo: Sobre el universo de 27 planes de contingencia de Riesgo Publico, que corresponden a una meta reportada por DT, se realizo la validación de 16 informes reportados de los PCRP en actualización. "/>
    <n v="0.59259259259259256"/>
    <s v="INCUMPLIDO"/>
    <n v="27"/>
    <n v="27"/>
    <n v="18"/>
    <n v="0.66"/>
    <s v="OGR Andrea Páez 11/11/2022: Descripción avance cualitativo: Sobre el universo de 27 planes de contingencia de Riesgo Publico, que corresponden a una meta reportada por DT, se realizo la validación de 18 informes reportados de los PCRP en actualización. "/>
    <n v="0.66"/>
    <s v="INCUMPLIDO"/>
    <n v="27"/>
    <n v="27"/>
    <n v="27"/>
    <n v="1"/>
    <s v="OGR Andrea Páez 22/12/2022: A partir de memorandos de ajuste de meta 20221400012103 y 20221400013823 se presenta descripción avance cualitativo: Sobre el universo de 27 planes de contingencia de Riesgo Publico, que corresponden a una meta reportada por DT, se realizo la validación  dando cumplimiento en lo programado con el 100%. "/>
    <n v="1"/>
    <s v="CUMPLIDO"/>
  </r>
  <r>
    <n v="31"/>
    <s v="1. Aumentar el manejo efectivo y equitativo de las áreas protegidas teniendo en cuenta los diferentes modelos de gobernanza con enfoque territorial"/>
    <s v="1. Efectividad del Manejo."/>
    <s v="TODAS LAS ESTRATEGIAS DEL EJE"/>
    <s v="6.3. Gestión con Valores para resultados"/>
    <s v="ODS 14. Vida Submarina_x000a_ODS 15. Vida de Ecosistemas Terrestres_x000a_ODS 17. Alianzas para Lograr los Objetivos"/>
    <s v="PLAN DE ACCIÓN A CAMBIO CLIMÁTICO"/>
    <x v="2"/>
    <s v="Línea base para medir la efectividad del manejo de las áreas protegidas públicas del SINAP a nivel de Sistema._x000a__x000a_Ruta de trabajo acordada para medir la efectividad en el manejo de las AP públicas a escala de sistema."/>
    <s v="Porcentaje de mejora en el indice de efectividad de manejo de las áreas protegidas públicas"/>
    <s v="Mediana de la variación porcentual del índice de efectividad entre dos periodos_x0009__x0009__x000a_Tasa de cambio del índice de efectividad del manejo de las áreas públicas del SINAP._x0009__x0009__x0009__x0009__x000a_Índice de efectividad del manejo en la línea de seguimiento obtenido para las áreas públicas del SINAP_x0009__x0009__x0009__x0009__x000a_Índice de efectividad del manejo en el periodo anterior (línea base) obtenido para las áreas protegidas públicas del SINAP._x0009_"/>
    <s v="Mediana en la variación del indice de efectividad del manejo a nivel de sitio._x000a_Nota: Esta es la formula que quedo registrada en la HM de Sinergia."/>
    <s v="PND-PEI-PAA"/>
    <s v="FLUJO"/>
    <s v="FLUJO"/>
    <s v="MENSUAL"/>
    <n v="0.9"/>
    <n v="0"/>
    <n v="0.2"/>
    <s v="NA"/>
    <m/>
    <m/>
    <m/>
    <m/>
    <m/>
    <m/>
    <m/>
    <s v="SGM_x000a_DT: Apoyo en la gestión que debe hacerse con las CARs en sus territorios."/>
    <s v="GGIS"/>
    <s v="1. ADMINISTRACIÓN DE LAS ÁREAS DEL SISTEMA DE PARQUES NACIONALES NATURALES Y COORDINACIÓN DEL SISTEMA NACIONAL DE ÁREAS PROTEGIDAS. NACIÓN"/>
    <s v="4.6 Servicio de administración y manejo de áreas protegidas"/>
    <s v="53. Contar con un marco de política y normativo adecuado que dinamice el cumplimiento de la misión institucional_x000a_54. Promover la participación de actores estratégicos en la consolidación del Sistema Nacional de Áreas Protegidas, SINAP_x000a_55. Posicionar a Parques Nacionales Naturales, PNN en los ámbitos nacional, regional, local e internacional_x000a_56. Implementar el Plan de Acción del SINAP en los SIRAPs y demás instancias de participación del SINAP._x000a_57. Promover la conservación privada para contribuir al atributo completo del SINAP a través de espacios de trabajo y fortalecimiento de capacidades_x000a_58. Contar con un RUNAP actualizado, operando y con Autoridades fortalecidas en su utilización_x000a_59. Concertar estrategias especiales de manejo con grupos étnicos que permitan articular distintas visiones del territorio_x000a_60. Implementar los planes de acción de los Regímenes Especiales de Manejo (Indígenas) y a los Acuerdos de Uso y Manejo suscritos (Afrodescendiente y raizal)"/>
    <n v="0.2"/>
    <s v="NA"/>
    <s v="NA"/>
    <s v="NA"/>
    <s v="Con el propósito de incrementar el número de áreas protegidas que analizan su efectividad del manejo, con corte a 30 de septiembre, se recibió información de cinco (5) nuevas áreas, entre las que se encuentra: 4 de CORPOGUAVIO y 1 de CORANTIOQUIA. En total, a la fecha se cuenta con información de efectividad del manejo de 55 áreas protegidas pertenecientes a 20 autoridades ambientales (CAR, CARSUCRE, CAS, CDA, CODECHOCÓ, CORALINA, CORANTIOQUIA, CORPOURABÁ, CORPAMAG, CORNARE, CORPOCESAR, CORPOCHIVOR, CORPOGUAJIRA, CORPOGUAVIO, CORPORINOQUIA, CRA, CRC, CRQ, CVC y CORTOLIMA), de las cuáles, para el mes de septiembre, 4 áreas se encuentran revisados técnicamente para un total de 50 áreas protegidas. En la presente vigencia, se ha establecido tener información de 60 nuevas áreas protegidas de carácter público, lo anterior, representa un avance del 91,67%, con lo que, al cierre del año, se espera contar con información de 304 áreas protegidas, incluidas las 244 reportadas a diciembre 31 de 2021._x000a__x000a_Respecto a las áreas de línea de seguimiento, se tiene un total de 244 áreas con resultados en su versión final. De las 294 áreas con información de línea base y de seguimiento de efectividad del manejo, actualmente se adelanta la consolidación de resultados con el fin de generar los reportes correspondientes como parte de los compromisos del Plan Nacional de Desarrollo y de la Política del SINAP adoptada mediante CONPES 4050, para lo que han sido revisadas y consolidadas 146 resultados a la fecha._x000a__x000a_De otra parte, en el mes de septiembre se continua en la preparación de la propuesta metodológica para el análisis de efectividad del Sistema Nacional de Áreas Protegidas -SINAP-. Como parte de esta propuesta, se avanza en la identificación de requerimientos de información, identificación de participantes, entre otros._x000a_"/>
    <s v="NA"/>
    <s v="NA"/>
    <n v="0.2"/>
    <s v="NA"/>
    <s v="NA"/>
    <s v="NA"/>
    <s v="Con el propósito de incrementar el número de áreas protegidas que analizan su efectividad del manejo, con corte a 31 de octubre, se recibió información de dos (2) nuevas áreas, entre las que se encuentra: 1 de CAR y 1 de CVS. En total, a la fecha se cuenta con información de efectividad del manejo de 57 áreas protegidas pertenecientes a 21 autoridades ambientales (CAR, CARSUCRE, CAS, CDA, CODECHOCÓ, CORALINA, CORANTIOQUIA, CORPOURABÁ, CORPAMAG, CORNARE, CORPOCESAR, CORPOCHIVOR, CORPOGUAJIRA, CORPOGUAVIO, CORPORINOQUIA, CRA, CRC, CRQ, CVC, CORTOLIMA y CVS), de las cuáles, para el mes de octubre, 6 áreas se encuentran revisados técnicamente para un total de 56 áreas protegidas. En la presente vigencia, se ha establecido tener información de 60 nuevas áreas protegidas de carácter público, lo anterior, representa un avance del 95,00%, con lo que, al cierre del año, se espera contar con información de 304 áreas protegidas, incluidas las 244 reportadas a diciembre 31 de 2021._x000a__x000a_Respecto a las áreas de línea de seguimiento, se tiene un total de 244 áreas con resultados en su versión final. De las 300 áreas con información de línea base y de seguimiento de efectividad del manejo, actualmente se adelanta la consolidación de resultados con el fin de generar los reportes correspondientes como parte de los compromisos del Plan Nacional de Desarrollo, para lo que han sido revisadas y consolidadas 196 resultados._x000a__x000a_En el levantamiento de información de efectividad del manejo, en lo corrido del año se generaron 22 espacios de aprestamiento, 19 ejercicios de efectividad y 14 capacitaciones a 26 autoridades ambientales en el uso de la herramienta. En los espacios de aprestamiento, orientación técnica y capacitación en la vigencia 2022 han participado cerca de 548 personas distribuidos en 246 hombres y 302 mujeres."/>
    <s v="NA"/>
    <s v="NA"/>
    <n v="0.2"/>
    <n v="0.01"/>
    <n v="0.01"/>
    <n v="1"/>
    <s v="Para la vigencia 2022 se realizó el levantamiento de información de efectividad del manejo de 305 áreas protegidas públicas, donde 250 corresponden a la línea de seguimiento, y las 55 restantes, a línea base, pertenecientes a 31 autoridades ambientales. De las 305 áreas con información de efectividad del manejo, se tiene que 302 se encuentran registradas en el RUNAP, las cuáles representan el 70,56% de las áreas de carácter público y en términos de superficie el 59,77%._x000a__x000a_Las áreas protegidas que cuentan con información de línea de seguimiento, corresponden a 250 áreas protegidas, entre las que se encuentran CAM (10 AP), CAR (2 AP), CARDER (17 AP), CARSUCRE (2 AP), CAS (1 AP), CDA (1 AP), CDMB (1 AP), CODECHOCÓ (2 AP), CORANTIOQUIA (1 AP), CORMACARENA (15 AP), CORNARE (5 AP), CORPOAMAZONIA (2 AP), CORPOBOYACÁ (2 AP), CORPOCALDAS (16 AP), CORPOCESAR (4 AP), CORPOCHIVOR (1 AP), CORPOGUAJIRA (4 AP), CORPOGUAVIO (10 AP), CORPONARIÑO (9 AP), CORPONOR (4 AP), CORPORINOQUIA (8 AP), CORPOURABÁ (5 AP), CORTOLIMA (29 AP), CVC (30 AP), CVS (7 AP) y PNN (62 AP). _x000a__x000a_Las 55 áreas protegidas que cuentan con información de línea base de efectividad de manejo corresponden a: CAR (2 AP), CARSUCRE (2 AP), CAS (2 AP), CDA (1 AP), CODECHOCÓ (1 AP), CORALINA (4 AP), CORANTIOQUIA (4 AP), CORNARE (7 AP), CORPAMAG (2 AP), CORPOCESAR (1 AP), CORPOCHIVOR (1 AP), CORPOGUAJIRA (4 AP), CORPOGUAVIO (6 AP), CORPORINOQUIA (1 AP), CORPOURABA (2 AP), CORTOLIMA (2 AP), CRA (2 AP), CRC (2 AP), CRQ (4 AP), CVC (4 AP) y CVS (1 AP)._x000a__x000a_El cálculo de mejora del índice de efectividad se realizó con las áreas protegidas que cuentan con información de línea de seguimiento para la vigencia 2022, correspondientes a 250 áreas protegidas, donde la mediana de la variación del índice de efectividad del manejo para estas áreas protegidas es del 1%, pese a que la meta planteada fue del 20%. Es importante mencionar que esta meta se planteó en un escenario incierto donde por un lado sólo se contaba con información de efectividad del manejo del 8% de las áreas protegidas de carácter público y por otro lado, las únicas áreas que tenían información periódica por cerca de 10 años eran las de SPNN. Bajo este contexto, la gestión en el marco del Plan Nacional de Desarrollo se orientó en levantar información de línea base y tener mediciones periódicas. Si bien, para el 100% de las áreas protegidas públicas la mediana en la variación es del 1%, en las 62 áreas administradas por PNNC, dicha mejora es de 15,54%._x000a__x000a_De las 250 áreas, 127 tienen una variación en el índice de efectividad del manejo superior al 0%, entre éstas se encuentran 58 de PNNC, 11 de CORMACARENA, 11 de CVC, 8 de CORPOGUAVIO, 6 de CARDER, 5 de CAM, 5 de CORNARE, 4 de CORPOUARÁ, 4 de CORPOGUAJIRA, 3 de CORPORINOQUIA, 2 de CVS, 1 de CORANTIOQUIA, 1 de CORPOCALDAS, 1 de CORPONARIÑO, 1 de CAR, 1 de CDMB, 1 de CORPOCHIVOR, 1 de CORPONOR, 1 de CARSUCRE, 1 de CODECHOCO y 1 de CORPOCESAR. _x000a__x000a_Por otra parte, 80 áreas protegidas no reportan variación en el índice de efectividad del manejo, correspondientes a 27 de CORTOLIMA, 13 de CORPOCALDAS, 13 de CVC, 5 de CVS, 3 de CAM, 3 de CORPONOR, 3 de CORPORINOQUIA, 3 de CORPOCESAR, 2 de CARDER, 2 de CORPOBOYACA, 2 de CORPOAMAZONIA, 1 de CAS, 1 de CORPOGUAVIO, 1 de CORMACARENA y 1 de CODECHOCO, esto se explica debido a que no se presentaron cambios sustanciales en la asignación de los recursos financieros que impactan en la contratación del recurso humano, dotación y mantenimiento de los equipos e infraestructura, así como en la implementación de las líneas de gestión._x000a__x000a_La variación en el índice de efectividad del manejo registra un comportamiento desfavorable en 43 áreas protegidas, donde 39 están bajo la administración de las CAR y CDS y 4 de PNNC. Uno de los factores que ha incidido en este resultado, esta asociado al eje temático de recursos, donde, de manera general, las áreas protegidas no cuentan con el presupuesto requerido para la implementación efectiva de sus estrategias de manejo. Respecto al talento humano, la no continuidad del personal con el que contaban las diferentes autoridades ambientales, ha afectado la implementación de las estrategias de manejo, más aún cuando el personal cumple con diversas funciones al interior de las áreas protegidas. _x000a__x000a_De las áreas de Parques en esta condición, en dos (2) de ellas se identifica afectación en el manejo por las condiciones de riesgo público, lo que no han permitido la intervención en territorio de los equipos de las áreas protegidas._x000a__x000a_Por último, es muy importante resaltar que, de las 31 autoridades ambientales, 14 de éstas cuentan con el 100% de sus áreas protegidas con información de efectividad de manejo, correspondientes a CAM, CARDER, CARSUCRE, CDA, CORALINA, CORMACARENA, CORPAMAG, CORPOAMAZONIA, CORPOCALDAS, CORPOCESAR, CORPONARIÑO, CORPORINOQUIA, CRQ y CVC, lo que representa un logro en los resultados de efectividad del manejo para el Sistema Nacional de Áreas Protegidas. Seguido de aquellas que tienen un rango de avance entre el 80% y el 97% de áreas protegidas bajo su jurisdicción con resultados de efectividad, entre las que se encuentran PNN (97%), CORTOLIMA (91%), CVS (89%), CORPOURABÁ (88%) y CORPOGUAJIRA (80%). Respecto a las áreas protegidas a 2018 identificadas con información de efectividad del manejo (90 AP), las 305 representan un crecimiento del 238,88%._x000a__x000a__x000a__x000a__x000a__x000a_"/>
    <n v="4.9999999999999996E-2"/>
    <s v="INCUMPLIDO"/>
  </r>
  <r>
    <n v="33"/>
    <s v="2. Promover la conformación y consolidación del SINAP, fortaleciendo la representatividad ecológica y la conectividad estructural y funcional del sistema."/>
    <s v="3. Sistema Completo"/>
    <s v="3.1. Armonizar los instrumentos de planeación institucional con los instrumentos de planeación del orden local, regional y nacional. "/>
    <s v="6.3. Gestión con Valores para resultados"/>
    <s v="ODS 14. Vida Submarina_x000a_ODS 15. Vida de Ecosistemas Terrestres_x000a_ODS 17. Alianzas para Lograr los Objetivos"/>
    <m/>
    <x v="2"/>
    <s v="Documento estratégico orientador el SINAP"/>
    <s v="Porcentaje de apropiación del Documento de política del SINAP.   "/>
    <s v="Etapas implementas de la ruta de apropiación de la PP. _x000a_No Total de etapas de apropiación de la PP. _x000a__x000a_"/>
    <s v="(Etapas implementas de la ruta de apropiación de la PP/ No Total de etapas de apropiación de la PP)*100 "/>
    <s v="PEI/PAA"/>
    <s v="ACUMULADO"/>
    <s v="ACUMULADO"/>
    <s v="MENSUAL"/>
    <s v="NA"/>
    <s v="NA"/>
    <n v="1"/>
    <s v="NA"/>
    <m/>
    <m/>
    <m/>
    <m/>
    <m/>
    <m/>
    <m/>
    <s v="DT_x000a_SGM_x000a_GGIS"/>
    <s v="GGIS"/>
    <s v="1. ADMINISTRACIÓN DE LAS ÁREAS DEL SISTEMA DE PARQUES NACIONALES NATURALES Y COORDINACIÓN DEL SISTEMA NACIONAL DE ÁREAS PROTEGIDAS. NACIÓN"/>
    <s v="4.6 Servicio de administración y manejo de áreas protegidas"/>
    <s v="53. Contar con un marco de política y normativo adecuado que dinamice el cumplimiento de la misión institucional_x000a_54. Promover la participación de actores estratégicos en la consolidación del Sistema Nacional de Áreas Protegidas, SINAP_x000a_55. Posicionar a Parques Nacionales Naturales, PNN en los ámbitos nacional, regional, local e internacional_x000a_56. Implementar el Plan de Acción del SINAP en los SIRAPs y demás instancias de participación del SINAP._x000a_57. Promover la conservación privada para contribuir al atributo completo del SINAP a través de espacios de trabajo y fortalecimiento de capacidades_x000a_58. Contar con un RUNAP actualizado, operando y con Autoridades fortalecidas en su utilización_x000a_59. Concertar estrategias especiales de manejo con grupos étnicos que permitan articular distintas visiones del territorio_x000a_60. Implementar los planes de acción de los Regímenes Especiales de Manejo (Indígenas) y a los Acuerdos de Uso y Manejo suscritos (Afrodescendiente y raizal)"/>
    <n v="1"/>
    <n v="0.75"/>
    <n v="0.75"/>
    <n v="1"/>
    <s v="Se desarrollaron espacios con las DTs (DTOR, DTPA, DTAN, DTAO) en el marco de la estrategia de socialización y planeación para la implementación del CONPES 4050."/>
    <n v="0.75"/>
    <s v="CUMPLIDO"/>
    <n v="1"/>
    <n v="0.75"/>
    <n v="0.75"/>
    <n v="1"/>
    <s v="El indicador tiene un avance del 75%, de un 100% programado en la vigencia 2022. El 20%, corresponde al cumplimiento del componente 2 (Grupos adscritos a la Subdirección de Gestión y Manejo de Áreas Protegidas de Parques Nacional Naturales de Colombia con  los cuales se desarrollan espacio para la socialización y aprestamientos de compromisos derivados de la política CONPES 4050/21) y el cumplimiento parcial del componente 1 (Subsistemas regionales en los cuales se desarrollan espacios para hacer la alineación de los instrumentos de planificación de los SIRAP con el Plan de Acción y Seguimiento - PAS del CONPES 4050/21 y en los cuales acompaña el grupo GGIS)_x000a_Se acompañaron  espacios de socializacion y aclaracion de las lineas estrategicas y acciones estrategicas con algunos actores responsables de la im'leentación del PAS Conpes 4050 y en el marco de los siraps en el marco de la  planeación para los subsistemas para la implementación del CONPES 4050."/>
    <n v="0.75"/>
    <s v="CUMPLIDO"/>
    <n v="1"/>
    <n v="1"/>
    <n v="1"/>
    <n v="1"/>
    <s v="El componente 2 del indicador se completó al 100% en el reporte del mes de agosto. El componente 2 tiene un avance del 100% con el segundo informe de orientación y acompañamiento a SIRAP que se actualizará partir de los informes de gestión de los subsistemas. Esto último se programa para la última actualización PAA de 2022."/>
    <n v="1"/>
    <s v="CUMPLIDO"/>
  </r>
  <r>
    <n v="34"/>
    <s v="2. Promover la conformación y consolidación del SINAP, fortaleciendo la representatividad ecológica y la conectividad estructural y funcional del sistema."/>
    <s v="3. Sistema Completo"/>
    <s v="3.1. Armonizar los instrumentos de planeación institucional con los instrumentos de planeación del orden local, regional y nacional. "/>
    <s v="6.3. Gestión con Valores para resultados"/>
    <s v="ODS 14. Vida Submarina_x000a_ODS 15. Vida de Ecosistemas Terrestres_x000a_ODS 17. Alianzas para Lograr los Objetivos"/>
    <m/>
    <x v="2"/>
    <s v="Informes de Orientación y acompañamiento a los subsistemas"/>
    <s v="Sistema de informacion y monitoreo para el SINAP  en operación"/>
    <s v="Sistema de información y monitoreo para el SINAP  en operación en sus escalas de gestión _x000a_Sistema de monitoreo. "/>
    <s v="Sistema de información monitoreo para el SINAP en operación / Sistema de monitoreo : SMO/SM"/>
    <s v="PEI/PAA"/>
    <s v="ACUMULADO"/>
    <s v="SUMA O FLUJO"/>
    <s v="SEMESTRAL"/>
    <s v="1_x000a_Conceptualizar el sistema de monitoreo del SINAP."/>
    <n v="1"/>
    <s v=" 1_x000a_Sistema de monitoreo del SINAP en operación."/>
    <s v="NA"/>
    <m/>
    <m/>
    <m/>
    <m/>
    <m/>
    <m/>
    <m/>
    <s v="SGM _x000a_GGIS _x000a_GPM_x000a_GSIR"/>
    <s v="SGM_x000a_GGIS"/>
    <s v="1. ADMINISTRACIÓN DE LAS ÁREAS DEL SISTEMA DE PARQUES NACIONALES NATURALES Y COORDINACIÓN DEL SISTEMA NACIONAL DE ÁREAS PROTEGIDAS. NACIÓN"/>
    <s v="4.6 Servicio de administración y manejo de áreas protegidas"/>
    <s v="53. Contar con un marco de política y normativo adecuado que dinamice el cumplimiento de la misión institucional_x000a_54. Promover la participación de actores estratégicos en la consolidación del Sistema Nacional de Áreas Protegidas, SINAP_x000a_55. Posicionar a Parques Nacionales Naturales, PNN en los ámbitos nacional, regional, local e internacional_x000a_56. Implementar el Plan de Acción del SINAP en los SIRAPs y demás instancias de participación del SINAP._x000a_57. Promover la conservación privada para contribuir al atributo completo del SINAP a través de espacios de trabajo y fortalecimiento de capacidades_x000a_58. Contar con un RUNAP actualizado, operando y con Autoridades fortalecidas en su utilización_x000a_59. Concertar estrategias especiales de manejo con grupos étnicos que permitan articular distintas visiones del territorio_x000a_60. Implementar los planes de acción de los Regímenes Especiales de Manejo (Indígenas) y a los Acuerdos de Uso y Manejo suscritos (Afrodescendiente y raizal)"/>
    <s v=" 1_x000a_Sistema de monitoreo del SINAP en operación."/>
    <s v="NA"/>
    <s v="NA"/>
    <s v="NA"/>
    <s v="Se finaliza el proceso de verificación de los indicadores del SIMSINAP por parte del equipo técnico de PNNC. Se está a la espera de un espacio de reunión con los institutos de investigación con el fin de generar una ruta formal de flujo de información para asegurar los insumos para el cálculo de los diferentes indicadores."/>
    <s v="NA"/>
    <s v="NA"/>
    <s v=" 1_x000a_Sistema de monitoreo del SINAP en operación."/>
    <s v="NA"/>
    <s v="NA"/>
    <s v="NA"/>
    <s v="Se inicia la planeación del lanzamiento y puesta en operación del SIM SINAP, se realiza backup de la información de conceptualización y diseño del Sistema y se busca gestionar espacio en el servidor institucional."/>
    <s v="NA"/>
    <s v="NA"/>
    <n v="1"/>
    <n v="1"/>
    <n v="1"/>
    <n v="1"/>
    <s v="Se realizó la planeación del lanzamiento y puesta en operación del SIM SINAP, se realizó backup de la información de conceptualización y diseño del Sistema y se busca gestionar espacio en el servidor institucional."/>
    <n v="1"/>
    <s v="CUMPLIDO"/>
  </r>
  <r>
    <n v="36"/>
    <s v="2. Promover la conformación y consolidación del SINAP, fortaleciendo la representatividad ecológica y la conectividad estructural y funcional del sistema."/>
    <s v="3. Sistema Completo"/>
    <s v="3.1. Armonizar los instrumentos de planeación institucional con los instrumentos de planeación del orden local, regional y nacional. "/>
    <s v="6.3. Gestión con Valores para resultados"/>
    <s v="ODS 14. Vida Submarina_x000a_ODS 15. Vida de Ecosistemas Terrestres_x000a_ODS 11. Ciudades y Comunidades Sostenibles"/>
    <s v="PLAN DE ACCIÓN A CAMBIO CLIMÁTICO - POR CONFIRMAR"/>
    <x v="2"/>
    <s v="Documentos técnicos regionales de áreas protegidas como insumo para los planes de desarrollo departamental elaborados que incluyan lineamientos para impulsar procesos de conectividad entre las AP"/>
    <s v="Porcentaje de avance en el proceso de integración de las Areas Protegidas como determinantes ambientales en instrumentos de desarrollo y ordenamiento territorial. _x000a_ "/>
    <s v="%Ap=Porcentaje de avance del área protegida_x0009__x0009__x0009__x0009_%DT=Porcentaje de avance de la DT_x0009__x0009__x0009__x000a_%Nc=Porcentaje de avance del nivel central_x0009__x0009__x0009__x000a_%AOT=Porcentaje de avance"/>
    <s v="%AOT = Promedio (%Ap+%DT+ %Nc)"/>
    <s v="PEI/PAA"/>
    <s v="ACUMULADO"/>
    <s v="ACUMULADO"/>
    <s v="MENSUAL"/>
    <n v="0.25"/>
    <n v="0.5"/>
    <n v="0.81"/>
    <n v="1"/>
    <m/>
    <m/>
    <m/>
    <m/>
    <m/>
    <m/>
    <m/>
    <s v="DT_x000a_AP_x000a_NC"/>
    <s v="DT_x000a_SGM"/>
    <s v="1. ADMINISTRACIÓN DE LAS ÁREAS DEL SISTEMA DE PARQUES NACIONALES NATURALES Y COORDINACIÓN DEL SISTEMA NACIONAL DE ÁREAS PROTEGIDAS. NACIÓN"/>
    <s v="4.6 Servicio de administración y manejo de áreas protegidas"/>
    <s v="53. Contar con un marco de política y normativo adecuado que dinamice el cumplimiento de la misión institucional_x000a_54. Promover la participación de actores estratégicos en la consolidación del Sistema Nacional de Áreas Protegidas, SINAP_x000a_55. Posicionar a Parques Nacionales Naturales, PNN en los ámbitos nacional, regional, local e internacional_x000a_56. Implementar el Plan de Acción del SINAP en los SIRAPs y demás instancias de participación del SINAP._x000a_57. Promover la conservación privada para contribuir al atributo completo del SINAP a través de espacios de trabajo y fortalecimiento de capacidades_x000a_58. Contar con un RUNAP actualizado, operando y con Autoridades fortalecidas en su utilización_x000a_59. Concertar estrategias especiales de manejo con grupos étnicos que permitan articular distintas visiones del territorio_x000a_60. Implementar los planes de acción de los Regímenes Especiales de Manejo (Indígenas) y a los Acuerdos de Uso y Manejo suscritos (Afrodescendiente y raizal)"/>
    <n v="0.81"/>
    <n v="0.5"/>
    <n v="0.5"/>
    <n v="1"/>
    <s v="Participación instancias técnicas interinstitucionales de ordenamiento territorial:  a.) Comité Especial Interinstitucional de la Comisión de Ordenamiento Territorial liderado por DNP: se retroalimento el acuerdo COT sobre esquemas asociativos territoriales, Política General de Ordenamiento Territorial y proyecto decreto sobre Distritos Especiales. b) Comité de gestión integral de territorio marino costero liderado por CCO, se revisó y retroalimento la propuesta de armonización PEM y MIZC,   c) Equipo Función Pública-DNP-Parques Nacionales en el marco del Sistema de Administración del Territorio CONPES SAT 4007 se continuo realizando las reuniones de conceptualización y caracterización de los objetos territoriales,_x000a_Elaboración o retroalimentación documentos ordenamiento territorial: se aprobó el acuerdo COT No.34 sobre esquemas asociativos territoriales y No.33 Política General de Ordenamiento Territorial y Decreto 1576 de 2022 sobre Distritos Especiales, retraolimentación documento POD, SAT 4007_x000a_Fortalecimiento de capacidades: Se concerto agnda  taller para precisar plan conjunto Sierra-Tayrona en ordenamiento territorial, y del taller diseño de MOOC curso masivo de Tadó gestionó ante el Centro de Metodos Espaciales Urbanas -SMUS- de la Universidad Tecnológicas de Berlín, se sigue gestionando el desarrollo del diplomado  &quot;ORDENAMIENTO Y DESARROLLO TERRITORIAL INTERCULTURAL Y AMBIENTAL EN EL CARIBE COLOMBIANO&quot; el cual se realizara con la Universidad del Magdalena y apoyo financiero de GIZ. Nivel central esta trabajando con FAO el diplomado de diversidad cultural y ambiental para el pacífico colombiano. "/>
    <n v="0.7"/>
    <s v="CUMPLIDO"/>
    <n v="0.81"/>
    <n v="0.5"/>
    <n v="0.5"/>
    <n v="1"/>
    <s v="Participación instancias técnicas interinstitucionales de ordenamiento territorial:  a.) Comité Especial Interinstitucional de la Comisión de Ordenamiento Territorial liderado por DNP: se retroalimento el acuerdo COT sobre esquemas asociativos territoriales, Política General de Ordenamiento Territorial y proyecto decreto sobre Distritos Especiales. b) Comité de gestión integral de territorio marino costero liderado por CCO, se revisó y retroalimento la propuesta de armonización PEM y MIZC,   c) Equipo Función Pública-DNP-Parques Nacionales en el marco del Sistema de Administración del Territorio CONPES SAT 4007 se continuo realizando las reuniones de conceptualización y caracterización de los objetos territoriales,_x000a_Elaboración o retroalimentación documentos ordenamiento territorial: se aprobó el acuerdo COT No.34 sobre esquemas asociativos territoriales y No.33 Política General de Ordenamiento Territorial y Decreto 1576 de 2022 sobre Distritos Especiales, retraolimentación documento POD, SAT 4007_x000a_Fortalecimiento de capacidades: Se concerto agnda  taller para precisar plan conjunto Sierra-Tayrona en ordenamiento territorial, y del taller diseño de MOOC curso masivo de Tadó gestionó ante el Centro de Metodos Espaciales Urbanas -SMUS- de la Universidad Tecnológicas de Berlín, se sigue gestionando el desarrollo del diplomado  &quot;ORDENAMIENTO Y DESARROLLO TERRITORIAL INTERCULTURAL Y AMBIENTAL EN EL CARIBE COLOMBIANO&quot; el cual se realizara con la Universidad del Magdalena y apoyo financiero de GIZ. Nivel central esta trabajando con FAO el diplomado de diversidad cultural y ambiental para el pacífico colombiano. "/>
    <n v="0.7"/>
    <s v="CUMPLIDO"/>
    <n v="0.81"/>
    <n v="0.81"/>
    <n v="0.81"/>
    <n v="1"/>
    <s v="Participación instancias técnicas interinstitucionales de ordenamiento territorial:  a.) Comité Especial Interinstitucional de la Comisión de Ordenamiento Territorial liderado por DNP: participacióin en la concertación del plan de acción de la Comisión de Ordenamiento Territorial  fundamentado en las bases del Plan Nacional de Desarrollo 2022-2026. b) Comité de gestión integral de territorio marino costero liderado por CCO, se participo en el evento Latin America and Caribbean Regional Forum on Marine Spatial Planning, citado por la UNESCO al grupo de planificación espacial marina.   c) Equipo Función Pública-DNP-Parques Nacionales en el marco del Sistema de Administración del Territorio CONPES SAT 4007 se acompaño el diseño e implementacion de talleres de validación de avances de conceptualización y caracterización de los objetos territoriales, se hicieron los talleres en Tumaco, Santa Marta y Leticia._x000a_Elaboración o retroalimentación documentos ordenamiento territorial: Se hizo concepto técnico de retroalimentación del POD Amazonas, se particip en equipo interinstitucional y de paises OTCA elaboracion informe IPBES. Se elaboro el texto sobre OT para la IPBES Amazonia_x000a_Fortalecimiento de capacidades: Participación en la moderación del lanzamiento de SIGOT Colombia. Se participo como docentes en importancia de ecosistemas fluviales en el desarrollo y ordenamiento territorial  en el seminario de fluviologia de la Escuela Naval en Barrnanquiilla, Se realizo los talleres interno de OT con áreas protegidas del SPNN en el departamento del Amazonas. Se realizó el taller de retroalimentación del POD Amazonas con las áreas protegidas de la AmaozniaSe organizo y desarrollo de forma conjunta  OT/SGM-PNN Nevado del Huila y PNN las Hermosas del taller de ordenamiento territorial para 7 municipios del Macizo Colombiano. se hicieron los talleres, entrevistas y elaboracion contenidos del MOOC PNN Tatamá y ASOCASAN que se gestionó ante el Centro de Metodos Espaciales Urbanas -SMUS- de la Universidad Tecnológicas de Berlín y que se lanzara en febrero de 2023, se desarrollo el diplomado  &quot;ORDENAMIENTO Y DESARROLLO TERRITORIAL INTERCULTURAL Y AMBIENTAL EN EL CARIBE COLOMBIANO&quot;, producto de la alianza de la Universidad del Magdalena Parques Nacionales Naturales y apoyo financiero de GIZ. Nivel central esta trabajando con FAO el diplomado de diversidad cultural y ambiental para el pacífico colombiano. "/>
    <n v="1"/>
    <s v="CUMPLIDO"/>
  </r>
  <r>
    <n v="37"/>
    <s v="2. Promover la conformación y consolidación del SINAP, fortaleciendo la representatividad ecológica y la conectividad estructural y funcional del sistema."/>
    <s v="3. Sistema Completo"/>
    <s v="3.2. Subsistemas de Gestión. SINAP, SIRAP, Subsistemas temáticos de AP y estrategias complementarias de conservación."/>
    <s v="6.3. Gestión con Valores para resultados"/>
    <s v="ODS 14. Vida Submarina_x000a_ODS 15. Vida de Ecosistemas Terrestres_x000a_ODS 11. Ciudades y Comunidades Sostenibles"/>
    <m/>
    <x v="2"/>
    <s v="Actas, listados de asistencia espaciosInformes  de acompañamiento y orientación a los subsistemas _x000a__x000a_Documentos técnicos regionales de áreas protegidas como insumo para los planes de desarrollo departamental elaborados que incluyan lineamientos para impulsar procesos de conectividad entre las AP"/>
    <s v="% de los subsistemas regionales y temáticos que implementan en sus planes de acción los lineamientos nacionales del SINAP.   "/>
    <s v="Porcentaje de los subsistemas regionales  (Incluidos los temáticos en su ambito de gestión) que incorporan e implementan en sus instrumentos de planificación acciones para al cumplimiento de las metas y directrices nacionales y que se reflejen  en los informes de gestion y las correspondientes evidencias enviadas para el I semestre y el anual  (2 informes). _x000a_Porcentaje cumplimiento de informes consolidados de gestion de orientacion y acompañamiento de los SIRAPs elaborados por el GGIS  (informe semestral y anual)"/>
    <s v="%Subtotal 1=( (% SIRAP1+ % SIRAP2+%SIRAP3+%SIRPA4+%SIRAP5+%SIRAP6) / 6)_x000a__x000a_%Subtotal 2: Informe acompañamiento  1 GGIS_x000a__x000a_Total Indicador=( %Subtotal 1+ %Subtotal 2)/2_x000a__x000a_El numero de informes por semestre que deben presentar las DT y GGIS se evalua  como Ausencia (0) y Cumplimiento (1)"/>
    <s v="PEI/PAA"/>
    <s v="ACUMULADO"/>
    <s v="STOCK"/>
    <s v="SEMESTRAL"/>
    <n v="1"/>
    <n v="1"/>
    <n v="1"/>
    <n v="1"/>
    <m/>
    <m/>
    <m/>
    <m/>
    <m/>
    <m/>
    <m/>
    <s v="DT_x000a_GGIS"/>
    <s v="GGIS"/>
    <s v="1. ADMINISTRACIÓN DE LAS ÁREAS DEL SISTEMA DE PARQUES NACIONALES NATURALES Y COORDINACIÓN DEL SISTEMA NACIONAL DE ÁREAS PROTEGIDAS. NACIÓN"/>
    <s v="4.6 Servicio de administración y manejo de áreas protegidas"/>
    <s v="53. Contar con un marco de política y normativo adecuado que dinamice el cumplimiento de la misión institucional_x000a_54. Promover la participación de actores estratégicos en la consolidación del Sistema Nacional de Áreas Protegidas, SINAP_x000a_55. Posicionar a Parques Nacionales Naturales, PNN en los ámbitos nacional, regional, local e internacional_x000a_56. Implementar el Plan de Acción del SINAP en los SIRAPs y demás instancias de participación del SINAP._x000a_57. Promover la conservación privada para contribuir al atributo completo del SINAP a través de espacios de trabajo y fortalecimiento de capacidades_x000a_58. Contar con un RUNAP actualizado, operando y con Autoridades fortalecidas en su utilización_x000a_59. Concertar estrategias especiales de manejo con grupos étnicos que permitan articular distintas visiones del territorio_x000a_60. Implementar los planes de acción de los Regímenes Especiales de Manejo (Indígenas) y a los Acuerdos de Uso y Manejo suscritos (Afrodescendiente y raizal)"/>
    <n v="1"/>
    <n v="0.5"/>
    <n v="0.5"/>
    <n v="1"/>
    <s v="Los diferentes subsIstemas regionales de áreas protegidas y el temáticos avanzan en la implementacion de sus planes anuales,  de acción y/o  operativos con base en las agendas definidas, aportando a la implementación de los compromisos nacionales establecidos en el documento de politica CONPES 4050; las implementaciones en  algunos subsistemas se ha enfocado a avanzar en el desarrollo de la etapa de costeo de los planes de acción y la estrategia de sostenibilidad financiera, algunos temas de RNSC, y proyectos que se desarrollan en región como el GEF pacífico, Gef SINAP, Paisajes sostenibles; proyectos que aportan a la implemetación de acciones de conservación y aporte a los planes de acción de los subsistemas y el SINAP de manera general."/>
    <s v="NA"/>
    <s v="NA"/>
    <n v="1"/>
    <s v="NA"/>
    <s v="NA"/>
    <s v="NA"/>
    <s v="Algunos de los subsIstemas regionales de áreas protegidas y el temáticos avanzan en la implementacion de sus planes anuales,  de acción y/o  operativos con base en sus programaciones , avanzando en los ejercicios internos para la implementación de los compromisos nacionales establecidos en sus agendas y por ende de la politica CONPES 4050. "/>
    <s v="NA"/>
    <s v="NA"/>
    <n v="1"/>
    <n v="1"/>
    <n v="1"/>
    <n v="1"/>
    <s v="Los seis (6) subsistemas regionales de áreas protegidas han avanzado de acuerdo a sus planes operativos o de trabajo anuales, en temas de armonización de los planes de acción con el PAS del CONPES 4050, en la estrategia de sostenibilidad financiera, participación en espacios de la mesa nacional de prioridades de conservación, en comité tecnico de cierre del Proyecto Gef para la consolidación del SINAP . Las DTs entregan sus respectivos informes de gestión en el marco de los Subsistemas Regionales correspondientes y, con base en estos, GGIS consolida y entrega informe de acompañamiento a la gestión de los SIRAP. Se realizará actualización de dicho informe para la ultima actualización PAA 2022."/>
    <n v="1"/>
    <s v="CUMPLIDO"/>
  </r>
  <r>
    <n v="38"/>
    <s v="2. Promover la conformación y consolidación del SINAP, fortaleciendo la representatividad ecológica y la conectividad estructural y funcional del sistema."/>
    <s v="3. Sistema Completo"/>
    <s v="3.4. Sistemas de información Interoperables"/>
    <s v="6.3. Gestión con Valores para resultados"/>
    <s v="ODS 14. Vida Submarina_x000a_ODS 15. Vida de Ecosistemas Terrestres_x000a_ODS 11. Ciudades y Comunidades Sostenibles"/>
    <m/>
    <x v="2"/>
    <s v="Conceptos técnicos de contraste Reportes de inscripción y registro."/>
    <s v="Número de reportes sobre las áreas protegidas inscritas en el Registro Unico Nacional de Areas Protegidas RUNAP elaborados y divulgados."/>
    <s v="RRUNAP = Numero de reportes de áreas protegidas del SINAP inscritas en el Registro Único Nacional de Áreas Protegidas RUNAP elaborados y difundidos._x0009__x0009__x0009__x0009__x000a_RRUNAPR = Número de Reportes RUNAP elaborados y difundidos en el periodo. _x0009__x0009__x0009__x0009__x000a_RRUNAPP = Número de Reportes RUNAP Programados (Los reportes son mensuales por lo que se programan 12). _x000a_"/>
    <s v="RRUNAP= RRUNAPP - RRUNAPR"/>
    <s v="PEI/PAA"/>
    <s v="ACUMULADO"/>
    <s v="STOCK"/>
    <s v="SEMESTRAL"/>
    <n v="12"/>
    <n v="2"/>
    <n v="2"/>
    <n v="2"/>
    <m/>
    <m/>
    <m/>
    <m/>
    <m/>
    <m/>
    <m/>
    <s v="GTEA_x000a_GSIR_x000a_GGIS"/>
    <s v="GGIS"/>
    <s v="1. ADMINISTRACIÓN DE LAS ÁREAS DEL SISTEMA DE PARQUES NACIONALES NATURALES Y COORDINACIÓN DEL SISTEMA NACIONAL DE ÁREAS PROTEGIDAS. NACIÓN"/>
    <s v="4.6 Servicio de administración y manejo de áreas protegidas"/>
    <s v="53. Contar con un marco de política y normativo adecuado que dinamice el cumplimiento de la misión institucional_x000a_54. Promover la participación de actores estratégicos en la consolidación del Sistema Nacional de Áreas Protegidas, SINAP_x000a_55. Posicionar a Parques Nacionales Naturales, PNN en los ámbitos nacional, regional, local e internacional_x000a_56. Implementar el Plan de Acción del SINAP en los SIRAPs y demás instancias de participación del SINAP._x000a_57. Promover la conservación privada para contribuir al atributo completo del SINAP a través de espacios de trabajo y fortalecimiento de capacidades_x000a_58. Contar con un RUNAP actualizado, operando y con Autoridades fortalecidas en su utilización_x000a_59. Concertar estrategias especiales de manejo con grupos étnicos que permitan articular distintas visiones del territorio_x000a_60. Implementar los planes de acción de los Regímenes Especiales de Manejo (Indígenas) y a los Acuerdos de Uso y Manejo suscritos (Afrodescendiente y raizal)"/>
    <n v="2"/>
    <n v="1"/>
    <n v="1"/>
    <n v="1"/>
    <s v="Según el calendario de difusión de la OE &quot;Áreas protegidas integrantes del SINAP inscritas en el RUNAP&quot;. Se tiene programado dos difusiones para este año Junio y Diciembre. Programada la proxima difusión para el 30 de diciembre._x000a_ Se avanza con la implementación de la NTC1000PE del DANE."/>
    <n v="0.5"/>
    <s v="INCUMPLIDO"/>
    <n v="2"/>
    <n v="1"/>
    <n v="1"/>
    <n v="1"/>
    <s v="Según el calendario de difusión de la OE &quot;Áreas protegidas integrantes del SINAP inscritas en el RUNAP&quot;. Se tiene programado dos difusiones para este año Junio y Diciembre. Programada la proxima difusión para el 30 de diciembre. Se avanza con la implementación de la NTC1000PE del DANE."/>
    <n v="0.5"/>
    <s v="INCUMPLIDO"/>
    <n v="2"/>
    <n v="2"/>
    <n v="2"/>
    <n v="1"/>
    <s v="Se planea realizar la difusión  de la OE &quot;Áreas protegidas integrantes del SINAP inscritas en el RUNAP&quot; el 30 de diciembre, y se continua avanzando con la implementación de la NTC1000 PE del DANE."/>
    <n v="1"/>
    <s v="CUMPLIDO"/>
  </r>
  <r>
    <n v="39"/>
    <s v="2. Promover la conformación y consolidación del SINAP, fortaleciendo la representatividad ecológica y la conectividad estructural y funcional del sistema."/>
    <s v="3. Sistema Completo"/>
    <s v="3.4. Sistemas de información Interoperables"/>
    <s v="6.3. Gestión con Valores para resultados"/>
    <s v="ODS 14. Vida Submarina_x000a_ODS 15. Vida de Ecosistemas Terrestres_x000a_ODS 11. Ciudades y Comunidades Sostenibles"/>
    <s v="PLAN DE ACCIÓN A CAMBIO CLIMÁTICO"/>
    <x v="2"/>
    <s v="REPORTES DE INSCRIPCIÓN Y REGISTRO"/>
    <s v="Numero de AP del SINAP inscritas en el Registro Unico Nacional de Areas Protegidas RUNAP ."/>
    <s v="AREAS PROTEGIDAS DEL SINAP INSCRITAS EN EL RUNAP"/>
    <s v="No. de AP Inscritas en el RUNAP"/>
    <s v="PEI/PAA"/>
    <s v="ACUMULADO"/>
    <s v="ACUMULADO"/>
    <s v="MENSUAL"/>
    <n v="1343"/>
    <n v="1428"/>
    <n v="1460"/>
    <n v="1500"/>
    <m/>
    <m/>
    <m/>
    <m/>
    <m/>
    <m/>
    <m/>
    <s v="GTEA_x000a_GSIR_x000a_GGIS"/>
    <s v="GGIS"/>
    <s v="1. ADMINISTRACIÓN DE LAS ÁREAS DEL SISTEMA DE PARQUES NACIONALES NATURALES Y COORDINACIÓN DEL SISTEMA NACIONAL DE ÁREAS PROTEGIDAS. NACIÓN"/>
    <s v="4.6 Servicio de administración y manejo de áreas protegidas"/>
    <s v="53. Contar con un marco de política y normativo adecuado que dinamice el cumplimiento de la misión institucional_x000a_54. Promover la participación de actores estratégicos en la consolidación del Sistema Nacional de Áreas Protegidas, SINAP_x000a_55. Posicionar a Parques Nacionales Naturales, PNN en los ámbitos nacional, regional, local e internacional_x000a_56. Implementar el Plan de Acción del SINAP en los SIRAPs y demás instancias de participación del SINAP._x000a_57. Promover la conservación privada para contribuir al atributo completo del SINAP a través de espacios de trabajo y fortalecimiento de capacidades_x000a_58. Contar con un RUNAP actualizado, operando y con Autoridades fortalecidas en su utilización_x000a_59. Concertar estrategias especiales de manejo con grupos étnicos que permitan articular distintas visiones del territorio_x000a_60. Implementar los planes de acción de los Regímenes Especiales de Manejo (Indígenas) y a los Acuerdos de Uso y Manejo suscritos (Afrodescendiente y raizal)"/>
    <n v="1520"/>
    <n v="1501"/>
    <n v="1501"/>
    <n v="1"/>
    <s v="Según el reporte oficial sobre las áreas protegidas que se encuentran inscritas en el RUNAP, con corte a 30 de septiembre del 2022, el Sistema Nacional de Áreas Protegidas – SINAP está conformado por 1.501 áreas protegidas que ocupan una superficie de 49'387,970.14 hectáreas, equivalentes al 23,85 % del Territorio Nacional, los cuales están distribuidos en: _x000a_-  19’120,557.45 hectáreas terrestres, equivalentes al 16.75 % de la superficie terrestre del País _x000a_-  30’267,412.68 hectáreas marinas, equivalentes al 32.59 % de la superficie marina de la Nación. "/>
    <n v="0.98750000000000004"/>
    <s v="CUMPLIDO"/>
    <n v="1520"/>
    <n v="1511"/>
    <n v="1511"/>
    <n v="1"/>
    <s v="Según el reporte oficial sobre las áreas protegidas que se encuentran inscritas en el RUNAP, con corte a 31 de octubre del 2022, el Sistema Nacional de Áreas Protegidas – SINAP está conformado por 1.511 áreas protegidas que ocupan una superficie de 49'388,630.03 hectáreas, equivalentes al 23,85 % del Territorio Nacional, los cuales están distribuidos en: _x000a_-  19’121,217.35 hectáreas terrestres, equivalentes al 16.75 % de la superficie terrestre del País _x000a_-  30’267,412.68 hectáreas marinas, equivalentes al 32.59 % de la superficie marina de la Nación. "/>
    <n v="0.99407894736842106"/>
    <s v="CUMPLIDO"/>
    <n v="1560"/>
    <n v="1560"/>
    <n v="1552"/>
    <n v="0.99487179487179489"/>
    <s v="Según el reporte oficial sobre las áreas protegidas que se encuentran inscritas en el RUNAP, con corte a 22 de diciembre del 2022, el Sistema Nacional de Áreas Protegidas – SINAP está conformado por 1.552 áreas protegidas que ocupan una superficie de 49'359,639.15 hectáreas, equivalentes al 23,84 % del Territorio Nacional, los cuales están distribuidos en: _x000a_-  19’090,818.63 hectáreas terrestres, equivalentes al 16.72 % de la superficie terrestre del País _x000a_-  30’267,820.52 hectáreas marinas, equivalentes al 32.59 % de la superficie marina de la Nación. _x000a_Este indicador se actualizará en enero de 2023 para dar cifras finales con corte al 31 de diciembre de 2022."/>
    <n v="0.99487179487179489"/>
    <s v="CUMPLIDO"/>
  </r>
  <r>
    <n v="40"/>
    <s v="2. Promover la conformación y consolidación del SINAP, fortaleciendo la representatividad ecológica y la conectividad estructural y funcional del sistema."/>
    <s v="4. Representatividad Ecológica"/>
    <s v="4.1. Incrementar la representatividad  ecosistémica del país y garantizar que la biodiversidad que se protege, alcanza las metas de conservación específica para cada nivel. "/>
    <s v="6.3. Gestión con Valores para resultados"/>
    <s v="ODS 14. Vida Submarina_x000a_ODS 15. Vida de Ecosistemas Terrestres_x000a_ODS 11. Ciudades y Comunidades Sostenibles"/>
    <s v="PLAN DE ACCIÓN A CAMBIO CLIMÁTICO"/>
    <x v="2"/>
    <s v="Reportes de incremento en representatividad las áreas protegidas del SINAP desde el ámbito de gestión  regional. "/>
    <s v="Pocentaje de ecosistemas o unidades de análisis ecosistémicas no representados o subrepresentados incluidos en el SINAP en el cuatrienio"/>
    <s v="Porcentaje de ecosistemas o unidades de análisis ecosistémicas no representadas y subrepresentados (sin representatividad, con representatividad insignificante o con baja representatividad) incluidas en el SINAP _x000a_Número de ecosistemas o unidades de análisis ecosistémicas no representadas y subrepresentados (con representatividad insignificante o con baja representatividad) incluidas en el SINAP en el periodo de referencia._x000a_Número de ecosistemas o unidades de análisis ecosistémicas no representadas y subrepresentados (con representatividad insignificante o con baja representatividad) a partir del mapa de ecosistemas de país a escala 1:100.000 Versión 2.1, IDEAM 2017, que corresponde con 267 unidades._x000a__x000a_"/>
    <s v="% UAENR/BR  SINAP = ((UAENR/BR  R)/ (UAENR/BR))*100"/>
    <s v="PND-PEI-PAA"/>
    <s v="ACUMULADO"/>
    <s v="ACUMULADO"/>
    <s v="SEMESTRAL"/>
    <n v="0.02"/>
    <n v="3.6999999999999998E-2"/>
    <n v="0.15"/>
    <s v="NA"/>
    <m/>
    <m/>
    <m/>
    <m/>
    <m/>
    <m/>
    <m/>
    <s v="SGM_x000a_GGIS_x000a_DT: Apoyo en la gestión que debe hacerse con las CARs en sus territorios."/>
    <s v="GGIS"/>
    <s v="1. ADMINISTRACIÓN DE LAS ÁREAS DEL SISTEMA DE PARQUES NACIONALES NATURALES Y COORDINACIÓN DEL SISTEMA NACIONAL DE ÁREAS PROTEGIDAS. NACIÓN"/>
    <s v="4.6 Servicio de administración y manejo de áreas protegidas"/>
    <s v="53. Contar con un marco de política y normativo adecuado que dinamice el cumplimiento de la misión institucional_x000a_54. Promover la participación de actores estratégicos en la consolidación del Sistema Nacional de Áreas Protegidas, SINAP_x000a_55. Posicionar a Parques Nacionales Naturales, PNN en los ámbitos nacional, regional, local e internacional_x000a_56. Implementar el Plan de Acción del SINAP en los SIRAPs y demás instancias de participación del SINAP._x000a_57. Promover la conservación privada para contribuir al atributo completo del SINAP a través de espacios de trabajo y fortalecimiento de capacidades_x000a_58. Contar con un RUNAP actualizado, operando y con Autoridades fortalecidas en su utilización_x000a_59. Concertar estrategias especiales de manejo con grupos étnicos que permitan articular distintas visiones del territorio_x000a_60. Implementar los planes de acción de los Regímenes Especiales de Manejo (Indígenas) y a los Acuerdos de Uso y Manejo suscritos (Afrodescendiente y raizal)"/>
    <n v="0.15"/>
    <s v="NA"/>
    <s v="NA"/>
    <s v="NA"/>
    <s v="Teniendo en cuenta que esta es una meta a nivel SINAP, a la fecha de corte, se continúa con el proceso de acompañamiento y seguimiento a las diferentes Autoridades ambientales para el cargue de la información en el aplicativo RUNAP, dando el apoyo requerido. Adicionalmente, la entidad continúa surtiendo la ruta de declaratoria de los procesos de nuevas áreas y/o ampliaciones priorizados en el ámbito de gestión nacional._x000a__x000a_INDICADOR SEMESTRAL"/>
    <s v="NA"/>
    <s v="NA"/>
    <n v="0.15"/>
    <s v="NA"/>
    <s v="NA"/>
    <s v="NA"/>
    <s v="Teniendo en cuenta que esta es una meta a nivel SINAP, a la fecha de corte, se continúa con el proceso de acompañamiento y seguimiento a las diferentes Autoridades ambientales para el cargue de la información en el aplicativo RUNAP, dando el apoyo requerido. Adicionalmente, la entidad continúa surtiendo la ruta de declaratoria de los procesos de nuevas áreas y/o ampliaciones priorizados en el ámbito de gestión nacional."/>
    <s v="NA"/>
    <s v="NA"/>
    <n v="0.15"/>
    <n v="0.15"/>
    <n v="5.5500000000000001E-2"/>
    <n v="0.37"/>
    <s v="Durante el 2022  se destaca la inscripción y/o registro en el Registro Único Nacional de Áreas Protegidas (RUNAP) de 6’233.696,90 nuevas hectáreas protegidas (públicas y privadas/cálculo geográfico), de las cuales el 99,76% corresponden a áreas públicas (9 áreas regionales y 2 áreas nacionales) y 0,24% a áreas protegidas de carácter privado (101 eservas naturales de la sociedad civil - RNSC). Se aclara que se realizó corte de información para el periodo comprendido entre el 14 de diciembre de 2021 y el 12 de diciembre de 2022 puesto que las áreas inscritas o registradas a partir del 14 de diciembre de 2021 no fueron contabilizadas en el anterior reporte de representatividad del SINAP.   Por su parte las autoridades ambientales continúan avanzando en la implementación de la ruta para la declaratoria de áreas protegidas del Sistema Nacional de Áreas Protegidas SINAP, en procesos de declaratoria del ámbito de gestión nacional y regional, igualmente Parques Nacionales Naturales avanza de manera paralela en el proceso de registro de reservas naturales de la sociedad civil, todo lo cual aportará a aumentar la representatividad en el SINAP. _x000a_Se destaca la gestión realizada con relación a consolidación de información de avance en los procesos y de identificación de nuevas prioridades de conservación a nivel regional, en el marco de la mesa nacional de prioridades. Durante el gobierno actual (agosto 2018 a junio 2022) 15 unidades bióticas no cumplían con la meta de conservación y gracias al aporte de nuevas áreas protegidas del SINAP inscritas en el RUNAP cambiaron su categoría de representatividad ecosistémica hacia categorías por encima de la meta del 17%. De manera complementaria, 24 unidades bióticas adicionales, aunque no alcanzaron a superar la meta del 17%, si lograron importantes mejoras en su porcentaje de representatividad, cambiando de categoría “sin representatividad” a categorías subrepresentadas (con insignificante o con baja). Por otra parte, durante el segundo semestre de 2022, una unidad biótica adicional mejoró su representatividad gracias a la declaratoria y registro de nuevas áreas protegidas en el SINAP."/>
    <n v="0.37"/>
    <s v="INCUMPLIDO"/>
  </r>
  <r>
    <n v="41"/>
    <s v="2. Promover la conformación y consolidación del SINAP, fortaleciendo la representatividad ecológica y la conectividad estructural y funcional del sistema."/>
    <s v="3. Sistema Completo"/>
    <s v="6.2 Direccionamiento Estratégico"/>
    <s v="6.2 Direccionamiento Estratégico"/>
    <s v="ODS 14. Vida Submarina_x000a_ODS 15. Vida de Ecosistemas Terrestres_x000a_ODS 17. Alianzas para Lograr los Objetivos"/>
    <m/>
    <x v="2"/>
    <s v="Reporte RUNAP y su difusión"/>
    <s v="No. de autoridades ambientales competentes sensibilizadas en operación estadisticas &quot;Areas protegidas integrantes del SINAP inscritas en el RUNAP&quot;. "/>
    <s v="NTAS= Número Total de Autoridades Ambientales Competentes Sensibilizadas_x000a_NTAC= Número Total de Autodidades Ambientales Competentes_x000a_ NTACSS= Número Total de Autodidades Ambientales Competentes Sin Sensibilización_x000a__x000a__x000a_"/>
    <s v="NTAS=(NTAC-NTACSS)"/>
    <s v="PEI/PAA"/>
    <s v="ACUMULADO"/>
    <s v="STOCK"/>
    <s v="ANUAL"/>
    <n v="30"/>
    <n v="33"/>
    <n v="30"/>
    <n v="30"/>
    <m/>
    <m/>
    <m/>
    <m/>
    <m/>
    <m/>
    <m/>
    <s v="GGIS"/>
    <s v="GGIS"/>
    <s v="1. ADMINISTRACIÓN DE LAS ÁREAS DEL SISTEMA DE PARQUES NACIONALES NATURALES Y COORDINACIÓN DEL SISTEMA NACIONAL DE ÁREAS PROTEGIDAS. NACIÓN"/>
    <s v="4.6 Servicio de administración y manejo de áreas protegidas"/>
    <s v="53. Contar con un marco de política y normativo adecuado que dinamice el cumplimiento de la misión institucional_x000a_54. Promover la participación de actores estratégicos en la consolidación del Sistema Nacional de Áreas Protegidas, SINAP_x000a_55. Posicionar a Parques Nacionales Naturales, PNN en los ámbitos nacional, regional, local e internacional_x000a_56. Implementar el Plan de Acción del SINAP en los SIRAPs y demás instancias de participación del SINAP._x000a_57. Promover la conservación privada para contribuir al atributo completo del SINAP a través de espacios de trabajo y fortalecimiento de capacidades_x000a_58. Contar con un RUNAP actualizado, operando y con Autoridades fortalecidas en su utilización_x000a_59. Concertar estrategias especiales de manejo con grupos étnicos que permitan articular distintas visiones del territorio_x000a_60. Implementar los planes de acción de los Regímenes Especiales de Manejo (Indígenas) y a los Acuerdos de Uso y Manejo suscritos (Afrodescendiente y raizal)"/>
    <n v="30"/>
    <s v="NA"/>
    <s v="NA"/>
    <s v="NA"/>
    <s v="Se remitieron las invitaciones a las 34 autoridades ambientales para su participación en las 7 sesiones en las fechas concertadas en coordinación con las autoridades ambientales realizada a través de los SIRAP's."/>
    <s v="NA"/>
    <s v="NA"/>
    <n v="30"/>
    <n v="30"/>
    <n v="30"/>
    <n v="1"/>
    <s v="Durante el presente mes se llevaron a cabo siete (7) jornadas generales de capacitación del RUNAP a las autoridades ambientales en las fechas 5, 6, 7, 18, 19, 20 y 21 de octubre. Se contó con la participación de los profesionales delegados de 33 autoridades ambientales, la única excepción fue CSB puesto que informaron que no asistirian porque no tienen áreas protegidas y ademas tienen limitaciones de personal."/>
    <n v="1"/>
    <s v="CUMPLIDO"/>
    <n v="33"/>
    <n v="33"/>
    <n v="33"/>
    <n v="1"/>
    <s v="El indicador se da como cumplido en el reporte anterior."/>
    <n v="1"/>
    <s v="CUMPLIDO"/>
  </r>
  <r>
    <n v="42"/>
    <s v="2. Promover la conformación y consolidación del SINAP, fortaleciendo la representatividad ecológica y la conectividad estructural y funcional del sistema."/>
    <s v="4. Representatividad Ecológica"/>
    <s v="4.1. Incrementar la representatividad  ecosistémica del país y garantizar que la biodiversidad que se protege, alcanza las metas de conservación específica para cada nivel. "/>
    <s v="6.3. Gestión con Valores para resultados"/>
    <s v="ODS 14. Vida Submarina_x000a_ODS 15. Vida de Ecosistemas Terrestres_x000a_"/>
    <m/>
    <x v="2"/>
    <s v="Conceptos técnicos que aportan a los procesos de registro de RNSCActo administrativo Registro  de RNSC Acto administrativo Registro OARNSC"/>
    <s v=" % de solicitudes de registro de Reservas naturales de la sociedad civil resueltas. "/>
    <s v="NSRNSCR=No de solicitudes de registro de RNSC resueltas _x0009__x000a_NSRNSCP=No de solicitudes de registro programadas _x0009__x0009__x000a_%SRNSCR=% de solicitudes de registro de Reservas naturales de la sociedad civil resueltas. "/>
    <s v="_x000a_%SRNSCR= (NSRNSCR / NSRNSCP)*100"/>
    <s v="PAA"/>
    <s v="ACUMULADO"/>
    <s v="STOCK"/>
    <s v="MENSUAL"/>
    <n v="0.5"/>
    <n v="0.5"/>
    <s v="57%= 198 solicitudes de registro de RNSC de un universo de 347 solictudes por resolver"/>
    <n v="0.3"/>
    <m/>
    <m/>
    <m/>
    <m/>
    <m/>
    <m/>
    <m/>
    <s v="GTEA"/>
    <s v="GTEA"/>
    <s v="1. ADMINISTRACIÓN DE LAS ÁREAS DEL SISTEMA DE PARQUES NACIONALES NATURALES Y COORDINACIÓN DEL SISTEMA NACIONAL DE ÁREAS PROTEGIDAS. NACIÓN"/>
    <s v="2.1 Servicio declaración de áreas protegidas"/>
    <s v="11. Implementar la ruta para declaratoria de nuevas áreas o ampliación de las existentes._x000a_12. Implementar acuerdos con las comunidades en el marco de los procesos de declaratoria o ampliación de las existentes."/>
    <s v="57%= 198 solicitudes de registro de RNSC de un universo de 347 solictudes por resolver"/>
    <n v="0.45821325648414984"/>
    <n v="0.45821325648414984"/>
    <n v="1"/>
    <s v="De un universo de 347 solicitudes por resolver, en enero y febrero de 2022 se resolvieron 57 solicitudes así: 17 con resolución de registro,1 resolución de no registro y 39 autos de archivos.  En Marzo se resolvieron 6 solicitudes así, 6 con resolución de registro. En abril se resolvieron 12 solicitudes: 3 resoluciones de registro, 9 autos de archivo. En mayo se resolvieron 17 trámites así: 6 resolciones de registro y 11 autos de archivo.  En junio se resolvieron 9 trámites así: 7 resoluciones de registro y 2 autos de archivo. En Julio se resolvieron 13 trámites así: 4 resoluciones de registro y 9 autos de archivo.  En agosto se resolvieron 17 trámites así: 10 resoluciones de registro y 7 autos de archivo. En septiembre se resolvieron 28 trámites así: 10 resoluciones de registro y 7 autos de archivo_x000a__x000a_Con corte al 30 de septiembre de 2022  se resolvieron 159 expedientes, lo que corresponde a un avance del 80.30%  de la meta propuesta ((159*100)/198)._x000a_"/>
    <n v="0.80303030303030298"/>
    <s v="CUMPLIDO"/>
    <s v="57%= 198 solicitudes de registro de RNSC de un universo de 347 solictudes por resolver"/>
    <n v="0.57060518731988474"/>
    <n v="0.57060518731988474"/>
    <n v="1"/>
    <s v="De un universo de 347 solicitudes por resolver, en enero y febrero de 2022 se resolvieron 57 solicitudes así: 17 con resolución de registro,1 resolución de no registro y 39 autos de archivos.  En Marzo se resolvieron 6 solicitudes así, 6 con resolución de registro. En abril se resolvieron 12 solicitudes: 3 resoluciones de registro, 9 autos de archivo. En mayo se resolvieron 17 trámites así: 6 resolciones de registro y 11 autos de archivo.  En junio se resolvieron 9 trámites así: 7 resoluciones de registro y 2 autos de archivo. En Julio se resolvieron 13 trámites así: 4 resoluciones de registro y 9 autos de archivo.  En agosto se resolvieron 17 trámites así: 10 resoluciones de registro y 7 autos de archivo. En septiembre se resolvieron 28 trámites así: 10 resoluciones de registro y 7 autos de archivo. En octubre se resolvieron 39 trámites así: 12 resoluciones de registro y 27 autos de archivo._x000a__x000a_Con corte al 30 de octubre de 2022  se resolvieron 198 expedientes, lo que corresponde a un avance del 100%  de la meta propuesta ((198*100)/198)._x000a_"/>
    <n v="1"/>
    <s v="CUMPLIDO"/>
    <n v="0.72050000000000003"/>
    <n v="0.72050000000000003"/>
    <n v="0.72050000000000003"/>
    <n v="1"/>
    <s v="De un universo de 347 solicitudes por resolver, en enero y febrero de 2022 se resolvieron 57 solicitudes así: 17 con resolución de registro,1 resolución de no registro y 39 autos de archivos.  En Marzo se resolvieron 6 solicitudes así, 6 con resolución de registro. En abril se resolvieron 12 solicitudes: 3 resoluciones de registro, 9 autos de archivo. En mayo se resolvieron 17 trámites así: 6 resolciones de registro y 11 autos de archivo.  En junio se resolvieron 9 trámites así: 7 resoluciones de registro y 2 autos de archivo. En Julio se resolvieron 13 trámites así: 4 resoluciones de registro y 9 autos de archivo.  En agosto se resolvieron 17 trámites así: 10 resoluciones de registro y 7 autos de archivo. En septiembre se resolvieron 28 trámites así: 10 resoluciones de registro y 7 autos de archivo. En octubre se resolvieron 50 trámites así: 12 resoluciones de registro y 38 autos de archivo ( 11 de los cuales no fueron reportados en el periodo respectivo). En noviembre de 2022  se resolvieron 19 trámites así: 13 resoluciones de registro, 1 negación del registro y 5 autos de archivo. En diciembre con corte al 22/12/2022 se resolvieron 10 trámites que corresponden a 10 resoluciones de registro._x000a__x000a_La meta se modificó en noviembre y corresponde a resolver el 75%, es decir 250 expedientes._x000a__x000a_Con corte al 30 de diciembre se reportan 251 expedientes resueltos, lo que corresponde a un avance del 100%  de la meta propuesta ((250*100)/250)."/>
    <n v="1"/>
    <s v="CUMPLIDO"/>
  </r>
  <r>
    <n v="43"/>
    <s v="2. Promover la conformación y consolidación del SINAP, fortaleciendo la representatividad ecológica y la conectividad estructural y funcional del sistema."/>
    <s v="4. Representatividad Ecológica"/>
    <s v="4.1. Incrementar la representatividad  ecosistémica del país y garantizar que la biodiversidad que se protege, alcanza las metas de conservación específica para cada nivel. "/>
    <s v="6.3. Gestión con Valores para resultados"/>
    <s v="ODS 14. Vida Submarina_x000a_ODS 15. Vida de Ecosistemas Terrestres_x000a_"/>
    <m/>
    <x v="2"/>
    <s v="Conceptos técnicos que aportan a los procesos de registro de RNSCActo administrativo Registro  de RNSC Acto administrativo Registro OARNSC"/>
    <s v="Porcentaje de RNSC registradas y notificadas, con información (alfanumérica y cartográfica) inscrita en el RUNAP"/>
    <s v="NSRNSCE=(No de solicitudes de  RNSC  registradas y notificadas con información alfanumérica y cartográfica inscrita en RUNAP- EJECUTA_x0009__x0009__x0009_NSRNSCP=No de solicitudes de  RNSC registradas y notificadas PROGRAMADAS_x0009__x0009__x0009__x0009__x000a_%RNSCIR=Porcentaje de RNSC registradas y notificadas, con información (alfanumérica y cartográfica) inscrita en el RUNAP_x0009_"/>
    <s v="%RNSCIR=(NSRNCE/ NSRNSCP)*100"/>
    <s v="PAA"/>
    <s v="ACUMULADO"/>
    <s v="STOCK"/>
    <s v="MENSUAL"/>
    <n v="0.4"/>
    <n v="0.25"/>
    <s v="26%= 90 RNSC registradas y notificadas, con información (alfanumérica y cartográfica) inscrita en el RUNAP de un universo de 347 solictudes por resolver"/>
    <n v="0.25"/>
    <m/>
    <m/>
    <m/>
    <m/>
    <m/>
    <m/>
    <m/>
    <s v="GTEA"/>
    <s v="GTEA"/>
    <s v="1. ADMINISTRACIÓN DE LAS ÁREAS DEL SISTEMA DE PARQUES NACIONALES NATURALES Y COORDINACIÓN DEL SISTEMA NACIONAL DE ÁREAS PROTEGIDAS. NACIÓN"/>
    <s v="2.1 Servicio declaración de áreas protegidas"/>
    <s v="11. Implementar la ruta para declaratoria de nuevas áreas o ampliación de las existentes._x000a_12. Implementar acuerdos con las comunidades en el marco de los procesos de declaratoria o ampliación de las existentes."/>
    <s v="26%= 90 RNSC registradas y notificadas, con información (alfanumérica y cartográfica) inscrita en el RUNAP de un universo de 347 solictudes por resolver"/>
    <n v="0.23631123919308358"/>
    <n v="0.23631123919308358"/>
    <n v="1"/>
    <s v="De un universo de 347 solicitudes por resolver, en enero y febrero de 2022 se cargaron 24 RNSC registradas con cargue alfanumérico y cartográfico en RUNAP. _x000a_En marzo de subieron 10._x000a_ En abril no se cargó información alfanumérica y cartográfica en RUNAP dado que las resoluciones de registro estaban pendientes de adquirir firmeza. _x000a_En mayo se cargaron 15 RNSC registradas con cargue alfanumérico y cartográfico._x000a_En junio se cargaron 4RNSC registradas con cargue alfanumérico y cartográfico._x000a_En julio se cargaron 7 RNSC registradas con cargue alfanumérico y cartográfico._x000a_En agosto se cargaron 10 RNSC registradas con cargue alfanumérico y cartográfico._x000a_En septiembre se cargaron 12 RNSC registradas con cargue alfanumérico y cartográfico._x000a__x000a_A la fecha se tienen 82 RNSC registradas con cargue alfanumérico y cartográfico en RUNAP, lo que corresponde a un avance del 91.1%."/>
    <n v="0.91111111111111109"/>
    <s v="CUMPLIDO"/>
    <s v="26%= 90 RNSC registradas y notificadas, con información (alfanumérica y cartográfica) inscrita en el RUNAP de un universo de 347 solictudes por resolver"/>
    <n v="0.24207492795389049"/>
    <n v="0.24207492795389049"/>
    <n v="1"/>
    <s v="De un universo de 347 solicitudes por resolver, en enero y febrero de 2022 se cargaron 24 RNSC registradas con cargue alfanumérico y cartográfico en RUNAP. _x000a_En marzo de subieron 10._x000a_ En abril no se cargó información alfanumérica y cartográfica en RUNAP dado que las resoluciones de registro estaban pendientes de adquirir firmeza. _x000a_En mayo se cargaron 15 RNSC registradas con cargue alfanumérico y cartográfico._x000a_En junio se cargaron 4RNSC registradas con cargue alfanumérico y cartográfico._x000a_En julio se cargaron 7 RNSC registradas con cargue alfanumérico y cartográfico._x000a_En agosto se cargaron 10 RNSC registradas con cargue alfanumérico y cartográfico._x000a_En septiembre se cargaron 12 RNSC registradas con cargue alfanumérico y cartográfico._x000a_En octubre se cargaron 2 RNSC  registradas con cargue alfanumérico y cartográfico._x000a_A la fecha se tienen 84 RNSC registradas con cargue alfanumérico y cartográfico en RUNAP, lo que corresponde a un avance del 93.3%."/>
    <n v="0.93115384615384622"/>
    <s v="CUMPLIDO"/>
    <n v="0.40060000000000001"/>
    <n v="0.40057636887608067"/>
    <n v="0.40057636887608067"/>
    <n v="1"/>
    <s v="De un universo de 347 solicitudes por resolver, en enero y febrero de 2022 se cargaron 24 RNSC registradas con cargue alfanumérico y cartográfico en RUNAP. _x000a_En marzo de subieron 10._x000a_ En abril no se cargó información alfanumérica y cartográfica en RUNAP dado que las resoluciones de registro estaban pendientes de adquirir firmeza. _x000a_En mayo se cargaron 15 RNSC registradas con cargue alfanumérico y cartográfico._x000a_En junio se cargaron 4RNSC registradas con cargue alfanumérico y cartográfico._x000a_En julio se cargaron 7 RNSC registradas con cargue alfanumérico y cartográfico._x000a_En agosto se cargaron 10 RNSC registradas con cargue alfanumérico y cartográfico._x000a_En septiembre se cargaron 12 RNSC registradas con cargue alfanumérico y cartográfico._x000a_En octubre se cargaron 2 RNSC  registradas con cargue alfanumérico y cartográfico._x000a_En noviembre se cargaron 10 RNSC  registradas con cargue alfanumérico y cartográfico._x000a_En diciembre se cargaron 45 RNSC  registradas con cargue alfanumérico y cartográfico._x000a__x000a_La meta se modificó en noviembre y corresponde al cargue del  40%, es decir 139 reservas registradas con información alfanumérica y cartográfica en RUNAP._x000a__x000a_Para diciembre se reportan 139 RNSC registradas con cargue alfanumérico y cartográfico en RUNAP, lo que corresponde a un avance del 100% de la meta actualizada"/>
    <n v="1"/>
    <s v="CUMPLIDO"/>
  </r>
  <r>
    <n v="44"/>
    <s v="2. Promover la conformación y consolidación del SINAP, fortaleciendo la representatividad ecológica y la conectividad estructural y funcional del sistema."/>
    <s v="4. Representatividad Ecológica"/>
    <s v="4.1. Incrementar la representatividad  ecosistémica del país y garantizar que la biodiversidad que se protege, alcanza las metas de conservación específica para cada nivel. "/>
    <s v="6.3. Gestión con Valores para resultados"/>
    <s v="ODS 14. Vida Submarina_x000a_ODS 15. Vida de Ecosistemas Terrestres_x000a_"/>
    <m/>
    <x v="2"/>
    <s v="Conceptos técnicos que aportan a los procesos de registro de RNSCActo administrativo Registro  de RNSC Acto administrativo Registro OARNSC"/>
    <s v="Porcentaje de solicitudes de registro de RNSC abiertos a partir  de enero 1 de 2020 con actuaciones de impulso del trámite y/o de fondo"/>
    <s v="Porcentaje de solicitudes de registro de RNSC abiertos a partir  de enero 1 de 2020 con actuaciones de impulso del trámite y/o de fondo"/>
    <s v="(Número de expedientes de RNSC abiertos a partir  de enero 1 de 2020 con actuaciones administrativas de trámite y/o de fondo / No de expedientes de RNSC abiertos a partir  de enero 1 de 2020)*100"/>
    <s v="PAA"/>
    <s v="ACUMULADO"/>
    <s v="STOCK"/>
    <s v="MENSUAL"/>
    <n v="0.9"/>
    <n v="0.95"/>
    <s v="95%= 51 solicitudes impulsadas de 54"/>
    <n v="0.8"/>
    <m/>
    <m/>
    <m/>
    <m/>
    <m/>
    <m/>
    <m/>
    <s v="GTEA"/>
    <s v="GTEA"/>
    <s v="1. ADMINISTRACIÓN DE LAS ÁREAS DEL SISTEMA DE PARQUES NACIONALES NATURALES Y COORDINACIÓN DEL SISTEMA NACIONAL DE ÁREAS PROTEGIDAS. NACIÓN"/>
    <s v="2.1 Servicio declaración de áreas protegidas"/>
    <s v="11. Implementar la ruta para declaratoria de nuevas áreas o ampliación de las existentes._x000a_12. Implementar acuerdos con las comunidades en el marco de los procesos de declaratoria o ampliación de las existentes."/>
    <n v="0.95"/>
    <n v="0.94886363636363635"/>
    <n v="0.90909090909090906"/>
    <n v="1"/>
    <s v="Durante el año 2022 se propuso impulsar el 95% de las solicitudes abiertas a partir del 1 de enero. Con corte al 30 de septiembre se radicaron 176 nuevas solicitudes de registro de Reservas Naturales de la Sociedad Civil entre las que se incluyen 23 allegadas a finales de 2021 y 153 radicadas en 2022 cuya meta correspondió a impulsar el 95%, es decir 167 solicitudes de registro._x000a__x000a_Con corte al 31 de septiembre, se impulsaron 160 solicitudes de la siguiente forma: 148 con autos de inicio, 7 con oficios de no inicio de trámite, 2 solicitudes a la OAJ para verificar la titularidad del predio por presentar traslape con AP del SPNN, 1 con oficio de solicitud de información adicional y 1 con oficio a la ANT para verificar propiedad por presentar traslape con resguardo indígena, 1 con solicitud a la URT, las demás se encuentran en revisión jurídica, lo que corresponde al 91% de avance de la meta propuesta._x000a__x000a_Adicionalmente y con corte al 30 de septiembre se han resuelto 21 trámites allegados en la actual vigencIa."/>
    <n v="0.95808383233532934"/>
    <s v="CUMPLIDO"/>
    <n v="0.95"/>
    <n v="0.9509803921568627"/>
    <n v="0.92647058823529416"/>
    <n v="0.97422680412371143"/>
    <s v="Durante el año 2022 se propuso impulsar el 95% de las solicitudes abiertas a partir del 1 de enero. Con corte al 30 de octubre se radicaron 204 nuevas solicitudes de registro de Reservas Naturales de la Sociedad Civil entre las que se incluyen 23 allegadas a finales de 2021 y 181 radicadas en 2022 cuya meta correspondió a impulsar el 95%, es decir 194 solicitudes de registro._x000a__x000a_Con corte al 3o de octubre, se impulsaron 189 solicitudes de la siguiente forma: 177 con autos de inicio, 7 con oficios de no inicio de trámite, 2 solicitudes a la OAJ para verificar la titularidad del predio por presentar traslape con AP del SPNN, 1 con oficio de solicitud de información adicional y 1 con oficio a la ANT para verificar propiedad por presentar traslape con resguardo indígena, 1 con solicitud a la URT, las demás se encuentran en revisión jurídica, lo que corresponde al 92,65% de avance de la meta propuesta._x000a__x000a_Adicionalmente y con corte al 30 de octubre se han resuelto 30 trámites allegados en la actual vigencIa así: 2 resoluciones de registro, 27 autos de archivo y  1 negación del registro."/>
    <n v="0.97422680412371143"/>
    <s v="CUMPLIDO"/>
    <n v="0.95"/>
    <n v="0.94871794871794868"/>
    <n v="0.94871794871794868"/>
    <n v="1"/>
    <s v="Durante el año 2022 se propuso impulsar el 95% de las solicitudes abiertas a partir del 1 de enero. Con corte al 13 de diciembre se radicaron 234 nuevas solicitudes de registro de Reservas Naturales de la Sociedad Civil entre las que se incluyen 23 allegadas a finales de 2021 y 211 radicadas en 2022 cuya meta correspondió a impulsar el 95%, es decir 222 solicitudes de registro._x000a__x000a_Con corte al 22 de diciembre, se impulsaron 222 solicitudes de la siguiente forma: 209 con autos de inicio, 8 con oficios de no inicio de trámite, 2 solicitudes a la OAJ para verificar la titularidad del predio por presentar traslape con AP del SPNN, 1 con oficio de solicitud de información adicional y 1 con oficio a la ANT para verificar propiedad por presentar traslape con resguardo indígena, 1 con solicitud a la URT, las demás se encuentran en revisión jurídica, lo que corresponde al cumplimiento del 100% de  de la meta propuesta._x000a__x000a_Adicionalmente y con corte al 23 de diciembre se han resuelto 20 trámites allegados en la actual vigencIa así: 13 resoluciones de registro y  7 autos de archivo."/>
    <n v="0.99865047233468285"/>
    <s v="CUMPLIDO"/>
  </r>
  <r>
    <n v="45"/>
    <s v="2. Promover la conformación y consolidación del SINAP, fortaleciendo la representatividad ecológica y la conectividad estructural y funcional del sistema."/>
    <s v="4. Representatividad Ecológica"/>
    <s v="4.1. Incrementar la representatividad  ecosistémica del país y garantizar que la biodiversidad que se protege, alcanza las metas de conservación específica para cada nivel. "/>
    <s v="6.3. Gestión con Valores para resultados"/>
    <s v="ODS 14. Vida Submarina_x000a_ODS 15. Vida de Ecosistemas Terrestres_x000a_"/>
    <m/>
    <x v="2"/>
    <s v="Conceptos técnicos que aportan a los procesos de registro de RNSCActo administrativo Registro  de RNSC Acto administrativo Registro OARNSC"/>
    <s v="Porcentaje de solicitudes de registro de organizaciones articuladoras de RNSC con actuaciones administrativas de impulso  y/o de fondo."/>
    <s v="Porcentaje de solicitudes de registro de organizaciones articuladoras de RNSC con actuaciones administrativas de impulso y/o de fondo."/>
    <s v="(Número de solicitudes de registro de Organizaciones articuladoras de RNSC con actuaciones administrativas de impulso y/o de fondo / Solicitudes de registro de Organizaciones articuladoras de RNSC recibidas)*100"/>
    <s v="PAA"/>
    <s v="STOCK"/>
    <s v="STOCK"/>
    <s v="MENSUAL"/>
    <n v="1"/>
    <n v="1"/>
    <n v="1"/>
    <n v="1"/>
    <m/>
    <m/>
    <m/>
    <m/>
    <m/>
    <m/>
    <m/>
    <s v="GTEA"/>
    <s v="GTEA"/>
    <s v="1. ADMINISTRACIÓN DE LAS ÁREAS DEL SISTEMA DE PARQUES NACIONALES NATURALES Y COORDINACIÓN DEL SISTEMA NACIONAL DE ÁREAS PROTEGIDAS. NACIÓN"/>
    <s v="2.1 Servicio declaración de áreas protegidas"/>
    <s v="11. Implementar la ruta para declaratoria de nuevas áreas o ampliación de las existentes._x000a_12. Implementar acuerdos con las comunidades en el marco de los procesos de declaratoria o ampliación de las existentes."/>
    <n v="1"/>
    <n v="1"/>
    <n v="1"/>
    <n v="1"/>
    <s v="Durante el año 2022 se propuso impulsar el 100% de las solicitudes allegadas. Pese a que no se han presentado solictudes relacionadas con el registro de nuevas organizaciones articuladoras de RNSC concorte al 30 de SEPTIEMBRE  de 2022, PNNC ha adelantado todas las acciones administrativas y técnicas que se requieren para divulgar y socializar la importancia de estas organizaciones en el marco del SINAP y fomentado espacios de participación para que los interesados conozcan el trámite para realizar este tipo de registros."/>
    <n v="0.75"/>
    <s v="CUMPLIDO"/>
    <n v="1"/>
    <n v="1"/>
    <n v="1"/>
    <n v="1"/>
    <s v="Durante el año 2022 se propuso impulsar el 100% de las solicitudes allegadas. Pese a que no se han presentado solictudes relacionadas con el registro de nuevas organizaciones articuladoras de RNSC concorte al 30 de octubre  de 2022, PNNC ha adelantado todas las acciones administrativas y técnicas que se requieren para divulgar y socializar la importancia de estas organizaciones en el marco del SINAP y fomentado espacios de participación para que los interesados conozcan el trámite para realizar este tipo de registros."/>
    <n v="0.83"/>
    <s v="CUMPLIDO"/>
    <n v="1"/>
    <n v="1"/>
    <n v="1"/>
    <n v="1"/>
    <s v="Durante el año 2022 se propuso impulsar el 100% de las solicitudes allegadas. Pese a que no se han presentado solictudes relacionadas con el registro de nuevas organizaciones articuladoras de RNSC concorte al 30 de noviembre de 2022, PNNC ha adelantado todas las acciones administrativas y técnicas que se requieren para divulgar y socializar la importancia de estas organizaciones en el marco del SINAP y fomentado espacios de participación para que los interesados conozcan el trámite para realizar este tipo de registros."/>
    <n v="1"/>
    <s v="CUMPLIDO"/>
  </r>
  <r>
    <n v="46"/>
    <s v="3. Fortalecer la entidad en sus dinámicas administrativas y de gestión, para el cumplimiento de su misión. "/>
    <s v="6. Fortalecimiento Institucional del PNNC"/>
    <s v="6.7. Control Interno"/>
    <s v="6.7. Control Interno"/>
    <s v="ODS 16. Paz, Justicia e Instituciones Sólidas"/>
    <m/>
    <x v="3"/>
    <s v="Informe de seguimiento al Plan Anual de Auditoría._x000a__x000a_Informe de Evaluación a la Gestión del Riesgo._x000a_ _x000a_Informes de Seguimiento Planes de Mejoramiento."/>
    <s v=" % de avance en la implementación del Modelo Estándar de Control Interno."/>
    <s v="Auditorías internas, acciones correctivas y de mejora y seguimiento al monitoreo de riesgos. "/>
    <s v="1. Número de Auditorías Internas Realizados / Número de Auditorías Internas Programados*100  _x000a_2.  Número de Seguimientos a Acciones Correctivas y de Mejora Realizados / Número de Seguimientos a Acciones Correctivas y de Mejora Programados*100 _x000a_3. Número de Seguimientos al Monitoreo de Riesgos Realizados / Número de Seguimientos al Monitoreo de Riesgos Programados*100  _x000a_SUMATORIA DE 1+2+3_x000a__x000a_"/>
    <s v="PEI/PAA"/>
    <s v="STOCK"/>
    <s v="STOCK"/>
    <s v="MENSUAL"/>
    <n v="1"/>
    <n v="1"/>
    <n v="1"/>
    <n v="1"/>
    <m/>
    <m/>
    <m/>
    <m/>
    <m/>
    <m/>
    <m/>
    <s v="GCI"/>
    <s v="GCI"/>
    <s v="3. FORTALECIMIENTO DE LA CAPACIDAD INSTITUCIONAL DE PARQUES NACIONALES NATURALES A NIVEL NACIONAL."/>
    <s v="2. Servicio de Implementación Sistemas de Gestión"/>
    <s v="Actualizar autodiagnóstico, planes de trabajo y/o mejoramiento anual. _x000a_Ejecutar  los  planes de trabajo y/o mejoramiento_x000a_Ejecutar el Plan  de auditoria"/>
    <n v="1"/>
    <n v="1"/>
    <n v="1"/>
    <n v="1"/>
    <s v="REPORTE SEGUIMIENTO A PROYECTOS DE INVERSIÓN PAA_x000a_INDICADORES TEXTO_x000a_Variable No.1: Auditorías Internas_x000a_Las evidencias de los Informes Finales se encuentran publicados en el siguiente enlace: https://www.parquesnacionales.gov.co/portal/es/transparencia-participacion-y-servicio-al-ciudadano/informes-de-evaluacion-y-gestion/vigencia-2022/_x000a__x000a_• Oficina Asesora Jurídica -Informe EKOGUI (Gestión Jurídica)  - Finalizada_x000a_• Proceso Recursos Humanos y Proceso de Recursos Físicos PNN Amacayacu - PNN Cahuinari - PNN Río Puré - PNN Yaigojé Apaporis – Finalizada_x000a_• Proceso Autoridad Ambiental y Proceso de Administración y Manejo del SPNN PNN Amacayacu - PNN Cahuinari - PNN Río Puré - PNN Yaigojé Apaporis – Finalizada_x000a_• Proceso Estadístico del RUNAP NTCPE 1000:2020 –_x000a_• Oficina Asesora Jurídica -Informe de Seguimiento EKOGUI (Gestión Jurídica) - Finalizada._x000a_• Proceso de Control Disciplinario – Finalizada_x000a_• Proceso de Gestión de Recursos Financieros Nivel Central - DTAO-DTAM-DTOR-DTCA-DTPA-DTAN - En ejecución._x000a_• Proceso de Gestión de Recursos Financieros y Proceso de Recursos Físicos (Aplicativo NEON vs. Saldos Financieros) - En Ejecución _x000a_• Proceso Gestión del Talento Humano - Seguimiento a los Temas de Talento Humano y Seguridad y Salud en el Trabajo – En ejecución_x000a_• Aplicativo de Trámites - Liquidaciones GTEA-GGF – finalizada pendiente informe. _x000a_• Auditoría interna al proceso de gestión contractual - Grupo de Gestión Contractual –Direcciones Territoriales de Parques Nacionales Naturales de Colombia- En ejecución_x000a__x000a_Variable No.2 Seguimiento a Acciones Correctivas y de Mejora_x000a_Se presentó el seguimiento a las acciones correctivas y de mejora con corte al 31-08-2022 y 30-09-2022, los cuales se encuentran publicados en el siguiente enlace:_x000a__x000a_https://intranet.parquesnacionales.gov.co/cultura-del-autocontrol/metale-la-ficha-al-autocontrol/plan-de-mejoramiento-por-procesos/_x000a__x000a_Variable No.3: Seguimiento al Monitoreo de Mapa de Riesgos_x000a_Se realizó el Primer y Segundo Seguimiento al Monitoreo del Mapa de Riesgos y Matriz de Oportunidades 2022, los cual se encuentran publicados en el siguiente enlace: _x000a_https://www.parquesnacionales.gov.co/portal/es/transparencia-participacion-y-servicio-al-ciudadano/informes-de-evaluacion-y-gestion/vigencia-2022/"/>
    <n v="0.75"/>
    <s v="CUMPLIDO"/>
    <n v="1"/>
    <n v="1"/>
    <n v="1"/>
    <n v="1"/>
    <s v="_x000a_REPORTE PAA OCTUBRE 2022_x000a_Variable No.1: Auditorías Internas_x000a_• Proceso de Gestión Humana y Proceso de Recursos Físicos PNN Amacayacu - PNN Cahuinarí - PNN Río Puré - PNN Yaigojé Apaporis – Finalizada_x000a_• Proceso Autoridad Ambiental y Proceso de Administración y Manejo del SPNN PNN Amacayacu - PNN Cahuinarí - PNN Río Puré - PNN Yaigojé Apaporis – Finalizada_x000a_• Oficina Asesora Jurídica - Seguimientos EKOGUI (Gestión Jurídica) - Dos Informes (en marzo y en septiembre) - Finalizados._x000a_• Proceso Estadístico del RUNAP NTCPE 1000:2020 – Finalizada_x000a_• Proceso de Control Disciplinario – Finalizada_x000a_• Proceso Gestión del Talento Humano - Seguimiento a los Temas de Talento Humano y Seguridad y Salud en el Trabajo – Finalizada_x000a_• Aplicativo de Trámites - Liquidaciones GTEA-GGF – finalizada_x000a_• Proceso de Gestión de Recurso Financieros Cadena Presupuestal DTOR – Finalizada_x000a_• Proceso de Autoridad Ambiental y Proceso de Administración y Manejo DTOR – Finalizada_x000a_• Proceso de Gestión de Recursos Financieros Nivel Central - DTAO-DTAM-DTOR-DTCA-DTPA-DTAN - Finalizada._x000a_• Proceso de Direccionamiento Estratégico - Proceso de Atención Ciudadano - Participación Ciudadana y Control Social – Finalizada_x000a_• Proceso de Gestión de Recursos Financieros - Cadena Presupuestal – DTAN – Finalizada_x000a_• Proceso Autoridad Ambiental y Proceso de Administración y Manejo del SPNN – DTAN – Finalizada_x000a_• Proceso de Gestión Contractual Nivel Central - DTAO-DTAM-DTOR-DTCA-DTPA-DTAN - En ejecución_x000a_• Proceso de Gestión de Recursos Financieros - Arqueo de Caja Menor - En ejecución_x000a_• Proceso de Gestión de Recursos Financieros y Proceso de Recursos Físicos (Aplicativo NEON vs. Saldos Financieros) - En ejecución_x000a__x000a_Las evidencias de los Informes Finales se encuentran publicados en el siguiente enlace: https://www.parquesnacionales.gov.co/portal/es/transparencia-participacion-y-servicio-al-ciudadano/informes-de-evaluacion-y-gestion/vigencia-2022/_x000a__x000a_Variable No.2 Seguimiento a Acciones Correctivas y de Mejora_x000a_Se presentó el seguimiento a las acciones correctivas y de mejora con corte a 30-09-2022, el cual se encuentra publicado en el siguiente enlace:_x000a__x000a_https://intranet.parquesnacionales.gov.co/cultura-del-autocontrol/metale-la-ficha-al-autocontrol/plan-de-mejoramiento-por-procesos/vigencia-2022/_x000a__x000a_Se encuentra en conformación el consolidado del seguimiento a las Acciones Correctivas y de Mejora con corte a 31 de octubre de 2022._x000a__x000a_Variable No.3: Seguimiento al Monitoreo de Mapa de Riesgos_x000a_Se cuenta con el SEGUNDO Seguimiento al Monitoreo del Mapa de Riesgos y Matriz de Oportunidades 2022, el cual se encuentra publicado en el siguiente enlace: _x000a_https://www.parquesnacionales.gov.co/portal/es/transparencia-participacion-y-servicio-al-ciudadano/informes-de-evaluacion-y-gestion/vigencia-2022/"/>
    <n v="0.83333333333333337"/>
    <s v="CUMPLIDO"/>
    <n v="1"/>
    <n v="1"/>
    <n v="1"/>
    <n v="1"/>
    <s v="GCI - REPORTE SEGUIMIENTO A PROYECTOS DE INVERSIÓN _x000a_Variable No.1: Auditorías Internas_x000a_1. Proceso de Gestión Humana y Proceso de Recursos Físicos PNN Amacayacu - PNN Cahuinari - PNN Río Puré - PNN Yaigojé Apaporis – Finalizada_x000a_2. Proceso Autoridad Ambiental y Proceso de Administración y Manejo del SPNN PNN Amacayacu - PNN Cahuinari - PNN Río Puré - PNN Yaigojé Apaporis – Finalizada_x000a_3. Oficina Asesora Jurídica - Seguimientos EKOGUI (Gestión Jurídica) – Un Informe en marzo de 2022 - Finalizado._x000a_4. Oficina Asesora Jurídica - Seguimientos EKOGUI (Gestión Jurídica) - Un Informe en septiembre de 2022 - Finalizado._x000a_5. Proceso Estadístico del RUNAP NTCPE 1000:2020 – Finalizada_x000a_6. Proceso de Control Disciplinario – Finalizada_x000a_7. Proceso Gestión del Talento Humano - Seguimiento a los Temas de Talento Humano y Seguridad y Salud en el Trabajo – Finalizada_x000a_8. Aplicativo de Trámites - Liquidaciones GTEA-GGF – finalizada_x000a_9. Proceso de Gestión de Recurso Financieros Cadena Presupuestal DTOR – Finalizada_x000a_10. Proceso de Autoridad Ambiental y Proceso de Administración y Manejo DTOR – Finalizada_x000a_11. Proceso de Gestión de Recursos Financieros Nivel Central - DTAO-DTAM-DTOR-DTCA-DTPA-DTAN - Finalizada._x000a_12. Proceso de Direccionamiento Estratégico - Proceso de Atención Ciudadano - Participación Ciudadana y Control Social – Finalizada_x000a_13. Proceso de Gestión de Recursos Financieros - Cadena Presupuestal – DTAN – Finalizada_x000a_14. Proceso Autoridad Ambiental y Proceso de Administración y Manejo del SPNN – DTAN – Finalizada_x000a_15. Proceso de Gestión de Recursos Financieros - Arqueo de Caja Menor – Finalizada_x000a_16. Accesibilidad página Web – Seguimiento ITA – Finalizada_x000a_17. Proceso de Gestión Contractual Nivel Central - DTAO-DTAM-DTOR-DTCA-DTPA-DTAN – Finalizada_x000a_18. Proceso de Gestión de Recursos Financieros y Proceso de Recursos Físicos (Aplicativo NEON vs. Saldos Financieros) – Finalizada_x000a_19. Seguimiento a la Auditoría Interna de Implementación de la Norma Técnica de Colombiana NTC 6047 – Infraestructura – Finalizada_x000a_20. Proceso Autoridad Ambiental y Proceso Administración y Manejo del SPNN - PNN Bahía Portete Kaurrele – Finalizada_x000a_21. Proceso Talento Humano, Proceso de Gestión Contractual y Proceso de Recursos Físicos - PNN Bahía Portete Kaurrele – Finalizada_x000a_22. Proceso Autoridad Ambiental y Proceso Administración y Manejo del SPNN - PNN Tayrona – Finalizada_x000a_23. Contrato de Concesión, Proceso de Gestión Contractual y Proceso de Recursos Físicos - PNN Tayrona – Finalizada_x000a_24. Proceso de Gestión Documental (Archivo) – Finalizada_x000a__x000a_Las evidencias de los Informes Finales se encuentran publicados en el siguiente enlace: https://www.parquesnacionales.gov.co/portal/es/transparencia-participacion-y-servicio-al-ciudadano/informes-de-evaluacion-y-gestion/vigencia-2022/_x000a__x000a_Variable No.2 Seguimiento a Acciones Correctivas y de Mejora_x000a_Se presentó el seguimiento a las acciones correctivas y de mejora mediante el seguimiento al Plan de Mejoramiento por Procesos-Gestión con corte a 30-11-2022, el cual se encuentra publicado en el siguiente enlace:_x000a__x000a_https://intranet.parquesnacionales.gov.co/cultura-del-autocontrol/metale-la-ficha-al-autocontrol/plan-de-mejoramiento-por-procesos/vigencia-2022/_x000a__x000a_Se encuentra en conformación el consolidado del seguimiento a las Acciones Correctivas y de Mejora con corte a diciembre de 2022._x000a__x000a_Variable No.3: Seguimiento al Monitoreo de Mapa de Riesgos_x000a_Se cuenta con el tercer Seguimiento al Monitoreo del Mapa de Riesgos y Matriz de Oportunidades 2022, el cual se encuentra publicado en el siguiente enlace: _x000a_https://www.parquesnacionales.gov.co/portal/es/transparencia-participacion-y-servicio-al-ciudadano/informes-de-evaluacion-y-gestion/vigencia-2022/"/>
    <n v="1"/>
    <s v="CUMPLIDO"/>
  </r>
  <r>
    <n v="47"/>
    <s v="3. Fortalecer la entidad en sus dinámicas administrativas y de gestión, para el cumplimiento de su misión. "/>
    <s v="6. Fortalecimiento Institucional del PNNC"/>
    <s v="6.4. Evaluación de resultados"/>
    <s v="6.4. Evaluación de resultados"/>
    <s v="ODS 16. Paz, Justicia e Instituciones Sólidas"/>
    <s v="5 planes institucionales: _x000a_1. Plan de preservación digital_x000a_2.  Plan estratégico tecnologías de la información  y las comunicaciones - PETIC_x000a_3. Plan de tratamiento de riesgos de seguridad y provaciodad de la información_x000a_4.  Plan de seguridad y provacidad de la información_x000a_5. Plan de mantenimiento y servicios tecnológicos "/>
    <x v="4"/>
    <s v="Plan Estratégico Tecnologías de la Información y las Comunicaciones PETIC._x000a_Plan de Tratamiento de Riesgos de Seguridad y Privacidad de la Información_x000a_Plan de Seguridad y Privacidad de la Información_x000a_Plan de Mantenimiento de Servicios Tecnológicos"/>
    <s v="# de planes institucionales evaluados y retroalimentados"/>
    <s v="Se mantienen los cuatro (4)  planes que son: PETIC, Plan de Seguridad y Privacidad de la Información, Plan de mantenimiento y Plan de Tratamiento de Riesgos que se ha unificado con el SGI. Respecto al  Plan de Preservación Digital es responsabilidad del Grupo de Procesos Corporativos, dada la naturaleza de archivo."/>
    <s v="(# Planes institucionales/_x000a_Total Planes institucionales evaluados)*100"/>
    <s v="PEI/PAA"/>
    <s v="ACUMULADO"/>
    <s v="STOCK"/>
    <s v="MENSUAL"/>
    <n v="4"/>
    <n v="4"/>
    <n v="4"/>
    <n v="4"/>
    <m/>
    <m/>
    <m/>
    <m/>
    <m/>
    <m/>
    <m/>
    <s v="GSIR 3 planes (1. PETIC, 2. Plan de Seguridad y Privacidad de la Información 3.Plan de mantenimiento y Plan de Tratamiento de Riesgos. _x000a_Grupo de Procesos Corporativos, 1 PLAN (Plan de Preservación Digital). "/>
    <s v="GSIR"/>
    <s v="3. FORTALECIMIENTO DE LA CAPACIDAD INSTITUCIONAL DE PARQUES NACIONALES NATURALES A NIVEL NACIONAL."/>
    <s v="6. Servicios tecnológicos"/>
    <s v="Mantener y soportar la infraestructura de hardware y software de PNN._x000a_Adquirir la infraestructura de hardware y software de PNN._x000a_Implementar el modelo de  Seguridad de la Información de la entidad._x000a_Adquirir la infraestructura de comunicaciones de PNN."/>
    <n v="4"/>
    <n v="3"/>
    <n v="3"/>
    <n v="1"/>
    <s v="Se cuenta con la actualización del Plan de Seguridad y Privacidad de la Información para la vigencia 2022_x000a_Se realiza la actualización del mapa de riesgos y oportunidades para la vigencia 2022"/>
    <n v="0.75"/>
    <s v="CUMPLIDO"/>
    <n v="4"/>
    <n v="3"/>
    <n v="3"/>
    <n v="1"/>
    <s v="Se cuenta con la actualización del Plan de Seguridad y Privacidad de la Información para la vigencia 2022_x000a_Se realiza la actualización del mapa de riesgos y oportunidades para la vigencia 2022"/>
    <n v="0.75"/>
    <s v="CUMPLIDO"/>
    <n v="4"/>
    <n v="4"/>
    <n v="4"/>
    <n v="1"/>
    <s v="Se cuenta con la actualización del Plan de Seguridad y Privacidad de la Información para la vigencia 2022_x000a_Se realiza la actualización del mapa de riesgos y oportunidades para la vigencia 2022_x000a_Se realizo la revisión de los temas del PETI y su hoja de ruta. "/>
    <n v="1"/>
    <s v="CUMPLIDO"/>
  </r>
  <r>
    <n v="48"/>
    <s v="3. Fortalecer la entidad en sus dinámicas administrativas y de gestión, para el cumplimiento de su misión. "/>
    <s v="6. Fortalecimiento Institucional del PNNC"/>
    <s v="6.5. Información y _x000a_comunicaciones"/>
    <s v="6.5. Información y _x000a_comunicaciones"/>
    <s v="ODS 16. Paz, Justicia e Instituciones Sólidas"/>
    <m/>
    <x v="4"/>
    <s v="Plan Estratégico Tecnologías de la Información y las Comunicaciones PETIC."/>
    <s v="Porcentaje de implementación de Plan Estratégico de Tecnologías de la Información y las Comunicaciones ­ PETIC"/>
    <s v="P1=Proyecto uno (1)_x0009__x0009__x0009__x0009__x000a_P2= Proyecto dos (2)_x0009__x0009__x0009__x0009__x000a_P3=Proyecto tres (3)_x0009__x0009__x0009__x0009__x000a_P4=Proyecto tres (4)_x0009__x0009__x0009__x0009__x000a_P5=Proyecto tres (5)_x0009__x0009__x0009__x0009__x000a_P6=Proyecto tres (6)"/>
    <s v="Promedio = [(P1+PP) + (P2+PP) + (P3+PP) / 3"/>
    <s v="PEI/PAA"/>
    <s v="ACUMULADO"/>
    <s v="STOCK"/>
    <s v="MENSUAL"/>
    <n v="0.84"/>
    <n v="0.91"/>
    <n v="0.95"/>
    <n v="1"/>
    <m/>
    <m/>
    <m/>
    <m/>
    <m/>
    <m/>
    <m/>
    <s v="GSIR"/>
    <s v="GSIR"/>
    <s v="3. FORTALECIMIENTO DE LA CAPACIDAD INSTITUCIONAL DE PARQUES NACIONALES NATURALES A NIVEL NACIONAL."/>
    <s v="6. Servicios tecnológicos"/>
    <s v="Mantener y soportar la infraestructura de hardware y software de PNN._x000a_Adquirir la infraestructura de hardware y software de PNN._x000a_Implementar el modelo de  Seguridad de la Información de la entidad._x000a_Adquirir la infraestructura de comunicaciones de PNN."/>
    <n v="0.95"/>
    <n v="0.63"/>
    <n v="0.63"/>
    <n v="1"/>
    <s v="Para el mes de septiembre se continuan con los avances en los siguientes aspectos a medir. _x000a_Proyectos asociados a la información: _x000a_Los servicios se encuentran disponibles pero no están expuestos al público por recomendaciones legales y por frecuencia de publicación de los datos._x000a_Se encuentra en estructuracion y desarrollo documento sobre el diagnostico del componente de Informacion pendiente de revisión por el  Coordinador del GTIC._x000a_Proyectos asociados a los sistemas de información: _x000a_Se ajusta la base de datos, se crean los campos userExternoId para usuarios externos que no tienen correo y que necesitan crear certificaciones, modelos, controladores, mappers y formularios para poder agregar en los tres tipos de certificaciones: por municipio, por predial o por forma geografico: linea, área, punto, la información del usuario interesado: &quot;cedula externo&quot; ,&quot;nombre solicitante&quot;  y &quot;apellido solicitante&quot;en certificaciones que no posee correo y es diligenciado unicamente por una persona del grupo de atención de usuarios, colores del frontend de certificaciones, reemplazando el color verde por el azul. _x000a_Sistema de restauración se gestionó la publicación de información para los geoservicios de integración para la herramienta._x000a_Visor nueva versión se actualiza para el soporte de leyendas para las diferentes herramientas de la entidad._x000a_Se realiza la publiación de los servicios del SINAP:_x000a_Aplicación web inventarios se inicia con el proceso de actualización de dockerizacion para la integración con SIIF nación._x000a_Se realizan ajustes a los modulos del SGD-Orfeo segun los lineamientos de la entidad._x000a_Proyectos asociados a  Servicios tecnológicos_x000a_Suite de adobe se adjudico contrato, en proceso de acta de inicio de inicio._x000a_Se continua con el proceso de migración de herramientas a nube dando inicio a la herramienta de NEON y a la construcción de la herramienta e GIT_x000a_Se monitorea el estado del servidor Linux 192.168.50.13 y el estado de las aplicaciones alojadas y se comieza la sincronización con el nuevo mecanismo de backups._x000a_Administración de la granja de servidores Se monitorea sobre el esquema de salubridad los activo on premise._x000a_El licenciamiento ELA se encuentra vigente desde el 19 de diciembre de 2021, y hasta el 19 de diciembre de 2024._x000a_Se construyen estusdios previos para la renovacion de la solucion wifi._x000a_Se realiza seguimiento mensual al contrato con UT Azteca-Centurylink._x000a_Renovación del espectro electromagnético se envia memorando a las areas protegidas con el fin de obtener informacion requerida para dar cumplimiento a la resolución. _x000a_Proyectos Asocados al Uso y Aprobación TI_x000a_Se esta actualizando el plan de comuicaciones se encuentra revisión para ajustes. _x000a_Se inicia con el reporte de matriz de % de declaración de aplicabilidad."/>
    <n v="0.66315789473684217"/>
    <s v="PARCIALMENTE _x000a_CUMPLIDO"/>
    <n v="0.95"/>
    <n v="0.72"/>
    <n v="0.72"/>
    <n v="1"/>
    <s v="Se inicio el proceso de migración de los servicios alfanumericos de RUNAP para la nueva página bajo estándares GOV.CO._x000a_Se inicia el proceso de migración de los servicios de registro para el RUNAP y la actualización de los servicios del SINAP._x000a_Se corrigieron errores presentados en la herramienta y reportados por el usuario final, la herramienta VU se encuentra productiva y funcional._x000a_Proyectos asociados a  Servicios tecnológicos_x000a_Se realizo el proceso de contratación durante el mes de enero CTo 001-2022 para Humano Web, se enviaron los respectivos infomes de actividades y estado de aplicación por parte del proveedor, asi mismo se dio tramite al segundo pago._x000a_Se realiza ajuste al Instructivo copias de seguridad. _x000a_Se han generado backups diarios de las bases de datos y archivos de las aplicaciones alojadas en la nube._x000a_Proceso publicado por el area de contratos Suite de Adobe, adquisión de impresora ._x000a_Se inicio el proceso de migración y consolidación del GIT_x000a_Se inicio el proceso para la contratación de nube._x000a_Se realizo presentación ante el comite, el cual aprobo la contratación, se publico en la TVCE el proceso el dia 28 de octubre , cierra el 15 de noviembre _x000a_Proceso adjudicado  proveedor SOLUCIONES TECNOLÓGICAS R.G. S.A.S.,  correctivos  para mantenimiento de equipos tecnologicos. _x000a_MinTic emite resolucion donde autoriza el uso del ERE._x000a_Se realiza la vista en el mes de julio a la direccion DTAN, donde se realizó el diagnostico e informe para los equipos de radiocomunicaciones de las areas asociadas a la dirección. se anexa informe de equipos de baja e informe ._x000a_Proyectos Asocados al Uso y Aprobación TI_x000a_Se encuentra en implementacion la estrategia de Uso y Apropiacion, con la ejecucion del &quot;PLAN DE SENSIBILIZACION Y COMUNICACIONES EN SEGURIDAD DE LA INFORMACIÓN&quot;, de la cual se realiza la  primera sesion en cumplimiento del cronograma planeado, sobre el tena  &quot;Conocimiento general del Subsistema de Gestión de Seguridad de la Información&quot;"/>
    <n v="0.75789473684210529"/>
    <s v="CUMPLIDO"/>
    <n v="0.95"/>
    <n v="0.95"/>
    <n v="0.95"/>
    <n v="1"/>
    <s v="Para el mes de diciembre  se continuan con los avances en los siguientes aspectos a medir. _x000a_Durante el periodo se lleva a cabo la revisión e integración de las iniciativas de Arquitectura Empresarial trabajadas durante las jornadas de Transformación Digital y se hará la proyección para la contratación de la vigencia 2023. _x000a_Proyectos asociados a la información: _x000a_Por parte de GTIC se garantiza la actualización de la información con indexación a recursos naturales para que se refleje en el portal de datos de abiertos HUB, y SIAC. Se verifica que aparezca la última publicación de servicios que fue referente a coberturas en su componente histórico y multitemporal._x000a_Se realizó el Documento de diagnostico del Dominio de Información de Parques Nacionales Naturales._x000a_Proyectos asociados a los sistemas de información: _x000a_Se da reporte del las certificaciones validadas desde el mes de febrero hasta la fecha al actual administrador de la herramienta de certificaciones con la información adicional de  los dominios de la base de datos que se encuentran en dicha base de datos. Se adjunta correo, con respuesta._x000a_Durante el mes se realizó la publicación del información en el servidores 5433 de capas públicas. Se trabajo la integración de viveros y el manejo de capas para el procesamiento automático el cual quedó publicado en la aplicación_x000a_En el Sistema PEI se realiza la integración del modulo de auditoria sin embargo, aun se esta en pruebas para la integración de la informacion financiera._x000a_Se inicia el proceso de recepción de la herramienta entre WWF y PNN._x000a_Se realiza el proceso de publicación de las capas del Sinap._x000a_Politica SInap se realizó la actualización de los indicadores con su respectiva visualización geográfica publicando la información para los atributos 1,2 y 3._x000a_Mantemiento herramienta UOT, se realiza la actualización de los campos enviados por el administrador a traves del GLPI y quedan integrados a la herramienta faltando la sincronización del servicio que deja las encuestas publicadas._x000a_Mantenimiento de la Ventanilla única, se realizaron los cambios solicitados en la Ventanilla._x000a_Proyectos asociados a  Servicios tecnológicos_x000a_Se realizo el proceso de contratación durante el mes de enero CTo 001-2022, Se enviaron los respectivos infomes de actividades y estado de aplicación por parte del proveedor, asi mismo se dio tramite al segundo pago._x000a_Se lanza evento 140506 en colombia compra para adjucidacion el 10 de diciembre._x000a_Se está adelantando proceso para la renovación de soporte de los Switch de nivel central. Se publicó el proceso, se evaluará con las presentación de propuestas para proceder a la subasta inversa._x000a_Se mantienen habilitadas las unidades de red y se actualiza instructivo de copias de seguridad por ajustes de actualización de documentos y dependencias. _x000a_Se han generado backups diarios de las bases de datos y archivos de las aplicaciones alojadas en la nube._x000a_Adquisición de la licencia autocad para el área de infraestructura, proceso publicado por el area de contratos, se realizo evaluación tecnica la cual fue publicada por el area de contratos, se adjudico contrato._x000a_Se mantiene el esquema de funcionamiento y actualización sobre GCP._x000a_El licenciamiento ELA se encuentra vigente desde el 19 de diciembre de 2021, y hasta el 19 de diciembre de 2024._x000a_Internet -  seguimiento mensual al contrato con UT Azteca-Centurylink-_x000a_Mantenimiento equipos tecnológicos, Proceso adjudicado  proveedor SOLUCIONES TECNOLÓGICAS R.G. S.A.S.,  correctivos._x000a_Proyectos Asocados al Uso y Aprobación TI_x000a_Se realizó y aprobó el documento &quot;Estrategia Uso  y Apropiación&quot;._x000a_Proyectos Asociados Seguridad y Privacidad de la Información_x000a_Sistema análisis de vulnerabilidades, proceso adjudicado mediante CEE._x000a_Se lleva a cabo las charlas de sensibilizacion._x000a_Modelo de seguridad de la información, se reporta los avances a la matriz de % declaración de aplicabilidad"/>
    <n v="1"/>
    <s v="CUMPLIDO"/>
  </r>
  <r>
    <n v="49"/>
    <s v="3. Fortalecer la entidad en sus dinámicas administrativas y de gestión, para el cumplimiento de su misión. "/>
    <s v="6. Fortalecimiento Institucional del PNNC"/>
    <s v="6.5. Información y _x000a_comunicaciones"/>
    <s v="6.5. Información y _x000a_comunicaciones"/>
    <s v="ODS 16. Paz, Justicia e Instituciones Sólidas"/>
    <m/>
    <x v="4"/>
    <s v="Plan de Tratamiento de Riesgos de Seguridad y Privacidad de la Información_x000a_Plan de Seguridad y Privacidad de la Información"/>
    <s v="Porcentaje de implementación del Plan de Seguridad y Privacidad de la Información"/>
    <s v="P1=Aspecto a medir uno (1):  Evaluación y planificación de la seguridad de la información_x0009__x0009__x0009__x0009__x000a_P2=Aspecto a medir dos (2):  Implementación de la seguridad de la información_x0009__x0009__x0009__x0009__x000a_P3=Aspecto a medir tres (3): Seguimiento, evaluación y mejora de la seguridad de la información"/>
    <s v="Promedio = [(P1+PP) + (P2+PP) + (P3+PP) / 3"/>
    <s v="PEI/PAA"/>
    <s v="ACUMULADO"/>
    <s v="ACUMULADO"/>
    <s v="MENSUAL"/>
    <n v="0.5"/>
    <n v="0.9"/>
    <n v="0.95"/>
    <n v="1"/>
    <m/>
    <m/>
    <m/>
    <m/>
    <m/>
    <m/>
    <m/>
    <s v="GSIR"/>
    <s v="GSIR"/>
    <s v="3. FORTALECIMIENTO DE LA CAPACIDAD INSTITUCIONAL DE PARQUES NACIONALES NATURALES A NIVEL NACIONAL."/>
    <s v="6. Servicios tecnológicos"/>
    <s v="Mantener y soportar la infraestructura de hardware y software de PNN._x000a_Adquirir la infraestructura de hardware y software de PNN._x000a_Implementar el modelo de  Seguridad de la Información de la entidad._x000a_Adquirir la infraestructura de comunicaciones de PNN."/>
    <n v="0.95"/>
    <n v="0.95"/>
    <n v="0.95"/>
    <n v="1"/>
    <s v="Se recibe respuesta en el memorando  20221200005273 donde se comunica que se realizara en la programación del plan de auditorias para la vigencia 2023, con el cual se da cumplimiento al indicado de Seguridad y Privacidad de la Información. "/>
    <n v="1"/>
    <s v="CUMPLIDO"/>
    <n v="0.95"/>
    <n v="0.95"/>
    <n v="0.95"/>
    <n v="1"/>
    <s v="Se recibe respuesta en el memorando  20221200005273 donde se comunica que se realizara en la programación del plan de auditorias para la vigencia 2023, con el cual se da cumplimiento al indicado de Seguridad y Privacidad de la Información. "/>
    <n v="1"/>
    <s v="CUMPLIDO"/>
    <n v="0.95"/>
    <n v="0.95"/>
    <n v="0.95"/>
    <n v="1"/>
    <s v="Se recibe respuesta en el memorando  20221200005273 donde se comunica que se realizara en la programación del plan de auditorias para la vigencia 2023, con el cual se da cumplimiento al indicado de Seguridad y Privacidad de la Información. "/>
    <n v="1"/>
    <s v="CUMPLIDO"/>
  </r>
  <r>
    <n v="50"/>
    <s v="3. Fortalecer la entidad en sus dinámicas administrativas y de gestión, para el cumplimiento de su misión. "/>
    <s v="6. Fortalecimiento Institucional del PNNC"/>
    <s v="6.5. Información y _x000a_comunicaciones"/>
    <s v="6.5. Información y _x000a_comunicaciones"/>
    <s v="ODS 16. Paz, Justicia e Instituciones Sólidas"/>
    <m/>
    <x v="4"/>
    <s v="RFC_x000a_Servicios Tecnológicos en fase prueba."/>
    <s v="Procentaje de implementación de Arquitectura y estándares de TI"/>
    <s v="P1= Aspecto a medir uno (1):  Estrategia de T.I_x0009__x0009__x0009__x0009__x000a_P2= Aspecto a medir dos (2): Gobierno de T.I_x0009__x0009__x0009__x0009__x000a_P3= Aspecto a medir tres (3): Información_x0009__x0009__x0009__x0009__x000a_P4= Aspecto a medir cuatro (4): Sistemas de Información_x0009__x0009__x0009__x0009__x000a_P5= Aspecto a medir cinco (5): Servicios Tecnológicos_x0009__x0009__x0009__x0009__x000a_P6= Aspecto a medir seis (6): Uso y apropiación de TI_x0009_"/>
    <s v="Promedio = [(P1+PP) + (P2+PP) + (P3+PP) + (P4+PP)+ (P5+PP)+ (P6+PP)] / 6"/>
    <s v="PEI/PAA"/>
    <s v="ACUMULADO"/>
    <s v="ACUMULADO"/>
    <s v="MENSUAL"/>
    <n v="0.63300000000000001"/>
    <n v="0.68"/>
    <n v="0.8"/>
    <n v="1"/>
    <m/>
    <m/>
    <m/>
    <m/>
    <m/>
    <m/>
    <m/>
    <s v="GSIR"/>
    <s v="GSIR"/>
    <s v="3. FORTALECIMIENTO DE LA CAPACIDAD INSTITUCIONAL DE PARQUES NACIONALES NATURALES A NIVEL NACIONAL."/>
    <s v="6. Servicios tecnológicos"/>
    <s v="Mantener y soportar la infraestructura de hardware y software de PNN._x000a_Adquirir la infraestructura de hardware y software de PNN._x000a_Implementar el modelo de  Seguridad de la Información de la entidad._x000a_Adquirir la infraestructura de comunicaciones de PNN."/>
    <n v="0.8"/>
    <n v="0.74"/>
    <n v="0.74"/>
    <n v="1"/>
    <s v="Se realiza la caracterización de usuarios en la entidad, el cual esta contenido en el documento maestro de Estrategia de Uso._x000a_Se aprobó el plan de sensibilizacion y comunicaciones de Seguridad de la Informacion, el cual se ejecutará desde el mes de Septiembre por e GTIC._x000a_Se ejejcuto estrategia de divulgacion en articulacion con la Ofician de Comunicaciones._x000a_Continua pendiente la ejecución del componente de Información por que no se cuenta con el recurso humano para ejecutar esta actividad. "/>
    <n v="0.5"/>
    <s v="INCUMPLIDO"/>
    <n v="0.74"/>
    <n v="0.74"/>
    <n v="0.74"/>
    <n v="1"/>
    <s v="Se realiza la caracterización de usuarios en la entidad, el cual esta contenido en el documento maestro de Estrategia de Uso._x000a_Se aprobó el plan de sensibilizacion y comunicaciones de Seguridad de la Informacion, el cual se ejecutará desde el mes de Septiembre por e GTIC._x000a_Se ejejcuto estrategia de divulgacion en articulacion con la Ofician de Comunicaciones._x000a_Continua pendiente la ejecución del componente de Información por que no se cuenta con el recurso humano para ejecutar esta actividad. "/>
    <n v="1"/>
    <s v="CUMPLIDO"/>
    <n v="0.74"/>
    <n v="0.74"/>
    <n v="0.74"/>
    <n v="1"/>
    <s v="El documento Procedimiento de estrategia y proyectos fue aprobado y se encuentra publicado en el portal de PNNC. Con este, se estándariza el primer paso para la implementación de una Arquitectura Empresarial desde la visión de GTIC._x000a_Se lleva a cabo la solicitud de perfiles de contratistas nuevos, que ingresen durante la vigencia 2023 a soportar los dominios de AE. Se mantienen los perfiles actuales que aportan a los dominios de Servicios Tecnológicos, Uso y Apropiación y Sistemas de información._x000a_Se realiza el proceso de actualizacion del documento de arquitectura del sistema de información de la Entidad._x000a_Se lleva a cabo la propuesta de esquema de gobierno de componentes de información, dentro del documento de Dominio de Información. Esta debe ser fortalecida e implementada durante la siguiente vigencia._x000a_Se finalizó el ajuste del documento de Estrategia y proyectos que contiene la estrategia de Desarrollo._x000a_Se presenta plan para el desarrollo del BCP._x000a_Se inicio la ejecucion de la estratégia mediante el desarrollo del PLAN DE SENSIBILIZACION Y COMUNICACIONES EN SEGURIDAD DE LA INFORMACIÓN._x000a_Se realizó caracterizacion de usuarios a la entidad, la cual se encuentra incluida en el documento maestro de Uso y Apropiación"/>
    <n v="1"/>
    <s v="CUMPLIDO"/>
  </r>
  <r>
    <n v="51"/>
    <s v="2. Promover la conformación y consolidación del SINAP, fortaleciendo la representatividad ecológica y la conectividad estructural y funcional del sistema."/>
    <s v="5. Conectividad"/>
    <s v="5.1. Impllementar acciones que permitan mejorar la Conectividad en sus dimensiones ecológica, social, cultural, económica y funcional,  en las AP. "/>
    <s v="6.3. Gestión con Valores para resultados"/>
    <s v="ODS 14. Vida Submarina_x000a_ODS 15. Vida de Ecosistemas Terrestres_x000a_ODS 17. Alianzas para Lograr los Objetivos"/>
    <m/>
    <x v="2"/>
    <s v="Documentos técnicos regionales de áreas protegidas como insumo para los planes de desarrollo departamental elaborados que incluyan lineamientos para impulsar procesos de conectividad entre las AP"/>
    <s v="% de espacios de articulación para impulsar acciones de conectividad entre las diferentes categorías de AP del SINAP y otras estrategia de conservación."/>
    <s v="V1: Proyecto de Corredor Sur de los Andes - Piedemonte Andino Amazónico (en el marco del proceso No. 5 y 6). _x000a_V2:  Corredor de conectividad cuenca Otún (en el marco del proceso No.4)_x000a_V3: Cuencas Samaná Sur y La Miel  (en el marco del proceso No.3)    _x000a_V4: Mesa de articulación DTCA-DTPA-DTAO (en el marco del proceso No.1)   _x000a_V5: Corredores conectividad  PNN SNSM-PNN Tayrona-SFF CGSM y pueblos de la SNSM (en el marco del proceso 07)    _x000a_V6: Proyecto implementación Corredores SE SFF Los Colorados (en el marco del proceso 08) _x000a_V7: Fortalecimiento conectividades socioecosistémicas corredor SFF Los Colorados - SFF Corchal (en el marco del proceso 08).    _x000a_V8: Corredor Cuenca Tomarrazón – Camarones -SFF Los Flamencos -Proyecto KfW (en el marco del proceso 09).    _x000a_V9: Corredor Marino-Costero 3 Bahías (Portete-Honda-Hondita) (en el marco del proceso 09)._x000a_V10: Corredor Marino-Continental (PNN Bahía Portete-Serranía Jarara – PNN Macuira) (en el marco del proceso 09).    _x000a_V11: Corredores PNN Paramillo – SFF Acandí (examinar en el nivel de gestión del AP).(en el marco del proceso 10).    _x000a_NTEA: No. de espacios de articulación para impulsar acciones de conectividad entre las AP._x000a_"/>
    <s v="NTEA=Sumatoria: V1+V2….V11"/>
    <s v="PEI/PAA"/>
    <s v="ACUMULADO"/>
    <s v="STOCK"/>
    <s v="SEMESTRAL"/>
    <n v="1"/>
    <n v="1"/>
    <s v="100%_x000a_DTCA: 1 informe semestral _x000a_DTAO: 1 informe semestral "/>
    <s v="100% DTCA: 1 informe semestral DTAO: 1 informe semestral"/>
    <m/>
    <m/>
    <m/>
    <m/>
    <m/>
    <m/>
    <m/>
    <s v="DTCA / DTAO_x000a_"/>
    <s v="DTCA / DTAO_x000a_"/>
    <s v="1. ADMINISTRACIÓN DE LAS ÁREAS DEL SISTEMA DE PARQUES NACIONALES NATURALES Y COORDINACIÓN DEL SISTEMA NACIONAL DE ÁREAS PROTEGIDAS. NACIÓN"/>
    <s v="2.1 Servicio declaración de áreas protegidas"/>
    <s v="11. Implementar la ruta para declaratoria de nuevas áreas o ampliación de las existentes._x000a_12. Implementar acuerdos con las comunidades en el marco de los procesos de declaratoria o ampliación de las existentes."/>
    <s v="100%_x000a__x000a_DTCA: 1 informe semestral _x000a_DTAO: 1 informe semestral "/>
    <s v="NA"/>
    <s v="NA"/>
    <s v="NA"/>
    <s v="Para el mes de septiembre la DTCA continúa con el espacio de articulación de conectividad PNN SNSM y PNN Tayrona, para lo cual en el marco del espacio de implementación del PM, especialmente del protocolo de gestión del conocimiento, fue llevado a cabo encuentro con los 4 pueblos indígenas de la SNSM, donde se explicó el proceso de conectividad y la ¡s necesidades de articulación frente al abordaje biocultural, así mismo se generó un plan de trabajo con los pueblos con el fin de generar cosecha de información y la validación de los puntos de espacios sagrados, para la conectividad entre las áreas protegidas."/>
    <s v="NA"/>
    <s v="NA"/>
    <s v="100%_x000a__x000a_DTCA: 1 informe semestral _x000a_DTAO: 1 informe semestral "/>
    <s v="NA"/>
    <s v="NA"/>
    <s v="NA"/>
    <s v="DTAO: Durante el mes de octubre se realizaron espacios de encuentro de los procesos Reserva de Biosfera, SIRAP Eje Cafetero, avances en el proceso de una posible nueva área en Tochecito (Tolima) y ampliación del PNN Tatamá. Se avanzó en el plan de trabajo del Corredor Cordillera Central, en concertación con los PNN Hermosas y Nevado del Huila. Se participó en tres reuniones de coordinación interinstitucional para la postulación del Geoparque Volcánico del Ruiz, que involucra al PNN Los Nevados._x000a_DTCA: Para el periodo de reporte la DTCA continua con el desarrollo de un espacio de articulación: PNN SNSM y PNN Tayrona, en donde derivado del encuentro con los enlaces de territorio de los 4 pueblos indígenas de la SNSM, se revisan insumos cartográficos, como lugares, espacios sagrados, cartografia social, lugares de importancia arqueológica entre otros para alimentar modelos de conectividades, que serán retroalimentasos en el marco de los ejercicios del protocolo de gestiòn del conocimiento de la instancia del PM Conjunto."/>
    <s v="NA"/>
    <s v="NA"/>
    <s v="100%_x000a__x000a_DTCA: 1 informe semestral _x000a_DTAO: 1 informe semestral "/>
    <n v="1"/>
    <n v="1"/>
    <n v="1"/>
    <s v="DTAO: En sesiones de Comité Técnico y Comité Directivo del Subsistema Andes Occidentales, realizadas respectivamente el 15 y 16 de diciembre de 2022, se analizaron los mecenismos y estrategias para avanzar en el logro de metas de las cinco líneas estratégicas: Gestión de Conocimiento, Gobernanza, Incidencia política, Sostenibilidad financiera y Conservación. En esta última se analizaron las acciones necesarias para fortalecer procesos de articulación y conectividad intersirap, apoyadas en la gestión de las áreas protegidas de carácter público, las reservas naturales de la sociedad civil y las OMEC._x000a_DTCA: Para el mes de diciembre se cuenta con el informe del indicador, en el cual se presenta el desarrollo de las acciones enmarcadas a lo largo del año, incluyendo la primera aproximación a la modelación de las conectividades bioculturales para el espacio priorizado del PNN SNSM y PNN Tayrona.  Adicionalmente, la Presidencia del SIRAP aporta  el informe de gestión 2020- 2022 que incluye las actividades realizadas en la presente vigencia, e la cual se construye el Plan de Acción alineado a la Política para la consolidación del SINAP."/>
    <n v="1"/>
    <s v="CUMPLIDO"/>
  </r>
  <r>
    <n v="52"/>
    <s v="3. Fortalecer la entidad en sus dinámicas administrativas y de gestión, para el cumplimiento de su misión. "/>
    <s v="6. Fortalecimiento Institucional del PNNC"/>
    <s v="6.1. Talento Humano"/>
    <s v="6.1. Talento Humano"/>
    <s v="ODS 8. Trabajo Decente y Crecimiento Económico_x000a_ODS 16. Paz, Justicia e Instituciones Sólidas"/>
    <s v="6.Plan Estrategico de Talento Humano"/>
    <x v="5"/>
    <s v="Plan Institucional según su competencia"/>
    <s v="% de DT y áreas protegidas con acciones del plan de bienestar "/>
    <s v="# de DT y AP con acciones  del plan de bienestar implementadas_x000a_Total de DT y AP priorizadas con acciones  del plan de bienestar_x000a_% de DT y áreas protegidas con acciones del plan de bienestar "/>
    <s v="API/TAP=PAPB"/>
    <s v="PAA"/>
    <s v="ACUMULADO"/>
    <s v="STOCK"/>
    <s v="MENSUAL"/>
    <n v="1"/>
    <n v="1"/>
    <s v="100% = 54 ACCIONES PRIORIZADAS"/>
    <n v="1"/>
    <n v="9"/>
    <n v="5"/>
    <n v="12"/>
    <n v="9"/>
    <n v="8"/>
    <n v="11"/>
    <s v="N.A."/>
    <s v="DT"/>
    <s v="GGH"/>
    <s v="3. FORTALECIMIENTO DE LA CAPACIDAD INSTITUCIONAL DE PARQUES NACIONALES NATURALES A NIVEL NACIONAL."/>
    <s v="1. Documentos de planeación"/>
    <s v="1. Formular los planes institucionales._x000a_2. Adelantar ejercicios de planeación financiera para presentar el anteproyecto de Ingresos y gastos de la entidad._x000a_3. Socializar planes a nivel nacional._x000a_4. Realizar el seguimiento a planes institucionales._x000a_5. Gestionar procesos de cooperación internacional."/>
    <s v="100% = 54 ACCIONES PRIORIZADAS"/>
    <n v="0.89090909090909087"/>
    <n v="0.89"/>
    <n v="1"/>
    <s v="En el periodo enero - septiembre se implementaron acciones de bienestar en 49 DT y AP de 55 DT y AP priorizadas asi: _x000a__x000a_1. PNN Tuparro, 2. DNMI Cinaruco:, 3. PNN Chingaza, 4. PNN Cordillera de Los Picachos, 5. PNN Sierra de La Macarena, 6. DTOR_x000a__x000a_7. PNN Old Providence, 8. SFF Flamencos, 9.Sierra Nevada, 10. Tayrona, 11. DTCA,  12. PNN Paramillo, 13. PNN Tayrona y 14. PNN Sierra Nevada. _x000a__x000a_15. DTAN, 16. Pisba, 17. Cocuy. 18. Serranía de los Yariguies, 19. Estoraques, 20. Tama, 21. Catatumbo, 22. Iguaque y 23. Guanenta_x000a__x000a_24. SFF OTÚN QUIMBAYA, 25. PNN HERMOSAS, 26.PNN SELVA DE FLORENCIA, 27. PNN TATAMÁ, 28. PNN GUÁCHAROS, 29. SFF GALERAS, 30. PNN NEVADOS, 31. SFF ISLA LA COROTA, 32. PNN NEVADO DEL HUILA, 33. PNN ORQUÍDEAS, 34. PNN DOÑA JUANA y 35. PNN PURACÉ_x000a__x000a_36. DTPA, 37. Farallones, 38. PNN Utria, 39. PNN Uramba Bahía Málaga, 40. PNN Sanquianga, 41. PNN Munchique, 42. DNM Cabo manglares, 43. SFF Malpelo y 44. PNN Gorgona_x000a__x000a_45. DTAM, 46 PNN Chiribiquete, 47. PNN ALTO FRAGUA INDI WASI, 48. SFF Orito Indi Ande, 49. La paya"/>
    <n v="0.89"/>
    <s v="CUMPLIDO"/>
    <s v="100% = 54 ACCIONES PRIORIZADAS"/>
    <n v="0.89090909090909087"/>
    <n v="0.89090909090909087"/>
    <n v="1"/>
    <s v="En el periodo enero - octubre se implementaron acciones de bienestar en 49 DT y AP de 55 DT y AP priorizadas asi: _x000a_1. PNN Tuparro, 2. DNMI Cinaruco:, 3. PNN Chingaza, 4. PNN Cordillera de Los Picachos, 5. PNN Sierra de La Macarena, 6. DTOR_x000a_7. PNN Old Providence, 8. SFF Flamencos, 9.Sierra Nevada, 10. Tayrona, 11. DTCA,  12. PNN Paramillo, 13. PNN Tayrona y 14. PNN Sierra Nevada. _x000a_15. DTAN, 16. Pisba, 17. Cocuy. 18. Serranía de los Yariguies, 19. Estoraques, 20. Tama, 21. Catatumbo, 22. Iguaque y 23. Guanenta_x000a_24. SFF OTÚN QUIMBAYA, 25. PNN HERMOSAS, 26.PNN SELVA DE FLORENCIA, 27. PNN TATAMÁ, 28. PNN GUÁCHAROS, 29. SFF GALERAS, 30. PNN NEVADOS, 31. SFF ISLA LA COROTA, 32. PNN NEVADO DEL HUILA, 33. PNN ORQUÍDEAS, 34. PNN DOÑA JUANA y 35. PNN PURACÉ_x000a_36. DTPA, 37. Farallones, 38. PNN Utria, 39. PNN Uramba Bahía Málaga, 40. PNN Sanquianga, 41. PNN Munchique, 42. DNM Cabo manglares, 43. SFF Malpelo y 44. PNN Gorgona_x000a_45. DTAM, 46 PNN Chiribiquete, 47. PNN ALTO FRAGUA INDI WASI, 48. SFF Orito Indi Ande, 49. La paya"/>
    <n v="0.89090909090909087"/>
    <s v="CUMPLIDO"/>
    <n v="1"/>
    <n v="1"/>
    <n v="1"/>
    <n v="1"/>
    <s v="En el periodo enero - diciembre se implementaron acciones de bienestar en 55 DT y AP de 55 DT y AP priorizadas asi: _x000a__x000a_1. PNN Tuparro, 2. DNMI Cinaruco:, 3. PNN Chingaza, 4. PNN Cordillera de Los Picachos, 5. PNN Sierra de La Macarena, 6. DTOR_x000a__x000a_7. PNN Old Providence, 8. SFF Flamencos, 9.Sierra Nevada, 10. Tayrona, 11. DTCA,  12. PNN Paramillo, 13. PNN Tayrona y 14. PNN Sierra Nevada. _x000a__x000a_15. DTAN, 16. Pisba, 17. Cocuy. 18. Serranía de los Yariguies, 19. Estoraques, 20. Tama, 21. Catatumbo, 22. Iguaque y 23. Guanenta_x000a__x000a_24. SFF OTÚN QUIMBAYA, 25. PNN HERMOSAS, 26.PNN SELVA DE FLORENCIA, 27. PNN TATAMÁ, 28. PNN GUÁCHAROS, 29. SFF GALERAS, 30. PNN NEVADOS, 31. SFF ISLA LA COROTA, 32. PNN NEVADO DEL HUILA, 33. PNN ORQUÍDEAS, 34. PNN DOÑA JUANA y 35. PNN PURACÉ_x000a__x000a_36. DTPA, 37. Farallones, 38. PNN Utria, 39. PNN Uramba Bahía Málaga, 40. PNN Sanquianga, 41. PNN Munchique, 42. DNM Cabo manglares, 43. SFF Malpelo y 44. PNN Gorgona_x000a__x000a_45. DTAM, 46 PNN Chiribiquete, 47. PNN ALTO FRAGUA INDI WASI, 48. SFF Orito Indi Ande, 49. La paya, 50. Rnn Nukak, 51. Yaigogé Apaporis, 52. PNN Serranía de los Churumbelos, 53. PNN Rio Puré, 54. PNN La Paya, 55. PNN Cahuinari"/>
    <n v="1"/>
    <s v="CUMPLIDO"/>
  </r>
  <r>
    <n v="53"/>
    <s v="3. Fortalecer la entidad en sus dinámicas administrativas y de gestión, para el cumplimiento de su misión. "/>
    <s v="6. Fortalecimiento Institucional del PNNC"/>
    <s v="6.1. Talento Humano"/>
    <s v="6.1. Talento Humano"/>
    <s v="ODS 8. Trabajo Decente y Crecimiento Económico_x000a_ODS 16. Paz, Justicia e Instituciones Sólidas"/>
    <s v="6.Plan Estrategico de Talento Humano"/>
    <x v="5"/>
    <s v="Informes, documentos, instrumentos, que evidencian la ejecucion  Plan Estrategico de Talento Humano "/>
    <s v="% acciones de acompañamiento psicosocial realizados en el nivel central"/>
    <s v="Acciones de acompañamiento psicosocial  implementadas en el Nivel Central_x000a_Total de acciones de acompañamiento psicosocial priorizadas en el Nivel Central_x000a_% acciones de acompañamiento psicosocial realizados en el nivel central_x000a__x000a_"/>
    <s v="API/TAP=PAR"/>
    <s v="PAA"/>
    <s v="ACUMULADO"/>
    <s v="STOCK"/>
    <s v="MENSUAL"/>
    <n v="1"/>
    <n v="1"/>
    <n v="1"/>
    <n v="1"/>
    <s v="N.A."/>
    <s v="N.A."/>
    <s v="N.A."/>
    <s v="N.A."/>
    <s v="N.A."/>
    <s v="N.A."/>
    <n v="4"/>
    <s v="GGH"/>
    <s v="GGH"/>
    <s v="3. FORTALECIMIENTO DE LA CAPACIDAD INSTITUCIONAL DE PARQUES NACIONALES NATURALES A NIVEL NACIONAL."/>
    <s v="1. Documentos de planeación"/>
    <s v="1. Formular los planes institucionales._x000a_2. Adelantar ejercicios de planeación financiera para presentar el anteproyecto de Ingresos y gastos de la entidad._x000a_3. Socializar planes a nivel nacional._x000a_4. Realizar el seguimiento a planes institucionales._x000a_5. Gestionar procesos de cooperación internacional."/>
    <n v="1"/>
    <n v="1"/>
    <n v="1"/>
    <n v="1"/>
    <s v="De enero a septiembre se han realizado 4 acciones de acompañamiento psicosocial así:_x000a__x000a_1. Divulgación por medio de correo electrónoc de capsula Cuida tu Salud Mental: “La importancia de la Salud mental” como estrategia de gestión de los factores de riesgo psicosocial desde el contexto del Sistema de Vigilancia Epidemiológica en la entidad._x000a__x000a__x000a_2. Divulgación por medio de correo electrónoc de capsula Cuida tu Salud Mental: “8 Claves para cuidar de tu salud mental” como estrategia de gestión de los factores de riesgo psicosocial desde el contexto del Sistema de Vigilancia Epidemiológica en la entidad._x000a__x000a_3. Divulgación por medio de correo electrónico de capsula Cuida tu Salud Mental: ““¿Cómo ser_x000a_responsables afectivamente?” como estrategia de gestión de los factores de riesgo psicosocial desde el contexto del Sistema de Vigilancia Epidemiológica en la entidad._x000a__x000a__x000a_4. Se realiza la semana de la Salud y Bienestar a nivel central, dentro de la cual se desarrolla el Día de la Felicidad, como estrategia de gestión de los factores de riesgo psicosocial desde el contexto del Sistema de Vigilancia Epidemiológica en la entidad."/>
    <n v="1"/>
    <s v="CUMPLIDO"/>
    <n v="1"/>
    <n v="1"/>
    <n v="1"/>
    <n v="1"/>
    <s v="De enero a Octubre se han realizado 4 acciones de acompañamiento psicosocial así:_x000a_1. Divulgación por medio de correo electrónoc de capsula Cuida tu Salud Mental: “La importancia de la Salud mental” como estrategia de gestión de los factores de riesgo psicosocial desde el contexto del Sistema de Vigilancia Epidemiológica en la entidad._x000a_2. Divulgación por medio de correo electrónoc de capsula Cuida tu Salud Mental: “8 Claves para cuidar de tu salud mental” como estrategia de gestión de los factores de riesgo psicosocial desde el contexto del Sistema de Vigilancia Epidemiológica en la entidad._x000a_3. Divulgación por medio de correo electrónico de capsula Cuida tu Salud Mental: ““¿Cómo ser_x000a_responsables afectivamente?” como estrategia de gestión de los factores de riesgo psicosocial desde el contexto del Sistema de Vigilancia Epidemiológica en la entidad._x000a_4. Se realiza la semana de la Salud y Bienestar a nivel central, dentro de la cual se desarrolla el Día de la Felicidad, como estrategia de gestión de los factores de riesgo psicosocial desde el contexto del Sistema de Vigilancia Epidemiológica en la entidad."/>
    <n v="1"/>
    <s v="CUMPLIDO"/>
    <n v="1"/>
    <n v="1"/>
    <n v="1"/>
    <n v="1"/>
    <s v="De enero a Diciembre se han realizado 4 acciones de acompañamiento psicosocial así:_x000a__x000a_1. Divulgación por medio de correo electrónoc de capsula Cuida tu Salud Mental: “La importancia de la Salud mental” como estrategia de gestión de los factores de riesgo psicosocial desde el contexto del Sistema de Vigilancia Epidemiológica en la entidad._x000a__x000a__x000a_2. Divulgación por medio de correo electrónoc de capsula Cuida tu Salud Mental: “8 Claves para cuidar de tu salud mental” como estrategia de gestión de los factores de riesgo psicosocial desde el contexto del Sistema de Vigilancia Epidemiológica en la entidad._x000a__x000a_3. Divulgación por medio de correo electrónico de capsula Cuida tu Salud Mental: ““¿Cómo ser_x000a_responsables afectivamente?” como estrategia de gestión de los factores de riesgo psicosocial desde el contexto del Sistema de Vigilancia Epidemiológica en la entidad._x000a__x000a__x000a_4. Se realiza la semana de la Salud y Bienestar a nivel central, dentro de la cual se desarrolla el Día de la Felicidad, como estrategia de gestión de los factores de riesgo psicosocial desde el contexto del Sistema de Vigilancia Epidemiológica en la entidad."/>
    <n v="1"/>
    <s v="CUMPLIDO"/>
  </r>
  <r>
    <n v="54"/>
    <s v="3. Fortalecer la entidad en sus dinámicas administrativas y de gestión, para el cumplimiento de su misión. "/>
    <s v="6. Fortalecimiento Institucional del PNNC"/>
    <s v="6.1. Talento Humano"/>
    <s v="6.1. Talento Humano"/>
    <s v="ODS 8. Trabajo Decente y Crecimiento Económico_x000a_ODS 16. Paz, Justicia e Instituciones Sólidas"/>
    <s v="6.Plan Estrategico de Talento Humano"/>
    <x v="5"/>
    <s v="Informes, documentos, instrumentos, que evidencian la ejecucion  Plan Estrategico de Talento Humano "/>
    <s v="% de acciones realizadas de Plan de Bienestar en el Nivel Central "/>
    <s v="# de acciones del plan bienestar implementadas_x000a_Total de acciones del plan de bienestar priorizadas_x000a_% de acciones realizadas de Plan de Bienestar en el Nivel Central _x000a__x000a_"/>
    <s v="API/APP=ARB"/>
    <s v="PAA"/>
    <s v="ACUMULADO"/>
    <s v="STOCK"/>
    <s v="MENSUAL"/>
    <n v="1"/>
    <n v="1"/>
    <n v="1"/>
    <n v="1"/>
    <s v="N.A."/>
    <s v="N.A."/>
    <s v="N.A."/>
    <s v="N.A."/>
    <s v="N.A."/>
    <s v="N.A."/>
    <n v="35"/>
    <s v="GGH"/>
    <s v="GGH"/>
    <s v="3. FORTALECIMIENTO DE LA CAPACIDAD INSTITUCIONAL DE PARQUES NACIONALES NATURALES A NIVEL NACIONAL."/>
    <s v="1. Documentos de planeación"/>
    <s v="1. Formular los planes institucionales._x000a_2. Adelantar ejercicios de planeación financiera para presentar el anteproyecto de Ingresos y gastos de la entidad._x000a_3. Socializar planes a nivel nacional._x000a_4. Realizar el seguimiento a planes institucionales._x000a_5. Gestionar procesos de cooperación internacional."/>
    <n v="1"/>
    <n v="1"/>
    <n v="1"/>
    <n v="1"/>
    <s v="De enero a septiembre se realizaron 35 acciones de bienestar que se relacionan a continuación:_x000a_(11) de Enero a marzo:_x000a_1. Socialización de actividades de unidos a distancia, cartelera cafam y Lanzamiento Zona Petfriendly_x000a_2. Presentación Programación IDARTES_x000a_3. Reconocimiento Día de la Mujer_x000a_4. Socializaciones de feria presencia y virtual CAFAM_x000a_5. Webinar: &quot;Hablemos del Cancer&quot; y &quot;Salud Animal&quot; Equilibrio para Mascotas&quot; Farmaceutica Quanta_x000a_6. Diseño Mensaje de Condolencias_x000a_7. Elaboración circular Turnos Compensatorios para Semana Santa_x000a_8. Entrega de Tiquetes aéreos de Bienestar_x000a_9. Implementación Programa Desvinculación Asistida_x000a_10. Videos, Infografias e Invitaciones Programa Entorno Laboral Saludable_x000a_11. Capacitación y empalme al Nuevo Comité Convivencia Laboral_x000a__x000a_(10) de Abril:_x000a_1. Continuación Jornadas Estrategia Entorno Laboral Saludable 6 carpetas publicadas. _x000a_2. Consolidado a Nivel Nacional Otorgamiento Turnos Compensatorios Semana Santa. _x000a_3. Envío a Comunicaciones parrilla de Eventos Talento Humano con su actualización. _x000a_4. Seguimiento y otorgamiento de tres (03) TKT de Bienestar para la DTPA - DTAM. _x000a_5. Actualización carpetas Comité Convivencia Laboral funcionarios y casos pendientes. _x000a_6. Invitación a una (01) Feria de Servicios Cafam.  _x000a_7. Reconocimiento y detalle Día de La Secretaria. _x000a_8. Análisis Profesiones Jefes de Área en Manual de Funciones.  _x000a_9. Consolidados del mes DTs Turnos de Trabajo y Compensatorios. _x000a_10. Presentación Matriz para asociaciones sindicales Cargas de Trabajo._x000a__x000a_(06) de Mayo:_x000a_1. Actualización carpetas Comité Convivencia Laboral funcionarios y casos pendientes_x000a_2. Reconocimiento Día de La Madre._x000a_3. Jornada de Capacitación con el Comité de Convivencia Laboral. _x000a_4. Informacion beneficios por votación._x000a_5. Inicio trámites Juegos Funcion Pública consecucion de cupos. _x000a_6. Proyectos Resolución Incentivos Mejores Equipos y Mejores Funcionarios_x000a__x000a_(05) de Junio_x000a_1. Reconocimiento Día del Padre. _x000a_2. Reconocimiento Día del Servidor Público. _x000a_3. Desarrollo 2 Jornadas Prepensionables y 1 Historia Laboral Colpensiones.  _x000a_4. Socialización beneficios electorales. _x000a_5. Consolidado semestral de Retirados._x000a__x000a_(1) Agosto_x000a_1. Continuidad del Programa de Bilingüismo Sena Sofía Plus de acuerdo con el cronograma de Bienestar II semestre, socializada con todo PNNs por medio de las psicólogas._x000a__x000a_(2) Septiembre_x000a_1. Encuentros Territoriales (Diagnóstico Necesidades de Bienestar para 2023 y Medición de Clima Organizacional)_x000a_2. Feria de Servicios del Nivel Central"/>
    <n v="1"/>
    <s v="CUMPLIDO"/>
    <n v="1"/>
    <n v="1"/>
    <n v="1"/>
    <n v="1"/>
    <s v="De enero a octubre se realizaron 35 acciones de bienestar que se relacionan a continuación:_x000a_(11) de Enero a marzo:_x000a_1. Socialización de actividades de unidos a distancia, cartelera cafam y Lanzamiento Zona Petfriendly_x000a_2. Presentación Programación IDARTES_x000a_3. Reconocimiento Día de la Mujer_x000a_4. Socializaciones de feria presencia y virtual CAFAM_x000a_5. Webinar: &quot;Hablemos del Cancer&quot; y &quot;Salud Animal&quot; Equilibrio para Mascotas&quot; Farmaceutica Quanta_x000a_6. Diseño Mensaje de Condolencias_x000a_7. Elaboración circular Turnos Compensatorios para Semana Santa_x000a_8. Entrega de Tiquetes aéreos de Bienestar_x000a_9. Implementación Programa Desvinculación Asistida_x000a_10. Videos, Infografias e Invitaciones Programa Entorno Laboral Saludable_x000a_11. Capacitación y empalme al Nuevo Comité Convivencia Laboral_x000a__x000a_(10) de Abril:_x000a_1. Continuación Jornadas Estrategia Entorno Laboral Saludable 6 carpetas publicadas. _x000a_2. Consolidado a Nivel Nacional Otorgamiento Turnos Compensatorios Semana Santa. _x000a_3. Envío a Comunicaciones parrilla de Eventos Talento Humano con su actualización. _x000a_4. Seguimiento y otorgamiento de tres (03) TKT de Bienestar para la DTPA - DTAM. _x000a_5. Actualización carpetas Comité Convivencia Laboral funcionarios y casos pendientes. _x000a_6. Invitación a una (01) Feria de Servicios Cafam.  _x000a_7. Reconocimiento y detalle Día de La Secretaria. _x000a_8. Análisis Profesiones Jefes de Área en Manual de Funciones.  _x000a_9. Consolidados del mes DTs Turnos de Trabajo y Compensatorios. _x000a_10. Presentación Matriz para asociaciones sindicales Cargas de Trabajo._x000a__x000a_(06) de Mayo:_x000a_1. Actualización carpetas Comité Convivencia Laboral funcionarios y casos pendientes_x000a_2. Reconocimiento Día de La Madre._x000a_3. Jornada de Capacitación con el Comité de Convivencia Laboral. _x000a_4. Informacion beneficios por votación._x000a_5. Inicio trámites Juegos Funcion Pública consecucion de cupos. _x000a_6. Proyectos Resolución Incentivos Mejores Equipos y Mejores Funcionarios_x000a__x000a_(05) de Junio_x000a_1. Reconocimiento Día del Padre. _x000a_2. Reconocimiento Día del Servidor Público. _x000a_3. Desarrollo 2 Jornadas Prepensionables y 1 Historia Laboral Colpensiones.  _x000a_4. Socialización beneficios electorales. _x000a_5. Consolidado semestral de Retirados._x000a__x000a_(1) Agosto_x000a_1. Continuidad del Programa de Bilingüismo Sena Sofía Plus de acuerdo con el cronograma de Bienestar II semestre, socializada con todo PNNs por medio de las psicólogas._x000a__x000a_(2) Septiembre_x000a_1. Encuentros Territoriales (Diagnóstico Necesidades de Bienestar para 2023 y Medición de Clima Organizacional)_x000a_2. Feria de Servicios del Nivel Central"/>
    <n v="1"/>
    <s v="CUMPLIDO"/>
    <n v="1"/>
    <n v="1"/>
    <n v="1"/>
    <n v="1"/>
    <s v="De enero a diciembre se realizaron 35 acciones de bienestar que se relacionan a continuación:_x000a_(11) de Enero a marzo:_x000a_1. Socialización de actividades de unidos a distancia, cartelera cafam y Lanzamiento Zona Petfriendly_x000a_2. Presentación Programación IDARTES_x000a_3. Reconocimiento Día de la Mujer_x000a_4. Socializaciones de feria presencia y virtual CAFAM_x000a_5. Webinar: &quot;Hablemos del Cancer&quot; y &quot;Salud Animal&quot; Equilibrio para Mascotas&quot; Farmaceutica Quanta_x000a_6. Diseño Mensaje de Condolencias_x000a_7. Elaboración circular Turnos Compensatorios para Semana Santa_x000a_8. Entrega de Tiquetes aéreos de Bienestar_x000a_9. Implementación Programa Desvinculación Asistida_x000a_10. Videos, Infografias e Invitaciones Programa Entorno Laboral Saludable_x000a_11. Capacitación y empalme al Nuevo Comité Convivencia Laboral_x000a__x000a_(10) de Abril:_x000a_1. Continuación Jornadas Estrategia Entorno Laboral Saludable 6 carpetas publicadas. _x000a_2. Consolidado a Nivel Nacional Otorgamiento Turnos Compensatorios Semana Santa. _x000a_3. Envío a Comunicaciones parrilla de Eventos Talento Humano con su actualización. _x000a_4. Seguimiento y otorgamiento de tres (03) TKT de Bienestar para la DTPA - DTAM. _x000a_5. Actualización carpetas Comité Convivencia Laboral funcionarios y casos pendientes. _x000a_6. Invitación a una (01) Feria de Servicios Cafam.  _x000a_7. Reconocimiento y detalle Día de La Secretaria. _x000a_8. Análisis Profesiones Jefes de Área en Manual de Funciones.  _x000a_9. Consolidados del mes DTs Turnos de Trabajo y Compensatorios. _x000a_10. Presentación Matriz para asociaciones sindicales Cargas de Trabajo._x000a__x000a_(06) de Mayo:_x000a_1. Actualización carpetas Comité Convivencia Laboral funcionarios y casos pendientes_x000a_2. Reconocimiento Día de La Madre._x000a_3. Jornada de Capacitación con el Comité de Convivencia Laboral. _x000a_4. Informacion beneficios por votación._x000a_5. Inicio trámites Juegos Funcion Pública consecucion de cupos. _x000a_6. Proyectos Resolución Incentivos Mejores Equipos y Mejores Funcionarios_x000a__x000a_(05) de Junio_x000a_1. Reconocimiento Día del Padre. _x000a_2. Reconocimiento Día del Servidor Público. _x000a_3. Desarrollo 2 Jornadas Prepensionables y 1 Historia Laboral Colpensiones.  _x000a_4. Socialización beneficios electorales. _x000a_5. Consolidado semestral de Retirados._x000a__x000a_(1) Agosto_x000a_1. Continuidad del Programa de Bilingüismo Sena Sofía Plus de acuerdo con el cronograma de Bienestar II semestre, socializada con todo PNNs por medio de las psicólogas._x000a__x000a_(2) Septiembre_x000a_1. Encuentros Territoriales (Diagnóstico Necesidades de Bienestar para 2023 y Medición de Clima Organizacional)_x000a_2. Feria de Servicios del Nivel Central"/>
    <n v="1"/>
    <s v="CUMPLIDO"/>
  </r>
  <r>
    <n v="55"/>
    <s v="3. Fortalecer la entidad en sus dinámicas administrativas y de gestión, para el cumplimiento de su misión. "/>
    <s v="6. Fortalecimiento Institucional del PNNC"/>
    <s v="6.1. Talento Humano"/>
    <s v="6.1. Talento Humano"/>
    <s v="ODS 8. Trabajo Decente y Crecimiento Económico_x000a_ODS 16. Paz, Justicia e Instituciones Sólidas"/>
    <s v="1 Plan insitucional _x000a_15. Plan Institucional de capacitación"/>
    <x v="5"/>
    <s v="Informes, documentos, instrumentos, que evidencian la ejecucion  Plan Estrategico de Talento Humano "/>
    <s v="% de capacitaciones con medición del impacto"/>
    <s v="# Capacitaciones con medición del impacto_x000a_Total Capacitaciones sujetas a evaluación de impacto_x000a_%  de avance de capacitaciones con medición de impacto"/>
    <s v="CMI/CEI=ACMI"/>
    <s v="PAA"/>
    <s v="STOCK"/>
    <s v="STOCK"/>
    <s v="MENSUAL"/>
    <n v="1"/>
    <n v="1"/>
    <n v="1"/>
    <n v="1"/>
    <n v="1"/>
    <n v="1"/>
    <n v="1"/>
    <n v="1"/>
    <n v="1"/>
    <n v="1"/>
    <s v="N.A."/>
    <s v="DT"/>
    <s v="GGH"/>
    <s v="3. FORTALECIMIENTO DE LA CAPACIDAD INSTITUCIONAL DE PARQUES NACIONALES NATURALES A NIVEL NACIONAL."/>
    <s v="5. Servicio de educación informal para la gestión administrativa"/>
    <s v="17. Priorizar necesidades de gestión del conocimiento_x000a_18. Desarrollar acciones de gestión del conocimiento"/>
    <n v="1"/>
    <n v="1"/>
    <n v="1"/>
    <n v="1"/>
    <s v="Se realizó medición de evaluación de impacto de los siguientes núcleos temáticos:_x000a__x000a_NIVEL CENTRAL:  1. Sistema Integrado de Gestión -SIG, 2.  Programa inducción y 3. Probidad y etica de lo publico_x000a_DTOR:  1. Planificación, Desarrollo y Ordenamiento Territorial y 2. Servicio al ciudadano _x000a_DTAN: 1. Gestión Humana_x000a_DTPA: 1. Prevención, Vigilancia y Control y el uso del aplicativo SMART_x000a_DTAM: 1. Gestión del Riesgo y 2. Seguridad y Salud en el trabajo"/>
    <n v="0.75"/>
    <s v="CUMPLIDO"/>
    <n v="1"/>
    <n v="1"/>
    <n v="1"/>
    <n v="1"/>
    <s v="Se realizó medición de evaluación de impacto de los siguientes núcleos temáticos:_x000a_NIVEL CENTRAL: 1. Sistema de gestión integrado y 2. Probidad y Ética de lo Público_x000a_DTOR: 1.Gestión Administrativa y contratación Pública "/>
    <n v="1"/>
    <s v="CUMPLIDO"/>
    <n v="1"/>
    <n v="1"/>
    <n v="1"/>
    <n v="1"/>
    <s v="Se realizó medición de evaluación de impacto de los siguientes núcleos temáticos:_x000a__x000a_NIVEL CENTRAL: 1.Gestión administrativa y contratación pública, 2. Curso Virtual Integridad, 3. Transparencia y lucha contra la Corrupción -ITLC, 4. Fundamentos Generales del Curso Virtual del Modelo Integrado de Planeacion y Gestión -MIPG y 5. Probidad y Ética de lo Público_x000a__x000a_DTAN: 1. Gestion del Talento Humano_x000a__x000a_DTAO: 1.Educación Ambiental y comunicaciones y 2. Transformación Digital:_x000a__x000a_DTPA:   1. Gestión y Administración del Talento Humano, 2. Gestión Administrativa y Contratación Pública y 3. Sistema Integrado de Gestión SIG"/>
    <n v="1"/>
    <s v="CUMPLIDO"/>
  </r>
  <r>
    <n v="56"/>
    <s v="3. Fortalecer la entidad en sus dinámicas administrativas y de gestión, para el cumplimiento de su misión. "/>
    <s v="6. Fortalecimiento Institucional del PNNC"/>
    <s v="6.1. Talento Humano"/>
    <s v="6.1. Talento Humano"/>
    <s v="ODS 16. Paz, Justicia e Instituciones Sólidas"/>
    <s v="4 planes insitutucionales _x000a_6.Plan Estrategico de Talento Humano_x000a_7.Plan de previsión de recursos humanos _x000a_8.Plan Anual de Vacantes_x000a_9.Plan de seguridad y salud en el trabajo."/>
    <x v="5"/>
    <s v="Informes, documentos, instrumentos, que evidencian la ejecucion  Plan Estrategico de Talento Humano "/>
    <s v="# de planes institucionales aprobado y/o actualizado y con seguimiento"/>
    <s v="1. Plan de Previsión de Recursos Humanos, 2 Plan Anual de Vacantes, 3. Plan Institucional de Capacitación, 4. Plan de Incentivos Institucionales y 5. Plan de Trabajo Anual en Seguridad y Salud en el Trabajo"/>
    <s v="# PAS"/>
    <s v="PEI/PAA"/>
    <s v="ACUMULADO"/>
    <s v="STOCK"/>
    <s v="MENSUAL"/>
    <n v="1"/>
    <n v="1"/>
    <n v="1"/>
    <n v="1"/>
    <s v="N.A."/>
    <s v="N.A."/>
    <s v="N.A."/>
    <s v="N.A."/>
    <s v="N.A."/>
    <s v="N.A."/>
    <n v="1"/>
    <s v="GGH"/>
    <s v="GGH"/>
    <s v="3. FORTALECIMIENTO DE LA CAPACIDAD INSTITUCIONAL DE PARQUES NACIONALES NATURALES A NIVEL NACIONAL."/>
    <s v="1. Documentos de planeación"/>
    <s v="1. Formular los planes institucionales._x000a_2. Adelantar ejercicios de planeación financiera para presentar el anteproyecto de Ingresos y gastos de la entidad._x000a_3. Socializar planes a nivel nacional._x000a_4. Realizar el seguimiento a planes institucionales._x000a_5. Gestionar procesos de cooperación internacional."/>
    <n v="1"/>
    <n v="0.88"/>
    <n v="0.88"/>
    <n v="1"/>
    <s v="El seguimiento de la ejecución del PETH se visualiza en el Informe de Gestión del Tercer Trimestre 2022"/>
    <n v="0.88"/>
    <s v="CUMPLIDO"/>
    <n v="1"/>
    <n v="0.88"/>
    <n v="0.88"/>
    <n v="1"/>
    <s v="El seguimiento de la ejecución del PETH se visualiza en el Informe de Gestión del Tercer Trimestre 2022"/>
    <n v="0.88"/>
    <s v="CUMPLIDO"/>
    <n v="1"/>
    <n v="1"/>
    <n v="1"/>
    <n v="1"/>
    <s v="El seguimiento de la ejecución del PETH se visualiza en el Informe de Gestión del Cuarto Trimestre 2022"/>
    <n v="1"/>
    <s v="CUMPLIDO"/>
  </r>
  <r>
    <n v="57"/>
    <s v="3. Fortalecer la entidad en sus dinámicas administrativas y de gestión, para el cumplimiento de su misión. "/>
    <s v="6. Fortalecimiento Institucional del PNNC"/>
    <s v="6.1. Talento Humano"/>
    <s v="6.1. Talento Humano"/>
    <s v="ODS 8. Trabajo Decente y Crecimiento Económico_x000a_ODS 16. Paz, Justicia e Instituciones Sólidas"/>
    <s v="6.Plan Estrategico de Talento Humano"/>
    <x v="5"/>
    <s v="Informes, documentos, instrumentos, que evidencian la ejecucion  Plan Estrategico de Talento Humano "/>
    <s v="% Acciones de acompañamiento psicosocial realizadas en DT y áreas protegidas"/>
    <s v="Acciones  de acompañamiento psicosocial realizados  DT y AP_x000a_Total acciones priorizadas acompañamiento psicosocial DT y AP_x000a_% Acciones de acompañamiento psicosocial realizadas en DT y áreas protegidas_x000a__x000a_"/>
    <s v="AAPR/TAPAP=PAAS"/>
    <s v="PAA"/>
    <s v="ACUMULADO"/>
    <s v="STOCK"/>
    <s v="MENSUAL"/>
    <n v="1"/>
    <n v="0.98837209302325579"/>
    <s v="100% = 174 ACCIONES DE ACOMPAÑAMIENTO"/>
    <n v="1"/>
    <n v="30"/>
    <n v="34"/>
    <n v="30"/>
    <n v="20"/>
    <n v="30"/>
    <n v="30"/>
    <s v="N.A."/>
    <s v="DT"/>
    <s v="GGH"/>
    <s v="3. FORTALECIMIENTO DE LA CAPACIDAD INSTITUCIONAL DE PARQUES NACIONALES NATURALES A NIVEL NACIONAL."/>
    <s v="5. Servicio de educación informal para la gestión administrativa"/>
    <s v="17. Priorizar necesidades de gestión del conocimiento_x000a_18. Desarrollar acciones de gestión del conocimiento"/>
    <s v="100% = 174 ACCIONES DE ACOMPAÑAMIENTO"/>
    <n v="0.90526315789473688"/>
    <n v="0.91"/>
    <n v="1"/>
    <s v="Del periodo enero-septiembre se realizaron 172 acciones  de acompañamiento psicosocial en  DT y AP asi: _x000a__x000a_(47) Psicoeducaciones DTOR _x000a_(18) Psicoeducaciones DTCA _x000a_(27) Psicoeducaciones DTAN _x000a_(30) Psicoeducaciones DTAO _x000a_(20) Psicoeducaciones DTPA _x000a_(30) Psicoeducaciones DTAM "/>
    <n v="0.91"/>
    <s v="CUMPLIDO"/>
    <s v="100% = 174 ACCIONES DE ACOMPAÑAMIENTO"/>
    <n v="0.90526315789473688"/>
    <n v="0.90526315789473688"/>
    <n v="1"/>
    <s v="Del periodo enero-septiembre se realizaron 172 acciones  de acompañamiento psicosocial en  DT y AP asi: _x000a__x000a_(47) Psicoeducaciones DTOR _x000a_(18) Psicoeducaciones DTCA _x000a_(27) Psicoeducaciones DTAN _x000a_(30) Psicoeducaciones DTAO _x000a_(20) Psicoeducaciones DTPA _x000a_(30) Psicoeducaciones DTAM _x000a_Por otra parte en el mes de octubre se adelantaron los siguientes avances:_x000a_ (2) acciones de acompañamiento psicosocial DTOR_x000a_ (1) Psicoeducación DTAN _x000a_ (3) Psicoeducaciones DTAM"/>
    <n v="0.90526315789473688"/>
    <s v="CUMPLIDO"/>
    <n v="1"/>
    <n v="1"/>
    <n v="1"/>
    <n v="1"/>
    <s v="Del periodo enero-diciembre se realizaron 190 acciones  de acompañamiento psicosocial en  DT y AP asi: _x000a__x000a_(50) Psicoeducaciones DTOR _x000a_(30) Psicoeducaciones DTCA _x000a_(30) Psicoeducaciones DTAN _x000a_(30) Psicoeducaciones DTAO _x000a_(20) Psicoeducaciones DTPA _x000a_(30) Psicoeducaciones DTAM _x000a__x000a_"/>
    <n v="1"/>
    <s v="CUMPLIDO"/>
  </r>
  <r>
    <n v="58"/>
    <s v="3. Fortalecer la entidad en sus dinámicas administrativas y de gestión, para el cumplimiento de su misión. "/>
    <s v="6. Fortalecimiento Institucional del PNNC"/>
    <s v="6.1. Talento Humano"/>
    <s v="6.1. Talento Humano"/>
    <s v="ODS 8. Trabajo Decente y Crecimiento Económico_x000a_ODS 16. Paz, Justicia e Instituciones Sólidas"/>
    <s v="_x000a_15. Plan Institucional de capacitación"/>
    <x v="5"/>
    <s v="Informes, documentos, instrumentos, que evidencian la ejecucion  Plan Estrategico de Talento Humano "/>
    <s v="Porcentaje de implementación del plan de capacitación acorde a la identificación de necesidades priorizadas."/>
    <s v="# de capacitaciones realizadas_x000a_# de capacitaciones priorizadas_x000a_Porcentaje de implementación del plan de capacitación acorde a la identificación de necesidades priorizadas._x000a__x000a_"/>
    <s v="NCR/NCP= PIPC"/>
    <s v="PAA"/>
    <s v="ACUMULADO"/>
    <s v="STOCK"/>
    <s v="MENSUAL"/>
    <n v="1"/>
    <n v="1"/>
    <s v="100% = 31 ACCIONES"/>
    <n v="1"/>
    <n v="4"/>
    <n v="2"/>
    <n v="5"/>
    <n v="6"/>
    <n v="4"/>
    <n v="4"/>
    <n v="6"/>
    <s v="DT-GGH"/>
    <s v="GGH"/>
    <s v="3. FORTALECIMIENTO DE LA CAPACIDAD INSTITUCIONAL DE PARQUES NACIONALES NATURALES A NIVEL NACIONAL."/>
    <s v="5. Servicio de educación informal para la gestión administrativa"/>
    <s v="17. Priorizar necesidades de gestión del conocimiento_x000a_18. Desarrollar acciones de gestión del conocimiento"/>
    <s v="100% = 31 ACCIONES"/>
    <n v="0.89189189189189189"/>
    <n v="0.89"/>
    <n v="1"/>
    <s v="Del periodo enero-septiembre se implementó el plan de capacitación con la ejecución de 33 nucleos tematicos asi:  _x000a__x000a_(18) de enero a marzo:_x000a_(6) NC:  1.Sistema Integrado de Gestión, 2. Entrenamiento en SST, 3. programa inducción, 4. Programa de Reinducción, 5. Probidad y Etica de lo publico y 6. Gestion del Conocimiento._x000a_(1) DTOR: Prevencion vigilancia y Control _x000a_(1) DTCA: Gestión Documental_x000a_(2) DTAN: Gestión del Talento Humano y Entrenamiento en SST_x000a_(1) DTAO: Gestión de la Conservación y Biodiversidad e Investigación y monitoreo_x000a_(2) DTPA:  1. Gestión de la conservación y biodiversidad e investigación y monitoreo y 2. SIstema de Integrado de Gestión SIG_x000a_(5) DTAM: 1. Sistema de Gestion en Seguridad y Salud,  2. Gestión Documental, 3. Educación Ambiental y comunicaciones, 4. Prevención Vigilancia y control y 5. Gestión del Riesgo_x000a__x000a_(5) Abril: _x000a_(1) DTAM: Entrenamiento en Seguridad y Salud en el Trabajo,  Prevención, Vigilancia Y Control,Gestión Riesgo,1 Programa de Inducción_x000a_(1) DTOR: Servicio al Ciudadano_x000a_DTAN: Gestión del Talento Humano y Entrenamiento en SST_x000a_(1) DTCA: Gestión Administrativa y Contratación estatal_x000a_(1) NIVEL CENTRAL: Entrenamiento Sistema de Gestión de Seguridad y Salud en el Trabajo, Programa Inducción, Programa de Reinducciòn; Probidad y Etica de lo Publico; Gestiòn del riesgo _x000a_(1) DTPA Gestión Administrativa y Contratación Pública_x000a__x000a_(2) Mayo: _x000a_(1) NC:  .Sistema Integrado de Gestión, Entrenamiento en SST, programa inducción, Programa de Reinducción, Probidad y Etica de lo publico,. Gestion del Conocimiento, Gsetión del Riesgo y 1. Gestión y Administración del Talento Humano._x000a_DTAN: Seguridad y Salud en el Trabajo_x000a_(1) DTAO: Ejercicio de la Autoridad Ambiental_x000a_DTPA: Gestión Administrativa y Contratación Pública_x000a__x000a_(4) Junio_x000a_(1) NC: Transformación Digital, Gestión y Administración del Talento Humano,Sistema Integrado de Gestión -SIG, Entrenamiento Sistema de Gestión de Seguridad y Salud en el Trabajo, Gestión del Riesgo,programa inducción,Programa de Reinducción y Probidad y Etica de lo publico._x000a_(1) DTOR:  Planificación, Desarrollo y Ordenamiento Territorial y Servicio al ciudadano_x000a_DTCA: Gestión Administrativa y Contratación estatal_x000a_DTAN: Seguridad y Salud en el Trabajo_x000a_DTAO: Gestión de la Conservación y Biodiversidad e Investigación y monitoreo_x000a_(2) DTPA: Conservación y Biodiversidad e Investigación y monitoreo, transformación digital, gestión administrativa y contratación pública, Gestión y Administración del Talento Humano_x000a__x000a_(4)Julio a septiembre _x000a_(1) NC: Gestión Administrativa y Contratación Publica, Sistema Integrado de Gestión -SIG , programa inducción, Programa Reinducciòn: Inducción y reinducción, Probidad y Etica de lo publico, _x000a_(1) DTOR: Gestión Administrativa y contratación Pública_x000a_(2) DTCA: Sistema Integrado de Gestión y Probidad y ética de lo público_x000a_DTAN: Entrenamiento en SST_x000a_DTAM:  Comunicaciones y Educación ambiental, Entrenamiento en Seguridad y Salud en el Trabajo,  Prevención, Vigilancia Y Control, Gestión Riesgo y Programa de Inducción. _x000a__x000a__x000a_NOTA. (en rojo aquellos nucleos cubiertos en periodos anteriores y por lo tanto no se tienen en cuenta en el conteo)_x000a__x000a__x000a__x000a_"/>
    <n v="0.89"/>
    <s v="CUMPLIDO"/>
    <s v="100% = 31 ACCIONES"/>
    <n v="0.89189189189189189"/>
    <n v="0.89189189189189189"/>
    <n v="1"/>
    <s v="Del periodo enero-septiembre se implementó el plan de capacitación con la ejecución de 33 nucleos tematicos asi:  _x000a__x000a_(18) de enero a marzo:_x000a_(6) NC:  1.Sistema Integrado de Gestión, 2. Entrenamiento en SST, 3. programa inducción, 4. Programa de Reinducción, 5. Probidad y Etica de lo publico y 6. Gestion del Conocimiento._x000a_(1) DTOR: Prevencion vigilancia y Control _x000a_(1) DTCA: Gestión Documental_x000a_(2) DTAN: Gestión del Talento Humano y Entrenamiento en SST_x000a_(1) DTAO: Gestión de la Conservación y Biodiversidad e Investigación y monitoreo_x000a_(2) DTPA:  1. Gestión de la conservación y biodiversidad e investigación y monitoreo y 2. SIstema de Integrado de Gestión SIG_x000a_(5) DTAM: 1. Sistema de Gestion en Seguridad y Salud,  2. Gestión Documental, 3. Educación Ambiental y comunicaciones, 4. Prevención Vigilancia y control y 5. Gestión del Riesgo_x000a__x000a_(5) Abril: _x000a_(1) DTAM: Entrenamiento en Seguridad y Salud en el Trabajo,  Prevención, Vigilancia Y Control,Gestión Riesgo,1 Programa de Inducción_x000a_(1) DTOR: Servicio al Ciudadano_x000a_DTAN: Gestión del Talento Humano y Entrenamiento en SST_x000a_(1) DTCA: Gestión Administrativa y Contratación estatal_x000a_(1) NIVEL CENTRAL: Entrenamiento Sistema de Gestión de Seguridad y Salud en el Trabajo, Programa Inducción, Programa de Reinducciòn; Probidad y Etica de lo Publico; Gestiòn del riesgo _x000a_(1) DTPA Gestión Administrativa y Contratación Pública_x000a__x000a_(2) Mayo: _x000a_(1) NC:  .Sistema Integrado de Gestión, Entrenamiento en SST, programa inducción, Programa de Reinducción, Probidad y Etica de lo publico,. Gestion del Conocimiento, Gsetión del Riesgo y 1. Gestión y Administración del Talento Humano._x000a_DTAN: Seguridad y Salud en el Trabajo_x000a_(1) DTAO: Ejercicio de la Autoridad Ambiental_x000a_DTPA: Gestión Administrativa y Contratación Pública_x000a__x000a_(4) Junio_x000a_(1) NC: Transformación Digital, Gestión y Administración del Talento Humano,Sistema Integrado de Gestión -SIG, Entrenamiento Sistema de Gestión de Seguridad y Salud en el Trabajo, Gestión del Riesgo,programa inducción,Programa de Reinducción y Probidad y Etica de lo publico._x000a_(1) DTOR:  Planificación, Desarrollo y Ordenamiento Territorial y Servicio al ciudadano_x000a_DTCA: Gestión Administrativa y Contratación estatal_x000a_DTAN: Seguridad y Salud en el Trabajo_x000a_DTAO: Gestión de la Conservación y Biodiversidad e Investigación y monitoreo_x000a_(2) DTPA: Conservación y Biodiversidad e Investigación y monitoreo, transformación digital, gestión administrativa y contratación pública, Gestión y Administración del Talento Humano_x000a__x000a_(4)Julio a septiembre _x000a_(1) NC: Gestión Administrativa y Contratación Publica, Sistema Integrado de Gestión -SIG , programa inducción, Programa Reinducciòn: Inducción y reinducción, Probidad y Etica de lo publico, _x000a_(1) DTOR: Gestión Administrativa y contratación Pública_x000a_(2) DTCA: Sistema Integrado de Gestión y Probidad y ética de lo público_x000a_DTAN: Entrenamiento en SST_x000a_DTAM:  Comunicaciones y Educación ambiental, Entrenamiento en Seguridad y Salud en el Trabajo,  Prevención, Vigilancia Y Control, Gestión Riesgo y Programa de Inducción. _x000a__x000a_NOTA. (en rojo aquellos nucleos cubiertos en periodos anteriores y por lo tanto no se tienen en cuenta en el conteo)_x000a__x000a_Por otra parte, en el mes de octubre se gestionaron las siguientes capacitaciones:_x000a_DTAO: Educación ambiental_x000a_NIVEL CENTRAL: NT Transformación Digital (Curso de Drones -Fotogrametria (16 horas) 8 participantes; Taller seguridad de la información (1 hora) 68 participantes); NT gestión y Administración del Talento Humano- Curso virtual proceso Estadistico -(40 horas) 1 participante; NT Prpgrama de Inducción al jefe de areas protegida del PNN CRSB (11 horas temas de octubre) 1 participante._x000a_"/>
    <n v="0.89189189189189189"/>
    <s v="CUMPLIDO"/>
    <n v="1"/>
    <n v="1"/>
    <n v="1"/>
    <n v="1"/>
    <s v="Del periodo enero-diciembre se implementó el plan de capacitación con la ejecución de 37 nucleos tematicos asi:  _x000a__x000a_(18) de enero a marzo:_x000a_(6) NC:  1.Sistema Integrado de Gestión, 2. Entrenamiento en SST, 3. programa inducción, 4. Programa de Reinducción, 5. Probidad y Etica de lo publico y 6. Gestion del Conocimiento._x000a_(1) DTOR: Prevencion vigilancia y Control _x000a_(1) DTCA: Gestión Documental_x000a_(2) DTAN: Gestión del Talento Humano y Entrenamiento en SST_x000a_(1) DTAO: Gestión de la Conservación y Biodiversidad e Investigación y monitoreo_x000a_(2) DTPA:  1. Gestión de la conservación y biodiversidad e investigación y monitoreo y 2. SIstema de Integrado de Gestión SIG_x000a_(5) DTAM: 1. Sistema de Gestion en Seguridad y Salud,  2. Gestión Documental, 3. Educación Ambiental y comunicaciones, 4. Prevención Vigilancia y control y 5. Gestión del Riesgo_x000a__x000a_(5) Abril: _x000a_(1) DTAM: Entrenamiento en Seguridad y Salud en el Trabajo,  Prevención, Vigilancia Y Control,Gestión Riesgo,1 Programa de Inducción_x000a_(1) DTOR: Servicio al Ciudadano_x000a_DTAN: Gestión del Talento Humano y Entrenamiento en SST_x000a_(1) DTCA: Gestión Administrativa y Contratación estatal_x000a_(1) NIVEL CENTRAL: Entrenamiento Sistema de Gestión de Seguridad y Salud en el Trabajo, Programa Inducción, Programa de Reinducciòn; Probidad y Etica de lo Publico; Gestiòn del riesgo _x000a_(1) DTPA Gestión Administrativa y Contratación Pública_x000a__x000a_(2) Mayo: _x000a_(1) NC:  .Sistema Integrado de Gestión, Entrenamiento en SST, programa inducción, Programa de Reinducción, Probidad y Etica de lo publico,. Gestion del Conocimiento, Gsetión del Riesgo y 1. Gestión y Administración del Talento Humano._x000a_DTAN: Seguridad y Salud en el Trabajo_x000a_(1) DTAO: Ejercicio de la Autoridad Ambiental_x000a_DTPA: Gestión Administrativa y Contratación Pública_x000a__x000a_(4) Junio_x000a_(1) NC: Transformación Digital, Gestión y Administración del Talento Humano,Sistema Integrado de Gestión -SIG, Entrenamiento Sistema de Gestión de Seguridad y Salud en el Trabajo, Gestión del Riesgo,programa inducción,Programa de Reinducción y Probidad y Etica de lo publico._x000a_(1) DTOR:  Planificación, Desarrollo y Ordenamiento Territorial y Servicio al ciudadano_x000a_DTCA: Gestión Administrativa y Contratación estatal_x000a_DTAN: Seguridad y Salud en el Trabajo_x000a_DTAO: Gestión de la Conservación y Biodiversidad e Investigación y monitoreo_x000a_(2) DTPA: Conservación y Biodiversidad e Investigación y monitoreo, transformación digital, gestión administrativa y contratación pública, Gestión y Administración del Talento Humano_x000a__x000a_(4)Julio a septiembre _x000a_(1) NC: Gestión Administrativa y Contratación Publica, Sistema Integrado de Gestión -SIG , programa inducción, Programa Reinducciòn: Inducción y reinducción, Probidad y Etica de lo publico, _x000a_(1) DTOR: Gestión Administrativa y contratación Pública_x000a_(2) DTCA: Sistema Integrado de Gestión y Probidad y ética de lo público_x000a_DTAN: Entrenamiento en SST_x000a_DTAM:  Comunicaciones y Educación ambiental, Entrenamiento en Seguridad y Salud en el Trabajo,  Prevención, Vigilancia Y Control, Gestión Riesgo y Programa de Inducción. _x000a__x000a_(4) Diciembre_x000a_NC: Transformación Digital, gestión y Administración del Talento Humano, Programa de Inducción, _x000a_(2) DTAN: Transformación digital y Gestión Administrativa y contratación pública._x000a_(2) DTAO: Educación Ambiental y comunicaciones y Transformación Digital _x000a__x000a__x000a__x000a_(En rojo aquellos nucleos cubiertos en periodos anteriores y por lo tanto no se tienen en cuenta en el conteo)_x000a__x000a_"/>
    <n v="1"/>
    <s v="CUMPLIDO"/>
  </r>
  <r>
    <n v="59"/>
    <s v="3. Fortalecer la entidad en sus dinámicas administrativas y de gestión, para el cumplimiento de su misión. "/>
    <s v="6. Fortalecimiento Institucional del PNNC"/>
    <s v="6.3. Gestión con valores para resultados"/>
    <s v="6.3. Gestión con Valores para resultados"/>
    <s v="ODS 16. Paz, Justicia e Instituciones Sólidas"/>
    <m/>
    <x v="6"/>
    <s v="Derechos de petición tramitados"/>
    <s v="Porcentaje  de Peticiones, quejas, reclamos y sugerencias respondidas oportunamente"/>
    <s v="Número de  peticiones, quejas, reclamos y sugerencias atendidas oportunamente _x000a_Total de peticiones, quejas, reclamos y sugerencias  recibidas "/>
    <s v=" (Σ NPQR´s DT's y NC / Σ TPQR´s DT's y NC)*100"/>
    <s v="PEI/PAA"/>
    <s v="STOCK"/>
    <s v="STOCK"/>
    <s v="MENSUAL"/>
    <n v="1"/>
    <n v="1"/>
    <n v="1"/>
    <n v="1"/>
    <n v="1"/>
    <n v="1"/>
    <n v="1"/>
    <n v="1"/>
    <n v="1"/>
    <n v="1"/>
    <n v="1"/>
    <s v="DT-GAC"/>
    <s v="GAC"/>
    <s v="3. FORTALECIMIENTO DE LA CAPACIDAD INSTITUCIONAL DE PARQUES NACIONALES NATURALES A NIVEL NACIONAL."/>
    <s v="2. Servicio de Implementación Sistemas de Gestión"/>
    <s v="Actualizar autodiagnóstico, planes de trabajo y/o mejoramiento anual. _x000a_Ejecutar  los  planes de trabajo y/o mejoramiento"/>
    <n v="1"/>
    <n v="0.99646643109540634"/>
    <n v="1"/>
    <n v="1"/>
    <s v="Durante el periodo julio-septiembre se recibieron un total de 316 peticiones, de las cuales 282 fueron atendidas oportunamente,a continuación se detallan por Dirección Territorial y Nivel Central asi: DTOR: 42, DTAM: 4 , DTCA: 40,  DTAN: 40, DTPA: 25, DTAO: 7  y NC: 124._x000a__x000a_Nota: 33 peticiones que se encuentran en trámite están dentro de los términos legales asi: NC: 20, DTCA: 2, DTOR: 1, DTAN: 5, DTPA: 5_x000a__x000a_1 petición de NC  se encuentra sin respuesta fuera de los términos."/>
    <n v="0.75"/>
    <s v="CUMPLIDO"/>
    <n v="1"/>
    <s v="NA"/>
    <s v="NA"/>
    <s v="NA"/>
    <s v="No aplica reporte cuantitativo porque la evaluación del indicador es trimestral. _x000a__x000a_Como reporte cualitativo se informa que se está gestionado la respuesta de las Peticiones, quejas y reclamos y sugerencias tanto en Direcciones Territoriales como en Nivel Central en los tiempos establecidos en el artículo 14 de la ley 1755 de 2015,  ley 05 de 1992 y la Ley 1581 de 2012"/>
    <s v="TRIMESTRAL"/>
    <s v="CUMPLIDO"/>
    <n v="1"/>
    <n v="0.74"/>
    <n v="0.74"/>
    <n v="1"/>
    <s v="El indicador reportó un avance del 100%, con corte a 30 de septiembre, equivalente al 75% del avance anual. Pero para el último trimestre el indicador pasó a ser un indicador de reporte trimestral; para este trimestre el Porcentaje de atencines fue del 74%, lo que equivale a un avance del 18,5% del trimestre con respecto al 25%. En este sentido el indicador cierra con un % de avance del 93,5%= 75%+18,5%_x000a_Durante el periodo del 1 de octubre al 15 de diciembre se recibieron un total de 954 peticiones, de las cuales 536 fueron atendidas oportunamente, las cuales se detallan por Dirección Territorial y nivel central asi: DTOR 62:, DTAM: 13, DTCA: 48 ,  DTAN: 41, DTPA: 27 , DTAO:29   y NC: 316 ._x000a_Nota: 406 peticiones que se encuentran en trámite están dentro de los términos legales asi: DTAM: 2, NC: 379, DTCA 6:, DTAN:4 , DTPA: 7 y DTAO 8._x000a_12 Peticiones se encuentran sin respuesta fuera de los términos asi:_x000a_DTCA: 4, GGF: 1, DTAO:2, DTPA: 4 y DTAN: 1"/>
    <n v="0.93500000000000005"/>
    <s v="CUMPLIDO"/>
  </r>
  <r>
    <n v="60"/>
    <s v="3. Fortalecer la entidad en sus dinámicas administrativas y de gestión, para el cumplimiento de su misión. "/>
    <s v="6. Fortalecimiento Institucional del PNNC"/>
    <s v="6.3. Gestión con valores para resultados"/>
    <s v="6.3. Gestión con Valores para resultados"/>
    <s v="ODS 16. Paz, Justicia e Instituciones Sólidas"/>
    <m/>
    <x v="7"/>
    <s v="Contratos o cartas de aceptación de ofertas_x000a_Convenios "/>
    <s v="% de procesos de contratación gestionados en las plataformas vigentes"/>
    <s v="Número de procesos gestionados en SECOP I y II_x000a_Total de solicitudes de contratación recibidas"/>
    <s v=" (Σ NPG DT's y NC / Σ TSCR DT's y NC)*100"/>
    <s v="PEI/PAA"/>
    <s v="STOCK"/>
    <s v="STOCK"/>
    <s v="MENSUAL"/>
    <n v="1"/>
    <n v="1"/>
    <n v="1"/>
    <n v="1"/>
    <n v="1"/>
    <n v="1"/>
    <n v="1"/>
    <n v="1"/>
    <n v="1"/>
    <n v="1"/>
    <n v="1"/>
    <s v="DT_x000a_GC"/>
    <s v="GC"/>
    <s v="3. FORTALECIMIENTO DE LA CAPACIDAD INSTITUCIONAL DE PARQUES NACIONALES NATURALES A NIVEL NACIONAL."/>
    <s v="4. Servicios de información actualizados"/>
    <s v="Mejorar la accesibilidad, confiabilidad y disponibilidad de los Sistemas Financieros de la Entidad"/>
    <n v="1"/>
    <n v="1"/>
    <n v="1"/>
    <n v="1"/>
    <s v="En septiembre se gestionaron 115 procesos de contratación del Total de solicitudes de contratación recibidas. A continuación se detalla por cada DT y NC: _x000a_DTOR: 12 DTAM: 7 , DTCA: 49,  DTAN: 17, DTAO: 8,  DTPA: 15  y NC:7"/>
    <n v="0.75"/>
    <s v="CUMPLIDO"/>
    <n v="1"/>
    <n v="1"/>
    <n v="1"/>
    <n v="1"/>
    <s v="En Octubre se gestionaron 157 procesos de contratación del Total de solicitudes de contratación recibidas. A continuación se detalla por cada DT y NC: _x000a_DTOR: 50 DTAM: 12 , DTCA: 40,  DTAN: 15, DTAO: 20,  DTPA: 11  y NC:9"/>
    <n v="0.83"/>
    <s v="CUMPLIDO"/>
    <s v="100%_x000a_DTCA: 100%_x000a_DTOR: 100%_x000a_DTAM:100%_x000a_DTPA:100%_x000a_DTAN: 100%_x000a_DTAO: 100%"/>
    <n v="1"/>
    <n v="1"/>
    <n v="1"/>
    <s v="En diciembre  se gestionaron 340 procesos de contratación del Total de solicitudes de contratación recibidas. A continuación se detalla por cada DT y NC: _x000a_DTOR: 75 DTAM: 32, DTCA: 87,  DTAN: 20, DTAO: 53,  DTPA: 32 y NC: 41"/>
    <n v="1"/>
    <s v="CUMPLIDO"/>
  </r>
  <r>
    <n v="61"/>
    <s v="3. Fortalecer la entidad en sus dinámicas administrativas y de gestión, para el cumplimiento de su misión. "/>
    <s v="6. Fortalecimiento Institucional del PNNC"/>
    <s v="6.3. Gestión con valores para resultados"/>
    <s v="6.3. Gestión con Valores para resultados"/>
    <s v="ODS 16. Paz, Justicia e Instituciones Sólidas"/>
    <m/>
    <x v="7"/>
    <s v="Documentos de liquidación de contratos y/o convenios"/>
    <s v="Porcentaje de contratos liquidados oportunamente"/>
    <s v="Contratos liquidados dentro de los terminos_x000a_Total contratos suceptibles de liquidación _x000a_% avance liquidados oportunamente _x000a_"/>
    <s v=" (Σ CLTM DT's y NC / Σ TCSL DT's y NC)*100=ALO"/>
    <s v="PEI/PAA"/>
    <s v="ACUMULADO"/>
    <s v="STOCK"/>
    <s v="MENSUAL"/>
    <n v="0.86"/>
    <n v="0.91"/>
    <s v="100% = 1936 CONTRATOS A LIQUIDAR"/>
    <n v="0.81"/>
    <n v="1"/>
    <n v="1"/>
    <n v="1"/>
    <n v="1"/>
    <n v="1"/>
    <n v="1"/>
    <n v="1"/>
    <s v="DT_x000a_GC"/>
    <s v="GC"/>
    <s v="3. FORTALECIMIENTO DE LA CAPACIDAD INSTITUCIONAL DE PARQUES NACIONALES NATURALES A NIVEL NACIONAL."/>
    <s v="4. Servicios de información actualizados"/>
    <s v="Mejorar la accesibilidad, confiabilidad y disponibilidad de los Sistemas Financieros de la Entidad"/>
    <s v="100% = 1936 CONTRATOS A LIQUIDAR"/>
    <n v="0.75051652892561982"/>
    <n v="0.75"/>
    <n v="1"/>
    <s v="Del periodo enero a septiembre  se liquidaron 1453 contratos  a nivel nacional, del total de contratos suceptibles de liquidación (1936)  asi:                                                               _x000a__x000a_DTOR: 207, DTAM: 170, DTCA: 365, DTAN: 249, DTAO: 68, DTPA: 157, NC: 237"/>
    <n v="0.75"/>
    <s v="CUMPLIDO"/>
    <s v="100% = 1936 CONTRATOS A LIQUIDAR"/>
    <n v="0.75"/>
    <n v="0.75"/>
    <n v="1"/>
    <s v="Del periodo enero a septiembre  se liquidaron 1453  contratos  a nivel nacional, del total de contratos suceptibles de liquidación (1936)  asi:                                                               _x000a_DTOR: 207, DTAM: 170, DTCA: 365, DTAN: 249, DTAO: 68, DTPA: 157, NC: 237_x000a_Adicionalmente en el mes de Octubre se gestionaron las siguientes liquidaciones:_x000a_DTOR: 0 DTAM: En proceso de publicación, DTCA: 20,  DTAN: En proceso de publicación, DTAO: 5,  DTPA: 16  y NC: 34"/>
    <n v="0.75"/>
    <s v="CUMPLIDO"/>
    <s v="100% = 1936 CONTRATOS A LIQUIDAR"/>
    <n v="1"/>
    <n v="0.98966942148760328"/>
    <n v="0.99"/>
    <s v="_x000a_Del periodo enero a diciembre se liquidaron 1916  contratos  a nivel nacional, del total de contratos suceptibles de liquidación (1936)  asi:                                                               _x000a_DTOR: 368, DTAM: 171, DTCA: 405, DTAN: 305, DTAO: 144, DTPA: 200, NC: 323"/>
    <n v="0.99"/>
    <s v="CUMPLIDO"/>
  </r>
  <r>
    <n v="62"/>
    <s v="3. Fortalecer la entidad en sus dinámicas administrativas y de gestión, para el cumplimiento de su misión. "/>
    <s v="6. Fortalecimiento Institucional del PNNC"/>
    <s v="6.3. Gestión con valores para resultados"/>
    <s v="6.3. Gestión con Valores para resultados"/>
    <s v="ODS 16. Paz, Justicia e Instituciones Sólidas"/>
    <m/>
    <x v="8"/>
    <s v="Bienes registrados en el inventario"/>
    <s v="Porcentaje de bienes recibidos actualizados en el sistema"/>
    <s v="Número de bienes ingresados al sistema_x000a_Total Bienes recibidos_x000a_% de bienes recibidos actualizados en el sistema _x000a_"/>
    <s v=" (Σ NBIS DT's y NC / Σ TBR DT's y NC)*100=BRAS"/>
    <s v="PEI/PAA"/>
    <s v="STOCK"/>
    <s v="STOCK"/>
    <s v="TRIMESTRAL"/>
    <n v="1"/>
    <n v="1"/>
    <n v="1"/>
    <n v="1"/>
    <n v="1"/>
    <n v="1"/>
    <n v="1"/>
    <n v="1"/>
    <n v="1"/>
    <n v="1"/>
    <n v="1"/>
    <s v="DT-GPC"/>
    <s v="GPC"/>
    <s v="1. ADMINISTRACIÓN DE LAS ÁREAS DEL SISTEMA DE PARQUES NACIONALES NATURALES Y COORDINACIÓN DEL SISTEMA NACIONAL DE ÁREAS PROTEGIDAS. NACIÓN"/>
    <s v="4.3. Infraestructura construida para la administración, la vigilancia y el control de las áreas protegidas_x000a_4.5 Infraestructura mejorada para la administración, la vigilancia y el control de las áreas protegidas"/>
    <s v="50. Realizar los mantenimientos preventivos y correctivos de acuerdo a lo consignado en el plan de mantenimiento de la Entidad para sedes administrativas de las áreas protegidas_x000a_51. Realizar los mantenimientos preventivos y correctivos de acuerdo a lo consignado en el plan de mantenimiento de la Entidad para sedes de control y vigilancia de las áreas protegidas_x000a_52. Realizar los mantenimientos preventivos y correctivos de acuerdo a lo consignado en el plan de mantenimiento de la Entidad para los servicios de agua, energía y de tratamiento de residuos en las áreas protegidas"/>
    <n v="1"/>
    <n v="1"/>
    <n v="1"/>
    <n v="1"/>
    <s v="En el periodo julio-septiembre los 208 bienes recibidos en PNNC fueron  ingresados al sistema. A continuación se detalla por DTs y nivel central  la cantidad de bienes ingresados:_x000a__x000a_NC: 0, DTOR: 39, DTAM: 29, DTCA: 20, DTAN: 59 , DTPA: 49 y DTAO: 12"/>
    <n v="0.75"/>
    <s v="CUMPLIDO"/>
    <n v="1"/>
    <n v="1"/>
    <n v="1"/>
    <n v="1"/>
    <s v="No aplica reporte cuantitativo porque la evaluación del indicador es trimestral. _x000a__x000a_Como reporte cualitativo se informa que a Nivel Nacional se está gestionando el  ingreso de elementos al inventario de activos de la entidad."/>
    <n v="0.83"/>
    <s v="CUMPLIDO"/>
    <n v="1"/>
    <n v="1"/>
    <n v="1"/>
    <n v="1"/>
    <s v="Del 1 al 15 de diciembre, se registraron un total de 88 bienes recibidos en PNNC los cuales fueron ingresados en el software de inventarios. A continuación se detalla por Dts y nivel central  la cantidad de bienes ingresados:_x000a__x000a_NC: 2, DTOR: 23, DTAM: 36, DTCA 0: , DTAN: 12 , DTPA: 13  y DTAO: 2 "/>
    <n v="1"/>
    <s v="CUMPLIDO"/>
  </r>
  <r>
    <n v="63"/>
    <s v="3. Fortalecer la entidad en sus dinámicas administrativas y de gestión, para el cumplimiento de su misión. "/>
    <s v="6. Fortalecimiento Institucional del PNNC"/>
    <s v="6.3. Gestión con valores para resultados"/>
    <s v="6.3. Gestión con Valores para resultados"/>
    <s v="ODS 16. Paz, Justicia e Instituciones Sólidas"/>
    <m/>
    <x v="8"/>
    <s v="Actas de recibo de obra para mantenimientos y Actas de Recibo de Diseños Arquitectónicos con el cumplimiento de los lineamientos ambientales de la Entidad."/>
    <s v="# de conceptos técnicos de infraestructura"/>
    <s v="# de conceptos técnicos de infraestructura elaborados"/>
    <s v=" (Σ NCTE)"/>
    <s v="PAA"/>
    <s v="ACUMULADO"/>
    <s v="SUMA O FLUJO"/>
    <s v="MENSUAL"/>
    <n v="31"/>
    <n v="20"/>
    <n v="20"/>
    <n v="20"/>
    <s v="N.A."/>
    <s v="N.A."/>
    <s v="N.A."/>
    <s v="N.A."/>
    <s v="N.A."/>
    <s v="N.A."/>
    <n v="20"/>
    <s v="GI"/>
    <s v="GI"/>
    <s v="1. ADMINISTRACIÓN DE LAS ÁREAS DEL SISTEMA DE PARQUES NACIONALES NATURALES Y COORDINACIÓN DEL SISTEMA NACIONAL DE ÁREAS PROTEGIDAS. NACIÓN"/>
    <s v="4.3. Infraestructura construida para la administración, la vigilancia y el control de las áreas protegidas_x000a_4.5 Infraestructura mejorada para la administración, la vigilancia y el control de las áreas protegidas"/>
    <s v="50. Realizar los mantenimientos preventivos y correctivos de acuerdo a lo consignado en el plan de mantenimiento de la Entidad para sedes administrativas de las áreas protegidas_x000a_51. Realizar los mantenimientos preventivos y correctivos de acuerdo a lo consignado en el plan de mantenimiento de la Entidad para sedes de control y vigilancia de las áreas protegidas_x000a_52. Realizar los mantenimientos preventivos y correctivos de acuerdo a lo consignado en el plan de mantenimiento de la Entidad para los servicios de agua, energía y de tratamiento de residuos en las áreas protegidas"/>
    <n v="20"/>
    <n v="14"/>
    <n v="14"/>
    <n v="1"/>
    <s v="De enero a septiembre se elaboraron 14 conceptos técnicos asi: _x000a_1. 20224500000016 PNN Gorgona_x000a_2. 20224500000036 SFF Iguaque_x000a_3. 20224500000046 SFF LOS FLAMENCOS_x000a_4. 20224500000056_ANU Los Estoraques_x000a_5 . 20224500000066_La Bodeguita Corales del Rosario_x000a_6 . 20224500000076_DTCA_x000a_7 . 20224500000086_Tuparro_x000a_8. 20224500000803 PNN SERRANÍA DE LOS YARIGÛIES_x000a_9 . 20224500000096_MUELLE LA BODEGUITA, PNN CORALES DEL ROSARIO Y DE SAN BERNARDO_x000a_10 . 20224500000106_Diagnostico estructural Iglesia SF Isla de La Corota_x000a_11 . 20224500000126_Diagnostico Infraestructrua El Cocuy _x000a_12 . 20224500000116_ SFF OTÚN QUIMBAYA Y MANTENIMIENTOS CORRECTIVOS A ACTUAR_x000a_13 . 20224500001543_PNN TINIGUA_x000a_14 . 20224500001573_YARIGUIES"/>
    <n v="0.7"/>
    <s v="CUMPLIDO"/>
    <n v="20"/>
    <n v="35"/>
    <n v="35"/>
    <n v="1"/>
    <s v="De enero a octubre se elaboraron 35 conceptos técnicos asi: _x000a__x000a_1. 20224500000016 PNN Gorgona_x000a_2. 20224500000036 SFF Iguaque_x000a_3. 20224500000046 SFF LOS FLAMENCOS_x000a_4. 20224500000056_ANU Los Estoraques_x000a_5 . 20224500000066_La Bodeguita Corales del Rosario_x000a_6 . 20224500000076_DTCA_x000a_7 . 20224500000086_Tuparro_x000a_8. 20224500000803 PNN SERRANÍA DE LOS YARIGÛIES_x000a_9 . 20224500000096_MUELLE LA BODEGUITA, PNN CORALES DEL ROSARIO Y DE SAN BERNARDO_x000a_10 . 20224500000106_Diagnostico estructural Iglesia SF Isla de La Corota_x000a_11 . 20224500000126_Diagnostico Infraestructrua El Cocuy _x000a_12 . 20224500000116_ SFF OTÚN QUIMBAYA Y MANTENIMIENTOS CORRECTIVOS A ACTUAR_x000a_13 . 20224500001543_PNN TINIGUA_x000a_14 . 20224500001573_YARIGUIES_x000a_15 . 20224500000206_PNN Chingaza_Mantenimiento 2023_x000a_16 . 20224500000236_PNN Los Katios_Mantenimiento 2023_x000a_17 . 20224500000176_PNN Las Orquideas_Mantenimiento 2023_x000a_18 . 20224500000256_SFF El Corchal_Mantenimiento 2023_x000a_19 . 20224500000246_PNN Serrania de los Yariguies_Mantenimiento 2023_x000a_20 . 20224500000883_PNN Las Hermosas_Mantenimiento 2023_x000a_21 . 20224500000216_PNN Nevado del Huila_Mantenimiento 2023_x000a_22 . 20224500000266_VIPIS_Mantenimiento 2023_x000a_23 . 20224500000136_SFF Los Colorados_GARRA DEL JAGUAR_x000a_24 . 20224500001703_Farallones de Cali_Mantenimiento 2023_x000a_25 . 20224500000286_PNN Bahia Portete_Mantenimeinto 2023_x000a_26 . 20224500000276_PNN Pisba_Mantenimiento 2023_x000a_27 . 20224500000226_SFF Isla de La Corota_Mantenimientos 2023_x000a_28 . 20224500000166_PNN Gorgona_Mantenimiento 2023_x000a_29 . 20224500000186_PNN Serrania de los Churumbelos_Mantenimiento 2023_x000a_30 .  20224500000256_El Corchal_Manteniento 2023_x000a_31 . 20224500000156_PNN Cordillere de los Picachos_Mantenimiento 2023_x000a_32 . 20224500001573_PNN Serrania de los Yariguies_Diagnostico para adecuacion de sede administrativa_san vicente de chucuri_x000a_33 . 20224500000296_PNN Old Providence_Mantenimiento 2023_x000a_34 . 20224500001683_PNN Doña Juana Cascabel_Mantenimiento 2023_x000a_35 . 20224500001713_PNN Cordillera de los Picachos_Diagnostico Adecuacion Sede Administrativa_Neiva_x000a_"/>
    <n v="1.75"/>
    <s v="CUMPLIDO"/>
    <n v="60"/>
    <n v="60"/>
    <n v="60"/>
    <n v="1"/>
    <s v="De enero a diciembre se elaboraron 60 conceptos técnicos asi: _x000a__x000a_1. 20224500000016 PNN Gorgona_x000a_2. 20224500000036 SFF Iguaque_x000a_3. 20224500000046 SFF LOS FLAMENCOS_x000a_4. 20224500000056_ANU Los Estoraques_x000a_5 . 20224500000066_La Bodeguita Corales del Rosario_x000a_6 . 20224500000076_DTCA_x000a_7 . 20224500000086_Tuparro_x000a_8. 20224500000803 PNN SERRANÍA DE LOS YARIGÛIES_x000a_9 . 20224500000096_MUELLE LA BODEGUITA, PNN CORALES DEL ROSARIO Y DE SAN BERNARDO_x000a_10 . 20224500000106_Diagnostico estructural Iglesia SF Isla de La Corota_x000a_11 . 20224500000126_Diagnostico Infraestructrua El Cocuy _x000a_12 . 20224500000116_ SFF OTÚN QUIMBAYA Y MANTENIMIENTOS CORRECTIVOS A ACTUAR_x000a_13 . 20224500001543_PNN TINIGUA_x000a_14 . 20224500001573_YARIGUIES_x000a_15 . 20224500000206_PNN Chingaza_Mantenimiento 2023_x000a_16 . 20224500000236_PNN Los Katios_Mantenimiento 2023_x000a_17 . 20224500000176_PNN Las Orquideas_Mantenimiento 2023_x000a_18 . 20224500000256_SFF El Corchal_Mantenimiento 2023_x000a_19 . 20224500000246_PNN Serrania de los Yariguies_Mantenimiento 2023_x000a_20 . 20224500000883_PNN Las Hermosas_Mantenimiento 2023_x000a_21 . 20224500000216_PNN Nevado del Huila_Mantenimiento 2023_x000a_22 . 20224500000266_VIPIS_Mantenimiento 2023_x000a_23 . 20224500000136_SFF Los Colorados_GARRA DEL JAGUAR_x000a_24 . 20224500001703_Farallones de Cali_Mantenimiento 2023_x000a_25 . 20224500000286_PNN Bahia Portete_Mantenimeinto 2023_x000a_26 . 20224500000276_PNN Pisba_Mantenimiento 2023_x000a_27 . 20224500000226_SFF Isla de La Corota_Mantenimientos 2023_x000a_28 . 20224500000166_PNN Gorgona_Mantenimiento 2023_x000a_29 . 20224500000186_PNN Serrania de los Churumbelos_Mantenimiento 2023_x000a_30 .  20224500000256_El Corchal_Manteniento 2023_x000a_31 . 20224500000156_PNN Cordillere de los Picachos_Mantenimiento 2023_x000a_32 . 20224500001573_PNN Serrania de los Yariguies_Diagnostico para adecuacion de sede administrativa_san vicente de chucuri_x000a_33 . 20224500000296_PNN Old Providence_Mantenimiento 2023_x000a_34 . 20224500001683_PNN Doña Juana Cascabel_Mantenimiento 2023_x000a_35 . 20224500001713_PNN Cordillera de los Picachos_Diagnostico Adecuacion Sede Administrativa_Neiva_x000a_36 . 20224500000316_PNN Cueva de Los Guacharos_Mantenimiento 2023_x000a_37 . 20224500000336_PNN Sanquianga_Mantenimiento 2023_x000a_38 . 20224500000326_PNN Paramillo_Mantenimiento 2023_x000a_39 . 20224500000306_PNN Sierra de la Macarena_Mantenimiento 2023_x000a_40 . 20224500000346_PNN Los Nevados_Mantenimiento 2023_x000a_41 . 20224500001733_PNN Utria_Mantenimiento 2023_x000a_42 . 20224500000356_PNN Tuparro_Mantenimeinto 2023_x000a_43 . 20224500000366_PNN Sumapaz_Mantenimiento 2023_x000a_44 . 20224500000376_SFF Galeras_Mantenimiento 2023_x000a_45 . 20224500000386_SFF Otun Quimbaya_Mantenimiento 2023_x000a_46 . 20224500000396_PNN El Cocuy_Mantenimiento 2023_x000a_47 . 20224500000406_PNN Amacayacu_Mantenimiento 2023_x000a_48 . 20224500000146_PNN Purace_Mantenimiento 2023_x000a_49 . 20224500000426_RNN Puinawai_Mantenimiento 2023_x000a_50 . 20224500000456_SFF Cienaga Grande_Mantenimiento 2023_x000a_51 . 20224500000446_PNN Tinigua_Mantenimiento 2023_x000a_52 . 20224500000436_SFF Iguaque_Mantenimiento 2023_x000a_53 . 20224500000466_SFF Los Colorados_Mantenimiento 2023_x000a_54 . 20224500000486_SFF Los Flamencos_Mantenimiento 2023_x000a_55 . 20224500000476_PNN La Paya_Mantenimiento 2023_x000a_56 . 20224500000506_PNN Tama_Mantenimiento 2023_x000a_57 . 20224500000516_PNN Alto Fragua_Mantenimiento 2023_x000a_58 . 20224500001773_PNN La Macuira_Mantenimiento 2023_x000a_59 . 20224500000526_PNN Tayrona_Manteniento 2023_x000a_60 . 20224500001793_PNN Tatama_Mantenimiento 2023"/>
    <n v="1"/>
    <s v="CUMPLIDO"/>
  </r>
  <r>
    <n v="64"/>
    <s v="3. Fortalecer la entidad en sus dinámicas administrativas y de gestión, para el cumplimiento de su misión. "/>
    <s v="6. Fortalecimiento Institucional del PNNC"/>
    <s v="6.3. Gestión con valores para resultados"/>
    <s v="6.3. Gestión con Valores para resultados"/>
    <s v="ODS 16. Paz, Justicia e Instituciones Sólidas"/>
    <m/>
    <x v="8"/>
    <s v="Actas de recibo de obra para mantenimientos y Actas de Recibo de Diseños Arquitectónicos con el cumplimiento de los lineamientos ambientales de la Entidad."/>
    <s v="Porcentaje de avance de los mantenimientos preventivos realizados a los bienes inmuebles"/>
    <s v="# de mantenimientos preventivos programados bienes inmuebles_x000a_Total de mantenimientos preventivos realizados bienes inmuebles_x000a_% avance de manteniminetos preventivos realizados "/>
    <s v="PAM =  (Σ TMPR DT's y NC / Σ NMPP DT's y NC)*100"/>
    <s v="PAA"/>
    <s v="ACUMULADO"/>
    <s v="STOCK"/>
    <s v="MENSUAL"/>
    <n v="1"/>
    <n v="0.85"/>
    <n v="1"/>
    <n v="1"/>
    <s v="100%=5_x000a_DTAN: 1 _x000a_PNN TAMA: 2_x000a_SFF GARF: 1_x000a_PNN SYA: 1"/>
    <s v="100%= 6_x000a_PNN MAC:1_x000a_PNN TUP: 2_x000a_PNN PIC: 1_x000a_PNN CHIN:2"/>
    <s v="100%=8_x000a_SFF ISLA: 2_x000a_PNN PUR: 2_x000a_SFF OTUN:1_x000a_SFF TATA: 1_x000a_PNN CUE: 1_x000a_DTAO: 1"/>
    <s v="100%=4_x000a_SFF Malpelo:1_x000a_Utria: 1_x000a_PNN Gorgona:1_x000a_DTPA: 1"/>
    <s v="100%=6_x000a_SFF FLAM:1_x000a_SFF CORC:1_x000a_PNN TAY: 2_x000a_PNN CORA: 1_x000a_DTCA: 1"/>
    <s v="100%=1_x000a_PNN AMA:1"/>
    <n v="1"/>
    <s v="DT"/>
    <s v="GI"/>
    <s v="1. ADMINISTRACIÓN DE LAS ÁREAS DEL SISTEMA DE PARQUES NACIONALES NATURALES Y COORDINACIÓN DEL SISTEMA NACIONAL DE ÁREAS PROTEGIDAS. NACIÓN"/>
    <s v="4.3. Infraestructura construida para la administración, la vigilancia y el control de las áreas protegidas_x000a_4.5 Infraestructura mejorada para la administración, la vigilancia y el control de las áreas protegidas"/>
    <s v="50. Realizar los mantenimientos preventivos y correctivos de acuerdo a lo consignado en el plan de mantenimiento de la Entidad para sedes administrativas de las áreas protegidas_x000a_51. Realizar los mantenimientos preventivos y correctivos de acuerdo a lo consignado en el plan de mantenimiento de la Entidad para sedes de control y vigilancia de las áreas protegidas_x000a_52. Realizar los mantenimientos preventivos y correctivos de acuerdo a lo consignado en el plan de mantenimiento de la Entidad para los servicios de agua, energía y de tratamiento de residuos en las áreas protegidas"/>
    <n v="1"/>
    <n v="0.2"/>
    <n v="0.2"/>
    <n v="1"/>
    <s v="Se ha ejecutado un avance del 20% de los mantenimientos preventivos correspondientes a 10,6 mantenimientos de un total de 53 programados para el 2022. Los cuales se encuentran en las siguientes DTS:_x000a__x000a_DTOR: _x000a_PNN Sierra de La Macarena. (2) en Etapa precontractual._x000a_PNN El Tuparro: (1) sendero etapa precontractual_x000a_PNN Chingaza: En ejecución_x000a__x000a_DTCA: _x000a_DTCA: 1 Proceso. Finalizado (Mantenimiento Sede): _x000a_PNN Tayrona: 5 Procesos en etapa Precontractual  (Bahía Concha: Aduana, Quiosco, Baterías de Baño, Centro de Interpretación y Eco-tienda)_x000a_2 Contratos finalizados(Garitas, Dotación Zaino)_x000a_PNN Corales, Finalizado 1 (Bodeguita)._x000a_SFF El Corchal, Contrato suscritol 1 (Obres Labarce) _x000a__x000a_DTAN: Contrato en ejecución_x000a__x000a_DTAO: _x000a_Otún Quimbaya: Torre de avistamiento: En ejecución_x000a_Tatamá: En ejecución_x000a_Puracé: Etapa precontractual_x000a__x000a_DTPA: _x000a_PNN Gorgona: 3 procesos en etapa precontractual_x000a__x000a_DTAM_x000a_Sede Leticia: Etapa precontractual"/>
    <n v="0.2"/>
    <s v="INCUMPLIDO"/>
    <n v="1"/>
    <n v="0.2"/>
    <n v="0.2"/>
    <n v="1"/>
    <s v="De enero a octubre se elaboraron 35 conceptos técnicos asi: _x000a__x000a_1. 20224500000016 PNN Gorgona_x000a_2. 20224500000036 SFF Iguaque_x000a_3. 20224500000046 SFF LOS FLAMENCOS_x000a_4. 20224500000056_ANU Los Estoraques_x000a_5 . 20224500000066_La Bodeguita Corales del Rosario_x000a_6 . 20224500000076_DTCA_x000a_7 . 20224500000086_Tuparro_x000a_8. 20224500000803 PNN SERRANÍA DE LOS YARIGÛIES_x000a_9 . 20224500000096_MUELLE LA BODEGUITA, PNN CORALES DEL ROSARIO Y DE SAN BERNARDO_x000a_10 . 20224500000106_Diagnostico estructural Iglesia SF Isla de La Corota_x000a_11 . 20224500000126_Diagnostico Infraestructrua El Cocuy _x000a_12 . 20224500000116_ SFF OTÚN QUIMBAYA Y MANTENIMIENTOS CORRECTIVOS A ACTUAR_x000a_13 . 20224500001543_PNN TINIGUA_x000a_14 . 20224500001573_YARIGUIES_x000a_15 . 20224500000206_PNN Chingaza_Mantenimiento 2023_x000a_16 . 20224500000236_PNN Los Katios_Mantenimiento 2023_x000a_17 . 20224500000176_PNN Las Orquideas_Mantenimiento 2023_x000a_18 . 20224500000256_SFF El Corchal_Mantenimiento 2023_x000a_19 . 20224500000246_PNN Serrania de los Yariguies_Mantenimiento 2023_x000a_20 . 20224500000883_PNN Las Hermosas_Mantenimiento 2023_x000a_21 . 20224500000216_PNN Nevado del Huila_Mantenimiento 2023_x000a_22 . 20224500000266_VIPIS_Mantenimiento 2023_x000a_23 . 20224500000136_SFF Los Colorados_GARRA DEL JAGUAR_x000a_24 . 20224500001703_Farallones de Cali_Mantenimiento 2023_x000a_25 . 20224500000286_PNN Bahia Portete_Mantenimeinto 2023_x000a_26 . 20224500000276_PNN Pisba_Mantenimiento 2023_x000a_27 . 20224500000226_SFF Isla de La Corota_Mantenimientos 2023_x000a_28 . 20224500000166_PNN Gorgona_Mantenimiento 2023_x000a_29 . 20224500000186_PNN Serrania de los Churumbelos_Mantenimiento 2023_x000a_30 .  20224500000256_El Corchal_Manteniento 2023_x000a_31 . 20224500000156_PNN Cordillere de los Picachos_Mantenimiento 2023_x000a_32 . 20224500001573_PNN Serrania de los Yariguies_Diagnostico para adecuacion de sede administrativa_san vicente de chucuri_x000a_33 . 20224500000296_PNN Old Providence_Mantenimiento 2023_x000a_34 . 20224500001683_PNN Doña Juana Cascabel_Mantenimiento 2023_x000a_35 . 20224500001713_PNN Cordillera de los Picachos_Diagnostico Adecuacion Sede Administrativa_Neiva_x000a_"/>
    <n v="0.2"/>
    <s v="INCUMPLIDO"/>
    <n v="0.38"/>
    <n v="0.38"/>
    <n v="0.38"/>
    <n v="1"/>
    <s v="De enero a noviembre se elaboraron 38 informes de supervisión asi: _x000a_1. Contrato de obra DTAN_x000a_2. Contrato de interventoría Estoraques_x000a_3. Contrato de obra PNN Cocuy_x000a_4. Orden de Servicio SFF Los Flamencos_x000a_5. Orden de Servicio Old Providence Cayo Cangrejo_x000a_6. Orden de Servicio PNN Sierra Nevada de Santa Martha San Lorenzo_x000a_7. Orden de Servicio VIPIS - Cocos_x000a_8. Orden de Servicio VIPIS - El Torno_x000a_9. Contrato de obra SFF Iguaque_x000a_10.Contrato de obra PNN Pisba_x000a_11. Orden de Servicios PNN Old Providence_x000a_12. Orden de Servicios SFF Los Flamencos_x000a_13. Orden de Servicios PNN Sierra Nevada de Santa Marta_x000a_14. Contrato de Consultoria DTAN_x000a_15. Orden de Servicios VIPIS - Cocos (Informe 2)_x000a_16. Orden de Servicio VIPIS - El Torno (Informe 2)_x000a_17. Contrato de obra PNN Macuira_x000a_18.Contrato de obra PNN Pisba (Informe 2)_x000a_19. Contrato de obra ecotienda muelle la bodeguita_x000a_20. Contrato de obra SFF Iguaque (Informe 2)_x000a_21. Contrato de interventoría Estoraques (Informe 2)_x000a_22. Contrato de obra ecotienda muelle la bodeguita (Informe 2)_x000a_23  Contrato Fontur PNN Sierra la Macarena_x000a_24 . INFORME SUPERVISIÖN 3T-2022_Macarena, Cerrillo_x000a_25 . INFORME SUPERVISIÖN 3T-2022_Piritama_x000a_26 . INFORME SUPERVISIÖN 3T-2022_El Torno_x000a_27 . INFORME SUPERVISIÖN 3T-2022_Edif Bucaramanga_x000a_28 . INFORME SUPERVISIÓN 3T-2022_Cocos_x000a_29.  INFORME SUPERVISION 3T-2022_Cayo Cangrejo_x000a_30.  INFORME SUPERVISION 3T-2022_San Lorenzo_x000a_31 . INFORME 3-2022 SUPERVISION_formato_v1_Iguaque_x000a_32 . INFORME 3-2022 SUPERVISION_formato_v2_Pisba_x000a_33 . INFORME SUPERVISION 4T-2022_Flamencos_x000a_34 . INFORME SUPERVISION OCT-DIC_Cerramiento Malla_x000a_35 . INFORME SUPERVISION CERRILLO MACARENA 4T _compressed_x000a_36 . INFORME 4-2022 SUPERVISION_Iguaque_x000a_37 . INFORME SUPERVISION 4-2022_San Lorenzo_x000a_38 . INFORME SUPERVISION 4-2022_Flamencos"/>
    <n v="1"/>
    <s v="CUMPLIDO"/>
  </r>
  <r>
    <n v="65"/>
    <s v="3. Fortalecer la entidad en sus dinámicas administrativas y de gestión, para el cumplimiento de su misión. "/>
    <s v="6. Fortalecimiento Institucional del PNNC"/>
    <s v="6.3. Gestión con valores para resultados"/>
    <s v="6.3. Gestión con Valores para resultados"/>
    <s v="ODS 16. Paz, Justicia e Instituciones Sólidas"/>
    <m/>
    <x v="8"/>
    <s v="Actas de recibo de obra para mantenimientos y Actas de Recibo de Diseños Arquitectónicos con el cumplimiento de los lineamientos ambientales de la Entidad."/>
    <s v="# de informes de supervisión"/>
    <s v="# de informes de supervisión"/>
    <s v=" (Σ NIS)"/>
    <s v="PAA"/>
    <s v="ACUMULADO"/>
    <s v="SUMA O FLUJO"/>
    <s v="MENSUAL"/>
    <n v="20"/>
    <n v="14"/>
    <n v="14"/>
    <n v="12"/>
    <s v="N.A."/>
    <s v="N.A."/>
    <s v="N.A."/>
    <s v="N.A."/>
    <s v="N.A."/>
    <s v="N.A."/>
    <n v="14"/>
    <s v="GI"/>
    <s v="GI"/>
    <s v="1. ADMINISTRACIÓN DE LAS ÁREAS DEL SISTEMA DE PARQUES NACIONALES NATURALES Y COORDINACIÓN DEL SISTEMA NACIONAL DE ÁREAS PROTEGIDAS. NACIÓN"/>
    <s v="4.3. Infraestructura construida para la administración, la vigilancia y el control de las áreas protegidas_x000a_4.5 Infraestructura mejorada para la administración, la vigilancia y el control de las áreas protegidas"/>
    <s v="50. Realizar los mantenimientos preventivos y correctivos de acuerdo a lo consignado en el plan de mantenimiento de la Entidad para sedes administrativas de las áreas protegidas_x000a_51. Realizar los mantenimientos preventivos y correctivos de acuerdo a lo consignado en el plan de mantenimiento de la Entidad para sedes de control y vigilancia de las áreas protegidas_x000a_52. Realizar los mantenimientos preventivos y correctivos de acuerdo a lo consignado en el plan de mantenimiento de la Entidad para los servicios de agua, energía y de tratamiento de residuos en las áreas protegidas"/>
    <n v="38"/>
    <n v="23"/>
    <n v="23"/>
    <n v="1"/>
    <s v="De enero a septiembre se elaboraron 23 informes de supervisión asi: _x000a_1. Contrato de obra DTAN_x000a_2. Contrato de interventoría Estoraques_x000a_3. Contrato de obra PNN Cocuy_x000a_4. Orden de Servicio SFF Los Flamencos_x000a_5. Orden de Servicio Old Providence Cayo Cangrejo_x000a_6. Orden de Servicio PNN Sierra Nevada de Santa Martha San Lorenzo_x000a_7. Orden de Servicio VIPIS - Cocos_x000a_8. Orden de Servicio VIPIS - El Torno_x000a_9. Contrato de obra SFF Iguaque_x000a_10.Contrato de obra PNN Pisba_x000a_11. Orden de Servicios PNN Old Providence_x000a_12. Orden de Servicios SFF Los Flamencos_x000a_13. Orden de Servicios PNN Sierra Nevada de Santa Marta_x000a_14. Contrato de Consultoria DTAN_x000a_15. Orden de Servicios VIPIS - Cocos (Informe 2)_x000a_16. Orden de Servicio VIPIS - El Torno (Informe 2)_x000a_17. Contrato de obra PNN Macuira_x000a_18.Contrato de obra PNN Pisba (Informe 2)_x000a_19. Contrato de obra ecotienda muelle la bodeguita_x000a_20. Contrato de obra SFF Iguaque (Informe 2)_x000a_21. Contrato de interventoría Estoraques (Informe 2)_x000a_22. Contrato de obra ecotienda muelle la bodeguita (Informe 2)_x000a_23  Contrato Fontur PNN Sierra la Macarena"/>
    <n v="0.60526315789473684"/>
    <s v="PARCIALMENTE _x000a_CUMPLIDO"/>
    <n v="38"/>
    <n v="28"/>
    <n v="28"/>
    <n v="1"/>
    <s v="De enero a octubre se elaboraron 28 informes de supervisión asi: _x000a_1. Contrato de obra DTAN_x000a_2. Contrato de interventoría Estoraques_x000a_3. Contrato de obra PNN Cocuy_x000a_4. Orden de Servicio SFF Los Flamencos_x000a_5. Orden de Servicio Old Providence Cayo Cangrejo_x000a_6. Orden de Servicio PNN Sierra Nevada de Santa Martha San Lorenzo_x000a_7. Orden de Servicio VIPIS - Cocos_x000a_8. Orden de Servicio VIPIS - El Torno_x000a_9. Contrato de obra SFF Iguaque_x000a_10.Contrato de obra PNN Pisba_x000a_11. Orden de Servicios PNN Old Providence_x000a_12. Orden de Servicios SFF Los Flamencos_x000a_13. Orden de Servicios PNN Sierra Nevada de Santa Marta_x000a_14. Contrato de Consultoria DTAN_x000a_15. Orden de Servicios VIPIS - Cocos (Informe 2)_x000a_16. Orden de Servicio VIPIS - El Torno (Informe 2)_x000a_17. Contrato de obra PNN Macuira_x000a_18.Contrato de obra PNN Pisba (Informe 2)_x000a_19. Contrato de obra ecotienda muelle la bodeguita_x000a_20. Contrato de obra SFF Iguaque (Informe 2)_x000a_21. Contrato de interventoría Estoraques (Informe 2)_x000a_22. Contrato de obra ecotienda muelle la bodeguita (Informe 2)_x000a_23  Contrato Fontur PNN Sierra la Macarena_x000a_24 . INFORME SUPERVISIÖN 3T-2022_Macarena, Cerrillo_x000a_25 . INFORME SUPERVISIÖN 3T-2022_Piritama_x000a_26 . INFORME SUPERVISIÖN 3T-2022_El Torno_x000a_27 . INFORME SUPERVISIÖN 3T-2022_Edif Bucaramanga_x000a_28 . INFORME SUPERVISIÓN 3T-2022_Cocos_x000a_29.  INFORME SUPERVISION 3T-2022_Cayo Cangrejo_x000a_30.  INFORME SUPERVISION 3T-2022_San Lorenzo"/>
    <n v="0.74"/>
    <s v="PARCIALMENTE _x000a_CUMPLIDO"/>
    <n v="38"/>
    <n v="38"/>
    <n v="38"/>
    <n v="1"/>
    <s v="De enero a noviembre se elaboraron 38 informes de supervisión asi: _x000a_1. Contrato de obra DTAN_x000a_2. Contrato de interventoría Estoraques_x000a_3. Contrato de obra PNN Cocuy_x000a_4. Orden de Servicio SFF Los Flamencos_x000a_5. Orden de Servicio Old Providence Cayo Cangrejo_x000a_6. Orden de Servicio PNN Sierra Nevada de Santa Martha San Lorenzo_x000a_7. Orden de Servicio VIPIS - Cocos_x000a_8. Orden de Servicio VIPIS - El Torno_x000a_9. Contrato de obra SFF Iguaque_x000a_10.Contrato de obra PNN Pisba_x000a_11. Orden de Servicios PNN Old Providence_x000a_12. Orden de Servicios SFF Los Flamencos_x000a_13. Orden de Servicios PNN Sierra Nevada de Santa Marta_x000a_14. Contrato de Consultoria DTAN_x000a_15. Orden de Servicios VIPIS - Cocos (Informe 2)_x000a_16. Orden de Servicio VIPIS - El Torno (Informe 2)_x000a_17. Contrato de obra PNN Macuira_x000a_18.Contrato de obra PNN Pisba (Informe 2)_x000a_19. Contrato de obra ecotienda muelle la bodeguita_x000a_20. Contrato de obra SFF Iguaque (Informe 2)_x000a_21. Contrato de interventoría Estoraques (Informe 2)_x000a_22. Contrato de obra ecotienda muelle la bodeguita (Informe 2)_x000a_23  Contrato Fontur PNN Sierra la Macarena_x000a_24 . INFORME SUPERVISIÖN 3T-2022_Macarena, Cerrillo_x000a_25 . INFORME SUPERVISIÖN 3T-2022_Piritama_x000a_26 . INFORME SUPERVISIÖN 3T-2022_El Torno_x000a_27 . INFORME SUPERVISIÖN 3T-2022_Edif Bucaramanga_x000a_28 . INFORME SUPERVISIÓN 3T-2022_Cocos_x000a_29.  INFORME SUPERVISION 3T-2022_Cayo Cangrejo_x000a_30.  INFORME SUPERVISION 3T-2022_San Lorenzo_x000a_31 . INFORME 3-2022 SUPERVISION_formato_v1_Iguaque_x000a_32 . INFORME 3-2022 SUPERVISION_formato_v2_Pisba_x000a_33 . INFORME SUPERVISION 4T-2022_Flamencos_x000a_34 . INFORME SUPERVISION OCT-DIC_Cerramiento Malla_x000a_35 . INFORME SUPERVISION CERRILLO MACARENA 4T _compressed_x000a_36 . INFORME 4-2022 SUPERVISION_Iguaque_x000a_37 . INFORME SUPERVISION 4-2022_San Lorenzo_x000a_38 . INFORME SUPERVISION 4-2022_Flamencos"/>
    <n v="1"/>
    <s v="CUMPLIDO"/>
  </r>
  <r>
    <n v="66"/>
    <s v="3. Fortalecer la entidad en sus dinámicas administrativas y de gestión, para el cumplimiento de su misión. "/>
    <s v="6. Fortalecimiento Institucional del PNNC"/>
    <s v="6.2. Dieccionamiento estrategico"/>
    <s v="6.2. Dieccionamiento estrategico"/>
    <s v="ODS 16. Paz, Justicia e Instituciones Sólidas"/>
    <m/>
    <x v="9"/>
    <s v="Informe ejecución presupuestal de Ingresos"/>
    <s v="Porcentaje de ejecución de ingresos Tasas"/>
    <s v="Recaudado efectivo"/>
    <s v="Valor recaudado efectivo/valor Aforo programado"/>
    <s v="PAA"/>
    <s v="ACUMULADO"/>
    <s v="STOCK"/>
    <s v="MENSUAL"/>
    <n v="1"/>
    <n v="0.82001161797153932"/>
    <n v="1"/>
    <n v="1"/>
    <s v="N.A."/>
    <s v="N.A."/>
    <s v="N.A."/>
    <s v="N.A."/>
    <s v="N.A."/>
    <s v="N.A."/>
    <n v="0.82"/>
    <s v="GGF"/>
    <s v="GGF"/>
    <s v="3. FORTALECIMIENTO DE LA CAPACIDAD INSTITUCIONAL DE PARQUES NACIONALES NATURALES A NIVEL NACIONAL."/>
    <s v="4. Servicios de información actualizados"/>
    <s v="Mejorar la accesibilidad, confiabilidad y disponibilidad de los Sistemas Financieros de la Entidad"/>
    <n v="1"/>
    <n v="0.75"/>
    <n v="0.57999999999999996"/>
    <n v="0.77333333333333332"/>
    <s v="En el mes de Septiembre, se recaudó el pago por Tasas de Uso de Agua correspondiente al mes de Julio; actualmente, se da continuidad a la gestión de cobro del mes de Agosto de 2022, el cual corresponde al recaudo por concepto de Tasas de Agua sin incluir los rubros de la recuperación de cartera de vigencias anteriores, frente al proyectado. "/>
    <n v="0.57999999999999996"/>
    <s v="INCUMPLIDO"/>
    <n v="1"/>
    <n v="0.83333333333333326"/>
    <n v="0.58146953635935406"/>
    <n v="0.69776344363122489"/>
    <s v="En el mes de Octubre, no se recaudó el pago por Tasas de Uso de Agua, se da continuidad a la gestión de cobro del mes de Septiembre y Octubre de 2022."/>
    <n v="0.58146953635935406"/>
    <s v="INCUMPLIDO"/>
    <n v="1"/>
    <n v="0.91666666666666663"/>
    <n v="0.66638295560065208"/>
    <n v="0.72696322429162052"/>
    <s v="En los meses de noviembre y diciembre,  se recaudó el pago por Tasas de Uso de Agua  correspondiente a liquidación de sep22 y  se da continuidad a la gestión de cobro correspondiente a liquidaciones de los meses de octubre y noviembre de 2022."/>
    <n v="0.66638295560065208"/>
    <s v="INCUMPLIDO"/>
  </r>
  <r>
    <n v="67"/>
    <s v="3. Fortalecer la entidad en sus dinámicas administrativas y de gestión, para el cumplimiento de su misión. "/>
    <s v="6. Fortalecimiento Institucional del PNNC"/>
    <s v="6.2. Dieccionamiento estrategico"/>
    <s v="6.2. Dieccionamiento estrategico"/>
    <s v="ODS 16. Paz, Justicia e Instituciones Sólidas"/>
    <m/>
    <x v="9"/>
    <s v="Plan de control interno contable ejecutado"/>
    <s v="% de avance de cumplimiento del plan de control interno contable"/>
    <s v=" cumplimiento del plan de control interno contable"/>
    <s v="Número de actividades cumplidas/Total de actividades programadas"/>
    <s v="PAA"/>
    <s v="ACUMULADO"/>
    <s v="STOCK"/>
    <s v="MENSUAL"/>
    <n v="1"/>
    <n v="0.95"/>
    <n v="1"/>
    <n v="1"/>
    <s v="N.A."/>
    <s v="N.A."/>
    <s v="N.A."/>
    <s v="N.A."/>
    <s v="N.A."/>
    <s v="N.A."/>
    <n v="1"/>
    <s v="GGF - en articulación con las_x000a_DT"/>
    <s v="GGF"/>
    <s v="3. FORTALECIMIENTO DE LA CAPACIDAD INSTITUCIONAL DE PARQUES NACIONALES NATURALES A NIVEL NACIONAL."/>
    <s v="4. Servicios de información actualizados"/>
    <s v="Mejorar la accesibilidad, confiabilidad y disponibilidad de los Sistemas Financieros de la Entidad"/>
    <n v="1"/>
    <n v="8.3299999999999999E-2"/>
    <n v="0.1"/>
    <n v="1.2004801920768309"/>
    <s v="_x000a_Con corte a Septiembre 2022, se realizó la evaluación de la información contable de DTS y NC a Agosto 31 de 2022, toda vez que se encuentra en proceso cierre el mes de Septiembre, acorde a los plazos dados por la Contaduría General de la Nación. El Objetivo a agosto22 es de 74,99% y lo ejecutado fue : NC 69,38% , DTAN 63,94% , DTAO 67,27% , DTPA 69,02% , DTCA 60,91% , DTAM 63,18%, DTOR 69,25% para un total del 66,13%."/>
    <n v="0.66"/>
    <s v="PARCIALMENTE _x000a_CUMPLIDO"/>
    <n v="1"/>
    <n v="8.3299999999999999E-2"/>
    <n v="7.4999999999999997E-2"/>
    <n v="0.90036014405762299"/>
    <s v="Con corte a Octubre 2022, se realizó la evaluación de la información contable de DTS y NC a Septiembre 30 de 2022, toda vez que se encuentra en proceso cierre el mes de Octubre22, acorde a los plazos dados por la Contaduría General de la Nación. El Objetivo a Septiembre22 es de 83,32% y lo ejecutado fue : NC 77,31% , DTAN 71,31% , DTAO 74,77% , DTPA 76,83% , DTCA 68,29% , DTAM 69,92%, DTOR 77,04% para un total del 73,64%."/>
    <n v="0.73509999999999998"/>
    <s v="PARCIALMENTE _x000a_CUMPLIDO"/>
    <n v="1"/>
    <n v="8.3299999999999999E-2"/>
    <n v="7.8799999999999995E-2"/>
    <n v="0.9459783913565426"/>
    <s v="Con corte a Diciembre 2022, se realizó la evaluación de la información contable de DTS y NC a octubre 31 de 2022, toda vez que se encuentra en proceso cierre el mes de noviembre 2022 acorde a los plazos dados por la Contaduría General de la Nación. El Objetivo a diciembre es de 100% y lo ejecutado consolidado es de 95,04% y por cada Dirección Territorial es de: NC 95,80% , DTAN 93,12% , DTAO 96,73% , DTPA 99,04% , DTCA 90,07% , DTAM 91,26%, DTOR 99,26%."/>
    <n v="0.95040000000000002"/>
    <s v="CUMPLIDO"/>
  </r>
  <r>
    <n v="68"/>
    <s v="3. Fortalecer la entidad en sus dinámicas administrativas y de gestión, para el cumplimiento de su misión. "/>
    <s v="6. Fortalecimiento Institucional del PNNC"/>
    <s v="6.2. Dieccionamiento estrategico"/>
    <s v="6.2. Dieccionamiento estrategico"/>
    <s v="ODS 16. Paz, Justicia e Instituciones Sólidas"/>
    <m/>
    <x v="9"/>
    <s v="Informes y actas"/>
    <s v="% de cumplimiento de los lineamientos ejecución presupuestal"/>
    <s v="Cumplimiento lineamientos presupuestales"/>
    <s v="Valor  total de la  calificacion de criterios presupuestales"/>
    <s v="PAA"/>
    <s v="STOCK"/>
    <s v="STOCK"/>
    <s v="MENSUAL"/>
    <n v="1"/>
    <n v="0.96950000000000003"/>
    <n v="1"/>
    <n v="1"/>
    <n v="1"/>
    <n v="1"/>
    <n v="1"/>
    <n v="1"/>
    <n v="1"/>
    <n v="1"/>
    <n v="1"/>
    <s v="DT-GGF"/>
    <s v="GGF"/>
    <s v="3. FORTALECIMIENTO DE LA CAPACIDAD INSTITUCIONAL DE PARQUES NACIONALES NATURALES A NIVEL NACIONAL."/>
    <s v="4. Servicios de información actualizados"/>
    <s v="Mejorar la accesibilidad, confiabilidad y disponibilidad de los Sistemas Financieros de la Entidad"/>
    <n v="1"/>
    <n v="1"/>
    <n v="0.95"/>
    <n v="0.95"/>
    <s v="Con corte al 30 de septiembre de 2022 y de acuerdo la información reportada por las subunidades ejecutores (nivel central y direcciones territoriales), el porcentaje de cumplimiento alcanzado de este indicador en la entidad fue del 95,60%."/>
    <n v="0.75"/>
    <s v="CUMPLIDO"/>
    <n v="1"/>
    <n v="1"/>
    <n v="0.95599999999999996"/>
    <n v="0.95599999999999996"/>
    <s v="Para este periodo de avance (octubre/2022) se conserva el nivel de cumplimiento del trimestre III de 2022. Esto, teniendo en cuenta que el informe técnico administrativo y financiero se elabora de forma trimestral. El porcentaje de avance con corte a septiembre fue 95,60%."/>
    <n v="0.95599999999999996"/>
    <s v="CUMPLIDO"/>
    <n v="1"/>
    <n v="1"/>
    <n v="0.95599999999999996"/>
    <n v="0.95599999999999996"/>
    <s v="Con corte al 15 de diciembre de 2022 y de acuerdo la información reportada por las subunidades ejecutores (nivel central y direcciones territoriales), el porcentaje de cumplimiento alcanzado de este indicador en la entidad fue del 95,60%."/>
    <n v="0.95599999999999996"/>
    <s v="CUMPLIDO"/>
  </r>
  <r>
    <n v="69"/>
    <s v="3. Fortalecer la entidad en sus dinámicas administrativas y de gestión, para el cumplimiento de su misión. "/>
    <s v="6. Fortalecimiento Institucional del PNNC"/>
    <s v="6.2. Dieccionamiento estrategico"/>
    <s v="6.2. Dieccionamiento estrategico"/>
    <s v="ODS 16. Paz, Justicia e Instituciones Sólidas"/>
    <m/>
    <x v="9"/>
    <s v="Ejecución presupuesta"/>
    <s v="% de ejecución presupuestal-Obligaciones"/>
    <s v="Cumplimiento ejecucion presupuestal frente a las obligaciones "/>
    <s v="Obligaciones - Valor entregado como anticipo a convenios y/o fiducias sin legalizar al momento del reporte/apropiamcon presupuestal vigente "/>
    <s v="PAA"/>
    <s v="ACUMULADO"/>
    <s v="STOCK"/>
    <s v="MENSUAL"/>
    <n v="0.85"/>
    <n v="0.73866158305939511"/>
    <n v="0.85"/>
    <n v="0.85"/>
    <n v="0.85"/>
    <n v="0.85"/>
    <n v="0.85"/>
    <n v="0.85"/>
    <n v="0.85"/>
    <n v="0.85"/>
    <n v="0.85"/>
    <s v="DT-GGF"/>
    <s v="GGF"/>
    <s v="3. FORTALECIMIENTO DE LA CAPACIDAD INSTITUCIONAL DE PARQUES NACIONALES NATURALES A NIVEL NACIONAL."/>
    <s v="4. Servicios de información actualizados"/>
    <s v="Mejorar la accesibilidad, confiabilidad y disponibilidad de los Sistemas Financieros de la Entidad"/>
    <n v="0.8"/>
    <n v="0.42257206441519346"/>
    <n v="0.42"/>
    <n v="1"/>
    <s v="Con corte al 30 de septiembre de 2022, el porcentaje consolidado de ejecución presupuestal a nivel obligaciones de la entidad (siete subunidades ejecutoras), fue del 42,26%. Este resultado, corresponde a la sumatoria de los recursos obligados ($74.934.480.220,63 menos el valor de convenios y contratos interadministrativos pendientes por legalizar $1.759.000.000) sobre la sumatoria de la apropiación vigente asignada ($173.166.866.393,73). Frente a la meta anual del indicador, se presenta un porcentaje de cumplimiento del 52,82%."/>
    <n v="0.52499999999999991"/>
    <s v="INCUMPLIDO"/>
    <n v="0.8"/>
    <n v="0.46877806406418082"/>
    <n v="0.46877806406418082"/>
    <n v="1"/>
    <s v="Con corte al 31 de octubre de 2022, el porcentaje consolidado de ejecución presupuestal a nivel obligaciones de la entidad (siete subunidades ejecutoras), fue del 46,88%. Este resultado, corresponde a la sumatoria de los recursos obligados ($85.464.390.600,60 sobre la sumatoria de la apropiación vigente asignada ($182.313.118.194,24). Frente a la meta anual del indicador, se presenta un porcentaje de cumplimiento del 58,60%."/>
    <n v="0.58597258008022601"/>
    <s v="INCUMPLIDO"/>
    <n v="0.8"/>
    <n v="0.54883323146350438"/>
    <n v="0.54883323146350438"/>
    <n v="1"/>
    <s v="Con corte al 15 de diciembre de 2022, el porcentaje consolidado de ejecución presupuestal a nivel obligaciones de la entidad (siete subunidades ejecutoras), fue del 54,88%. Este resultado, corresponde a la sumatoria de los recursos obligados ($113.775.456,988,42) sobre la sumatoria de la apropiación vigente asignada ($207.304.241.918,86). Frente a la meta anual del indicador, se presenta un porcentaje de cumplimiento del 68,60%."/>
    <n v="0.68600000000000005"/>
    <s v="INCUMPLIDO"/>
  </r>
  <r>
    <n v="70"/>
    <s v="3. Fortalecer la entidad en sus dinámicas administrativas y de gestión, para el cumplimiento de su misión. "/>
    <s v="6. Fortalecimiento Institucional del PNNC"/>
    <s v="6.2. Dieccionamiento estrategico"/>
    <s v="6.2. Dieccionamiento estrategico"/>
    <s v="ODS 16. Paz, Justicia e Instituciones Sólidas"/>
    <m/>
    <x v="9"/>
    <s v="Ejecución presupuesta"/>
    <s v="% de ejecución presupuestal-Compromisos"/>
    <s v="Cumplimento de ejecucion presupuestal frente a los compromisos"/>
    <s v="Compromisos Presupuestales/Apropiación presupuestal vigente "/>
    <s v="PAA"/>
    <s v="ACUMULADO"/>
    <s v="STOCK"/>
    <s v="MENSUAL"/>
    <n v="1"/>
    <n v="0.8494328424698685"/>
    <n v="0.95"/>
    <n v="0.95"/>
    <n v="0.95"/>
    <n v="0.95"/>
    <n v="0.95"/>
    <n v="0.95"/>
    <n v="0.95"/>
    <n v="0.95"/>
    <n v="0.95"/>
    <s v="DT-GGF"/>
    <s v="GGF"/>
    <s v="3. FORTALECIMIENTO DE LA CAPACIDAD INSTITUCIONAL DE PARQUES NACIONALES NATURALES A NIVEL NACIONAL."/>
    <s v="4. Servicios de información actualizados"/>
    <s v="Mejorar la accesibilidad, confiabilidad y disponibilidad de los Sistemas Financieros de la Entidad"/>
    <n v="0.95"/>
    <n v="0.64735109152075576"/>
    <n v="0.65"/>
    <n v="1"/>
    <s v="Con corte al 30 de septiembre de 2022, el porcentaje consolidado de ejecución presupuestal a nivel compromisos de la entidad (siete subunidades ejecutoras), fue del 64,74%. Este resultado, corresponde a la sumatoria de los recursos comprometidos ($112.099.759.975,21) sobre la sumatoria de la apropiación vigente asignada ($$173.166.866.393,73). Frente a la meta anual del indicador, se presenta un porcentaje de cumplimiento del 68,14%"/>
    <n v="0.68"/>
    <s v="PARCIALMENTE _x000a_CUMPLIDO"/>
    <n v="0.95"/>
    <n v="0.68626326440640562"/>
    <n v="0.68626326440640562"/>
    <n v="1"/>
    <s v="Con corte al 31 de octubre de 2022, el porcentaje consolidado de ejecución presupuestal a nivel compromisos de la entidad (siete subunidades ejecutoras), fue del 68,63%. Este resultado, corresponde a la sumatoria de los recursos comprometidos ($125.114.795.636,09) sobre la sumatoria de la apropiación vigente asignada ($182.313.118.194,24). Frente a la meta anual del indicador, se presenta un porcentaje de cumplimiento del 72,24%"/>
    <n v="0.72238238358569018"/>
    <s v="PARCIALMENTE _x000a_CUMPLIDO"/>
    <n v="0.95"/>
    <n v="0.73908804780130644"/>
    <n v="0.73908804780130644"/>
    <n v="1"/>
    <s v="Con corte al 15 de diciembre de 2022, el porcentaje consolidado de ejecución presupuestal a nivel compromisos de la entidad (siete subunidades ejecutoras), fue del 73,91%. Este resultado, corresponde a la sumatoria de los recursos comprometidos ($153.216.087.460,74) sobre la sumatoria de la apropiación vigente asignada ($207.304.241.918,86). Frente a la meta anual del indicador, se presenta un porcentaje de cumplimiento del 77,80%"/>
    <n v="0.77800000000000002"/>
    <s v="INCUMPLIDO"/>
  </r>
  <r>
    <n v="71"/>
    <s v="3. Fortalecer la entidad en sus dinámicas administrativas y de gestión, para el cumplimiento de su misión. "/>
    <s v="6. Fortalecimiento Institucional del PNNC"/>
    <s v="6.2. Dieccionamiento estrategico"/>
    <s v="6.2. Dieccionamiento estrategico"/>
    <s v="ODS 16. Paz, Justicia e Instituciones Sólidas"/>
    <m/>
    <x v="9"/>
    <s v="Informe ejecución presupuestal de Ingresos admon"/>
    <s v="Porcentaje de ejecución de ingresos Administración "/>
    <s v="Recaudado en efectivo acumulado Neto (Reporte ejecución ingresos SIIF)_x000a_Valor recaudado Recuperación de cartera_x000a_Ingresos corrientesTransferencias del Sector Eléctrico_x000a_Ingresos corrientes Tasas_x000a_Aforo programado Administración_x000a__x000a__x000a__x000a_"/>
    <s v="((VRE-RC-ICTE-ICT) / APA)*100=recaudo de ingresos de administracion"/>
    <s v="PAA"/>
    <s v="ACUMULADO"/>
    <s v="STOCK"/>
    <s v="MENSUAL"/>
    <n v="0.73"/>
    <n v="1"/>
    <n v="1"/>
    <n v="0.87"/>
    <s v="N.A."/>
    <s v="N.A."/>
    <s v="N.A."/>
    <s v="N.A."/>
    <s v="N.A."/>
    <s v="N.A."/>
    <n v="1"/>
    <s v="GGF"/>
    <s v="GGF"/>
    <s v="3. FORTALECIMIENTO DE LA CAPACIDAD INSTITUCIONAL DE PARQUES NACIONALES NATURALES A NIVEL NACIONAL."/>
    <s v="4. Servicios de información actualizados"/>
    <s v="Mejorar la accesibilidad, confiabilidad y disponibilidad de los Sistemas Financieros de la Entidad"/>
    <n v="1"/>
    <n v="0.75"/>
    <n v="0.96810000000000007"/>
    <n v="1.2908000000000002"/>
    <s v="Se realiza cálculo porcentual de recaudo de ingresos corrientes del proyecto de administración, tomando como referencia en el numerador el informe de ejecución presupuestal de ingresos (recaudo efectivo de administración) con corte al 30 de Sept de 2022 que corresponde a 18.411.847.576 y en el denominador el anteproyecto de ingresos para la vigencia 2022 de administración corresponde a 19.018.433.532 (aforo programado), dando como resultado un avance del 96,81% de recaudo de ingresos corrientes para el proyecto administración."/>
    <n v="0.97"/>
    <s v="CUMPLIDO"/>
    <n v="1"/>
    <n v="0.83333333333333326"/>
    <n v="1.0488641854722864"/>
    <n v="1.2586370225667438"/>
    <s v="Se realiza cálculo porcentual de recaudo de ingresos corrientes del proyecto de administración, tomando como referencia en el numerador el informe de ejecución presupuestal de ingresos (recaudo efectivo de administración) con corte al 31 de oct de 2022 que corresponde a 18.668.157.384 y en el denominador el anteproyecto de ingresos para la vigencia 2022 de administración corresponde a 19.018.433.532 (aforo programado), dando como resultado un avance del 104,89% de recaudo de ingresos corrientes para el proyecto administración."/>
    <n v="1.0488641854722864"/>
    <s v="CUMPLIDO"/>
    <n v="1"/>
    <n v="0.91666666666666663"/>
    <n v="1.1363854921140411"/>
    <n v="1.2396932641244085"/>
    <s v="Se realiza cálculo porcentual de recaudo de ingresos corrientes del proyecto de administración, tomando como referencia en el numerador el informe de ejecución presupuestal de ingresos (recaudo efectivo de administración) con corte al 30 nov de 2022 que corresponde a 21.612.271.949 y en el denominador el anteproyecto de ingresos para la vigencia 2022 de administración corresponde a 19.018.433.532 (aforo programado), dando como resultado un avance del 113,64% de recaudo de ingresos corrientes para el proyecto administración."/>
    <n v="1"/>
    <s v="CUMPLIDO"/>
  </r>
  <r>
    <n v="72"/>
    <s v="3. Fortalecer la entidad en sus dinámicas administrativas y de gestión, para el cumplimiento de su misión. "/>
    <s v="6. Fortalecimiento Institucional del PNNC"/>
    <s v="6.3. Gestión con valores para resultados"/>
    <s v="6.3. Gestión con Valores para resultados"/>
    <s v="ODS 16. Paz, Justicia e Instituciones Sólidas"/>
    <m/>
    <x v="10"/>
    <s v="Proyección de acto administrativoObservaciones a proyectos normativos y politicas, entre otros."/>
    <s v="Número de instrumentos normativos internos y externos y documentos jurídicos gestionados.."/>
    <s v="NINIEDJG = numero de intrumentos normativos internos y externos y documentos juridicos gestionados_x000a__x000a_"/>
    <s v="ΣNINIEDJG"/>
    <s v="PEI/PAA"/>
    <s v="ACUMULADO"/>
    <s v="ACUMULADO"/>
    <s v="MENSUAL"/>
    <n v="147"/>
    <n v="470"/>
    <n v="617"/>
    <n v="588"/>
    <m/>
    <m/>
    <m/>
    <m/>
    <m/>
    <m/>
    <m/>
    <s v="OAJ"/>
    <s v="OAJ"/>
    <s v="3. FORTALECIMIENTO DE LA CAPACIDAD INSTITUCIONAL DE PARQUES NACIONALES NATURALES A NIVEL NACIONAL."/>
    <s v="3. Documentos Normativos"/>
    <s v="Elaborar diagnóstico de necesidades normativas_x000a_Diseñar  iniciativas normativas e instrumentos normativos._x000a_Revisar  el cumplimiento en la construcción y diseño de los productos normativos planeados._x000a_Ajustar el plan de trabajo"/>
    <n v="1000"/>
    <n v="813"/>
    <n v="813"/>
    <n v="1"/>
    <s v="Para el periodo de enero a septiembre de la vigencia 2022, se tiene un avance en el indicador de trescientos cuarenta y tres (343) instrumentos normativos y/o documentos jurídicos los cuales se reportaron así:_x000a_a. Durante los meses de enero y febrero, se registran: un (1) instrumento normativo (concepto, resoluciones y circulares proyectados); ocho (8) actuaciones para la gestión de cobro coactivo; treinta (30) solicitudes de información predial, un (1) estudio de título y diecisiete (17) afectaciones ante el MADS. Lo anterior suma cincuenta y siete (57) instrumentos normativos y documentos jurídicos generados. b.Para el mes de marzo, se registran: cuatro (4) instrumentos normativos (concepto, resoluciones y circulares proyectados); 3 elaboraciones de estudios de títulos, 26 validación de estudios de títulos, 1 afectación ante el MADS y 27 solicitudes de información predial. c. Para el mes de abril, se registran:  2 elaboraciones de estudios de títulos, 4 solicitudes de información predial y 6 actuaciones para la gestión de cobro coactivo.Lo anterior suma doce (12) instrumentos normativos y documentos jurídicos   d. Para el mes de mayo, se registran: 28 actualizaciones de estudios de títulos, 4 diagnósticos registral y 8 solicitudes de información predial Lo anterior suma cuarenta (40) instrumentos normativos y documentos jurídicos. e. Para el mes de junio, se registran: 1 elaboración de estudios de títulos y 17 solicitudes de información predial, 1 Resolución No. 204 de 2022, y 4 actuaciones para la gestión de cobro coactivo. f. Para el mes de julio, se registran: 18 solicitudes de información predial,  32 actuaciones prediales, 1 concepto de aclaración inversión en PNN Sumapaz de entes Territoriales, 1 concepto jurídico y financiero respecto a la pertinencia de realizar traslados de cuenta a transferencias corrientes, en el marco de la suscripción de acuerdos entre PNN y comunidades campesinas, 1 Concepto sobre artículos 7 y 8 de la Ley 1955 de 2019, 1 Resolución 256 de 2022 , 1 Concepto Alcance artículo 26 de la Resolución 172 del 23 de junio /2021 PNNC, 1 Resolución 143 de 2022 , 1 Resolución 142 de 2022 , y 2 actuaciones para la gestión de cobro coactivo.  Lo anterior suma cincuenta y nueve (59) instrumentos normativos y documentos jurídicos g. f. Para el mes de agosto, se registran: 4 validaciones de estudios de títulos, 6 elaboraciones de estudios de títulos, 6 solicitudes de información predial, 20 actuaciones prediales, 4 actuaciones para la gestión de cobro coactivo. Lo anterior suma cuarenta (40) instrumentos normativos y documentos jurídicos. Para el mes de septiembre, se registran: 13 validaciones de estudios de títulos, 21 actualizaciones de estudios de títulos, 1 elaboración de estudio de título, 13 solicitudes de información predial, 3 actuaciones para la gestión de cobro coactivo. Lo anterior suma cincuenta y uno (51) instrumentos normativos y documentos jurídicos       "/>
    <n v="0.64716981132075468"/>
    <s v="PARCIALMENTE _x000a_CUMPLIDO"/>
    <n v="1000"/>
    <n v="855"/>
    <n v="855"/>
    <n v="1"/>
    <s v="Para el periodo de enero a octubre de la vigencia 2022, se tiene un avance en el indicador de trescientos ochenta y cinco (385) instrumentos normativos y/o documentos jurídicos los cuales se reportaron así:_x000a_a. Durante los meses de enero y febrero, se registran: un (1) instrumento normativo (concepto, resoluciones y circulares proyectados); ocho (8) actuaciones para la gestión de cobro coactivo; treinta (30) solicitudes de información predial, un (1) estudio de título y diecisiete (17) afectaciones ante el MADS. Lo anterior suma cincuenta y siete (57) instrumentos normativos y documentos jurídicos generados. b.Para el mes de marzo, se registran: cuatro (4) instrumentos normativos (concepto, resoluciones y circulares proyectados); 3 elaboraciones de estudios de títulos, 26 validación de estudios de títulos, 1 afectación ante el MADS y 27 solicitudes de información predial. c. Para el mes de abril, se registran:  2 elaboraciones de estudios de títulos, 4 solicitudes de información predial y 6 actuaciones para la gestión de cobro coactivo.Lo anterior suma doce (12) instrumentos normativos y documentos jurídicos   d. Para el mes de mayo, se registran: 28 actualizaciones de estudios de títulos, 4 diagnósticos registral y 8 solicitudes de información predial Lo anterior suma cuarenta (40) instrumentos normativos y documentos jurídicos. e. Para el mes de junio, se registran: 1 elaboración de estudios de títulos y 17 solicitudes de información predial, 1 Resolución No. 204 de 2022, y 4 actuaciones para la gestión de cobro coactivo. f. Para el mes de julio, se registran: 18 solicitudes de información predial,  32 actuaciones prediales, 1 concepto de aclaración inversión en PNN Sumapaz de entes Territoriales, 1 concepto jurídico y financiero respecto a la pertinencia de realizar traslados de cuenta a transferencias corrientes, en el marco de la suscripción de acuerdos entre PNN y comunidades campesinas, 1 Concepto sobre artículos 7 y 8 de la Ley 1955 de 2019, 1 Resolución 256 de 2022 , 1 Concepto Alcance artículo 26 de la Resolución 172 del 23 de junio /2021 PNNC, 1 Resolución 143 de 2022 , 1 Resolución 142 de 2022 , y 2 actuaciones para la gestión de cobro coactivo.  Lo anterior suma cincuenta y nueve (59) instrumentos normativos y documentos jurídicos g. f. Para el mes de agosto, se registran: 4 validaciones de estudios de títulos, 6 elaboraciones de estudios de títulos, 6 solicitudes de información predial, 20 actuaciones prediales, 4 actuaciones para la gestión de cobro coactivo. Lo anterior suma cuarenta (40) instrumentos normativos y documentos jurídicos. Para el mes de septiembre, se registran: 13 validaciones de estudios de títulos, 21 actualizaciones de estudios de títulos, 1 elaboración de estudio de título, 13 solicitudes de información predial, 3 actuaciones para la gestión de cobro coactivo. Lo anterior suma cincuenta y uno (51) instrumentos normativos y documentos jurídicos. Para el mes de octubre, se registran:1 elaboración de estudio de título, 29 solicitudes de información predial, 3 adquisiciones, 2 resoluciones, 3 proyectos de resolución, 1 reglamento, 1 memoria justificativa y  2 actualizaciones de documentos normativos. Lo anterior suma cuarenta y dos (42) instrumentos normativos y documentos jurídicos.      "/>
    <n v="0.72641509433962259"/>
    <s v="PARCIALMENTE _x000a_CUMPLIDO"/>
    <n v="1000"/>
    <n v="946"/>
    <n v="946"/>
    <n v="1"/>
    <s v="Para el periodo de enero a diciembre de la vigencia 2022, se tiene un avance en el indicador de cuatrocientos setenta y seis (476) instrumentos normativos y/o documentos jurídicos los cuales se reportaron así:_x000a_a. Durante los meses de enero y febrero, se registran: un (1) instrumento normativo (concepto, resoluciones y circulares proyectados); ocho (8) actuaciones para la gestión de cobro coactivo; treinta (30) solicitudes de información predial, un (1) estudio de título y diecisiete (17) afectaciones ante el MADS. Lo anterior suma cincuenta y siete (57) instrumentos normativos y documentos jurídicos generados. _x000a_b. Para el mes de marzo, se registran: cuatro (4) instrumentos normativos (concepto, resoluciones y circulares proyectados); 3 elaboraciones de estudios de títulos, 26 validación de estudios de títulos, 1 afectación ante el MADS y 27 solicitudes de información predial. Lo anterior suma sesenta y un (61) instrumentos normativos y documentos jurídicos generados_x000a_c. Para el mes de abril, se registran:  2 elaboraciones de estudios de títulos, 4 solicitudes de información predial y 6 actuaciones para la gestión de cobro coactivo. Lo anterior suma doce (12) instrumentos normativos y documentos jurídicos   _x000a_d. Para el mes de mayo, se registran: 28 actualizaciones de estudios de títulos, 4 diagnósticos registral y 8 solicitudes de información predial. Lo anterior suma cuarenta (40) instrumentos normativos y documentos jurídicos. _x000a_e. Para el mes de junio, se registran: 1 elaboración de estudios de títulos y 17 solicitudes de información predial, 1 Resolución No. 204 de 2022, y 4 actuaciones para la gestión de cobro coactivo. Lo anterior suma veintitrés (23) instrumentos normativos y documentos jurídicos. _x000a_f. Para el mes de julio, se registran: 18 solicitudes de información predial,  32 actuaciones prediales, 1 concepto de aclaración inversión en PNN Sumapaz de entes Territoriales, 1 concepto jurídico y financiero respecto a la pertinencia de realizar traslados de cuenta a transferencias corrientes, en el marco de la suscripción de acuerdos entre PNN y comunidades campesinas, 1 Concepto sobre artículos 7 y 8 de la Ley 1955 de 2019, 1 Resolución 256 de 2022 , 1 Concepto Alcance artículo 26 de la Resolución 172 del 23 de junio /2021 PNNC, 1 Resolución 143 de 2022 , 1 Resolución 142 de 2022 , y 2 actuaciones para la gestión de cobro coactivo.  Lo anterior suma cincuenta y nueve (59) instrumentos normativos y documentos jurídicos _x000a_g. Para el mes de agosto, se registran: 4 validaciones de estudios de títulos, 6 elaboraciones de estudios de títulos, 6 solicitudes de información predial, 20 actuaciones prediales, 4 actuaciones para la gestión de cobro coactivo. Lo anterior suma cuarenta (40) instrumentos normativos y documentos jurídicos. _x000a_h. Para el mes de septiembre, se registran: 13 validaciones de estudios de títulos, 21 actualizaciones de estudios de títulos, 1 elaboración de estudio de título, 13 solicitudes de información predial, 3 actuaciones para la gestión de cobro coactivo. Lo anterior suma cincuenta y uno (51) instrumentos normativos y documentos jurídicos. _x000a_i. Para el mes de octubre, se registran:1 elaboración de estudio de título, 29 solicitudes de información predial, 3 adquisiciones, 2 resoluciones, 3 proyectos de resolución, 1 reglamento, 1 memoria justificativa y  2 actualizaciones de documentos normativos. Lo anterior suma cuarenta y dos (42) instrumentos normativos y documentos jurídicos. _x000a_j. Para el mes de noviembre, se registran: 2 actualizaciones de estudio de título, 13 solicitudes de información predial, 2 adquisiciones, 5 proyectos de resolución, 2 memorias justificativas, 1 Plan de trabajo de Diagnóstico, 1 Diagnóstico Normativo, 1 Reglamento, 2 Formulaciones, 1 Documento de contexto, 20 actuaciones para la gestión coactiva. Lo anterior suma cincuenta (50) instrumentos normativos y documentos jurídicos. _x000a_k. Para el mes de diciembre, se registran:  revisión a 9 proyectos de resolución, proyección de 7 fichas técnicas legislativas, proyección de 2 conceptos y revisión 1 concepto técnico; revisión de 4 acuerdos, proyecto de 2 respuestas a peticiones, proyecto de 3 memorandos correspondientes a siniestro cabaña Tuparro – claridades jurídicas distritos nacionales de manejo integrado – ajustes plan de manejo RNN Nukak, revisión 1 lineamiento acuerdos de ecoturismo, 2 estudios de títulos y 10 respuestas y solicitudes prediales. Lo anterior suma cuarenta y un (41) instrumentos normativos y documentos jurídicos. "/>
    <n v="0.89811320754716983"/>
    <s v="CUMPLIDO"/>
  </r>
  <r>
    <n v="73"/>
    <s v="3. Fortalecer la entidad en sus dinámicas administrativas y de gestión, para el cumplimiento de su misión. "/>
    <s v="6. Fortalecimiento Institucional del PNNC"/>
    <s v="6.3. Gestión con valores para resultados"/>
    <s v="6.3. Gestión con Valores para resultados"/>
    <s v="ODS 16. Paz, Justicia e Instituciones Sólidas"/>
    <m/>
    <x v="10"/>
    <s v="Demandas_x000a_Contestaciones"/>
    <s v="%  de procesos judiciales gestionados"/>
    <s v="PPJG = Porcentaje de Procesos Judiciales Gestionados_x000a_Numero de demandas contestadas _x000a_Numero de demandas recibidas_x000a_"/>
    <s v=" PPJG =  (ΣNDC/ΣNDR) * 100"/>
    <s v="PEI/PAA"/>
    <s v="STOCK"/>
    <s v="STOCK"/>
    <s v="MENSUAL"/>
    <n v="1"/>
    <n v="1"/>
    <n v="1"/>
    <n v="1"/>
    <m/>
    <m/>
    <m/>
    <m/>
    <m/>
    <m/>
    <m/>
    <s v="OAJ"/>
    <s v="OAJ"/>
    <s v="3. FORTALECIMIENTO DE LA CAPACIDAD INSTITUCIONAL DE PARQUES NACIONALES NATURALES A NIVEL NACIONAL."/>
    <s v="3. Documentos Normativos "/>
    <s v="Elaborar diagnóstico de necesidades normativas_x000a_Diseñar  iniciativas normativas e instrumentos normativos._x000a_Revisar  el cumplimiento en la construcción y diseño de los productos normativos planeados._x000a_Ajustar el plan de trabajo"/>
    <n v="1"/>
    <n v="1"/>
    <n v="1"/>
    <n v="1"/>
    <s v="Para el periodo de septiembre de 2022, se atendieron: veintiocho (28) contestaciones de accciones de tutela, dos (2) contestacioens de procesos judiciales, cinco (5) intervenciones de acciones de tutela, once (11) intervenciones de procesos judiciales, cuatro (4) actuaciones en Comité de Conciliación, tres (3) notificaciones; para un total de cincuenta y tres (53) "/>
    <n v="0.75"/>
    <s v="CUMPLIDO"/>
    <n v="1"/>
    <n v="1"/>
    <n v="1"/>
    <n v="1"/>
    <s v="Para el periodo de octubre de 2022, se atendieron: siete (7) contestaciones de acciones de tutela, cuatro (4) actuaciones en procesos judiciales y una (1) apertura de incidente de desacato; para un total de doce (12)"/>
    <n v="0.83340000000000003"/>
    <s v="CUMPLIDO"/>
    <n v="1"/>
    <n v="1"/>
    <n v="1"/>
    <n v="1"/>
    <s v="Para el periodo de diciembre de 2022, se atendieron: diez (10) contestaciones de acciones de tutela, dos (2) actualizaciones EKOGUI, cuatro (4) audiencias penales, seis (6) intervenciones y respuesta requerimientos en procesos judiciales; para un total de veintidos (22)"/>
    <n v="1"/>
    <s v="CUMPLIDO"/>
  </r>
  <r>
    <n v="74"/>
    <s v="1. Aumentar el manejo efectivo y equitativo de las áreas protegidas teniendo en cuenta los diferentes modelos de gobernanza con enfoque territorial"/>
    <s v="1. Efectividad del Manejo."/>
    <s v="1.4. Sostenibilidad Financiera"/>
    <s v="6.3. Gestión con Valores para resultados"/>
    <s v="_x000a_ODS 11. Ciudades y Comunidades Sostenibles_x000a_ODS 12. Producción y Consumo Responsables_x000a_"/>
    <m/>
    <x v="11"/>
    <s v="Instrumentos Económicos y  Financieros_x000a_Mecanismos de Gestión de  Recursos  (Alianzas)"/>
    <s v=" No de valoraciones de servicios eco sistémicos realizadas para  la sostenibilidad financiera y los negocios ambientales "/>
    <s v="NTVSE= Número de TOTAL de valoraciones de servicios  ecosistémicos para  la sostenibilidad financiera y los negocios ambientales    _x000a_VSER=Valoración de servicio ecosistémico REALIZADA _x000a_"/>
    <s v=" NTVSE = Σ VSEH "/>
    <s v="PEI/PAA"/>
    <s v="ACUMULADO"/>
    <s v="SUMA O FLUJO"/>
    <s v="MENSUAL"/>
    <n v="3"/>
    <n v="2"/>
    <s v="2 valoraciones de servicios ecosistemicos"/>
    <n v="2"/>
    <m/>
    <m/>
    <m/>
    <m/>
    <m/>
    <m/>
    <m/>
    <s v="SSNA"/>
    <s v="SSNA"/>
    <s v="1. ADMINISTRACIÓN DE LAS ÁREAS DEL SISTEMA DE PARQUES NACIONALES NATURALES Y COORDINACIÓN DEL SISTEMA NACIONAL DE ÁREAS PROTEGIDAS. NACIÓN"/>
    <s v="3.2 Documentos de lineamientos técnicos para la conservación de la biodiversidad y sus servicios ecosistémicos"/>
    <s v="15. Realizar seguimiento y monitoreo  a la implementación a los planes de ordenamiento ecoturístico (POE). _x000a_16. Desarrollar el lineamiento de servicios ecosistémicos_x000a_17. Implementar las actividades del plan de acción del lineamiento institucional para afrontar el clima cambiante y del plan de acción del lineamiento de servicios ecosistémicos._x000a_18. Socializar las actividades desarrolladas y las lecciones aprendidas._x000a_19. Realizar seguimiento a la implementación de los lineamientos._x000a_20. Diseñar y/o implementar instrumentos para la valoración negociación y reconocimiento de los beneficios ecosistémicos y culturales de las áreas protegidas_x000a_21. Diseñar e implementar estrategias de sostenibilidad financiera para la generación de recursos tendientes al cumplimiento de los objetivos institucionales._x000a_22. Diseñar e implementar estrategias de negocios con base en la valoración de los bienes y beneficios ecosistémicos generados por las áreas del Sistema de Parques Nacionales Naturales._x000a_23. Generar opciones de compensación para la conservación de las áreas protegidas._x000a_24. Implementar instrumentos para la valoración negociación y reconocimiento de los beneficios ecosistémicos y culturales de las áreas protegidas_x000a_25. Implementar estrategias de sostenibilidad financiera para la generación de recursos tendientes al cumplimiento de los objetivos institucionales._x000a_26. Implementar estrategias de negocios con base en la valoración de los bienes y beneficios ecosistémicos generados por las áreas del Sistema de Parques Nacionales Naturales, teniendo en consideración los lineamientos técnicos, conceptuales y metodológicos definidos para su manejo y administración, en coordinación con las respectivas dependencias del Ministerio de Ambiente y Desarrollo Sostenible."/>
    <s v="2 valoraciones de servicios ecosistemicos"/>
    <n v="1.5"/>
    <n v="1.5"/>
    <n v="1"/>
    <s v="Para este periodo en relación a la valoración de servicios ecosistémicos VSE tenemos:_x000a_VSE Oportunidades recreativas y turísmo PNN Amacayacu: Se define encuesta final para envio a los operadores identificados por el equipo de turismo,  esta pendiente la definición de la base de datos por parte del  AP para su envio, se realiza un sondeo con algunos operadores que ofrecen paquetes turísticos y actividades en el área de estudio, se estima de manera preliminar el gasto total por usuario, se avanza en la consolidación del informe de VSE en al PNN Amacayacu. _x000a_VSE Oportunidades recreativas y turísmo PNN Chingaza: En el presente periodo se realiza un sondeo con operadores y agencias de viajes, para la identificación de actividades y paquetes turisticos ofrecidos, se encuentra pendiente el envio de información solicitada a los operadores por parte del equipo de ecoturismo del AP, se avanza en la consolidación del informe de VSE en al PNN Chingaza._x000a_Gestión mesas de trabajo en VSE en otras Áreas protegidas: En el marco de la Valoracion integral de servicios ecosistemicos se coordina con la empresa ESRI la realización en el mes de octubre, de un taller de fortalecimiento técnico para funcionarios de las AP de la DTCA, y el diseño y posterior publicación de Storymaps, asi mismo con la DTCA se realiza una jornada de planficación de actividades y la instalación de mesas de trabajo con la AP de DTCA en relación al incio de la  Valoración interal de servicios ecosistemicos en diferentes AP."/>
    <n v="0.75"/>
    <s v="CUMPLIDO"/>
    <s v="2 valoraciones de servicios ecosistemicos"/>
    <n v="1.66"/>
    <n v="1.66"/>
    <n v="1"/>
    <s v="VSE Oportunidades recreativas y turísmo PNN Chingaza: en el presente periodo se realizaron aportes tecnicos al diseño e  implementación de un esquema o instrumento financiero de PSA aplicables al AP, se avanza en la consolidación del informe de VSE en el PNN Chingaza con el avance del mes de octubre. VSE Oportunidades recreativas y turísmo PNN Amacayacu: Se realiza el envio de la encuesta de recolección de información a operador turisticos de la región,  base de datos suminstrada por el equipo de ecoturismo del AP, los resultados permitiran acercarnos más a la identificación del beneficio económico de la actividad turistica en las comunidades traslapadas. Se avanza en la consolidación del informe de VSE con los avances del mes de Octubre. Gestión mesas de trabajo en VSE en otras Áreas protegidas: Se realiza con acompañamiento tecnico de la profesional de cuentas Gobierno Nacional de ESRI el taller de fortalecimiento técnico para funcionarios de las AP de la DTCA, y el diseño y posterior publicación de Storymaps, asi mismo se instala la mesa de trabajo para la valoración de servicios ecosistémicos en las areas protegidas de la Dirección Territorial Caribe DTCA con una actividad inicial de apropiacion y reconocimiento de los servicios ecosistemicos. "/>
    <n v="0.83"/>
    <s v="CUMPLIDO"/>
    <s v="2 valoraciones de servicios ecosistemicos"/>
    <n v="1.7"/>
    <n v="1.7"/>
    <n v="1"/>
    <s v="PNN Chingaza: Se consolida el informe técnico de Valoración de servicio ecosistemico Oportunidades recreativas y Ecoturismo para los sectores con actividades de ecoturismo (Siecha, Palacio, Monterredondo y La Paila.) _x000a_PNN Amacayacu: Se consolida el informe técnico de Valoración de servicio ecosistemico Oportunidades recreativas y Ecoturismo comunitario en el PNN Amacayacu y sus zonas de traslape con las comunidades indigenas de Mocagua y San Martín de Amacayacu."/>
    <n v="0.85"/>
    <s v="INCUMPLIDO"/>
  </r>
  <r>
    <n v="75"/>
    <s v="1. Aumentar el manejo efectivo y equitativo de las áreas protegidas teniendo en cuenta los diferentes modelos de gobernanza con enfoque territorial"/>
    <s v="1. Efectividad del Manejo."/>
    <s v="1.4. Sostenibilidad Financiera"/>
    <s v="6.3. Gestión con Valores para resultados"/>
    <s v="_x000a_ODS 11. Ciudades y Comunidades Sostenibles_x000a_ODS 12. Producción y Consumo Responsables_x000a_"/>
    <m/>
    <x v="11"/>
    <s v="Instrumentos Económicos y  Financieros_x000a_Mecanismos de Gestión de  Recursos  (Alianzas)"/>
    <s v=" No  de mecanismos financieros diseñados, ajustados y/o con acciones para su implementación"/>
    <s v="Número  de mecanismos financieros de instrumentos económicos y/o financieros diseñados y/o ajustados _x000a_Número  de mecanismos financieros de PSA  diseñados y/o ajustados _x000a_Número  de mecanismos financieros de Compensaciones  diseñados y/o ajustados _x000a__x000a_"/>
    <s v="NIE +NPSA+NCP "/>
    <s v="PEI/PAA"/>
    <s v="ACUMULADO"/>
    <s v="SUMA O FLUJO"/>
    <s v="MENSUAL"/>
    <n v="3"/>
    <n v="4"/>
    <n v="4"/>
    <n v="4"/>
    <m/>
    <m/>
    <m/>
    <m/>
    <m/>
    <m/>
    <m/>
    <s v="SSNA"/>
    <s v="SSNA"/>
    <s v="1. ADMINISTRACIÓN DE LAS ÁREAS DEL SISTEMA DE PARQUES NACIONALES NATURALES Y COORDINACIÓN DEL SISTEMA NACIONAL DE ÁREAS PROTEGIDAS. NACIÓN"/>
    <s v="3.2 Documentos de lineamientos técnicos para la conservación de la biodiversidad y sus servicios ecosistémicos. _x000a_3.3 Servicio apoyo financiero para la implementación de esquemas de pago por Servicios ambientales"/>
    <s v="23. Generar opciones de compensación para la conservación de las áreas protegidas._x000a_24. Implementar instrumentos para la valoración negociación y reconocimiento de los beneficios ecosistémicos y culturales de las áreas protegidas_x000a_25. Implementar estrategias de sostenibilidad financiera para la generación de recursos tendientes al cumplimiento de los objetivos institucionales._x000a_26. Implementar estrategias de negocios con base en la valoración de los bienes y beneficios ecosistémicos generados por las áreas del Sistema de Parques Nacionales Naturales, teniendo en consideración los lineamientos técnicos, conceptuales y metodológicos definidos para su manejo y administración, en coordinación con las respectivas dependencias del Ministerio de Ambiente y Desarrollo Sostenible._x000a_27. Diseñar los instrumentos de pago por servicios ambientales para la conservación de las áreas protegidas nacionales._x000a_28. Implementar los instrumentos de esquema de pago por servicios ambientales"/>
    <n v="4"/>
    <n v="3"/>
    <n v="3"/>
    <n v="0.75"/>
    <s v="2 Compensaciones:_x000a_Compensación con empresa Frontera Energy: Se logró el acercamiento con el director del igac para los procesos de legalidad de los predios y demás, en donde se está mirando la iniciativa de registrar el área protegida, con ficha catastral para los procesos prediales de los municipios en los que se quiere adelantar el proceso de saneamiento, en donde ya con ese insumo y solicitud se pueden frenar inscripciones de mejoras, procesos de titulación y escrituración de baldíos de la nacían. _x000a_Líneas de transmisión asociadas a la conexión Antioquia - Cerromatoso a 500 Kv - PNN Paramillo: se realizó una reunión virtual donde se acordó el plan de trabajo para empezar a trabajar con el plan piloto. Zona 1: en la vereda William, 21 predios con 1359 ha. Concertadamente se priorizan 14 predios, ya cuentan con el Concepto de ubicación y tienen una caracterización inicial. El concepto jurídico está a la espera de un pronunciamiento por parte del IGAC. No tienen registro de folio de matrícula. Todos los a Nombre de la nación (baldío). Por el lado de PNNC, una vez tener el aval jurídico, se procederá a realizar un análisis en el tiempo para ver si los ocupantes son dueños de las mejoras; de igual forma, una vez recibido los predios se gestionará y abrirá con Restitución de tierras los FMI a nombre de PNN._x000a_Instrumento Economico: Se viene avanzado en la formulación del procedimiento para la gestión de las Transferencias del Sector Electrico. Se tuvo reunion con el IGAC se informó que se avanza en las certificaciones solicitadas en febrero y agosto, asi mismo que se estan haciendo los ejercicios para hidroituango, y algunos proyectos de ENEL. Se informó que el cálculo del porcentaje para establecer el valor de las ventas correspondiente a Parques, no será certificado por el IGAC quien solo certificara el numero de hectareas traslapadas, situación que obligó a revisar el procedimiento y los formatos propuestos como apoyo al procedimiento. Se esta en el proceso de ajuste del procedimiento. Se diseñó el formato para el cálculo de cartera que deben devolver las autoridades ambientales a Parques, de acuerdo con los requerimiento legales y  tecnicos definidos en el decreto 644 de 2021._x000a_Se reliazó reunion de conciliacion de saldos con el GGF-SAF  el pasado 23 de septiembre, y se identificaron los valores pagados por las empresas/proyectos hidroelectrico, los cuales ascienden a  $8.687.744.535 y las liquidaciones a $10.137.202.910._x000a_PSA: PSA PNN COCUY Cuenca Rio Tame: De acuerdo a información de la entidad implementadora, se encuentra  en espera de la aprobación del tablero de control correspondiente a las actividades a desarrollar, una vez el fondo Colombia Sostenible apruebe el tablero de control, se iniciarian las actividades de implementacion del PSA diseñado.                                                                                                                          PSA PNN MACARENA Caño Cuenca Río Yarumales : En revisión de las entidades cooperantes la minuta del convenio para la implementación del PSA, se programará mesa de trabajo con las entidades .  "/>
    <n v="0.75"/>
    <s v="CUMPLIDO"/>
    <n v="4"/>
    <n v="3.33"/>
    <n v="3.33"/>
    <n v="1"/>
    <s v="2 Compensaciones: Compensación con empresa Frontera Energy: Se realizó una reunión entre el parque y la empresa, donde se realizo un analisis general y con base a esto, se revisa la viabilidad que desde el apoyo de Frontera Energy se puede hacer el avance topográfico y revisar jurídicamente si se puede hacer esto para que se pueda llevar a cabo la obligación. Por otro lado, no infroman que por políticas de compañía, no se inicia procesos de compra en predios con situaciones legales en cuanto a restitución de tierras por aseguramientos futuros de adjudicar el predio a futuro para PNN; por el lado del tema de la hipoteca, no se ve problema ya que la entidad puede pagar la deuda con el monto acordado de venta; es por esto que se propone arrancar y avanzar con los predios El Espejo y Las Brisas. Líneas de transmisión asociadas a la conexión Antioquia - Cerromatoso a 500 Kv - PNN Paramillo: Dentro del mes no se generaron actividades, se programó reunion en Monteria para el 16 de Noviembre, donde se socializaran los compromisos de la reunion del mes de septiembre. _x000a_Instrumento Economico: Se esta en el proceso de ajuste del procedimiento. Se diseñó el formato para el cálculo de cartera que deben devolver las autoridades ambientales a Parques, de acuerdo con los requerimiento legales y tecnicos definidos en el decreto 644 de 2021. Se hizo reunión con el IGAC y se mostraron avances en los procesos de certificación, con ENEL,Cedenar, Aes Chivor, Celsia, todos pendientes de pago anticipado de la certificación, para que el IGAC emita formalmente el documento correspondiente. Se tuvo reunion con la SGMAP con miras a avanzar en la construcción conjunta de la lista referente de proyectos hidroelctricos de PNNC; se hizo propuesta de oficio que enviaría la SGMAP a la autoridades ambientales._x000a_PSA: El Fondo Colombia Sostenible aprobó finalmente el tablero de control que contiene las actividades de implementación del esquema de PSA, para lo cual se hizo una reunión de coordinación y organización para el inicio de las actividades por parte de la entidad implementadora “La Palmita” y llevar a cabo la ejecución proyectada del esquema. Para tal fin se realizó reunión preparatoria en la cual se definieron las actividades a ejecutar y las primeras fechas y programación de socialización en especial con la comunidad beneficiaria del proyecto.   "/>
    <n v="0.83250000000000002"/>
    <s v="CUMPLIDO"/>
    <n v="4"/>
    <n v="4"/>
    <n v="4"/>
    <n v="1"/>
    <s v="Compensaciones: Se realiza un cambio de los dos proyectos reportados durante el trascurso del año; ya que para el cierre de la vigencia su estado de avance no fue el esperado debido a situaciones externas y ajenas a la gestión realizada por Parques. Los dos proyectos de compensación son los siguientes: APE Porton - PNN Pisba: Expediente en ANLA: LAM 4277 Monto: $905.000.000 Hectáreas: 77 La empresa ya tiene los recursos disponibles para la vigencia 2022, y si no se ejecuta el dinero en este año, se pierde. Entonces para que este dinero no se pierda y poder cambiar la vigencia se necesita hacer un convenio. Patrimonio estara en el convenio, la empresa entrega los recursos y PNNC se entiende con patrimonio para avalúos, pagos, gastos notariales, compras. Por parte del aliado, patrimonio y parques, ya se generó un borrador del convenio; por parte del PNN Pisba se está realizando el ajuste de valor en especie para que poder realizar la firma del documento y por Patrimonio Natural está pendiente confirmar el aporte en especie de Patrimonio, se está esperando que desde el área financiera envíen la información para así poder modificar quién va a suscribir el convenio por parte de Patrimonio Natural, ya que el Director Ejecutivo está en periodo de vacaciones, por lo que lo firmaría la Representante legal suplente, la Dra. Inés Cavelier. Se espera en la última semana de diciembre 2022 realizar la firma y así contar con los recursos para oficializar la compra en las primeras semanas del año 2023. Construcción del túnel del Toyo y sus vías de acceso - Tramo 1 - PNN Las Orquídeas: Expediente en ANLA: LAV0019-00-2017. Monto: $368.5160.000. Hectáreas: 722. En cuanto a la destinación de los recursos, el Consorcio mantiene la línea aprobada mediante la Resolución 2480 del 28 de diciembre de 2018, desarrollando a fondo el programa, el cual consiste en la adquisición de predios en áreas o ecosistemas de interés estratégico para la conservación de los recursos naturales. En cuanto a los avances en la compensación, iniciando el mes de octubre se recibió pronunciamiento de la ANLA indicando aval para proceder con la compra de los trece (13) predios. Fueron citados 8 propietarios del grupo de 13 (Bellavista, Cascajosa, Santa Rosa, El Hospital, Liboriana, La Tostada, Buenos Aires, El Vagón) y todos aceptaron vender._x000a_El consorcio envío un oficio al ANLA para que les apruebe la minuta de la compra de mejoras dentro de las obligaciones de compensación del 1%, por otro lado, convocó a una reunión para revisar unos Shapefile de mejoras que el AP le pasó. Así mismo, el CAM envió las minutas para compra de 5 predios a la notaría de Urrao, se espera la recepción de otros paz y salvos para que desde la notaría asignen fecha de firma de escrituras, posiblemente a mediados de diciembre de 2022._x000a_Instrumento Economico: En la vigencia 2022, en una construcción conjunta y socializada con todas las dependencias de la Entidad, se avanzó en la formulación del Procedimiento Interno que regula la gestión, seguimiento y cobro de las Transferencias del Sector Eléctrico en PNNC, y permitirá a todas las áreas de la Entidad tener claridad respecto de las actividades a desarrollar en el marco de este instrumento económico. Como parte del desarrollo de este instrumento económico, también se diseñó dos formatos para el seguimiento y control del cobro de estas transferencias; un formato para el seguimiento a las liquidaciones y otro formato para el cálculo de cartera que deben devolver las Autoridades Ambientales a Parques, siguiendo los requerimientos legales y técnicos definidos en el decreto 644 de 2021. Los anteriores documentos actualmente se encuentran en la fase final de publicación en el Sistema de Gestión Integrado, mencionando que se recibieron comentarios y solicitud de ajuste finales por parte de la Oficina Asesora de Planeación, los cuales ya fueron involucrados en los documentos y remitidos nuevamente en el mes de noviembre a la OAP. Debido al ajustado cronograma de trabajo de esa Oficina para el cierre de esta vigencia, el proceso de publicación no se surtió en el 2022 por lo tanto la SSNA se encuentra a la espera de la respuesta final de aprobación de la OAP para su publicación y oficialización iniciando el 2023. Adicionalmente se realizó el documento “Guía técnica para el seguimiento y cobro de los recursos que las empresas deben liquidar a Parques Nacionales por concepto de Transferencias del Sector Eléctrico (TSE)”. El cual es una guía para contextualizar las TSE y aplicar su procedimiento de gestión con sus respectivos formatos de control y seguimiento. _x000a_PSA: PSA PNN el Cocuy, Cuenca del Río Tame: De acuerdo a los avances que se han obtenido del trabajo conjunto entre La entidad implementadora, el AP, La DT y la SSNA se tiene lo siguiente: Se realizó primer comité de seguimiento y control a la implementación del proyecto “Alianza para la conservación de los servicios ecosistémicos en la cuenta alta del rio Tame en el PNN El Cocuy”, en el cual se hace la presentación del proyecto en su versión final y aprobada por el Fondo Colombia Sostenible.Se presenta en versión final el tablero de control aprobado por el Fondo Colombia Sostenible, el cual fue trabajado en conjunto con PNN y la Palmita como entidad implementadora. Este tablero de control contiene las principales actividades de implementación del esquema de PSA; respecto a la ejecución financiera del proyecto, plan de adquisiciones, matriz de resultados, plan financiero y matriz de riesgos."/>
    <n v="1"/>
    <s v="CUMPLIDO"/>
  </r>
  <r>
    <n v="76"/>
    <s v="1. Aumentar el manejo efectivo y equitativo de las áreas protegidas teniendo en cuenta los diferentes modelos de gobernanza con enfoque territorial"/>
    <s v="1. Efectividad del Manejo."/>
    <s v="1.4. Sostenibilidad Financiera"/>
    <s v="6.3. Gestión con Valores para resultados"/>
    <s v="_x000a_ODS 11. Ciudades y Comunidades Sostenibles_x000a_ODS 12. Producción y Consumo Responsables_x000a_"/>
    <m/>
    <x v="11"/>
    <s v="Instrumentos Económicos y  Financieros_x000a_Mecanismos de Gestión de  Recursos  (Alianzas)"/>
    <s v="# de estrucutraciones integrales para la implementacion de esquemas de prestacion de servicios ecoutiristicos a traves de terceros "/>
    <s v=" Número de esquemas estructurados para la  prestación de servicios ecoturisticos por parte de terceros_x000a_"/>
    <s v="(NEI+NEP)"/>
    <s v="PEI/PAA"/>
    <s v="ACUMULADO"/>
    <s v="SUMA O FLUJO"/>
    <s v="MENSUAL"/>
    <n v="3"/>
    <n v="2"/>
    <n v="3"/>
    <n v="2"/>
    <m/>
    <m/>
    <m/>
    <m/>
    <m/>
    <m/>
    <m/>
    <s v="SSNA"/>
    <s v="SSNA"/>
    <s v="1. ADMINISTRACIÓN DE LAS ÁREAS DEL SISTEMA DE PARQUES NACIONALES NATURALES Y COORDINACIÓN DEL SISTEMA NACIONAL DE ÁREAS PROTEGIDAS. NACIÓN"/>
    <s v="3.2 Documentos de lineamientos técnicos para la conservación de la biodiversidad y sus servicios ecosistémicos"/>
    <s v="21. Diseñar e implementar estrategias de sostenibilidad financiera para la generación de recursos tendientes al cumplimiento de los objetivos institucionales._x000a_22. Diseñar e implementar estrategias de negocios con base en la valoración de los bienes y beneficios ecosistémicos generados por las áreas del Sistema de Parques Nacionales Naturales."/>
    <n v="3"/>
    <n v="2.5"/>
    <n v="2.5"/>
    <n v="1"/>
    <s v="Teniendo en cuenta que durante el mes de Agosto se presentó el cambio de gobierno y por ende, de administración de la Entidad, se está a la espera de los lineamientos que la nueva Dirección establezca con relación al tema. _x000a_Sin embargo, la Subdirección de Sostenibilidad y Negocios Ambientales inició las actividades conducentes para la estructuración de un nuevo proceso contractual para concesionar los servicios ecoturísticos en el Parque Nacional Natural Gorgona, para lo cual, se adjuntan como evidencia los listados de asistencia a las reuniones preliminares realizadas durante el mes de Septiembre."/>
    <n v="0.83333333333333337"/>
    <s v="CUMPLIDO"/>
    <n v="3"/>
    <n v="2.66"/>
    <n v="2.66"/>
    <n v="1"/>
    <s v="Durante el mes de Octubre, la Subdirección de Sostenibilidad y Negocios Ambientales continuó con las actividades conduicentes a la estructuración de un nuevo proceso contractual para concesionar los servicios ecoturísticos en el Parque Nacional Natural Gorgona, para lo cual, se adjunta el listado de asistencia y documentos soporte correspondientes."/>
    <n v="0.88666666666666671"/>
    <s v="CUMPLIDO"/>
    <n v="3"/>
    <n v="3"/>
    <n v="3"/>
    <n v="1"/>
    <s v="Durante el mes de Diciembre, la Subdireccion de Sostenibilidad y Negocios Ambientales continuó con la estructuracion del proceso contractual para concesionar los servicios ecoturisticos en el Parque Nacional Natural Gorgona. Para el efecto, se elaboro el analisis del sector, se realizo la construccion del anexo tecnico y el estudio previo correspondiente._x000a_Con referencia al cumplimiento de la meta, se logró las siguientes tres estructuraciones: PNN Tayrona - Tequedama, PNN Otun Quimbaya - Fundacion Semillas, Estructuracion PNN Gorgona y adicional PNN Iguaque. "/>
    <n v="1"/>
    <s v="CUMPLIDO"/>
  </r>
  <r>
    <n v="77"/>
    <s v="3. Fortalecer la entidad en sus dinámicas administrativas y de gestión, para el cumplimiento de su misión. "/>
    <s v="6. Fortalecimiento Institucional del PNNC"/>
    <s v="6.2. Dieccionamiento estrategico"/>
    <s v="6.2. Dieccionamiento estrategico"/>
    <s v="ODS 16. Paz, Justicia e Instituciones Sólidas"/>
    <m/>
    <x v="12"/>
    <s v="Reporte FURAG,"/>
    <s v="Indice de desempeño institucional en evaluación FURAG incrementado."/>
    <s v="Calificación obtenida en la Evaluación del FURAG: Avance en cumplimiento de Dimensiones y polìticas de MIPG"/>
    <s v="Calificación obtenida en la Evaluación del FURAG"/>
    <s v="PEI/PAA"/>
    <s v="ACUMULADO"/>
    <s v="ACUMULADO"/>
    <s v="MENSUAL"/>
    <n v="0.76900000000000002"/>
    <n v="0.745"/>
    <n v="0.83199999999999996"/>
    <m/>
    <m/>
    <m/>
    <m/>
    <m/>
    <m/>
    <m/>
    <m/>
    <s v="OAP"/>
    <s v="OAP"/>
    <s v="3. FORTALECIMIENTO DE LA CAPACIDAD INSTITUCIONAL DE PARQUES NACIONALES NATURALES A NIVEL NACIONAL."/>
    <s v="2. Servicio de Implementación Sistemas de Gestión"/>
    <s v="6. Actualizar autodiagnóstico, planes de trabajo y/o mejoramiento anual_x000a_7. Ejecutar  los  planes de trabajo y/o mejoramiento_x000a_8. Realizar acciones de diálogo y participación ciudadana_x000a_9. Implementar estrategias de comunicación institucional definida_x000a_10. Ejecutar el Plan  de auditoria"/>
    <n v="0.83199999999999996"/>
    <s v="NA"/>
    <s v="NA"/>
    <s v="NA"/>
    <s v="NA"/>
    <s v="NA"/>
    <s v="NA"/>
    <n v="0.83199999999999996"/>
    <s v="NA"/>
    <s v="NA"/>
    <s v="NA"/>
    <s v="NA"/>
    <s v="NA"/>
    <s v="NA"/>
    <n v="83.2"/>
    <n v="83.2"/>
    <n v="0.745"/>
    <n v="0.745"/>
    <s v="El pasado 13 de mayo de 2022, el DAFP socializó los resultados de la evaluación FURAG con corte a 31 de diciembre de 2021, resaltando a nivel nacional el cumplimiento de la meta definida en el PND de mejorar 10 puntos en las entidades nacionales durante la gestión del presente cuatrienio, con relación a la línea base. Sin embargo, la Entidad No logro el cumplimiento de la meta o un avance significativo, el avance presenta un incremento tan solo de 1,7 puntos con respecto a la línea base y 0.9 con respecto a la evaluación de la vigencia 2020, pasando de 74.5 a 74.5 en 2021"/>
    <n v="0.745"/>
    <s v="INCUMPLIDO"/>
  </r>
  <r>
    <n v="78"/>
    <s v="3. Fortalecer la entidad en sus dinámicas administrativas y de gestión, para el cumplimiento de su misión. "/>
    <s v="6. Fortalecimiento Institucional del PNNC"/>
    <s v="6.2. Dieccionamiento estrategico"/>
    <s v="6.2. Dieccionamiento estrategico"/>
    <s v="ODS 16. Paz, Justicia e Instituciones Sólidas"/>
    <m/>
    <x v="12"/>
    <s v="Servicio de Implementación del MIPG -  Sistemas de Gestión adoptados  (Directrices, lineamientos, documentación, informes de avance en la gestión, entre otros)"/>
    <s v="Sistema de gestión en mantenimiento"/>
    <s v=" Sistema de Gestión en Mantenimiento_x000a_"/>
    <s v=" Sistema de Gestión en Mantenimiento"/>
    <s v="PEI/PAA"/>
    <s v="STOCK"/>
    <s v="STOCK"/>
    <s v="MENSUAL"/>
    <n v="1"/>
    <n v="1"/>
    <n v="1"/>
    <n v="1"/>
    <m/>
    <m/>
    <m/>
    <m/>
    <m/>
    <m/>
    <m/>
    <s v="OAP"/>
    <s v="OAP"/>
    <s v="3. FORTALECIMIENTO DE LA CAPACIDAD INSTITUCIONAL DE PARQUES NACIONALES NATURALES A NIVEL NACIONAL."/>
    <s v="2. Servicio de Implementación Sistemas de Gestión"/>
    <s v="6. Actualizar autodiagnóstico, planes de trabajo y/o mejoramiento anual_x000a_7. Ejecutar  los  planes de trabajo y/o mejoramiento_x000a_8. Realizar acciones de diálogo y participación ciudadana_x000a_9. Implementar estrategias de comunicación institucional definida_x000a_10. Ejecutar el Plan  de auditoria"/>
    <n v="1"/>
    <n v="1"/>
    <n v="1"/>
    <n v="0.92099999999999993"/>
    <s v="1. Calidad. 1. Socializaciones, acompañamiento y revisión a la documentación del SGI para estar alineada con el SGI y los requerimientos legales. 2. Se generó acompañamiento para los ajustes a los Riesgos de PNNC. 3. Se acompaño las actividades de la Revisión Territorial 4. Se participó en los seguimiento de Calidad Estadística a la OE RUNAP. 5. Se envío comunicado oficial para auditoria externa del DANE a la OE de RUNAP; generando un avance del 75% _x000a_2. Gestión Documental y archivo. al mes de septiembre de 2022 se finalizaron los trámites de 59.454 Documentos del Sistema de Gestión Documental, así mismo la ejecución del plan de Gestión Documental se encuentra en un 70% de ejecución, además se han adelantado campañas a través de flashes informativos sobre el manejo del Sistema de Gestión Documental y la importancia de los archivos, por otra parte también se han venido adelantando las capacitaciones y sensibilizaciones en temas de archivos y Gestión Documental. Se ha venido realizando la consolidación de los cuestionarios, del diagnóstico de archivos de las DT y sus AP, con el fin promover la autoevaluación, a través de la verificación, identificación de fortalezas, debilidades, oportunidades y amenazas, en busca del mejoramiento continuo en el proceso de Gestión Documental._x000a_3. Calidad Estadística. Con el fin de avanzar en la implementación de la norma NTC PE 1000 para la OE denominada &quot;AP Integrantes del SINAP Inscritas en el RUNAP”, en el mes de septiembre para un avance del 75,08%: 1) Reunión quincenal con la OAP, GGIS y GGCI para dar seguimiento y evaluación a la actividades necesarias que den cumplimiento a los diferentes debes de la NTC PE 1000, 2) se pública el informe “Análisis de necesidades de la OE I Semestre del 2022” visualizado en https://www.parquesnacionales.gov.co/portal/es/sistema-nacional-de-areas-protegidas-sinap/registro-unico-nacional-de-areas-protegidas/, 3) Se remite el borrador del informe caracterización de usuarios, 4) se confirma alistamiento para recibir la auditoría del DANE para el año 2023 y por último, 5) se continua con la difusión de la información estadística a través del micrositio RUNAP de las 1501 áreas protegidas que ocupan una superficie de 49'387.970,14 hectáreas (de acuerdo con información geográfica), equivalentes al 23,85% del Territorio Nacional, los cuales están distribuidos en 19'120.557,45 hectáreas terrestres, equivalentes al 16,75% de la superficie terrestre del País y 30'267.412,68 hectáreas marinas, equivalentes al 32,59% de la superficie marina de la Nación._x000a_4. Control interno. El GCI como líder del proceso de EI y en cumplimiento de la meta programada para la variable Auditorías Internas: al mes de septiembre de 2022 se han realizado diez (10) Auditorías Internas, para la variable de Seguimiento a las Acciones Correctivas y de Mejora: se han realizado nueve (9) seguimientos del Plan de Mejoramiento por Procesos-Gestión y adicionalmente, para la variable Seguimiento al Monitoreo del Mapa de Riesgos 2022, se han generado dos (2) Informes los cuales fueron publicados en los tiempos de ley, con corte a 30 de abril y 31 de agosto de 2022, respectivamente. De acuerdo con lo establecido en el Plan Anual de Auditorías 2022, para dar cumplimiento al indicador &quot;Porcentaje de Avance en la Implementación del Modelo Estándar de Control Interno&quot; se tiene un avance del 75,0% a 30 de septiembre de 2022._x000a_5. Seguridad de la Información. En septiembre, se continúa mitigando las vulnerabilidades encontradas en la infraestructura de TI on-premise, se trabaja sobre el nuevo indicador (Porcentaje de implementación de la Declaración de Aplicabilidad para el componente de Seguridad de la Información), que tiene como objetivo implementar la Declaración de Aplicabilidad del componente de Seguridad de la Información del SGSI, así mismo se actualiza el plan de comunicaciones para dar inicio al proceso de sensibilización en la entidad y se actualiza ,manual de políticas de seguridad. El % de avance 36% pero para el indicador corresponde al 72,6%._x000a_6. Seguridad y Salud en el trabajo En el mes de septiembre se realizó: capacitación de estrés y sus consecuencias en tres sesiones de 2 horas los días 27 y 28 de septiembre, citación a la brigada y personal de toda la entidad para la planeación del simulacro nacional el día 4 de octubre de 2022.preparación de la presentación de los resultados parciales del SG-SST de la entidad para los encuentros territoriales de los meses de octubre y noviembre. Actualización de la matriz legal del SG-SST y el normograma de la entidad. Elaboración de la propuesta del guion para el simulacro del 4 octubre de 2022 para todas las unidades de decisión de la entidad. Se realizó mesa laboral con la ARL para seguimiento de casos de AT y EL, activos en la entidad en la presente vigencia. Se remitieron tres personas a exámenes médicos. Se actualizó la accidentalidad de la entidad a septiembre de 2022 y se implementó estadística de enfermedad común en la entidad. El plan de trabajo está en el 48% de ejecución._x000a_Evidencias. https://drive.google.com/drive/folders/1TpiwzNSQuSxNS2-XcuxRAvuQjB3r_iWX?usp=sharing "/>
    <n v="0.69"/>
    <s v="PARCIALMENTE _x000a_CUMPLIDO"/>
    <n v="1"/>
    <n v="1"/>
    <n v="1"/>
    <n v="0.93"/>
    <s v="1. Calidad. 1. Se realizaron acompañamientos a los procesos que lo requirieron para actualización de documentación. 2. Se proyectaron las actividades del PAAC 2023 para el componente Riesgos de Corrupción, 3. Se consolidó los ajustes del mapa de riesgos y se llevó a cabo las etapas de consulta pública conforme la ley 1474 de 2011; 4. se generó reunión de asesoría del DAFP, generado ajustes en la presentación de riesgos. 4. Se llevó a cabo reunión de seguimiento para la OE RUNAP, 5. se participó en la socialización a las corporaciones autónomas en el tema del proceso OE AP integrantes del SINAP registradas en el RUNAP y 6. se participó en las actividades programación 2023 de la Entidad para los proyectos de inversión; generando un avance del 83,3% _x000a_2. Gestión Documental y archivo. octubre se realizó seguimiento a los indicadores reportados en los Planes de Acción y Plan de Riesgos, así mismo como el seguimiento al PGD con la siguiente información: Para la gestión de documentos tramitados en octubre de 2022 se finalizaron los trámites de 66.505 Documentos del SGD, así mismo la ejecución del plan de GD se encuentra en un 75% de ejecución, además se han adelantado campañas a través de flashes informativos sobre el manejo del SGD y la importancia de los archivos, por otra parte también se han venido adelantando las capacitaciones y sensibilizaciones en temas de archivos y GD, además se logró realizar el acompañamiento con el Archivo General de la Nación para ir revisando temas, en esta ocasión archivos electrónicos. También se han realizado ajustes al SGD ORFEO, para mejorar el seguimiento y registro de las PQRS. Se ha venido realizando la consolidación de los cuestionarios, del diagnóstico de archivos de las DT y sus AP, con el fin promover la autoevaluación, a través de la verificación, identificación de fortalezas, debilidades, oportunidades y amenazas, en busca del mejoramiento continuo en el proceso de GD._x000a_3. Calidad Estadística. Con el fin de avanzar en la implementación de la norma NTC PE 1000 para la OE denominada &quot;AP Integrantes del SINAP Inscritas en el RUNAP”, se han venido desarrollando en octubre para un avance de 84.19%: 1) Reunión quincenal con la OAP, el GGIS y el GGCI para dar seguimiento y evaluación a la actividades necesarias que den cumplimiento a los diferentes debes de la NTC PE 1000, 2) se avanza en el cargue de información de la OE en los estándares estadísticos DDI y DUBLIN CORE, 3) se inicia en coordinación con el DANE mesas de trabajo para estandarizar la tabla de equivalencias entre las categorías del SINAP y los lineamientos del UICN, 4) se mantiene comunicación y seguimiento permanente con las Autoridades Ambientales Competentes que solicitan apoyo para adelantar su gestión en la plataforma RUNAP, y se realizaron 7 jornadas de sensibilizaciones a las diferentes Autoridades Ambientales Competentes (corporaciones autónomas regionales, corporaciones de desarrollo sostenible, y Ministerio de Ambiente y Desarrollo Sostenible) acerca del RUNAP, su funcionamiento, actualizaciones recientes, y la solución de dudas o inconvenientes en los procesos que ellas adelantan para la correcta y completa inscripción y registro de AP del SINAP en el RUNAP, 5) se continúa con las actualización del manual metodológico de la OE teniendo en cuenta las observaciones generadas por la auditoría interna realizada a la implementación de la NTC - PE 1000: 2020 y por último, 6) se continua con la difusión de la información estadística a través del sitio web del RUNAP de las 1511 áreas protegidas que ocupan una superficie de 49'388,630.03 hectáreas (de acuerdo con información geográfica), equivalentes al 23,85% del Territorio Nacional, los cuales están distribuidos en 19'121.217,35 hectáreas terrestres, equivalentes al 16,75% de la superficie terrestre del País y 30'267.412,68 hectáreas marinas, equivalentes al 32,59% de la superficie marina de la Nación._x000a_4. Control interno. El GCI como líder del proceso de EI y en cumplimiento de la meta programada para la variable Auditorías Internas: al mes de oct. de 2022 se han realizado catorce (14) Auditorías Internas, para la variable de Seguimiento a las Acciones Correctivas y de Mejora:  al Plan de Mejoramiento por Procesos-Gestión se le han realizado un seguimiento a 31 de diciembre de 2021 y diez (10) seguimientos mensuales de la vigencia 2022, adicionalmente, para la variable Seguimiento al Monitoreo del Mapa de Riesgos 2022, se han generado dos (2) Informes los cuales fueron publicados en los tiempos de ley, con corte a 30 de abril y 31 de agosto de 2022, respectivamente. De acuerdo con lo establecido en el Plan Anual de Auditorías 2022, para dar cumplimiento al indicador &quot;Porcentaje de Avance en la Implementación del MECI&quot; se tiene a 31 de octubre de 2022 un avance del 83,3%._x000a_5. Seguridad de la Información. Durante el mes de Octubre, se continúa mitigando las vulnerabilidades encontradas en la infraestructura de TI on-premise, se trabaja sobre el nuevo indicador (Porcentaje de implementación de la Declaración de Aplicabilidad para el componente de Seguridad de la Información), que tiene como objetivo implementar la Declaración de Aplicabilidad del componente de Seguridad de la Información del SGSI, así mismo se actualiza el plan de comunicaciones y se da inicio al proceso de sensibilización en la entidad (27/10/2022), se comparte el manual de políticas con las direcciones territoriales para retroalimentación y se da trámite a las amenazas detectadas en la solución de antivirus&quot;. El % de avance 54% pero para el indicador corresponde al 83,3%._x000a_6. Seguridad y Salud en el trabajo en octubre las actividades ejecutadas fueron: Se dictó capacitación de estilos de vida y hábitos saludables en tres sesiones de 2 horas los días 25 y 26 de octubre. Citación a la brigada y personal de toda la entidad para capacitación sobre la estructura del sistema comando de incidentes. Coordinación de capacitaciones de seguridad vial y resiliencia para el encuentro territorial de la DTOR. Socialización de los resultados parciales del SG-SST en el marco de los encuentros territoriales de la DTAN y la DTOR. Envío a revisión los documentos propuestos para contratistas y para la comunicación y reporte de los desfibriladores de la entidad. Remisión de 10 personas a examen médico de egreso y 1 persona para examen de ingreso. Actualización de la accidentalidad de la entidad a octubre de 2022. Aún está pendiente de la asignación de los representantes al COPASST por parte de la dirección de la entidad, por lo que se envió ORFEO de solicitud. La ejecución del plan anual de SST de la entidad es de 57%._x000a_Evidencias. https://drive.google.com/drive/folders/1TpiwzNSQuSxNS2-XcuxRAvuQjB3r_iWX?usp=sharing "/>
    <n v="0.77680000000000005"/>
    <s v="PARCIALMENTE _x000a_CUMPLIDO"/>
    <n v="1"/>
    <n v="1"/>
    <n v="1"/>
    <n v="0.93"/>
    <s v="General de la Nación para ir revisando temas, en esta ocasión archivos electrónicos, por otra parte, también se ha venido trabajando conjuntamente con el MADS, en el comité sectorial GD, y en el cual se han realizados diagnósticos para generar estrategias de apoyo en la parte de GD. También se han realizado ajustes al SGD ORFEO, para mejorar el seguimiento y registro de las PQRS de parques. Se ha venido realizando la consolidación de los cuestionarios, del diagnóstico de archivos de las DT y sus APs, con el fin promover la autoevaluación, a través de la verificación, identificación de fortalezas, debilidades, oportunidades y amenazas, en busca del mejoramiento continuo en el proceso de GD con un total del 90% de diagnósticos recibidos._x000a_3. Calidad Estadística. Con el fin de avanzar en la implementación de la norma NTC PE 1000 para la OE denominada &quot;AP Integrantes del SINAP Inscritas en el RUNAP”, se han venido desarrollando las siguientes actividades en diciembre para un avance de 100%: 1) Reunión quincenal con la OAP, el GGIS y el GGCI para dar seguimiento y evaluación a la actividades necesarias que den cumplimiento a los diferentes debes de la norma técnica NTC PE 1000,  2) se oficializó y publicó el manual metodológico de la OE actualizado, 3) se oficializó y publicó la ficha metodológica de la OE actualizada, 4) se remitió para publicación el documento ”caracterización de usuarios de la OE” actualizado al 30 de junio del 2022, 4) se proyecta difusión de la OE para el 30 de diciembre del 2022, y por último, 5) se continua con la difusión de la información estadística a través del sitio web del RUNAP de las 1552 AP que ocupan una superficie de 49'358,639.15 hectáreas (de acuerdo con información geográfica), los cuales están distribuidos en 19'090.818,63 hectáreas terrestres y 30'267.820,52 hectáreas marinas._x000a_4. Control interno. El GCI como líder del proceso de EI y en cumplimiento de la meta programada para la variable Auditorías Internas: a diciembre de 2022 se realizaron las veinticuatro (24) Auditorías Internas programadas para la vigencia; para la variable de Seguimiento a las Acciones Correctivas y de Mejora:  al Plan de Mejoramiento por Procesos-Gestión se le realizó un seguimiento a 31 de diciembre de 2021 y doce (12) seguimientos mensuales de la vigencia 2022, adicionalmente, para la variable Seguimiento al Monitoreo del Mapa de Riesgos 2022, se generaron los tres (3) Informes cuatrimestrales de la vigencia, los cuales se encuentran publicados. De acuerdo con lo establecido en el Plan Anual de Auditorías 2022, para dar cumplimiento al indicador &quot;Porcentaje de Avance en la Implementación del Modelo Estándar de Control Interno&quot; se tiene a diciembre de 2022 un avance del 100%_x000a_5. Seguridad de la Información. Para el mes de diciembre claramente se indica que se trabajó sobre el documento de aplicabilidad cumpliendo con la meta proyectada, para el caso del afinamiento se da por el cambio de toda la tecnología de seguridad perimetral. El % de avance 90% pero para el indicador corresponde al 100%._x000a_6. Seguridad y Salud en el trabajo diciembre: se realizaron las siguientes actividades en el marco del SG-SST: se inició con la actualización del plan de emergencias del nivel central, se actualizó la accidentalidad de la entidad, se recibió auditoría al SG-SST por parte de consultor externo en los días 15 y 16 de diciembre, se realizó acompañamiento al encuentro territorial de la DTCA y fueron socializados los resultados parciales del sistema el personal de esa territorial._x000a_El plan anual cerró con 69% de cumplimiento."/>
    <n v="0.93"/>
    <s v="CUMPLIDO"/>
  </r>
  <r>
    <n v="79"/>
    <s v="3. Fortalecer la entidad en sus dinámicas administrativas y de gestión, para el cumplimiento de su misión. "/>
    <s v="6. Fortalecimiento Institucional del PNNC"/>
    <s v="6.2. Dieccionamiento estrategico"/>
    <s v="6.2. Dieccionamiento estrategico"/>
    <s v="ODS 16. Paz, Justicia e Instituciones Sólidas"/>
    <s v="4 planes institucionales_x000a_10. Plan Estratégico Institucional, 11. Plan de acción Anual, 12. Plan Anticorrpución y Antención al Ciudadano y 13. Plan de Participación Ciudadana en la Gestión"/>
    <x v="12"/>
    <s v="Ejecución de los Planes Institucionales (PEI y PAA)"/>
    <s v="# de planes institucionales aprobado y/o actualizado y con seguimiento"/>
    <s v="# Planes Institucionales aprobado y/o actualizado y con seguimiento_x000a_1. PEI _x000a_2. PAA _x000a_3. Plan Anticorrupción y de Atención al Ciudadano_x000a_4. Plan de participación ciudadana"/>
    <s v="# PIAAS"/>
    <s v="PEI/PAA"/>
    <s v="STOCK"/>
    <s v="STOCK"/>
    <s v="MENSUAL"/>
    <n v="4"/>
    <n v="4"/>
    <n v="6"/>
    <n v="4"/>
    <m/>
    <m/>
    <m/>
    <m/>
    <m/>
    <m/>
    <m/>
    <s v="OAP"/>
    <s v="OAP"/>
    <s v="3. FORTALECIMIENTO DE LA CAPACIDAD INSTITUCIONAL DE PARQUES NACIONALES NATURALES A NIVEL NACIONAL."/>
    <s v="1. Documentos de planeación"/>
    <s v="1. Formular los planes institucionales._x000a_2. Adelantar ejercicios de planeación financiera para presentar el anteproyecto de Ingresos y gastos de la entidad._x000a_3. Socializar planes a nivel nacional._x000a_4. Realizar el seguimiento a planes institucionales._x000a_5. Gestionar procesos de cooperación internacional."/>
    <n v="6"/>
    <n v="6"/>
    <n v="6"/>
    <n v="1"/>
    <s v="Plan Estratégico Institucional (PEI) - 2019-2023: Con corte a 30 de junio de la vigencia 2022, el PEI se encuentra publicado en su Versión No. 3 y en proceso de implementación y seguimiento por medio del PAA-2022. _x000a_Plan de Acción Anual 2022: Se realizaron los seguimientos y reportes de enero, febrero y marzo, abril, mayo, junio, julio , agosto, septiembre del PAA-2022. El seguimiento se realizó a los 19 Procesos institucionales y a su batería de indicadores definidos en la vigencia 2022. Se adelantaron acciones de coordinación con la DTs y los Líderes de Proceso. El reporte con corte a 30 de junio, el cual es oficial, se publicó en página web y se le generó informe de Alertas. _x000a_PLAN ANTICORRUPCIÓN Y DE ATENCIÓN AL CIUDADANO: Con corte al sugundo cuatrimestre 2022 los porcentajes de avance en cada una de las acciones contempladas por componente del Plan Anticorrupción y de Atención al Ciudadano vigencia 2022, fueron los siguientes: Riesgos de corrupción 91%; Racionalización de trámites 8%; Servicio al ciudadano 72%; Rendición de cuentas 78%; Transparencia 72%; Iniciativas adicionales 90%.  _x000a_Dados los porcentajes anteriores, el avance promedio registrado para el Plan Anticorrupción y de Atención al Ciudadano ascendió aproximadamente al 18,7/100. _x000a_PLAN DE PARTICIPACIÓN CIUDADANA: El avance establecido para las actividades incluidas en este Plan fue del orden del 58%, cuyo equivalente proporcional a nivel de anualidad corresponde al 19,33 / 100%.  _x000a_Anteproyecto de Gastos de Funcionamiento e Inversión Vigencia 2023: PNNC justificó el anteproyecto de presupuesto 2023 y lo remitió al Ministerio de Ambiente y Desarrollo Sostenible, señalando los recursos necesarios de inversión para dar cumplimiento a las metas institucionales, dentro del marco del próximo Plan Nacional de Desarrollo. _x000a_Portafolio de Cooperación Internacional: En el Tercer trimestre de 2022, fueron entregados 83 productos y atendidas 78 reuniones, avanzando en 5 asuntos internacionales (CDB, ODS, UNESCO, UNEP WCMC y RedParques), 2 escenarios internacionales (visita de Yadegar Asisi y visita presidencial a Turquía-Reino Unido) y 9 procesos de cooperación (Global Conservation, Bezos Earth Fund, ICCF, UNESCO, UNDOC, Re:Wild-GivePower, Legacy Landscape Fund, GEF Enhancing Political Will for Sustainable Protected Areas Financing y GEF de revisión de las NBSAP). "/>
    <n v="0.75"/>
    <s v="CUMPLIDO"/>
    <n v="6"/>
    <n v="6"/>
    <n v="6"/>
    <n v="1"/>
    <s v="Plan Estratégico Institucional (PEI) - 2019-2023: Con corte a 30 de septiembre de la vigencia 2022, el PEI se encuentra publicado en su Versión No. 3 y en proceso de implementación y seguimiento por medio del PAA-2022. _x000a_Plan de Acción Anual 2022: Se realizaron los seguimientos y reportes de enero, febrero y marzo, abril, mayo, junio, julio , agosto, septiembre del PAA-2022. El seguimiento se realizó a los 19 Procesos institucionales y a su batería de indicadores definidos en la vigencia 2022. Se adelantaron acciones de coordinación con la DTs y los Líderes de Proceso. El reporte con corte a 30 de junio, el cual es oficial, se publicó en página web y se le generó informe de Alertas. _x000a_PLAN ANTICORRUPCIÓN Y DE ATENCIÓN AL CIUDADANO: Con corte al tercer trimestre 2022 los porcentajes de avance en cada una de las acciones contempladas por componente del Plan Anticorrupción y de Atención al Ciudadano vigencia 2022, fueron los siguientes: Riesgos de corrupción 91%; Racionalización de trámites 30%; Servicio al ciudadano 72%; Rendición de cuentas 72%; Transparencia 72%; Iniciativas adicionales 90%; Avance Plan de participación ciudadana y rendición de cuentas 95%_x000a__x000a_Anteproyecto de Gastos de Funcionamiento e Inversión Vigencia 2023: PNNC justificó el anteproyecto de presupuesto 2023 y lo remitió al Ministerio de Ambiente y Desarrollo Sostenible, señalando los recursos necesarios de inversión para dar cumplimiento a las metas institucionales, dentro del marco del próximo Plan Nacional de Desarrollo. Para esto se han priorizado aquellas metas y compromisos que por su impacto y relevancia en la última vigencia del PND permitirán a la entidad implementar cambios institucionales a nivel nacional, impulsando procesos y proyectos nuevos que permitirán a la misma desempeñar un papel clave en la reactivación económica del país en el marco del ecoturismo, la conservación y la adecuada administración de las áreas protegidas, a través de la ejecución de sus proyectos de inversión y la consecución de sus productos._x000a_La solicitud de recursos de inversión, se disgregan en los tres proyectos de inversión, que financian la gestión de PNNC_x000a__x000a_Portafolio de Cooperación Internacional: En el Tercer trimestre de 2022, fueron entregados 83 productos y atendidas 78 reuniones, avanzando en 5 asuntos internacionales (CDB, ODS, UNESCO, UNEP WCMC y RedParques), 2 escenarios internacionales (visita de Yadegar Asisi y visita presidencial a Turquía-Reino Unido) y 9 procesos de cooperación (Global Conservation, Bezos Earth Fund, ICCF, UNESCO, UNDOC, Re:Wild-GivePower, Legacy Landscape Fund, GEF Enhancing Political Will for Sustainable Protected Areas Financing y GEF de revisión de las NBSAP). Portafolio de Cooperación Internacional:Para el Portafolio, PNNC actualizó el borrador 1 con información técnica recogida de nuevas áreas en pro de la Meta 30x30 y la contribución de las AP a los acuerdos internacionales. En proyectos de cooperación, PNNC avanzó con: la suscripción de la segunda donación de 2021 de PNNC con Global Conservation para el PNN Los Katíos (publicada en SECOP II); el envío del Portafolio de Nuevas Áreas traducido al inglés al cooperante Wyss Foundation en pro de recursos financieros para la Meta 30x30; la atención de la visita de International Conservation Caucus Foundation con retirados del Servicio de Parques Nacionales de EE.UU. con miras a cooperación técnica y financiera; y en el marco del Proyecto con el Fondo Holandés para la nominación de los PNN SNSM y Tayrona, elaboró el cronograma y presupuesto en inglés para la prórroga a junio de 2022, así como la carta de solicitud de prórroga y el informe de ejecución de 2021 en inglés. En la actualidad se encuentra en revisión con las nuevas líneas de la Dirección General, en la actualidad se encuentra consolidandoel cual resumirá las necesidades de Deforestación, AEMAPPS, Restauración, entre otros. para presentarlo posteriormente a la Dirección General."/>
    <n v="0.83"/>
    <s v="CUMPLIDO"/>
    <n v="6"/>
    <n v="6"/>
    <n v="6"/>
    <n v="1"/>
    <s v="Plan Estratégico Institucional (PEI) - 2019-2023: Con corte a 31 de Diciembre de la vigencia 2022, el PEI se encuentra publicado en su Versión No. 3 y en proceso de implementación y seguimiento por medio del PAA-2022. _x000a__x000a_Plan de Acción Anual 2022: Se realizaron los seguimientos y reportes de enero, febrero y marzo, abril, mayo, junio, julio , agosto, septiembre, octubre y diciembre del PAA-2022. El seguimiento se realizó a los 19 Procesos institucionales y a su batería de indicadores definidos en la vigencia 2022. Se adelantaron acciones de coordinación con la DTs y los Líderes de Proceso. El reporte con corte a 30 de marzo, 30 de junio, 30 de septiembre y 31 de diciembre , los cuales son oficiales, se publicaron en página web. Se generaron los respectivos informe de Alertas. _x000a__x000a_PLAN ANTICORRUPCIÓN Y DE ATENCIÓN AL CIUDADANO: Para el  cierre del 2022 estos dos planes reportan un porcentaje de avande satifactorio, en cada una de las acciones contempladas por componente del Plan Anticorrupción y de Atención al Ciudadano vigencia 2022,  en los siguientes temas: Riesgos de corrupción, Racionalización de trámites; Servicio al ciudadano; Rendición de cuentas; Transparencia; Iniciativas adicionales; Avance Plan de participación ciudadana y rendición de cuentas. _x000a__x000a_Anteproyecto de Gastos de Funcionamiento e Inversión Vigencia 2023: PNNC justificó el anteproyecto de presupuesto 2023 y lo remitió al Ministerio de Ambiente y Desarrollo Sostenible, señalando los recursos necesarios de inversión para dar cumplimiento a las metas institucionales, dentro del marco del próximo Plan Nacional de Desarrollo. Para esto se han priorizado aquellas metas y compromisos que por su impacto y relevancia en la última vigencia del PND permitirán a la entidad implementar cambios institucionales a nivel nacional, impulsando procesos y proyectos nuevos que permitirán a la misma desempeñar un papel clave en la reactivación económica del país en el marco del ecoturismo, la conservación y la adecuada administración de las áreas protegidas, a través de la ejecución de sus proyectos de inversión y la consecución de sus productos._x000a_La solicitud de recursos de inversión, se disgregan en los tres proyectos de inversión, que financian la gestión de PNNC_x000a__x000a_Portafolio de Cooperación Internacional: Fueron entregados 83 productos y atendidas 78 reuniones, avanzando en 5 asuntos internacionales (CDB, ODS, UNESCO, UNEP WCMC y RedParques), 2 escenarios internacionales (visita de Yadegar Asisi y visita presidencial a Turquía-Reino Unido) y 9 procesos de cooperación (Global Conservation, Bezos Earth Fund, ICCF, UNESCO, UNDOC, Re:Wild-GivePower, Legacy Landscape Fund, GEF Enhancing Political Will for Sustainable Protected Areas Financing y GEF de revisión de las NBSAP). Portafolio de Cooperación Internacional:Para el Portafolio, PNNC actualizó el borrador 1 con información técnica recogida de nuevas áreas en pro de la Meta 30x30 y la contribución de las AP a los acuerdos internacionales. En proyectos de cooperación, PNNC avanzó con: la suscripción de la segunda donación de 2021 de PNNC con Global Conservation para el PNN Los Katíos (publicada en SECOP II); el envío del Portafolio de Nuevas Áreas traducido al inglés al cooperante Wyss Foundation en pro de recursos financieros para la Meta 30x30; la atención de la visita de International Conservation Caucus Foundation con retirados del Servicio de Parques Nacionales de EE.UU. con miras a cooperación técnica y financiera; y en el marco del Proyecto con el Fondo Holandés para la nominación de los PNN SNSM y Tayrona, elaboró el cronograma y presupuesto en inglés para la prórroga a junio de 2022, así como la carta de solicitud de prórroga y el informe de ejecución de 2021 en inglés. En la actualidad se encuentra en revisión con las nuevas líneas de la Dirección General, en la actualidad se encuentra consolidandoel cual resumirá las necesidades de Deforestación, AEMAPPS, Restauración, entre otros. para presentarlo posteriormente a la Dirección General."/>
    <n v="1"/>
    <s v="CUMPLIDO"/>
  </r>
  <r>
    <n v="80"/>
    <s v="3. Fortalecer la entidad en sus dinámicas administrativas y de gestión, para el cumplimiento de su misión. "/>
    <s v="6. Fortalecimiento Institucional del PNNC"/>
    <s v="6.2. Dieccionamiento estrategico"/>
    <s v="6.2. Dieccionamiento estrategico"/>
    <s v="ODS 16. Paz, Justicia e Instituciones Sólidas_x000a_ODS 17. Alianzas para Lograr los Objetivos"/>
    <m/>
    <x v="13"/>
    <s v="Documento de aprobación conforme el instrumento acordado (Memorando, acta, convenio, expresión de interés, contrato de donación y/o ficha de proyecto legalizada), firmada por las partes correspondientes."/>
    <s v="Porcentaje de de proyectos de cooperacion avalados"/>
    <s v="TPPOAP: Total de Proyectos Presentados ante la Oficina Asesora de Planeación _x000a_NPAJOAP: Numero de Proyectos Avalados por la Jefe de la Oficina Asesora de Planeación _x000a_PPCIA: Porcentaje de Proyectos de Cooperación Internacional Avalados"/>
    <s v="(ΣNPAJOAP/TPPOAP)*100= PPCIA"/>
    <s v="PEI/PAA"/>
    <s v="ACUMULADO"/>
    <s v="ACUMULADO"/>
    <s v="ANUAL"/>
    <n v="0.7"/>
    <n v="0.8"/>
    <n v="0.9"/>
    <n v="1"/>
    <m/>
    <m/>
    <m/>
    <m/>
    <m/>
    <m/>
    <m/>
    <s v="OAP"/>
    <s v="OAP"/>
    <s v="3. FORTALECIMIENTO DE LA CAPACIDAD INSTITUCIONAL DE PARQUES NACIONALES NATURALES A NIVEL NACIONAL."/>
    <s v="1. Documentos de planeación"/>
    <s v="Gestionar procesos de cooperación internacional"/>
    <n v="0.9"/>
    <s v="NA"/>
    <s v="NA"/>
    <s v="NA"/>
    <s v="NA"/>
    <s v="NA"/>
    <s v="NA"/>
    <n v="0.9"/>
    <s v="NA"/>
    <s v="NA"/>
    <s v="NA"/>
    <s v="NA"/>
    <s v="NA"/>
    <s v="NA"/>
    <n v="0.9"/>
    <n v="1"/>
    <n v="1"/>
    <n v="1"/>
    <s v="A la fecha se han avalado los proyectos que han sido presentados a la OAP; por medio de la herramienta Matriz de Reporte Dashboard con corte a Diciembre de 2022. Los proyectos presentados y avalados son: Pago por Servicios ambientales en PNN Tinigua en Cooperación con Global Green Growth; el siguiente es el apoyo a estrategia de conservacion de bosques de elevaciones medias en cetroamerica en ccoperación con fondo Neotropical Migratory Bird Conservation Act - y el Canada Nature Fund; desarrollar estrategias de restauración de bosques en cooperación con UICN - WWF-WRI-Gobierno Alemán; Ampliación de PNN Acandí en cooperación con RAINFOREST TRUST."/>
    <n v="1"/>
    <s v="CUMPLIDO"/>
  </r>
  <r>
    <n v="81"/>
    <s v="3. Fortalecer la entidad en sus dinámicas administrativas y de gestión, para el cumplimiento de su misión. "/>
    <s v="6. Fortalecimiento Institucional del PNNC"/>
    <s v="6.2. Dieccionamiento estrategico"/>
    <s v="6.2. Dieccionamiento estrategico"/>
    <s v="ODS 16. Paz, Justicia e Instituciones Sólidas_x000a_ODS 17. Alianzas para Lograr los Objetivos"/>
    <m/>
    <x v="13"/>
    <s v="Informes o información en los mecanismos de asuntos internacionales."/>
    <s v="# de instancias de asuntos internacionales donde se elaboran y/o presentan documentos que contribuyan al posicionamiento de la entdad  "/>
    <s v="Número de instanccias de participación de asuntos internacionales = _x000a_1. CDB - Convenio sobre la Diversidad Biológica_x000a_2. CMAR - Corredor Marino del Pacífico Este Tropical_x000a_3. IPBES - Plataforma Intergubernamental Científico-normativa sobre Diversidad Biológica y Servicios de los Ecosistemas_x000a_4. MPAAP - Alianza de Agencias de Áreas Marinas Protegidas_x000a_5. ODS - Objetivos de Desarrollo Sostenible, Agenda 2030_x000a_6. OTCA  - Organización del Tratado de Cooperación Amazónica_x000a_7. Programa Trinacional Colombia-Ecuador-Perú_x000a_8. PSS - Protocolo de San Salvador adicional a la Convención Americana sobre Derechos Humanos para asegurar los Derechos Económicos Sociales y Culturales (DESC)._x000a_9. REDPARQUES - Red Latinoamericana de Cooperación Técnica en Parques Nacionales, otras Áreas Protegidas, Flora y Fauna Silvestre_x000a_10. Relaciones Bilaterales_x000a_11. Pesca Ilegal_x000a_12. UICN - Unión Internacional para la Conservación de la Naturaleza_x000a_13. UNEP WDPA - Base Mundial de Áreas Protegidas de las Naciones Unidas_x000a_14. UNESCO - Organización de las Naciones Unidas para la Educación, la Ciencia y la Cultura"/>
    <s v=" Σ NIPIA"/>
    <s v="PEI/PAA"/>
    <s v="ACUMULADO"/>
    <s v="SUMA O FLUJO"/>
    <s v="MENSUAL"/>
    <n v="12"/>
    <n v="15"/>
    <n v="12"/>
    <n v="12"/>
    <m/>
    <m/>
    <m/>
    <m/>
    <m/>
    <m/>
    <m/>
    <s v="OAP"/>
    <s v="OAP"/>
    <s v="3. FORTALECIMIENTO DE LA CAPACIDAD INSTITUCIONAL DE PARQUES NACIONALES NATURALES A NIVEL NACIONAL."/>
    <s v="1. Documentos de planeación"/>
    <s v="Gestionar procesos de cooperación internacional"/>
    <n v="12"/>
    <n v="10"/>
    <n v="10"/>
    <n v="1"/>
    <s v="Con corte del II Semestre, la OAP logró el 83% de la Meta de Asuntos Internacionales del PAA, a saber, la entrega de documentos de impacto en 10 de los 12 asuntos internacionales e instancias de cooperación. _x000a_1. CDB_x000a_2. CMAR_x000a_3. IPBES_x000a_4. ODS_x000a_5. OTCA_x000a_6. RedParques_x000a_7. Relaciones Bilaterales_x000a_8. UN - Pesca Marina en Aguas Profundas: _x000a_9. UNEP WCMC_x000a_10. UNESCO"/>
    <n v="0.83"/>
    <s v="CUMPLIDO"/>
    <n v="12"/>
    <n v="10"/>
    <n v="10"/>
    <n v="1"/>
    <s v="Con corte del II Semestre, la OAP logró el 83% de la Meta de Asuntos Internacionales del PAA, a saber, la entrega de documentos de impacto en 10 de los 12 asuntos internacionales e instancias de cooperación. _x000a_1. CDB_x000a_2. CMAR_x000a_3. IPBES_x000a_4. ODS_x000a_5. OTCA_x000a_6. RedParques_x000a_7. Relaciones Bilaterales_x000a_8. UN - Pesca Marina en Aguas Profundas: _x000a_9. UNEP WCMC_x000a_10. UNESCO"/>
    <n v="0.83"/>
    <s v="CUMPLIDO"/>
    <n v="12"/>
    <n v="12"/>
    <n v="12"/>
    <n v="1"/>
    <s v="La OAP a Diciembre de 2022 participó en diferentes escenarios de asuntos internacionales como: Negociación del CDB, temas UNESCO como nominaciones a Patrimonio mixto y Programas Voluntarios de la UNESCO Reservas de Biósfera y Geoparques, insumos para Convención Marco de Cambio Climático (UNFCCC) , participación virtual en Convención Relativa a los Humedales de Importancia Internacional Especialmente como Hábitat de Aves Acuáticas de 1971 - RAMSAR, se participó en la revisión del Tratado de conservación de la biodiversidad en áreas más allá de la jurisdicción nacional (BBNJ), asi mismo se participa activamente en los comités de la plataforma Intergubernamental de Biodiversidad y Servicios Ecosistémicos (IPBES). Por otra parte y en lo marino Colombia participa en el Corredor Marino del Pacífico Este Tropical – CMAR, y en la Alianza de Agencias Administradoras de Áreas Marinas Protegidas (MPAAP) . Particpamos en la RedParques, la Organización del TRATADO de Cooperación Amazónica - OTCA, La Comunidad Andina de Naciones, CAN, y Mecanismos bilaterales diversos tanto en frontera como en paises de no frontera. "/>
    <n v="1"/>
    <s v="CUMPLIDO"/>
  </r>
  <r>
    <n v="102"/>
    <s v="1. Aumentar el manejo efectivo y equitativo de las áreas protegidas teniendo en cuenta los diferentes modelos de gobernanza con enfoque territorial"/>
    <s v="1. Efectividad del Manejo."/>
    <s v="1.3. Realizar prevención, Vigilancia y Control"/>
    <s v="6.3. Gestión con Valores para resultados"/>
    <s v="ODS 15. Vida de Ecosistemas Terrestres"/>
    <m/>
    <x v="1"/>
    <s v="Informe de seguimiento._x000a_Mapa"/>
    <s v="Porcentaje de presiones derivadas de infracciones ambientales, sin área de afectación asociada, intervenidas mediante la función policiva sancionatoria."/>
    <s v="%MPS:Porcentaje de  area intervenida mediante la función sancionatoria de las presiones derivadas de infracciones ambientales sin área de afectación asociada  intervenidas mediante la función policiva sancionatoria._x000a_NPSA: Número de procesos sancionatorios abiertos por infracciones ambientales no asociadas a un área de afectación en el periodo de reporte. _x000a_NPDI: Número de presiones derivadas sin área de afectación, originadas por infracciones ambientales durante el periodo de reporte._x000a_"/>
    <s v="% MPS = (NPSA/NPDI ) * 100"/>
    <s v="PAA"/>
    <s v="ACUMULADO"/>
    <s v="ACUMULADO"/>
    <s v="TRIMESTRAL"/>
    <s v="NA"/>
    <n v="2.4930747922437674E-2"/>
    <n v="0.35"/>
    <n v="0.3"/>
    <s v="LA DTAN NO PROGRAMO META _x000a__x000a_"/>
    <s v="100%_x000a__x000a_Se tiene identificada sólo la presión de ganadería para atender este indicador."/>
    <s v="19% _x000a_(15 expedientes de un unierso de  78)"/>
    <s v="20% _x000a_"/>
    <n v="0.25"/>
    <n v="0.1"/>
    <m/>
    <s v="AP_x000a_DTs_x000a_"/>
    <s v="GTEA"/>
    <s v="1. ADMINISTRACIÓN DE LAS ÁREAS DEL SISTEMA DE PARQUES NACIONALES NATURALES Y COORDINACIÓN DEL SISTEMA NACIONAL DE ÁREAS PROTEGIDAS. NACIÓN"/>
    <s v="1.1 Servicio de prevención, vigilancia y control de las áreas protegidas "/>
    <s v="1.Prevenir y mitigar riesgos y atender eventos generados por fenómenos naturales e incendios forestales u otras situaciones de riesgo que afecten la gobernabilidad de las áreas protegidas._x000a_2. Controlar el uso y aprovechamiento de los recursos naturales en las áreas protegidas._x000a_3. Realizar estudios jurídicos y técnicos para el saneamiento predial de las áreas protegidas y adelantar su adquisición."/>
    <s v="9,15% (72/787)_x000a_DTAN: 2/48 eventos de presión intervenidos_x000a_DTOR: 2/49 eventos de presión intervenidos_x000a_DTAO: 15/78 eventos de presión intervenidos_x000a_DTPA: 14/45 eventos de presión intervenidos_x000a_DTCA: 30/538 eventos de presión intervenidos_x000a_DTAM: 9/29 eventos de presión intervenidos"/>
    <n v="1.9099999999999999E-2"/>
    <n v="1.90625E-2"/>
    <n v="1"/>
    <s v="SGM-GTEA Fernando Vega 18/10/2022: 1. DTAM: 0%: Reporte no validado, el avance descriptivo no hace referencia al número de eventos de presión intervenidos vs línea base, las evidencias no corresponden tampoco a la apertura de procesos sancionatorios. No se observó retroalimentación de la DT. Avance (0%)._x000a_ 2. DTPA: 79%: Reporte Validado, Se reporta un avance de 79%, correspondiente a la apertura de 11 procesos para una línea base de 14 procesos. Las evidencias corresponden a lo señalado en la hoja metodológica. Avance (79%)._x000a_ 3. DTCA: 0%. Reporte Validado, Se informa que no se aperturan nuevos procesos sin área de afectación. Se requiere revisión de los porcentajes programados y ejecutados. No se observó retroalimentación de la DT. Avance (0%)._x000a_ 4. DTOR: 0%: Reporte Validado, el avance descriptivo corresponde a unas actividades de activación de procesos de ganadería que hay que revisar si aplican como presiones &quot;sin área de afectación&quot;. Avance (0%)._x000a_ 5. DTAN: 0% Reporte no validado, el avance de meta reportado aunque relaciona algunas actuaciones, no determina los eventos de presión sin afectación intervenidos vs línea base de la vigencia. Las evidencias documentales incorporadas no corresponden a los autos de inicio de los procesos sancionatorios. No se hace retroalimentación. Avance (0%)._x000a_ 6. DTAO: 0%: Reporte Validado, el avance es acorde con la hoja metodológica del indicador (% Porcentaje de presiones derivadas de infracciones ambientales, sin área de afectación asociada, intervenidas mediante la función policiva sancionatoria). . Avance (26,66%)."/>
    <n v="0.20833333333333334"/>
    <s v="INCUMPLIDO"/>
    <s v="9,15% (72/787)_x000a_DTAN: 2/48 eventos de presión intervenidos_x000a_DTOR: 2/49 eventos de presión intervenidos_x000a_DTAO: 15/78 eventos de presión intervenidos_x000a_DTPA: 14/45 eventos de presión intervenidos_x000a_DTCA: 30/538 eventos de presión intervenidos_x000a_DTAM: 9/29 eventos de presión intervenidos"/>
    <n v="2.9229166666666664E-2"/>
    <n v="2.9229166666666664E-2"/>
    <n v="1"/>
    <s v="Fernando Vega - GTEA (11/11/22):_x000a_1. DTAM: Reporte validado, Aunque el avance descriptivo no hace referencia al número de eventos de presión intervenidos vs línea base, las evidencias sí corresponden a la apertura de procesos sancionatorios. Avance (100%)._x000a_2. DTPA: Reporte Validado, Se reporta un avance de 93%, correspondiente a la apertura de 13 procesos para una línea base de 14 procesos. Las evidencias corresponden a lo señalado en la hoja metodológica, aunque se espera el aporte posterior de los polígonos. Avance (93%)._x000a_3. DTCA: Reporte no validado, No se deja habilitada la celda de validación del NC, se manifiesta que no se aperturan procesos nuevos. No se hace retroalimentación. Avance (0%)._x000a_4. DTOR: Reporte validado, Aunque el avance descriptivo no hace referencia al número de eventos de presión intervenidos vs línea base, las evidencias sí corresponden a la apertura de procesos sancionatorios. Avance (50%)._x000a_5. DTAN: Reporte no validado, el avance de meta reportado relaciona algunas actuaciones pero no determina los eventos de presión sin afectación intervenidos vs línea base de la vigencia. Las evidencias documentales incorporadas no corresponden a los autos de inicio de los procesos sancionatorios. No se hace retroalimentación. Avance (0%)._x000a_6. DTAO: Reporte validado, Aunque el avance descriptivo no hace referencia al número de eventos de presión intervenidos vs línea base, las evidencias sí corresponden a la apertura de procesos sancionatorios. Avance (0%)."/>
    <n v="0.31944444444444442"/>
    <s v="INCUMPLIDO"/>
    <s v="8,13% (64/787)_x000a_DTAN: 2/48_x000a_DTOR: 2/49_x000a_DTAO: 7/78_x000a_DTPA: 14/45_x000a_DTCA: 30/538_x000a_DTAM: 9/29"/>
    <n v="8.1299999999999997E-2"/>
    <n v="8.3840625000000002E-2"/>
    <n v="1.03125"/>
    <s v="Fernando Vega - GTEA (26-12-22): A partir de memorando de ajuste de meta 20221400013823, a nivel nacional se valida un avance anual del 103% (66/64) y del Plan Estratégico Institucional de 8% (66/787)._x000a_1. DTAM: Reporte validado, El avance descriptivo está conforme a la HM y las evidencias corresponden a la apertura de procesos sancionatorios, aunque se espera el aporte posterior de los polígonos. Avance (100%)._x000a_2. DTPA: Reporte validado, Se reporta un avance de 100%, correspondiente a la apertura de 14 procesos para una línea base de 14 procesos. Las evidencias corresponden a lo señalado en la hoja metodológica, aunque se espera el aporte posterior de los polígonos. Avance (100%)._x000a_3. DTCA: Reporte validado, El avance descriptivo está conforme a la HM y las evidencias corresponden a la apertura de procesos sancionatorios; se determina a partir de las evidencias, que hay un avance en el cumplimiento de esta meta correspondiente a 29 procesos. Avance (18%)._x000a_4. DTOR: Reporte validado, El avance descriptivo está conforme a la HM y las evidencias corresponden a la apertura de procesos sancionatorios; se determina a partir de las evidencias, que hay un avance en el cumplimiento de esta meta correspondiente a 02 procesos. Avance (12%)._x000a_5. DTAN: Reporte validado, Aunque se reporta de la apertura de cinco (05) procesos sancionatorios, no se determina el cumplimiento de la meta respecto de la línea base del indicador. Se menciona la programación de dos (02) eventos a intervenir; sin embargo no se contrasta con la meta acumulada a los 4 años de gestión 30%. No se hace retroalimentación. Avance (0%)._x000a_6. DTAO: Reporte validado: Se determina el cumplimiento de la meta programada (07 eventos, mediante 07 procesos) respecto de la línea base del indicador y se contrasta con la meta acumulada a los 4 años de gestión (115 eventos)."/>
    <n v="1"/>
    <s v="CUMPLIDO"/>
  </r>
  <r>
    <n v="83"/>
    <s v="3. Fortalecer la entidad en sus dinámicas administrativas y de gestión, para el cumplimiento de su misión. "/>
    <s v="6. Fortalecimiento Institucional del PNNC"/>
    <s v="6.5. Información y _x000a_comunicaciones"/>
    <s v="6.5. Información y _x000a_comunicaciones"/>
    <s v="ODS 16. Paz, Justicia e Instituciones Sólidas"/>
    <m/>
    <x v="14"/>
    <s v="Información comunicada en el canal requerido"/>
    <s v="# de productos  de comunicación que promueven el posicionamiento de la Entidad y sus áreas protegidas en la ciudadanía para contribuir en su conservación "/>
    <s v="No. de productos de comunicación publicados a través de los canales de comunicación interna _x000a_No. de productos de comunicación publicados a través de los canales de comunicación externa_x000a_Total de productos de comunicación "/>
    <s v="PRO_COMINT+ PRO_COMEXT= T_PRO"/>
    <s v="PEI/PAA"/>
    <s v="ACUMULADO"/>
    <s v="ACUMULADO"/>
    <s v="MENSUAL"/>
    <n v="6000"/>
    <n v="10500"/>
    <n v="15000"/>
    <n v="15000"/>
    <m/>
    <m/>
    <m/>
    <m/>
    <m/>
    <m/>
    <m/>
    <s v="GCM"/>
    <s v="GCM"/>
    <s v="1. ADMINISTRACIÓN DE LAS ÁREAS DEL SISTEMA DE PARQUES NACIONALES NATURALES Y COORDINACIÓN DEL SISTEMA NACIONAL DE ÁREAS PROTEGIDAS. NACIÓN"/>
    <s v="3.4 Servicio de educación informal en el marco de la conservación de la biodiversidad y los Servicio ecosistémicos"/>
    <s v="29. Realizar &quot;talleres cero&quot; para la planeación de la implementación de la estrategia de comunicación y educación para la conservación de la biodiversidad y la diversidad cultural_x000a_30. Implementar la estrategia de comunicación y educación para la conservación de la biodiversidad y la diversidad cultural"/>
    <n v="15000"/>
    <n v="16152"/>
    <n v="16152"/>
    <n v="1"/>
    <s v="GCM: Durante el periodo comprendido de enero a julio, se realizó la producción de 5652 productos comunicativos que aportan al posicionamiento de la Entidad._x000a_En el marco de la implementación de la estrategia de comunicaciones, se realizaron las siguientes actividades: Comunicación Interna: Se realizó la publicación de 1.758 contenidos temáticos en las diferentes herramientas de comunicación interna (pantallas, intranet,  correo electrónico, etc)_x000a__x000a_En Comunicación Externa se realizó la socialización de 3.894 contenidos, los cuales fueron divulgados a través de los canales externos. (redes sociales, imapcto medios, página web, etc)_x000a_ Todas las acciones de comunicación estuvieron focalizadas en producir información sobre temas estrategicos  que permitieron informar de manera oportuna a los ciudadanos y públicos objetivo en general, sobre la gestión realizada por PNNC en el marco de su función como autoridad ambiental en sus tres niveles de gestión, así como la publicación de campañas ambientales y temas de ecoturismo. "/>
    <n v="1.0768"/>
    <s v="CUMPLIDO"/>
    <n v="15000"/>
    <n v="16818"/>
    <n v="16818"/>
    <n v="1"/>
    <s v="GCM: Durante el periodo comprendido de enero a octubre, se realizó la producción de 6318 productos comunicativos que aportan al posicionamiento de la Entidad._x000a_En el marco de la implementación de la estrategia de comunicaciones, se realizaron las siguientes actividades: Comunicación Interna: Se realizó la publicación de 1.891 contenidos temáticos en las diferentes herramientas de comunicación interna (pantallas, intranet,  correo electrónico, etc)_x000a__x000a_En Comunicación Externa se realizó la socialización de 4427 contenidos, los cuales fueron divulgados a través de los canales externos. (redes sociales, imapcto medios, página web, etc)_x000a_ Todas las acciones de comunicación estuvieron focalizadas en producir información sobre temas estrategicos  que permitieron informar de manera oportuna a los ciudadanos y públicos objetivo en general, sobre la gestión realizada por PNNC en el marco de su función como autoridad ambiental en sus tres niveles de gestión, así como la publicación de campañas ambientales ,temas de ecoturismo, territorio y generalidades de las areas protegidas. _x000a__x000a_LINK EVIDENCIAS:https://drive.google.com/drive/u/3/folders/1O_XLWguDdd0joG4TV0Hta-vLZSjuiq91"/>
    <n v="1.4039999999999999"/>
    <s v="CUMPLIDO"/>
    <n v="18000"/>
    <n v="17797"/>
    <n v="17797"/>
    <n v="1"/>
    <s v="GCM: Durante el periodo comprendido de enero a diciembre, se realizó la producción de 7297 productos comunicativos que aportan al posicionamiento de la Entidad._x000a_En el marco de la implementación de la estrategia de comunicaciones, se realizaron las siguientes actividades: Comunicación Interna: Se realizó la publicación de 2,246 contenidos temáticos en las diferentes herramientas de comunicación interna (pantallas, intranet,  correo electrónico, etc)_x000a__x000a_En Comunicación Externa se realizó la socialización de 5051 contenidos, los cuales fueron divulgados a través de los canales externos. (redes sociales, imapcto medios, página web, etc)_x000a_ Todas las acciones de comunicación estuvieron focalizadas en producir información sobre temas estrategicos  que permitieron informar de manera oportuna a los ciudadanos y públicos objetivo en general, sobre la gestión realizada por PNNC en el marco de su función como autoridad ambiental en sus tres niveles de gestión, así como la publicación de campañas ambientales ,temas de ecoturismo, territorio y generalidades de las areas protegidas. "/>
    <n v="0.98872222222222217"/>
    <s v="CUMPLIDO"/>
  </r>
  <r>
    <n v="84"/>
    <s v="1. Aumentar el manejo efectivo y equitativo de las áreas protegidas teniendo en cuenta los diferentes modelos de gobernanza con enfoque territorial"/>
    <s v="1. Efectividad del Manejo."/>
    <s v="1.4. Disminuir presiones por conflictos de uso, ocupación y tenencia (UOT)"/>
    <s v="6.3. Gestión con Valores para resultados"/>
    <s v="ODS 15. Vida de Ecosistemas Terrestres"/>
    <s v="PLAN DE ACCIÓN A CAMBIO CLIMÁTICO"/>
    <x v="0"/>
    <s v="Estrategias de acuerdo con las prioridades, programas, proyectos, acuerdos de consulta previa, acuerdos con comunidades locales, reglamentación, documentos técnicos "/>
    <s v="No. De áreas protegidas que implementan mecanismos de acción de la Estrategia de Comunicación y Educación para aportar a la gestión y el manejo de las áreas protegidas"/>
    <s v="Numero de áreas protegidas impliementando al menos uno de los mecanismos de acción"/>
    <s v="#AP_IMP"/>
    <s v="PEI/PAA"/>
    <s v="ACUMULADO"/>
    <s v="ACUMULADO"/>
    <s v="MENSUAL"/>
    <n v="19"/>
    <n v="25.44"/>
    <n v="40"/>
    <n v="40"/>
    <m/>
    <m/>
    <m/>
    <m/>
    <m/>
    <m/>
    <m/>
    <s v="AP"/>
    <s v="GPM "/>
    <s v="1. ADMINISTRACIÓN DE LAS ÁREAS DEL SISTEMA DE PARQUES NACIONALES NATURALES Y COORDINACIÓN DEL SISTEMA NACIONAL DE ÁREAS PROTEGIDAS. NACIÓN"/>
    <s v="3.4 Servicio de educación informal en el marco de la conservación de la biodiversidad y los Servicio ecosistémicos"/>
    <s v="29. Realizar &quot;talleres cero&quot; para la planeación de la implementación de la estrategia de comunicación y educación para la conservación de la biodiversidad y la diversidad cultural_x000a_30. Implementar la estrategia de comunicación y educación para la conservación de la biodiversidad y la diversidad cultural"/>
    <n v="40"/>
    <n v="25.44"/>
    <n v="25.44"/>
    <n v="1"/>
    <s v="Con corte al mes de septiembre, aunque las áreas presentan avances descriptivos, t odavía no hay un área que pueda sumar la unidad a la meta de este indicador. _x000a_Se está a espera de la actualización de la meta para muchas áreas que vienen desarrolando acciones de educación y/o interpretación."/>
    <n v="0"/>
    <s v="INCUMPLIDO"/>
    <n v="40"/>
    <n v="26.44"/>
    <n v="26.44"/>
    <n v="1"/>
    <s v="Con corte al mes de octubre, se tiene el avance cuantitativo de 1 AP. Aunque las áreas presentan avances descriptivos, todavía la mayoría no puede sumar la unidad a la meta de este indicador. Está pendiente contar con las respectivas evidencias para validar las áreas que vienen desarrollando acciones de educación y/o interpretación._x000a__x000a__x000a_DTPA: No se valida reporte_x000a_DTCA: No se valida reporte_x000a_DTOR: No tiene reporte de los indicadores 84, 100 y 101 en el PAA_x000a_DTAO: Se reporta el cumplimiento de 1 AP  (PNN Los Nevados) de las 6 proyectadas para la DT._x000a_DTAM: Se valida el reporte cualitativo, pero el cuantitativo debe actualizarse a las 9 AP que reportan en este indicador, según la aprobación de la nueva meta que tiene la DTAM._x000a_"/>
    <n v="6.8681318681318687E-2"/>
    <s v="INCUMPLIDO"/>
    <n v="54"/>
    <n v="47"/>
    <n v="47"/>
    <n v="1"/>
    <s v="En el mes de diciembre se tiene el avance de 45 AP acumaladas que aportan al indicador 84, con el cumplimienito de mínimo el 90% de las acciones proyectadas en la matriz de planeación, con sus respectivas evidencias. Las AP nuevas que cumplen con la meta en el 2022 son las siguientes:_x000a__x000a_  PNN Tamá,PNN Macuira, ANU Estoraques, PNN S. Yariguies, PNNTayrona, PNN Cocuy,SFF Otún Quimbaya, PNN Los Nevados, PNN Las Hermosas, SFF Galeras, PNN S.Churumbelos, RNN Nukak, PNN Utría, PNN Sanquianga, PNN Munchique, PNN Gorgona, PNN Old providence, SFF Flamencos, PNN Sierra de la Macarena, PNN Tuparro, PNN Picachos, PNN Sumapaz_x000a__x000a_Las áreas protegidas que desarrollaron acciones de educación 2021 y que se suman a 2022 son 3 las cuales son: SFF Guanentá, PNN Tuparro, SFF El Corchal"/>
    <n v="0.84033613445378152"/>
    <s v="INCUPLIDO"/>
  </r>
  <r>
    <n v="100"/>
    <s v="1. Aumentar el manejo efectivo y equitativo de las áreas protegidas teniendo en cuenta los diferentes modelos de gobernanza con enfoque territorial"/>
    <s v="1. Efectividad del Manejo."/>
    <s v="1.4. Disminuir presiones por conflictos de uso, ocupación y tenencia (UOT)"/>
    <s v="6.3. Gestión con Valores para resultados"/>
    <s v="ODS 15. Vida de Ecosistemas Terrestres"/>
    <s v="PLAN DE ACCIÓN A CAMBIO CLIMÁTICO"/>
    <x v="0"/>
    <s v="Estrategias de acuerdo con las prioridades, programas, proyectos, acuerdos de consulta previa, acuerdos con comunidades locales, reglamentación, documentos técnicos "/>
    <s v="Número de talleres  realizados para el servicio de educación informal en el marco de la conservación de la biodiversidad y los servicios ecosistémicos."/>
    <s v="NTTR: Número total de talleres realizados_x000a_NTRAP1: Número de talleres realizados en AP1_x000a_NTRAP2: Número de talleres realizados en AP2_x000a_NTRAPn: Número de talleres realizados en Apn"/>
    <s v="NTTR = NTRAP1+ NTRAP2 +...NTRAPn"/>
    <s v="PEI/PAA"/>
    <s v="ACUMULADO"/>
    <s v="ACUMULADO"/>
    <s v="MENSUAL"/>
    <s v="cierre SPI 2020: 1302"/>
    <n v="4.5"/>
    <n v="4.5"/>
    <n v="4.5"/>
    <m/>
    <m/>
    <m/>
    <m/>
    <m/>
    <m/>
    <m/>
    <s v="AP_x000a_DT"/>
    <s v="GPM "/>
    <s v="1. ADMINISTRACIÓN DE LAS ÁREAS DEL SISTEMA DE PARQUES NACIONALES NATURALES Y COORDINACIÓN DEL SISTEMA NACIONAL DE ÁREAS PROTEGIDAS. NACIÓN"/>
    <s v="3.4 Servicio de educación informal en el marco de la conservación de la biodiversidad y los Servicio ecosistémicos"/>
    <s v="29. Realizar &quot;talleres cero&quot; para la planeación de la implementación de la estrategia de comunicación y educación para la conservación de la biodiversidad y la diversidad cultural_x000a_30. Implementar la estrategia de comunicación y educación para la conservación de la biodiversidad y la diversidad cultural"/>
    <n v="4.5"/>
    <n v="32"/>
    <n v="32"/>
    <n v="1"/>
    <s v="A corte del mes de septiembre, se tiene un avance de 32 Talleres realizados discriminados así: _x000a_DTOR 32 talleres: (en el mes de agosto se realizaron 5 talleres nuevos) _x000a_PNN Sierra de la Macarena: 14_x000a_PNN Tinigua: 3_x000a_PNN Sumapaz: 15_x000a_Total acumulado: 32 talleres realizados."/>
    <n v="7.1111111111111107"/>
    <s v="CUMPLIDO"/>
    <n v="4.5"/>
    <n v="80"/>
    <n v="80"/>
    <n v="1"/>
    <s v="Con corte al 31 de octubre se cuenta con un avance acumulado de 80 talleres realizados distribuidos así: _x000a_•        DTOR: 45 talleres acumulados, correspondientes a las siguientes áreas protegidas:_x000a_PNN Sierra de la Macarena: 18_x000a_PNN Tinigua: 8_x000a_PNN Sumapaz: 19_x000a_•        DTPA: 22 Talleres acumulados, correspondientes a las siguientes áreas:_x000a_PNN Gorgona: 17_x000a_PNN Uramba Bahía Málaga: 5_x000a_•        DTAN: 13 Talleres acumulados, correspondientes a las siguientes áreas:_x000a_ANULE: 9_x000a_PNN Cucuy: 4_x000a_•        DTAO: Presenta avance cualitativo pero el cuantitativo se sumará al acumulado, en cuanto esté la respectiva actualización._x000a_"/>
    <n v="17.777777777777779"/>
    <s v="CUMPLIDO"/>
    <n v="189.5"/>
    <n v="185"/>
    <n v="185"/>
    <n v="1"/>
    <s v="Al mes de diciembre, se tiene un acumulado de 185 talleres realizados, correspondiente a las siguientes cifras por cada DT:_x000a_DTAM: 4 (PNN Serranía de los Churumbelos:4)_x000a_DTAO: 71 (PNN Los Nevados:71)_x000a_DTAN: 20 (ANULE: 13 + PNN Cocuy 7)_x000a_DTOR:48 (PNN Sumapaz 20 + PNN Sierra de la Macarena 20 + PNN Tinigua 8)_x000a_DTPA:22 (PNN Gorgona 17 +  PNN Uramba Bahía Málaga 5)_x000a_DTCA: 20 (PNN Tayrona 20)_x000a__x000a_"/>
    <n v="1"/>
    <s v="CUMPLIDO"/>
  </r>
  <r>
    <n v="101"/>
    <s v="1. Aumentar el manejo efectivo y equitativo de las áreas protegidas teniendo en cuenta los diferentes modelos de gobernanza con enfoque territorial"/>
    <s v="1. Efectividad del Manejo."/>
    <s v="1.4. Disminuir presiones por conflictos de uso, ocupación y tenencia (UOT)"/>
    <s v="6.3. Gestión con Valores para resultados"/>
    <s v="ODS 15. Vida de Ecosistemas Terrestres"/>
    <s v="PLAN DE ACCIÓN A CAMBIO CLIMÁTICO"/>
    <x v="0"/>
    <s v="Estrategias de acuerdo con las prioridades, programas, proyectos, acuerdos de consulta previa, acuerdos con comunidades locales, reglamentación, documentos técnicos "/>
    <s v="Número de personas capacitadas para el servicio de educación informal en el marco de la conservación de la biodiversidad y los Servicio ecosistémicos."/>
    <s v="NTPC:Total de personas capacitadas  en en el servicio de educación informal en el marco de la conservación de la biodiversidad y los Servicio ecosistémicos. _x000a_PCDTOR:  Personas capacitadas DTOR_x000a_PCDTPA:Personas capacitadas DTPA_x000a_PCDTAM: Personas capacitadas DTAM_x000a_PCDTAN:Personas capacitadas DTAN_x000a_PCDTAO: Personas capacitadas DTAO_x000a_PCDTCA: Personas capacitadas DTCA"/>
    <s v="NTPC = PCDTOR+PCDTPA+PCDTAM+PCDTAN+PCDTAO+PCDTCA"/>
    <s v="PEI/PAA"/>
    <s v="ACUMULADO"/>
    <s v="ACUMULADO"/>
    <s v="MENSUAL"/>
    <s v="Cierre SPI: 218"/>
    <n v="4755"/>
    <n v="4755"/>
    <n v="4755"/>
    <m/>
    <m/>
    <m/>
    <m/>
    <m/>
    <m/>
    <m/>
    <s v="AP_x000a_DT"/>
    <s v="GPM "/>
    <s v="1. ADMINISTRACIÓN DE LAS ÁREAS DEL SISTEMA DE PARQUES NACIONALES NATURALES Y COORDINACIÓN DEL SISTEMA NACIONAL DE ÁREAS PROTEGIDAS. NACIÓN"/>
    <s v="3.4 Servicio de educación informal en el marco de la conservación de la biodiversidad y los Servicio ecosistémicos"/>
    <s v="29. Realizar &quot;talleres cero&quot; para la planeación de la implementación de la estrategia de comunicación y educación para la conservación de la biodiversidad y la diversidad cultural_x000a_30. Implementar la estrategia de comunicación y educación para la conservación de la biodiversidad y la diversidad cultural"/>
    <n v="4755"/>
    <n v="6730"/>
    <n v="6730"/>
    <n v="1"/>
    <s v="Al mes de septiembre, se tiene un acumulado de 1975 PERSONAS CAPACITADAS, discriminadas de la siguiente manera:_x000a_•        DTAO: Acumulado 951: que corresponden a los PNN Orquídeas 787+ PNN Nevado Huila 40+ SFF Galeras 27+ PNN selva de Florencia 45 y   SFF Otun Quimbaya 52_x000a_•        DTAN: Acumulado 873: Yariguies 213+ PNN Tamá 176 + Catatumbo 207 + Pisba 277_x000a_•        DTCA: Acumulado 38 Personas distribuidas asi: PNN Old Providence 38_x000a_•        DTOR: Acumulado 90 Personas distribuidas asi: PNN Cordillera de los Picachos 90_x000a_•        DTPA: Acumulado 23 personas distribuidas asi: PNN Farallones 23 _x000a__x000a_"/>
    <n v="1.4153522607781284"/>
    <s v="CUMPLIDO"/>
    <n v="4755"/>
    <n v="6957"/>
    <n v="6957"/>
    <n v="1"/>
    <s v="Al mes de octubre, se tiene un acumulado de 2.202 PERSONAS CAPACITADAS, discriminadas de la siguiente manera:_x000a_•        DTAO: Acumulado 1085 (951+134): que corresponden a los PNN Orquídeas 914+ PNN Nevado Huila 47+ SFF Galeras 27+ PNN selva de Florencia 45 y   SFF Otun Quimbaya 52_x000a_•        DTAN: Acumulado 923 (873+50): Yariguies 213+ PNN Tamá 185+ Catatumbo 231 + Pisba 294_x000a_•        DTCA: Acumulado 38 Personas distribuidas asi: PNN Old Providence 38_x000a_•        DTOR: Acumulado 106 (90+16) Personas distribuidas asi: PNN Cordillera de los Picachos 106_x000a_•        DTPA: Acumulado 50 (23+27) personas distribuidas asi: PNN Farallones 50_x000a_•        DTAM: Aún no reporta el avance cuantitativo de este indicador."/>
    <n v="1.4630914826498422"/>
    <s v="CUMPLIDO"/>
    <n v="7414"/>
    <n v="2673"/>
    <n v="2673"/>
    <n v="1"/>
    <s v="A diciembre se tiene un acumulado 2673 personas capacitadas, discriminadas por cada Dirección Territorial, de la sigueinte manera:  _x000a_DTAM: 164 (DTAM 164)_x000a_DTAO: 1198 (PNN Orquídeas 1000 + PNN Nevado Huila 64 + SFF Galeras 27 + PNN Selva de Florencia 45 + SFF Otun Quimbaya 52 + DTAO 10)_x000a_DTAN:1065 (Yariguies 254 + PNN Tamá 250 + Catatumbo 261 + Pisba 300)_x000a_DTPA: 50 (PNN Farallones 50)_x000a_DTCA: 76 (PNN Old Providence 37 + DTCA 39)_x000a_DTOR: 120 (PNN Cordillera de los Picachos 120)"/>
    <n v="1"/>
    <s v="CUMPLIDO"/>
  </r>
  <r>
    <n v="85"/>
    <s v="3. Fortalecer la entidad en sus dinámicas administrativas y de gestión, para el cumplimiento de su misión. "/>
    <s v="6. Fortalecimiento Institucional del PNNC"/>
    <s v="6.1. Talento Humano"/>
    <s v="6.7. Control Interno"/>
    <s v="ODS 4. Educación de Calidad_x000a_ODS 16. Paz, Justicia e Instituciones Sólidas"/>
    <m/>
    <x v="15"/>
    <s v="No tienen "/>
    <s v="# de campañas informativas sobre la prevención de la falta disciplinaria a  los servidores públicos de la entidad. "/>
    <s v="# de campañas realizadas"/>
    <s v="NCR"/>
    <s v="PAA"/>
    <s v="ACUMULADO"/>
    <s v="SUMA O FLUJO"/>
    <s v="MENSUAL"/>
    <n v="15"/>
    <n v="23"/>
    <n v="23"/>
    <n v="15"/>
    <m/>
    <m/>
    <m/>
    <m/>
    <m/>
    <m/>
    <m/>
    <s v="OCDI"/>
    <s v="OCDI"/>
    <s v="3. FORTALECIMIENTO DE LA CAPACIDAD INSTITUCIONAL DE PARQUES NACIONALES NATURALES A NIVEL NACIONAL."/>
    <s v="2 - SERVICIO DE IMPLEMENTACIÓN SISTEMAS DE GESTIÓN"/>
    <s v="7. EJECUTAR LOS PLANES DE TRABAJO Y/O MEJORAMIENTO."/>
    <n v="23"/>
    <n v="16"/>
    <n v="16"/>
    <n v="1"/>
    <s v="Como acción preventiva de la falta disciplinaria, la Oficina de Control Disciplinario Interno adelantó las siguientes  Campañas de sensibilización: _x000a_*Enero y Febrero de 2022, dos (02):_x000a_1. Que hacer para no concurrir en conflicto de intereses_x000a_2. La obligación de los servidores públicos de vigilar y salvaguardar los bienes y valores encomendados, y cumplir con sus deberes y obligaciones sin ... _x000a_*En Marzo de 2022, dos (02): _x000a_3. Código de Ética – El valor de la honestidad. _x000a_4. Deberes – Cumplir con la actualización de bienes y rentas SIGEP. _x000a_Prohibiciones – No ejecutar actos de violencias contra superior o compañeros. _x000a_ *Abril,  una (01): _x000a_5. Se público en la Intranet la prohibición de los servidors públicos relacionada con la intervención de los servidores públicos en politica. _x000a_* Mayo,  tres (03): _x000a_6. Conflicto de intereses - Artículo 44 No. 5 - Articulo 56 Códido General Disciplinario_x000a_7. Prohibiciones - Falta Gravisima para faltas cometidas por servidores públicos que utilicen el cargo o función para participar en actividades politicas, movimientos politocos y otros. _x000a_8.  Deberes Nuemral 15 Artículo 38 y Prohibiciones - nuemral 15 Artículo 39 - Código General Disciplinario  _x000a_*Junio, dos (02): _x000a_9. Deber del servidor público responder por la conservación de los útiles, equipos y muebles Prohibición, artículo 39 Código General Disciplinario_x000a_10. Conflicto de Intereses – Reportar Conflicto de Intereses de acuerdo con el procedimiento. _x000a_*Julio_x000a_* Agosto  (04) Campañas:  de sensibilización: _x000a_11. Deberes establecido e el numeral 10 del artículo 38 y Pribibición numeral 9 artoculo 39 del Código General Disciplinario._x000a_12. Conflicto de Intereses, obligación de declararse impedido y cumplir el procedimiento dipuesto por la entidad para ello, GTH_PR_30. _x000a_13. Deberes y Prohibiciones Numeral 7 Articulo 38 y numeral 19 del articulo 39 - Código General Disciplinario._x000a_14. Caracteristicas de los Conflictos de interese. _x000a_* Septiembre de 2022,  (01) Campaña:_x000a_15.  El Deber contenido en el numeral 6 del artículo 38  y prohibición establecida en el numeral 8 del articulo 39 del Código General Disciplinario . "/>
    <n v="0.7"/>
    <s v="CUMPLIDO"/>
    <n v="23"/>
    <n v="16"/>
    <n v="16"/>
    <n v="1"/>
    <s v="Como acción preventiva de la falta disciplinaria, la Oficina de Control Disciplinario Interno adelantó las siguientes  Campañas de sensibilización: _x000a_*Enero y Febrero de 2022, dos (02):_x000a_1. Que hacer para no concurrir en conflicto de intereses_x000a_2. La obligación de los servidores públicos de vigilar y salvaguardar los bienes y valores encomendados, y cumplir con sus deberes y obligaciones sin ... _x000a_*En Marzo de 2022, dos (02): _x000a_3. Código de Ética – El valor de la honestidad. _x000a_4. Deberes – Cumplir con la actualización de bienes y rentas SIGEP. _x000a_Prohibiciones – No ejecutar actos de violencias contra superior o compañeros. _x000a_ *Abril,  una (01): _x000a_5. Se público en la Intranet la prohibición de los servidors públicos relacionada con la intervención de los servidores públicos en politica. _x000a_* Mayo,  tres (03): _x000a_6. Conflicto de intereses - Artículo 44 No. 5 - Articulo 56 Códido General Disciplinario_x000a_7. Prohibiciones - Falta Gravisima para faltas cometidas por servidores públicos que utilicen el cargo o función para participar en actividades politicas, movimientos politocos y otros. _x000a_8.  Deberes Nuemral 15 Artículo 38 y Prohibiciones - nuemral 15 Artículo 39 - Código General Disciplinario  _x000a_*Junio, dos (02): _x000a_9. Deber del servidor público responder por la conservación de los útiles, equipos y muebles Prohibición, artículo 39 Código General Disciplinario_x000a_10. Conflicto de Intereses – Reportar Conflicto de Intereses de acuerdo con el procedimiento. _x000a_*Julio_x000a_* Agosto  (04) Campañas:  de sensibilización: _x000a_11. Deberes establecido e el numeral 10 del artículo 38 y Pribibición numeral 9 artoculo 39 del Código General Disciplinario._x000a_12. Conflicto de Intereses, obligación de declararse impedido y cumplir el procedimiento dipuesto por la entidad para ello, GTH_PR_30. _x000a_13. Deberes y Prohibiciones Numeral 7 Articulo 38 y numeral 19 del articulo 39 - Código General Disciplinario._x000a_14. Caracteristicas de los Conflictos de interese. _x000a_* Septiembre de 2022,  (01) Campaña:_x000a_15.  El Deber contenido en el numeral 6 del artículo 38  y prohibición establecida en el numeral 8 del articulo 39 del Código General Disciplinario . _x000a_16. Octubre (01) Campaña de sensibilización_x000a_* el día 31 de octubre de 2022,  relacionada con el código de integridad - el valor de la justicia. "/>
    <n v="0.7"/>
    <s v="CUMPLIDO"/>
    <n v="23"/>
    <n v="18"/>
    <n v="18"/>
    <n v="1"/>
    <s v="Como acción preventiva de la falta disciplinaria, la Oficina de Control Disciplinario Interno adelantó las siguientes  Campañas de sensibilización: _x000a_*Enero y Febrero de 2022, dos (02):_x000a_1. Que hacer para no concurrir en conflicto de intereses_x000a_2. La obligación de los servidores públicos de vigilar y salvaguardar los bienes y valores encomendados, y cumplir con sus deberes y obligaciones sin ... _x000a_*En Marzo de 2022, dos (02): _x000a_3. Código de Ética – El valor de la honestidad. _x000a_4. Deberes – Cumplir con la actualización de bienes y rentas SIGEP. _x000a_Prohibiciones – No ejecutar actos de violencias contra superior o compañeros. _x000a_ *Abril,  una (01): _x000a_5. Se público en la Intranet la prohibición de los servidors públicos relacionada con la intervención de los servidores públicos en politica. _x000a_* Mayo,  tres (03): _x000a_6. Conflicto de intereses - Artículo 44 No. 5 - Articulo 56 Códido General Disciplinario_x000a_7. Prohibiciones - Falta Gravisima para faltas cometidas por servidores públicos que utilicen el cargo o función para participar en actividades politicas, movimientos politocos y otros. _x000a_8.  Deberes Nuemral 15 Artículo 38 y Prohibiciones - nuemral 15 Artículo 39 - Código General Disciplinario  5_x000a_*Junio, dos (02): _x000a_9. Deber del servidor público responder por la conservación de los útiles, equipos y muebles Prohibición, artículo 39 Código General Disciplinario_x000a_10. Conflicto de Intereses – Reportar Conflicto de Intereses de acuerdo con el procedimiento. _x000a_*Julio_x000a_* Agosto  (04) Campañas:  de sensibilización: _x000a_11. Deberes establecido e el numeral 10 del artículo 38 y Pribibición numeral 9 artoculo 39 del Código General Disciplinario._x000a_12. Conflicto de Intereses, obligación de declararse impedido y cumplir el procedimiento dipuesto por la entidad para ello, GTH_PR_30. _x000a_13. Deberes y Prohibiciones Numeral 7 Articulo 38 y numeral 19 del articulo 39 - Código General Disciplinario._x000a_14. Caracteristicas de los Conflictos de interese. _x000a_* Septiembre de 2022,  (01) Campaña:_x000a_15.  El Deber contenido en el numeral 6 del artículo 38  y prohibición establecida en el numeral 8 del articulo 39 del Código General Disciplinario . _x000a_16. Octubre (01) Campaña de sensibilización_x000a_* el día 31 de octubre de 2022,  relacionada con el código de integridad - el valor de la justicia. _x000a_17. Noviembre de 2022 (01)  Campaña de sensibilización: _x000a_17. Deber contenido en el artículo 38 del Código General Disciplinario - No. 15, registro de dirección en gestión humana frente a cualquier cambio - y prohibición artículo 39 Código General Disciplinario No. 27. tener a su servicios personas ajenas a la entidas para labores propias 18.    23 de diciembre del 2022: Valor diligencia lo que hago/uso responsable de loa servicios publicos, etc.- lo que no hago: no mal gasto ningún recurso público, etc. "/>
    <n v="0.8"/>
    <s v="INCUMPLIDO "/>
  </r>
  <r>
    <n v="86"/>
    <s v="3. Fortalecer la entidad en sus dinámicas administrativas y de gestión, para el cumplimiento de su misión. "/>
    <s v="6. Fortalecimiento Institucional del PNNC"/>
    <s v="6.1. Talento Humano"/>
    <s v="6.7. Control Interno"/>
    <s v="ODS 16. Paz, Justicia e Instituciones Sólidas"/>
    <m/>
    <x v="15"/>
    <s v="Auto indagación preliminar,  auto inhibitorio, auto de remisión por competencia, auto investigación disciplinaria, auto cierre de investigación, auto de terminación y archivo definitivo, pliego de cargos, auto de alegatos de conclusión; _x000a_Fallo absolutorio o sancionatorio."/>
    <s v="% de actos administrativos que evaluan las quejas y procesos disciplinarios activos"/>
    <s v="# de actos administrativos que evaluan las quejas y procesos disciplinarios activos_x000a__x000a_Total de quejas y procesos disciplinarios activos priorizados_x000a__x000a_% de actos administrativos que evaluan las quejas y procesos disciplinarios activos_x000a_"/>
    <s v="PAE= (PA/TQAP)*100"/>
    <s v="PAA"/>
    <s v="STOCK"/>
    <s v="STOCK"/>
    <s v="MENSUAL"/>
    <n v="1"/>
    <n v="1"/>
    <n v="1"/>
    <n v="1"/>
    <m/>
    <m/>
    <m/>
    <m/>
    <m/>
    <m/>
    <m/>
    <s v="OCDI"/>
    <s v="OCDI"/>
    <s v="3. FORTALECIMIENTO DE LA CAPACIDAD INSTITUCIONAL DE PARQUES NACIONALES NATURALES A NIVEL NACIONAL."/>
    <s v="2 - SERVICIO DE IMPLEMENTACIÓN SISTEMAS DE GESTIÓN"/>
    <s v="7. EJECUTAR LOS PLANES DE TRABAJO Y/O MEJORAMIENTO."/>
    <s v="100% = 204 actos administrativos priorizados + el 100% de las quejas radicadas. "/>
    <n v="1"/>
    <n v="1"/>
    <n v="1"/>
    <s v="1. Evaluación de 10  Quejas e informes radicadas en el periodo enero y febrero. _x000a_2. Evaluación de 11 procesos activos de vigencias 2015 al 2021, priorizados. _x000a__x000a_La Oficina de control Disciplinario Interno en el mes de Marzo de 2022, profirió 20 actos administrativos, que evaluan quejas y procesos disciplinarios activos: _x000a_1. Evaluación de 6  Quejas e informes radicadas en el periodo Marzo_x000a_2. Evaluación de 16 procesos activos de vigencias 2015 al 2021, priorizados_x000a__x000a_La Oficina de control Disciplinario Interno en el mes de Abril de 2022, profirió 21 actos administrativos, que evaluan quejas y procesos disciplinarios activos: _x000a_1. Evaluación de 2  Quejas e informes radicadas en el periodo Abril, quedando pendientes por evaluar 3. _x000a_2. Evaluación de 16 procesos activos de vigencias 2015 al 2021, priorizados _x000a__x000a_La Oficina de control Disciplinario Interno en el mes de Mayo de 2022, profirió 33 actos administrativos, que evaluan quejas y procesos disciplinarios activos: _x000a_1. Evaluación de 3  Quejas e informes pendientes por evaluar en el mes de Abril, y 5 quejas e informes radicados en el mes de Mayo de 2022_x000a_2. Evaluación de 25 procesos activos de vigencias 2016 al 2021, priorizados _x000a__x000a_La Oficina de control Disciplinario Interno en el mes de Junio de 2022, profirió 27 actos administrativos, que evaluan quejas y procesos disciplinarios activos: _x000a_1. Evaluación de 9  Quejas e informes radicados en el mes de Junio de 2022_x000a_2. Evaluación de 16 procesos activos de vigencias 2019 al 2021, priorizados_x000a__x000a_La Oficina de control Disciplinario Interno en el mes de Julio de 2022, profirió 27 actos administrativos, que evaluan quejas y procesos disciplinarios activos: _x000a_1. Evaluación de 6  Quejas e informes radicados en el mes de Julio de 2022. Quedando pendientes dos (02) por evaluar, en razón a la fecha de radicación de las mismas, las cuales se reportaran en el mes de Agosto 2022_x000a_2. Evaluación de 17 procesos activos de vigencias 2019 al 2022, priorizados_x000a__x000a_La Oficina de control Disciplinario Interno en el mes de Agosto de 2022, profirió 27 actos administrativos, que evaluan quejas y procesos disciplinarios activos: _x000a_1. Evaluación de 9  Quejas e informes radicados en el mes de Agosto de 2022_x000a_2. Evaluación de 16 procesos activos de vigencias 2019 al 2021, priorizados_x000a__x000a_La Oficina de control Disciplinario Interno en el mes de Septiembre de 2022, profirió 27 actos administrativos, que evaluan quejas y procesos disciplinarios activos: _x000a_1. Evaluación de 14  Quejas e informes radicados en el mes de Septiembre de 2022_x000a_2. Evaluación de 13 procesos activos de vigencias 2019 al 2021, priorizados_x000a_"/>
    <n v="0.75"/>
    <s v="CUMPLIDO"/>
    <s v="100% = 204 actos administrativos priorizados + el 100% de las quejas radicadas. "/>
    <n v="1"/>
    <n v="1"/>
    <n v="1"/>
    <s v="1. Evaluación de 10  Quejas e informes radicadas en el periodo enero y febrero. _x000a_2. Evaluación de 11 procesos activos de vigencias 2015 al 2021, priorizados. _x000a__x000a_La Oficina de control Disciplinario Interno en el mes de Marzo de 2022, profirió 20 actos administrativos, que evaluan quejas y procesos disciplinarios activos: _x000a_1. Evaluación de 6  Quejas e informes radicadas en el periodo Marzo_x000a_2. Evaluación de 16 procesos activos de vigencias 2015 al 2021, priorizados_x000a__x000a_La Oficina de control Disciplinario Interno en el mes de Abril de 2022, profirió 21 actos administrativos, que evaluan quejas y procesos disciplinarios activos: _x000a_1. Evaluación de 2  Quejas e informes radicadas en el periodo Abril, quedando pendientes por evaluar 3. _x000a_2. Evaluación de 16 procesos activos de vigencias 2015 al 2021, priorizados _x000a__x000a_La Oficina de control Disciplinario Interno en el mes de Mayo de 2022, profirió 33 actos administrativos, que evaluan quejas y procesos disciplinarios activos: _x000a_1. Evaluación de 3  Quejas e informes pendientes por evaluar en el mes de Abril, y 5 quejas e informes radicados en el mes de Mayo de 2022_x000a_2. Evaluación de 25 procesos activos de vigencias 2016 al 2021, priorizados _x000a__x000a_La Oficina de control Disciplinario Interno en el mes de Junio de 2022, profirió 27 actos administrativos, que evaluan quejas y procesos disciplinarios activos: _x000a_1. Evaluación de 9  Quejas e informes radicados en el mes de Junio de 2022_x000a_2. Evaluación de 16 procesos activos de vigencias 2019 al 2021, priorizados_x000a__x000a_La Oficina de control Disciplinario Interno en el mes de Julio de 2022, profirió 27 actos administrativos, que evaluan quejas y procesos disciplinarios activos: _x000a_1. Evaluación de 6  Quejas e informes radicados en el mes de Julio de 2022. Quedando pendientes dos (02) por evaluar, en razón a la fecha de radicación de las mismas, las cuales se reportaran en el mes de Agosto 2022_x000a_2. Evaluación de 17 procesos activos de vigencias 2019 al 2022, priorizados_x000a__x000a_La Oficina de control Disciplinario Interno en el mes de Agosto de 2022, profirió 27 actos administrativos, que evaluan quejas y procesos disciplinarios activos: _x000a_1. Evaluación de 9  Quejas e informes radicados en el mes de Agosto de 2022_x000a_2. Evaluación de 16 procesos activos de vigencias 2019 al 2021, priorizados_x000a__x000a_La Oficina de control Disciplinario Interno en el mes de Septiembre de 2022, profirió 27 actos administrativos, que evaluan quejas y procesos disciplinarios activos: _x000a_1. Evaluación de 14  Quejas e informes radicados en el mes de Septiembre de 2022_x000a_2. Evaluación de 13 procesos activos de vigencias 2019 al 2021, priorizados_x000a__x000a_La Oficina de Control Disciplinario Interno en el mes de Octubre de 2022, profirio 15 actos administrtaivos que evluaron quejas y procesos disciplinario activos: _x000a_1. Evaluación de 07  Quejas e informes radicados en el mes de Octubre de 2022_x000a_2. Evaluación de 08 procesos activos de vigencias 2020 al 2022, priorizados "/>
    <n v="0.83"/>
    <s v="CUMPLIDO"/>
    <n v="1"/>
    <n v="1"/>
    <n v="1"/>
    <n v="1"/>
    <s v="1. Evaluación de 10  Quejas e informes radicadas en el periodo enero y febrero. _x000a_2. Evaluación de 11 procesos activos de vigencias 2015 al 2021, priorizados. _x000a__x000a_La Oficina de control Disciplinario Interno en el mes de Marzo de 2022, profirió 20 actos administrativos, que evaluan quejas y procesos disciplinarios activos: _x000a_1. Evaluación de 6  Quejas e informes radicadas en el periodo Marzo_x000a_2. Evaluación de 16 procesos activos de vigencias 2015 al 2021, priorizados_x000a__x000a_La Oficina de control Disciplinario Interno en el mes de Abril de 2022, profirió 21 actos administrativos, que evaluan quejas y procesos disciplinarios activos: _x000a_1. Evaluación de 2  Quejas e informes radicadas en el periodo Abril, quedando pendientes por evaluar 3. _x000a_2. Evaluación de 16 procesos activos de vigencias 2015 al 2021, priorizados _x000a__x000a_La Oficina de control Disciplinario Interno en el mes de Mayo de 2022, profirió 33 actos administrativos, que evaluan quejas y procesos disciplinarios activos: _x000a_1. Evaluación de 3  Quejas e informes pendientes por evaluar en el mes de Abril, y 5 quejas e informes radicados en el mes de Mayo de 2022_x000a_2. Evaluación de 25 procesos activos de vigencias 2016 al 2021, priorizados _x000a__x000a_La Oficina de control Disciplinario Interno en el mes de Junio de 2022, profirió 27 actos administrativos, que evaluan quejas y procesos disciplinarios activos: _x000a_1. Evaluación de 9  Quejas e informes radicados en el mes de Junio de 2022_x000a_2. Evaluación de 16 procesos activos de vigencias 2019 al 2021, priorizados_x000a__x000a_La Oficina de control Disciplinario Interno en el mes de Julio de 2022, profirió 27 actos administrativos, que evaluan quejas y procesos disciplinarios activos: _x000a_1. Evaluación de 6  Quejas e informes radicados en el mes de Julio de 2022. Quedando pendientes dos (02) por evaluar, en razón a la fecha de radicación de las mismas, las cuales se reportaran en el mes de Agosto 2022_x000a_2. Evaluación de 17 procesos activos de vigencias 2019 al 2022, priorizados_x000a__x000a_La Oficina de control Disciplinario Interno en el mes de Agosto de 2022, profirió 27 actos administrativos, que evaluan quejas y procesos disciplinarios activos: _x000a_1. Evaluación de 9  Quejas e informes radicados en el mes de Agosto de 2022_x000a_2. Evaluación de 16 procesos activos de vigencias 2019 al 2021, priorizados_x000a__x000a_La Oficina de control Disciplinario Interno en el mes de Septiembre de 2022, profirió 27 actos administrativos, que evaluan quejas y procesos disciplinarios activos: _x000a_1. Evaluación de 14  Quejas e informes radicados en el mes de Septiembre de 2022_x000a_2. Evaluación de 13 procesos activos de vigencias 2019 al 2021, priorizados_x000a__x000a_La Oficina de Control Disciplinario Interno en el mes de Octubre de 2022, profirio 15 actos administrtaivos que evluaron quejas y procesos disciplinario activos: _x000a_1. Evaluación de 07  Quejas e informes radicados en el mes de Octubre de 2022_x000a_2. Evaluación de 08 procesos activos de vigencias 2020 al 2022, priorizados _x000a__x000a_La Oficina de control Disciplinario Interno en el mes de Noviembre de 2022, profirió 42 actos administrativos, que evaluan quejas y procesos disciplinarios activos: _x000a_1. Evaluación de 14  Quejas e informes radicados en el mes de Noviembre de 2022_x000a_2. Evaluación de 28 procesos activos de vigencias 2020 a 2022, priorizados_x000a__x000a_La Oficina de control Disciplinario Interno en el mes de Diciembre  de 2022, profirió 19 actos administrativos, que evaluan quejas y procesos disciplinarios activos: _x000a_1. Evaluación de  06 Quejas e informes radicados en el mes de Diciembre de 2022_x000a_2. Evaluación de 13  procesos activos de vigencias 2020 a 2022, priorizados"/>
    <n v="1"/>
    <s v="CUMPLIDO "/>
  </r>
  <r>
    <n v="87"/>
    <s v="3. Fortalecer la entidad en sus dinámicas administrativas y de gestión, para el cumplimiento de su misión. "/>
    <s v="6. Fortalecimiento Institucional del PNNC"/>
    <s v="6.5. Información y _x000a_comunicaciones"/>
    <s v="6.5. Información y _x000a_comunicaciones"/>
    <s v="ODS 16. Paz, Justicia e Instituciones Sólidas"/>
    <m/>
    <x v="16"/>
    <s v="Programa de Gestión Documental"/>
    <s v="# Número de documentos tramitados"/>
    <s v="Número de documentos tramitados_x000a__x000a_"/>
    <s v=" Σ NDTR NC y DT"/>
    <s v="PEI/PAA"/>
    <s v="ACUMULADO"/>
    <s v="SUMA O FLUJO"/>
    <s v="MENSUAL"/>
    <n v="54873"/>
    <n v="66500"/>
    <n v="70000"/>
    <n v="70000"/>
    <s v="N.A."/>
    <s v="N.A."/>
    <s v="N.A."/>
    <s v="N.A."/>
    <s v="N.A."/>
    <s v="N.A."/>
    <n v="70000"/>
    <s v="DT-GPC"/>
    <s v="GPC"/>
    <s v="3. FORTALECIMIENTO DE LA CAPACIDAD INSTITUCIONAL DE PARQUES NACIONALES NATURALES A NIVEL NACIONAL."/>
    <s v="7. Servicios de información implementados"/>
    <s v="23. Implementar la(s) solución(es) de TIC definidas_x000a_24. Gestionar la transición a la nueva tecnología implementada"/>
    <n v="70000"/>
    <n v="59454"/>
    <n v="59454"/>
    <n v="1"/>
    <s v="De acuerdo con el reporte de la Matriz del Sistema de Gestión Documental, a septiembre de 2022,  se encuentran un total de 59.454 documentos tramitados."/>
    <n v="0.84934285714285718"/>
    <s v="CUMPLIDO"/>
    <n v="70000"/>
    <n v="66505"/>
    <n v="66505"/>
    <n v="1"/>
    <s v="De acuerdo con el reporte de la Matriz del Sistema de Gestión Documental, a septiembre de 2022,  se encuentran un total de 66.505 documentos tramitados."/>
    <n v="0.95007142857142857"/>
    <s v="CUMPLIDO"/>
    <n v="70000"/>
    <n v="77416"/>
    <n v="77416"/>
    <n v="1"/>
    <s v="GPC: De acuerdo con el reporte de la Matriz del Sistema de Gestión Documental, a diciembre de 2022,  se encuentran un total de  77.416 documentos tramitados._x000a__x000a_"/>
    <n v="1"/>
    <s v="CUMPLIDO"/>
  </r>
  <r>
    <n v="88"/>
    <s v="3. Fortalecer la entidad en sus dinámicas administrativas y de gestión, para el cumplimiento de su misión. "/>
    <s v="6. Fortalecimiento Institucional del PNNC"/>
    <s v="6.5. Información y _x000a_comunicaciones"/>
    <s v="6.5. Información y _x000a_comunicaciones"/>
    <s v="ODS 16. Paz, Justicia e Instituciones Sólidas"/>
    <s v="1 plan institucional _x000a_14.Plan Institucional Nacional de Archivos PINAR"/>
    <x v="16"/>
    <s v="Informe de plan de acción del proceso según periodicidad definida."/>
    <s v="# de planes institucionales actualizado y con seguimiento"/>
    <s v="Plan Institucional Nacional de Archivos PINAR"/>
    <s v="# PAS"/>
    <s v="PEI/PAA"/>
    <s v="ACUMULADO"/>
    <s v="STOCK"/>
    <s v="MENSUAL"/>
    <n v="0.8"/>
    <n v="1"/>
    <n v="1"/>
    <n v="1"/>
    <s v="N.A."/>
    <s v="N.A."/>
    <s v="N.A."/>
    <s v="N.A."/>
    <s v="N.A."/>
    <s v="N.A."/>
    <n v="1"/>
    <s v="GGD"/>
    <s v="GPC"/>
    <s v="3. FORTALECIMIENTO DE LA CAPACIDAD INSTITUCIONAL DE PARQUES NACIONALES NATURALES A NIVEL NACIONAL."/>
    <s v="7. Servicios de información implementados"/>
    <s v="23. Implementar la(s) solución(es) de TIC definidas_x000a_24. Gestionar la transición a la nueva tecnología implementada"/>
    <n v="1"/>
    <n v="0.75"/>
    <n v="0.75"/>
    <n v="1"/>
    <s v="El plan Institucional Nacional de Archivos se actualizó y publicó en el Índice de Transparencia y Acceso a la Información el 2022, así mismo se realiza el seguimiento a su implementación para la vigencia de septiembre de 2022 se lleva un 70% de ejecución."/>
    <n v="0.75"/>
    <s v="CUMPLIDO"/>
    <n v="1"/>
    <n v="0.75"/>
    <n v="0.75"/>
    <n v="1"/>
    <s v="El plan Institucional Nacional de Archivos se actualizó y publicó en el Índice de Transparencia y Acceso a la Información el 2022, así mismo se realiza el seguimiento a su implementación para la vigencia de octubre de 2022 se lleva un 75% de ejecución."/>
    <n v="0.75"/>
    <s v="CUMPLIDO"/>
    <n v="1"/>
    <n v="1"/>
    <n v="1"/>
    <n v="1"/>
    <s v=" El plan Institucional Nacional de Archivos se actualizó y publicó en el Índice de Transparencia y Acceso a la Información el 2022, así mismo se realiza el seguimiento a su implementación para la vigencia de diciembre de 2022 se lleva un 85% de ejecución."/>
    <n v="1"/>
    <s v="CUMPLIDO"/>
  </r>
  <r>
    <n v="89"/>
    <s v="3. Fortalecer la entidad en sus dinámicas administrativas y de gestión, para el cumplimiento de su misión. "/>
    <s v="6. Fortalecimiento Institucional del PNNC"/>
    <s v="6.5. Información y _x000a_comunicaciones"/>
    <s v="6.5. Información y _x000a_comunicaciones"/>
    <s v="ODS 16. Paz, Justicia e Instituciones Sólidas"/>
    <m/>
    <x v="16"/>
    <s v="Programa de Gestión Documental"/>
    <s v="% de implementación del plan de trabajo de gestión documental "/>
    <s v="Número de actividades cumplidas_x000a_Total de actividades programadas"/>
    <s v=" (Σ NAC DT's y NC / Σ TA DT's y NC)*100"/>
    <s v="PEI/PAA"/>
    <s v="ACUMULADO"/>
    <s v="SUMA O FLUJO"/>
    <s v="MENSUAL"/>
    <n v="0.7"/>
    <n v="0.77"/>
    <n v="0.85"/>
    <n v="1"/>
    <s v="N.A."/>
    <s v="N.A."/>
    <s v="N.A."/>
    <s v="N.A."/>
    <s v="N.A."/>
    <s v="N.A."/>
    <n v="0.85"/>
    <s v="DT-GPC"/>
    <s v="GPC"/>
    <s v="3. FORTALECIMIENTO DE LA CAPACIDAD INSTITUCIONAL DE PARQUES NACIONALES NATURALES A NIVEL NACIONAL."/>
    <s v="7. Servicios de información implementados"/>
    <s v="23. Implementar la(s) solución(es) de TIC definidas_x000a_24. Gestionar la transición a la nueva tecnología implementada"/>
    <n v="0.85"/>
    <n v="0.7"/>
    <n v="0.7"/>
    <n v="1"/>
    <s v="En atención al seguimiento de las actividades plasmadas en el Plan de Trabajo al mes de Septiembre se ejecuto el 70% del porcentaje actualizado."/>
    <n v="0.82352941176470584"/>
    <s v="CUMPLIDO"/>
    <n v="0.85"/>
    <n v="0.75"/>
    <n v="0.75"/>
    <n v="1"/>
    <s v="En atención al seguimiento de las actividades plasmadas en el Plan de Trabajo al mes de Septiembre se ejecuto el 75% del porcentaje actualizado."/>
    <n v="0.88235294117647056"/>
    <s v="CUMPLIDO"/>
    <n v="0.85"/>
    <n v="0.85"/>
    <n v="0.85"/>
    <n v="1"/>
    <s v="En atención al seguimiento de las actividades plasmadas en el Plan de Trabajo de archivo al mes de diciembre se ejecuto el 85% del porcentaje actualizado."/>
    <n v="1"/>
    <s v="CUMPLIDO"/>
  </r>
  <r>
    <n v="90"/>
    <s v="1. Aumentar el manejo efectivo y equitativo de las áreas protegidas teniendo en cuenta los diferentes modelos de gobernanza con enfoque territorial"/>
    <s v="2. Participación Social en la Conservación"/>
    <s v="2.1. Implementar Estrategias Especiales de Manejo con las comunidades étnicas presentes en las AP (Grupos Indígenas, Negros, Afros, Raizales, Palenqueros y Rrom)."/>
    <s v="6.3. Gestión con Valores para resultados"/>
    <s v="ODS 11. Ciudades y Comunidades Sostenibles_x000a_ODS 14. Vida Submarina_x000a_ODS 15. Vida de Ecosistemas TerrestresODS 16. Paz, Justicia e Instituciones Sólidas"/>
    <m/>
    <x v="0"/>
    <s v="Estrategias de acuerdo con las prioridades, programas, proyectos, acuerdos de consulta previa, acuerdos con comunidades locales, reglamentación, documentos técnicos "/>
    <s v="Porcentaje de avance en el ordenamiento del área protegida construido conjuntamente que aporta a su manejo"/>
    <s v="% OAT = Porcentaje de avance de la implementación conjunta del ordenamiento ambiental territorial del AP - EEM_x000a_AP= Acciones programadas de ordenamiento ambiental territorial-EEM_x000a_AE= Acciones ejecutadas sobre ordenamiento ambiental territorial-EEM  "/>
    <s v="AE/AP*100= % OAT  "/>
    <s v="PND-PEI-PAA"/>
    <s v="ACUMULADO"/>
    <s v="STOCK"/>
    <s v="MENSUAL"/>
    <n v="1"/>
    <n v="0.92452830188679247"/>
    <s v="Total: 100% 60 acciones"/>
    <n v="1"/>
    <s v="DTAN_x000a_100% 8 acciones. Cocuy: 8. "/>
    <s v="NO APLICA"/>
    <s v="DTAO_x000a_100% _x000a_8 acciones  _x000a_(NHU 2, Orq 3, Tat 3)"/>
    <s v="NO APLICA"/>
    <s v="Consolidado DTCA: 20 acciones 100%_x000a_OPMBL: 1 acción _x000a_Macuira: 2 acción _x000a_SFFF: 2 acciones _x000a_PNN SNSM: 1 acción _x000a_TAYRONA: 3 acción _x000a_CRSB: 4 acciones _x000a_PARAMILLO: 3 acción _x000a_SFAPyP: 3 acción _x000a_DTCA: 1 acción _x000a__x000a_"/>
    <s v="_x000a_(100%) 24 Universo DTAM - AP: (RNN Nukak: 4 / PNN Yaigojé A.: 5 / PNN Cahuinarí: 9 / PNN Amacayacu: 3 / PNN La Paya: 3)_x000a_"/>
    <m/>
    <s v="AP-DT"/>
    <s v="GPM "/>
    <s v="1. ADMINISTRACIÓN DE LAS ÁREAS DEL SISTEMA DE PARQUES NACIONALES NATURALES Y COORDINACIÓN DEL SISTEMA NACIONAL DE ÁREAS PROTEGIDAS. NACIÓN"/>
    <s v="1.2 Documentos de lineamientos técnicos con acuerdos de uso, ocupación y tenencia en las áreas protegidas "/>
    <s v="4. Suscribir acuerdos con campesinos que ocupan las Áreas Protegidas._x000a_5. Implementar los acuerdos para la ordenación de los usos, actividades y ocupación en las áreas protegidas nacionales._x000a_6.Realizar acuerdos de uso compatibles con la conservación con los campesinos que ocupan las áreas protegidas nacionales."/>
    <n v="1"/>
    <n v="0.63157894736842102"/>
    <n v="0.63157894736842102"/>
    <n v="1"/>
    <s v="Se programó una meta del 100%, lo que corresponde a 57 acciones implementadas, el avance anual es del 63%. Se ejecutaron 36 acciones distribuídas así: DTCA 14, DTAO 2, DTAM 21, DTAN 8                                                                "/>
    <n v="0.63157894736842102"/>
    <s v="PARCIALMENTE _x000a_CUMPLIDO"/>
    <n v="1"/>
    <n v="0.63157894736842102"/>
    <n v="0.63157894736842102"/>
    <n v="1"/>
    <s v="Se programó una meta del 100%, lo que corresponde a 57 acciones implementadas, el avance anual es del 63%. Se ejecutaron 36 acciones distribuídas así: DTCA 14, DTAO 2, DTAM 21, DTAN 8                                                                "/>
    <n v="0.63157894736842102"/>
    <s v="INCUMPLIDO"/>
    <n v="1"/>
    <n v="1"/>
    <n v="1"/>
    <n v="1"/>
    <s v="Se programó una meta del 100%, lo que corresponde a 57 acciones implementadas, el avance anual es del 100 %. Se ejecutaron 36 acciones distribuídas así: DTCA 20, DTAO 8, DTAM 21, DTAN 8"/>
    <n v="1"/>
    <s v="CUMPLIDO"/>
  </r>
  <r>
    <n v="91"/>
    <s v="1. Aumentar el manejo efectivo y equitativo de las áreas protegidas teniendo en cuenta los diferentes modelos de gobernanza con enfoque territorial"/>
    <s v="2. Participación Social en la Conservación"/>
    <s v="2.1. Implementar Estrategias Especiales de Manejo con las comunidades étnicas presentes en las AP (Grupos Indígenas, Negros, Afros, Raizales, Palenqueros y Rrom)."/>
    <s v="6.3. Gestión con Valores para resultados"/>
    <s v="ODS 11. Ciudades y Comunidades Sostenibles_x000a_ODS 14. Vida Submarina_x000a_ODS 15. Vida de Ecosistemas TerrestresODS 16. Paz, Justicia e Instituciones Sólidas"/>
    <m/>
    <x v="0"/>
    <s v="Estrategias de acuerdo con las prioridades, programas, proyectos, acuerdos de consulta previa, acuerdos con comunidades locales, reglamentación, documentos técnicos "/>
    <s v="Porcentaje de implementación de las acciones de los modelos de coordinación con autoridades de grupos étnicos para la conservación de la biodiversidad de las AP y la pervivencia étnica y cultural."/>
    <s v="% MC =Porcentaje de acciones implementadas de modelos de coordinación con autoridades de grupos étnicos _x000a_AEM= Acciones  de los modelos de coordinación con autoridades de grupos étnicos ejecutadas_x000a_APM= Acciones  de los modelos de coordinación con autoridades de grupos étnicos programadas"/>
    <s v="AEM/APM*100=%MC"/>
    <s v="PND-PEI-PAA"/>
    <s v="ACUMULADO"/>
    <s v="STOCK"/>
    <s v="MENSUAL"/>
    <n v="1"/>
    <n v="0.88826815642458101"/>
    <s v="Total: 100% 138 acciones"/>
    <n v="1"/>
    <s v="NO APLICA"/>
    <s v="DTOR TOTAL: 100% (4 acciones)_x000a_DNMI Cinaruco: 1_x000a_PNN El Tuparro: 3"/>
    <s v="100% _x000a_13 acciones _x000a_(NHU 4, Orq 1, Tat 5, Pur 1, Cor 2)"/>
    <s v="Total DTPA: 100% =46 acciones_x000a_PNN Farallones: 7_x000a_PNN Sanquianga:4_x000a_PNN Utria:17_x000a_PNN Uramba: 4_x000a_PNN Katios:8_x000a_DNMI Cabo Manglares: 6"/>
    <s v="DTCA: 10 acciones_x000a_OPMBL: 1 acciones _x000a_MACUIRA: 1 acción_x000a_SFF: 2 acciones_x000a_TAYRONA: 1 acción _x000a_CRSB: 1 acción _x000a_PARAMILLO. 2 acción _x000a_SFAPyP: 1 acción _x000a_DTCA: 1 acción _x000a_100%"/>
    <s v="(100%) 65 Universo DTAM - AP:_x000a_DTAM: 23 / PNN AFIW: 9 / PNN SCHAW: 2 / PNN La Paya: 6 / PNN S. Chiribiquete: 6 / PNN Yaigojé A.: 7 / PNN Cahuinarí: 6 / PNN Amacayacu: 3 / SFPM Orito IA: 3)_x000a_"/>
    <m/>
    <s v="AP-DT"/>
    <s v="GPM "/>
    <s v="1. ADMINISTRACIÓN DE LAS ÁREAS DEL SISTEMA DE PARQUES NACIONALES NATURALES Y COORDINACIÓN DEL SISTEMA NACIONAL DE ÁREAS PROTEGIDAS. NACIÓN"/>
    <s v="1.2 Documentos de lineamientos técnicos con acuerdos de uso, ocupación y tenencia en las áreas protegidas "/>
    <s v="4. Suscribir acuerdos con campesinos que ocupan las Áreas Protegidas._x000a_5. Implementar los acuerdos para la ordenación de los usos, actividades y ocupación en las áreas protegidas nacionales._x000a_6.Realizar acuerdos de uso compatibles con la conservación con los campesinos que ocupan las áreas protegidas nacionales."/>
    <n v="1"/>
    <n v="0.55633802816901412"/>
    <n v="0.55633802816901412"/>
    <n v="1"/>
    <s v="OAP: Se programó una meta del 100%, lo que corresponde a 142 acciones implementadas, el avance fue del 56%. Se ejecutaron 79 acciones distribuídas así: DTPA 20, DTCA 7, DTAO 9, DTAM 41, DTOR 1.9.                        _x0009__x0009__x0009__x0009_"/>
    <n v="0.55633802816901412"/>
    <s v="INCUMPLIDO"/>
    <n v="1"/>
    <n v="0.55633802816901412"/>
    <n v="0.55633802816901412"/>
    <n v="1"/>
    <s v="OAP: Se programó una meta del 100%, lo que corresponde a 142 acciones implementadas, el avance fue del 56%. Se ejecutaron 79 acciones distribuídas así: DTPA 20, DTCA 7, DTAO 9, DTAM 41, DTOR 1.9.                        _x0009__x0009__x0009__x0009_"/>
    <n v="0.55633802816901412"/>
    <s v="INCUMPLIDO"/>
    <n v="1"/>
    <n v="1"/>
    <n v="1"/>
    <n v="1"/>
    <s v="Se programó una meta del 100%, lo que corresponde a 138 acciones implementadas, el avance fue del 100 %. Se ejecutaron 138 acciones distribuídas así: DTPA 46, DTCA 10, DTAO 13, DTAM 65, DTOR 4"/>
    <n v="1"/>
    <s v="CUMPLIDO"/>
  </r>
  <r>
    <n v="92"/>
    <s v="1. Aumentar el manejo efectivo y equitativo de las áreas protegidas teniendo en cuenta los diferentes modelos de gobernanza con enfoque territorial"/>
    <s v="2. Participación Social en la Conservación"/>
    <s v="2.1. Implementar Estrategias Especiales de Manejo con las comunidades étnicas presentes en las AP (Grupos Indígenas, Negros, Afros, Raizales, Palenqueros y Rrom)."/>
    <s v="6.3. Gestión con Valores para resultados"/>
    <s v="ODS 11. Ciudades y Comunidades Sostenibles_x000a_ODS 14. Vida Submarina_x000a_ODS 15. Vida de Ecosistemas TerrestresODS 16. Paz, Justicia e Instituciones Sólidas"/>
    <m/>
    <x v="0"/>
    <s v="Estrategias de acuerdo con las prioridades, programas, proyectos, acuerdos de consulta previa, acuerdos con comunidades locales, reglamentación, documentos técnicos "/>
    <s v="Porcentaje de avance en la implementación de acciones concertadas entre PNNC y los grupos étnicos relacionados con las áreas protegidas orientadas a mejorar la gestión conjunta del territorio compartido y su manejo."/>
    <s v="_x000a_% AIG = Acciones concertadas ejecutadas para mejorar la gestión conjunta del territorio compartido y su manejo/ Acciones concertadas programadas para mejorar la gestiónconjunta del territorio compartido y su manejo _x000a_APG=  Acciones concertadas programadas para mejorar la gestión conjunta del territorio compartido y su manejo_x000a_AEG= Acciones concertadas ejecutadas para mejorar la gestión conjunta del territorio compartido y su manejo.  "/>
    <s v="AEG/APG*100= %AIG"/>
    <s v="PND-PEI-PAA"/>
    <s v="ACUMULADO"/>
    <s v="STOCK"/>
    <s v="MENSUAL"/>
    <n v="1"/>
    <n v="1"/>
    <s v="Total: 100% 73 acciones"/>
    <n v="1"/>
    <s v="100% 7 acciones_x000a__x000a_Cocuy 2. Catatumbo 7"/>
    <s v="NO APLICA"/>
    <s v="100% _x000a_8 acciones _x000a_(Tat 2, Pur 4, DJ 2)_x000a_"/>
    <s v="Total DTPA 100% = 12 acciones_x000a_PNN Munchique: 5_x000a_PNN Gorgona:3_x000a_DTPA:4"/>
    <s v="DTCA: 7 acciones 100%_x000a_MACUIRA: 1 acción  _x000a_BPK: 1 acción _x000a_SFFF: 1 acción _x000a_CRSB: 2 acción _x000a_SFAPyP: 2 acción_x000a__x000a_"/>
    <s v="(100%) 40 Universo DTAM - AP:_x000a_(DTAM: 2 / PNN La Paya: 6 /  PNN S. Chiribiquete: 3 / PNN Yaigojé A.: 17 / PNN Cahuinarí: 3 / PNN Amacayacu: 3 /  PNN Rio Puré: 5 _x000a_"/>
    <m/>
    <s v="AP-DT"/>
    <s v="GPM "/>
    <s v="1. ADMINISTRACIÓN DE LAS ÁREAS DEL SISTEMA DE PARQUES NACIONALES NATURALES Y COORDINACIÓN DEL SISTEMA NACIONAL DE ÁREAS PROTEGIDAS. NACIÓN"/>
    <s v="1.2 Documentos de lineamientos técnicos con acuerdos de uso, ocupación y tenencia en las áreas protegidas "/>
    <s v="4. Suscribir acuerdos con campesinos que ocupan las Áreas Protegidas._x000a_5. Implementar los acuerdos para la ordenación de los usos, actividades y ocupación en las áreas protegidas nacionales._x000a_6.Realizar acuerdos de uso compatibles con la conservación con los campesinos que ocupan las áreas protegidas nacionales."/>
    <n v="1"/>
    <n v="0.64864864864864868"/>
    <n v="0.64864864864864868"/>
    <n v="1"/>
    <s v="Se programó una meta del 100%, lo que corresponde a 74 acciones implementadas, el avance fue del 65 %. Se ejecutaron 48 acciones distribuídas así: DTPA 6, DTCA 5, DTAO 5, DTAM 27, DTAN 5                              _x0009__x0009__x0009__x0009_"/>
    <n v="0.64864864864864868"/>
    <s v="PARCIALMENTE _x000a_CUMPLIDO"/>
    <n v="1"/>
    <n v="0.64864864864864868"/>
    <n v="0.64864864864864868"/>
    <n v="1"/>
    <s v="Se programó una meta del 100%, lo que corresponde a 74 acciones implementadas, el avance fue del 65 %. Se ejecutaron 48 acciones distribuídas así: DTPA 6, DTCA 5, DTAO 5, DTAM 27, DTAN 5                              _x0009__x0009__x0009__x0009_"/>
    <n v="0.64864864864864868"/>
    <s v="INCUMPLIDO"/>
    <n v="1"/>
    <n v="1"/>
    <n v="1"/>
    <n v="1"/>
    <s v="Se programó una meta del 100%, lo que corresponde a 72 acciones implementadas, el avance fue del 100 %. Se ejecutaron 48 acciones distribuídas así: DTPA 12, DTCA 7, DTAO 7, DTAM 39, DTAN 7.  "/>
    <n v="1"/>
    <s v="CUMPLIDO"/>
  </r>
  <r>
    <n v="93"/>
    <s v="1. Aumentar el manejo efectivo y equitativo de las áreas protegidas teniendo en cuenta los diferentes modelos de gobernanza con enfoque territorial"/>
    <s v="2. Participación Social en la Conservación"/>
    <s v="2.1. Implementar Estrategias Especiales de Manejo con las comunidades étnicas presentes en las AP (Grupos Indígenas, Negros, Afros, Raizales, Palenqueros y Rrom)."/>
    <s v="6.3. Gestión con Valores para resultados"/>
    <s v="ODS 11. Ciudades y Comunidades Sostenibles_x000a_ODS 14. Vida Submarina_x000a_ODS 15. Vida de Ecosistemas TerrestresODS 16. Paz, Justicia e Instituciones Sólidas"/>
    <m/>
    <x v="0"/>
    <s v="Estrategias de acuerdo con las prioridades, programas, proyectos, acuerdos de consulta previa, acuerdos con comunidades locales, reglamentación, documentos técnicos "/>
    <s v="Porcentaje de acciones implementadas para el fortalecimiento de prácticas culturales materiales e inmateriales asociadas al cuidado y manejo del territorio"/>
    <s v="% ACI= Porcentaje de acciones implementadas asociadas a la cultura en el marco de las EEM_x000a_ACP= Acciones asociadas a la cultura programadas_x000a_ACE= Acciones asociadas a la cultura ejecutadas"/>
    <s v="ACE/ACP*100=%ACI"/>
    <s v="PND-PEI-PAA"/>
    <s v="ACUMULADO"/>
    <s v="STOCK"/>
    <s v="MENSUAL"/>
    <n v="1"/>
    <n v="1"/>
    <s v="Total: 100% 33 acciones"/>
    <n v="1"/>
    <s v="NO APLICA"/>
    <s v="NO APLICA"/>
    <s v="100% _x000a_5 acciones _x000a_(NHU 3, Orq 2) "/>
    <s v="NO APLICA"/>
    <s v="NO APLICA"/>
    <s v="_x000a_(100%) 19 Universo DTAM - AP:_x000a_(PNN La Paya: 6 / PNN Rio Puré: 1 / PNN Cahuinarí: 7 /  PNN Amacayacu: 3 /  PNN AFIW: 2 )_x000a_"/>
    <m/>
    <s v="AP-DT"/>
    <s v="GPM "/>
    <s v="1. ADMINISTRACIÓN DE LAS ÁREAS DEL SISTEMA DE PARQUES NACIONALES NATURALES Y COORDINACIÓN DEL SISTEMA NACIONAL DE ÁREAS PROTEGIDAS. NACIÓN"/>
    <s v="1.2 Documentos de lineamientos técnicos con acuerdos de uso, ocupación y tenencia en las áreas protegidas "/>
    <s v="4. Suscribir acuerdos con campesinos que ocupan las Áreas Protegidas._x000a_5. Implementar los acuerdos para la ordenación de los usos, actividades y ocupación en las áreas protegidas nacionales._x000a_6.Realizar acuerdos de uso compatibles con la conservación con los campesinos que ocupan las áreas protegidas nacionales."/>
    <n v="1"/>
    <n v="0.48"/>
    <n v="0.48"/>
    <n v="1"/>
    <s v=" Se programó una meta del 100%, lo que corresponde a 25 acciones implementadas, el avance fue del 48%.  Se ejecutaron 12 acciones distribuídas así: DTAM 10, DTAO 2 _x000a_                                _x000a_                                &quot;                                "/>
    <n v="0.48"/>
    <s v="INCUMPLIDO"/>
    <n v="1"/>
    <n v="0.48"/>
    <n v="0.48"/>
    <n v="1"/>
    <s v=" Se programó una meta del 100%, lo que corresponde a 25 acciones implementadas, el avance fue del 48%.  Se ejecutaron 12 acciones distribuídas así: DTAM 10, DTAO 2 _x000a_                                _x000a_                                &quot;                                "/>
    <n v="0.48"/>
    <s v="INCUMPLIDO"/>
    <n v="1"/>
    <n v="1"/>
    <n v="1"/>
    <n v="1"/>
    <s v=" Se programó una meta del 100%, lo que corresponde a 24 acciones implementadas, el avance fue del 100 %.  Se ejecutaron 24 acciones distribuídas así: DTAM 19, DTAO 5 _x000a_                                _x000a_                                &quot;                                "/>
    <n v="1"/>
    <s v="CUMPLIDO"/>
  </r>
  <r>
    <n v="95"/>
    <s v="1. Aumentar el manejo efectivo y equitativo de las áreas protegidas teniendo en cuenta los diferentes modelos de gobernanza con enfoque territorial"/>
    <s v="1. Efectividad del Manejo."/>
    <s v="1.4. Sostenibilidad Financiera"/>
    <s v="6.3. Gestión con Valores para resultados"/>
    <s v="ODS 4. Educación de Calidad_x000a_ODS 11. Ciudades y Comunidades Sostenibles_x000a_ODS 12. Producción y Consumo Responsables_x000a_ODS 16. Paz, Justicia e Instituciones Sólidas"/>
    <m/>
    <x v="11"/>
    <s v="Instrumentos Económicos y  Financieros_x000a_Mecanismos de Gestión de  Recursos  (Alianzas)"/>
    <s v="N° de ingreso de visitantes a las áreas protegidas con vocación al ecoturismo. (En 2019: teníamos 1.924.454)"/>
    <s v="NTV: Número total de visitantes por área protegida. Clasificación por tipo de visitantes de acuerdo a la Resolución 0484 de 2019."/>
    <s v="Σ NTV"/>
    <s v="PND-PEI-PAA"/>
    <s v="ACUMULADO"/>
    <s v="SUMA O FLUJO"/>
    <s v="MENSUAL"/>
    <n v="510060"/>
    <n v="935651"/>
    <n v="1106058"/>
    <s v="NA"/>
    <m/>
    <m/>
    <m/>
    <m/>
    <m/>
    <m/>
    <m/>
    <s v="DT"/>
    <s v="SSNA"/>
    <s v="1. ADMINISTRACIÓN DE LAS ÁREAS DEL SISTEMA DE PARQUES NACIONALES NATURALES Y COORDINACIÓN DEL SISTEMA NACIONAL DE ÁREAS PROTEGIDAS. NACIÓN"/>
    <s v="3.1 Servicio de  ecoturismo en las áreas protegidas"/>
    <s v="13. Formular los Planes de Ordenamiento Ecoturístico de las áreas protegidas con vocación de ecoturismo._x000a_14. Implementar los Planes de Ordenamiento Ecoturístico de áreas protegidas con vocación de ecoturismo."/>
    <n v="1106058"/>
    <n v="1000271"/>
    <n v="1000271"/>
    <n v="1"/>
    <s v="Con corte a 30 de septiembre de 2022, se reportaron 1.000.271 visitantes de las áreas protegidas (ANU Estoraques, PNN Corales del Rosario, PNN Cueva de los Guacharos, PNN Cocuy, PNN Gorgona, PNN Macuira, PNN Nevados, PNN Tatama, PNN Tayrona, PNN Utria, SFF Flamencos, PNN Sierra Nevada de Santa Marta, SFF Colorados, SFF Galeras, SFF Malpelo, SFF Otun Quimbaya y Via Parque Isla Salamanca)."/>
    <n v="0.90435673355285162"/>
    <s v="CUMPLIDO"/>
    <n v="1106058"/>
    <n v="1086438"/>
    <n v="1086438"/>
    <n v="1"/>
    <s v="Con corte a 31 de octubre de 2022, se reportaron 1.086.438 visitantes de las áreas protegidas (ANU Estoraques, PNN Corales del Rosario, PNN Cueva de los Guacharos, PNN Cocuy, PNN Gorgona, PNN Macuira, PNN Nevados, PNN Tatama, PNN Tayrona, PNN Utria, SFF Flamencos, PNN Sierra Nevada de Santa Marta, SFF Colorados, SFF Galeras, SFF Malpelo, SFF Otun Quimbaya y Via Parque Isla Salamanca)."/>
    <n v="0.98226132806778665"/>
    <s v="CUMPLIDO"/>
    <n v="1106058"/>
    <n v="1247364"/>
    <n v="1247364"/>
    <n v="1"/>
    <s v="Con corte a 13 de Diciembre de 2022, se reportaron 1.247.364 visitantes de las áreas protegidas (ANU Estoraques, PNN Corales del Rosario, PNN Cueva de los Guacharos, PNN Cocuy, PNN Gorgona, PNN Macuira, PNN Nevados, PNN Tatama, PNN Tayrona, PNN Utria, SFF Flamencos, PNN Sierra Nevada de Santa Marta, SFF Colorados, SFF Galeras, SFF Malpelo, SFF Otun Quimbaya y Via Parque Isla Salamanca)."/>
    <n v="1"/>
    <s v="CUMPLIDO"/>
  </r>
  <r>
    <n v="98"/>
    <s v="3. Fortalecer la entidad en sus dinámicas administrativas y de gestión, para el cumplimiento de su misión. "/>
    <s v="6. Fortalecimiento Institucional del PNNC"/>
    <s v="6.3. Gestión con valores para resultados"/>
    <s v="6.3. Gestión con Valores para resultados"/>
    <s v="ODS 16. Paz, Justicia e Instituciones Sólidas"/>
    <m/>
    <x v="8"/>
    <m/>
    <s v=" % de las acciones ejecutadas en el marco de la gestión de recursos fisicos que garanticen el mantenimiento y operación en PNNC"/>
    <s v="Arriendos , seguridad vial (llantas), vigilancia, impuestos, combustible, telefonia, dotación (uniformes), aseo Arriendos , seguridad vial (llantas), vigilancia, impuestos, combustible, telefonia, dotación (uniformes), aseo y cafeteria, correo, seguros, extintores, mantenimientosy cafeteria, correo, seguros, extintores, mantenimientos"/>
    <s v="(# acciones implementadas / acciones programadas)"/>
    <s v="PEI/PAA"/>
    <s v="STOCK"/>
    <s v="STOCK"/>
    <s v="TRIMESTRAL"/>
    <n v="1"/>
    <n v="0.85"/>
    <n v="1"/>
    <n v="1"/>
    <n v="1"/>
    <n v="1"/>
    <n v="1"/>
    <n v="1"/>
    <n v="1"/>
    <n v="1"/>
    <n v="1"/>
    <s v="DT-GPC"/>
    <s v="GPC"/>
    <s v="1. ADMINISTRACIÓN DE LAS ÁREAS DEL SISTEMA DE PARQUES NACIONALES NATURALES Y COORDINACIÓN DEL SISTEMA NACIONAL DE ÁREAS PROTEGIDAS. NACIÓN"/>
    <s v="4.3. Infraestructura construida para la administración, la vigilancia y el control de las áreas protegidas_x000a_4.5 Infraestructura mejorada para la administración, la vigilancia y el control de las áreas protegidas"/>
    <s v="50. Realizar los mantenimientos preventivos y correctivos de acuerdo a lo consignado en el plan de mantenimiento de la Entidad para sedes administrativas de las áreas protegidas_x000a_51. Realizar los mantenimientos preventivos y correctivos de acuerdo a lo consignado en el plan de mantenimiento de la Entidad para sedes de control y vigilancia de las áreas protegidas_x000a_52. Realizar los mantenimientos preventivos y correctivos de acuerdo a lo consignado en el plan de mantenimiento de la Entidad para los servicios de agua, energía y de tratamiento de residuos en las áreas protegidas"/>
    <n v="1"/>
    <n v="1"/>
    <n v="1"/>
    <n v="1"/>
    <s v="El % de las acciones ejecutadas en el marco de la gestión de recursos fisicos que garanticen el mantenimiento y operación en PNNC de julio a septiembre corresponde al 100% asi:_x000a__x000a_DTOR: 100%, DTAM: 100 %, DTCA: 100%,  DTAN:100%, DTPA: 100%, DTAO: 100% y NC: 100%_x000a__x000a_"/>
    <n v="0.75"/>
    <s v="CUMPLIDO"/>
    <n v="1"/>
    <n v="1"/>
    <n v="1"/>
    <n v="1"/>
    <s v="No aplica porque la evaluación del indicador es trimestral. Sin embargo a continuación se presentan los avances realizados:_x000a__x000a_Solicitudes de los cdps para el pago de facturas de servicios publicos y control de planillas de consumo mensual de los mismos. Registro de los mantenimientos de los vehículos, seguimiento a la reposición vehícular y control del consumo de combustible._x000a__x000a_"/>
    <n v="0.83"/>
    <s v="CUMPLIDO"/>
    <n v="1"/>
    <n v="0.97"/>
    <n v="0.97"/>
    <n v="1"/>
    <s v="El % de las acciones ejecutadas en el marco de la gestión de recursos fisicos que garanticen el mantenimiento y operación en PNNC de octubre al 15 de diciembre corresponde al 97% asi:_x000a__x000a_DTOR: 100%, DTAM:100%, DTCA:80%,  DTAN:100%, DTPA:100%, DTAO:100% y NC: 100%"/>
    <n v="0.97"/>
    <s v="CUMPLIDO"/>
  </r>
  <r>
    <n v="99"/>
    <s v="3. Fortalecer la entidad en sus dinámicas administrativas y de gestión, para el cumplimiento de su misión. "/>
    <s v="6. Fortalecimiento Institucional del PNNC"/>
    <s v="6.1. Talento Humano"/>
    <s v="6.1. Talento Humano"/>
    <s v="ODS 8. Trabajo Decente y Crecimiento Económico_x000a_ODS 16. Paz, Justicia e Instituciones Sólidas"/>
    <s v="6.Plan Estrategico de Talento Humano"/>
    <x v="5"/>
    <s v="Informes, documentos, instrumentos, que evidencian la ejecucion  Plan Estrategico de Talento Humano "/>
    <s v="% de implementación del plan de trabajo de conflicto de intereses para la vigencia"/>
    <s v="Formulación de indicador, Acompañamiento en la identificacion de riesgos y controles, Análisis en la identificacion de riesgos y controles, Implementación de la política de integridad pública, Seguimiento a la implementación de la estrategia de gestión de conflicto de intereses, Ajustar el manual de contratación, Documentar y socializar procedimiento, Realizar campañas de sensibilización, Implementar acciones de capacitación, Elaborar y socializar Circular para la  realización del  curso virtual de Integridad, Transparencia y Lucha contra la Corrupción, % de implementación del plan de trabajo de conflicto de intereses para la vigencia_x0009_"/>
    <s v="SUMATORIA % AVANCE (B1+B2+B3+B4+B5+B6+B7+B8+B9+B10)= PTCI"/>
    <s v="PEI/PAA"/>
    <s v="ACUMULADO"/>
    <s v="STOCK"/>
    <s v="MENSUAL"/>
    <n v="1"/>
    <n v="0.96"/>
    <n v="1"/>
    <n v="1"/>
    <s v="N.A."/>
    <s v="N.A."/>
    <s v="N.A."/>
    <s v="N.A."/>
    <s v="N.A."/>
    <s v="N.A."/>
    <n v="1"/>
    <s v="GGH"/>
    <s v="GGH"/>
    <s v="3. FORTALECIMIENTO DE LA CAPACIDAD INSTITUCIONAL DE PARQUES NACIONALES NATURALES A NIVEL NACIONAL."/>
    <s v="1. Documentos de planeación"/>
    <s v="1. Formular los planes institucionales._x000a_2. Adelantar ejercicios de planeación financiera para presentar el anteproyecto de Ingresos y gastos de la entidad._x000a_3. Socializar planes a nivel nacional._x000a_4. Realizar el seguimiento a planes institucionales._x000a_5. Gestionar procesos de cooperación internacional."/>
    <n v="1"/>
    <n v="0.75"/>
    <n v="0.75"/>
    <n v="1"/>
    <s v="Se implementó el plan de trabajo de conflicto de intereses en un 75% asi: _x000a_1. Publicar la Politica de conflictos de Intereses: 10%_x000a_2. Socialización  politica de conflictos de intereses: 5%_x000a_3. Socializar campañas sensibilización importancia de declarar conflicto de intereses: 5%_x000a_4. Identificación de riesgos y controles: 10%_x000a_5. Publicar y socializar el manual de contratación: 10%_x000a_6. Seguimiento declaración de conflictos de intereses para los directivos de la entidad: 5%_x000a_7. Socializar el procedimiento para manejar y declarar conflicto de intereses: 5%_x000a_8. Estrategias sensibilización temas de código de Integridad y conflicto de intereses: 5%_x000a_9. Implementar acciones de capacitación sobre la gestión de conflicto de intereses: 10%_x000a_10. Seguimiento implementación de la estrategia de gestión de conflicto de intereses: 0%_x000a_11. Elaborar y socializar Circular curso virtual de Integridad, Transparencia y Lucha contra la Corrupción:5%_x000a_12. Seguimiento y verificación al diligenciamiento de los formatos de Declaración de Intereses: 5%"/>
    <n v="0.75"/>
    <s v="CUMPLIDO"/>
    <n v="1"/>
    <n v="0.75"/>
    <n v="0.75"/>
    <n v="1"/>
    <s v="Se implementó el plan de trabajo de conflicto de intereses en un 75% asi: _x000a_1. Publicar la Politica de conflictos de Intereses: 10%_x000a_2. Socialización  politica de conflictos de intereses: 5%_x000a_3. Socializar campañas sensibilización importancia de declarar conflicto de intereses: 5%_x000a_4. Identificación de riesgos y controles: 10%_x000a_5. Publicar y socializar el manual de contratación: 10%_x000a_6. Seguimiento declaración de conflictos de intereses para los directivos de la entidad: 5%_x000a_7. Socializar el procedimiento para manejar y declarar conflicto de intereses: 5%_x000a_8. Estrategias sensibilización temas de código de Integridad y conflicto de intereses: 5%_x000a_9. Implementar acciones de capacitación sobre la gestión de conflicto de intereses: 10%_x000a_10. Seguimiento implementación de la estrategia de gestión de conflicto de intereses: 0%_x000a_11. Elaborar y socializar Circular curso virtual de Integridad, Transparencia y Lucha contra la Corrupción:5%_x000a_12. Seguimiento y verificación al diligenciamiento de los formatos de Declaración de Intereses: 5%"/>
    <n v="0.75"/>
    <s v="CUMPLIDO"/>
    <n v="1"/>
    <n v="0.96"/>
    <n v="0.96"/>
    <n v="1"/>
    <s v="Se implementó el plan de trabajo de conflicto de intereses en un 96% asi: _x000a_1. Publicar la Politica de conflictos de Intereses: 10%_x000a_2. Socialización  politica de conflictos de intereses: 10%_x000a_3. Socializar campañas sensibilización importancia de declarar conflicto de intereses: 5%_x000a_4. Identificación de riesgos y controles: 10%_x000a_5. Publicar y socializar el manual de contratación: 10%_x000a_6. Seguimiento declaración de conflictos de intereses para los directivos de la entidad: 5%_x000a_7. Socializar el procedimiento para manejar y declarar conflicto de intereses: 10%_x000a_8. Estrategias sensibilización temas de código de Integridad y conflicto de intereses: 10%_x000a_9. Implementar acciones de capacitación sobre la gestión de conflicto de intereses: 10%_x000a_10. Seguimiento implementación de la estrategia de gestión de conflicto de intereses: 1%_x000a_11. Elaborar y socializar Circular curso virtual de Integridad, Transparencia y Lucha contra la Corrupción:5%_x000a_12. Seguimiento y verificación al diligenciamiento de los formatos de Declaración de Intereses: 10%"/>
    <n v="0.96"/>
    <s v="CUMPLIDO"/>
  </r>
  <r>
    <n v="104"/>
    <s v="1. Aumentar el manejo efectivo y equitativo de las áreas protegidas teniendo en cuenta los diferentes modelos de gobernanza con enfoque territorial"/>
    <s v="1. Efectividad del Manejo."/>
    <s v="1.4. Disminuir presiones por conflictos de uso, ocupación y tenencia (UOT)"/>
    <s v="6.3. Gestión con Valores para resultados"/>
    <s v="ODS 15. Vida de Ecosistemas Terrestres"/>
    <s v="PLAN DE ACCIÓN A CAMBIO CLIMÁTICO"/>
    <x v="0"/>
    <s v="Estrategias de acuerdo con las prioridades, programas, proyectos, acuerdos de consulta previa, acuerdos con comunidades locales, reglamentación, documentos técnicos "/>
    <s v="Número de viveros en funcionamiento"/>
    <s v="#V = ∑  No. de Viveros en funcionamiento en las Aps. "/>
    <s v="#V = ∑  No. de Viveros en funcionamiento en las Aps. "/>
    <s v="PND-PEI-PAA"/>
    <s v="ACUMULADO"/>
    <s v="SUMA O FLUJO"/>
    <s v="MENSUAL"/>
    <s v="NA"/>
    <n v="77"/>
    <s v="61 VIVEROS _x000a__x000a_POR REACTIVAR  -- 8_x000a_ACTIVOS - 53_x000a_"/>
    <s v="NA"/>
    <s v="TOTAL DTAN 15_x000a__x000a_Cocuy 3_x000a_Yariguies 2_x000a_Guanentá 4_x000a_Estoraques 2_x000a_Iguaque 2_x000a_Pisba 1_x000a_Tamá 1"/>
    <s v="TOTAL DTOR: 14_x000a__x000a_Proyecto Administración del SPNN: _x000a_Cordillera de Los Picachos 3_x000a_Tinigua 3_x000a_Sierra de La Macarena 4_x000a_DNMI Cinaruco 2_x000a__x000a_Proyecto Tasas_x000a_Chingaza: 2_x000a_"/>
    <s v="TOTAL DTAO 13 (Rec 11) _x000a__x000a_8 activos: _x000a_Selva de Florencia 5_x000a_Nevados 2_x000a_NHU 1_x000a__x000a_Por reactivar_x000a_Nevados 1_x000a_Orquideas 2 _x000a_Puracé 2_x000a_"/>
    <s v="TOTAL DTPA 3_x000a__x000a_ Farallones 2 (1 2022 y 1 rezago)_x000a_ Sanquianga 1 (rezago)"/>
    <s v="TOTAL DTCA 15_x000a__x000a_ VIPIS 1_x000a_ Tayrona 1_x000a_Macuira 3_x000a_ Providencia 2_x000a_ Flamencos 1_x000a_ Colorados 1_x000a_ SNSM 3 _x000a_ Corchal 1_x000a_ Cienaga 1"/>
    <s v="TOTAL DTAM 2_x000a_Nukak 2 "/>
    <m/>
    <s v="AP_x000a_DT"/>
    <s v="_x000a_GPM "/>
    <s v="1. ADMINISTRACIÓN DE LAS ÁREAS DEL SISTEMA DE PARQUES NACIONALES NATURALES Y COORDINACIÓN DEL SISTEMA NACIONAL DE ÁREAS PROTEGIDAS. NACIÓN"/>
    <s v="1.3 Servicio de restauración de ecosistemas "/>
    <s v="7. Implementar el proceso de restauración en las áreas degradadas y/o alteradas de las áreas protegidas nacionales._x000a_8. Realizar el monitoreo y seguimiento a los procesos de restauración en las áreas protegidas nacionales._x000a_No Efectuar la protección, reforestación y conservación de las cuencas hidrográficas abastecedoras de acueductos municipales"/>
    <s v="61 VIVEROS _x000a__x000a_POR REACTIVAR  -- 8_x000a_ACTIVOS - 53"/>
    <n v="56"/>
    <n v="56"/>
    <n v="1"/>
    <s v="Con corte a septiembre se tienen 56 viveros en funcionamiento, los cuales se distribuyen de la siguiente manera:_x000a_DTCA: 14 viveros distribuidos en: VIPIS (1), Tayrona (1), Macuira (3), Providencia (2), Flamencos (1), Colorados (1), SNSM (3), Corchal (1) y CNSM (1)._x000a_DTOR: 13 viveros distribuidos en: Cinaruco (2), Picachos (3), Macarena (4), Tinigua (3) y Chingaza (1)._x000a_DTAO: 11 viveros distribuidos en: Selva de Florencia (5), Orquídeas (2), Nevado del Huila (1), Nevados (2), Puracé (1). _x000a_DTPA: 2 viveros distribuidos en: Farallones (1) y Sanquianga (1)._x000a_DTAN: 16 viveros distribuidos en: Cocuy (3), Yariguies (2), Guanentá (4), Estoraques (2), Iguaque (2), Pisba (1) y Tama (2)._x000a_Se resalta para el mes de agosto la puesta en operación de 2 viveros en Orquídeas y 1 vivero en Purace. _x000a_"/>
    <n v="0.91803278688524592"/>
    <s v="CUMPLIDO"/>
    <s v="61 VIVEROS _x000a__x000a_POR REACTIVAR  -- 8_x000a_ACTIVOS - 53_x000a_"/>
    <n v="57"/>
    <n v="57"/>
    <n v="100"/>
    <s v="Con corte a octubre se tienen 57 viveros en funcionamiento, los cuales se distribuyen de la siguiente manera:_x000a_DTCA: 14 viveros distribuidos en: VIPIS (1), Tayrona (1), Macuira (3), Providencia (2), Flamencos (1), Colorados (1), SNSM (3), Corchal (1) y CNSM (1)._x000a_DTOR: 13 viveros distribuidos en: Cinaruco (2), Picachos (3), Macarena (4), Tinigua (3) y Chingaza (1)._x000a_DTAO: 11 viveros distribuidos en: Selva de Florencia (5), Orquídeas (2), Nevado del Huila (1), Nevados (2), Puracé (1). _x000a_DTPA: 3 viveros distribuidos en: Farallones (2) y Sanquianga (1)._x000a_DTAN: 16 viveros distribuidos en: Cocuy (3), Yariguies (2), Guanentá (4), Estoraques (2), Iguaque (2), Pisba (1) y Tama (2)._x000a_"/>
    <n v="0.93442622950819676"/>
    <s v="CUMPLIDO"/>
    <s v="61 VIVEROS _x000a__x000a_POR REACTIVAR  -- 4_x000a_ACTIVOS - 57_x000a_"/>
    <n v="61"/>
    <n v="61"/>
    <n v="100"/>
    <s v="Con corte a diciembre se tienen 61 viveros en funcionamiento cumpliendo en un 100% la meta programada, los cuales se distribuyen de la siguiente manera:_x000a_DTCA: 14 viveros distribuidos en: VIPIS (1), Tayrona (1), Macuira (3), Providencia (2), Flamencos (1), Colorados (1), SNSM (3), Corchal (1) y CNSM (1)._x000a_DTPA: 3 viveros distribuidos en: Farallones (2) y Sanquianga (1)._x000a_DTAO: 13 viveros distribuidos en: Selva de Florencia (5), Orquídeas (2), Nevado del Huila (1), Nevados (3), Puracé (2). _x000a_DTAN: 16 viveros distribuidos en: Cocuy (3), Yariguies (2), Guanentá (4), Estoraques (2), Iguaque (2), Pisba (1) y Tama (2)._x000a_DTOR: 13 viveros distribuidos en: Cinaruco (2), Picachos (3), Macarena (4), Tinigua (3) y Chingaza (1)._x000a_DTAM: 2 viveros distribuidos en: Nukak (2)."/>
    <n v="1"/>
    <s v="CUMPLIDO"/>
  </r>
  <r>
    <n v="106"/>
    <s v="1. Aumentar el manejo efectivo y equitativo de las áreas protegidas teniendo en cuenta los diferentes modelos de gobernanza con enfoque territorial"/>
    <s v="1. Efectividad del Manejo."/>
    <s v="1.4. Disminuir presiones por conflictos de uso, ocupación y tenencia (UOT)"/>
    <s v="6.3. Gestión con Valores para resultados"/>
    <s v="ODS 15. Vida de Ecosistemas Terrestres"/>
    <s v="PLAN DE ACCIÓN A CAMBIO CLIMÁTICO"/>
    <x v="0"/>
    <s v="Estrategias de acuerdo con las prioridades, programas, proyectos, acuerdos de consulta previa, acuerdos con comunidades locales, reglamentación, documentos técnicos "/>
    <s v="Número de individuos con mantenimiento (árboles, arbustos, lianas, palmas, frailejones ). "/>
    <s v="#ISCM = ∑  No. de individuos con mantenimiento en las Aps."/>
    <s v="#ISCM = ∑  No. de individuos con mantenimiento en las Aps."/>
    <s v="PND-PEI-PAA"/>
    <s v="ACUMULADO"/>
    <s v="ACUMULADO"/>
    <s v="MENSUAL"/>
    <s v="NA"/>
    <n v="84854"/>
    <s v="TOTAL ACUMULADO: 833.926_x000a_TOTAL VIGENCIA 2022: 749.072"/>
    <s v="NA"/>
    <s v="NA"/>
    <s v="NA"/>
    <s v="TOTAL DTAO 82.000 _x000a_Galeras 20.000 (Rec 11)_x000a_Selva de Florencia 50.000 (Rec 11)_x000a_Orquideas 10.000 (Rec 11)_x000a_Nevados 1.000 (Rec 11)_x000a_Otun Quimbaya1.000 (Rec 21)"/>
    <s v="TOTAL DTPA 39.672_x000a_Farallones 36.462_x000a_Cabo Manglares 2.910_x000a_Sanquianga 300 "/>
    <s v="TOTAL DTCA 362.100_x000a__x000a_VIPIS 185.000_x000a_Tayrona 15.000_x000a_Macuira 47.000_x000a_Providencia 3.600_x000a_Flamencos 8.500_x000a_Colorados 7.000_x000a_SNSM 31.000_x000a_Corchal 45.000_x000a_Cienaga 20.000"/>
    <s v="TOTAL DTAM 265.300_x000a_Alto Fragua 46.000_x000a_Nukak 124.000_x000a_Orito 13.700_x000a_La Paya 10.600_x000a_Amacayacu 6.000_x000a_Chiribiquete 65.000"/>
    <m/>
    <s v="AP_x000a_DT"/>
    <s v="_x000a_GPM "/>
    <s v="1. ADMINISTRACIÓN DE LAS ÁREAS DEL SISTEMA DE PARQUES NACIONALES NATURALES Y COORDINACIÓN DEL SISTEMA NACIONAL DE ÁREAS PROTEGIDAS. NACIÓN"/>
    <s v="1.3 Servicio de restauración de ecosistemas "/>
    <s v="7. Implementar el proceso de restauración en las áreas degradadas y/o alteradas de las áreas protegidas nacionales._x000a_8. Realizar el monitoreo y seguimiento a los procesos de restauración en las áreas protegidas nacionales._x000a_No Efectuar la protección, reforestación y conservación de las cuencas hidrográficas abastecedoras de acueductos municipales"/>
    <s v="TOTAL ACUMULADO: 833.926_x000a_TOTAL VIGENCIA 2022: 749.072"/>
    <n v="267223"/>
    <n v="267223"/>
    <n v="1"/>
    <s v="Con corte al mes de septiembre se han realizado actividades de mantenimiento a 267.223 individuos, de los cuales 84.854 corresponden a la linea base y 182.369 a lo realizado en la vigencia 2022. Para el mes de septiembre se reportan 6.901 individuos con mantenimiento en las Direcciones Territoriales Caribe, Andes Occidentales y Pacifico. De tal manera que, en la DTCA: Se reportan 6.516 individuos con mantenimiento reportados de la siguiente manera: Old providence (471), Cienaga (3824), Macuira (260), Sierra Nevada (524) y Colorados (11437). En cuanto a la DTPA y DTAM no se registra avance para este mes . Finalmente la DTAO reporta un avance de 385 individuos asi: en el PNN Nevados (325) y SFF Otún Quimbaya (60)."/>
    <n v="0.2434599077258261"/>
    <s v="INCUMPLIDO"/>
    <s v="TOTAL ACUMULADO: 833.926_x000a_TOTAL VIGENCIA 2022: 749.072"/>
    <n v="289529"/>
    <n v="289529"/>
    <n v="1"/>
    <s v="Con corte al mes de octubre se han realizado actividades de mantenimiento a 289.529 individuos, de los cuales 84.854 corresponden a la linea base y 204.675 a lo realizado en la vigencia 2022. Para el mes de octubre se reportan 22.306 individuos con mantenimiento en las Direcciones Territoriales Caribe, Andes Occidentales y Pacifico. De tal manera que, en la DTCA: Se reportan 6.571 individuos con mantenimiento reportados de la siguiente manera: Old providence (287), Cienaga (5064), Macuira (800), Tayrona (300) y Corchal (120). En cuanto a la DTPA avanza en 12.657 individuos con mantenimiento, el PNN Farallones de cali (11.555), DNMI CABO MANGLARES (1.102). DTAM no se registra avance para este mes . Finalmente la DTAO reporta un avance de 3.078 individuos asi: en el SFF Otún Quimbaya (135), Galeras (500), Selva de Florencia (1.283) y Orquideas (1160) ."/>
    <n v="0.27323808659247711"/>
    <s v="INCUMPLIDO"/>
    <s v="TOTAL ACUMULADO: 845.734_x000a_LINEA BASE: 84,854_x000a_TOTAL VIGENCIA 2022:  760.880_x000a_"/>
    <n v="617370"/>
    <n v="617370"/>
    <n v="1"/>
    <s v="Con corte a diciembre se han realizado actividades de mantenimiento a 617.370 individuos, de los cuales 84.854 corresponden a la línea base y 532.516 a lo realizado en la vigencia 2022, lo que corresponde a un 69,99 % del cumplimiento de la meta._x000a_La distribución del avance reportado para el 2022 se relaciona a continuación._x000a__x000a_DTCA:139.332 individuos con mantenimiento, distribuidos en VIPIS (18.147), Tayrona (14.901), Macuira (5.235), Providencia (3.600), Flamencos (8.500), Colorados (10.469), Sierra Nevada de Santa Marta (31.000), Corchal (22.973) y Ciénaga grande de Santa Marta (24.507); con un porcentaje de avance del 38,48% respecto a la meta programada para la presente vigencia_x000a_DTPA: 40.232 individuos con mantenimiento, distribuidos en Farallones (36,462), Cabo Manglares (2.910) y Sanquianga (860), cumpliendo en un 101,41% la meta programada para la presente vigencia. _x000a_DTAO: 94.968 individuos con mantenimiento, distribuidos en Galeras (25.808), Selva de Florencia (56.000), Orquídeas (11.160), Nevados (1.000), Otún Quimbaya (1.000), cumpliendo en un 101,24% la meta programada para la presente vigencia_x000a_DTAM: 257.984 individuos con mantenimiento, distribuidos en Alto Fragua (37.284), Nukak (124.000), Orito (13.700), La Paya (12.000), Amacayacu (6.000) y Chiribiquete (65.000), cumpliendo en un 97,24% la meta programada para la presente vigencia_x000a_Es importante anotar que el indicador presenta un avance del 69,99% respeto a la meta programada para la presente vigencia debido a que las AP de la DTCA: VIPIS (9,81% de avance), Macuira (11,14% de avance),  Corchal (51,05% de avance) y Alto Fragua Indi Wasi (81,05%); por otra parte para el cumplimiento de esta meta se presentaron dificultades principalmente de tipo administrativo ya que para la DTCA y la DTAM los recursos asignados correspondían a recursos de FONAM 20.  _x000a_En el caso de Macuira, VIPIS y Corchal se suscribieron los convenios para las acciones de mantenimiento (Convenio No.CA 002-2022 del PNN Macuira; Convenio No. 003-2022 del SFF Corchal “El Mono Hernández y Convenio No. CA 006-2022 de Vía Parque Isla de Salamanca), sin embargo, en la segunda semana de diciembre estas áreas solicitaron la prórroga en tiempo de los citados convenios siendo la nueva fecha de terminación el 30/04/2023 para Macuira, 20/03/2023 para VIPIS y 15/03/2023 para Corchal. Dentro de las justificaciones que motivaron dichas solicitudes se encuentra principalmente la relacionada con las afectaciones por la fuerte temporada de lluvias, dificultades que retrasaron el cronograma de actividades reduciendo considerablemente la operatividad en campo. _x000a_En Macuira la temporada invernal ocasionó daños en las vías terciarias por deslizamientos de tierra, anegamientos y crecientes súbitas de arroyos temporales, que impidieron los desplazamientos y el transporte de insumos, elementos y herramientas para llevar a cabo las jornadas de mantenimiento. Sumado a lo anterior, y considerando el calendario agroclimático de la Macuira, conforme al cual se prevé una temporada seca durante el primer trimestre de 2023, el equipo del área protegida consideró, técnicamente, que el plazo de ejecución del convenio debía prorrogarse por el término de 4 meses, de tal forma que las actividades de mantenimiento pendientes deben adelantarse en el primer trimestre de 2023. _x000a_Para el caso de VIPIS, de igual forma, las fuertes lluvias, generaron inundaciones y taponamiento de caños que dejaron como saldo el incremento del nivel del agua; por ello, el equipo del área protegida consideró, técnicamente, que el plazo de ejecución del convenio debía prorrogarse por 3 meses, de tal forma que se disminuyeran los niveles del agua y de esta manera realizar el mantenimiento a las áreas priorizadas. _x000a_Para Corchal, de igual forma debido a la alta pluviosidad, la cual ha generado altos niveles en los caños dificultando considerablemente las actividades de mantenimiento en sitios priorizados_x000a_En consecuencia, es necesario realizar por parte de las áreas protegidas el plan de mejoramiento correspondiente y programar las metas relacionadas a dichos convenios en el rezago de 2022. "/>
    <n v="0.69986857323099572"/>
    <s v="INCUMPLIDO"/>
  </r>
  <r>
    <n v="108"/>
    <s v="1. Aumentar el manejo efectivo y equitativo de las áreas protegidas teniendo en cuenta los diferentes modelos de gobernanza con enfoque territorial"/>
    <s v="1. Efectividad del Manejo."/>
    <s v="1.2. Implementar Instrumentos de Planeación "/>
    <s v="6.3. Gestión con Valores para resultados"/>
    <s v=" ODS 12. Producción y Consumo Responsables_x000a_ODS 14. Vida Submarina_x000a_ODS 15. Vida de Ecosistemas Terrestres"/>
    <s v="PLAN DE ACCIÓN A CAMBIO CLIMÁTICO"/>
    <x v="0"/>
    <s v="Estrategias de acuerdo con las prioridades, programas, proyectos, acuerdos de consulta previa, acuerdos con comunidades locales, reglamentación, documentos técnicos "/>
    <s v="Porcentaje de AP con vocación ecoturística en proceso de implementación del plan de ordenamiento ecoturístico POE."/>
    <s v="VA= VARIABLE A: % de avance en la implementación del POE    _x000a_VB= VARIABLE B: Meta programada 2021 de avance en ejecución del POE   _x000a_%Ap= Porcentaje de avance total de AP con vocación ecoturística en proceso de implementación del plan de ordenamiento ecoturístico POE. _x000a_"/>
    <s v="%Ap=  (VA / VB) * 100%"/>
    <s v="PEI/PAA"/>
    <s v="ACUMULADO"/>
    <s v="ACUMULADO"/>
    <s v="MENSUAL"/>
    <s v="NA"/>
    <n v="0.5"/>
    <s v="TOTAL ACUMULADO 2022:  56.98%"/>
    <s v="NA"/>
    <s v="DTAN: Acumulado para la DT 27,67% : SFF Iguaque_x000a_51%, PNN Pisba 12%, PNN Cocuy 20%_x000a_"/>
    <s v="DTOR: Acumulado para la DT 67,69%: PNN Tinigua_x000a_59,60%, PNN Tuparro 51,93%, PNN Sierra de la_x000a_Macarena 91,54%"/>
    <s v="DTAO: Acumulado para la DT 65,69%: SFF Otún_x000a_Quimbaya 91,09%, SF Isla la Corota 70,27%, PNN_x000a_Cueva de los Guacharos 35,20%, PNN Los Nevados_x000a_66,19%."/>
    <s v="DTPA: Acumulado para la DT 47,50%: PNN Gorgona_x000a_79%, PNN Utria 16%"/>
    <s v="DTCA: Acumulado para la DT 63,65% : PNN Corales del_x000a_Rosario 85%, PNN Tayrona 67%, SFF Los Flamencos_x000a_39,78%, SFF los colorados 87,80%, PNN Macuira_x000a_60,20%, VIPIS 42,10%"/>
    <s v="Se programara indicador una vez se surta la aprobación del POE de Amacayacu"/>
    <m/>
    <s v="AP_x000a_DT_x000a_GPM"/>
    <s v="GPM "/>
    <s v="1. ADMINISTRACIÓN DE LAS ÁREAS DEL SISTEMA DE PARQUES NACIONALES NATURALES Y COORDINACIÓN DEL SISTEMA NACIONAL DE ÁREAS PROTEGIDAS. NACIÓN"/>
    <s v="3.2 Documentos de lineamientos técnicos para la conservación de la biodiversidad y sus servicios ecosistémicos"/>
    <s v="15. Realizar seguimiento y monitoreo  a la implementación a los planes de ordenamiento ecoturístico (POE). _x000a_16. Desarrollar el lineamiento de servicios ecosistémicos_x000a_17. Implementar las actividades del plan de acción del lineamiento institucional para afrontar el clima cambiante y del plan de acción del lineamiento de servicios ecosistémicos._x000a_18. Socializar las actividades desarrolladas y las lecciones aprendidas._x000a_19. Realizar seguimiento a la implementación de los lineamientos._x000a_20. Diseñar y/o implementar instrumentos para la valoración negociación y reconocimiento de los beneficios ecosistémicos y culturales de las áreas protegidas_x000a_21. Diseñar e implementar estrategias de sostenibilidad financiera para la generación de recursos tendientes al cumplimiento de los objetivos institucionales._x000a_22. Diseñar e implementar estrategias de negocios con base en la valoración de los bienes y beneficios ecosistémicos generados por las áreas del Sistema de Parques Nacionales Naturales"/>
    <n v="0.56979999999999997"/>
    <n v="0.5"/>
    <n v="0.5"/>
    <n v="1"/>
    <s v="Se relacionan a continuación las acciones adelantadas desde el equipo de ecoturismo en el mes de septiembre de manera conjunta con las áreas protegidas y las Direcciones Territoriales con respecto al proceso de implementación de los POE: _x000a__x000a_DTCA: _x000a_PNN Tayrona: adelantaron documento para el monitoreo de impactos, plan nde necesidades póliza de seguros e iniciativas turísticas con APESA._x000a_PNN Corales: Apoyaron licitacón señalización Cholón y monitoreo de residuos en Playa Libre y Rosario_x000a_VIPIS: Apoyo a la comunidad de Tasajera para impulsar iniciativas turísticas_x000a__x000a_DTOR:_x000a_PNN La Macarena:_x000a_PNN Tuparro:_x000a_PNN Tinigua: Durante el presente trimestre el área protegida avanzó en temas de relacionamiento y fortalecimmiento de los actores estratégicos vinculados con la prestación de servicios en el AP_x000a__x000a_DTAO:_x000a_SFF Otún Quimbaya: reportan avance importante del diagnóstico y adelantan monitoreo de ancho el sendero y capacidad de carga turística _x000a_PNN Nevados: adelantan las hojas metodológicas para el montoreo de impactos del ecoturismo y efectúan seguimiento al acuerdo : La Sierra – La Libertad (Municipio de Santa Rosa de Cabal Departamento de Risaralda)_x000a_PNN Cueva de Los Guácharos: El área protegida avanza en el aprestamiento para el cumplimient de la meta de implementación, despues de que se quedara casi sin personal para ejecutar acciones, en la actualidad ya cuenta con jefe de área protegida y en el último trimestre se programará el acompañamiento por parte de la SGM para apalancar dicho objetivo_x000a_DTAN:_x000a_PNN El Cocuy: Se realizaron el tercer y cuarto encuentro de la mesa de Ecoturismo del PNN El Cocuy las cuales facilitan la comprensión de la reglamentación turística. _x000a_PNN Pisba: El área protegida avanza en el desarrollo de acciones encaminadas al cumplimiento de la meta de implementación del POE, así mismo se resalta el buen manejo que hacen de la herramienta de seguimiento y la importante articulación que se dá en torno a este tema en los tres niveles de gestión._x000a_SFF Iguaque. Durante el tercer trimestre del presente año se han realizado varios acompañamientos al área protegida en la realización de reuniones encaminadas a escalar a niveles directivos la problemática social generada a partir de la instalación de infraestructura ecoturística, lo anterior con el fin de que se defina una posición institucional al respecto"/>
    <n v="0"/>
    <s v="INCUMPLIDO"/>
    <n v="0.56979999999999997"/>
    <n v="0.5"/>
    <n v="0.5"/>
    <n v="1"/>
    <s v="Se relacionan a continuación las acciones adelantadas desde el equipo de ecoturismo en el mes de octubre de manera conjunta con las áreas protegidas y las Direcciones Territoriales con respecto al proceso de implementación de los POE: _x000a__x000a_DTCA: _x000a_PNN Tayrona: adelantaron documento para el monitoreo de impactos, plan nde necesidades póliza de seguros e iniciativas turísticas con APESA._x000a_PNN Corales: Apoyaron licitacón señalización Cholón y monitoreo de residuos en Playa Libre y Rosario_x000a_VIPIS: Apoyo a la comunidad de Tasajera para impulsar iniciativas turísticas_x000a__x000a_DTOR:_x000a_PNN La Macarena:_x000a_PNN Tuparro:_x000a_PNN Tinigua: Durante el presente trimestre el área protegida avanzó en temas de relacionamiento y fortalecimmiento de los actores estratégicos vinculados con la prestación de servicios en el AP_x000a__x000a_DTAO:_x000a_SFF Otún Quimbaya: reportan avance importante del diagnóstico y adelantan monitoreo de ancho el sendero y capacidad de carga turística _x000a_PNN Nevados: adelantan las hojas metodológicas para el montoreo de impactos del ecoturismo y efectúan seguimiento al acuerdo : La Sierra – La Libertad (Municipio de Santa Rosa de Cabal Departamento de Risaralda)_x000a_PNN Cueva de Los Guácharos: El área protegida avanza en el aprestamiento para el cumplimient de la meta de implementación, despues de que se quedara casi sin personal para ejecutar acciones, en la actualidad ya cuenta con jefe de área protegida y en el último trimestre se programará el acompañamiento por parte de la SGM para apalancar dicho objetivo_x000a_DTAN:_x000a_PNN El Cocuy: Se realizaron el tercer y cuarto encuentro de la mesa de Ecoturismo del PNN El Cocuy las cuales facilitan la comprensión de la reglamentación turística. _x000a_PNN Pisba: El área protegida avanza en el desarrollo de acciones encaminadas al cumplimiento de la meta de implementación del POE, así mismo se resalta el buen manejo que hacen de la herramienta de seguimiento y la importante articulación que se dá en torno a este tema en los tres niveles de gestión._x000a_SFF Iguaque. Durante el tercer trimestre del presente año se han realizado varios acompañamientos al área protegida en la realización de reuniones encaminadas a escalar a niveles directivos la problemática social generada a partir de la instalación de infraestructura ecoturística, lo anterior con el fin de que se defina una posición institucional al respecto"/>
    <n v="0"/>
    <s v="INCUMPLIDO"/>
    <s v="50.92%"/>
    <n v="0.53169999999999995"/>
    <n v="0.53169999999999995"/>
    <n v="1"/>
    <s v="A diciembre se presenta un avance acumulado en la implementacion de los POE del 53,17%_x000a_Se reporta que, de las 19 áreas protegidas que a diciembre de 2022 reportan avances en el indicador 108 de implementación del POE, 14 áreas presentan un cumplimiento por encima del 90% y 3 reportan el cumplimiento por encima del 80%. Con las dos áreas restantes se presentan las siguientes novedades. El SFF Otun Quimbaya, presenta la matriz diligenciada de manera cualitativa, pero no se evidencian avances cualitativos, manteniendo el reporte porcentual de 2021. En el caso del SFF La Corota se presenta una sobreejecución de la meta proyectada evidenciando un 137%. En conclusión las áreas protegidas cumplieron la meta proyectada para el periodo 2022, con mínimas diferencias de décimas en la mayoría de los casos o de un dígito máximo 2, tal como se puede evidenciar en el reporte final incluido en la hoja metodológica adjunta._x000a_Se resalta el compromiso de los equipos de las áreas y el acompañamiento de la mayoría de las DT a la áreas protegidas para que se diera cumplimiento al presente reporte. Es importante además resaltar el buen manejo que la mayoría de las áreas estan dando a la herramienta de seguimiento a la imlementación del POE y reconocer el enorme esfuerzo asumido por la DTCA para actualizar dichos instrumentos y dar cumplimiento al requerimiento hecho para el periodo 2022. _x000a_Se avanzó de manera significativa en la apropiación de la herramienta de seguimiento por parte de las AP y las DT y en el entendimiento de los indicadores diseñadas para el ecoturismo."/>
    <n v="1"/>
    <s v="INCUMPLIDO"/>
  </r>
  <r>
    <n v="109"/>
    <s v="Fortalecer la entidad en sus dinámicas administrativas y de gestión, para el cumplimiento de su misión. "/>
    <s v="Fortalecimiento Institucional del SPNNC. "/>
    <s v="6.5. Información y _x000a_comunicaciones"/>
    <s v="6.5. Información y _x000a_comunicaciones"/>
    <s v="ODS 16. Paz, Justicia e Instituciones Sólidas"/>
    <m/>
    <x v="4"/>
    <s v="Plan de Tratamiento de Riesgos de Seguridad y Privacidad de la Información_x000a_Plan de Seguridad y Privacidad de la Información"/>
    <s v="Porcentaje de implementación de la Declaración de Aplicabilidad para el componente de Seguridad de la Información"/>
    <s v="% IDA: Porcentaje de implementación de la Declaración de Aplicabilidad para el componente de Seguridad de la Información_x000a_Control # 1: Control 1 _x000a_Control # 2: Control 2…._x000a_Control # 14: Control 14"/>
    <s v="%IDA = (C1 + C2 + C3 + … C14) / 14"/>
    <s v="PEI/PAA"/>
    <s v="ACUMULADO"/>
    <s v="STOCK"/>
    <s v="MENSUAL"/>
    <s v="NA"/>
    <s v="NA"/>
    <n v="0.9"/>
    <n v="1"/>
    <m/>
    <m/>
    <m/>
    <m/>
    <m/>
    <m/>
    <m/>
    <s v="GSIR"/>
    <s v="GSIR"/>
    <s v="3. FORTALECIMIENTO DE LA CAPACIDAD INSTITUCIONAL DE PARQUES NACIONALES NATURALES A NIVEL NACIONAL."/>
    <s v="6. Servicios tecnológicos"/>
    <s v="Mantener y soportar la infraestructura de hardware y software de PNN._x000a_Adquirir la infraestructura de hardware y software de PNN._x000a_Implementar el modelo de  Seguridad de la Información de la entidad._x000a_Adquirir la infraestructura de comunicaciones de PNN."/>
    <n v="0.9"/>
    <n v="0.36"/>
    <n v="0.36"/>
    <n v="1"/>
    <s v="A partir del mes de septiembre se realiza el seguimiento a los controles definidos en la Declaración de Aplicabilidad de acuerdo a la Norma ISO 27001. _x000a_Seguridad de los recursos humanos_x000a_Se cuenta para cada proyecto con matriz de riesgos la cual se encuentra asociada en el estudio previo._x000a_Se cuenta con politica para dispositivos móviles _x000a_Inscripciones de boletines de seguridad _x000a_Se define un procedimiento registro ante autoridades_x000a_Se cuenta con politica de Teletrabajo Diseñada, denominada Politica de Acceso Remoto _x000a_Gestión de activos_x000a_Se elaboro  Procedimiento de Gestion de Usuarios y se envio a la OAP para su aprobacion y publicación en el SGI. _x000a_Control de acceso _x000a_Se realizan las actividades de control sobre los permisos y utilitarios, pero no se cuenta aun ,con un procedimeinto valido. _x000a_Se realizan las actividades de control sobre los permisos y utilitarios, pero no se cuenta aun ,con un procedimeinto valido._x000a_Criptografia_x000a_Los desarrollos tecnológicos que se tiene sobre Gitlab , se asocian de forma independiente a cada desarrollador y por el tiempo definido en el periodo del contrato. Adicionalmente cualquier cambios realizado debe pasar por un proceso de PR para poder realizar el despliegue sobre los ambientes de producción. Finalmente sobre todos los desarrrollos desplegados en nube se tiene un esquema de replica sobre el esquem de BitBucket con el fin de contar con un respaldo sobre los códigos de la entidad._x000a_Seguridad fisica y del entorno_x000a_ Se elbora un procedimiento de áreas seguras._x000a_Seguridad fisica en las comunicaciones _x000a_Se cuenta con un procedimiento de monitoreo. _x000a_Relación con los proveedores_x000a_Se cuenta con un procedimiento de requisitos de seguridad de los sistemas de información._x000a_Aspectos de seguridad de la información_x000a_Se cuenta con un procedimiento y sus formato para incidentes de seguridad. "/>
    <n v="0.39999999999999997"/>
    <s v="INCUMPLIDO"/>
    <n v="0.9"/>
    <n v="0.54"/>
    <n v="0.54"/>
    <n v="1"/>
    <s v="Escritorio Limpio, Politica de Copias de Respaldo, Politica de Intercambio de Información, Politica de Desarrollo Seguro, Politica de Relacion con los Proveedores y queda pendiente la sensibilización. _x000a_Seguridad de los recursos humanos_x000a_Se cuenta para cada proyecto con matriz de riesgos la cual se encuentra asociada en el estudio previo._x000a_Coltcert - Dipol y agregar otras mas en una tabla bien especificado._x000a_Se cuenta con politica para dispositivos móviles _x000a_Se cuenta con politica de Teletrabajo Diseñada, denominada Politica de Acceso Remoto _x000a_La entidad aplica validación de antecedentes. _x000a_Se cuenta con formato para la terminación o cambio de responsabilidades de empleo  _x000a_Gestión de activos_x000a_Se publica en el SGI el  Procedimiento de Gestion de Usuarios _x000a_Se cuenta con Procedimiento  de Gestion de Medios Removibles _x000a_Control de acceso _x000a_Se define politica de control de acceso_x000a_Se realizan las actividades de control sobre los permisos y utilitarios, pero no se cuenta aun ,con un procedimeinto valido_x000a_Se define en procedimiento la asignación de servicios tecnológicos así como el acceso a la información requerida mediante solicitudes hechas por medio de la Mesa de Ayuda._x000a_Criptografia_x000a_Se define politica de controles criptograficos_x000a_Seguridad de las operaciones_x000a_Actualmente para aquellos ambientes sobre los cuales se ha solicitado se cuenta con un ambiente de pruebas. En este momento se tiene para restauración, politica del sinap, Orfeo, Inventarios y trámites_x000a_Se cuenta con procedimiento de control de software operacional._x000a_Seguridad fisica y del entorno_x000a_ Se elbora un procedimiento de áreas seguras._x000a_Seguridad fisica en las comunicaciones _x000a_Se cuenta con un procedimiento de monitoreo. _x000a_Adquisición, desarrollo y mantenimiento de los sistemas_x000a_Se cuenta con un procedimiento  requisitos de seguridad de los sistemas de información_x000a_Aspectos de seguridad de la información de la gestión de continuidad de negocio_x000a_Se cuenta con un plan de continuidad. "/>
    <n v="0.6"/>
    <s v="INCUMPLIDO"/>
    <n v="0.9"/>
    <n v="0.9"/>
    <n v="0.9"/>
    <n v="1"/>
    <s v="Para el mes de Octubre e se realiza el seguimiento a los controles definidos en la Declaración de Aplicabilidad de acuerdo a la Norma ISO 27001. _x000a_Organización de la seguridad de la información_x000a_Se cuenta con Politica de Seguridad General, hay que desarrollar Politicas de Dispositivos moviles, Politica de Teletrabajo, Politica de Control de Acceso, Politica de Controles Criptografico, Politica de Escritorio Limpio, Politica de Copias de Respaldo, Politica de Intercambio de Información, Politica de Desarrollo Seguro, Politica de Relacion con los Proveedores y queda pendiente la sensibilización. _x000a_Seguridad de los recursos humanos_x000a_Se cuenta para cada proyecto con matriz de riesgos la cual se encuentra asociada en el estudio previo._x000a_Coltcert - Dipol y agregar otras mas en una tabla bien especificado._x000a_Se cuenta con politica para dispositivos móviles _x000a_Se cuenta con politica de Teletrabajo Diseñada, denominada Politica de Acceso Remoto _x000a_La entidad aplica validación de antecedentes. _x000a_Se cuenta con formato para la terminación o cambio de responsabilidades de empleo  _x000a_Gestión de activos_x000a_Se publica en el SGI el  Procedimiento de Gestion de Usuarios _x000a_Se cuenta con Procedimiento  de Gestion de Medios Removibles _x000a_Control de acceso _x000a_Se define politica de control de acceso_x000a_Se realizan las actividades de control sobre los permisos y utilitarios, pero no se cuenta aun ,con un procedimeinto valido_x000a_Se define en procedimiento la asignación de servicios tecnológicos así como el acceso a la información requerida mediante solicitudes hechas por medio de la Mesa de Ayuda._x000a_Criptografia_x000a_Se define politica de controles criptograficos_x000a_Seguridad de las operaciones_x000a_Actualmente para aquellos ambientes sobre los cuales se ha solicitado se cuenta con un ambiente de pruebas. En este momento se tiene para restauración, politica del sinap, Orfeo, Inventarios y trámites_x000a_Se cuenta con procedimiento de control de software operacional._x000a_Seguridad fisica y del entorno_x000a_ Se elbora un procedimiento de áreas seguras._x000a_Seguridad fisica en las comunicaciones _x000a_Se cuenta con un procedimiento de monitoreo. _x000a_Adquisición, desarrollo y mantenimiento de los sistemas_x000a_Se cuenta con un procedimiento  requisitos de seguridad de los sistemas de información_x000a_Aspectos de seguridad de la información de la gestión de continuidad de negocio_x000a_Se cuenta con un plan de continuidad. "/>
    <n v="1"/>
    <s v="CUMPLIDO"/>
  </r>
  <r>
    <n v="110"/>
    <s v="3. Fortalecer la entidad en sus dinámicas administrativas y de gestión, para el cumplimiento de su misión. "/>
    <s v="6. Fortalecimiento Institucional del PNNC"/>
    <s v="6.6. Gestión del conocimiento"/>
    <s v="6.6. Gestión del conocimiento"/>
    <s v="ODS 4. Educación de Calidad_x000a_ODS 16. Paz, Justicia e Instituciones Sólidas"/>
    <m/>
    <x v="17"/>
    <s v="Portafolio institucional de proyectos._x000a__x000a_Base de datos de proyectos de Investigación._x000a_ _x000a_Expedientes de proyectos._x000a__x000a_Publicaciones de investigaciones._x000a__x000a_Promoción y convocatorias de proyectos de investigación y monitoreo de las Áreas Protegidas."/>
    <s v="Administración del conocimiento Institucional "/>
    <s v="Porcentaje de avance en:_x000a_- Generación de diagnóstico_x000a_- Identificación del conocimiento relevante_x000a_- Inventario del conocimiento tácito_x000a__x000a_- Inventario del conocimiento explícito_x000a_- Acciones para evitar la fuga de capital intelectual_x000a_"/>
    <s v="S = [(A1r*PA1) + (A2r*PA2) + (A3r*PA3) + (A4r*PA4) + (A5r*PA5)] / A1 +A2 + A3 A4 +A5_x000a__x000a_Número de acciones ejecutadas/Numero de acciones propuestas  * 100  _x000a__x000a_r= realizado"/>
    <s v="PEI/PAA"/>
    <s v="ACUMULADO"/>
    <s v="ACUMULADO"/>
    <s v="MENSUAL"/>
    <s v="NA"/>
    <s v="NA"/>
    <n v="1"/>
    <m/>
    <m/>
    <m/>
    <m/>
    <m/>
    <m/>
    <m/>
    <m/>
    <s v="SGM"/>
    <s v="SGM"/>
    <s v="3. FORTALECIMIENTO DE LA CAPACIDAD INSTITUCIONAL DE PARQUES NACIONALES NATURALES A NIVEL NACIONAL."/>
    <s v="5. Servicio de educación informal para la gestión administrativa"/>
    <s v="Priorizar necesidades de gestión del conocimiento. _x000a_Desarrollar acciones de gestión del conocimiento."/>
    <s v="NA"/>
    <s v="NA"/>
    <s v="NA"/>
    <s v="NA"/>
    <s v="NA"/>
    <s v="NA"/>
    <s v="NA"/>
    <s v="NA"/>
    <s v="NA"/>
    <s v="NA"/>
    <s v="NA"/>
    <s v="INDICADOR NUEVO, TENDRÁ SU PRIMER REPORTE CON CORTE A 30 DE NOVIEMBRE"/>
    <s v="NA"/>
    <s v="NA"/>
    <n v="1"/>
    <n v="0.9"/>
    <n v="0.9"/>
    <n v="0.9"/>
    <s v="A1 – Diagnóstico: las evidencias que sustentan el avance de las actividades son adecuadfas y conformes a lo establecido para cada actividad: Recomendaciones FURAG, Diseño formato, Socialización, Consolidación, Análisis y documentación._x000a__x000a_A2 – Identificación conocimiento relevante: las evidencias que sustentan el avance de las actividades son adecuadfas y conformes a lo establecido para cada actividad: Lineamientos de conocimiento relevante (ya se revisó por OAP), Instructivo para recopilación, Socialización, Aplicación de la recopilación, Análisis y documentación._x000a__x000a_A3 – Inventario conocimiento explícito: las evidencias que sustentan el avance de las actividades son adecuadfas y conformes a lo establecido para cada actividad: Instructivo para recopilación, Socialización, Aplicación de la recopilación, Análisis y documentación_x000a__x000a_A4 – Inventario conocimiento tácito: las evidencias que sustentan el avance de las actividades son adecuadfas y conformes a lo establecido para cada actividad:Instructivo para recopilación, Socialización, Aplicación de la recopilación, Análisis y documentación._x000a__x000a_A5 – Acciones para evitar fuga de capital intelectual: las evidencias que sustentan el avance de las actividades son adecuadfas y conformes a lo establecido para cada actividad: Identificación de la problemática, Articulación con partes interesadas, Análisis de contexto, Definición de controles previos, Evidencias de control preventivo, Ejecución y reporte."/>
    <n v="0.9"/>
    <s v="CUMPLIDO"/>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TablaDinámica1" cacheId="0" applyNumberFormats="0" applyBorderFormats="0" applyFontFormats="0" applyPatternFormats="0" applyAlignmentFormats="0" applyWidthHeightFormats="1" dataCaption="Valores" updatedVersion="7" minRefreshableVersion="3" useAutoFormatting="1" itemPrintTitles="1" createdVersion="6" indent="0" outline="1" outlineData="1" multipleFieldFilters="0">
  <location ref="A3:B22" firstHeaderRow="1" firstDataRow="1" firstDataCol="1"/>
  <pivotFields count="53">
    <pivotField showAll="0"/>
    <pivotField showAll="0"/>
    <pivotField showAll="0"/>
    <pivotField showAll="0"/>
    <pivotField showAll="0"/>
    <pivotField showAll="0"/>
    <pivotField showAll="0"/>
    <pivotField axis="axisRow" showAll="0">
      <items count="19">
        <item x="5"/>
        <item x="6"/>
        <item x="7"/>
        <item x="8"/>
        <item x="9"/>
        <item x="10"/>
        <item x="0"/>
        <item x="1"/>
        <item x="11"/>
        <item x="2"/>
        <item x="12"/>
        <item x="13"/>
        <item x="14"/>
        <item x="3"/>
        <item x="15"/>
        <item x="17"/>
        <item x="16"/>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s>
  <rowFields count="1">
    <field x="7"/>
  </rowFields>
  <rowItems count="19">
    <i>
      <x/>
    </i>
    <i>
      <x v="1"/>
    </i>
    <i>
      <x v="2"/>
    </i>
    <i>
      <x v="3"/>
    </i>
    <i>
      <x v="4"/>
    </i>
    <i>
      <x v="5"/>
    </i>
    <i>
      <x v="6"/>
    </i>
    <i>
      <x v="7"/>
    </i>
    <i>
      <x v="8"/>
    </i>
    <i>
      <x v="9"/>
    </i>
    <i>
      <x v="10"/>
    </i>
    <i>
      <x v="11"/>
    </i>
    <i>
      <x v="12"/>
    </i>
    <i>
      <x v="13"/>
    </i>
    <i>
      <x v="14"/>
    </i>
    <i>
      <x v="15"/>
    </i>
    <i>
      <x v="16"/>
    </i>
    <i>
      <x v="17"/>
    </i>
    <i t="grand">
      <x/>
    </i>
  </rowItems>
  <colItems count="1">
    <i/>
  </colItems>
  <dataFields count="1">
    <dataField name="Promedio de AVANCE ANUAL -DICIEMBRE" fld="51" subtotal="average" baseField="7" baseItem="0" numFmtId="10"/>
  </dataFields>
  <formats count="10">
    <format dxfId="9">
      <pivotArea outline="0" collapsedLevelsAreSubtotals="1" fieldPosition="0"/>
    </format>
    <format dxfId="8">
      <pivotArea collapsedLevelsAreSubtotals="1" fieldPosition="0">
        <references count="1">
          <reference field="7" count="1">
            <x v="10"/>
          </reference>
        </references>
      </pivotArea>
    </format>
    <format dxfId="7">
      <pivotArea collapsedLevelsAreSubtotals="1" fieldPosition="0">
        <references count="1">
          <reference field="7" count="1">
            <x v="11"/>
          </reference>
        </references>
      </pivotArea>
    </format>
    <format dxfId="6">
      <pivotArea collapsedLevelsAreSubtotals="1" fieldPosition="0">
        <references count="1">
          <reference field="7" count="1">
            <x v="15"/>
          </reference>
        </references>
      </pivotArea>
    </format>
    <format dxfId="5">
      <pivotArea collapsedLevelsAreSubtotals="1" fieldPosition="0">
        <references count="1">
          <reference field="7" count="1">
            <x v="14"/>
          </reference>
        </references>
      </pivotArea>
    </format>
    <format dxfId="4">
      <pivotArea collapsedLevelsAreSubtotals="1" fieldPosition="0">
        <references count="1">
          <reference field="7" count="1">
            <x v="9"/>
          </reference>
        </references>
      </pivotArea>
    </format>
    <format dxfId="3">
      <pivotArea collapsedLevelsAreSubtotals="1" fieldPosition="0">
        <references count="1">
          <reference field="7" count="2">
            <x v="4"/>
            <x v="5"/>
          </reference>
        </references>
      </pivotArea>
    </format>
    <format dxfId="2">
      <pivotArea collapsedLevelsAreSubtotals="1" fieldPosition="0">
        <references count="1">
          <reference field="7" count="1">
            <x v="15"/>
          </reference>
        </references>
      </pivotArea>
    </format>
    <format dxfId="1">
      <pivotArea collapsedLevelsAreSubtotals="1" fieldPosition="0">
        <references count="1">
          <reference field="7" count="1">
            <x v="5"/>
          </reference>
        </references>
      </pivotArea>
    </format>
    <format dxfId="0">
      <pivotArea collapsedLevelsAreSubtotals="1" fieldPosition="0">
        <references count="1">
          <reference field="7" count="1">
            <x v="1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C103"/>
  <sheetViews>
    <sheetView showGridLines="0" tabSelected="1" zoomScale="85" zoomScaleNormal="85" workbookViewId="0">
      <pane xSplit="10" ySplit="5" topLeftCell="K6" activePane="bottomRight" state="frozen"/>
      <selection pane="topRight" activeCell="K1" sqref="K1"/>
      <selection pane="bottomLeft" activeCell="A6" sqref="A6"/>
      <selection pane="bottomRight" activeCell="K5" sqref="K5"/>
    </sheetView>
  </sheetViews>
  <sheetFormatPr baseColWidth="10" defaultRowHeight="14.4" zeroHeight="1" x14ac:dyDescent="0.3"/>
  <cols>
    <col min="1" max="1" width="4" customWidth="1"/>
    <col min="2" max="2" width="16.6640625" customWidth="1"/>
    <col min="3" max="8" width="16.6640625" hidden="1" customWidth="1"/>
    <col min="9" max="9" width="16.6640625" customWidth="1"/>
    <col min="10" max="10" width="21.88671875" hidden="1" customWidth="1"/>
    <col min="11" max="11" width="24" customWidth="1"/>
    <col min="12" max="13" width="16.6640625" hidden="1" customWidth="1"/>
    <col min="14" max="18" width="8.6640625" customWidth="1"/>
    <col min="19" max="19" width="9.44140625" bestFit="1" customWidth="1"/>
    <col min="20" max="20" width="27.44140625" customWidth="1"/>
    <col min="21" max="21" width="16.5546875" customWidth="1"/>
    <col min="22" max="26" width="16.6640625" customWidth="1"/>
    <col min="27" max="27" width="25.88671875" customWidth="1"/>
    <col min="28" max="33" width="16.6640625" customWidth="1"/>
    <col min="34" max="34" width="24" hidden="1" customWidth="1"/>
    <col min="35" max="37" width="15.6640625" hidden="1" customWidth="1"/>
    <col min="38" max="38" width="80.88671875" hidden="1" customWidth="1"/>
    <col min="39" max="39" width="15.6640625" hidden="1" customWidth="1"/>
    <col min="40" max="40" width="23" hidden="1" customWidth="1"/>
    <col min="41" max="41" width="32.88671875" hidden="1" customWidth="1"/>
    <col min="42" max="44" width="15.6640625" hidden="1" customWidth="1"/>
    <col min="45" max="45" width="80.88671875" style="16" hidden="1" customWidth="1"/>
    <col min="46" max="46" width="15.6640625" hidden="1" customWidth="1"/>
    <col min="47" max="47" width="26.88671875" hidden="1" customWidth="1"/>
    <col min="48" max="48" width="29.44140625" customWidth="1"/>
    <col min="49" max="51" width="15.6640625" customWidth="1"/>
    <col min="52" max="52" width="81.44140625" customWidth="1"/>
    <col min="53" max="53" width="18.109375" customWidth="1"/>
    <col min="54" max="54" width="28.33203125" customWidth="1"/>
    <col min="55" max="55" width="4.5546875" customWidth="1"/>
  </cols>
  <sheetData>
    <row r="1" spans="1:55" ht="15" thickBot="1" x14ac:dyDescent="0.35">
      <c r="A1" s="34"/>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164"/>
      <c r="AT1" s="34"/>
      <c r="AU1" s="34"/>
      <c r="AV1" s="34"/>
      <c r="AW1" s="34"/>
      <c r="AX1" s="34"/>
      <c r="AY1" s="34"/>
      <c r="AZ1" s="34"/>
      <c r="BA1" s="34"/>
      <c r="BB1" s="34"/>
      <c r="BC1" s="34"/>
    </row>
    <row r="2" spans="1:55" ht="21" customHeight="1" x14ac:dyDescent="0.3">
      <c r="A2" s="34"/>
      <c r="B2" s="39" t="s">
        <v>1025</v>
      </c>
      <c r="C2" s="40"/>
      <c r="D2" s="40"/>
      <c r="E2" s="40"/>
      <c r="F2" s="40"/>
      <c r="G2" s="40"/>
      <c r="H2" s="40"/>
      <c r="I2" s="40"/>
      <c r="J2" s="40"/>
      <c r="K2" s="40"/>
      <c r="L2" s="40"/>
      <c r="M2" s="40"/>
      <c r="N2" s="40"/>
      <c r="O2" s="40"/>
      <c r="P2" s="40"/>
      <c r="Q2" s="40"/>
      <c r="R2" s="40"/>
      <c r="S2" s="40"/>
      <c r="T2" s="40"/>
      <c r="U2" s="41"/>
      <c r="V2" s="40"/>
      <c r="W2" s="40"/>
      <c r="X2" s="40"/>
      <c r="Y2" s="40"/>
      <c r="Z2" s="40"/>
      <c r="AA2" s="40"/>
      <c r="AB2" s="40"/>
      <c r="AC2" s="40"/>
      <c r="AD2" s="40"/>
      <c r="AE2" s="40"/>
      <c r="AF2" s="40"/>
      <c r="AG2" s="40"/>
      <c r="AH2" s="40"/>
      <c r="AI2" s="40"/>
      <c r="AJ2" s="40"/>
      <c r="AK2" s="40"/>
      <c r="AL2" s="40"/>
      <c r="AM2" s="40"/>
      <c r="AN2" s="40"/>
      <c r="AO2" s="40"/>
      <c r="AP2" s="40"/>
      <c r="AQ2" s="40"/>
      <c r="AR2" s="40"/>
      <c r="AS2" s="40"/>
      <c r="AT2" s="40"/>
      <c r="AU2" s="40"/>
      <c r="AV2" s="42"/>
      <c r="AW2" s="42"/>
      <c r="AX2" s="42"/>
      <c r="AY2" s="42"/>
      <c r="AZ2" s="42"/>
      <c r="BA2" s="42"/>
      <c r="BB2" s="43"/>
      <c r="BC2" s="34"/>
    </row>
    <row r="3" spans="1:55" ht="21" customHeight="1" thickBot="1" x14ac:dyDescent="0.35">
      <c r="A3" s="34"/>
      <c r="B3" s="44" t="s">
        <v>1026</v>
      </c>
      <c r="C3" s="45"/>
      <c r="D3" s="45"/>
      <c r="E3" s="45"/>
      <c r="F3" s="45"/>
      <c r="G3" s="45"/>
      <c r="H3" s="45"/>
      <c r="I3" s="45"/>
      <c r="J3" s="45"/>
      <c r="K3" s="45"/>
      <c r="L3" s="45"/>
      <c r="M3" s="45"/>
      <c r="N3" s="45"/>
      <c r="O3" s="45"/>
      <c r="P3" s="45"/>
      <c r="Q3" s="45"/>
      <c r="R3" s="45"/>
      <c r="S3" s="45"/>
      <c r="T3" s="45"/>
      <c r="U3" s="46"/>
      <c r="V3" s="45"/>
      <c r="W3" s="45"/>
      <c r="X3" s="45"/>
      <c r="Y3" s="45"/>
      <c r="Z3" s="45"/>
      <c r="AA3" s="45"/>
      <c r="AB3" s="45"/>
      <c r="AC3" s="45"/>
      <c r="AD3" s="45"/>
      <c r="AE3" s="45"/>
      <c r="AF3" s="45"/>
      <c r="AG3" s="45"/>
      <c r="AH3" s="45"/>
      <c r="AI3" s="45"/>
      <c r="AJ3" s="45"/>
      <c r="AK3" s="45"/>
      <c r="AL3" s="45"/>
      <c r="AM3" s="45"/>
      <c r="AN3" s="45"/>
      <c r="AO3" s="45"/>
      <c r="AP3" s="45"/>
      <c r="AQ3" s="45"/>
      <c r="AR3" s="45"/>
      <c r="AS3" s="45"/>
      <c r="AT3" s="45"/>
      <c r="AU3" s="45"/>
      <c r="AV3" s="47"/>
      <c r="AW3" s="47"/>
      <c r="AX3" s="47"/>
      <c r="AY3" s="47"/>
      <c r="AZ3" s="47"/>
      <c r="BA3" s="47"/>
      <c r="BB3" s="48"/>
      <c r="BC3" s="34"/>
    </row>
    <row r="4" spans="1:55" ht="32.25" customHeight="1" x14ac:dyDescent="0.3">
      <c r="A4" s="34"/>
      <c r="B4" s="197" t="s">
        <v>0</v>
      </c>
      <c r="C4" s="198"/>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s="198"/>
      <c r="AG4" s="198"/>
      <c r="AV4" s="199" t="s">
        <v>1027</v>
      </c>
      <c r="AW4" s="199"/>
      <c r="AX4" s="199"/>
      <c r="AY4" s="199"/>
      <c r="AZ4" s="199"/>
      <c r="BA4" s="199"/>
      <c r="BB4" s="200"/>
      <c r="BC4" s="34"/>
    </row>
    <row r="5" spans="1:55" ht="72" x14ac:dyDescent="0.3">
      <c r="A5" s="34"/>
      <c r="B5" s="49" t="s">
        <v>1</v>
      </c>
      <c r="C5" s="35" t="s">
        <v>2</v>
      </c>
      <c r="D5" s="35" t="s">
        <v>3</v>
      </c>
      <c r="E5" s="35" t="s">
        <v>4</v>
      </c>
      <c r="F5" s="35" t="s">
        <v>5</v>
      </c>
      <c r="G5" s="35" t="s">
        <v>6</v>
      </c>
      <c r="H5" s="35" t="s">
        <v>7</v>
      </c>
      <c r="I5" s="35" t="s">
        <v>8</v>
      </c>
      <c r="J5" s="35" t="s">
        <v>9</v>
      </c>
      <c r="K5" s="35" t="s">
        <v>10</v>
      </c>
      <c r="L5" s="35" t="s">
        <v>11</v>
      </c>
      <c r="M5" s="35" t="s">
        <v>12</v>
      </c>
      <c r="N5" s="35" t="s">
        <v>13</v>
      </c>
      <c r="O5" s="35" t="s">
        <v>14</v>
      </c>
      <c r="P5" s="35" t="s">
        <v>15</v>
      </c>
      <c r="Q5" s="35" t="s">
        <v>16</v>
      </c>
      <c r="R5" s="35" t="s">
        <v>17</v>
      </c>
      <c r="S5" s="35" t="s">
        <v>18</v>
      </c>
      <c r="T5" s="35" t="s">
        <v>19</v>
      </c>
      <c r="U5" s="35" t="s">
        <v>20</v>
      </c>
      <c r="V5" s="35" t="s">
        <v>21</v>
      </c>
      <c r="W5" s="35" t="s">
        <v>22</v>
      </c>
      <c r="X5" s="35" t="s">
        <v>23</v>
      </c>
      <c r="Y5" s="35" t="s">
        <v>24</v>
      </c>
      <c r="Z5" s="35" t="s">
        <v>25</v>
      </c>
      <c r="AA5" s="35" t="s">
        <v>26</v>
      </c>
      <c r="AB5" s="35" t="s">
        <v>27</v>
      </c>
      <c r="AC5" s="35" t="s">
        <v>28</v>
      </c>
      <c r="AD5" s="35" t="s">
        <v>29</v>
      </c>
      <c r="AE5" s="35" t="s">
        <v>30</v>
      </c>
      <c r="AF5" s="35" t="s">
        <v>31</v>
      </c>
      <c r="AG5" s="35" t="s">
        <v>32</v>
      </c>
      <c r="AH5" s="36" t="s">
        <v>698</v>
      </c>
      <c r="AI5" s="36" t="s">
        <v>699</v>
      </c>
      <c r="AJ5" s="36" t="s">
        <v>700</v>
      </c>
      <c r="AK5" s="36" t="s">
        <v>701</v>
      </c>
      <c r="AL5" s="36" t="s">
        <v>702</v>
      </c>
      <c r="AM5" s="36" t="s">
        <v>703</v>
      </c>
      <c r="AN5" s="37" t="s">
        <v>704</v>
      </c>
      <c r="AO5" s="36" t="s">
        <v>698</v>
      </c>
      <c r="AP5" s="36" t="s">
        <v>805</v>
      </c>
      <c r="AQ5" s="36" t="s">
        <v>806</v>
      </c>
      <c r="AR5" s="36" t="s">
        <v>807</v>
      </c>
      <c r="AS5" s="38" t="s">
        <v>702</v>
      </c>
      <c r="AT5" s="36" t="s">
        <v>804</v>
      </c>
      <c r="AU5" s="37" t="s">
        <v>848</v>
      </c>
      <c r="AV5" s="36" t="s">
        <v>698</v>
      </c>
      <c r="AW5" s="36" t="s">
        <v>904</v>
      </c>
      <c r="AX5" s="36" t="s">
        <v>905</v>
      </c>
      <c r="AY5" s="36" t="s">
        <v>906</v>
      </c>
      <c r="AZ5" s="36" t="s">
        <v>702</v>
      </c>
      <c r="BA5" s="36" t="s">
        <v>907</v>
      </c>
      <c r="BB5" s="50" t="s">
        <v>970</v>
      </c>
      <c r="BC5" s="34"/>
    </row>
    <row r="6" spans="1:55" ht="99.9" customHeight="1" x14ac:dyDescent="0.3">
      <c r="A6" s="34"/>
      <c r="B6" s="53">
        <v>1</v>
      </c>
      <c r="C6" s="54" t="s">
        <v>33</v>
      </c>
      <c r="D6" s="54" t="s">
        <v>34</v>
      </c>
      <c r="E6" s="54" t="s">
        <v>35</v>
      </c>
      <c r="F6" s="54" t="s">
        <v>36</v>
      </c>
      <c r="G6" s="54" t="s">
        <v>37</v>
      </c>
      <c r="H6" s="54" t="s">
        <v>38</v>
      </c>
      <c r="I6" s="54" t="s">
        <v>39</v>
      </c>
      <c r="J6" s="54" t="s">
        <v>846</v>
      </c>
      <c r="K6" s="54" t="s">
        <v>40</v>
      </c>
      <c r="L6" s="54" t="s">
        <v>41</v>
      </c>
      <c r="M6" s="54" t="s">
        <v>42</v>
      </c>
      <c r="N6" s="54" t="s">
        <v>43</v>
      </c>
      <c r="O6" s="54" t="s">
        <v>44</v>
      </c>
      <c r="P6" s="54" t="s">
        <v>44</v>
      </c>
      <c r="Q6" s="54" t="s">
        <v>45</v>
      </c>
      <c r="R6" s="55" t="s">
        <v>46</v>
      </c>
      <c r="S6" s="55">
        <f>(2069.19+6775.58+200.85+27.1+50.17+385.93+223.08+10.42+37+254.89-0.09)*100%/317856</f>
        <v>3.1568131480922183E-2</v>
      </c>
      <c r="T6" s="56" t="s">
        <v>903</v>
      </c>
      <c r="U6" s="56" t="s">
        <v>48</v>
      </c>
      <c r="V6" s="56" t="s">
        <v>49</v>
      </c>
      <c r="W6" s="56" t="s">
        <v>50</v>
      </c>
      <c r="X6" s="56" t="s">
        <v>51</v>
      </c>
      <c r="Y6" s="56" t="s">
        <v>1028</v>
      </c>
      <c r="Z6" s="56" t="s">
        <v>52</v>
      </c>
      <c r="AA6" s="56" t="s">
        <v>1029</v>
      </c>
      <c r="AB6" s="57"/>
      <c r="AC6" s="54" t="s">
        <v>53</v>
      </c>
      <c r="AD6" s="54" t="s">
        <v>54</v>
      </c>
      <c r="AE6" s="54" t="s">
        <v>55</v>
      </c>
      <c r="AF6" s="54" t="s">
        <v>56</v>
      </c>
      <c r="AG6" s="58" t="s">
        <v>57</v>
      </c>
      <c r="AH6" s="56" t="s">
        <v>47</v>
      </c>
      <c r="AI6" s="59">
        <f t="shared" ref="AI6:AJ6" si="0">(10034+5.27+69.41+55.82+31.03+176.03+531.7+41.14)/317856</f>
        <v>3.4431944024967284E-2</v>
      </c>
      <c r="AJ6" s="59">
        <f t="shared" si="0"/>
        <v>3.4431944024967284E-2</v>
      </c>
      <c r="AK6" s="60">
        <f>AJ6/AI6</f>
        <v>1</v>
      </c>
      <c r="AL6" s="56" t="s">
        <v>705</v>
      </c>
      <c r="AM6" s="59">
        <f>910.4/1171.74</f>
        <v>0.77696417293938924</v>
      </c>
      <c r="AN6" s="61" t="s">
        <v>706</v>
      </c>
      <c r="AO6" s="56" t="s">
        <v>47</v>
      </c>
      <c r="AP6" s="59">
        <f t="shared" ref="AP6:AQ6" si="1">(10034+5.27+69.41+55.82+31.03+176.03+531.7+41.14+68.67)/317856</f>
        <v>3.4647985251182928E-2</v>
      </c>
      <c r="AQ6" s="59">
        <f t="shared" si="1"/>
        <v>3.4647985251182928E-2</v>
      </c>
      <c r="AR6" s="60">
        <f>AQ6/AP6</f>
        <v>1</v>
      </c>
      <c r="AS6" s="62" t="s">
        <v>827</v>
      </c>
      <c r="AT6" s="59">
        <f>979.07/1171.74</f>
        <v>0.8355693242528206</v>
      </c>
      <c r="AU6" s="61" t="s">
        <v>706</v>
      </c>
      <c r="AV6" s="56" t="s">
        <v>1030</v>
      </c>
      <c r="AW6" s="59">
        <f t="shared" ref="AW6:AX6" si="2">(10034+5.27+69.41+55.82+31.03+176.03+531.7+41.14+68.67+314.9)/317856</f>
        <v>3.5638685442464513E-2</v>
      </c>
      <c r="AX6" s="59">
        <f t="shared" si="2"/>
        <v>3.5638685442464513E-2</v>
      </c>
      <c r="AY6" s="60">
        <f>AX6/AW6</f>
        <v>1</v>
      </c>
      <c r="AZ6" s="56" t="s">
        <v>974</v>
      </c>
      <c r="BA6" s="59">
        <f>1293.97/1308.04</f>
        <v>0.98924344821259291</v>
      </c>
      <c r="BB6" s="19" t="s">
        <v>706</v>
      </c>
      <c r="BC6" s="34"/>
    </row>
    <row r="7" spans="1:55" ht="99.9" customHeight="1" x14ac:dyDescent="0.3">
      <c r="A7" s="34"/>
      <c r="B7" s="63">
        <v>4</v>
      </c>
      <c r="C7" s="64" t="s">
        <v>33</v>
      </c>
      <c r="D7" s="64" t="s">
        <v>34</v>
      </c>
      <c r="E7" s="64" t="s">
        <v>65</v>
      </c>
      <c r="F7" s="64" t="s">
        <v>36</v>
      </c>
      <c r="G7" s="64" t="s">
        <v>66</v>
      </c>
      <c r="H7" s="64"/>
      <c r="I7" s="64" t="s">
        <v>39</v>
      </c>
      <c r="J7" s="64" t="s">
        <v>845</v>
      </c>
      <c r="K7" s="64" t="s">
        <v>67</v>
      </c>
      <c r="L7" s="64" t="s">
        <v>68</v>
      </c>
      <c r="M7" s="64" t="s">
        <v>69</v>
      </c>
      <c r="N7" s="64" t="s">
        <v>60</v>
      </c>
      <c r="O7" s="64" t="s">
        <v>44</v>
      </c>
      <c r="P7" s="64" t="s">
        <v>44</v>
      </c>
      <c r="Q7" s="64" t="s">
        <v>45</v>
      </c>
      <c r="R7" s="65">
        <v>0.22</v>
      </c>
      <c r="S7" s="81">
        <f>4/7</f>
        <v>0.5714285714285714</v>
      </c>
      <c r="T7" s="66" t="s">
        <v>70</v>
      </c>
      <c r="U7" s="66" t="s">
        <v>71</v>
      </c>
      <c r="V7" s="67" t="s">
        <v>72</v>
      </c>
      <c r="W7" s="68" t="s">
        <v>61</v>
      </c>
      <c r="X7" s="67" t="s">
        <v>73</v>
      </c>
      <c r="Y7" s="66" t="s">
        <v>1031</v>
      </c>
      <c r="Z7" s="68" t="s">
        <v>61</v>
      </c>
      <c r="AA7" s="67" t="s">
        <v>74</v>
      </c>
      <c r="AB7" s="69"/>
      <c r="AC7" s="64" t="s">
        <v>75</v>
      </c>
      <c r="AD7" s="64" t="s">
        <v>64</v>
      </c>
      <c r="AE7" s="64" t="s">
        <v>55</v>
      </c>
      <c r="AF7" s="64" t="s">
        <v>76</v>
      </c>
      <c r="AG7" s="70" t="s">
        <v>77</v>
      </c>
      <c r="AH7" s="66" t="s">
        <v>70</v>
      </c>
      <c r="AI7" s="71">
        <v>0.57140000000000002</v>
      </c>
      <c r="AJ7" s="71">
        <v>0.57140000000000002</v>
      </c>
      <c r="AK7" s="68">
        <f>AJ7/AI7</f>
        <v>1</v>
      </c>
      <c r="AL7" s="67" t="s">
        <v>707</v>
      </c>
      <c r="AM7" s="67" t="s">
        <v>61</v>
      </c>
      <c r="AN7" s="67" t="s">
        <v>61</v>
      </c>
      <c r="AO7" s="67" t="s">
        <v>70</v>
      </c>
      <c r="AP7" s="71">
        <v>0.57140000000000002</v>
      </c>
      <c r="AQ7" s="71">
        <v>0.57140000000000002</v>
      </c>
      <c r="AR7" s="68">
        <f>AQ7/AP7</f>
        <v>1</v>
      </c>
      <c r="AS7" s="72" t="s">
        <v>828</v>
      </c>
      <c r="AT7" s="67" t="s">
        <v>61</v>
      </c>
      <c r="AU7" s="67" t="s">
        <v>61</v>
      </c>
      <c r="AV7" s="67" t="s">
        <v>70</v>
      </c>
      <c r="AW7" s="146">
        <f t="shared" ref="AW7:AX7" si="3">6/9</f>
        <v>0.66666666666666663</v>
      </c>
      <c r="AX7" s="146">
        <f t="shared" si="3"/>
        <v>0.66666666666666663</v>
      </c>
      <c r="AY7" s="68">
        <f>AX7/AW7</f>
        <v>1</v>
      </c>
      <c r="AZ7" s="67" t="s">
        <v>975</v>
      </c>
      <c r="BA7" s="68">
        <f>67/67</f>
        <v>1</v>
      </c>
      <c r="BB7" s="10" t="s">
        <v>706</v>
      </c>
      <c r="BC7" s="34"/>
    </row>
    <row r="8" spans="1:55" ht="99.9" customHeight="1" x14ac:dyDescent="0.3">
      <c r="A8" s="34"/>
      <c r="B8" s="63">
        <v>5</v>
      </c>
      <c r="C8" s="64" t="s">
        <v>33</v>
      </c>
      <c r="D8" s="64" t="s">
        <v>34</v>
      </c>
      <c r="E8" s="64" t="s">
        <v>65</v>
      </c>
      <c r="F8" s="64" t="s">
        <v>36</v>
      </c>
      <c r="G8" s="64" t="s">
        <v>66</v>
      </c>
      <c r="H8" s="64"/>
      <c r="I8" s="64" t="s">
        <v>39</v>
      </c>
      <c r="J8" s="64" t="s">
        <v>845</v>
      </c>
      <c r="K8" s="64" t="s">
        <v>78</v>
      </c>
      <c r="L8" s="64" t="s">
        <v>79</v>
      </c>
      <c r="M8" s="64" t="s">
        <v>80</v>
      </c>
      <c r="N8" s="64" t="s">
        <v>60</v>
      </c>
      <c r="O8" s="64" t="s">
        <v>44</v>
      </c>
      <c r="P8" s="64" t="s">
        <v>44</v>
      </c>
      <c r="Q8" s="64" t="s">
        <v>45</v>
      </c>
      <c r="R8" s="65">
        <v>0.28000000000000003</v>
      </c>
      <c r="S8" s="81">
        <f>(121+22)/440</f>
        <v>0.32500000000000001</v>
      </c>
      <c r="T8" s="67" t="s">
        <v>81</v>
      </c>
      <c r="U8" s="66">
        <v>1</v>
      </c>
      <c r="V8" s="67" t="s">
        <v>82</v>
      </c>
      <c r="W8" s="67" t="s">
        <v>83</v>
      </c>
      <c r="X8" s="67" t="s">
        <v>84</v>
      </c>
      <c r="Y8" s="67" t="s">
        <v>85</v>
      </c>
      <c r="Z8" s="67" t="s">
        <v>86</v>
      </c>
      <c r="AA8" s="67" t="s">
        <v>1032</v>
      </c>
      <c r="AB8" s="69"/>
      <c r="AC8" s="64" t="s">
        <v>87</v>
      </c>
      <c r="AD8" s="64" t="s">
        <v>64</v>
      </c>
      <c r="AE8" s="64" t="s">
        <v>55</v>
      </c>
      <c r="AF8" s="64" t="s">
        <v>76</v>
      </c>
      <c r="AG8" s="70" t="s">
        <v>77</v>
      </c>
      <c r="AH8" s="67" t="s">
        <v>708</v>
      </c>
      <c r="AI8" s="68">
        <f t="shared" ref="AI8:AJ8" si="4">(143/440)</f>
        <v>0.32500000000000001</v>
      </c>
      <c r="AJ8" s="68">
        <f t="shared" si="4"/>
        <v>0.32500000000000001</v>
      </c>
      <c r="AK8" s="68">
        <f t="shared" ref="AK8:AK10" si="5">AI8/AJ8</f>
        <v>1</v>
      </c>
      <c r="AL8" s="67" t="s">
        <v>709</v>
      </c>
      <c r="AM8" s="73">
        <v>0</v>
      </c>
      <c r="AN8" s="74" t="s">
        <v>710</v>
      </c>
      <c r="AO8" s="67" t="s">
        <v>708</v>
      </c>
      <c r="AP8" s="68">
        <f t="shared" ref="AP8:AQ8" si="6">(143/440)</f>
        <v>0.32500000000000001</v>
      </c>
      <c r="AQ8" s="68">
        <f t="shared" si="6"/>
        <v>0.32500000000000001</v>
      </c>
      <c r="AR8" s="68">
        <f t="shared" ref="AR8:AR9" si="7">AP8/AQ8</f>
        <v>1</v>
      </c>
      <c r="AS8" s="72" t="s">
        <v>829</v>
      </c>
      <c r="AT8" s="73">
        <v>0</v>
      </c>
      <c r="AU8" s="74" t="s">
        <v>710</v>
      </c>
      <c r="AV8" s="67" t="s">
        <v>976</v>
      </c>
      <c r="AW8" s="68">
        <v>0.3841</v>
      </c>
      <c r="AX8" s="68">
        <f>(169/440)</f>
        <v>0.38409090909090909</v>
      </c>
      <c r="AY8" s="68">
        <f t="shared" ref="AY8:AY9" si="8">AW8/AX8</f>
        <v>1.0000236686390533</v>
      </c>
      <c r="AZ8" s="67" t="s">
        <v>977</v>
      </c>
      <c r="BA8" s="66">
        <f>169/176</f>
        <v>0.96022727272727271</v>
      </c>
      <c r="BB8" s="10" t="s">
        <v>706</v>
      </c>
      <c r="BC8" s="34"/>
    </row>
    <row r="9" spans="1:55" ht="99.9" customHeight="1" x14ac:dyDescent="0.3">
      <c r="A9" s="34"/>
      <c r="B9" s="63">
        <v>6</v>
      </c>
      <c r="C9" s="64" t="s">
        <v>33</v>
      </c>
      <c r="D9" s="64" t="s">
        <v>34</v>
      </c>
      <c r="E9" s="64" t="s">
        <v>65</v>
      </c>
      <c r="F9" s="64" t="s">
        <v>36</v>
      </c>
      <c r="G9" s="64" t="s">
        <v>66</v>
      </c>
      <c r="H9" s="64"/>
      <c r="I9" s="64" t="s">
        <v>39</v>
      </c>
      <c r="J9" s="64" t="s">
        <v>845</v>
      </c>
      <c r="K9" s="64" t="s">
        <v>88</v>
      </c>
      <c r="L9" s="64" t="s">
        <v>89</v>
      </c>
      <c r="M9" s="64" t="s">
        <v>90</v>
      </c>
      <c r="N9" s="64" t="s">
        <v>60</v>
      </c>
      <c r="O9" s="64" t="s">
        <v>44</v>
      </c>
      <c r="P9" s="64" t="s">
        <v>44</v>
      </c>
      <c r="Q9" s="64" t="s">
        <v>45</v>
      </c>
      <c r="R9" s="65">
        <v>0.09</v>
      </c>
      <c r="S9" s="87">
        <f>76/440</f>
        <v>0.17272727272727273</v>
      </c>
      <c r="T9" s="67" t="s">
        <v>91</v>
      </c>
      <c r="U9" s="66">
        <v>1</v>
      </c>
      <c r="V9" s="67" t="s">
        <v>92</v>
      </c>
      <c r="W9" s="67" t="s">
        <v>1033</v>
      </c>
      <c r="X9" s="67" t="s">
        <v>93</v>
      </c>
      <c r="Y9" s="67" t="s">
        <v>94</v>
      </c>
      <c r="Z9" s="67" t="s">
        <v>95</v>
      </c>
      <c r="AA9" s="67" t="s">
        <v>1034</v>
      </c>
      <c r="AB9" s="69"/>
      <c r="AC9" s="64" t="s">
        <v>87</v>
      </c>
      <c r="AD9" s="64" t="s">
        <v>64</v>
      </c>
      <c r="AE9" s="64" t="s">
        <v>55</v>
      </c>
      <c r="AF9" s="64" t="s">
        <v>76</v>
      </c>
      <c r="AG9" s="70" t="s">
        <v>77</v>
      </c>
      <c r="AH9" s="67" t="s">
        <v>711</v>
      </c>
      <c r="AI9" s="68">
        <f t="shared" ref="AI9:AJ9" si="9">97/440</f>
        <v>0.22045454545454546</v>
      </c>
      <c r="AJ9" s="68">
        <f t="shared" si="9"/>
        <v>0.22045454545454546</v>
      </c>
      <c r="AK9" s="66">
        <f t="shared" si="5"/>
        <v>1</v>
      </c>
      <c r="AL9" s="67" t="s">
        <v>712</v>
      </c>
      <c r="AM9" s="73">
        <v>0</v>
      </c>
      <c r="AN9" s="74" t="s">
        <v>710</v>
      </c>
      <c r="AO9" s="67" t="s">
        <v>91</v>
      </c>
      <c r="AP9" s="68">
        <f t="shared" ref="AP9:AQ9" si="10">97/440</f>
        <v>0.22045454545454546</v>
      </c>
      <c r="AQ9" s="68">
        <f t="shared" si="10"/>
        <v>0.22045454545454546</v>
      </c>
      <c r="AR9" s="66">
        <f t="shared" si="7"/>
        <v>1</v>
      </c>
      <c r="AS9" s="72" t="s">
        <v>830</v>
      </c>
      <c r="AT9" s="73">
        <v>0</v>
      </c>
      <c r="AU9" s="74" t="s">
        <v>710</v>
      </c>
      <c r="AV9" s="67" t="s">
        <v>978</v>
      </c>
      <c r="AW9" s="68">
        <f t="shared" ref="AW9:AX9" si="11">91/440</f>
        <v>0.20681818181818182</v>
      </c>
      <c r="AX9" s="68">
        <f t="shared" si="11"/>
        <v>0.20681818181818182</v>
      </c>
      <c r="AY9" s="66">
        <f t="shared" si="8"/>
        <v>1</v>
      </c>
      <c r="AZ9" s="67" t="s">
        <v>979</v>
      </c>
      <c r="BA9" s="66">
        <f>91/96</f>
        <v>0.94791666666666663</v>
      </c>
      <c r="BB9" s="10" t="s">
        <v>706</v>
      </c>
      <c r="BC9" s="34"/>
    </row>
    <row r="10" spans="1:55" ht="99.9" customHeight="1" x14ac:dyDescent="0.3">
      <c r="A10" s="34"/>
      <c r="B10" s="63">
        <v>7</v>
      </c>
      <c r="C10" s="64" t="s">
        <v>33</v>
      </c>
      <c r="D10" s="64" t="s">
        <v>34</v>
      </c>
      <c r="E10" s="64" t="s">
        <v>65</v>
      </c>
      <c r="F10" s="64" t="s">
        <v>36</v>
      </c>
      <c r="G10" s="64" t="s">
        <v>66</v>
      </c>
      <c r="H10" s="64" t="s">
        <v>38</v>
      </c>
      <c r="I10" s="64" t="s">
        <v>39</v>
      </c>
      <c r="J10" s="64" t="s">
        <v>845</v>
      </c>
      <c r="K10" s="64" t="s">
        <v>96</v>
      </c>
      <c r="L10" s="64" t="s">
        <v>97</v>
      </c>
      <c r="M10" s="64" t="s">
        <v>98</v>
      </c>
      <c r="N10" s="64" t="s">
        <v>60</v>
      </c>
      <c r="O10" s="64" t="s">
        <v>44</v>
      </c>
      <c r="P10" s="64" t="s">
        <v>44</v>
      </c>
      <c r="Q10" s="64" t="s">
        <v>45</v>
      </c>
      <c r="R10" s="64">
        <v>63</v>
      </c>
      <c r="S10" s="64">
        <f>63+48</f>
        <v>111</v>
      </c>
      <c r="T10" s="67" t="s">
        <v>99</v>
      </c>
      <c r="U10" s="67">
        <f>105+20</f>
        <v>125</v>
      </c>
      <c r="V10" s="67" t="s">
        <v>100</v>
      </c>
      <c r="W10" s="67" t="s">
        <v>101</v>
      </c>
      <c r="X10" s="67" t="s">
        <v>102</v>
      </c>
      <c r="Y10" s="67" t="s">
        <v>103</v>
      </c>
      <c r="Z10" s="67" t="s">
        <v>104</v>
      </c>
      <c r="AA10" s="67" t="s">
        <v>105</v>
      </c>
      <c r="AB10" s="69"/>
      <c r="AC10" s="64" t="s">
        <v>87</v>
      </c>
      <c r="AD10" s="64" t="s">
        <v>64</v>
      </c>
      <c r="AE10" s="64" t="s">
        <v>55</v>
      </c>
      <c r="AF10" s="64" t="s">
        <v>106</v>
      </c>
      <c r="AG10" s="70" t="s">
        <v>107</v>
      </c>
      <c r="AH10" s="67" t="s">
        <v>99</v>
      </c>
      <c r="AI10" s="67">
        <f t="shared" ref="AI10:AJ10" si="12">111+2+1+1+1+4+5</f>
        <v>125</v>
      </c>
      <c r="AJ10" s="67">
        <f t="shared" si="12"/>
        <v>125</v>
      </c>
      <c r="AK10" s="68">
        <f t="shared" si="5"/>
        <v>1</v>
      </c>
      <c r="AL10" s="67" t="s">
        <v>713</v>
      </c>
      <c r="AM10" s="75">
        <f>14/41</f>
        <v>0.34146341463414637</v>
      </c>
      <c r="AN10" s="74" t="s">
        <v>710</v>
      </c>
      <c r="AO10" s="67" t="s">
        <v>99</v>
      </c>
      <c r="AP10" s="67">
        <v>126</v>
      </c>
      <c r="AQ10" s="67">
        <v>126</v>
      </c>
      <c r="AR10" s="66">
        <v>1</v>
      </c>
      <c r="AS10" s="72" t="s">
        <v>831</v>
      </c>
      <c r="AT10" s="73">
        <f>15/41</f>
        <v>0.36585365853658536</v>
      </c>
      <c r="AU10" s="74" t="s">
        <v>710</v>
      </c>
      <c r="AV10" s="67" t="s">
        <v>980</v>
      </c>
      <c r="AW10" s="67">
        <f t="shared" ref="AW10:AX10" si="13">(111+40)</f>
        <v>151</v>
      </c>
      <c r="AX10" s="67">
        <f t="shared" si="13"/>
        <v>151</v>
      </c>
      <c r="AY10" s="66">
        <v>1</v>
      </c>
      <c r="AZ10" s="67" t="s">
        <v>981</v>
      </c>
      <c r="BA10" s="68">
        <f>40/41</f>
        <v>0.97560975609756095</v>
      </c>
      <c r="BB10" s="10" t="s">
        <v>706</v>
      </c>
      <c r="BC10" s="34"/>
    </row>
    <row r="11" spans="1:55" ht="99.9" customHeight="1" x14ac:dyDescent="0.3">
      <c r="A11" s="34"/>
      <c r="B11" s="63">
        <v>8</v>
      </c>
      <c r="C11" s="64" t="s">
        <v>33</v>
      </c>
      <c r="D11" s="64" t="s">
        <v>34</v>
      </c>
      <c r="E11" s="64" t="s">
        <v>108</v>
      </c>
      <c r="F11" s="64" t="s">
        <v>36</v>
      </c>
      <c r="G11" s="64" t="s">
        <v>109</v>
      </c>
      <c r="H11" s="64" t="s">
        <v>38</v>
      </c>
      <c r="I11" s="64" t="s">
        <v>39</v>
      </c>
      <c r="J11" s="64" t="s">
        <v>845</v>
      </c>
      <c r="K11" s="64" t="s">
        <v>110</v>
      </c>
      <c r="L11" s="64" t="s">
        <v>111</v>
      </c>
      <c r="M11" s="64" t="s">
        <v>112</v>
      </c>
      <c r="N11" s="64" t="s">
        <v>60</v>
      </c>
      <c r="O11" s="64" t="s">
        <v>44</v>
      </c>
      <c r="P11" s="64" t="s">
        <v>44</v>
      </c>
      <c r="Q11" s="64" t="s">
        <v>45</v>
      </c>
      <c r="R11" s="64">
        <v>43</v>
      </c>
      <c r="S11" s="64">
        <f>43+1+1+1</f>
        <v>46</v>
      </c>
      <c r="T11" s="67">
        <v>52</v>
      </c>
      <c r="U11" s="67">
        <v>62</v>
      </c>
      <c r="V11" s="67" t="s">
        <v>61</v>
      </c>
      <c r="W11" s="67" t="s">
        <v>61</v>
      </c>
      <c r="X11" s="67" t="s">
        <v>61</v>
      </c>
      <c r="Y11" s="67" t="s">
        <v>61</v>
      </c>
      <c r="Z11" s="67" t="s">
        <v>61</v>
      </c>
      <c r="AA11" s="67" t="s">
        <v>61</v>
      </c>
      <c r="AB11" s="69"/>
      <c r="AC11" s="64" t="s">
        <v>64</v>
      </c>
      <c r="AD11" s="64" t="s">
        <v>64</v>
      </c>
      <c r="AE11" s="64" t="s">
        <v>55</v>
      </c>
      <c r="AF11" s="64" t="s">
        <v>76</v>
      </c>
      <c r="AG11" s="70" t="s">
        <v>77</v>
      </c>
      <c r="AH11" s="67">
        <v>52</v>
      </c>
      <c r="AI11" s="67">
        <v>46</v>
      </c>
      <c r="AJ11" s="67">
        <v>46</v>
      </c>
      <c r="AK11" s="68">
        <f t="shared" ref="AK11:AK13" si="14">AJ11/AI11</f>
        <v>1</v>
      </c>
      <c r="AL11" s="67" t="s">
        <v>714</v>
      </c>
      <c r="AM11" s="73">
        <v>0</v>
      </c>
      <c r="AN11" s="74" t="s">
        <v>710</v>
      </c>
      <c r="AO11" s="67">
        <v>52</v>
      </c>
      <c r="AP11" s="67">
        <v>46</v>
      </c>
      <c r="AQ11" s="67">
        <v>46</v>
      </c>
      <c r="AR11" s="68">
        <f t="shared" ref="AR11:AR13" si="15">AQ11/AP11</f>
        <v>1</v>
      </c>
      <c r="AS11" s="72" t="s">
        <v>832</v>
      </c>
      <c r="AT11" s="73">
        <v>0</v>
      </c>
      <c r="AU11" s="74" t="s">
        <v>710</v>
      </c>
      <c r="AV11" s="67" t="s">
        <v>982</v>
      </c>
      <c r="AW11" s="67">
        <f t="shared" ref="AW11:AX11" si="16">(46+4)</f>
        <v>50</v>
      </c>
      <c r="AX11" s="67">
        <f t="shared" si="16"/>
        <v>50</v>
      </c>
      <c r="AY11" s="68">
        <f t="shared" ref="AY11:AY13" si="17">AX11/AW11</f>
        <v>1</v>
      </c>
      <c r="AZ11" s="67" t="s">
        <v>983</v>
      </c>
      <c r="BA11" s="68">
        <f>(46+4)/52</f>
        <v>0.96153846153846156</v>
      </c>
      <c r="BB11" s="10" t="s">
        <v>706</v>
      </c>
      <c r="BC11" s="34"/>
    </row>
    <row r="12" spans="1:55" ht="99.9" customHeight="1" x14ac:dyDescent="0.3">
      <c r="A12" s="34"/>
      <c r="B12" s="63">
        <v>9</v>
      </c>
      <c r="C12" s="64" t="s">
        <v>33</v>
      </c>
      <c r="D12" s="64" t="s">
        <v>34</v>
      </c>
      <c r="E12" s="64" t="s">
        <v>108</v>
      </c>
      <c r="F12" s="64" t="s">
        <v>36</v>
      </c>
      <c r="G12" s="64" t="s">
        <v>113</v>
      </c>
      <c r="H12" s="64" t="s">
        <v>38</v>
      </c>
      <c r="I12" s="64" t="s">
        <v>39</v>
      </c>
      <c r="J12" s="64" t="s">
        <v>845</v>
      </c>
      <c r="K12" s="64" t="s">
        <v>114</v>
      </c>
      <c r="L12" s="64" t="s">
        <v>115</v>
      </c>
      <c r="M12" s="64" t="s">
        <v>116</v>
      </c>
      <c r="N12" s="64" t="s">
        <v>60</v>
      </c>
      <c r="O12" s="64" t="s">
        <v>44</v>
      </c>
      <c r="P12" s="64" t="s">
        <v>44</v>
      </c>
      <c r="Q12" s="64" t="s">
        <v>45</v>
      </c>
      <c r="R12" s="65">
        <v>0.25</v>
      </c>
      <c r="S12" s="65">
        <v>0.59</v>
      </c>
      <c r="T12" s="66">
        <v>0.72</v>
      </c>
      <c r="U12" s="66">
        <v>1</v>
      </c>
      <c r="V12" s="67" t="s">
        <v>1035</v>
      </c>
      <c r="W12" s="67" t="s">
        <v>1036</v>
      </c>
      <c r="X12" s="67" t="s">
        <v>1037</v>
      </c>
      <c r="Y12" s="67" t="s">
        <v>1038</v>
      </c>
      <c r="Z12" s="67" t="s">
        <v>1039</v>
      </c>
      <c r="AA12" s="67" t="s">
        <v>1040</v>
      </c>
      <c r="AB12" s="69"/>
      <c r="AC12" s="64" t="s">
        <v>117</v>
      </c>
      <c r="AD12" s="64" t="s">
        <v>64</v>
      </c>
      <c r="AE12" s="64" t="s">
        <v>55</v>
      </c>
      <c r="AF12" s="64" t="s">
        <v>118</v>
      </c>
      <c r="AG12" s="70" t="s">
        <v>119</v>
      </c>
      <c r="AH12" s="66">
        <v>0.72</v>
      </c>
      <c r="AI12" s="68">
        <v>0.59889999999999999</v>
      </c>
      <c r="AJ12" s="68">
        <v>0.59889999999999999</v>
      </c>
      <c r="AK12" s="68">
        <f t="shared" si="14"/>
        <v>1</v>
      </c>
      <c r="AL12" s="67" t="s">
        <v>1041</v>
      </c>
      <c r="AM12" s="73">
        <v>0</v>
      </c>
      <c r="AN12" s="74" t="s">
        <v>710</v>
      </c>
      <c r="AO12" s="68">
        <v>0.72</v>
      </c>
      <c r="AP12" s="68">
        <v>0.59889999999999999</v>
      </c>
      <c r="AQ12" s="68">
        <v>0.59889999999999999</v>
      </c>
      <c r="AR12" s="68">
        <f t="shared" si="15"/>
        <v>1</v>
      </c>
      <c r="AS12" s="72" t="s">
        <v>833</v>
      </c>
      <c r="AT12" s="73">
        <v>0</v>
      </c>
      <c r="AU12" s="74" t="s">
        <v>710</v>
      </c>
      <c r="AV12" s="68">
        <v>0.75139999999999996</v>
      </c>
      <c r="AW12" s="68">
        <v>0.68610000000000004</v>
      </c>
      <c r="AX12" s="68">
        <v>0.68610000000000004</v>
      </c>
      <c r="AY12" s="68">
        <f t="shared" si="17"/>
        <v>1</v>
      </c>
      <c r="AZ12" s="67" t="s">
        <v>984</v>
      </c>
      <c r="BA12" s="68">
        <f>68.61%/75.14%</f>
        <v>0.91309555496406714</v>
      </c>
      <c r="BB12" s="10" t="s">
        <v>706</v>
      </c>
      <c r="BC12" s="34"/>
    </row>
    <row r="13" spans="1:55" ht="99.9" customHeight="1" x14ac:dyDescent="0.3">
      <c r="A13" s="34"/>
      <c r="B13" s="63">
        <v>10</v>
      </c>
      <c r="C13" s="64" t="s">
        <v>33</v>
      </c>
      <c r="D13" s="64" t="s">
        <v>34</v>
      </c>
      <c r="E13" s="64" t="s">
        <v>35</v>
      </c>
      <c r="F13" s="64" t="s">
        <v>36</v>
      </c>
      <c r="G13" s="64" t="s">
        <v>120</v>
      </c>
      <c r="H13" s="64" t="s">
        <v>38</v>
      </c>
      <c r="I13" s="64" t="s">
        <v>39</v>
      </c>
      <c r="J13" s="64" t="s">
        <v>845</v>
      </c>
      <c r="K13" s="64" t="s">
        <v>121</v>
      </c>
      <c r="L13" s="64" t="s">
        <v>122</v>
      </c>
      <c r="M13" s="64" t="s">
        <v>123</v>
      </c>
      <c r="N13" s="64" t="s">
        <v>60</v>
      </c>
      <c r="O13" s="64" t="s">
        <v>44</v>
      </c>
      <c r="P13" s="64" t="s">
        <v>44</v>
      </c>
      <c r="Q13" s="64" t="s">
        <v>45</v>
      </c>
      <c r="R13" s="65">
        <v>0.44</v>
      </c>
      <c r="S13" s="65">
        <f>30%+12%+20%</f>
        <v>0.62</v>
      </c>
      <c r="T13" s="66">
        <v>0.65</v>
      </c>
      <c r="U13" s="66">
        <v>1</v>
      </c>
      <c r="V13" s="67" t="s">
        <v>61</v>
      </c>
      <c r="W13" s="67" t="s">
        <v>61</v>
      </c>
      <c r="X13" s="67" t="s">
        <v>61</v>
      </c>
      <c r="Y13" s="66" t="s">
        <v>124</v>
      </c>
      <c r="Z13" s="67" t="s">
        <v>1042</v>
      </c>
      <c r="AA13" s="67" t="s">
        <v>61</v>
      </c>
      <c r="AB13" s="69"/>
      <c r="AC13" s="64" t="s">
        <v>117</v>
      </c>
      <c r="AD13" s="64" t="s">
        <v>64</v>
      </c>
      <c r="AE13" s="64" t="s">
        <v>55</v>
      </c>
      <c r="AF13" s="64" t="s">
        <v>125</v>
      </c>
      <c r="AG13" s="70" t="s">
        <v>126</v>
      </c>
      <c r="AH13" s="66">
        <v>0.65</v>
      </c>
      <c r="AI13" s="66">
        <v>0.62</v>
      </c>
      <c r="AJ13" s="66">
        <v>0.62</v>
      </c>
      <c r="AK13" s="68">
        <f t="shared" si="14"/>
        <v>1</v>
      </c>
      <c r="AL13" s="67" t="s">
        <v>715</v>
      </c>
      <c r="AM13" s="73">
        <v>0</v>
      </c>
      <c r="AN13" s="74" t="s">
        <v>710</v>
      </c>
      <c r="AO13" s="68">
        <v>0.65</v>
      </c>
      <c r="AP13" s="66">
        <v>0.62</v>
      </c>
      <c r="AQ13" s="66">
        <v>0.62</v>
      </c>
      <c r="AR13" s="68">
        <f t="shared" si="15"/>
        <v>1</v>
      </c>
      <c r="AS13" s="72" t="s">
        <v>834</v>
      </c>
      <c r="AT13" s="73">
        <v>0</v>
      </c>
      <c r="AU13" s="74" t="s">
        <v>710</v>
      </c>
      <c r="AV13" s="68">
        <v>0.65</v>
      </c>
      <c r="AW13" s="66">
        <v>0.65</v>
      </c>
      <c r="AX13" s="66">
        <v>0.65</v>
      </c>
      <c r="AY13" s="68">
        <f t="shared" si="17"/>
        <v>1</v>
      </c>
      <c r="AZ13" s="67" t="s">
        <v>985</v>
      </c>
      <c r="BA13" s="66">
        <f>65/65</f>
        <v>1</v>
      </c>
      <c r="BB13" s="10" t="s">
        <v>706</v>
      </c>
      <c r="BC13" s="34"/>
    </row>
    <row r="14" spans="1:55" ht="99.9" customHeight="1" x14ac:dyDescent="0.3">
      <c r="A14" s="34"/>
      <c r="B14" s="63">
        <v>11</v>
      </c>
      <c r="C14" s="64" t="s">
        <v>33</v>
      </c>
      <c r="D14" s="64" t="s">
        <v>58</v>
      </c>
      <c r="E14" s="64" t="s">
        <v>59</v>
      </c>
      <c r="F14" s="64" t="s">
        <v>36</v>
      </c>
      <c r="G14" s="64" t="s">
        <v>127</v>
      </c>
      <c r="H14" s="64"/>
      <c r="I14" s="64" t="s">
        <v>39</v>
      </c>
      <c r="J14" s="64" t="s">
        <v>845</v>
      </c>
      <c r="K14" s="64" t="s">
        <v>128</v>
      </c>
      <c r="L14" s="64" t="s">
        <v>129</v>
      </c>
      <c r="M14" s="64" t="s">
        <v>130</v>
      </c>
      <c r="N14" s="64" t="s">
        <v>60</v>
      </c>
      <c r="O14" s="64" t="s">
        <v>44</v>
      </c>
      <c r="P14" s="64" t="s">
        <v>44</v>
      </c>
      <c r="Q14" s="64" t="s">
        <v>45</v>
      </c>
      <c r="R14" s="64">
        <v>318</v>
      </c>
      <c r="S14" s="64">
        <f>318+354</f>
        <v>672</v>
      </c>
      <c r="T14" s="67" t="s">
        <v>131</v>
      </c>
      <c r="U14" s="67">
        <f>847+400</f>
        <v>1247</v>
      </c>
      <c r="V14" s="67" t="s">
        <v>132</v>
      </c>
      <c r="W14" s="67" t="s">
        <v>133</v>
      </c>
      <c r="X14" s="67" t="s">
        <v>134</v>
      </c>
      <c r="Y14" s="67" t="s">
        <v>1043</v>
      </c>
      <c r="Z14" s="67" t="s">
        <v>135</v>
      </c>
      <c r="AA14" s="67" t="s">
        <v>136</v>
      </c>
      <c r="AB14" s="67"/>
      <c r="AC14" s="64" t="s">
        <v>87</v>
      </c>
      <c r="AD14" s="64" t="s">
        <v>64</v>
      </c>
      <c r="AE14" s="64" t="s">
        <v>55</v>
      </c>
      <c r="AF14" s="64" t="s">
        <v>125</v>
      </c>
      <c r="AG14" s="70" t="s">
        <v>126</v>
      </c>
      <c r="AH14" s="67" t="s">
        <v>131</v>
      </c>
      <c r="AI14" s="67">
        <f t="shared" ref="AI14:AJ14" si="18">672+2+5+2+7+20</f>
        <v>708</v>
      </c>
      <c r="AJ14" s="67">
        <f t="shared" si="18"/>
        <v>708</v>
      </c>
      <c r="AK14" s="68">
        <v>1</v>
      </c>
      <c r="AL14" s="67" t="s">
        <v>716</v>
      </c>
      <c r="AM14" s="75">
        <f>(2+5+2+7+20)/212</f>
        <v>0.16981132075471697</v>
      </c>
      <c r="AN14" s="74" t="s">
        <v>710</v>
      </c>
      <c r="AO14" s="67" t="s">
        <v>131</v>
      </c>
      <c r="AP14" s="67">
        <f t="shared" ref="AP14:AQ14" si="19">672+2+5+2+7+20+1</f>
        <v>709</v>
      </c>
      <c r="AQ14" s="67">
        <f t="shared" si="19"/>
        <v>709</v>
      </c>
      <c r="AR14" s="68">
        <v>1</v>
      </c>
      <c r="AS14" s="72" t="s">
        <v>835</v>
      </c>
      <c r="AT14" s="75">
        <f>(2+5+2+7+20+1)/212</f>
        <v>0.17452830188679244</v>
      </c>
      <c r="AU14" s="74" t="s">
        <v>710</v>
      </c>
      <c r="AV14" s="68" t="s">
        <v>131</v>
      </c>
      <c r="AW14" s="67">
        <f>672+10+1+10+2+8+26+65+120+6+4+5+15+2</f>
        <v>946</v>
      </c>
      <c r="AX14" s="67">
        <f>672+10+1+10+2+8+26+120+65+6+4+5+15+2</f>
        <v>946</v>
      </c>
      <c r="AY14" s="68">
        <v>1</v>
      </c>
      <c r="AZ14" s="67" t="s">
        <v>986</v>
      </c>
      <c r="BA14" s="68">
        <v>1</v>
      </c>
      <c r="BB14" s="10" t="s">
        <v>706</v>
      </c>
      <c r="BC14" s="34"/>
    </row>
    <row r="15" spans="1:55" ht="99.9" customHeight="1" x14ac:dyDescent="0.3">
      <c r="A15" s="34"/>
      <c r="B15" s="63">
        <v>13</v>
      </c>
      <c r="C15" s="64" t="s">
        <v>33</v>
      </c>
      <c r="D15" s="64" t="s">
        <v>58</v>
      </c>
      <c r="E15" s="64" t="s">
        <v>59</v>
      </c>
      <c r="F15" s="64" t="s">
        <v>36</v>
      </c>
      <c r="G15" s="64" t="s">
        <v>37</v>
      </c>
      <c r="H15" s="64" t="s">
        <v>38</v>
      </c>
      <c r="I15" s="64" t="s">
        <v>39</v>
      </c>
      <c r="J15" s="64" t="s">
        <v>845</v>
      </c>
      <c r="K15" s="64" t="s">
        <v>137</v>
      </c>
      <c r="L15" s="64" t="s">
        <v>138</v>
      </c>
      <c r="M15" s="64" t="s">
        <v>139</v>
      </c>
      <c r="N15" s="64" t="s">
        <v>43</v>
      </c>
      <c r="O15" s="64" t="s">
        <v>44</v>
      </c>
      <c r="P15" s="64" t="s">
        <v>44</v>
      </c>
      <c r="Q15" s="64" t="s">
        <v>45</v>
      </c>
      <c r="R15" s="1">
        <v>17407</v>
      </c>
      <c r="S15" s="147">
        <f>17407+7858.86+200.85+27.1+50.17+4636.64+273.08+427.72+10.42+37+254.89-0.09</f>
        <v>31183.639999999996</v>
      </c>
      <c r="T15" s="67" t="s">
        <v>717</v>
      </c>
      <c r="U15" s="67" t="s">
        <v>61</v>
      </c>
      <c r="V15" s="67" t="s">
        <v>1044</v>
      </c>
      <c r="W15" s="67" t="s">
        <v>140</v>
      </c>
      <c r="X15" s="67" t="s">
        <v>1045</v>
      </c>
      <c r="Y15" s="67" t="s">
        <v>1046</v>
      </c>
      <c r="Z15" s="67" t="s">
        <v>1047</v>
      </c>
      <c r="AA15" s="67" t="s">
        <v>141</v>
      </c>
      <c r="AB15" s="69"/>
      <c r="AC15" s="64" t="s">
        <v>87</v>
      </c>
      <c r="AD15" s="64" t="s">
        <v>64</v>
      </c>
      <c r="AE15" s="64" t="s">
        <v>55</v>
      </c>
      <c r="AF15" s="64" t="s">
        <v>125</v>
      </c>
      <c r="AG15" s="70" t="s">
        <v>126</v>
      </c>
      <c r="AH15" s="67" t="s">
        <v>717</v>
      </c>
      <c r="AI15" s="76">
        <f t="shared" ref="AI15:AJ15" si="20">(31183.64)+185.85+88.35+55.82+5200.85+262.87+575.68+301.53</f>
        <v>37854.589999999997</v>
      </c>
      <c r="AJ15" s="76">
        <f t="shared" si="20"/>
        <v>37854.589999999997</v>
      </c>
      <c r="AK15" s="66">
        <f>AJ15/AI15</f>
        <v>1</v>
      </c>
      <c r="AL15" s="67" t="s">
        <v>718</v>
      </c>
      <c r="AM15" s="68">
        <f>(185.85+88.35+55.82+5200.85+262.87+575.68+301.53)/5481.71</f>
        <v>1.216946901605521</v>
      </c>
      <c r="AN15" s="77" t="s">
        <v>706</v>
      </c>
      <c r="AO15" s="67" t="s">
        <v>717</v>
      </c>
      <c r="AP15" s="76">
        <f t="shared" ref="AP15:AQ15" si="21">(31183.64)+185.85+88.35+55.82+5200.85+262.87+575.68+301.53+123.71</f>
        <v>37978.299999999996</v>
      </c>
      <c r="AQ15" s="76">
        <f t="shared" si="21"/>
        <v>37978.299999999996</v>
      </c>
      <c r="AR15" s="66">
        <f>AQ15/AP15</f>
        <v>1</v>
      </c>
      <c r="AS15" s="72" t="s">
        <v>836</v>
      </c>
      <c r="AT15" s="78">
        <f>(185.85+88.35+55.82+5200.85+262.87+575.68+301.53+123.71)/5481.71</f>
        <v>1.2395146769894796</v>
      </c>
      <c r="AU15" s="77" t="s">
        <v>706</v>
      </c>
      <c r="AV15" s="67" t="s">
        <v>1048</v>
      </c>
      <c r="AW15" s="76">
        <f t="shared" ref="AW15:AX15" si="22">(31183.64)+185.85+88.35+55.82+5200.85+262.87+575.68+301.53+123.71+965.31</f>
        <v>38943.609999999993</v>
      </c>
      <c r="AX15" s="76">
        <f t="shared" si="22"/>
        <v>38943.609999999993</v>
      </c>
      <c r="AY15" s="66">
        <f>AX15/AW15</f>
        <v>1</v>
      </c>
      <c r="AZ15" s="67" t="s">
        <v>987</v>
      </c>
      <c r="BA15" s="68">
        <v>1</v>
      </c>
      <c r="BB15" s="10" t="s">
        <v>706</v>
      </c>
      <c r="BC15" s="34"/>
    </row>
    <row r="16" spans="1:55" ht="99.9" customHeight="1" x14ac:dyDescent="0.3">
      <c r="A16" s="34"/>
      <c r="B16" s="63">
        <v>14</v>
      </c>
      <c r="C16" s="64" t="s">
        <v>33</v>
      </c>
      <c r="D16" s="64" t="s">
        <v>58</v>
      </c>
      <c r="E16" s="64" t="s">
        <v>59</v>
      </c>
      <c r="F16" s="64" t="s">
        <v>36</v>
      </c>
      <c r="G16" s="64" t="s">
        <v>37</v>
      </c>
      <c r="H16" s="64"/>
      <c r="I16" s="64" t="s">
        <v>39</v>
      </c>
      <c r="J16" s="64" t="s">
        <v>845</v>
      </c>
      <c r="K16" s="64" t="s">
        <v>142</v>
      </c>
      <c r="L16" s="64" t="s">
        <v>143</v>
      </c>
      <c r="M16" s="64" t="s">
        <v>144</v>
      </c>
      <c r="N16" s="64" t="s">
        <v>60</v>
      </c>
      <c r="O16" s="64" t="s">
        <v>44</v>
      </c>
      <c r="P16" s="64" t="s">
        <v>44</v>
      </c>
      <c r="Q16" s="64" t="s">
        <v>45</v>
      </c>
      <c r="R16" s="64">
        <v>936.01</v>
      </c>
      <c r="S16" s="64">
        <f>936+114.386+745.92+52.57+37.26+28.09+11.2+9.3+72.95+125.68+78.85+37.07+37.65+20+106.387+32+83.714+166.33+274.5</f>
        <v>2969.857</v>
      </c>
      <c r="T16" s="67" t="s">
        <v>145</v>
      </c>
      <c r="U16" s="67" t="s">
        <v>146</v>
      </c>
      <c r="V16" s="67" t="s">
        <v>147</v>
      </c>
      <c r="W16" s="67" t="s">
        <v>148</v>
      </c>
      <c r="X16" s="67" t="s">
        <v>149</v>
      </c>
      <c r="Y16" s="67" t="s">
        <v>150</v>
      </c>
      <c r="Z16" s="67" t="s">
        <v>151</v>
      </c>
      <c r="AA16" s="67" t="s">
        <v>1049</v>
      </c>
      <c r="AB16" s="69"/>
      <c r="AC16" s="64" t="s">
        <v>152</v>
      </c>
      <c r="AD16" s="64" t="s">
        <v>64</v>
      </c>
      <c r="AE16" s="64" t="s">
        <v>55</v>
      </c>
      <c r="AF16" s="64" t="s">
        <v>76</v>
      </c>
      <c r="AG16" s="70" t="s">
        <v>77</v>
      </c>
      <c r="AH16" s="67" t="s">
        <v>145</v>
      </c>
      <c r="AI16" s="76">
        <f t="shared" ref="AI16:AJ16" si="23">936+114.386+745.92+52.57+37.26+28.09+11.2+9.3+72.95+125.68+78.85+37.07+37.65+20+106.387+32+83.714+166.33+274.5+131.9+39.94+16.2</f>
        <v>3157.8969999999999</v>
      </c>
      <c r="AJ16" s="76">
        <f t="shared" si="23"/>
        <v>3157.8969999999999</v>
      </c>
      <c r="AK16" s="66">
        <v>1</v>
      </c>
      <c r="AL16" s="67" t="s">
        <v>719</v>
      </c>
      <c r="AM16" s="66">
        <f>((131.96+39.94+16.2)/646.6)</f>
        <v>0.29090627899783483</v>
      </c>
      <c r="AN16" s="77" t="s">
        <v>710</v>
      </c>
      <c r="AO16" s="67" t="s">
        <v>145</v>
      </c>
      <c r="AP16" s="76">
        <f t="shared" ref="AP16:AQ16" si="24">936+114.386+745.92+52.57+37.26+28.09+11.2+9.3+72.95+125.68+78.85+37.07+37.65+20+106.387+32+83.714+166.33+274.5+131.9+39.94+16.2</f>
        <v>3157.8969999999999</v>
      </c>
      <c r="AQ16" s="76">
        <f t="shared" si="24"/>
        <v>3157.8969999999999</v>
      </c>
      <c r="AR16" s="66">
        <v>1</v>
      </c>
      <c r="AS16" s="72" t="s">
        <v>837</v>
      </c>
      <c r="AT16" s="66">
        <f>((131.96+39.94+16.2)/646.6)</f>
        <v>0.29090627899783483</v>
      </c>
      <c r="AU16" s="77" t="s">
        <v>710</v>
      </c>
      <c r="AV16" s="67" t="s">
        <v>988</v>
      </c>
      <c r="AW16" s="76">
        <f t="shared" ref="AW16:AX16" si="25">936+114.386+745.92+52.57+37.26+28.09+11.2+9.3+72.95+125.68+78.85+37.07+37.65+20+106.387+32+83.714+166.33+274.5+131.96+39.94+16.2+394.04+34.07+14.57+13.5+33.45+98.59+99.4+58.7</f>
        <v>3904.277</v>
      </c>
      <c r="AX16" s="76">
        <f t="shared" si="25"/>
        <v>3904.277</v>
      </c>
      <c r="AY16" s="66">
        <v>1</v>
      </c>
      <c r="AZ16" s="67" t="s">
        <v>989</v>
      </c>
      <c r="BA16" s="66">
        <f>((131.96+39.94+16.2+394.04+34.07+14.57+13.5+33.45+98.59+99.4+58.7)/963.07)</f>
        <v>0.97025138359620811</v>
      </c>
      <c r="BB16" s="10" t="s">
        <v>706</v>
      </c>
      <c r="BC16" s="34"/>
    </row>
    <row r="17" spans="1:55" ht="99.9" customHeight="1" x14ac:dyDescent="0.3">
      <c r="A17" s="34"/>
      <c r="B17" s="63">
        <v>15</v>
      </c>
      <c r="C17" s="64" t="s">
        <v>33</v>
      </c>
      <c r="D17" s="64" t="s">
        <v>34</v>
      </c>
      <c r="E17" s="64" t="s">
        <v>65</v>
      </c>
      <c r="F17" s="64" t="s">
        <v>36</v>
      </c>
      <c r="G17" s="64" t="s">
        <v>37</v>
      </c>
      <c r="H17" s="64" t="s">
        <v>38</v>
      </c>
      <c r="I17" s="64" t="s">
        <v>39</v>
      </c>
      <c r="J17" s="64" t="s">
        <v>845</v>
      </c>
      <c r="K17" s="64" t="s">
        <v>154</v>
      </c>
      <c r="L17" s="64" t="s">
        <v>155</v>
      </c>
      <c r="M17" s="64" t="s">
        <v>156</v>
      </c>
      <c r="N17" s="64" t="s">
        <v>60</v>
      </c>
      <c r="O17" s="64" t="s">
        <v>44</v>
      </c>
      <c r="P17" s="64" t="s">
        <v>44</v>
      </c>
      <c r="Q17" s="64" t="s">
        <v>45</v>
      </c>
      <c r="R17" s="65">
        <v>0.73</v>
      </c>
      <c r="S17" s="81">
        <v>0.82050000000000001</v>
      </c>
      <c r="T17" s="68">
        <v>0.83</v>
      </c>
      <c r="U17" s="66">
        <v>1</v>
      </c>
      <c r="V17" s="67" t="s">
        <v>157</v>
      </c>
      <c r="W17" s="67" t="s">
        <v>158</v>
      </c>
      <c r="X17" s="67" t="s">
        <v>159</v>
      </c>
      <c r="Y17" s="67" t="s">
        <v>160</v>
      </c>
      <c r="Z17" s="67" t="s">
        <v>161</v>
      </c>
      <c r="AA17" s="67" t="s">
        <v>61</v>
      </c>
      <c r="AB17" s="67"/>
      <c r="AC17" s="64" t="s">
        <v>162</v>
      </c>
      <c r="AD17" s="64" t="s">
        <v>64</v>
      </c>
      <c r="AE17" s="64" t="s">
        <v>55</v>
      </c>
      <c r="AF17" s="64" t="s">
        <v>76</v>
      </c>
      <c r="AG17" s="70" t="s">
        <v>77</v>
      </c>
      <c r="AH17" s="68">
        <v>0.83</v>
      </c>
      <c r="AI17" s="71">
        <v>0.82050000000000001</v>
      </c>
      <c r="AJ17" s="71">
        <v>0.82050000000000001</v>
      </c>
      <c r="AK17" s="68">
        <f t="shared" ref="AK17:AK18" si="26">AJ17/AI17</f>
        <v>1</v>
      </c>
      <c r="AL17" s="79" t="s">
        <v>720</v>
      </c>
      <c r="AM17" s="66">
        <v>0</v>
      </c>
      <c r="AN17" s="77" t="s">
        <v>710</v>
      </c>
      <c r="AO17" s="68">
        <v>0.83</v>
      </c>
      <c r="AP17" s="71">
        <v>0.82050000000000001</v>
      </c>
      <c r="AQ17" s="71">
        <v>0.82050000000000001</v>
      </c>
      <c r="AR17" s="68">
        <f t="shared" ref="AR17:AR18" si="27">AQ17/AP17</f>
        <v>1</v>
      </c>
      <c r="AS17" s="80" t="s">
        <v>838</v>
      </c>
      <c r="AT17" s="66">
        <v>0</v>
      </c>
      <c r="AU17" s="77" t="s">
        <v>710</v>
      </c>
      <c r="AV17" s="68">
        <v>0.83</v>
      </c>
      <c r="AW17" s="71">
        <v>0.82269999999999999</v>
      </c>
      <c r="AX17" s="71">
        <v>0.82269999999999999</v>
      </c>
      <c r="AY17" s="68">
        <f t="shared" ref="AY17:AY18" si="28">AX17/AW17</f>
        <v>1</v>
      </c>
      <c r="AZ17" s="79" t="s">
        <v>990</v>
      </c>
      <c r="BA17" s="71">
        <f>82.27/83</f>
        <v>0.99120481927710835</v>
      </c>
      <c r="BB17" s="10" t="s">
        <v>706</v>
      </c>
      <c r="BC17" s="34"/>
    </row>
    <row r="18" spans="1:55" ht="99.9" customHeight="1" x14ac:dyDescent="0.3">
      <c r="A18" s="34"/>
      <c r="B18" s="63">
        <v>16</v>
      </c>
      <c r="C18" s="64" t="s">
        <v>33</v>
      </c>
      <c r="D18" s="64" t="s">
        <v>34</v>
      </c>
      <c r="E18" s="64" t="s">
        <v>35</v>
      </c>
      <c r="F18" s="64" t="s">
        <v>36</v>
      </c>
      <c r="G18" s="64" t="s">
        <v>37</v>
      </c>
      <c r="H18" s="64" t="s">
        <v>38</v>
      </c>
      <c r="I18" s="64" t="s">
        <v>39</v>
      </c>
      <c r="J18" s="64" t="s">
        <v>845</v>
      </c>
      <c r="K18" s="64" t="s">
        <v>164</v>
      </c>
      <c r="L18" s="64" t="s">
        <v>165</v>
      </c>
      <c r="M18" s="64" t="s">
        <v>166</v>
      </c>
      <c r="N18" s="64" t="s">
        <v>43</v>
      </c>
      <c r="O18" s="64" t="s">
        <v>44</v>
      </c>
      <c r="P18" s="64" t="s">
        <v>44</v>
      </c>
      <c r="Q18" s="64" t="s">
        <v>45</v>
      </c>
      <c r="R18" s="81" t="s">
        <v>167</v>
      </c>
      <c r="S18" s="81">
        <f>(500+2175.15+337.49+1182.62+1668.88+447.57)*100%/317856</f>
        <v>1.9857136564985403E-2</v>
      </c>
      <c r="T18" s="67" t="s">
        <v>168</v>
      </c>
      <c r="U18" s="67" t="s">
        <v>169</v>
      </c>
      <c r="V18" s="67" t="s">
        <v>61</v>
      </c>
      <c r="W18" s="67" t="s">
        <v>61</v>
      </c>
      <c r="X18" s="67" t="s">
        <v>61</v>
      </c>
      <c r="Y18" s="67" t="s">
        <v>61</v>
      </c>
      <c r="Z18" s="67" t="s">
        <v>170</v>
      </c>
      <c r="AA18" s="67" t="s">
        <v>61</v>
      </c>
      <c r="AB18" s="69"/>
      <c r="AC18" s="64" t="s">
        <v>171</v>
      </c>
      <c r="AD18" s="64" t="s">
        <v>54</v>
      </c>
      <c r="AE18" s="64" t="s">
        <v>55</v>
      </c>
      <c r="AF18" s="64" t="s">
        <v>56</v>
      </c>
      <c r="AG18" s="70" t="s">
        <v>57</v>
      </c>
      <c r="AH18" s="67" t="s">
        <v>168</v>
      </c>
      <c r="AI18" s="68">
        <f t="shared" ref="AI18:AJ18" si="29">((6331.71)+(4.95+6.23))/317856</f>
        <v>1.9955231299708043E-2</v>
      </c>
      <c r="AJ18" s="68">
        <f t="shared" si="29"/>
        <v>1.9955231299708043E-2</v>
      </c>
      <c r="AK18" s="66">
        <f t="shared" si="26"/>
        <v>1</v>
      </c>
      <c r="AL18" s="67" t="s">
        <v>721</v>
      </c>
      <c r="AM18" s="66">
        <f>11.18/20</f>
        <v>0.55899999999999994</v>
      </c>
      <c r="AN18" s="77" t="s">
        <v>710</v>
      </c>
      <c r="AO18" s="67" t="s">
        <v>168</v>
      </c>
      <c r="AP18" s="68">
        <f t="shared" ref="AP18:AQ18" si="30">((6331.71)+(4.95+6.23+9.92))/317856</f>
        <v>1.9986440400684587E-2</v>
      </c>
      <c r="AQ18" s="68">
        <f t="shared" si="30"/>
        <v>1.9986440400684587E-2</v>
      </c>
      <c r="AR18" s="66">
        <f t="shared" si="27"/>
        <v>1</v>
      </c>
      <c r="AS18" s="72" t="s">
        <v>839</v>
      </c>
      <c r="AT18" s="66">
        <f>11.18/20</f>
        <v>0.55899999999999994</v>
      </c>
      <c r="AU18" s="77" t="s">
        <v>710</v>
      </c>
      <c r="AV18" s="67" t="s">
        <v>168</v>
      </c>
      <c r="AW18" s="68">
        <f t="shared" ref="AW18:AX18" si="31">((6331.71)+(4.95+6.23+9.92))/317856</f>
        <v>1.9986440400684587E-2</v>
      </c>
      <c r="AX18" s="68">
        <f t="shared" si="31"/>
        <v>1.9986440400684587E-2</v>
      </c>
      <c r="AY18" s="66">
        <f t="shared" si="28"/>
        <v>1</v>
      </c>
      <c r="AZ18" s="67" t="s">
        <v>991</v>
      </c>
      <c r="BA18" s="68">
        <v>1</v>
      </c>
      <c r="BB18" s="10" t="s">
        <v>706</v>
      </c>
      <c r="BC18" s="34"/>
    </row>
    <row r="19" spans="1:55" ht="99.9" customHeight="1" x14ac:dyDescent="0.3">
      <c r="A19" s="34"/>
      <c r="B19" s="63">
        <v>105</v>
      </c>
      <c r="C19" s="64" t="s">
        <v>33</v>
      </c>
      <c r="D19" s="64" t="s">
        <v>34</v>
      </c>
      <c r="E19" s="64" t="s">
        <v>35</v>
      </c>
      <c r="F19" s="64" t="s">
        <v>36</v>
      </c>
      <c r="G19" s="64" t="s">
        <v>37</v>
      </c>
      <c r="H19" s="64" t="s">
        <v>38</v>
      </c>
      <c r="I19" s="64" t="s">
        <v>39</v>
      </c>
      <c r="J19" s="64" t="s">
        <v>845</v>
      </c>
      <c r="K19" s="64" t="s">
        <v>172</v>
      </c>
      <c r="L19" s="64" t="s">
        <v>173</v>
      </c>
      <c r="M19" s="64" t="s">
        <v>174</v>
      </c>
      <c r="N19" s="64" t="s">
        <v>43</v>
      </c>
      <c r="O19" s="64" t="s">
        <v>44</v>
      </c>
      <c r="P19" s="64" t="s">
        <v>44</v>
      </c>
      <c r="Q19" s="64" t="s">
        <v>45</v>
      </c>
      <c r="R19" s="81" t="s">
        <v>61</v>
      </c>
      <c r="S19" s="147">
        <f>234846+37011+41479+29430+27106+48783+176776+828338</f>
        <v>1423769</v>
      </c>
      <c r="T19" s="67" t="s">
        <v>722</v>
      </c>
      <c r="U19" s="67" t="s">
        <v>61</v>
      </c>
      <c r="V19" s="67" t="s">
        <v>1050</v>
      </c>
      <c r="W19" s="67" t="s">
        <v>175</v>
      </c>
      <c r="X19" s="67" t="s">
        <v>1051</v>
      </c>
      <c r="Y19" s="67" t="s">
        <v>176</v>
      </c>
      <c r="Z19" s="67" t="s">
        <v>1052</v>
      </c>
      <c r="AA19" s="67" t="s">
        <v>177</v>
      </c>
      <c r="AB19" s="69"/>
      <c r="AC19" s="64" t="s">
        <v>87</v>
      </c>
      <c r="AD19" s="64" t="s">
        <v>54</v>
      </c>
      <c r="AE19" s="64" t="s">
        <v>55</v>
      </c>
      <c r="AF19" s="64" t="s">
        <v>56</v>
      </c>
      <c r="AG19" s="70" t="s">
        <v>57</v>
      </c>
      <c r="AH19" s="67" t="s">
        <v>722</v>
      </c>
      <c r="AI19" s="76">
        <f t="shared" ref="AI19:AJ19" si="32">1423769+5514+106145+40393+165729+91979+64968+66925</f>
        <v>1965422</v>
      </c>
      <c r="AJ19" s="76">
        <f t="shared" si="32"/>
        <v>1965422</v>
      </c>
      <c r="AK19" s="66">
        <f t="shared" ref="AK19" si="33">(AJ19/AI19)</f>
        <v>1</v>
      </c>
      <c r="AL19" s="67" t="s">
        <v>723</v>
      </c>
      <c r="AM19" s="68">
        <f>(5514+106145+40393+165729+91979+64968+66925)/978718</f>
        <v>0.55343112111966875</v>
      </c>
      <c r="AN19" s="77" t="s">
        <v>710</v>
      </c>
      <c r="AO19" s="67" t="s">
        <v>722</v>
      </c>
      <c r="AP19" s="76">
        <f t="shared" ref="AP19:AQ19" si="34">1423769+5514+106145+40393+165729+91979+64968+66925+50114</f>
        <v>2015536</v>
      </c>
      <c r="AQ19" s="76">
        <f t="shared" si="34"/>
        <v>2015536</v>
      </c>
      <c r="AR19" s="67">
        <v>100</v>
      </c>
      <c r="AS19" s="72" t="s">
        <v>840</v>
      </c>
      <c r="AT19" s="66">
        <f>(5514+106145+40393+165729+91979+64968+66925+50114)/978718</f>
        <v>0.6046348386358481</v>
      </c>
      <c r="AU19" s="77" t="s">
        <v>710</v>
      </c>
      <c r="AV19" s="67" t="s">
        <v>1053</v>
      </c>
      <c r="AW19" s="76">
        <f t="shared" ref="AW19:AX19" si="35">1423769+5514+106145+40393+165729+91979+64968+66925+50114+262193</f>
        <v>2277729</v>
      </c>
      <c r="AX19" s="76">
        <f t="shared" si="35"/>
        <v>2277729</v>
      </c>
      <c r="AY19" s="67">
        <v>100</v>
      </c>
      <c r="AZ19" s="67" t="s">
        <v>992</v>
      </c>
      <c r="BA19" s="68">
        <f>(5514+106145+40393+165729+91979+64968+66925+50114+262193)/879429</f>
        <v>0.97103916291138914</v>
      </c>
      <c r="BB19" s="10" t="s">
        <v>706</v>
      </c>
      <c r="BC19" s="34"/>
    </row>
    <row r="20" spans="1:55" ht="99.9" customHeight="1" x14ac:dyDescent="0.3">
      <c r="A20" s="34"/>
      <c r="B20" s="63">
        <v>18</v>
      </c>
      <c r="C20" s="64" t="s">
        <v>33</v>
      </c>
      <c r="D20" s="64" t="s">
        <v>34</v>
      </c>
      <c r="E20" s="64" t="s">
        <v>178</v>
      </c>
      <c r="F20" s="64" t="s">
        <v>36</v>
      </c>
      <c r="G20" s="64" t="s">
        <v>37</v>
      </c>
      <c r="H20" s="64"/>
      <c r="I20" s="64" t="s">
        <v>179</v>
      </c>
      <c r="J20" s="64" t="s">
        <v>180</v>
      </c>
      <c r="K20" s="64" t="s">
        <v>181</v>
      </c>
      <c r="L20" s="64" t="s">
        <v>182</v>
      </c>
      <c r="M20" s="64" t="s">
        <v>183</v>
      </c>
      <c r="N20" s="64" t="s">
        <v>60</v>
      </c>
      <c r="O20" s="64" t="s">
        <v>44</v>
      </c>
      <c r="P20" s="64" t="s">
        <v>184</v>
      </c>
      <c r="Q20" s="64" t="s">
        <v>45</v>
      </c>
      <c r="R20" s="65">
        <v>0.6</v>
      </c>
      <c r="S20" s="65">
        <v>0.64159999999999995</v>
      </c>
      <c r="T20" s="82">
        <v>0.64500000000000002</v>
      </c>
      <c r="U20" s="65">
        <v>0.55000000000000004</v>
      </c>
      <c r="V20" s="65" t="s">
        <v>185</v>
      </c>
      <c r="W20" s="65">
        <v>0.96</v>
      </c>
      <c r="X20" s="65">
        <v>0.7</v>
      </c>
      <c r="Y20" s="65">
        <v>0.46</v>
      </c>
      <c r="Z20" s="65" t="s">
        <v>186</v>
      </c>
      <c r="AA20" s="65">
        <v>0.55000000000000004</v>
      </c>
      <c r="AB20" s="65"/>
      <c r="AC20" s="64" t="s">
        <v>87</v>
      </c>
      <c r="AD20" s="64" t="s">
        <v>153</v>
      </c>
      <c r="AE20" s="64" t="s">
        <v>55</v>
      </c>
      <c r="AF20" s="64" t="s">
        <v>62</v>
      </c>
      <c r="AG20" s="70" t="s">
        <v>187</v>
      </c>
      <c r="AH20" s="81">
        <v>0.64500000000000002</v>
      </c>
      <c r="AI20" s="83">
        <v>0.53690143045043404</v>
      </c>
      <c r="AJ20" s="83">
        <v>0.53690143045043415</v>
      </c>
      <c r="AK20" s="84">
        <v>1</v>
      </c>
      <c r="AL20" s="85" t="s">
        <v>724</v>
      </c>
      <c r="AM20" s="86">
        <v>0.83240531852780486</v>
      </c>
      <c r="AN20" s="77" t="s">
        <v>706</v>
      </c>
      <c r="AO20" s="81">
        <v>0.64500000000000002</v>
      </c>
      <c r="AP20" s="83">
        <v>0.53690143045043404</v>
      </c>
      <c r="AQ20" s="83">
        <v>0.53690143045043415</v>
      </c>
      <c r="AR20" s="84">
        <v>1</v>
      </c>
      <c r="AS20" s="85" t="s">
        <v>881</v>
      </c>
      <c r="AT20" s="86">
        <v>0.83240531852780486</v>
      </c>
      <c r="AU20" s="77" t="s">
        <v>706</v>
      </c>
      <c r="AV20" s="81" t="s">
        <v>947</v>
      </c>
      <c r="AW20" s="83">
        <v>0.68600000000000005</v>
      </c>
      <c r="AX20" s="83">
        <v>0.69</v>
      </c>
      <c r="AY20" s="84">
        <f>AX20/AW20</f>
        <v>1.0058309037900872</v>
      </c>
      <c r="AZ20" s="85" t="s">
        <v>935</v>
      </c>
      <c r="BA20" s="87">
        <v>1</v>
      </c>
      <c r="BB20" s="10" t="s">
        <v>706</v>
      </c>
      <c r="BC20" s="34"/>
    </row>
    <row r="21" spans="1:55" ht="99.9" customHeight="1" x14ac:dyDescent="0.3">
      <c r="A21" s="34"/>
      <c r="B21" s="63">
        <v>19</v>
      </c>
      <c r="C21" s="64" t="s">
        <v>33</v>
      </c>
      <c r="D21" s="64" t="s">
        <v>34</v>
      </c>
      <c r="E21" s="64" t="s">
        <v>178</v>
      </c>
      <c r="F21" s="64" t="s">
        <v>36</v>
      </c>
      <c r="G21" s="64" t="s">
        <v>37</v>
      </c>
      <c r="H21" s="64"/>
      <c r="I21" s="64" t="s">
        <v>179</v>
      </c>
      <c r="J21" s="64" t="s">
        <v>188</v>
      </c>
      <c r="K21" s="64" t="s">
        <v>189</v>
      </c>
      <c r="L21" s="64" t="s">
        <v>190</v>
      </c>
      <c r="M21" s="64" t="s">
        <v>191</v>
      </c>
      <c r="N21" s="64" t="s">
        <v>60</v>
      </c>
      <c r="O21" s="64" t="s">
        <v>44</v>
      </c>
      <c r="P21" s="64" t="s">
        <v>192</v>
      </c>
      <c r="Q21" s="64" t="s">
        <v>45</v>
      </c>
      <c r="R21" s="65">
        <v>1</v>
      </c>
      <c r="S21" s="65">
        <v>0.8</v>
      </c>
      <c r="T21" s="64" t="s">
        <v>193</v>
      </c>
      <c r="U21" s="65">
        <v>0.8</v>
      </c>
      <c r="V21" s="65" t="s">
        <v>61</v>
      </c>
      <c r="W21" s="65" t="s">
        <v>61</v>
      </c>
      <c r="X21" s="65" t="s">
        <v>61</v>
      </c>
      <c r="Y21" s="65" t="s">
        <v>61</v>
      </c>
      <c r="Z21" s="64">
        <v>0.02</v>
      </c>
      <c r="AA21" s="64" t="s">
        <v>61</v>
      </c>
      <c r="AB21" s="81" t="s">
        <v>194</v>
      </c>
      <c r="AC21" s="64" t="s">
        <v>195</v>
      </c>
      <c r="AD21" s="64" t="s">
        <v>196</v>
      </c>
      <c r="AE21" s="64" t="s">
        <v>55</v>
      </c>
      <c r="AF21" s="64" t="s">
        <v>62</v>
      </c>
      <c r="AG21" s="70" t="s">
        <v>187</v>
      </c>
      <c r="AH21" s="64" t="s">
        <v>725</v>
      </c>
      <c r="AI21" s="68">
        <v>0.59740000000000004</v>
      </c>
      <c r="AJ21" s="68">
        <v>0.59740000000000004</v>
      </c>
      <c r="AK21" s="68">
        <v>1</v>
      </c>
      <c r="AL21" s="148" t="s">
        <v>726</v>
      </c>
      <c r="AM21" s="68">
        <f>AJ21/0.8</f>
        <v>0.74675000000000002</v>
      </c>
      <c r="AN21" s="77" t="s">
        <v>706</v>
      </c>
      <c r="AO21" s="64" t="s">
        <v>725</v>
      </c>
      <c r="AP21" s="68">
        <v>0.60750000000000004</v>
      </c>
      <c r="AQ21" s="68">
        <v>0.60750000000000004</v>
      </c>
      <c r="AR21" s="68">
        <v>1</v>
      </c>
      <c r="AS21" s="148" t="s">
        <v>882</v>
      </c>
      <c r="AT21" s="68">
        <v>0.75937500000000002</v>
      </c>
      <c r="AU21" s="77" t="s">
        <v>706</v>
      </c>
      <c r="AV21" s="64" t="s">
        <v>725</v>
      </c>
      <c r="AW21" s="81">
        <f>(84/105)*0.8</f>
        <v>0.64000000000000012</v>
      </c>
      <c r="AX21" s="81">
        <f>(83/105)*0.8</f>
        <v>0.63238095238095238</v>
      </c>
      <c r="AY21" s="88">
        <f>AX21/AW21</f>
        <v>0.98809523809523792</v>
      </c>
      <c r="AZ21" s="149" t="s">
        <v>1054</v>
      </c>
      <c r="BA21" s="87">
        <f>83/84</f>
        <v>0.98809523809523814</v>
      </c>
      <c r="BB21" s="10" t="s">
        <v>706</v>
      </c>
      <c r="BC21" s="34"/>
    </row>
    <row r="22" spans="1:55" ht="99.9" customHeight="1" x14ac:dyDescent="0.3">
      <c r="A22" s="34"/>
      <c r="B22" s="63">
        <v>20</v>
      </c>
      <c r="C22" s="64" t="s">
        <v>33</v>
      </c>
      <c r="D22" s="64" t="s">
        <v>34</v>
      </c>
      <c r="E22" s="64" t="s">
        <v>178</v>
      </c>
      <c r="F22" s="64" t="s">
        <v>36</v>
      </c>
      <c r="G22" s="64" t="s">
        <v>37</v>
      </c>
      <c r="H22" s="64"/>
      <c r="I22" s="64" t="s">
        <v>179</v>
      </c>
      <c r="J22" s="64" t="s">
        <v>197</v>
      </c>
      <c r="K22" s="64" t="s">
        <v>198</v>
      </c>
      <c r="L22" s="64" t="s">
        <v>199</v>
      </c>
      <c r="M22" s="64" t="s">
        <v>200</v>
      </c>
      <c r="N22" s="64" t="s">
        <v>60</v>
      </c>
      <c r="O22" s="64" t="s">
        <v>44</v>
      </c>
      <c r="P22" s="64" t="s">
        <v>192</v>
      </c>
      <c r="Q22" s="64" t="s">
        <v>45</v>
      </c>
      <c r="R22" s="65">
        <v>0.2</v>
      </c>
      <c r="S22" s="81">
        <v>0.504</v>
      </c>
      <c r="T22" s="64" t="s">
        <v>201</v>
      </c>
      <c r="U22" s="65">
        <v>0.3</v>
      </c>
      <c r="V22" s="65">
        <v>0</v>
      </c>
      <c r="W22" s="65" t="s">
        <v>202</v>
      </c>
      <c r="X22" s="65" t="s">
        <v>203</v>
      </c>
      <c r="Y22" s="65" t="s">
        <v>204</v>
      </c>
      <c r="Z22" s="65" t="s">
        <v>205</v>
      </c>
      <c r="AA22" s="65" t="s">
        <v>206</v>
      </c>
      <c r="AB22" s="65">
        <v>1</v>
      </c>
      <c r="AC22" s="64" t="s">
        <v>207</v>
      </c>
      <c r="AD22" s="64" t="s">
        <v>196</v>
      </c>
      <c r="AE22" s="64" t="s">
        <v>55</v>
      </c>
      <c r="AF22" s="64" t="s">
        <v>62</v>
      </c>
      <c r="AG22" s="70" t="s">
        <v>63</v>
      </c>
      <c r="AH22" s="64" t="s">
        <v>727</v>
      </c>
      <c r="AI22" s="68">
        <f>6/18</f>
        <v>0.33333333333333331</v>
      </c>
      <c r="AJ22" s="68">
        <f>6/18</f>
        <v>0.33333333333333331</v>
      </c>
      <c r="AK22" s="68">
        <f>6/18</f>
        <v>0.33333333333333331</v>
      </c>
      <c r="AL22" s="85" t="s">
        <v>728</v>
      </c>
      <c r="AM22" s="150">
        <f>AI22/0.5294</f>
        <v>0.62964362171011201</v>
      </c>
      <c r="AN22" s="89" t="s">
        <v>729</v>
      </c>
      <c r="AO22" s="64" t="s">
        <v>883</v>
      </c>
      <c r="AP22" s="68">
        <v>0.36842105263157893</v>
      </c>
      <c r="AQ22" s="68">
        <v>0.36842105263157893</v>
      </c>
      <c r="AR22" s="68">
        <v>1</v>
      </c>
      <c r="AS22" s="85" t="s">
        <v>884</v>
      </c>
      <c r="AT22" s="150">
        <v>0.65930753871077119</v>
      </c>
      <c r="AU22" s="89" t="s">
        <v>729</v>
      </c>
      <c r="AV22" s="64" t="s">
        <v>948</v>
      </c>
      <c r="AW22" s="81">
        <f>(11/15)*0.417</f>
        <v>0.30579999999999996</v>
      </c>
      <c r="AX22" s="81">
        <f>(11/15)*0.417</f>
        <v>0.30579999999999996</v>
      </c>
      <c r="AY22" s="81">
        <f>AW22/AX22</f>
        <v>1</v>
      </c>
      <c r="AZ22" s="90" t="s">
        <v>936</v>
      </c>
      <c r="BA22" s="87">
        <f>11/15</f>
        <v>0.73333333333333328</v>
      </c>
      <c r="BB22" s="11" t="s">
        <v>710</v>
      </c>
      <c r="BC22" s="34"/>
    </row>
    <row r="23" spans="1:55" ht="99.9" customHeight="1" x14ac:dyDescent="0.3">
      <c r="A23" s="34"/>
      <c r="B23" s="63">
        <v>21</v>
      </c>
      <c r="C23" s="64" t="s">
        <v>33</v>
      </c>
      <c r="D23" s="64" t="s">
        <v>34</v>
      </c>
      <c r="E23" s="64" t="s">
        <v>178</v>
      </c>
      <c r="F23" s="64" t="s">
        <v>36</v>
      </c>
      <c r="G23" s="64" t="s">
        <v>37</v>
      </c>
      <c r="H23" s="64"/>
      <c r="I23" s="64" t="s">
        <v>179</v>
      </c>
      <c r="J23" s="64" t="s">
        <v>197</v>
      </c>
      <c r="K23" s="64" t="s">
        <v>208</v>
      </c>
      <c r="L23" s="64" t="s">
        <v>209</v>
      </c>
      <c r="M23" s="64" t="s">
        <v>210</v>
      </c>
      <c r="N23" s="64" t="s">
        <v>60</v>
      </c>
      <c r="O23" s="64" t="s">
        <v>44</v>
      </c>
      <c r="P23" s="64" t="s">
        <v>44</v>
      </c>
      <c r="Q23" s="64" t="s">
        <v>45</v>
      </c>
      <c r="R23" s="65">
        <v>0.05</v>
      </c>
      <c r="S23" s="81">
        <v>1.7500000000000002E-2</v>
      </c>
      <c r="T23" s="64" t="s">
        <v>211</v>
      </c>
      <c r="U23" s="65">
        <v>0.14000000000000001</v>
      </c>
      <c r="V23" s="65">
        <v>0</v>
      </c>
      <c r="W23" s="65" t="s">
        <v>212</v>
      </c>
      <c r="X23" s="65" t="s">
        <v>213</v>
      </c>
      <c r="Y23" s="65">
        <v>0</v>
      </c>
      <c r="Z23" s="65">
        <v>0</v>
      </c>
      <c r="AA23" s="65" t="s">
        <v>214</v>
      </c>
      <c r="AB23" s="64"/>
      <c r="AC23" s="64" t="s">
        <v>171</v>
      </c>
      <c r="AD23" s="64" t="s">
        <v>196</v>
      </c>
      <c r="AE23" s="64" t="s">
        <v>55</v>
      </c>
      <c r="AF23" s="64" t="s">
        <v>62</v>
      </c>
      <c r="AG23" s="70" t="s">
        <v>63</v>
      </c>
      <c r="AH23" s="64" t="s">
        <v>730</v>
      </c>
      <c r="AI23" s="68">
        <f>20026/318322.33</f>
        <v>6.2911075072867181E-2</v>
      </c>
      <c r="AJ23" s="68">
        <f>20026/318322.33</f>
        <v>6.2911075072867181E-2</v>
      </c>
      <c r="AK23" s="66">
        <f>AJ23/AI23</f>
        <v>1</v>
      </c>
      <c r="AL23" s="72" t="s">
        <v>731</v>
      </c>
      <c r="AM23" s="150">
        <f>6.29/14.3</f>
        <v>0.43986013986013983</v>
      </c>
      <c r="AN23" s="77" t="s">
        <v>710</v>
      </c>
      <c r="AO23" s="64" t="s">
        <v>730</v>
      </c>
      <c r="AP23" s="68">
        <v>6.2911075072867181E-2</v>
      </c>
      <c r="AQ23" s="68">
        <v>6.2911075072867181E-2</v>
      </c>
      <c r="AR23" s="66">
        <v>1</v>
      </c>
      <c r="AS23" s="72" t="s">
        <v>885</v>
      </c>
      <c r="AT23" s="150">
        <v>0.43986013986013983</v>
      </c>
      <c r="AU23" s="77" t="s">
        <v>710</v>
      </c>
      <c r="AV23" s="64" t="s">
        <v>949</v>
      </c>
      <c r="AW23" s="81">
        <f>(38176.69/38176.69)*0.12</f>
        <v>0.12</v>
      </c>
      <c r="AX23" s="81">
        <f>((25102+1195.8)/38176.7)*0.12</f>
        <v>8.266130912310389E-2</v>
      </c>
      <c r="AY23" s="65">
        <f>AX23/AW23</f>
        <v>0.68884424269253242</v>
      </c>
      <c r="AZ23" s="91" t="s">
        <v>1055</v>
      </c>
      <c r="BA23" s="150">
        <f>26322.57/38177</f>
        <v>0.6894876496319774</v>
      </c>
      <c r="BB23" s="11" t="s">
        <v>710</v>
      </c>
      <c r="BC23" s="34"/>
    </row>
    <row r="24" spans="1:55" ht="99.9" customHeight="1" x14ac:dyDescent="0.3">
      <c r="A24" s="34"/>
      <c r="B24" s="63">
        <v>22</v>
      </c>
      <c r="C24" s="64" t="s">
        <v>33</v>
      </c>
      <c r="D24" s="64" t="s">
        <v>34</v>
      </c>
      <c r="E24" s="64" t="s">
        <v>178</v>
      </c>
      <c r="F24" s="64" t="s">
        <v>36</v>
      </c>
      <c r="G24" s="64" t="s">
        <v>37</v>
      </c>
      <c r="H24" s="64"/>
      <c r="I24" s="64" t="s">
        <v>179</v>
      </c>
      <c r="J24" s="64" t="s">
        <v>215</v>
      </c>
      <c r="K24" s="64" t="s">
        <v>216</v>
      </c>
      <c r="L24" s="64" t="s">
        <v>217</v>
      </c>
      <c r="M24" s="64" t="s">
        <v>218</v>
      </c>
      <c r="N24" s="64" t="s">
        <v>60</v>
      </c>
      <c r="O24" s="64" t="s">
        <v>192</v>
      </c>
      <c r="P24" s="64" t="s">
        <v>192</v>
      </c>
      <c r="Q24" s="64" t="s">
        <v>219</v>
      </c>
      <c r="R24" s="65">
        <v>1</v>
      </c>
      <c r="S24" s="64">
        <v>100</v>
      </c>
      <c r="T24" s="64" t="s">
        <v>220</v>
      </c>
      <c r="U24" s="65">
        <v>1</v>
      </c>
      <c r="V24" s="65">
        <v>1</v>
      </c>
      <c r="W24" s="65">
        <v>1</v>
      </c>
      <c r="X24" s="65">
        <v>1</v>
      </c>
      <c r="Y24" s="65">
        <v>1</v>
      </c>
      <c r="Z24" s="65">
        <v>1</v>
      </c>
      <c r="AA24" s="65">
        <v>1</v>
      </c>
      <c r="AB24" s="64"/>
      <c r="AC24" s="64" t="s">
        <v>87</v>
      </c>
      <c r="AD24" s="64" t="s">
        <v>196</v>
      </c>
      <c r="AE24" s="64" t="s">
        <v>55</v>
      </c>
      <c r="AF24" s="64" t="s">
        <v>62</v>
      </c>
      <c r="AG24" s="70" t="s">
        <v>187</v>
      </c>
      <c r="AH24" s="64" t="s">
        <v>732</v>
      </c>
      <c r="AI24" s="81">
        <f>168/232</f>
        <v>0.72413793103448276</v>
      </c>
      <c r="AJ24" s="81">
        <f>167/232</f>
        <v>0.71982758620689657</v>
      </c>
      <c r="AK24" s="65">
        <f>(AJ24/AI24)</f>
        <v>0.99404761904761907</v>
      </c>
      <c r="AL24" s="90" t="s">
        <v>733</v>
      </c>
      <c r="AM24" s="150">
        <f>+AJ24</f>
        <v>0.71982758620689657</v>
      </c>
      <c r="AN24" s="77" t="s">
        <v>706</v>
      </c>
      <c r="AO24" s="64" t="s">
        <v>732</v>
      </c>
      <c r="AP24" s="81">
        <v>0.72413793103448276</v>
      </c>
      <c r="AQ24" s="81">
        <v>0.71982758620689657</v>
      </c>
      <c r="AR24" s="65">
        <v>0.99404761904761907</v>
      </c>
      <c r="AS24" s="90" t="s">
        <v>886</v>
      </c>
      <c r="AT24" s="150">
        <v>0.71982758620689657</v>
      </c>
      <c r="AU24" s="77" t="s">
        <v>706</v>
      </c>
      <c r="AV24" s="64" t="s">
        <v>732</v>
      </c>
      <c r="AW24" s="81">
        <f>232/232</f>
        <v>1</v>
      </c>
      <c r="AX24" s="81">
        <f>231/232</f>
        <v>0.99568965517241381</v>
      </c>
      <c r="AY24" s="65">
        <f>AX24/AW24</f>
        <v>0.99568965517241381</v>
      </c>
      <c r="AZ24" s="90" t="s">
        <v>937</v>
      </c>
      <c r="BA24" s="150">
        <f>231/232</f>
        <v>0.99568965517241381</v>
      </c>
      <c r="BB24" s="10" t="s">
        <v>706</v>
      </c>
      <c r="BC24" s="34"/>
    </row>
    <row r="25" spans="1:55" ht="99.9" customHeight="1" x14ac:dyDescent="0.3">
      <c r="A25" s="34"/>
      <c r="B25" s="63">
        <v>23</v>
      </c>
      <c r="C25" s="64" t="s">
        <v>33</v>
      </c>
      <c r="D25" s="64" t="s">
        <v>34</v>
      </c>
      <c r="E25" s="64" t="s">
        <v>178</v>
      </c>
      <c r="F25" s="64" t="s">
        <v>36</v>
      </c>
      <c r="G25" s="64" t="s">
        <v>37</v>
      </c>
      <c r="H25" s="64"/>
      <c r="I25" s="64" t="s">
        <v>179</v>
      </c>
      <c r="J25" s="64" t="s">
        <v>197</v>
      </c>
      <c r="K25" s="64" t="s">
        <v>221</v>
      </c>
      <c r="L25" s="64" t="s">
        <v>222</v>
      </c>
      <c r="M25" s="64" t="s">
        <v>223</v>
      </c>
      <c r="N25" s="64" t="s">
        <v>60</v>
      </c>
      <c r="O25" s="64" t="s">
        <v>44</v>
      </c>
      <c r="P25" s="64" t="s">
        <v>192</v>
      </c>
      <c r="Q25" s="64" t="s">
        <v>45</v>
      </c>
      <c r="R25" s="65">
        <v>0.4</v>
      </c>
      <c r="S25" s="65">
        <f>(181+117+15+10+44+3)*0.4916/421</f>
        <v>0.43204750593824226</v>
      </c>
      <c r="T25" s="65" t="s">
        <v>224</v>
      </c>
      <c r="U25" s="65">
        <v>0.6</v>
      </c>
      <c r="V25" s="65" t="s">
        <v>225</v>
      </c>
      <c r="W25" s="65" t="s">
        <v>226</v>
      </c>
      <c r="X25" s="65">
        <v>1</v>
      </c>
      <c r="Y25" s="65" t="s">
        <v>227</v>
      </c>
      <c r="Z25" s="65" t="s">
        <v>186</v>
      </c>
      <c r="AA25" s="65" t="s">
        <v>228</v>
      </c>
      <c r="AB25" s="65"/>
      <c r="AC25" s="64" t="s">
        <v>171</v>
      </c>
      <c r="AD25" s="64" t="s">
        <v>196</v>
      </c>
      <c r="AE25" s="64" t="s">
        <v>55</v>
      </c>
      <c r="AF25" s="64" t="s">
        <v>62</v>
      </c>
      <c r="AG25" s="70" t="s">
        <v>63</v>
      </c>
      <c r="AH25" s="92" t="s">
        <v>734</v>
      </c>
      <c r="AI25" s="68">
        <f>(13+14+114+19+10+5)/496</f>
        <v>0.35282258064516131</v>
      </c>
      <c r="AJ25" s="68">
        <f>(13+14+114+19+10+5)/496</f>
        <v>0.35282258064516131</v>
      </c>
      <c r="AK25" s="66">
        <f t="shared" ref="AK25:AK26" si="36">(AI25/AJ25)</f>
        <v>1</v>
      </c>
      <c r="AL25" s="90" t="s">
        <v>735</v>
      </c>
      <c r="AM25" s="150">
        <f>35.28/52</f>
        <v>0.67846153846153845</v>
      </c>
      <c r="AN25" s="89" t="s">
        <v>729</v>
      </c>
      <c r="AO25" s="92" t="s">
        <v>734</v>
      </c>
      <c r="AP25" s="68">
        <v>0.47782258064516131</v>
      </c>
      <c r="AQ25" s="68">
        <v>0.47782258064516131</v>
      </c>
      <c r="AR25" s="66">
        <v>1</v>
      </c>
      <c r="AS25" s="90" t="s">
        <v>887</v>
      </c>
      <c r="AT25" s="150">
        <v>0.91884615384615387</v>
      </c>
      <c r="AU25" s="89" t="s">
        <v>729</v>
      </c>
      <c r="AV25" s="65" t="s">
        <v>950</v>
      </c>
      <c r="AW25" s="81">
        <f>(468/501)*0.52</f>
        <v>0.48574850299401201</v>
      </c>
      <c r="AX25" s="81">
        <f>(468/501)*0.52</f>
        <v>0.48574850299401201</v>
      </c>
      <c r="AY25" s="65">
        <f t="shared" ref="AY25:AY26" si="37">(AW25/AX25)</f>
        <v>1</v>
      </c>
      <c r="AZ25" s="90" t="s">
        <v>938</v>
      </c>
      <c r="BA25" s="150">
        <f>468/501</f>
        <v>0.93413173652694614</v>
      </c>
      <c r="BB25" s="17" t="s">
        <v>706</v>
      </c>
      <c r="BC25" s="34"/>
    </row>
    <row r="26" spans="1:55" ht="99.9" customHeight="1" x14ac:dyDescent="0.3">
      <c r="A26" s="34"/>
      <c r="B26" s="63"/>
      <c r="C26" s="64" t="s">
        <v>33</v>
      </c>
      <c r="D26" s="64" t="s">
        <v>34</v>
      </c>
      <c r="E26" s="64" t="s">
        <v>178</v>
      </c>
      <c r="F26" s="64" t="s">
        <v>36</v>
      </c>
      <c r="G26" s="64" t="s">
        <v>37</v>
      </c>
      <c r="H26" s="64"/>
      <c r="I26" s="64" t="s">
        <v>179</v>
      </c>
      <c r="J26" s="64" t="s">
        <v>197</v>
      </c>
      <c r="K26" s="64" t="s">
        <v>229</v>
      </c>
      <c r="L26" s="64" t="s">
        <v>230</v>
      </c>
      <c r="M26" s="64" t="s">
        <v>231</v>
      </c>
      <c r="N26" s="64" t="s">
        <v>60</v>
      </c>
      <c r="O26" s="64" t="s">
        <v>44</v>
      </c>
      <c r="P26" s="64" t="s">
        <v>192</v>
      </c>
      <c r="Q26" s="64" t="s">
        <v>45</v>
      </c>
      <c r="R26" s="65">
        <v>0.1</v>
      </c>
      <c r="S26" s="81">
        <f>(3.73%+6.5%+7%+67%+100%+5.5%+3%)/7</f>
        <v>0.27532857142857142</v>
      </c>
      <c r="T26" s="64" t="s">
        <v>232</v>
      </c>
      <c r="U26" s="65">
        <v>0.18</v>
      </c>
      <c r="V26" s="65">
        <v>0</v>
      </c>
      <c r="W26" s="65" t="s">
        <v>233</v>
      </c>
      <c r="X26" s="65" t="s">
        <v>234</v>
      </c>
      <c r="Y26" s="65" t="s">
        <v>235</v>
      </c>
      <c r="Z26" s="65" t="s">
        <v>236</v>
      </c>
      <c r="AA26" s="65" t="s">
        <v>237</v>
      </c>
      <c r="AB26" s="65">
        <v>1</v>
      </c>
      <c r="AC26" s="64" t="s">
        <v>238</v>
      </c>
      <c r="AD26" s="64" t="s">
        <v>196</v>
      </c>
      <c r="AE26" s="64" t="s">
        <v>55</v>
      </c>
      <c r="AF26" s="64" t="s">
        <v>62</v>
      </c>
      <c r="AG26" s="70" t="s">
        <v>63</v>
      </c>
      <c r="AH26" s="64" t="s">
        <v>736</v>
      </c>
      <c r="AI26" s="68">
        <f>(23/88)*0.121</f>
        <v>3.1625E-2</v>
      </c>
      <c r="AJ26" s="68">
        <f>+(3+1+1+4+12+2)/88*0.121</f>
        <v>3.1625E-2</v>
      </c>
      <c r="AK26" s="66">
        <f t="shared" si="36"/>
        <v>1</v>
      </c>
      <c r="AL26" s="93" t="s">
        <v>737</v>
      </c>
      <c r="AM26" s="66">
        <f>23/88</f>
        <v>0.26136363636363635</v>
      </c>
      <c r="AN26" s="77" t="s">
        <v>710</v>
      </c>
      <c r="AO26" s="64" t="s">
        <v>736</v>
      </c>
      <c r="AP26" s="68">
        <v>4.3999999999999997E-2</v>
      </c>
      <c r="AQ26" s="68">
        <v>4.3999999999999997E-2</v>
      </c>
      <c r="AR26" s="66">
        <v>1</v>
      </c>
      <c r="AS26" s="93" t="s">
        <v>888</v>
      </c>
      <c r="AT26" s="66">
        <v>0.36363636363636365</v>
      </c>
      <c r="AU26" s="77" t="s">
        <v>710</v>
      </c>
      <c r="AV26" s="64" t="s">
        <v>951</v>
      </c>
      <c r="AW26" s="81">
        <f>(64/86)*0.119</f>
        <v>8.8558139534883715E-2</v>
      </c>
      <c r="AX26" s="81">
        <f>(64/86)*0.119</f>
        <v>8.8558139534883715E-2</v>
      </c>
      <c r="AY26" s="65">
        <f t="shared" si="37"/>
        <v>1</v>
      </c>
      <c r="AZ26" s="90" t="s">
        <v>939</v>
      </c>
      <c r="BA26" s="87">
        <f>64/86</f>
        <v>0.7441860465116279</v>
      </c>
      <c r="BB26" s="11" t="s">
        <v>710</v>
      </c>
      <c r="BC26" s="34"/>
    </row>
    <row r="27" spans="1:55" ht="99.9" customHeight="1" x14ac:dyDescent="0.3">
      <c r="A27" s="34"/>
      <c r="B27" s="63">
        <v>25</v>
      </c>
      <c r="C27" s="64" t="s">
        <v>33</v>
      </c>
      <c r="D27" s="64" t="s">
        <v>34</v>
      </c>
      <c r="E27" s="64" t="s">
        <v>178</v>
      </c>
      <c r="F27" s="64" t="s">
        <v>36</v>
      </c>
      <c r="G27" s="64" t="s">
        <v>37</v>
      </c>
      <c r="H27" s="64"/>
      <c r="I27" s="64" t="s">
        <v>179</v>
      </c>
      <c r="J27" s="64" t="s">
        <v>188</v>
      </c>
      <c r="K27" s="64" t="s">
        <v>239</v>
      </c>
      <c r="L27" s="64" t="s">
        <v>240</v>
      </c>
      <c r="M27" s="64" t="s">
        <v>241</v>
      </c>
      <c r="N27" s="64" t="s">
        <v>60</v>
      </c>
      <c r="O27" s="64" t="s">
        <v>192</v>
      </c>
      <c r="P27" s="64" t="s">
        <v>192</v>
      </c>
      <c r="Q27" s="64" t="s">
        <v>45</v>
      </c>
      <c r="R27" s="65">
        <v>1</v>
      </c>
      <c r="S27" s="65">
        <v>1</v>
      </c>
      <c r="T27" s="65">
        <v>1</v>
      </c>
      <c r="U27" s="65">
        <v>1</v>
      </c>
      <c r="V27" s="65" t="s">
        <v>61</v>
      </c>
      <c r="W27" s="65" t="s">
        <v>61</v>
      </c>
      <c r="X27" s="65" t="s">
        <v>61</v>
      </c>
      <c r="Y27" s="65" t="s">
        <v>61</v>
      </c>
      <c r="Z27" s="65" t="s">
        <v>61</v>
      </c>
      <c r="AA27" s="64" t="s">
        <v>61</v>
      </c>
      <c r="AB27" s="65">
        <v>1</v>
      </c>
      <c r="AC27" s="64" t="s">
        <v>163</v>
      </c>
      <c r="AD27" s="64" t="s">
        <v>196</v>
      </c>
      <c r="AE27" s="64" t="s">
        <v>55</v>
      </c>
      <c r="AF27" s="64" t="s">
        <v>62</v>
      </c>
      <c r="AG27" s="70" t="s">
        <v>63</v>
      </c>
      <c r="AH27" s="94">
        <v>1</v>
      </c>
      <c r="AI27" s="94">
        <v>1</v>
      </c>
      <c r="AJ27" s="94">
        <v>1</v>
      </c>
      <c r="AK27" s="94">
        <v>1</v>
      </c>
      <c r="AL27" s="85" t="s">
        <v>738</v>
      </c>
      <c r="AM27" s="150">
        <v>0.75</v>
      </c>
      <c r="AN27" s="77" t="s">
        <v>706</v>
      </c>
      <c r="AO27" s="94">
        <v>1</v>
      </c>
      <c r="AP27" s="94">
        <v>1</v>
      </c>
      <c r="AQ27" s="94">
        <v>1</v>
      </c>
      <c r="AR27" s="94">
        <v>1</v>
      </c>
      <c r="AS27" s="85" t="s">
        <v>889</v>
      </c>
      <c r="AT27" s="150">
        <v>0.83333333333333326</v>
      </c>
      <c r="AU27" s="77" t="s">
        <v>706</v>
      </c>
      <c r="AV27" s="88">
        <v>1</v>
      </c>
      <c r="AW27" s="88">
        <v>1</v>
      </c>
      <c r="AX27" s="88">
        <v>1</v>
      </c>
      <c r="AY27" s="88">
        <v>1</v>
      </c>
      <c r="AZ27" s="90" t="s">
        <v>940</v>
      </c>
      <c r="BA27" s="88">
        <v>1</v>
      </c>
      <c r="BB27" s="10" t="s">
        <v>706</v>
      </c>
      <c r="BC27" s="34"/>
    </row>
    <row r="28" spans="1:55" ht="99.9" customHeight="1" x14ac:dyDescent="0.3">
      <c r="A28" s="34"/>
      <c r="B28" s="63">
        <v>26</v>
      </c>
      <c r="C28" s="64" t="s">
        <v>33</v>
      </c>
      <c r="D28" s="64" t="s">
        <v>34</v>
      </c>
      <c r="E28" s="64" t="s">
        <v>178</v>
      </c>
      <c r="F28" s="64" t="s">
        <v>36</v>
      </c>
      <c r="G28" s="64" t="s">
        <v>37</v>
      </c>
      <c r="H28" s="64"/>
      <c r="I28" s="64" t="s">
        <v>179</v>
      </c>
      <c r="J28" s="64" t="s">
        <v>188</v>
      </c>
      <c r="K28" s="64" t="s">
        <v>242</v>
      </c>
      <c r="L28" s="64" t="s">
        <v>243</v>
      </c>
      <c r="M28" s="64" t="s">
        <v>244</v>
      </c>
      <c r="N28" s="64" t="s">
        <v>60</v>
      </c>
      <c r="O28" s="64" t="s">
        <v>192</v>
      </c>
      <c r="P28" s="64" t="s">
        <v>192</v>
      </c>
      <c r="Q28" s="64" t="s">
        <v>45</v>
      </c>
      <c r="R28" s="65">
        <v>1</v>
      </c>
      <c r="S28" s="65">
        <v>1</v>
      </c>
      <c r="T28" s="65">
        <v>1</v>
      </c>
      <c r="U28" s="65">
        <v>1</v>
      </c>
      <c r="V28" s="65" t="s">
        <v>61</v>
      </c>
      <c r="W28" s="65" t="s">
        <v>61</v>
      </c>
      <c r="X28" s="65" t="s">
        <v>61</v>
      </c>
      <c r="Y28" s="65" t="s">
        <v>61</v>
      </c>
      <c r="Z28" s="65" t="s">
        <v>61</v>
      </c>
      <c r="AA28" s="64" t="s">
        <v>61</v>
      </c>
      <c r="AB28" s="65">
        <v>1</v>
      </c>
      <c r="AC28" s="64" t="s">
        <v>163</v>
      </c>
      <c r="AD28" s="64" t="s">
        <v>196</v>
      </c>
      <c r="AE28" s="64" t="s">
        <v>55</v>
      </c>
      <c r="AF28" s="64" t="s">
        <v>62</v>
      </c>
      <c r="AG28" s="70" t="s">
        <v>63</v>
      </c>
      <c r="AH28" s="65">
        <v>1</v>
      </c>
      <c r="AI28" s="66">
        <v>1</v>
      </c>
      <c r="AJ28" s="66">
        <v>1</v>
      </c>
      <c r="AK28" s="66">
        <v>1</v>
      </c>
      <c r="AL28" s="72" t="s">
        <v>739</v>
      </c>
      <c r="AM28" s="150">
        <v>0.75</v>
      </c>
      <c r="AN28" s="77" t="s">
        <v>706</v>
      </c>
      <c r="AO28" s="65">
        <v>1</v>
      </c>
      <c r="AP28" s="66">
        <v>1</v>
      </c>
      <c r="AQ28" s="66">
        <v>1</v>
      </c>
      <c r="AR28" s="66">
        <v>1</v>
      </c>
      <c r="AS28" s="72" t="s">
        <v>890</v>
      </c>
      <c r="AT28" s="150">
        <v>0.83333333333333326</v>
      </c>
      <c r="AU28" s="77" t="s">
        <v>706</v>
      </c>
      <c r="AV28" s="65">
        <v>1</v>
      </c>
      <c r="AW28" s="65">
        <v>1</v>
      </c>
      <c r="AX28" s="65">
        <v>1</v>
      </c>
      <c r="AY28" s="65">
        <v>1</v>
      </c>
      <c r="AZ28" s="90" t="s">
        <v>941</v>
      </c>
      <c r="BA28" s="88">
        <f>1/12*10</f>
        <v>0.83333333333333326</v>
      </c>
      <c r="BB28" s="11" t="s">
        <v>710</v>
      </c>
      <c r="BC28" s="34"/>
    </row>
    <row r="29" spans="1:55" ht="99.9" customHeight="1" x14ac:dyDescent="0.3">
      <c r="A29" s="34"/>
      <c r="B29" s="63">
        <v>27</v>
      </c>
      <c r="C29" s="64" t="s">
        <v>33</v>
      </c>
      <c r="D29" s="64" t="s">
        <v>34</v>
      </c>
      <c r="E29" s="64" t="s">
        <v>178</v>
      </c>
      <c r="F29" s="64" t="s">
        <v>36</v>
      </c>
      <c r="G29" s="64" t="s">
        <v>245</v>
      </c>
      <c r="H29" s="64"/>
      <c r="I29" s="64" t="s">
        <v>179</v>
      </c>
      <c r="J29" s="64" t="s">
        <v>246</v>
      </c>
      <c r="K29" s="64" t="s">
        <v>247</v>
      </c>
      <c r="L29" s="64" t="s">
        <v>248</v>
      </c>
      <c r="M29" s="64" t="s">
        <v>249</v>
      </c>
      <c r="N29" s="64" t="s">
        <v>60</v>
      </c>
      <c r="O29" s="64" t="s">
        <v>192</v>
      </c>
      <c r="P29" s="64" t="s">
        <v>192</v>
      </c>
      <c r="Q29" s="64" t="s">
        <v>45</v>
      </c>
      <c r="R29" s="65">
        <v>1</v>
      </c>
      <c r="S29" s="65">
        <v>1</v>
      </c>
      <c r="T29" s="65">
        <v>1</v>
      </c>
      <c r="U29" s="65">
        <v>1</v>
      </c>
      <c r="V29" s="65">
        <v>1</v>
      </c>
      <c r="W29" s="65">
        <v>1</v>
      </c>
      <c r="X29" s="65">
        <v>1</v>
      </c>
      <c r="Y29" s="65">
        <v>1</v>
      </c>
      <c r="Z29" s="65">
        <v>1</v>
      </c>
      <c r="AA29" s="65">
        <v>1</v>
      </c>
      <c r="AB29" s="64"/>
      <c r="AC29" s="64" t="s">
        <v>250</v>
      </c>
      <c r="AD29" s="64" t="s">
        <v>250</v>
      </c>
      <c r="AE29" s="64" t="s">
        <v>55</v>
      </c>
      <c r="AF29" s="64" t="s">
        <v>62</v>
      </c>
      <c r="AG29" s="70" t="s">
        <v>63</v>
      </c>
      <c r="AH29" s="95">
        <v>1</v>
      </c>
      <c r="AI29" s="94">
        <v>1</v>
      </c>
      <c r="AJ29" s="94">
        <v>1</v>
      </c>
      <c r="AK29" s="94">
        <v>1</v>
      </c>
      <c r="AL29" s="96" t="s">
        <v>740</v>
      </c>
      <c r="AM29" s="150">
        <f>9/12</f>
        <v>0.75</v>
      </c>
      <c r="AN29" s="77" t="s">
        <v>706</v>
      </c>
      <c r="AO29" s="95">
        <v>1</v>
      </c>
      <c r="AP29" s="94">
        <v>1</v>
      </c>
      <c r="AQ29" s="94">
        <v>1</v>
      </c>
      <c r="AR29" s="94">
        <v>1</v>
      </c>
      <c r="AS29" s="96" t="s">
        <v>891</v>
      </c>
      <c r="AT29" s="150">
        <v>0.83333333333333337</v>
      </c>
      <c r="AU29" s="77" t="s">
        <v>706</v>
      </c>
      <c r="AV29" s="88">
        <v>1</v>
      </c>
      <c r="AW29" s="88">
        <v>1</v>
      </c>
      <c r="AX29" s="88">
        <v>1</v>
      </c>
      <c r="AY29" s="88">
        <v>1</v>
      </c>
      <c r="AZ29" s="90" t="s">
        <v>942</v>
      </c>
      <c r="BA29" s="2">
        <f>12/12</f>
        <v>1</v>
      </c>
      <c r="BB29" s="10" t="s">
        <v>706</v>
      </c>
      <c r="BC29" s="34"/>
    </row>
    <row r="30" spans="1:55" ht="99.9" customHeight="1" x14ac:dyDescent="0.3">
      <c r="A30" s="34"/>
      <c r="B30" s="63">
        <v>29</v>
      </c>
      <c r="C30" s="64" t="s">
        <v>33</v>
      </c>
      <c r="D30" s="64" t="s">
        <v>34</v>
      </c>
      <c r="E30" s="64" t="s">
        <v>178</v>
      </c>
      <c r="F30" s="64" t="s">
        <v>36</v>
      </c>
      <c r="G30" s="64" t="s">
        <v>252</v>
      </c>
      <c r="H30" s="64"/>
      <c r="I30" s="64" t="s">
        <v>179</v>
      </c>
      <c r="J30" s="64" t="s">
        <v>253</v>
      </c>
      <c r="K30" s="64" t="s">
        <v>254</v>
      </c>
      <c r="L30" s="64" t="s">
        <v>255</v>
      </c>
      <c r="M30" s="64" t="s">
        <v>256</v>
      </c>
      <c r="N30" s="64" t="s">
        <v>60</v>
      </c>
      <c r="O30" s="64" t="s">
        <v>44</v>
      </c>
      <c r="P30" s="64" t="s">
        <v>44</v>
      </c>
      <c r="Q30" s="64" t="s">
        <v>45</v>
      </c>
      <c r="R30" s="65" t="s">
        <v>257</v>
      </c>
      <c r="S30" s="65">
        <f>(46/50)*0.853</f>
        <v>0.78476000000000001</v>
      </c>
      <c r="T30" s="65" t="s">
        <v>258</v>
      </c>
      <c r="U30" s="65"/>
      <c r="V30" s="65" t="s">
        <v>259</v>
      </c>
      <c r="W30" s="65" t="s">
        <v>260</v>
      </c>
      <c r="X30" s="65">
        <v>1</v>
      </c>
      <c r="Y30" s="65" t="s">
        <v>261</v>
      </c>
      <c r="Z30" s="65" t="s">
        <v>259</v>
      </c>
      <c r="AA30" s="65" t="s">
        <v>237</v>
      </c>
      <c r="AB30" s="64"/>
      <c r="AC30" s="64" t="s">
        <v>87</v>
      </c>
      <c r="AD30" s="64" t="s">
        <v>251</v>
      </c>
      <c r="AE30" s="64" t="s">
        <v>55</v>
      </c>
      <c r="AF30" s="64" t="s">
        <v>62</v>
      </c>
      <c r="AG30" s="70" t="s">
        <v>63</v>
      </c>
      <c r="AH30" s="65" t="s">
        <v>741</v>
      </c>
      <c r="AI30" s="65">
        <v>0</v>
      </c>
      <c r="AJ30" s="65">
        <v>0</v>
      </c>
      <c r="AK30" s="65">
        <v>0</v>
      </c>
      <c r="AL30" s="96" t="s">
        <v>742</v>
      </c>
      <c r="AM30" s="150">
        <v>0</v>
      </c>
      <c r="AN30" s="77" t="s">
        <v>710</v>
      </c>
      <c r="AO30" s="65" t="s">
        <v>741</v>
      </c>
      <c r="AP30" s="65" t="s">
        <v>741</v>
      </c>
      <c r="AQ30" s="65" t="s">
        <v>892</v>
      </c>
      <c r="AR30" s="65">
        <v>0.43</v>
      </c>
      <c r="AS30" s="96" t="s">
        <v>893</v>
      </c>
      <c r="AT30" s="150">
        <v>0.43</v>
      </c>
      <c r="AU30" s="77" t="s">
        <v>710</v>
      </c>
      <c r="AV30" s="64" t="s">
        <v>741</v>
      </c>
      <c r="AW30" s="97" t="s">
        <v>741</v>
      </c>
      <c r="AX30" s="64" t="s">
        <v>741</v>
      </c>
      <c r="AY30" s="88">
        <v>1</v>
      </c>
      <c r="AZ30" s="98" t="s">
        <v>943</v>
      </c>
      <c r="BA30" s="88">
        <v>1</v>
      </c>
      <c r="BB30" s="10" t="s">
        <v>706</v>
      </c>
      <c r="BC30" s="34"/>
    </row>
    <row r="31" spans="1:55" ht="99.9" customHeight="1" x14ac:dyDescent="0.3">
      <c r="A31" s="34"/>
      <c r="B31" s="63">
        <v>30</v>
      </c>
      <c r="C31" s="64" t="s">
        <v>33</v>
      </c>
      <c r="D31" s="64" t="s">
        <v>34</v>
      </c>
      <c r="E31" s="64" t="s">
        <v>178</v>
      </c>
      <c r="F31" s="64" t="s">
        <v>36</v>
      </c>
      <c r="G31" s="64" t="s">
        <v>245</v>
      </c>
      <c r="H31" s="64"/>
      <c r="I31" s="64" t="s">
        <v>179</v>
      </c>
      <c r="J31" s="64" t="s">
        <v>262</v>
      </c>
      <c r="K31" s="64" t="s">
        <v>263</v>
      </c>
      <c r="L31" s="64" t="s">
        <v>264</v>
      </c>
      <c r="M31" s="64" t="s">
        <v>265</v>
      </c>
      <c r="N31" s="64" t="s">
        <v>266</v>
      </c>
      <c r="O31" s="64" t="s">
        <v>44</v>
      </c>
      <c r="P31" s="64" t="s">
        <v>44</v>
      </c>
      <c r="Q31" s="64" t="s">
        <v>45</v>
      </c>
      <c r="R31" s="65" t="s">
        <v>267</v>
      </c>
      <c r="S31" s="64">
        <v>29</v>
      </c>
      <c r="T31" s="64">
        <v>26</v>
      </c>
      <c r="U31" s="65" t="s">
        <v>267</v>
      </c>
      <c r="V31" s="64">
        <v>8</v>
      </c>
      <c r="W31" s="64" t="s">
        <v>268</v>
      </c>
      <c r="X31" s="64">
        <v>4</v>
      </c>
      <c r="Y31" s="64">
        <v>0</v>
      </c>
      <c r="Z31" s="64" t="s">
        <v>269</v>
      </c>
      <c r="AA31" s="64" t="s">
        <v>270</v>
      </c>
      <c r="AB31" s="64"/>
      <c r="AC31" s="64" t="s">
        <v>87</v>
      </c>
      <c r="AD31" s="64" t="s">
        <v>251</v>
      </c>
      <c r="AE31" s="64" t="s">
        <v>55</v>
      </c>
      <c r="AF31" s="64" t="s">
        <v>62</v>
      </c>
      <c r="AG31" s="70" t="s">
        <v>63</v>
      </c>
      <c r="AH31" s="99">
        <v>27</v>
      </c>
      <c r="AI31" s="99">
        <v>27</v>
      </c>
      <c r="AJ31" s="99">
        <v>16</v>
      </c>
      <c r="AK31" s="100">
        <v>0.59</v>
      </c>
      <c r="AL31" s="96" t="s">
        <v>743</v>
      </c>
      <c r="AM31" s="150">
        <f>16/27</f>
        <v>0.59259259259259256</v>
      </c>
      <c r="AN31" s="77" t="s">
        <v>710</v>
      </c>
      <c r="AO31" s="99">
        <v>27</v>
      </c>
      <c r="AP31" s="99">
        <v>27</v>
      </c>
      <c r="AQ31" s="99">
        <v>18</v>
      </c>
      <c r="AR31" s="100">
        <v>0.66</v>
      </c>
      <c r="AS31" s="96" t="s">
        <v>894</v>
      </c>
      <c r="AT31" s="150">
        <v>0.66</v>
      </c>
      <c r="AU31" s="77" t="s">
        <v>710</v>
      </c>
      <c r="AV31" s="74">
        <v>27</v>
      </c>
      <c r="AW31" s="74">
        <v>27</v>
      </c>
      <c r="AX31" s="74">
        <v>27</v>
      </c>
      <c r="AY31" s="88">
        <v>1</v>
      </c>
      <c r="AZ31" s="90" t="s">
        <v>944</v>
      </c>
      <c r="BA31" s="88">
        <v>1</v>
      </c>
      <c r="BB31" s="10" t="s">
        <v>706</v>
      </c>
      <c r="BC31" s="34"/>
    </row>
    <row r="32" spans="1:55" ht="99.9" customHeight="1" x14ac:dyDescent="0.3">
      <c r="A32" s="34"/>
      <c r="B32" s="63">
        <v>31</v>
      </c>
      <c r="C32" s="64" t="s">
        <v>33</v>
      </c>
      <c r="D32" s="64" t="s">
        <v>34</v>
      </c>
      <c r="E32" s="64" t="s">
        <v>271</v>
      </c>
      <c r="F32" s="64" t="s">
        <v>36</v>
      </c>
      <c r="G32" s="64" t="s">
        <v>272</v>
      </c>
      <c r="H32" s="64" t="s">
        <v>38</v>
      </c>
      <c r="I32" s="64" t="s">
        <v>273</v>
      </c>
      <c r="J32" s="64" t="s">
        <v>274</v>
      </c>
      <c r="K32" s="64" t="s">
        <v>275</v>
      </c>
      <c r="L32" s="64" t="s">
        <v>276</v>
      </c>
      <c r="M32" s="64" t="s">
        <v>277</v>
      </c>
      <c r="N32" s="64" t="s">
        <v>43</v>
      </c>
      <c r="O32" s="64" t="s">
        <v>278</v>
      </c>
      <c r="P32" s="64" t="s">
        <v>278</v>
      </c>
      <c r="Q32" s="64" t="s">
        <v>45</v>
      </c>
      <c r="R32" s="64">
        <v>0.9</v>
      </c>
      <c r="S32" s="81">
        <v>0</v>
      </c>
      <c r="T32" s="81">
        <v>0.2</v>
      </c>
      <c r="U32" s="81" t="s">
        <v>61</v>
      </c>
      <c r="V32" s="64"/>
      <c r="W32" s="64"/>
      <c r="X32" s="64"/>
      <c r="Y32" s="64"/>
      <c r="Z32" s="64"/>
      <c r="AA32" s="64"/>
      <c r="AB32" s="101"/>
      <c r="AC32" s="65" t="s">
        <v>279</v>
      </c>
      <c r="AD32" s="64" t="s">
        <v>290</v>
      </c>
      <c r="AE32" s="64" t="s">
        <v>55</v>
      </c>
      <c r="AF32" s="64" t="s">
        <v>280</v>
      </c>
      <c r="AG32" s="70" t="s">
        <v>281</v>
      </c>
      <c r="AH32" s="102">
        <v>0.2</v>
      </c>
      <c r="AI32" s="64" t="s">
        <v>61</v>
      </c>
      <c r="AJ32" s="64" t="s">
        <v>61</v>
      </c>
      <c r="AK32" s="64" t="s">
        <v>61</v>
      </c>
      <c r="AL32" s="90" t="s">
        <v>744</v>
      </c>
      <c r="AM32" s="64" t="s">
        <v>61</v>
      </c>
      <c r="AN32" s="89" t="s">
        <v>61</v>
      </c>
      <c r="AO32" s="102">
        <v>0.2</v>
      </c>
      <c r="AP32" s="64" t="s">
        <v>61</v>
      </c>
      <c r="AQ32" s="64" t="s">
        <v>61</v>
      </c>
      <c r="AR32" s="64" t="s">
        <v>61</v>
      </c>
      <c r="AS32" s="90" t="s">
        <v>823</v>
      </c>
      <c r="AT32" s="64" t="s">
        <v>61</v>
      </c>
      <c r="AU32" s="89" t="s">
        <v>61</v>
      </c>
      <c r="AV32" s="68">
        <v>0.2</v>
      </c>
      <c r="AW32" s="66">
        <v>0.01</v>
      </c>
      <c r="AX32" s="66">
        <v>0.01</v>
      </c>
      <c r="AY32" s="66">
        <f t="shared" ref="AY32" si="38">AX32/AW32</f>
        <v>1</v>
      </c>
      <c r="AZ32" s="67" t="s">
        <v>1002</v>
      </c>
      <c r="BA32" s="66">
        <f>AX32/AV32</f>
        <v>4.9999999999999996E-2</v>
      </c>
      <c r="BB32" s="15" t="s">
        <v>710</v>
      </c>
      <c r="BC32" s="34"/>
    </row>
    <row r="33" spans="1:55" ht="127.5" customHeight="1" x14ac:dyDescent="0.3">
      <c r="A33" s="34"/>
      <c r="B33" s="63">
        <v>33</v>
      </c>
      <c r="C33" s="64" t="s">
        <v>282</v>
      </c>
      <c r="D33" s="64" t="s">
        <v>283</v>
      </c>
      <c r="E33" s="64" t="s">
        <v>284</v>
      </c>
      <c r="F33" s="64" t="s">
        <v>36</v>
      </c>
      <c r="G33" s="64" t="s">
        <v>272</v>
      </c>
      <c r="H33" s="64"/>
      <c r="I33" s="64" t="s">
        <v>273</v>
      </c>
      <c r="J33" s="64" t="s">
        <v>285</v>
      </c>
      <c r="K33" s="64" t="s">
        <v>286</v>
      </c>
      <c r="L33" s="64" t="s">
        <v>287</v>
      </c>
      <c r="M33" s="64" t="s">
        <v>288</v>
      </c>
      <c r="N33" s="64" t="s">
        <v>60</v>
      </c>
      <c r="O33" s="64" t="s">
        <v>44</v>
      </c>
      <c r="P33" s="64" t="s">
        <v>44</v>
      </c>
      <c r="Q33" s="64" t="s">
        <v>45</v>
      </c>
      <c r="R33" s="64" t="s">
        <v>61</v>
      </c>
      <c r="S33" s="65" t="s">
        <v>61</v>
      </c>
      <c r="T33" s="65">
        <v>1</v>
      </c>
      <c r="U33" s="64" t="s">
        <v>61</v>
      </c>
      <c r="V33" s="64"/>
      <c r="W33" s="64"/>
      <c r="X33" s="64"/>
      <c r="Y33" s="64"/>
      <c r="Z33" s="64"/>
      <c r="AA33" s="64"/>
      <c r="AB33" s="101"/>
      <c r="AC33" s="64" t="s">
        <v>289</v>
      </c>
      <c r="AD33" s="64" t="s">
        <v>290</v>
      </c>
      <c r="AE33" s="64" t="s">
        <v>55</v>
      </c>
      <c r="AF33" s="64" t="s">
        <v>280</v>
      </c>
      <c r="AG33" s="70" t="s">
        <v>281</v>
      </c>
      <c r="AH33" s="102">
        <v>1</v>
      </c>
      <c r="AI33" s="78">
        <v>0.75</v>
      </c>
      <c r="AJ33" s="78">
        <v>0.75</v>
      </c>
      <c r="AK33" s="78">
        <v>1</v>
      </c>
      <c r="AL33" s="103" t="s">
        <v>745</v>
      </c>
      <c r="AM33" s="78">
        <v>0.75</v>
      </c>
      <c r="AN33" s="77" t="s">
        <v>706</v>
      </c>
      <c r="AO33" s="102">
        <v>1</v>
      </c>
      <c r="AP33" s="78">
        <v>0.75</v>
      </c>
      <c r="AQ33" s="78">
        <v>0.75</v>
      </c>
      <c r="AR33" s="78">
        <v>1</v>
      </c>
      <c r="AS33" s="90" t="s">
        <v>847</v>
      </c>
      <c r="AT33" s="78">
        <v>0.75</v>
      </c>
      <c r="AU33" s="77" t="s">
        <v>706</v>
      </c>
      <c r="AV33" s="102">
        <v>1</v>
      </c>
      <c r="AW33" s="78">
        <v>1</v>
      </c>
      <c r="AX33" s="78">
        <v>1</v>
      </c>
      <c r="AY33" s="78">
        <v>1</v>
      </c>
      <c r="AZ33" s="90" t="s">
        <v>952</v>
      </c>
      <c r="BA33" s="78">
        <v>1</v>
      </c>
      <c r="BB33" s="10" t="s">
        <v>706</v>
      </c>
      <c r="BC33" s="34"/>
    </row>
    <row r="34" spans="1:55" ht="99.9" customHeight="1" x14ac:dyDescent="0.3">
      <c r="A34" s="34"/>
      <c r="B34" s="63">
        <v>34</v>
      </c>
      <c r="C34" s="64" t="s">
        <v>282</v>
      </c>
      <c r="D34" s="64" t="s">
        <v>283</v>
      </c>
      <c r="E34" s="64" t="s">
        <v>284</v>
      </c>
      <c r="F34" s="64" t="s">
        <v>36</v>
      </c>
      <c r="G34" s="64" t="s">
        <v>272</v>
      </c>
      <c r="H34" s="64"/>
      <c r="I34" s="64" t="s">
        <v>273</v>
      </c>
      <c r="J34" s="64" t="s">
        <v>291</v>
      </c>
      <c r="K34" s="64" t="s">
        <v>292</v>
      </c>
      <c r="L34" s="64" t="s">
        <v>293</v>
      </c>
      <c r="M34" s="64" t="s">
        <v>294</v>
      </c>
      <c r="N34" s="64" t="s">
        <v>60</v>
      </c>
      <c r="O34" s="64" t="s">
        <v>44</v>
      </c>
      <c r="P34" s="64" t="s">
        <v>184</v>
      </c>
      <c r="Q34" s="64" t="s">
        <v>822</v>
      </c>
      <c r="R34" s="64" t="s">
        <v>295</v>
      </c>
      <c r="S34" s="64">
        <v>1</v>
      </c>
      <c r="T34" s="64" t="s">
        <v>296</v>
      </c>
      <c r="U34" s="64" t="s">
        <v>61</v>
      </c>
      <c r="V34" s="64"/>
      <c r="W34" s="64"/>
      <c r="X34" s="64"/>
      <c r="Y34" s="64"/>
      <c r="Z34" s="64"/>
      <c r="AA34" s="64"/>
      <c r="AB34" s="101"/>
      <c r="AC34" s="64" t="s">
        <v>297</v>
      </c>
      <c r="AD34" s="64" t="s">
        <v>298</v>
      </c>
      <c r="AE34" s="64" t="s">
        <v>55</v>
      </c>
      <c r="AF34" s="64" t="s">
        <v>280</v>
      </c>
      <c r="AG34" s="70" t="s">
        <v>281</v>
      </c>
      <c r="AH34" s="63" t="s">
        <v>296</v>
      </c>
      <c r="AI34" s="104" t="s">
        <v>61</v>
      </c>
      <c r="AJ34" s="104" t="s">
        <v>61</v>
      </c>
      <c r="AK34" s="104" t="s">
        <v>61</v>
      </c>
      <c r="AL34" s="103" t="s">
        <v>746</v>
      </c>
      <c r="AM34" s="104" t="s">
        <v>61</v>
      </c>
      <c r="AN34" s="89" t="s">
        <v>61</v>
      </c>
      <c r="AO34" s="63" t="s">
        <v>296</v>
      </c>
      <c r="AP34" s="64" t="s">
        <v>61</v>
      </c>
      <c r="AQ34" s="64" t="s">
        <v>61</v>
      </c>
      <c r="AR34" s="64" t="s">
        <v>61</v>
      </c>
      <c r="AS34" s="104" t="s">
        <v>811</v>
      </c>
      <c r="AT34" s="104" t="s">
        <v>61</v>
      </c>
      <c r="AU34" s="89" t="s">
        <v>61</v>
      </c>
      <c r="AV34" s="105">
        <v>1</v>
      </c>
      <c r="AW34" s="104">
        <v>1</v>
      </c>
      <c r="AX34" s="104">
        <v>1</v>
      </c>
      <c r="AY34" s="105">
        <v>1</v>
      </c>
      <c r="AZ34" s="90" t="s">
        <v>953</v>
      </c>
      <c r="BA34" s="78">
        <v>1</v>
      </c>
      <c r="BB34" s="10" t="s">
        <v>706</v>
      </c>
      <c r="BC34" s="34"/>
    </row>
    <row r="35" spans="1:55" ht="99.9" customHeight="1" x14ac:dyDescent="0.3">
      <c r="A35" s="34"/>
      <c r="B35" s="63">
        <v>36</v>
      </c>
      <c r="C35" s="64" t="s">
        <v>282</v>
      </c>
      <c r="D35" s="64" t="s">
        <v>283</v>
      </c>
      <c r="E35" s="64" t="s">
        <v>284</v>
      </c>
      <c r="F35" s="64" t="s">
        <v>36</v>
      </c>
      <c r="G35" s="64" t="s">
        <v>299</v>
      </c>
      <c r="H35" s="64" t="s">
        <v>300</v>
      </c>
      <c r="I35" s="64" t="s">
        <v>273</v>
      </c>
      <c r="J35" s="64" t="s">
        <v>301</v>
      </c>
      <c r="K35" s="64" t="s">
        <v>302</v>
      </c>
      <c r="L35" s="64" t="s">
        <v>303</v>
      </c>
      <c r="M35" s="64" t="s">
        <v>304</v>
      </c>
      <c r="N35" s="64" t="s">
        <v>60</v>
      </c>
      <c r="O35" s="64" t="s">
        <v>44</v>
      </c>
      <c r="P35" s="64" t="s">
        <v>44</v>
      </c>
      <c r="Q35" s="64" t="s">
        <v>45</v>
      </c>
      <c r="R35" s="65">
        <v>0.25</v>
      </c>
      <c r="S35" s="65">
        <v>0.5</v>
      </c>
      <c r="T35" s="65">
        <v>0.81</v>
      </c>
      <c r="U35" s="65">
        <v>1</v>
      </c>
      <c r="V35" s="65"/>
      <c r="W35" s="64"/>
      <c r="X35" s="64"/>
      <c r="Y35" s="64"/>
      <c r="Z35" s="64"/>
      <c r="AA35" s="65"/>
      <c r="AB35" s="101"/>
      <c r="AC35" s="65" t="s">
        <v>305</v>
      </c>
      <c r="AD35" s="64" t="s">
        <v>162</v>
      </c>
      <c r="AE35" s="64" t="s">
        <v>55</v>
      </c>
      <c r="AF35" s="64" t="s">
        <v>280</v>
      </c>
      <c r="AG35" s="70" t="s">
        <v>281</v>
      </c>
      <c r="AH35" s="68">
        <v>0.81</v>
      </c>
      <c r="AI35" s="68">
        <v>0.5</v>
      </c>
      <c r="AJ35" s="68">
        <v>0.5</v>
      </c>
      <c r="AK35" s="68">
        <v>1</v>
      </c>
      <c r="AL35" s="67" t="s">
        <v>747</v>
      </c>
      <c r="AM35" s="66">
        <v>0.7</v>
      </c>
      <c r="AN35" s="77" t="s">
        <v>706</v>
      </c>
      <c r="AO35" s="68">
        <v>0.81</v>
      </c>
      <c r="AP35" s="68">
        <v>0.5</v>
      </c>
      <c r="AQ35" s="68">
        <v>0.5</v>
      </c>
      <c r="AR35" s="68">
        <v>1</v>
      </c>
      <c r="AS35" s="72" t="s">
        <v>747</v>
      </c>
      <c r="AT35" s="66">
        <v>0.7</v>
      </c>
      <c r="AU35" s="77" t="s">
        <v>706</v>
      </c>
      <c r="AV35" s="68">
        <v>0.81</v>
      </c>
      <c r="AW35" s="68">
        <v>0.81</v>
      </c>
      <c r="AX35" s="68">
        <v>0.81</v>
      </c>
      <c r="AY35" s="68">
        <f t="shared" ref="AY35" si="39">AX35/AW35</f>
        <v>1</v>
      </c>
      <c r="AZ35" s="67" t="s">
        <v>1003</v>
      </c>
      <c r="BA35" s="66">
        <f>81%/81%</f>
        <v>1</v>
      </c>
      <c r="BB35" s="10" t="s">
        <v>706</v>
      </c>
      <c r="BC35" s="34"/>
    </row>
    <row r="36" spans="1:55" ht="99.9" customHeight="1" x14ac:dyDescent="0.3">
      <c r="A36" s="34"/>
      <c r="B36" s="63">
        <v>37</v>
      </c>
      <c r="C36" s="64" t="s">
        <v>282</v>
      </c>
      <c r="D36" s="64" t="s">
        <v>283</v>
      </c>
      <c r="E36" s="64" t="s">
        <v>306</v>
      </c>
      <c r="F36" s="64" t="s">
        <v>36</v>
      </c>
      <c r="G36" s="64" t="s">
        <v>299</v>
      </c>
      <c r="H36" s="64"/>
      <c r="I36" s="64" t="s">
        <v>273</v>
      </c>
      <c r="J36" s="64" t="s">
        <v>307</v>
      </c>
      <c r="K36" s="64" t="s">
        <v>308</v>
      </c>
      <c r="L36" s="64" t="s">
        <v>309</v>
      </c>
      <c r="M36" s="64" t="s">
        <v>310</v>
      </c>
      <c r="N36" s="64" t="s">
        <v>60</v>
      </c>
      <c r="O36" s="64" t="s">
        <v>44</v>
      </c>
      <c r="P36" s="64" t="s">
        <v>192</v>
      </c>
      <c r="Q36" s="64" t="s">
        <v>822</v>
      </c>
      <c r="R36" s="65">
        <v>1</v>
      </c>
      <c r="S36" s="65">
        <v>1</v>
      </c>
      <c r="T36" s="65">
        <v>1</v>
      </c>
      <c r="U36" s="65">
        <v>1</v>
      </c>
      <c r="V36" s="65"/>
      <c r="W36" s="65"/>
      <c r="X36" s="65"/>
      <c r="Y36" s="65"/>
      <c r="Z36" s="65"/>
      <c r="AA36" s="65"/>
      <c r="AB36" s="101"/>
      <c r="AC36" s="65" t="s">
        <v>311</v>
      </c>
      <c r="AD36" s="64" t="s">
        <v>290</v>
      </c>
      <c r="AE36" s="64" t="s">
        <v>55</v>
      </c>
      <c r="AF36" s="64" t="s">
        <v>280</v>
      </c>
      <c r="AG36" s="70" t="s">
        <v>281</v>
      </c>
      <c r="AH36" s="102">
        <v>1</v>
      </c>
      <c r="AI36" s="78">
        <v>0.5</v>
      </c>
      <c r="AJ36" s="78">
        <v>0.5</v>
      </c>
      <c r="AK36" s="78">
        <v>1</v>
      </c>
      <c r="AL36" s="151" t="s">
        <v>748</v>
      </c>
      <c r="AM36" s="78" t="s">
        <v>61</v>
      </c>
      <c r="AN36" s="89" t="s">
        <v>61</v>
      </c>
      <c r="AO36" s="102">
        <v>1</v>
      </c>
      <c r="AP36" s="64" t="s">
        <v>61</v>
      </c>
      <c r="AQ36" s="64" t="s">
        <v>61</v>
      </c>
      <c r="AR36" s="64" t="s">
        <v>61</v>
      </c>
      <c r="AS36" s="151" t="s">
        <v>812</v>
      </c>
      <c r="AT36" s="78" t="s">
        <v>61</v>
      </c>
      <c r="AU36" s="89" t="s">
        <v>61</v>
      </c>
      <c r="AV36" s="78">
        <v>1</v>
      </c>
      <c r="AW36" s="105">
        <v>1</v>
      </c>
      <c r="AX36" s="105">
        <v>1</v>
      </c>
      <c r="AY36" s="105">
        <v>1</v>
      </c>
      <c r="AZ36" s="152" t="s">
        <v>954</v>
      </c>
      <c r="BA36" s="78">
        <v>1</v>
      </c>
      <c r="BB36" s="10" t="s">
        <v>706</v>
      </c>
      <c r="BC36" s="34"/>
    </row>
    <row r="37" spans="1:55" ht="99.9" customHeight="1" x14ac:dyDescent="0.3">
      <c r="A37" s="34"/>
      <c r="B37" s="63">
        <v>38</v>
      </c>
      <c r="C37" s="64" t="s">
        <v>282</v>
      </c>
      <c r="D37" s="64" t="s">
        <v>283</v>
      </c>
      <c r="E37" s="64" t="s">
        <v>312</v>
      </c>
      <c r="F37" s="64" t="s">
        <v>36</v>
      </c>
      <c r="G37" s="64" t="s">
        <v>299</v>
      </c>
      <c r="H37" s="64"/>
      <c r="I37" s="64" t="s">
        <v>273</v>
      </c>
      <c r="J37" s="64" t="s">
        <v>313</v>
      </c>
      <c r="K37" s="64" t="s">
        <v>314</v>
      </c>
      <c r="L37" s="64" t="s">
        <v>315</v>
      </c>
      <c r="M37" s="64" t="s">
        <v>316</v>
      </c>
      <c r="N37" s="64" t="s">
        <v>60</v>
      </c>
      <c r="O37" s="64" t="s">
        <v>44</v>
      </c>
      <c r="P37" s="64" t="s">
        <v>192</v>
      </c>
      <c r="Q37" s="64" t="s">
        <v>822</v>
      </c>
      <c r="R37" s="64">
        <v>12</v>
      </c>
      <c r="S37" s="64">
        <v>2</v>
      </c>
      <c r="T37" s="64">
        <v>2</v>
      </c>
      <c r="U37" s="64">
        <v>2</v>
      </c>
      <c r="V37" s="64"/>
      <c r="W37" s="64"/>
      <c r="X37" s="64"/>
      <c r="Y37" s="64"/>
      <c r="Z37" s="64"/>
      <c r="AA37" s="64"/>
      <c r="AB37" s="101"/>
      <c r="AC37" s="65" t="s">
        <v>317</v>
      </c>
      <c r="AD37" s="64" t="s">
        <v>290</v>
      </c>
      <c r="AE37" s="64" t="s">
        <v>55</v>
      </c>
      <c r="AF37" s="64" t="s">
        <v>280</v>
      </c>
      <c r="AG37" s="70" t="s">
        <v>281</v>
      </c>
      <c r="AH37" s="63">
        <v>2</v>
      </c>
      <c r="AI37" s="104">
        <v>1</v>
      </c>
      <c r="AJ37" s="104">
        <v>1</v>
      </c>
      <c r="AK37" s="78">
        <v>1</v>
      </c>
      <c r="AL37" s="153" t="s">
        <v>749</v>
      </c>
      <c r="AM37" s="78">
        <v>0.5</v>
      </c>
      <c r="AN37" s="89" t="s">
        <v>710</v>
      </c>
      <c r="AO37" s="63">
        <v>2</v>
      </c>
      <c r="AP37" s="104">
        <v>1</v>
      </c>
      <c r="AQ37" s="104">
        <v>1</v>
      </c>
      <c r="AR37" s="78">
        <v>1</v>
      </c>
      <c r="AS37" s="153" t="s">
        <v>813</v>
      </c>
      <c r="AT37" s="78">
        <v>0.5</v>
      </c>
      <c r="AU37" s="89" t="s">
        <v>710</v>
      </c>
      <c r="AV37" s="106">
        <v>2</v>
      </c>
      <c r="AW37" s="106">
        <v>2</v>
      </c>
      <c r="AX37" s="106">
        <v>2</v>
      </c>
      <c r="AY37" s="78">
        <f>AX37/AW37</f>
        <v>1</v>
      </c>
      <c r="AZ37" s="104" t="s">
        <v>955</v>
      </c>
      <c r="BA37" s="78">
        <v>1</v>
      </c>
      <c r="BB37" s="10" t="s">
        <v>706</v>
      </c>
      <c r="BC37" s="34"/>
    </row>
    <row r="38" spans="1:55" ht="99.9" customHeight="1" x14ac:dyDescent="0.3">
      <c r="A38" s="34"/>
      <c r="B38" s="63">
        <v>39</v>
      </c>
      <c r="C38" s="64" t="s">
        <v>282</v>
      </c>
      <c r="D38" s="64" t="s">
        <v>283</v>
      </c>
      <c r="E38" s="64" t="s">
        <v>312</v>
      </c>
      <c r="F38" s="64" t="s">
        <v>36</v>
      </c>
      <c r="G38" s="64" t="s">
        <v>299</v>
      </c>
      <c r="H38" s="64" t="s">
        <v>38</v>
      </c>
      <c r="I38" s="64" t="s">
        <v>273</v>
      </c>
      <c r="J38" s="64" t="s">
        <v>318</v>
      </c>
      <c r="K38" s="64" t="s">
        <v>319</v>
      </c>
      <c r="L38" s="64" t="s">
        <v>320</v>
      </c>
      <c r="M38" s="64" t="s">
        <v>321</v>
      </c>
      <c r="N38" s="64" t="s">
        <v>60</v>
      </c>
      <c r="O38" s="64" t="s">
        <v>44</v>
      </c>
      <c r="P38" s="64" t="s">
        <v>44</v>
      </c>
      <c r="Q38" s="64" t="s">
        <v>45</v>
      </c>
      <c r="R38" s="64">
        <v>1343</v>
      </c>
      <c r="S38" s="64">
        <v>1428</v>
      </c>
      <c r="T38" s="64">
        <v>1460</v>
      </c>
      <c r="U38" s="64">
        <v>1500</v>
      </c>
      <c r="V38" s="64"/>
      <c r="W38" s="64"/>
      <c r="X38" s="64"/>
      <c r="Y38" s="64"/>
      <c r="Z38" s="64"/>
      <c r="AA38" s="64"/>
      <c r="AB38" s="101"/>
      <c r="AC38" s="65" t="s">
        <v>317</v>
      </c>
      <c r="AD38" s="64" t="s">
        <v>290</v>
      </c>
      <c r="AE38" s="64" t="s">
        <v>55</v>
      </c>
      <c r="AF38" s="64" t="s">
        <v>280</v>
      </c>
      <c r="AG38" s="70" t="s">
        <v>281</v>
      </c>
      <c r="AH38" s="63">
        <v>1520</v>
      </c>
      <c r="AI38" s="104">
        <v>1501</v>
      </c>
      <c r="AJ38" s="104">
        <v>1501</v>
      </c>
      <c r="AK38" s="78">
        <v>1</v>
      </c>
      <c r="AL38" s="107" t="s">
        <v>750</v>
      </c>
      <c r="AM38" s="78">
        <f>AJ38/AH38</f>
        <v>0.98750000000000004</v>
      </c>
      <c r="AN38" s="77" t="s">
        <v>706</v>
      </c>
      <c r="AO38" s="63">
        <v>1520</v>
      </c>
      <c r="AP38" s="104">
        <v>1511</v>
      </c>
      <c r="AQ38" s="104">
        <v>1511</v>
      </c>
      <c r="AR38" s="78">
        <v>1</v>
      </c>
      <c r="AS38" s="107" t="s">
        <v>814</v>
      </c>
      <c r="AT38" s="78">
        <f>1511/1520</f>
        <v>0.99407894736842106</v>
      </c>
      <c r="AU38" s="77" t="s">
        <v>706</v>
      </c>
      <c r="AV38" s="106">
        <v>1560</v>
      </c>
      <c r="AW38" s="106">
        <v>1560</v>
      </c>
      <c r="AX38" s="106">
        <v>1552</v>
      </c>
      <c r="AY38" s="78">
        <f>1552/1560</f>
        <v>0.99487179487179489</v>
      </c>
      <c r="AZ38" s="103" t="s">
        <v>956</v>
      </c>
      <c r="BA38" s="78">
        <f>AX38/AV38</f>
        <v>0.99487179487179489</v>
      </c>
      <c r="BB38" s="10" t="s">
        <v>706</v>
      </c>
      <c r="BC38" s="34"/>
    </row>
    <row r="39" spans="1:55" ht="99.9" customHeight="1" x14ac:dyDescent="0.3">
      <c r="A39" s="34"/>
      <c r="B39" s="63">
        <v>40</v>
      </c>
      <c r="C39" s="64" t="s">
        <v>282</v>
      </c>
      <c r="D39" s="64" t="s">
        <v>322</v>
      </c>
      <c r="E39" s="64" t="s">
        <v>323</v>
      </c>
      <c r="F39" s="64" t="s">
        <v>36</v>
      </c>
      <c r="G39" s="64" t="s">
        <v>299</v>
      </c>
      <c r="H39" s="64" t="s">
        <v>38</v>
      </c>
      <c r="I39" s="64" t="s">
        <v>273</v>
      </c>
      <c r="J39" s="64" t="s">
        <v>324</v>
      </c>
      <c r="K39" s="64" t="s">
        <v>325</v>
      </c>
      <c r="L39" s="64" t="s">
        <v>326</v>
      </c>
      <c r="M39" s="64" t="s">
        <v>327</v>
      </c>
      <c r="N39" s="64" t="s">
        <v>43</v>
      </c>
      <c r="O39" s="64" t="s">
        <v>44</v>
      </c>
      <c r="P39" s="64" t="s">
        <v>44</v>
      </c>
      <c r="Q39" s="64" t="s">
        <v>822</v>
      </c>
      <c r="R39" s="65">
        <v>0.02</v>
      </c>
      <c r="S39" s="81">
        <v>3.6999999999999998E-2</v>
      </c>
      <c r="T39" s="81">
        <v>0.15</v>
      </c>
      <c r="U39" s="81" t="s">
        <v>61</v>
      </c>
      <c r="V39" s="65"/>
      <c r="W39" s="65"/>
      <c r="X39" s="65"/>
      <c r="Y39" s="65"/>
      <c r="Z39" s="65"/>
      <c r="AA39" s="65"/>
      <c r="AB39" s="101"/>
      <c r="AC39" s="65" t="s">
        <v>328</v>
      </c>
      <c r="AD39" s="64" t="s">
        <v>290</v>
      </c>
      <c r="AE39" s="64" t="s">
        <v>55</v>
      </c>
      <c r="AF39" s="64" t="s">
        <v>280</v>
      </c>
      <c r="AG39" s="70" t="s">
        <v>281</v>
      </c>
      <c r="AH39" s="102">
        <v>0.15</v>
      </c>
      <c r="AI39" s="108" t="s">
        <v>61</v>
      </c>
      <c r="AJ39" s="108" t="s">
        <v>61</v>
      </c>
      <c r="AK39" s="78" t="s">
        <v>61</v>
      </c>
      <c r="AL39" s="109" t="s">
        <v>751</v>
      </c>
      <c r="AM39" s="106" t="s">
        <v>61</v>
      </c>
      <c r="AN39" s="106" t="s">
        <v>61</v>
      </c>
      <c r="AO39" s="102">
        <v>0.15</v>
      </c>
      <c r="AP39" s="64" t="s">
        <v>61</v>
      </c>
      <c r="AQ39" s="64" t="s">
        <v>61</v>
      </c>
      <c r="AR39" s="64" t="s">
        <v>61</v>
      </c>
      <c r="AS39" s="154" t="s">
        <v>815</v>
      </c>
      <c r="AT39" s="78" t="s">
        <v>61</v>
      </c>
      <c r="AU39" s="89" t="s">
        <v>61</v>
      </c>
      <c r="AV39" s="78">
        <v>0.15</v>
      </c>
      <c r="AW39" s="78">
        <v>0.15</v>
      </c>
      <c r="AX39" s="108">
        <v>5.5500000000000001E-2</v>
      </c>
      <c r="AY39" s="105">
        <f>AX39/AW39</f>
        <v>0.37</v>
      </c>
      <c r="AZ39" s="104" t="s">
        <v>957</v>
      </c>
      <c r="BA39" s="78">
        <v>0.37</v>
      </c>
      <c r="BB39" s="15" t="s">
        <v>710</v>
      </c>
      <c r="BC39" s="34"/>
    </row>
    <row r="40" spans="1:55" ht="99.9" customHeight="1" x14ac:dyDescent="0.3">
      <c r="A40" s="34"/>
      <c r="B40" s="63">
        <v>41</v>
      </c>
      <c r="C40" s="64" t="s">
        <v>282</v>
      </c>
      <c r="D40" s="64" t="s">
        <v>283</v>
      </c>
      <c r="E40" s="64" t="s">
        <v>329</v>
      </c>
      <c r="F40" s="64" t="s">
        <v>329</v>
      </c>
      <c r="G40" s="64" t="s">
        <v>272</v>
      </c>
      <c r="H40" s="64"/>
      <c r="I40" s="64" t="s">
        <v>273</v>
      </c>
      <c r="J40" s="64" t="s">
        <v>330</v>
      </c>
      <c r="K40" s="64" t="s">
        <v>331</v>
      </c>
      <c r="L40" s="64" t="s">
        <v>332</v>
      </c>
      <c r="M40" s="64" t="s">
        <v>333</v>
      </c>
      <c r="N40" s="64" t="s">
        <v>60</v>
      </c>
      <c r="O40" s="64" t="s">
        <v>44</v>
      </c>
      <c r="P40" s="64" t="s">
        <v>192</v>
      </c>
      <c r="Q40" s="64" t="s">
        <v>334</v>
      </c>
      <c r="R40" s="110">
        <v>30</v>
      </c>
      <c r="S40" s="64">
        <v>33</v>
      </c>
      <c r="T40" s="64">
        <v>30</v>
      </c>
      <c r="U40" s="64">
        <v>30</v>
      </c>
      <c r="V40" s="110"/>
      <c r="W40" s="110"/>
      <c r="X40" s="110"/>
      <c r="Y40" s="110"/>
      <c r="Z40" s="110"/>
      <c r="AA40" s="110"/>
      <c r="AB40" s="101"/>
      <c r="AC40" s="65" t="s">
        <v>290</v>
      </c>
      <c r="AD40" s="64" t="s">
        <v>290</v>
      </c>
      <c r="AE40" s="64" t="s">
        <v>55</v>
      </c>
      <c r="AF40" s="64" t="s">
        <v>280</v>
      </c>
      <c r="AG40" s="70" t="s">
        <v>281</v>
      </c>
      <c r="AH40" s="63">
        <v>30</v>
      </c>
      <c r="AI40" s="104" t="s">
        <v>61</v>
      </c>
      <c r="AJ40" s="104" t="s">
        <v>61</v>
      </c>
      <c r="AK40" s="104" t="s">
        <v>61</v>
      </c>
      <c r="AL40" s="107" t="s">
        <v>752</v>
      </c>
      <c r="AM40" s="106" t="s">
        <v>61</v>
      </c>
      <c r="AN40" s="89" t="s">
        <v>61</v>
      </c>
      <c r="AO40" s="63">
        <v>30</v>
      </c>
      <c r="AP40" s="104">
        <v>30</v>
      </c>
      <c r="AQ40" s="104">
        <v>30</v>
      </c>
      <c r="AR40" s="108">
        <f>AP40/AQ40</f>
        <v>1</v>
      </c>
      <c r="AS40" s="103" t="s">
        <v>816</v>
      </c>
      <c r="AT40" s="78">
        <v>1</v>
      </c>
      <c r="AU40" s="77" t="s">
        <v>706</v>
      </c>
      <c r="AV40" s="104">
        <v>33</v>
      </c>
      <c r="AW40" s="104">
        <v>33</v>
      </c>
      <c r="AX40" s="104">
        <v>33</v>
      </c>
      <c r="AY40" s="105">
        <f>AW40/AX40</f>
        <v>1</v>
      </c>
      <c r="AZ40" s="103" t="s">
        <v>958</v>
      </c>
      <c r="BA40" s="78">
        <v>1</v>
      </c>
      <c r="BB40" s="10" t="s">
        <v>706</v>
      </c>
      <c r="BC40" s="34"/>
    </row>
    <row r="41" spans="1:55" ht="99.9" customHeight="1" x14ac:dyDescent="0.3">
      <c r="A41" s="34"/>
      <c r="B41" s="63">
        <v>42</v>
      </c>
      <c r="C41" s="64" t="s">
        <v>282</v>
      </c>
      <c r="D41" s="64" t="s">
        <v>322</v>
      </c>
      <c r="E41" s="64" t="s">
        <v>323</v>
      </c>
      <c r="F41" s="64" t="s">
        <v>36</v>
      </c>
      <c r="G41" s="64" t="s">
        <v>335</v>
      </c>
      <c r="H41" s="64"/>
      <c r="I41" s="64" t="s">
        <v>273</v>
      </c>
      <c r="J41" s="64" t="s">
        <v>336</v>
      </c>
      <c r="K41" s="64" t="s">
        <v>337</v>
      </c>
      <c r="L41" s="64" t="s">
        <v>338</v>
      </c>
      <c r="M41" s="64" t="s">
        <v>339</v>
      </c>
      <c r="N41" s="64" t="s">
        <v>266</v>
      </c>
      <c r="O41" s="64" t="s">
        <v>44</v>
      </c>
      <c r="P41" s="64" t="s">
        <v>192</v>
      </c>
      <c r="Q41" s="64" t="s">
        <v>45</v>
      </c>
      <c r="R41" s="65">
        <v>0.5</v>
      </c>
      <c r="S41" s="81">
        <f>186*0.5/186</f>
        <v>0.5</v>
      </c>
      <c r="T41" s="81" t="s">
        <v>340</v>
      </c>
      <c r="U41" s="81">
        <v>0.3</v>
      </c>
      <c r="V41" s="65"/>
      <c r="W41" s="65"/>
      <c r="X41" s="65"/>
      <c r="Y41" s="65"/>
      <c r="Z41" s="65"/>
      <c r="AA41" s="65"/>
      <c r="AB41" s="101"/>
      <c r="AC41" s="64" t="s">
        <v>196</v>
      </c>
      <c r="AD41" s="64" t="s">
        <v>196</v>
      </c>
      <c r="AE41" s="64" t="s">
        <v>55</v>
      </c>
      <c r="AF41" s="64" t="s">
        <v>341</v>
      </c>
      <c r="AG41" s="70" t="s">
        <v>342</v>
      </c>
      <c r="AH41" s="102" t="s">
        <v>340</v>
      </c>
      <c r="AI41" s="68">
        <f>159/347</f>
        <v>0.45821325648414984</v>
      </c>
      <c r="AJ41" s="68">
        <f>159/347</f>
        <v>0.45821325648414984</v>
      </c>
      <c r="AK41" s="66">
        <f>AJ41/AI41</f>
        <v>1</v>
      </c>
      <c r="AL41" s="107" t="s">
        <v>753</v>
      </c>
      <c r="AM41" s="108">
        <f>159/198</f>
        <v>0.80303030303030298</v>
      </c>
      <c r="AN41" s="77" t="s">
        <v>706</v>
      </c>
      <c r="AO41" s="102" t="s">
        <v>340</v>
      </c>
      <c r="AP41" s="68">
        <f t="shared" ref="AP41:AQ41" si="40">198/347</f>
        <v>0.57060518731988474</v>
      </c>
      <c r="AQ41" s="68">
        <f t="shared" si="40"/>
        <v>0.57060518731988474</v>
      </c>
      <c r="AR41" s="66">
        <f t="shared" ref="AR41:AR43" si="41">AQ41/AP41</f>
        <v>1</v>
      </c>
      <c r="AS41" s="103" t="s">
        <v>817</v>
      </c>
      <c r="AT41" s="78">
        <v>1</v>
      </c>
      <c r="AU41" s="77" t="s">
        <v>706</v>
      </c>
      <c r="AV41" s="68">
        <v>0.72050000000000003</v>
      </c>
      <c r="AW41" s="68">
        <v>0.72050000000000003</v>
      </c>
      <c r="AX41" s="68">
        <v>0.72050000000000003</v>
      </c>
      <c r="AY41" s="66">
        <f t="shared" ref="AY41:AY43" si="42">AX41/AW41</f>
        <v>1</v>
      </c>
      <c r="AZ41" s="103" t="s">
        <v>973</v>
      </c>
      <c r="BA41" s="78">
        <f>250/250</f>
        <v>1</v>
      </c>
      <c r="BB41" s="10" t="s">
        <v>706</v>
      </c>
      <c r="BC41" s="34"/>
    </row>
    <row r="42" spans="1:55" ht="99.9" customHeight="1" x14ac:dyDescent="0.3">
      <c r="A42" s="34"/>
      <c r="B42" s="63">
        <v>43</v>
      </c>
      <c r="C42" s="64" t="s">
        <v>282</v>
      </c>
      <c r="D42" s="64" t="s">
        <v>322</v>
      </c>
      <c r="E42" s="64" t="s">
        <v>323</v>
      </c>
      <c r="F42" s="64" t="s">
        <v>36</v>
      </c>
      <c r="G42" s="64" t="s">
        <v>335</v>
      </c>
      <c r="H42" s="64"/>
      <c r="I42" s="64" t="s">
        <v>273</v>
      </c>
      <c r="J42" s="64" t="s">
        <v>336</v>
      </c>
      <c r="K42" s="64" t="s">
        <v>343</v>
      </c>
      <c r="L42" s="64" t="s">
        <v>344</v>
      </c>
      <c r="M42" s="64" t="s">
        <v>345</v>
      </c>
      <c r="N42" s="64" t="s">
        <v>266</v>
      </c>
      <c r="O42" s="64" t="s">
        <v>44</v>
      </c>
      <c r="P42" s="64" t="s">
        <v>192</v>
      </c>
      <c r="Q42" s="64" t="s">
        <v>45</v>
      </c>
      <c r="R42" s="65">
        <v>0.4</v>
      </c>
      <c r="S42" s="81">
        <f>93*0.25/93</f>
        <v>0.25</v>
      </c>
      <c r="T42" s="81" t="s">
        <v>346</v>
      </c>
      <c r="U42" s="81">
        <v>0.25</v>
      </c>
      <c r="V42" s="65"/>
      <c r="W42" s="65"/>
      <c r="X42" s="65"/>
      <c r="Y42" s="65"/>
      <c r="Z42" s="65"/>
      <c r="AA42" s="65"/>
      <c r="AB42" s="101"/>
      <c r="AC42" s="64" t="s">
        <v>196</v>
      </c>
      <c r="AD42" s="64" t="s">
        <v>196</v>
      </c>
      <c r="AE42" s="64" t="s">
        <v>55</v>
      </c>
      <c r="AF42" s="64" t="s">
        <v>341</v>
      </c>
      <c r="AG42" s="70" t="s">
        <v>342</v>
      </c>
      <c r="AH42" s="102" t="s">
        <v>346</v>
      </c>
      <c r="AI42" s="68">
        <f>82/347</f>
        <v>0.23631123919308358</v>
      </c>
      <c r="AJ42" s="68">
        <f>82/347</f>
        <v>0.23631123919308358</v>
      </c>
      <c r="AK42" s="78">
        <f>AJ42/AI42</f>
        <v>1</v>
      </c>
      <c r="AL42" s="107" t="s">
        <v>754</v>
      </c>
      <c r="AM42" s="108">
        <f>82/90</f>
        <v>0.91111111111111109</v>
      </c>
      <c r="AN42" s="77" t="s">
        <v>706</v>
      </c>
      <c r="AO42" s="102" t="s">
        <v>346</v>
      </c>
      <c r="AP42" s="68">
        <f t="shared" ref="AP42:AQ42" si="43">84/347</f>
        <v>0.24207492795389049</v>
      </c>
      <c r="AQ42" s="68">
        <f t="shared" si="43"/>
        <v>0.24207492795389049</v>
      </c>
      <c r="AR42" s="78">
        <f t="shared" si="41"/>
        <v>1</v>
      </c>
      <c r="AS42" s="103" t="s">
        <v>818</v>
      </c>
      <c r="AT42" s="78">
        <f>24.21/26</f>
        <v>0.93115384615384622</v>
      </c>
      <c r="AU42" s="77" t="s">
        <v>706</v>
      </c>
      <c r="AV42" s="108">
        <v>0.40060000000000001</v>
      </c>
      <c r="AW42" s="68">
        <f t="shared" ref="AW42:AX42" si="44">139/347</f>
        <v>0.40057636887608067</v>
      </c>
      <c r="AX42" s="68">
        <f t="shared" si="44"/>
        <v>0.40057636887608067</v>
      </c>
      <c r="AY42" s="78">
        <f t="shared" si="42"/>
        <v>1</v>
      </c>
      <c r="AZ42" s="103" t="s">
        <v>959</v>
      </c>
      <c r="BA42" s="78">
        <v>1</v>
      </c>
      <c r="BB42" s="10" t="s">
        <v>706</v>
      </c>
      <c r="BC42" s="34"/>
    </row>
    <row r="43" spans="1:55" ht="99.9" customHeight="1" x14ac:dyDescent="0.3">
      <c r="A43" s="34"/>
      <c r="B43" s="63">
        <v>44</v>
      </c>
      <c r="C43" s="64" t="s">
        <v>282</v>
      </c>
      <c r="D43" s="64" t="s">
        <v>322</v>
      </c>
      <c r="E43" s="64" t="s">
        <v>323</v>
      </c>
      <c r="F43" s="64" t="s">
        <v>36</v>
      </c>
      <c r="G43" s="64" t="s">
        <v>335</v>
      </c>
      <c r="H43" s="64"/>
      <c r="I43" s="64" t="s">
        <v>273</v>
      </c>
      <c r="J43" s="64" t="s">
        <v>336</v>
      </c>
      <c r="K43" s="64" t="s">
        <v>347</v>
      </c>
      <c r="L43" s="64" t="s">
        <v>347</v>
      </c>
      <c r="M43" s="64" t="s">
        <v>348</v>
      </c>
      <c r="N43" s="64" t="s">
        <v>266</v>
      </c>
      <c r="O43" s="64" t="s">
        <v>44</v>
      </c>
      <c r="P43" s="64" t="s">
        <v>192</v>
      </c>
      <c r="Q43" s="64" t="s">
        <v>45</v>
      </c>
      <c r="R43" s="65">
        <v>0.9</v>
      </c>
      <c r="S43" s="81">
        <v>0.95</v>
      </c>
      <c r="T43" s="81" t="s">
        <v>349</v>
      </c>
      <c r="U43" s="81">
        <v>0.8</v>
      </c>
      <c r="V43" s="65"/>
      <c r="W43" s="65"/>
      <c r="X43" s="65"/>
      <c r="Y43" s="65"/>
      <c r="Z43" s="65"/>
      <c r="AA43" s="65"/>
      <c r="AB43" s="101"/>
      <c r="AC43" s="64" t="s">
        <v>196</v>
      </c>
      <c r="AD43" s="64" t="s">
        <v>196</v>
      </c>
      <c r="AE43" s="64" t="s">
        <v>55</v>
      </c>
      <c r="AF43" s="64" t="s">
        <v>341</v>
      </c>
      <c r="AG43" s="70" t="s">
        <v>342</v>
      </c>
      <c r="AH43" s="111">
        <v>0.95</v>
      </c>
      <c r="AI43" s="68">
        <f>167/176</f>
        <v>0.94886363636363635</v>
      </c>
      <c r="AJ43" s="68">
        <f>160/176</f>
        <v>0.90909090909090906</v>
      </c>
      <c r="AK43" s="78">
        <v>1</v>
      </c>
      <c r="AL43" s="107" t="s">
        <v>755</v>
      </c>
      <c r="AM43" s="108">
        <f>160/167</f>
        <v>0.95808383233532934</v>
      </c>
      <c r="AN43" s="77" t="s">
        <v>706</v>
      </c>
      <c r="AO43" s="111">
        <v>0.95</v>
      </c>
      <c r="AP43" s="68">
        <f>194/204</f>
        <v>0.9509803921568627</v>
      </c>
      <c r="AQ43" s="68">
        <f>189/204</f>
        <v>0.92647058823529416</v>
      </c>
      <c r="AR43" s="78">
        <f t="shared" si="41"/>
        <v>0.97422680412371143</v>
      </c>
      <c r="AS43" s="103" t="s">
        <v>819</v>
      </c>
      <c r="AT43" s="78">
        <f>AQ43/AP43</f>
        <v>0.97422680412371143</v>
      </c>
      <c r="AU43" s="77" t="s">
        <v>706</v>
      </c>
      <c r="AV43" s="108">
        <v>0.95</v>
      </c>
      <c r="AW43" s="68">
        <f t="shared" ref="AW43:AX43" si="45">222/234</f>
        <v>0.94871794871794868</v>
      </c>
      <c r="AX43" s="68">
        <f t="shared" si="45"/>
        <v>0.94871794871794868</v>
      </c>
      <c r="AY43" s="78">
        <f t="shared" si="42"/>
        <v>1</v>
      </c>
      <c r="AZ43" s="103" t="s">
        <v>960</v>
      </c>
      <c r="BA43" s="78">
        <f>AX43/AV43</f>
        <v>0.99865047233468285</v>
      </c>
      <c r="BB43" s="10" t="s">
        <v>706</v>
      </c>
      <c r="BC43" s="34"/>
    </row>
    <row r="44" spans="1:55" ht="99.9" customHeight="1" x14ac:dyDescent="0.3">
      <c r="A44" s="34"/>
      <c r="B44" s="63">
        <v>45</v>
      </c>
      <c r="C44" s="64" t="s">
        <v>282</v>
      </c>
      <c r="D44" s="64" t="s">
        <v>322</v>
      </c>
      <c r="E44" s="64" t="s">
        <v>323</v>
      </c>
      <c r="F44" s="64" t="s">
        <v>36</v>
      </c>
      <c r="G44" s="64" t="s">
        <v>335</v>
      </c>
      <c r="H44" s="64"/>
      <c r="I44" s="64" t="s">
        <v>273</v>
      </c>
      <c r="J44" s="64" t="s">
        <v>336</v>
      </c>
      <c r="K44" s="64" t="s">
        <v>350</v>
      </c>
      <c r="L44" s="64" t="s">
        <v>351</v>
      </c>
      <c r="M44" s="64" t="s">
        <v>352</v>
      </c>
      <c r="N44" s="64" t="s">
        <v>266</v>
      </c>
      <c r="O44" s="64" t="s">
        <v>192</v>
      </c>
      <c r="P44" s="64" t="s">
        <v>192</v>
      </c>
      <c r="Q44" s="64" t="s">
        <v>45</v>
      </c>
      <c r="R44" s="65">
        <v>1</v>
      </c>
      <c r="S44" s="65">
        <v>1</v>
      </c>
      <c r="T44" s="65">
        <v>1</v>
      </c>
      <c r="U44" s="65">
        <v>1</v>
      </c>
      <c r="V44" s="65"/>
      <c r="W44" s="65"/>
      <c r="X44" s="65"/>
      <c r="Y44" s="65"/>
      <c r="Z44" s="65"/>
      <c r="AA44" s="65"/>
      <c r="AB44" s="101"/>
      <c r="AC44" s="64" t="s">
        <v>196</v>
      </c>
      <c r="AD44" s="64" t="s">
        <v>196</v>
      </c>
      <c r="AE44" s="64" t="s">
        <v>55</v>
      </c>
      <c r="AF44" s="64" t="s">
        <v>341</v>
      </c>
      <c r="AG44" s="70" t="s">
        <v>342</v>
      </c>
      <c r="AH44" s="112">
        <v>1</v>
      </c>
      <c r="AI44" s="66">
        <v>1</v>
      </c>
      <c r="AJ44" s="66">
        <v>1</v>
      </c>
      <c r="AK44" s="66">
        <v>1</v>
      </c>
      <c r="AL44" s="107" t="s">
        <v>756</v>
      </c>
      <c r="AM44" s="66">
        <f>9/12</f>
        <v>0.75</v>
      </c>
      <c r="AN44" s="77" t="s">
        <v>706</v>
      </c>
      <c r="AO44" s="112">
        <v>1</v>
      </c>
      <c r="AP44" s="66">
        <v>1</v>
      </c>
      <c r="AQ44" s="66">
        <v>1</v>
      </c>
      <c r="AR44" s="66">
        <v>1</v>
      </c>
      <c r="AS44" s="103" t="s">
        <v>820</v>
      </c>
      <c r="AT44" s="78">
        <v>0.83</v>
      </c>
      <c r="AU44" s="77" t="s">
        <v>706</v>
      </c>
      <c r="AV44" s="66">
        <v>1</v>
      </c>
      <c r="AW44" s="66">
        <v>1</v>
      </c>
      <c r="AX44" s="66">
        <v>1</v>
      </c>
      <c r="AY44" s="66">
        <v>1</v>
      </c>
      <c r="AZ44" s="103" t="s">
        <v>961</v>
      </c>
      <c r="BA44" s="78">
        <f>AX44/AV44</f>
        <v>1</v>
      </c>
      <c r="BB44" s="10" t="s">
        <v>706</v>
      </c>
      <c r="BC44" s="34"/>
    </row>
    <row r="45" spans="1:55" ht="99.9" customHeight="1" x14ac:dyDescent="0.3">
      <c r="A45" s="34"/>
      <c r="B45" s="63">
        <v>46</v>
      </c>
      <c r="C45" s="64" t="s">
        <v>353</v>
      </c>
      <c r="D45" s="64" t="s">
        <v>354</v>
      </c>
      <c r="E45" s="64" t="s">
        <v>355</v>
      </c>
      <c r="F45" s="64" t="s">
        <v>355</v>
      </c>
      <c r="G45" s="64" t="s">
        <v>356</v>
      </c>
      <c r="H45" s="64"/>
      <c r="I45" s="64" t="s">
        <v>357</v>
      </c>
      <c r="J45" s="64" t="s">
        <v>358</v>
      </c>
      <c r="K45" s="64" t="s">
        <v>359</v>
      </c>
      <c r="L45" s="64" t="s">
        <v>360</v>
      </c>
      <c r="M45" s="64" t="s">
        <v>361</v>
      </c>
      <c r="N45" s="64" t="s">
        <v>60</v>
      </c>
      <c r="O45" s="64" t="s">
        <v>192</v>
      </c>
      <c r="P45" s="64" t="s">
        <v>192</v>
      </c>
      <c r="Q45" s="64" t="s">
        <v>45</v>
      </c>
      <c r="R45" s="65">
        <v>1</v>
      </c>
      <c r="S45" s="65">
        <v>1</v>
      </c>
      <c r="T45" s="65">
        <v>1</v>
      </c>
      <c r="U45" s="65">
        <v>1</v>
      </c>
      <c r="V45" s="65"/>
      <c r="W45" s="65"/>
      <c r="X45" s="65"/>
      <c r="Y45" s="65"/>
      <c r="Z45" s="65"/>
      <c r="AA45" s="65"/>
      <c r="AB45" s="101"/>
      <c r="AC45" s="64" t="s">
        <v>362</v>
      </c>
      <c r="AD45" s="64" t="s">
        <v>362</v>
      </c>
      <c r="AE45" s="64" t="s">
        <v>363</v>
      </c>
      <c r="AF45" s="64" t="s">
        <v>364</v>
      </c>
      <c r="AG45" s="70" t="s">
        <v>365</v>
      </c>
      <c r="AH45" s="113">
        <v>1</v>
      </c>
      <c r="AI45" s="88">
        <v>1</v>
      </c>
      <c r="AJ45" s="88">
        <v>1</v>
      </c>
      <c r="AK45" s="88">
        <v>1</v>
      </c>
      <c r="AL45" s="91" t="s">
        <v>757</v>
      </c>
      <c r="AM45" s="88">
        <v>0.75</v>
      </c>
      <c r="AN45" s="89" t="s">
        <v>706</v>
      </c>
      <c r="AO45" s="113">
        <v>1</v>
      </c>
      <c r="AP45" s="88">
        <v>1</v>
      </c>
      <c r="AQ45" s="88">
        <v>1</v>
      </c>
      <c r="AR45" s="88">
        <v>1</v>
      </c>
      <c r="AS45" s="91" t="s">
        <v>803</v>
      </c>
      <c r="AT45" s="88">
        <f>10/12</f>
        <v>0.83333333333333337</v>
      </c>
      <c r="AU45" s="89" t="s">
        <v>706</v>
      </c>
      <c r="AV45" s="113">
        <v>1</v>
      </c>
      <c r="AW45" s="88">
        <v>1</v>
      </c>
      <c r="AX45" s="88">
        <v>1</v>
      </c>
      <c r="AY45" s="88">
        <v>1</v>
      </c>
      <c r="AZ45" s="91" t="s">
        <v>967</v>
      </c>
      <c r="BA45" s="88">
        <v>1</v>
      </c>
      <c r="BB45" s="12" t="s">
        <v>706</v>
      </c>
      <c r="BC45" s="34"/>
    </row>
    <row r="46" spans="1:55" ht="99.9" customHeight="1" x14ac:dyDescent="0.3">
      <c r="A46" s="34"/>
      <c r="B46" s="63">
        <v>47</v>
      </c>
      <c r="C46" s="64" t="s">
        <v>353</v>
      </c>
      <c r="D46" s="64" t="s">
        <v>354</v>
      </c>
      <c r="E46" s="64" t="s">
        <v>366</v>
      </c>
      <c r="F46" s="64" t="s">
        <v>366</v>
      </c>
      <c r="G46" s="64" t="s">
        <v>356</v>
      </c>
      <c r="H46" s="64" t="s">
        <v>367</v>
      </c>
      <c r="I46" s="90" t="s">
        <v>368</v>
      </c>
      <c r="J46" s="64" t="s">
        <v>369</v>
      </c>
      <c r="K46" s="64" t="s">
        <v>370</v>
      </c>
      <c r="L46" s="64" t="s">
        <v>371</v>
      </c>
      <c r="M46" s="64" t="s">
        <v>372</v>
      </c>
      <c r="N46" s="64" t="s">
        <v>60</v>
      </c>
      <c r="O46" s="64" t="s">
        <v>44</v>
      </c>
      <c r="P46" s="64" t="s">
        <v>192</v>
      </c>
      <c r="Q46" s="64" t="s">
        <v>45</v>
      </c>
      <c r="R46" s="64">
        <v>4</v>
      </c>
      <c r="S46" s="64">
        <v>4</v>
      </c>
      <c r="T46" s="64">
        <v>4</v>
      </c>
      <c r="U46" s="64">
        <v>4</v>
      </c>
      <c r="V46" s="64"/>
      <c r="W46" s="64"/>
      <c r="X46" s="64"/>
      <c r="Y46" s="64"/>
      <c r="Z46" s="64"/>
      <c r="AA46" s="64"/>
      <c r="AB46" s="101"/>
      <c r="AC46" s="64" t="s">
        <v>373</v>
      </c>
      <c r="AD46" s="64" t="s">
        <v>153</v>
      </c>
      <c r="AE46" s="64" t="s">
        <v>363</v>
      </c>
      <c r="AF46" s="64" t="s">
        <v>374</v>
      </c>
      <c r="AG46" s="70" t="s">
        <v>375</v>
      </c>
      <c r="AH46" s="64">
        <v>4</v>
      </c>
      <c r="AI46" s="64">
        <v>3</v>
      </c>
      <c r="AJ46" s="64">
        <v>3</v>
      </c>
      <c r="AK46" s="2">
        <v>1</v>
      </c>
      <c r="AL46" s="90" t="s">
        <v>758</v>
      </c>
      <c r="AM46" s="2">
        <v>0.75</v>
      </c>
      <c r="AN46" s="77" t="s">
        <v>706</v>
      </c>
      <c r="AO46" s="64">
        <v>4</v>
      </c>
      <c r="AP46" s="64">
        <v>3</v>
      </c>
      <c r="AQ46" s="64">
        <v>3</v>
      </c>
      <c r="AR46" s="2">
        <v>1</v>
      </c>
      <c r="AS46" s="90" t="s">
        <v>758</v>
      </c>
      <c r="AT46" s="2">
        <f>AQ46/AO46</f>
        <v>0.75</v>
      </c>
      <c r="AU46" s="77" t="s">
        <v>706</v>
      </c>
      <c r="AV46" s="64">
        <v>4</v>
      </c>
      <c r="AW46" s="64">
        <v>4</v>
      </c>
      <c r="AX46" s="74">
        <v>4</v>
      </c>
      <c r="AY46" s="2">
        <v>1</v>
      </c>
      <c r="AZ46" s="90" t="s">
        <v>926</v>
      </c>
      <c r="BA46" s="2">
        <v>1</v>
      </c>
      <c r="BB46" s="10" t="s">
        <v>706</v>
      </c>
      <c r="BC46" s="34"/>
    </row>
    <row r="47" spans="1:55" ht="99.9" customHeight="1" x14ac:dyDescent="0.3">
      <c r="A47" s="34"/>
      <c r="B47" s="63">
        <v>48</v>
      </c>
      <c r="C47" s="64" t="s">
        <v>353</v>
      </c>
      <c r="D47" s="64" t="s">
        <v>354</v>
      </c>
      <c r="E47" s="64" t="s">
        <v>376</v>
      </c>
      <c r="F47" s="64" t="s">
        <v>376</v>
      </c>
      <c r="G47" s="64" t="s">
        <v>356</v>
      </c>
      <c r="H47" s="64"/>
      <c r="I47" s="90" t="s">
        <v>368</v>
      </c>
      <c r="J47" s="64" t="s">
        <v>377</v>
      </c>
      <c r="K47" s="64" t="s">
        <v>378</v>
      </c>
      <c r="L47" s="64" t="s">
        <v>379</v>
      </c>
      <c r="M47" s="64" t="s">
        <v>380</v>
      </c>
      <c r="N47" s="64" t="s">
        <v>60</v>
      </c>
      <c r="O47" s="64" t="s">
        <v>44</v>
      </c>
      <c r="P47" s="64" t="s">
        <v>192</v>
      </c>
      <c r="Q47" s="64" t="s">
        <v>45</v>
      </c>
      <c r="R47" s="65">
        <v>0.84</v>
      </c>
      <c r="S47" s="65">
        <v>0.91</v>
      </c>
      <c r="T47" s="65">
        <v>0.95</v>
      </c>
      <c r="U47" s="65">
        <v>1</v>
      </c>
      <c r="V47" s="65"/>
      <c r="W47" s="65"/>
      <c r="X47" s="65"/>
      <c r="Y47" s="65"/>
      <c r="Z47" s="65"/>
      <c r="AA47" s="65"/>
      <c r="AB47" s="101"/>
      <c r="AC47" s="64" t="s">
        <v>153</v>
      </c>
      <c r="AD47" s="64" t="s">
        <v>153</v>
      </c>
      <c r="AE47" s="64" t="s">
        <v>363</v>
      </c>
      <c r="AF47" s="64" t="s">
        <v>374</v>
      </c>
      <c r="AG47" s="70" t="s">
        <v>375</v>
      </c>
      <c r="AH47" s="65">
        <v>0.95</v>
      </c>
      <c r="AI47" s="65">
        <v>0.63</v>
      </c>
      <c r="AJ47" s="65">
        <v>0.63</v>
      </c>
      <c r="AK47" s="2">
        <v>1</v>
      </c>
      <c r="AL47" s="90" t="s">
        <v>1056</v>
      </c>
      <c r="AM47" s="2">
        <f>AJ47/AH47</f>
        <v>0.66315789473684217</v>
      </c>
      <c r="AN47" s="89" t="s">
        <v>729</v>
      </c>
      <c r="AO47" s="65">
        <v>0.95</v>
      </c>
      <c r="AP47" s="65">
        <v>0.72</v>
      </c>
      <c r="AQ47" s="65">
        <v>0.72</v>
      </c>
      <c r="AR47" s="2">
        <v>1</v>
      </c>
      <c r="AS47" s="90" t="s">
        <v>849</v>
      </c>
      <c r="AT47" s="2">
        <f>AQ47/AO47</f>
        <v>0.75789473684210529</v>
      </c>
      <c r="AU47" s="77" t="s">
        <v>706</v>
      </c>
      <c r="AV47" s="65">
        <v>0.95</v>
      </c>
      <c r="AW47" s="65">
        <v>0.95</v>
      </c>
      <c r="AX47" s="88">
        <v>0.95</v>
      </c>
      <c r="AY47" s="2">
        <v>1</v>
      </c>
      <c r="AZ47" s="90" t="s">
        <v>927</v>
      </c>
      <c r="BA47" s="2">
        <v>1</v>
      </c>
      <c r="BB47" s="10" t="s">
        <v>706</v>
      </c>
      <c r="BC47" s="34"/>
    </row>
    <row r="48" spans="1:55" ht="99.9" customHeight="1" x14ac:dyDescent="0.3">
      <c r="A48" s="34"/>
      <c r="B48" s="63">
        <v>49</v>
      </c>
      <c r="C48" s="64" t="s">
        <v>353</v>
      </c>
      <c r="D48" s="64" t="s">
        <v>354</v>
      </c>
      <c r="E48" s="64" t="s">
        <v>376</v>
      </c>
      <c r="F48" s="64" t="s">
        <v>376</v>
      </c>
      <c r="G48" s="64" t="s">
        <v>356</v>
      </c>
      <c r="H48" s="64"/>
      <c r="I48" s="90" t="s">
        <v>368</v>
      </c>
      <c r="J48" s="64" t="s">
        <v>381</v>
      </c>
      <c r="K48" s="64" t="s">
        <v>382</v>
      </c>
      <c r="L48" s="64" t="s">
        <v>383</v>
      </c>
      <c r="M48" s="64" t="s">
        <v>380</v>
      </c>
      <c r="N48" s="64" t="s">
        <v>60</v>
      </c>
      <c r="O48" s="64" t="s">
        <v>44</v>
      </c>
      <c r="P48" s="64" t="s">
        <v>44</v>
      </c>
      <c r="Q48" s="64" t="s">
        <v>45</v>
      </c>
      <c r="R48" s="65">
        <v>0.5</v>
      </c>
      <c r="S48" s="65">
        <v>0.9</v>
      </c>
      <c r="T48" s="65">
        <v>0.95</v>
      </c>
      <c r="U48" s="65">
        <v>1</v>
      </c>
      <c r="V48" s="65"/>
      <c r="W48" s="65"/>
      <c r="X48" s="65"/>
      <c r="Y48" s="65"/>
      <c r="Z48" s="65"/>
      <c r="AA48" s="65"/>
      <c r="AB48" s="101"/>
      <c r="AC48" s="64" t="s">
        <v>153</v>
      </c>
      <c r="AD48" s="64" t="s">
        <v>153</v>
      </c>
      <c r="AE48" s="64" t="s">
        <v>363</v>
      </c>
      <c r="AF48" s="64" t="s">
        <v>374</v>
      </c>
      <c r="AG48" s="70" t="s">
        <v>375</v>
      </c>
      <c r="AH48" s="65">
        <v>0.95</v>
      </c>
      <c r="AI48" s="65">
        <v>0.95</v>
      </c>
      <c r="AJ48" s="65">
        <v>0.95</v>
      </c>
      <c r="AK48" s="2">
        <v>1</v>
      </c>
      <c r="AL48" s="90" t="s">
        <v>759</v>
      </c>
      <c r="AM48" s="2">
        <v>1</v>
      </c>
      <c r="AN48" s="77" t="s">
        <v>706</v>
      </c>
      <c r="AO48" s="65">
        <v>0.95</v>
      </c>
      <c r="AP48" s="65">
        <v>0.95</v>
      </c>
      <c r="AQ48" s="65">
        <v>0.95</v>
      </c>
      <c r="AR48" s="2">
        <v>1</v>
      </c>
      <c r="AS48" s="90" t="s">
        <v>759</v>
      </c>
      <c r="AT48" s="2">
        <v>1</v>
      </c>
      <c r="AU48" s="77" t="s">
        <v>706</v>
      </c>
      <c r="AV48" s="65">
        <v>0.95</v>
      </c>
      <c r="AW48" s="65">
        <v>0.95</v>
      </c>
      <c r="AX48" s="88">
        <v>0.95</v>
      </c>
      <c r="AY48" s="2">
        <v>1</v>
      </c>
      <c r="AZ48" s="114" t="s">
        <v>759</v>
      </c>
      <c r="BA48" s="2">
        <v>1</v>
      </c>
      <c r="BB48" s="10" t="s">
        <v>706</v>
      </c>
      <c r="BC48" s="34"/>
    </row>
    <row r="49" spans="1:55" ht="99.9" customHeight="1" x14ac:dyDescent="0.3">
      <c r="A49" s="34"/>
      <c r="B49" s="63">
        <v>50</v>
      </c>
      <c r="C49" s="64" t="s">
        <v>353</v>
      </c>
      <c r="D49" s="64" t="s">
        <v>354</v>
      </c>
      <c r="E49" s="64" t="s">
        <v>376</v>
      </c>
      <c r="F49" s="64" t="s">
        <v>376</v>
      </c>
      <c r="G49" s="64" t="s">
        <v>356</v>
      </c>
      <c r="H49" s="64"/>
      <c r="I49" s="90" t="s">
        <v>368</v>
      </c>
      <c r="J49" s="64" t="s">
        <v>384</v>
      </c>
      <c r="K49" s="64" t="s">
        <v>385</v>
      </c>
      <c r="L49" s="64" t="s">
        <v>386</v>
      </c>
      <c r="M49" s="64" t="s">
        <v>387</v>
      </c>
      <c r="N49" s="64" t="s">
        <v>60</v>
      </c>
      <c r="O49" s="64" t="s">
        <v>44</v>
      </c>
      <c r="P49" s="64" t="s">
        <v>44</v>
      </c>
      <c r="Q49" s="64" t="s">
        <v>45</v>
      </c>
      <c r="R49" s="65">
        <v>0.63300000000000001</v>
      </c>
      <c r="S49" s="65">
        <v>0.68</v>
      </c>
      <c r="T49" s="65">
        <v>0.8</v>
      </c>
      <c r="U49" s="65">
        <v>1</v>
      </c>
      <c r="V49" s="65"/>
      <c r="W49" s="65"/>
      <c r="X49" s="65"/>
      <c r="Y49" s="65"/>
      <c r="Z49" s="65"/>
      <c r="AA49" s="65"/>
      <c r="AB49" s="101"/>
      <c r="AC49" s="64" t="s">
        <v>153</v>
      </c>
      <c r="AD49" s="64" t="s">
        <v>153</v>
      </c>
      <c r="AE49" s="64" t="s">
        <v>363</v>
      </c>
      <c r="AF49" s="64" t="s">
        <v>374</v>
      </c>
      <c r="AG49" s="70" t="s">
        <v>375</v>
      </c>
      <c r="AH49" s="65">
        <v>0.8</v>
      </c>
      <c r="AI49" s="65">
        <v>0.74</v>
      </c>
      <c r="AJ49" s="65">
        <v>0.74</v>
      </c>
      <c r="AK49" s="2">
        <v>1</v>
      </c>
      <c r="AL49" s="90" t="s">
        <v>760</v>
      </c>
      <c r="AM49" s="2">
        <f>(80-74)/(80-68)</f>
        <v>0.5</v>
      </c>
      <c r="AN49" s="77" t="s">
        <v>710</v>
      </c>
      <c r="AO49" s="65">
        <v>0.74</v>
      </c>
      <c r="AP49" s="65">
        <v>0.74</v>
      </c>
      <c r="AQ49" s="65">
        <v>0.74</v>
      </c>
      <c r="AR49" s="2">
        <v>1</v>
      </c>
      <c r="AS49" s="90" t="s">
        <v>760</v>
      </c>
      <c r="AT49" s="2">
        <v>1</v>
      </c>
      <c r="AU49" s="77" t="s">
        <v>706</v>
      </c>
      <c r="AV49" s="65">
        <v>0.74</v>
      </c>
      <c r="AW49" s="65">
        <v>0.74</v>
      </c>
      <c r="AX49" s="88">
        <v>0.74</v>
      </c>
      <c r="AY49" s="2">
        <v>1</v>
      </c>
      <c r="AZ49" s="114" t="s">
        <v>928</v>
      </c>
      <c r="BA49" s="2">
        <v>1</v>
      </c>
      <c r="BB49" s="10" t="s">
        <v>706</v>
      </c>
      <c r="BC49" s="34"/>
    </row>
    <row r="50" spans="1:55" ht="99.9" customHeight="1" x14ac:dyDescent="0.3">
      <c r="A50" s="34"/>
      <c r="B50" s="63">
        <v>51</v>
      </c>
      <c r="C50" s="64" t="s">
        <v>282</v>
      </c>
      <c r="D50" s="64" t="s">
        <v>388</v>
      </c>
      <c r="E50" s="64" t="s">
        <v>389</v>
      </c>
      <c r="F50" s="64" t="s">
        <v>36</v>
      </c>
      <c r="G50" s="64" t="s">
        <v>272</v>
      </c>
      <c r="H50" s="64"/>
      <c r="I50" s="64" t="s">
        <v>273</v>
      </c>
      <c r="J50" s="64" t="s">
        <v>301</v>
      </c>
      <c r="K50" s="64" t="s">
        <v>390</v>
      </c>
      <c r="L50" s="64" t="s">
        <v>391</v>
      </c>
      <c r="M50" s="64" t="s">
        <v>392</v>
      </c>
      <c r="N50" s="64" t="s">
        <v>60</v>
      </c>
      <c r="O50" s="64" t="s">
        <v>44</v>
      </c>
      <c r="P50" s="64" t="s">
        <v>192</v>
      </c>
      <c r="Q50" s="64" t="s">
        <v>822</v>
      </c>
      <c r="R50" s="110">
        <v>1</v>
      </c>
      <c r="S50" s="65">
        <v>1</v>
      </c>
      <c r="T50" s="65" t="s">
        <v>393</v>
      </c>
      <c r="U50" s="65" t="s">
        <v>394</v>
      </c>
      <c r="V50" s="64"/>
      <c r="W50" s="64"/>
      <c r="X50" s="64"/>
      <c r="Y50" s="64"/>
      <c r="Z50" s="64"/>
      <c r="AA50" s="64"/>
      <c r="AB50" s="101"/>
      <c r="AC50" s="65" t="s">
        <v>395</v>
      </c>
      <c r="AD50" s="64" t="s">
        <v>395</v>
      </c>
      <c r="AE50" s="64" t="s">
        <v>55</v>
      </c>
      <c r="AF50" s="64" t="s">
        <v>341</v>
      </c>
      <c r="AG50" s="70" t="s">
        <v>342</v>
      </c>
      <c r="AH50" s="105" t="s">
        <v>761</v>
      </c>
      <c r="AI50" s="78" t="s">
        <v>61</v>
      </c>
      <c r="AJ50" s="78" t="s">
        <v>61</v>
      </c>
      <c r="AK50" s="78" t="s">
        <v>61</v>
      </c>
      <c r="AL50" s="103" t="s">
        <v>762</v>
      </c>
      <c r="AM50" s="78" t="s">
        <v>61</v>
      </c>
      <c r="AN50" s="78" t="s">
        <v>61</v>
      </c>
      <c r="AO50" s="105" t="s">
        <v>761</v>
      </c>
      <c r="AP50" s="64" t="s">
        <v>61</v>
      </c>
      <c r="AQ50" s="64" t="s">
        <v>61</v>
      </c>
      <c r="AR50" s="64" t="s">
        <v>61</v>
      </c>
      <c r="AS50" s="67" t="s">
        <v>821</v>
      </c>
      <c r="AT50" s="78" t="s">
        <v>61</v>
      </c>
      <c r="AU50" s="89" t="s">
        <v>61</v>
      </c>
      <c r="AV50" s="66" t="s">
        <v>761</v>
      </c>
      <c r="AW50" s="66">
        <v>1</v>
      </c>
      <c r="AX50" s="66">
        <v>1</v>
      </c>
      <c r="AY50" s="66">
        <v>1</v>
      </c>
      <c r="AZ50" s="103" t="s">
        <v>962</v>
      </c>
      <c r="BA50" s="78">
        <v>1</v>
      </c>
      <c r="BB50" s="10" t="s">
        <v>706</v>
      </c>
      <c r="BC50" s="34"/>
    </row>
    <row r="51" spans="1:55" ht="99.9" customHeight="1" x14ac:dyDescent="0.3">
      <c r="A51" s="34"/>
      <c r="B51" s="63">
        <v>52</v>
      </c>
      <c r="C51" s="64" t="s">
        <v>353</v>
      </c>
      <c r="D51" s="64" t="s">
        <v>354</v>
      </c>
      <c r="E51" s="64" t="s">
        <v>396</v>
      </c>
      <c r="F51" s="64" t="s">
        <v>396</v>
      </c>
      <c r="G51" s="64" t="s">
        <v>397</v>
      </c>
      <c r="H51" s="64" t="s">
        <v>398</v>
      </c>
      <c r="I51" s="90" t="s">
        <v>399</v>
      </c>
      <c r="J51" s="64" t="s">
        <v>400</v>
      </c>
      <c r="K51" s="64" t="s">
        <v>401</v>
      </c>
      <c r="L51" s="64" t="s">
        <v>402</v>
      </c>
      <c r="M51" s="64" t="s">
        <v>403</v>
      </c>
      <c r="N51" s="64" t="s">
        <v>266</v>
      </c>
      <c r="O51" s="64" t="s">
        <v>44</v>
      </c>
      <c r="P51" s="64" t="s">
        <v>192</v>
      </c>
      <c r="Q51" s="64" t="s">
        <v>45</v>
      </c>
      <c r="R51" s="2">
        <v>1</v>
      </c>
      <c r="S51" s="155">
        <f>54/54</f>
        <v>1</v>
      </c>
      <c r="T51" s="65" t="s">
        <v>404</v>
      </c>
      <c r="U51" s="65">
        <v>1</v>
      </c>
      <c r="V51" s="64">
        <v>9</v>
      </c>
      <c r="W51" s="64">
        <v>5</v>
      </c>
      <c r="X51" s="64">
        <v>12</v>
      </c>
      <c r="Y51" s="64">
        <v>9</v>
      </c>
      <c r="Z51" s="64">
        <v>8</v>
      </c>
      <c r="AA51" s="64">
        <v>11</v>
      </c>
      <c r="AB51" s="65" t="s">
        <v>405</v>
      </c>
      <c r="AC51" s="65" t="s">
        <v>171</v>
      </c>
      <c r="AD51" s="64" t="s">
        <v>406</v>
      </c>
      <c r="AE51" s="64" t="s">
        <v>363</v>
      </c>
      <c r="AF51" s="64" t="s">
        <v>407</v>
      </c>
      <c r="AG51" s="70" t="s">
        <v>408</v>
      </c>
      <c r="AH51" s="65" t="s">
        <v>404</v>
      </c>
      <c r="AI51" s="65">
        <v>0.89090909090909087</v>
      </c>
      <c r="AJ51" s="65">
        <v>0.89</v>
      </c>
      <c r="AK51" s="65">
        <v>1</v>
      </c>
      <c r="AL51" s="90" t="s">
        <v>1057</v>
      </c>
      <c r="AM51" s="65">
        <v>0.89</v>
      </c>
      <c r="AN51" s="77" t="s">
        <v>706</v>
      </c>
      <c r="AO51" s="65" t="s">
        <v>404</v>
      </c>
      <c r="AP51" s="65">
        <v>0.89090909090909087</v>
      </c>
      <c r="AQ51" s="65">
        <v>0.89090909090909087</v>
      </c>
      <c r="AR51" s="65">
        <v>1</v>
      </c>
      <c r="AS51" s="90" t="s">
        <v>853</v>
      </c>
      <c r="AT51" s="65">
        <v>0.89090909090909087</v>
      </c>
      <c r="AU51" s="77" t="s">
        <v>706</v>
      </c>
      <c r="AV51" s="65">
        <v>1</v>
      </c>
      <c r="AW51" s="65">
        <v>1</v>
      </c>
      <c r="AX51" s="65">
        <v>1</v>
      </c>
      <c r="AY51" s="65">
        <v>1</v>
      </c>
      <c r="AZ51" s="90" t="s">
        <v>1058</v>
      </c>
      <c r="BA51" s="65">
        <v>1</v>
      </c>
      <c r="BB51" s="10" t="s">
        <v>706</v>
      </c>
      <c r="BC51" s="34"/>
    </row>
    <row r="52" spans="1:55" ht="99.9" customHeight="1" x14ac:dyDescent="0.3">
      <c r="A52" s="34"/>
      <c r="B52" s="63">
        <v>53</v>
      </c>
      <c r="C52" s="64" t="s">
        <v>353</v>
      </c>
      <c r="D52" s="64" t="s">
        <v>354</v>
      </c>
      <c r="E52" s="64" t="s">
        <v>396</v>
      </c>
      <c r="F52" s="64" t="s">
        <v>396</v>
      </c>
      <c r="G52" s="64" t="s">
        <v>397</v>
      </c>
      <c r="H52" s="64" t="s">
        <v>398</v>
      </c>
      <c r="I52" s="90" t="s">
        <v>399</v>
      </c>
      <c r="J52" s="64" t="s">
        <v>409</v>
      </c>
      <c r="K52" s="64" t="s">
        <v>410</v>
      </c>
      <c r="L52" s="64" t="s">
        <v>411</v>
      </c>
      <c r="M52" s="64" t="s">
        <v>412</v>
      </c>
      <c r="N52" s="64" t="s">
        <v>266</v>
      </c>
      <c r="O52" s="64" t="s">
        <v>44</v>
      </c>
      <c r="P52" s="64" t="s">
        <v>192</v>
      </c>
      <c r="Q52" s="64" t="s">
        <v>45</v>
      </c>
      <c r="R52" s="2">
        <v>1</v>
      </c>
      <c r="S52" s="65">
        <f>(4/4)</f>
        <v>1</v>
      </c>
      <c r="T52" s="65">
        <v>1</v>
      </c>
      <c r="U52" s="65">
        <v>1</v>
      </c>
      <c r="V52" s="65" t="s">
        <v>405</v>
      </c>
      <c r="W52" s="65" t="s">
        <v>405</v>
      </c>
      <c r="X52" s="65" t="s">
        <v>405</v>
      </c>
      <c r="Y52" s="65" t="s">
        <v>405</v>
      </c>
      <c r="Z52" s="65" t="s">
        <v>405</v>
      </c>
      <c r="AA52" s="65" t="s">
        <v>405</v>
      </c>
      <c r="AB52" s="64">
        <v>4</v>
      </c>
      <c r="AC52" s="64" t="str">
        <f>+AD52</f>
        <v>GGH</v>
      </c>
      <c r="AD52" s="64" t="s">
        <v>406</v>
      </c>
      <c r="AE52" s="64" t="s">
        <v>363</v>
      </c>
      <c r="AF52" s="64" t="s">
        <v>407</v>
      </c>
      <c r="AG52" s="70" t="s">
        <v>408</v>
      </c>
      <c r="AH52" s="65">
        <v>1</v>
      </c>
      <c r="AI52" s="65">
        <v>1</v>
      </c>
      <c r="AJ52" s="65">
        <v>1</v>
      </c>
      <c r="AK52" s="65">
        <v>1</v>
      </c>
      <c r="AL52" s="90" t="s">
        <v>763</v>
      </c>
      <c r="AM52" s="65">
        <v>1</v>
      </c>
      <c r="AN52" s="77" t="s">
        <v>706</v>
      </c>
      <c r="AO52" s="65">
        <v>1</v>
      </c>
      <c r="AP52" s="65">
        <v>1</v>
      </c>
      <c r="AQ52" s="65">
        <v>1</v>
      </c>
      <c r="AR52" s="65">
        <v>1</v>
      </c>
      <c r="AS52" s="90" t="s">
        <v>854</v>
      </c>
      <c r="AT52" s="65">
        <v>1</v>
      </c>
      <c r="AU52" s="77" t="s">
        <v>706</v>
      </c>
      <c r="AV52" s="65">
        <v>1</v>
      </c>
      <c r="AW52" s="65">
        <v>1</v>
      </c>
      <c r="AX52" s="65">
        <v>1</v>
      </c>
      <c r="AY52" s="65">
        <v>1</v>
      </c>
      <c r="AZ52" s="90" t="s">
        <v>912</v>
      </c>
      <c r="BA52" s="65">
        <v>1</v>
      </c>
      <c r="BB52" s="10" t="s">
        <v>706</v>
      </c>
      <c r="BC52" s="34"/>
    </row>
    <row r="53" spans="1:55" ht="99.9" customHeight="1" x14ac:dyDescent="0.3">
      <c r="A53" s="34"/>
      <c r="B53" s="63">
        <v>54</v>
      </c>
      <c r="C53" s="64" t="s">
        <v>353</v>
      </c>
      <c r="D53" s="64" t="s">
        <v>354</v>
      </c>
      <c r="E53" s="64" t="s">
        <v>396</v>
      </c>
      <c r="F53" s="64" t="s">
        <v>396</v>
      </c>
      <c r="G53" s="64" t="s">
        <v>397</v>
      </c>
      <c r="H53" s="64" t="s">
        <v>398</v>
      </c>
      <c r="I53" s="90" t="s">
        <v>399</v>
      </c>
      <c r="J53" s="64" t="s">
        <v>409</v>
      </c>
      <c r="K53" s="64" t="s">
        <v>413</v>
      </c>
      <c r="L53" s="64" t="s">
        <v>414</v>
      </c>
      <c r="M53" s="64" t="s">
        <v>415</v>
      </c>
      <c r="N53" s="64" t="s">
        <v>266</v>
      </c>
      <c r="O53" s="64" t="s">
        <v>44</v>
      </c>
      <c r="P53" s="64" t="s">
        <v>192</v>
      </c>
      <c r="Q53" s="64" t="s">
        <v>45</v>
      </c>
      <c r="R53" s="2">
        <v>1</v>
      </c>
      <c r="S53" s="155">
        <f>35/35</f>
        <v>1</v>
      </c>
      <c r="T53" s="65">
        <v>1</v>
      </c>
      <c r="U53" s="65">
        <v>1</v>
      </c>
      <c r="V53" s="65" t="s">
        <v>405</v>
      </c>
      <c r="W53" s="65" t="s">
        <v>405</v>
      </c>
      <c r="X53" s="65" t="s">
        <v>405</v>
      </c>
      <c r="Y53" s="65" t="s">
        <v>405</v>
      </c>
      <c r="Z53" s="65" t="s">
        <v>405</v>
      </c>
      <c r="AA53" s="65" t="s">
        <v>405</v>
      </c>
      <c r="AB53" s="64">
        <v>35</v>
      </c>
      <c r="AC53" s="64" t="str">
        <f>+AD53</f>
        <v>GGH</v>
      </c>
      <c r="AD53" s="64" t="s">
        <v>406</v>
      </c>
      <c r="AE53" s="64" t="s">
        <v>363</v>
      </c>
      <c r="AF53" s="64" t="s">
        <v>407</v>
      </c>
      <c r="AG53" s="70" t="s">
        <v>408</v>
      </c>
      <c r="AH53" s="65">
        <v>1</v>
      </c>
      <c r="AI53" s="65">
        <v>1</v>
      </c>
      <c r="AJ53" s="65">
        <v>1</v>
      </c>
      <c r="AK53" s="65">
        <v>1</v>
      </c>
      <c r="AL53" s="90" t="s">
        <v>764</v>
      </c>
      <c r="AM53" s="65">
        <v>1</v>
      </c>
      <c r="AN53" s="77" t="s">
        <v>706</v>
      </c>
      <c r="AO53" s="65">
        <v>1</v>
      </c>
      <c r="AP53" s="65">
        <v>1</v>
      </c>
      <c r="AQ53" s="65">
        <v>1</v>
      </c>
      <c r="AR53" s="65">
        <v>1</v>
      </c>
      <c r="AS53" s="90" t="s">
        <v>851</v>
      </c>
      <c r="AT53" s="65">
        <v>1</v>
      </c>
      <c r="AU53" s="77" t="s">
        <v>706</v>
      </c>
      <c r="AV53" s="65">
        <v>1</v>
      </c>
      <c r="AW53" s="65">
        <v>1</v>
      </c>
      <c r="AX53" s="65">
        <v>1</v>
      </c>
      <c r="AY53" s="65">
        <v>1</v>
      </c>
      <c r="AZ53" s="90" t="s">
        <v>913</v>
      </c>
      <c r="BA53" s="65">
        <v>1</v>
      </c>
      <c r="BB53" s="10" t="s">
        <v>706</v>
      </c>
      <c r="BC53" s="34"/>
    </row>
    <row r="54" spans="1:55" ht="99.9" customHeight="1" x14ac:dyDescent="0.3">
      <c r="A54" s="34"/>
      <c r="B54" s="63">
        <v>55</v>
      </c>
      <c r="C54" s="64" t="s">
        <v>353</v>
      </c>
      <c r="D54" s="64" t="s">
        <v>354</v>
      </c>
      <c r="E54" s="64" t="s">
        <v>396</v>
      </c>
      <c r="F54" s="64" t="s">
        <v>396</v>
      </c>
      <c r="G54" s="64" t="s">
        <v>397</v>
      </c>
      <c r="H54" s="64" t="s">
        <v>416</v>
      </c>
      <c r="I54" s="90" t="s">
        <v>399</v>
      </c>
      <c r="J54" s="64" t="s">
        <v>409</v>
      </c>
      <c r="K54" s="64" t="s">
        <v>417</v>
      </c>
      <c r="L54" s="64" t="s">
        <v>418</v>
      </c>
      <c r="M54" s="64" t="s">
        <v>419</v>
      </c>
      <c r="N54" s="64" t="s">
        <v>266</v>
      </c>
      <c r="O54" s="64" t="s">
        <v>192</v>
      </c>
      <c r="P54" s="64" t="s">
        <v>192</v>
      </c>
      <c r="Q54" s="64" t="s">
        <v>45</v>
      </c>
      <c r="R54" s="2">
        <v>1</v>
      </c>
      <c r="S54" s="65">
        <f>20/20</f>
        <v>1</v>
      </c>
      <c r="T54" s="65">
        <v>1</v>
      </c>
      <c r="U54" s="65">
        <v>1</v>
      </c>
      <c r="V54" s="65">
        <v>1</v>
      </c>
      <c r="W54" s="65">
        <v>1</v>
      </c>
      <c r="X54" s="65">
        <v>1</v>
      </c>
      <c r="Y54" s="65">
        <v>1</v>
      </c>
      <c r="Z54" s="65">
        <v>1</v>
      </c>
      <c r="AA54" s="65">
        <v>1</v>
      </c>
      <c r="AB54" s="65" t="s">
        <v>405</v>
      </c>
      <c r="AC54" s="65" t="s">
        <v>171</v>
      </c>
      <c r="AD54" s="64" t="s">
        <v>406</v>
      </c>
      <c r="AE54" s="64" t="s">
        <v>363</v>
      </c>
      <c r="AF54" s="64" t="s">
        <v>420</v>
      </c>
      <c r="AG54" s="70" t="s">
        <v>421</v>
      </c>
      <c r="AH54" s="65">
        <v>1</v>
      </c>
      <c r="AI54" s="65">
        <v>1</v>
      </c>
      <c r="AJ54" s="65">
        <v>1</v>
      </c>
      <c r="AK54" s="65">
        <v>1</v>
      </c>
      <c r="AL54" s="90" t="s">
        <v>765</v>
      </c>
      <c r="AM54" s="65">
        <v>0.75</v>
      </c>
      <c r="AN54" s="77" t="s">
        <v>706</v>
      </c>
      <c r="AO54" s="65">
        <v>1</v>
      </c>
      <c r="AP54" s="65">
        <v>1</v>
      </c>
      <c r="AQ54" s="65">
        <v>1</v>
      </c>
      <c r="AR54" s="65">
        <v>1</v>
      </c>
      <c r="AS54" s="90" t="s">
        <v>855</v>
      </c>
      <c r="AT54" s="65">
        <v>1</v>
      </c>
      <c r="AU54" s="77" t="s">
        <v>706</v>
      </c>
      <c r="AV54" s="65">
        <v>1</v>
      </c>
      <c r="AW54" s="65">
        <v>1</v>
      </c>
      <c r="AX54" s="65">
        <v>1</v>
      </c>
      <c r="AY54" s="65">
        <v>1</v>
      </c>
      <c r="AZ54" s="90" t="s">
        <v>917</v>
      </c>
      <c r="BA54" s="65">
        <v>1</v>
      </c>
      <c r="BB54" s="10" t="s">
        <v>706</v>
      </c>
      <c r="BC54" s="34"/>
    </row>
    <row r="55" spans="1:55" ht="99.9" customHeight="1" x14ac:dyDescent="0.3">
      <c r="A55" s="34"/>
      <c r="B55" s="63">
        <v>56</v>
      </c>
      <c r="C55" s="64" t="s">
        <v>353</v>
      </c>
      <c r="D55" s="64" t="s">
        <v>354</v>
      </c>
      <c r="E55" s="64" t="s">
        <v>396</v>
      </c>
      <c r="F55" s="64" t="s">
        <v>396</v>
      </c>
      <c r="G55" s="64" t="s">
        <v>356</v>
      </c>
      <c r="H55" s="64" t="s">
        <v>422</v>
      </c>
      <c r="I55" s="90" t="s">
        <v>399</v>
      </c>
      <c r="J55" s="64" t="s">
        <v>409</v>
      </c>
      <c r="K55" s="64" t="s">
        <v>423</v>
      </c>
      <c r="L55" s="64" t="s">
        <v>424</v>
      </c>
      <c r="M55" s="64" t="s">
        <v>425</v>
      </c>
      <c r="N55" s="64" t="s">
        <v>60</v>
      </c>
      <c r="O55" s="64" t="s">
        <v>44</v>
      </c>
      <c r="P55" s="64" t="s">
        <v>192</v>
      </c>
      <c r="Q55" s="64" t="s">
        <v>45</v>
      </c>
      <c r="R55" s="3">
        <v>1</v>
      </c>
      <c r="S55" s="64">
        <v>1</v>
      </c>
      <c r="T55" s="110">
        <v>1</v>
      </c>
      <c r="U55" s="110">
        <v>1</v>
      </c>
      <c r="V55" s="110" t="s">
        <v>405</v>
      </c>
      <c r="W55" s="110" t="s">
        <v>405</v>
      </c>
      <c r="X55" s="110" t="s">
        <v>405</v>
      </c>
      <c r="Y55" s="110" t="s">
        <v>405</v>
      </c>
      <c r="Z55" s="110" t="s">
        <v>405</v>
      </c>
      <c r="AA55" s="110" t="s">
        <v>405</v>
      </c>
      <c r="AB55" s="110">
        <v>1</v>
      </c>
      <c r="AC55" s="64" t="s">
        <v>406</v>
      </c>
      <c r="AD55" s="64" t="s">
        <v>406</v>
      </c>
      <c r="AE55" s="64" t="s">
        <v>363</v>
      </c>
      <c r="AF55" s="64" t="s">
        <v>407</v>
      </c>
      <c r="AG55" s="70" t="s">
        <v>408</v>
      </c>
      <c r="AH55" s="110">
        <v>1</v>
      </c>
      <c r="AI55" s="115">
        <v>0.88</v>
      </c>
      <c r="AJ55" s="115">
        <v>0.88</v>
      </c>
      <c r="AK55" s="65">
        <v>1</v>
      </c>
      <c r="AL55" s="90" t="s">
        <v>766</v>
      </c>
      <c r="AM55" s="116">
        <v>0.88</v>
      </c>
      <c r="AN55" s="77" t="s">
        <v>706</v>
      </c>
      <c r="AO55" s="65">
        <v>1</v>
      </c>
      <c r="AP55" s="65">
        <v>0.88</v>
      </c>
      <c r="AQ55" s="65">
        <v>0.88</v>
      </c>
      <c r="AR55" s="65">
        <v>1</v>
      </c>
      <c r="AS55" s="90" t="s">
        <v>766</v>
      </c>
      <c r="AT55" s="65">
        <v>0.88</v>
      </c>
      <c r="AU55" s="77" t="s">
        <v>706</v>
      </c>
      <c r="AV55" s="65">
        <v>1</v>
      </c>
      <c r="AW55" s="65">
        <v>1</v>
      </c>
      <c r="AX55" s="65">
        <v>1</v>
      </c>
      <c r="AY55" s="65">
        <v>1</v>
      </c>
      <c r="AZ55" s="90" t="s">
        <v>914</v>
      </c>
      <c r="BA55" s="65">
        <v>1</v>
      </c>
      <c r="BB55" s="10" t="s">
        <v>706</v>
      </c>
      <c r="BC55" s="34"/>
    </row>
    <row r="56" spans="1:55" ht="99.9" customHeight="1" x14ac:dyDescent="0.3">
      <c r="A56" s="34"/>
      <c r="B56" s="63">
        <v>57</v>
      </c>
      <c r="C56" s="64" t="s">
        <v>353</v>
      </c>
      <c r="D56" s="64" t="s">
        <v>354</v>
      </c>
      <c r="E56" s="64" t="s">
        <v>396</v>
      </c>
      <c r="F56" s="64" t="s">
        <v>396</v>
      </c>
      <c r="G56" s="64" t="s">
        <v>397</v>
      </c>
      <c r="H56" s="64" t="s">
        <v>398</v>
      </c>
      <c r="I56" s="90" t="s">
        <v>399</v>
      </c>
      <c r="J56" s="64" t="s">
        <v>409</v>
      </c>
      <c r="K56" s="64" t="s">
        <v>426</v>
      </c>
      <c r="L56" s="64" t="s">
        <v>427</v>
      </c>
      <c r="M56" s="64" t="s">
        <v>428</v>
      </c>
      <c r="N56" s="64" t="s">
        <v>266</v>
      </c>
      <c r="O56" s="64" t="s">
        <v>44</v>
      </c>
      <c r="P56" s="64" t="s">
        <v>192</v>
      </c>
      <c r="Q56" s="64" t="s">
        <v>45</v>
      </c>
      <c r="R56" s="2">
        <f>126/126</f>
        <v>1</v>
      </c>
      <c r="S56" s="155">
        <f>170/172</f>
        <v>0.98837209302325579</v>
      </c>
      <c r="T56" s="65" t="s">
        <v>429</v>
      </c>
      <c r="U56" s="65">
        <v>1</v>
      </c>
      <c r="V56" s="64">
        <v>30</v>
      </c>
      <c r="W56" s="64">
        <v>34</v>
      </c>
      <c r="X56" s="64">
        <v>30</v>
      </c>
      <c r="Y56" s="64">
        <v>20</v>
      </c>
      <c r="Z56" s="64">
        <v>30</v>
      </c>
      <c r="AA56" s="64">
        <v>30</v>
      </c>
      <c r="AB56" s="65" t="s">
        <v>405</v>
      </c>
      <c r="AC56" s="65" t="s">
        <v>171</v>
      </c>
      <c r="AD56" s="64" t="s">
        <v>406</v>
      </c>
      <c r="AE56" s="64" t="s">
        <v>363</v>
      </c>
      <c r="AF56" s="64" t="s">
        <v>420</v>
      </c>
      <c r="AG56" s="70" t="s">
        <v>421</v>
      </c>
      <c r="AH56" s="110" t="s">
        <v>429</v>
      </c>
      <c r="AI56" s="65">
        <v>0.90526315789473688</v>
      </c>
      <c r="AJ56" s="65">
        <v>0.91</v>
      </c>
      <c r="AK56" s="65">
        <v>1</v>
      </c>
      <c r="AL56" s="90" t="s">
        <v>767</v>
      </c>
      <c r="AM56" s="65">
        <v>0.91</v>
      </c>
      <c r="AN56" s="77" t="s">
        <v>706</v>
      </c>
      <c r="AO56" s="65" t="s">
        <v>429</v>
      </c>
      <c r="AP56" s="65">
        <v>0.90526315789473688</v>
      </c>
      <c r="AQ56" s="65">
        <v>0.90526315789473688</v>
      </c>
      <c r="AR56" s="65">
        <v>1</v>
      </c>
      <c r="AS56" s="90" t="s">
        <v>856</v>
      </c>
      <c r="AT56" s="65">
        <v>0.90526315789473688</v>
      </c>
      <c r="AU56" s="77" t="s">
        <v>706</v>
      </c>
      <c r="AV56" s="65">
        <v>1</v>
      </c>
      <c r="AW56" s="65">
        <v>1</v>
      </c>
      <c r="AX56" s="65">
        <v>1</v>
      </c>
      <c r="AY56" s="65">
        <v>1</v>
      </c>
      <c r="AZ56" s="90" t="s">
        <v>915</v>
      </c>
      <c r="BA56" s="65">
        <v>1</v>
      </c>
      <c r="BB56" s="10" t="s">
        <v>706</v>
      </c>
      <c r="BC56" s="34"/>
    </row>
    <row r="57" spans="1:55" ht="99.9" customHeight="1" x14ac:dyDescent="0.3">
      <c r="A57" s="34"/>
      <c r="B57" s="63">
        <v>58</v>
      </c>
      <c r="C57" s="64" t="s">
        <v>353</v>
      </c>
      <c r="D57" s="64" t="s">
        <v>354</v>
      </c>
      <c r="E57" s="64" t="s">
        <v>396</v>
      </c>
      <c r="F57" s="64" t="s">
        <v>396</v>
      </c>
      <c r="G57" s="64" t="s">
        <v>397</v>
      </c>
      <c r="H57" s="64" t="s">
        <v>430</v>
      </c>
      <c r="I57" s="90" t="s">
        <v>399</v>
      </c>
      <c r="J57" s="64" t="s">
        <v>409</v>
      </c>
      <c r="K57" s="64" t="s">
        <v>431</v>
      </c>
      <c r="L57" s="64" t="s">
        <v>432</v>
      </c>
      <c r="M57" s="64" t="s">
        <v>433</v>
      </c>
      <c r="N57" s="64" t="s">
        <v>266</v>
      </c>
      <c r="O57" s="64" t="s">
        <v>44</v>
      </c>
      <c r="P57" s="64" t="s">
        <v>192</v>
      </c>
      <c r="Q57" s="64" t="s">
        <v>45</v>
      </c>
      <c r="R57" s="2">
        <f>23/23</f>
        <v>1</v>
      </c>
      <c r="S57" s="155">
        <f>36/36</f>
        <v>1</v>
      </c>
      <c r="T57" s="65" t="s">
        <v>434</v>
      </c>
      <c r="U57" s="65">
        <v>1</v>
      </c>
      <c r="V57" s="64">
        <v>4</v>
      </c>
      <c r="W57" s="64">
        <v>2</v>
      </c>
      <c r="X57" s="64">
        <v>5</v>
      </c>
      <c r="Y57" s="64">
        <v>6</v>
      </c>
      <c r="Z57" s="64">
        <v>4</v>
      </c>
      <c r="AA57" s="64">
        <v>4</v>
      </c>
      <c r="AB57" s="64">
        <v>6</v>
      </c>
      <c r="AC57" s="65" t="s">
        <v>435</v>
      </c>
      <c r="AD57" s="64" t="s">
        <v>406</v>
      </c>
      <c r="AE57" s="64" t="s">
        <v>363</v>
      </c>
      <c r="AF57" s="64" t="s">
        <v>420</v>
      </c>
      <c r="AG57" s="70" t="s">
        <v>421</v>
      </c>
      <c r="AH57" s="65" t="s">
        <v>434</v>
      </c>
      <c r="AI57" s="65">
        <v>0.89189189189189189</v>
      </c>
      <c r="AJ57" s="65">
        <v>0.89</v>
      </c>
      <c r="AK57" s="65">
        <v>1</v>
      </c>
      <c r="AL57" s="90" t="s">
        <v>1059</v>
      </c>
      <c r="AM57" s="65">
        <v>0.89</v>
      </c>
      <c r="AN57" s="77" t="s">
        <v>706</v>
      </c>
      <c r="AO57" s="65" t="s">
        <v>434</v>
      </c>
      <c r="AP57" s="65">
        <v>0.89189189189189189</v>
      </c>
      <c r="AQ57" s="65">
        <v>0.89189189189189189</v>
      </c>
      <c r="AR57" s="65">
        <v>1</v>
      </c>
      <c r="AS57" s="90" t="s">
        <v>852</v>
      </c>
      <c r="AT57" s="65">
        <v>0.89189189189189189</v>
      </c>
      <c r="AU57" s="77" t="s">
        <v>706</v>
      </c>
      <c r="AV57" s="65">
        <v>1</v>
      </c>
      <c r="AW57" s="65">
        <v>1</v>
      </c>
      <c r="AX57" s="65">
        <v>1</v>
      </c>
      <c r="AY57" s="65">
        <v>1</v>
      </c>
      <c r="AZ57" s="90" t="s">
        <v>1060</v>
      </c>
      <c r="BA57" s="65">
        <v>1</v>
      </c>
      <c r="BB57" s="10" t="s">
        <v>706</v>
      </c>
      <c r="BC57" s="34"/>
    </row>
    <row r="58" spans="1:55" ht="143.25" customHeight="1" x14ac:dyDescent="0.3">
      <c r="A58" s="34"/>
      <c r="B58" s="63">
        <v>59</v>
      </c>
      <c r="C58" s="64" t="s">
        <v>353</v>
      </c>
      <c r="D58" s="64" t="s">
        <v>354</v>
      </c>
      <c r="E58" s="64" t="s">
        <v>436</v>
      </c>
      <c r="F58" s="64" t="s">
        <v>436</v>
      </c>
      <c r="G58" s="64" t="s">
        <v>356</v>
      </c>
      <c r="H58" s="64"/>
      <c r="I58" s="90" t="s">
        <v>437</v>
      </c>
      <c r="J58" s="64" t="s">
        <v>438</v>
      </c>
      <c r="K58" s="64" t="s">
        <v>439</v>
      </c>
      <c r="L58" s="64" t="s">
        <v>440</v>
      </c>
      <c r="M58" s="64" t="s">
        <v>441</v>
      </c>
      <c r="N58" s="64" t="s">
        <v>60</v>
      </c>
      <c r="O58" s="64" t="s">
        <v>192</v>
      </c>
      <c r="P58" s="64" t="s">
        <v>192</v>
      </c>
      <c r="Q58" s="64" t="s">
        <v>45</v>
      </c>
      <c r="R58" s="2">
        <v>1</v>
      </c>
      <c r="S58" s="155">
        <f>37/37</f>
        <v>1</v>
      </c>
      <c r="T58" s="65">
        <v>1</v>
      </c>
      <c r="U58" s="65">
        <v>1</v>
      </c>
      <c r="V58" s="65">
        <v>1</v>
      </c>
      <c r="W58" s="65">
        <v>1</v>
      </c>
      <c r="X58" s="65">
        <v>1</v>
      </c>
      <c r="Y58" s="65">
        <v>1</v>
      </c>
      <c r="Z58" s="65">
        <v>1</v>
      </c>
      <c r="AA58" s="65">
        <v>1</v>
      </c>
      <c r="AB58" s="65">
        <v>1</v>
      </c>
      <c r="AC58" s="64" t="s">
        <v>442</v>
      </c>
      <c r="AD58" s="64" t="s">
        <v>443</v>
      </c>
      <c r="AE58" s="64" t="s">
        <v>363</v>
      </c>
      <c r="AF58" s="64" t="s">
        <v>364</v>
      </c>
      <c r="AG58" s="70" t="s">
        <v>444</v>
      </c>
      <c r="AH58" s="65">
        <v>1</v>
      </c>
      <c r="AI58" s="65">
        <v>0.99646643109540634</v>
      </c>
      <c r="AJ58" s="65">
        <v>1</v>
      </c>
      <c r="AK58" s="65">
        <v>1</v>
      </c>
      <c r="AL58" s="90" t="s">
        <v>1061</v>
      </c>
      <c r="AM58" s="65">
        <v>0.75</v>
      </c>
      <c r="AN58" s="77" t="s">
        <v>706</v>
      </c>
      <c r="AO58" s="65">
        <v>1</v>
      </c>
      <c r="AP58" s="65" t="s">
        <v>61</v>
      </c>
      <c r="AQ58" s="65" t="s">
        <v>61</v>
      </c>
      <c r="AR58" s="65" t="s">
        <v>61</v>
      </c>
      <c r="AS58" s="90" t="s">
        <v>857</v>
      </c>
      <c r="AT58" s="65" t="s">
        <v>219</v>
      </c>
      <c r="AU58" s="77" t="s">
        <v>706</v>
      </c>
      <c r="AV58" s="65">
        <v>1</v>
      </c>
      <c r="AW58" s="65">
        <v>0.74</v>
      </c>
      <c r="AX58" s="65">
        <v>0.74</v>
      </c>
      <c r="AY58" s="65">
        <v>1</v>
      </c>
      <c r="AZ58" s="117" t="s">
        <v>908</v>
      </c>
      <c r="BA58" s="65">
        <f>0.75+0.185</f>
        <v>0.93500000000000005</v>
      </c>
      <c r="BB58" s="10" t="s">
        <v>706</v>
      </c>
      <c r="BC58" s="34"/>
    </row>
    <row r="59" spans="1:55" ht="99.9" customHeight="1" x14ac:dyDescent="0.3">
      <c r="A59" s="34"/>
      <c r="B59" s="63">
        <v>60</v>
      </c>
      <c r="C59" s="64" t="s">
        <v>353</v>
      </c>
      <c r="D59" s="64" t="s">
        <v>354</v>
      </c>
      <c r="E59" s="64" t="s">
        <v>436</v>
      </c>
      <c r="F59" s="64" t="s">
        <v>436</v>
      </c>
      <c r="G59" s="64" t="s">
        <v>356</v>
      </c>
      <c r="H59" s="64"/>
      <c r="I59" s="90" t="s">
        <v>445</v>
      </c>
      <c r="J59" s="64" t="s">
        <v>446</v>
      </c>
      <c r="K59" s="64" t="s">
        <v>447</v>
      </c>
      <c r="L59" s="64" t="s">
        <v>448</v>
      </c>
      <c r="M59" s="64" t="s">
        <v>449</v>
      </c>
      <c r="N59" s="64" t="s">
        <v>60</v>
      </c>
      <c r="O59" s="64" t="s">
        <v>192</v>
      </c>
      <c r="P59" s="64" t="s">
        <v>192</v>
      </c>
      <c r="Q59" s="64" t="s">
        <v>45</v>
      </c>
      <c r="R59" s="2">
        <v>1</v>
      </c>
      <c r="S59" s="155">
        <f>406/406</f>
        <v>1</v>
      </c>
      <c r="T59" s="65">
        <v>1</v>
      </c>
      <c r="U59" s="65">
        <v>1</v>
      </c>
      <c r="V59" s="65">
        <v>1</v>
      </c>
      <c r="W59" s="65">
        <v>1</v>
      </c>
      <c r="X59" s="65">
        <v>1</v>
      </c>
      <c r="Y59" s="65">
        <v>1</v>
      </c>
      <c r="Z59" s="65">
        <v>1</v>
      </c>
      <c r="AA59" s="65">
        <v>1</v>
      </c>
      <c r="AB59" s="65">
        <v>1</v>
      </c>
      <c r="AC59" s="64" t="s">
        <v>450</v>
      </c>
      <c r="AD59" s="64" t="s">
        <v>451</v>
      </c>
      <c r="AE59" s="64" t="s">
        <v>363</v>
      </c>
      <c r="AF59" s="64" t="s">
        <v>452</v>
      </c>
      <c r="AG59" s="70" t="s">
        <v>453</v>
      </c>
      <c r="AH59" s="65">
        <v>1</v>
      </c>
      <c r="AI59" s="65">
        <v>1</v>
      </c>
      <c r="AJ59" s="65">
        <v>1</v>
      </c>
      <c r="AK59" s="65">
        <v>1</v>
      </c>
      <c r="AL59" s="90" t="s">
        <v>1062</v>
      </c>
      <c r="AM59" s="65">
        <v>0.75</v>
      </c>
      <c r="AN59" s="77" t="s">
        <v>706</v>
      </c>
      <c r="AO59" s="65">
        <v>1</v>
      </c>
      <c r="AP59" s="65">
        <v>1</v>
      </c>
      <c r="AQ59" s="65">
        <v>1</v>
      </c>
      <c r="AR59" s="65">
        <v>1</v>
      </c>
      <c r="AS59" s="90" t="s">
        <v>1063</v>
      </c>
      <c r="AT59" s="65">
        <v>0.83</v>
      </c>
      <c r="AU59" s="77" t="s">
        <v>706</v>
      </c>
      <c r="AV59" s="65" t="s">
        <v>910</v>
      </c>
      <c r="AW59" s="65">
        <v>1</v>
      </c>
      <c r="AX59" s="65">
        <v>1</v>
      </c>
      <c r="AY59" s="65">
        <v>1</v>
      </c>
      <c r="AZ59" s="90" t="s">
        <v>909</v>
      </c>
      <c r="BA59" s="65">
        <v>1</v>
      </c>
      <c r="BB59" s="10" t="s">
        <v>706</v>
      </c>
      <c r="BC59" s="34"/>
    </row>
    <row r="60" spans="1:55" ht="138.75" customHeight="1" x14ac:dyDescent="0.3">
      <c r="A60" s="34"/>
      <c r="B60" s="63">
        <v>61</v>
      </c>
      <c r="C60" s="64" t="s">
        <v>353</v>
      </c>
      <c r="D60" s="64" t="s">
        <v>354</v>
      </c>
      <c r="E60" s="64" t="s">
        <v>436</v>
      </c>
      <c r="F60" s="64" t="s">
        <v>436</v>
      </c>
      <c r="G60" s="64" t="s">
        <v>356</v>
      </c>
      <c r="H60" s="64"/>
      <c r="I60" s="90" t="s">
        <v>445</v>
      </c>
      <c r="J60" s="64" t="s">
        <v>454</v>
      </c>
      <c r="K60" s="64" t="s">
        <v>455</v>
      </c>
      <c r="L60" s="64" t="s">
        <v>456</v>
      </c>
      <c r="M60" s="64" t="s">
        <v>457</v>
      </c>
      <c r="N60" s="64" t="s">
        <v>60</v>
      </c>
      <c r="O60" s="64" t="s">
        <v>44</v>
      </c>
      <c r="P60" s="64" t="s">
        <v>192</v>
      </c>
      <c r="Q60" s="64" t="s">
        <v>45</v>
      </c>
      <c r="R60" s="2">
        <v>0.86</v>
      </c>
      <c r="S60" s="155">
        <v>0.91</v>
      </c>
      <c r="T60" s="65" t="s">
        <v>458</v>
      </c>
      <c r="U60" s="65">
        <v>0.81</v>
      </c>
      <c r="V60" s="65">
        <v>1</v>
      </c>
      <c r="W60" s="65">
        <v>1</v>
      </c>
      <c r="X60" s="65">
        <v>1</v>
      </c>
      <c r="Y60" s="65">
        <v>1</v>
      </c>
      <c r="Z60" s="65">
        <v>1</v>
      </c>
      <c r="AA60" s="65">
        <v>1</v>
      </c>
      <c r="AB60" s="65">
        <v>1</v>
      </c>
      <c r="AC60" s="64" t="s">
        <v>450</v>
      </c>
      <c r="AD60" s="64" t="s">
        <v>451</v>
      </c>
      <c r="AE60" s="64" t="s">
        <v>363</v>
      </c>
      <c r="AF60" s="64" t="s">
        <v>452</v>
      </c>
      <c r="AG60" s="70" t="s">
        <v>453</v>
      </c>
      <c r="AH60" s="65" t="s">
        <v>458</v>
      </c>
      <c r="AI60" s="65">
        <v>0.75051652892561982</v>
      </c>
      <c r="AJ60" s="65">
        <v>0.75</v>
      </c>
      <c r="AK60" s="65">
        <v>1</v>
      </c>
      <c r="AL60" s="90" t="s">
        <v>1064</v>
      </c>
      <c r="AM60" s="65">
        <v>0.75</v>
      </c>
      <c r="AN60" s="77" t="s">
        <v>706</v>
      </c>
      <c r="AO60" s="65" t="s">
        <v>458</v>
      </c>
      <c r="AP60" s="65">
        <v>0.75</v>
      </c>
      <c r="AQ60" s="65">
        <v>0.75</v>
      </c>
      <c r="AR60" s="65">
        <v>1</v>
      </c>
      <c r="AS60" s="90" t="s">
        <v>1065</v>
      </c>
      <c r="AT60" s="65">
        <v>0.75</v>
      </c>
      <c r="AU60" s="77" t="s">
        <v>706</v>
      </c>
      <c r="AV60" s="65" t="s">
        <v>458</v>
      </c>
      <c r="AW60" s="65">
        <v>1</v>
      </c>
      <c r="AX60" s="65">
        <f>1916/1936</f>
        <v>0.98966942148760328</v>
      </c>
      <c r="AY60" s="65">
        <v>0.99</v>
      </c>
      <c r="AZ60" s="90" t="s">
        <v>911</v>
      </c>
      <c r="BA60" s="65">
        <v>0.99</v>
      </c>
      <c r="BB60" s="10" t="s">
        <v>706</v>
      </c>
      <c r="BC60" s="34"/>
    </row>
    <row r="61" spans="1:55" ht="99.9" customHeight="1" x14ac:dyDescent="0.3">
      <c r="A61" s="34"/>
      <c r="B61" s="63">
        <v>62</v>
      </c>
      <c r="C61" s="64" t="s">
        <v>353</v>
      </c>
      <c r="D61" s="64" t="s">
        <v>354</v>
      </c>
      <c r="E61" s="64" t="s">
        <v>436</v>
      </c>
      <c r="F61" s="64" t="s">
        <v>436</v>
      </c>
      <c r="G61" s="64" t="s">
        <v>356</v>
      </c>
      <c r="H61" s="64"/>
      <c r="I61" s="90" t="s">
        <v>459</v>
      </c>
      <c r="J61" s="64" t="s">
        <v>460</v>
      </c>
      <c r="K61" s="64" t="s">
        <v>461</v>
      </c>
      <c r="L61" s="64" t="s">
        <v>462</v>
      </c>
      <c r="M61" s="64" t="s">
        <v>463</v>
      </c>
      <c r="N61" s="64" t="s">
        <v>60</v>
      </c>
      <c r="O61" s="64" t="s">
        <v>192</v>
      </c>
      <c r="P61" s="64" t="s">
        <v>192</v>
      </c>
      <c r="Q61" s="64" t="s">
        <v>219</v>
      </c>
      <c r="R61" s="2">
        <v>1</v>
      </c>
      <c r="S61" s="155">
        <f>256/256</f>
        <v>1</v>
      </c>
      <c r="T61" s="65">
        <v>1</v>
      </c>
      <c r="U61" s="65">
        <v>1</v>
      </c>
      <c r="V61" s="65">
        <v>1</v>
      </c>
      <c r="W61" s="65">
        <v>1</v>
      </c>
      <c r="X61" s="65">
        <v>1</v>
      </c>
      <c r="Y61" s="65">
        <v>1</v>
      </c>
      <c r="Z61" s="65">
        <v>1</v>
      </c>
      <c r="AA61" s="65">
        <v>1</v>
      </c>
      <c r="AB61" s="65">
        <v>1</v>
      </c>
      <c r="AC61" s="64" t="s">
        <v>464</v>
      </c>
      <c r="AD61" s="64" t="s">
        <v>465</v>
      </c>
      <c r="AE61" s="64" t="s">
        <v>55</v>
      </c>
      <c r="AF61" s="64" t="s">
        <v>466</v>
      </c>
      <c r="AG61" s="70" t="s">
        <v>467</v>
      </c>
      <c r="AH61" s="65">
        <v>1</v>
      </c>
      <c r="AI61" s="65">
        <v>1</v>
      </c>
      <c r="AJ61" s="65">
        <v>1</v>
      </c>
      <c r="AK61" s="65">
        <v>1</v>
      </c>
      <c r="AL61" s="90" t="s">
        <v>1066</v>
      </c>
      <c r="AM61" s="65">
        <v>0.75</v>
      </c>
      <c r="AN61" s="77" t="s">
        <v>706</v>
      </c>
      <c r="AO61" s="65">
        <v>1</v>
      </c>
      <c r="AP61" s="65">
        <v>1</v>
      </c>
      <c r="AQ61" s="65">
        <v>1</v>
      </c>
      <c r="AR61" s="65">
        <v>1</v>
      </c>
      <c r="AS61" s="90" t="s">
        <v>859</v>
      </c>
      <c r="AT61" s="65">
        <v>0.83</v>
      </c>
      <c r="AU61" s="77" t="s">
        <v>706</v>
      </c>
      <c r="AV61" s="65">
        <v>1</v>
      </c>
      <c r="AW61" s="65">
        <v>1</v>
      </c>
      <c r="AX61" s="65">
        <v>1</v>
      </c>
      <c r="AY61" s="65">
        <v>1</v>
      </c>
      <c r="AZ61" s="90" t="s">
        <v>920</v>
      </c>
      <c r="BA61" s="65">
        <v>1</v>
      </c>
      <c r="BB61" s="10" t="s">
        <v>706</v>
      </c>
      <c r="BC61" s="34"/>
    </row>
    <row r="62" spans="1:55" ht="99.9" customHeight="1" x14ac:dyDescent="0.3">
      <c r="A62" s="34"/>
      <c r="B62" s="63">
        <v>63</v>
      </c>
      <c r="C62" s="64" t="s">
        <v>353</v>
      </c>
      <c r="D62" s="64" t="s">
        <v>354</v>
      </c>
      <c r="E62" s="64" t="s">
        <v>436</v>
      </c>
      <c r="F62" s="64" t="s">
        <v>436</v>
      </c>
      <c r="G62" s="64" t="s">
        <v>356</v>
      </c>
      <c r="H62" s="64"/>
      <c r="I62" s="90" t="s">
        <v>459</v>
      </c>
      <c r="J62" s="64" t="s">
        <v>468</v>
      </c>
      <c r="K62" s="64" t="s">
        <v>469</v>
      </c>
      <c r="L62" s="64" t="s">
        <v>470</v>
      </c>
      <c r="M62" s="64" t="s">
        <v>471</v>
      </c>
      <c r="N62" s="64" t="s">
        <v>266</v>
      </c>
      <c r="O62" s="64" t="s">
        <v>44</v>
      </c>
      <c r="P62" s="64" t="s">
        <v>184</v>
      </c>
      <c r="Q62" s="64" t="s">
        <v>45</v>
      </c>
      <c r="R62" s="64">
        <v>31</v>
      </c>
      <c r="S62" s="64">
        <v>20</v>
      </c>
      <c r="T62" s="64">
        <v>20</v>
      </c>
      <c r="U62" s="1">
        <v>20</v>
      </c>
      <c r="V62" s="1" t="s">
        <v>405</v>
      </c>
      <c r="W62" s="1" t="s">
        <v>405</v>
      </c>
      <c r="X62" s="1" t="s">
        <v>405</v>
      </c>
      <c r="Y62" s="1" t="s">
        <v>405</v>
      </c>
      <c r="Z62" s="1" t="s">
        <v>405</v>
      </c>
      <c r="AA62" s="1" t="s">
        <v>405</v>
      </c>
      <c r="AB62" s="118">
        <v>20</v>
      </c>
      <c r="AC62" s="64" t="str">
        <f>+AD62</f>
        <v>GI</v>
      </c>
      <c r="AD62" s="64" t="s">
        <v>472</v>
      </c>
      <c r="AE62" s="64" t="s">
        <v>55</v>
      </c>
      <c r="AF62" s="64" t="s">
        <v>466</v>
      </c>
      <c r="AG62" s="70" t="s">
        <v>467</v>
      </c>
      <c r="AH62" s="64">
        <v>20</v>
      </c>
      <c r="AI62" s="64">
        <v>14</v>
      </c>
      <c r="AJ62" s="64">
        <v>14</v>
      </c>
      <c r="AK62" s="116">
        <v>1</v>
      </c>
      <c r="AL62" s="119" t="s">
        <v>858</v>
      </c>
      <c r="AM62" s="65">
        <v>0.7</v>
      </c>
      <c r="AN62" s="77" t="s">
        <v>706</v>
      </c>
      <c r="AO62" s="64">
        <v>20</v>
      </c>
      <c r="AP62" s="64">
        <v>35</v>
      </c>
      <c r="AQ62" s="64">
        <v>35</v>
      </c>
      <c r="AR62" s="116">
        <v>1</v>
      </c>
      <c r="AS62" s="119" t="s">
        <v>860</v>
      </c>
      <c r="AT62" s="65">
        <v>1.75</v>
      </c>
      <c r="AU62" s="77" t="s">
        <v>706</v>
      </c>
      <c r="AV62" s="64">
        <v>60</v>
      </c>
      <c r="AW62" s="64">
        <v>60</v>
      </c>
      <c r="AX62" s="64">
        <v>60</v>
      </c>
      <c r="AY62" s="116">
        <v>1</v>
      </c>
      <c r="AZ62" s="119" t="s">
        <v>1067</v>
      </c>
      <c r="BA62" s="65">
        <v>1</v>
      </c>
      <c r="BB62" s="10" t="s">
        <v>706</v>
      </c>
      <c r="BC62" s="34"/>
    </row>
    <row r="63" spans="1:55" ht="99.9" customHeight="1" x14ac:dyDescent="0.3">
      <c r="A63" s="34"/>
      <c r="B63" s="63">
        <v>64</v>
      </c>
      <c r="C63" s="64" t="s">
        <v>353</v>
      </c>
      <c r="D63" s="64" t="s">
        <v>354</v>
      </c>
      <c r="E63" s="64" t="s">
        <v>436</v>
      </c>
      <c r="F63" s="64" t="s">
        <v>436</v>
      </c>
      <c r="G63" s="64" t="s">
        <v>356</v>
      </c>
      <c r="H63" s="64"/>
      <c r="I63" s="90" t="s">
        <v>459</v>
      </c>
      <c r="J63" s="64" t="s">
        <v>468</v>
      </c>
      <c r="K63" s="64" t="s">
        <v>473</v>
      </c>
      <c r="L63" s="64" t="s">
        <v>474</v>
      </c>
      <c r="M63" s="64" t="s">
        <v>475</v>
      </c>
      <c r="N63" s="64" t="s">
        <v>266</v>
      </c>
      <c r="O63" s="64" t="s">
        <v>44</v>
      </c>
      <c r="P63" s="64" t="s">
        <v>192</v>
      </c>
      <c r="Q63" s="64" t="s">
        <v>45</v>
      </c>
      <c r="R63" s="2">
        <f>32/32</f>
        <v>1</v>
      </c>
      <c r="S63" s="155">
        <f>(1+1+0.8+0.6)/4</f>
        <v>0.85</v>
      </c>
      <c r="T63" s="65">
        <v>1</v>
      </c>
      <c r="U63" s="65">
        <v>1</v>
      </c>
      <c r="V63" s="65" t="s">
        <v>476</v>
      </c>
      <c r="W63" s="65" t="s">
        <v>477</v>
      </c>
      <c r="X63" s="65" t="s">
        <v>478</v>
      </c>
      <c r="Y63" s="65" t="s">
        <v>479</v>
      </c>
      <c r="Z63" s="65" t="s">
        <v>480</v>
      </c>
      <c r="AA63" s="65" t="s">
        <v>481</v>
      </c>
      <c r="AB63" s="74">
        <v>1</v>
      </c>
      <c r="AC63" s="64" t="s">
        <v>171</v>
      </c>
      <c r="AD63" s="64" t="s">
        <v>472</v>
      </c>
      <c r="AE63" s="64" t="s">
        <v>55</v>
      </c>
      <c r="AF63" s="64" t="s">
        <v>466</v>
      </c>
      <c r="AG63" s="70" t="s">
        <v>467</v>
      </c>
      <c r="AH63" s="65">
        <v>1</v>
      </c>
      <c r="AI63" s="65">
        <v>0.2</v>
      </c>
      <c r="AJ63" s="65">
        <v>0.2</v>
      </c>
      <c r="AK63" s="65">
        <v>1</v>
      </c>
      <c r="AL63" s="119" t="s">
        <v>1068</v>
      </c>
      <c r="AM63" s="65">
        <v>0.2</v>
      </c>
      <c r="AN63" s="77" t="s">
        <v>710</v>
      </c>
      <c r="AO63" s="65">
        <v>1</v>
      </c>
      <c r="AP63" s="65">
        <v>0.2</v>
      </c>
      <c r="AQ63" s="65">
        <v>0.2</v>
      </c>
      <c r="AR63" s="65">
        <v>1</v>
      </c>
      <c r="AS63" s="119" t="s">
        <v>860</v>
      </c>
      <c r="AT63" s="65">
        <v>0.2</v>
      </c>
      <c r="AU63" s="77" t="s">
        <v>710</v>
      </c>
      <c r="AV63" s="65">
        <v>0.38</v>
      </c>
      <c r="AW63" s="65">
        <v>0.38</v>
      </c>
      <c r="AX63" s="65">
        <v>0.38</v>
      </c>
      <c r="AY63" s="65">
        <v>1</v>
      </c>
      <c r="AZ63" s="119" t="s">
        <v>925</v>
      </c>
      <c r="BA63" s="65">
        <v>1</v>
      </c>
      <c r="BB63" s="10" t="s">
        <v>706</v>
      </c>
      <c r="BC63" s="34"/>
    </row>
    <row r="64" spans="1:55" ht="99.9" customHeight="1" x14ac:dyDescent="0.3">
      <c r="A64" s="34"/>
      <c r="B64" s="63">
        <v>65</v>
      </c>
      <c r="C64" s="64" t="s">
        <v>353</v>
      </c>
      <c r="D64" s="64" t="s">
        <v>354</v>
      </c>
      <c r="E64" s="64" t="s">
        <v>436</v>
      </c>
      <c r="F64" s="64" t="s">
        <v>436</v>
      </c>
      <c r="G64" s="64" t="s">
        <v>356</v>
      </c>
      <c r="H64" s="64"/>
      <c r="I64" s="90" t="s">
        <v>459</v>
      </c>
      <c r="J64" s="64" t="s">
        <v>468</v>
      </c>
      <c r="K64" s="64" t="s">
        <v>482</v>
      </c>
      <c r="L64" s="64" t="s">
        <v>482</v>
      </c>
      <c r="M64" s="64" t="s">
        <v>483</v>
      </c>
      <c r="N64" s="64" t="s">
        <v>266</v>
      </c>
      <c r="O64" s="64" t="s">
        <v>44</v>
      </c>
      <c r="P64" s="64" t="s">
        <v>184</v>
      </c>
      <c r="Q64" s="64" t="s">
        <v>45</v>
      </c>
      <c r="R64" s="64">
        <v>20</v>
      </c>
      <c r="S64" s="64">
        <v>14</v>
      </c>
      <c r="T64" s="64">
        <v>14</v>
      </c>
      <c r="U64" s="1">
        <v>12</v>
      </c>
      <c r="V64" s="1" t="s">
        <v>405</v>
      </c>
      <c r="W64" s="1" t="s">
        <v>405</v>
      </c>
      <c r="X64" s="1" t="s">
        <v>405</v>
      </c>
      <c r="Y64" s="1" t="s">
        <v>405</v>
      </c>
      <c r="Z64" s="1" t="s">
        <v>405</v>
      </c>
      <c r="AA64" s="1" t="s">
        <v>405</v>
      </c>
      <c r="AB64" s="118">
        <v>14</v>
      </c>
      <c r="AC64" s="64" t="str">
        <f>+AD64</f>
        <v>GI</v>
      </c>
      <c r="AD64" s="64" t="s">
        <v>472</v>
      </c>
      <c r="AE64" s="64" t="s">
        <v>55</v>
      </c>
      <c r="AF64" s="64" t="s">
        <v>466</v>
      </c>
      <c r="AG64" s="70" t="s">
        <v>467</v>
      </c>
      <c r="AH64" s="64">
        <v>38</v>
      </c>
      <c r="AI64" s="64">
        <v>23</v>
      </c>
      <c r="AJ64" s="64">
        <v>23</v>
      </c>
      <c r="AK64" s="116">
        <v>1</v>
      </c>
      <c r="AL64" s="119" t="s">
        <v>768</v>
      </c>
      <c r="AM64" s="65">
        <f>AJ64/AH64</f>
        <v>0.60526315789473684</v>
      </c>
      <c r="AN64" s="89" t="s">
        <v>729</v>
      </c>
      <c r="AO64" s="64">
        <v>38</v>
      </c>
      <c r="AP64" s="64">
        <v>28</v>
      </c>
      <c r="AQ64" s="64">
        <v>28</v>
      </c>
      <c r="AR64" s="116">
        <v>1</v>
      </c>
      <c r="AS64" s="119" t="s">
        <v>861</v>
      </c>
      <c r="AT64" s="65">
        <v>0.74</v>
      </c>
      <c r="AU64" s="89" t="s">
        <v>729</v>
      </c>
      <c r="AV64" s="64">
        <v>38</v>
      </c>
      <c r="AW64" s="64">
        <v>38</v>
      </c>
      <c r="AX64" s="64">
        <v>38</v>
      </c>
      <c r="AY64" s="116">
        <v>1</v>
      </c>
      <c r="AZ64" s="119" t="s">
        <v>925</v>
      </c>
      <c r="BA64" s="65">
        <v>1</v>
      </c>
      <c r="BB64" s="10" t="s">
        <v>706</v>
      </c>
      <c r="BC64" s="34"/>
    </row>
    <row r="65" spans="1:55" ht="99.9" customHeight="1" x14ac:dyDescent="0.3">
      <c r="A65" s="34"/>
      <c r="B65" s="63">
        <v>66</v>
      </c>
      <c r="C65" s="64" t="s">
        <v>353</v>
      </c>
      <c r="D65" s="64" t="s">
        <v>354</v>
      </c>
      <c r="E65" s="64" t="s">
        <v>484</v>
      </c>
      <c r="F65" s="64" t="s">
        <v>484</v>
      </c>
      <c r="G65" s="64" t="s">
        <v>356</v>
      </c>
      <c r="H65" s="64"/>
      <c r="I65" s="90" t="s">
        <v>485</v>
      </c>
      <c r="J65" s="64" t="s">
        <v>486</v>
      </c>
      <c r="K65" s="64" t="s">
        <v>487</v>
      </c>
      <c r="L65" s="64" t="s">
        <v>488</v>
      </c>
      <c r="M65" s="64" t="s">
        <v>489</v>
      </c>
      <c r="N65" s="64" t="s">
        <v>266</v>
      </c>
      <c r="O65" s="64" t="s">
        <v>44</v>
      </c>
      <c r="P65" s="64" t="s">
        <v>192</v>
      </c>
      <c r="Q65" s="64" t="s">
        <v>45</v>
      </c>
      <c r="R65" s="2">
        <v>1</v>
      </c>
      <c r="S65" s="156">
        <f>+(26662277513.11-2679593898.77-4598883524-13230475147.06)/7503948491</f>
        <v>0.82001161797153932</v>
      </c>
      <c r="T65" s="65">
        <v>1</v>
      </c>
      <c r="U65" s="65">
        <v>1</v>
      </c>
      <c r="V65" s="65" t="s">
        <v>405</v>
      </c>
      <c r="W65" s="65" t="s">
        <v>405</v>
      </c>
      <c r="X65" s="65" t="s">
        <v>405</v>
      </c>
      <c r="Y65" s="65" t="s">
        <v>405</v>
      </c>
      <c r="Z65" s="65" t="s">
        <v>405</v>
      </c>
      <c r="AA65" s="65" t="s">
        <v>405</v>
      </c>
      <c r="AB65" s="65">
        <v>0.82</v>
      </c>
      <c r="AC65" s="64" t="str">
        <f>+AD65</f>
        <v>GGF</v>
      </c>
      <c r="AD65" s="64" t="s">
        <v>490</v>
      </c>
      <c r="AE65" s="64" t="s">
        <v>363</v>
      </c>
      <c r="AF65" s="64" t="s">
        <v>452</v>
      </c>
      <c r="AG65" s="70" t="s">
        <v>453</v>
      </c>
      <c r="AH65" s="65">
        <v>1</v>
      </c>
      <c r="AI65" s="65">
        <v>0.75</v>
      </c>
      <c r="AJ65" s="65">
        <v>0.57999999999999996</v>
      </c>
      <c r="AK65" s="65">
        <f>AJ65/AI65</f>
        <v>0.77333333333333332</v>
      </c>
      <c r="AL65" s="114" t="s">
        <v>769</v>
      </c>
      <c r="AM65" s="65">
        <f>AJ65/AH65</f>
        <v>0.57999999999999996</v>
      </c>
      <c r="AN65" s="77" t="s">
        <v>710</v>
      </c>
      <c r="AO65" s="65">
        <v>1</v>
      </c>
      <c r="AP65" s="65">
        <v>0.83333333333333326</v>
      </c>
      <c r="AQ65" s="65">
        <v>0.58146953635935406</v>
      </c>
      <c r="AR65" s="65">
        <v>0.69776344363122489</v>
      </c>
      <c r="AS65" s="114" t="s">
        <v>863</v>
      </c>
      <c r="AT65" s="65">
        <v>0.58146953635935406</v>
      </c>
      <c r="AU65" s="77" t="s">
        <v>710</v>
      </c>
      <c r="AV65" s="65">
        <v>1</v>
      </c>
      <c r="AW65" s="65">
        <f>(100%/12)*11</f>
        <v>0.91666666666666663</v>
      </c>
      <c r="AX65" s="65">
        <v>0.66638295560065208</v>
      </c>
      <c r="AY65" s="65">
        <f>+AX65/AW65</f>
        <v>0.72696322429162052</v>
      </c>
      <c r="AZ65" s="114" t="s">
        <v>1004</v>
      </c>
      <c r="BA65" s="65">
        <v>0.66638295560065208</v>
      </c>
      <c r="BB65" s="11" t="s">
        <v>710</v>
      </c>
      <c r="BC65" s="34"/>
    </row>
    <row r="66" spans="1:55" ht="99.9" customHeight="1" x14ac:dyDescent="0.3">
      <c r="A66" s="34"/>
      <c r="B66" s="63">
        <v>67</v>
      </c>
      <c r="C66" s="64" t="s">
        <v>353</v>
      </c>
      <c r="D66" s="64" t="s">
        <v>354</v>
      </c>
      <c r="E66" s="64" t="s">
        <v>484</v>
      </c>
      <c r="F66" s="64" t="s">
        <v>484</v>
      </c>
      <c r="G66" s="64" t="s">
        <v>356</v>
      </c>
      <c r="H66" s="64"/>
      <c r="I66" s="90" t="s">
        <v>485</v>
      </c>
      <c r="J66" s="64" t="s">
        <v>491</v>
      </c>
      <c r="K66" s="64" t="s">
        <v>492</v>
      </c>
      <c r="L66" s="64" t="s">
        <v>493</v>
      </c>
      <c r="M66" s="64" t="s">
        <v>494</v>
      </c>
      <c r="N66" s="64" t="s">
        <v>266</v>
      </c>
      <c r="O66" s="64" t="s">
        <v>44</v>
      </c>
      <c r="P66" s="64" t="s">
        <v>192</v>
      </c>
      <c r="Q66" s="64" t="s">
        <v>45</v>
      </c>
      <c r="R66" s="2">
        <v>1</v>
      </c>
      <c r="S66" s="156">
        <v>0.95</v>
      </c>
      <c r="T66" s="65">
        <v>1</v>
      </c>
      <c r="U66" s="65">
        <v>1</v>
      </c>
      <c r="V66" s="65" t="s">
        <v>405</v>
      </c>
      <c r="W66" s="65" t="s">
        <v>405</v>
      </c>
      <c r="X66" s="65" t="s">
        <v>405</v>
      </c>
      <c r="Y66" s="65" t="s">
        <v>405</v>
      </c>
      <c r="Z66" s="65" t="s">
        <v>405</v>
      </c>
      <c r="AA66" s="64" t="s">
        <v>405</v>
      </c>
      <c r="AB66" s="65">
        <v>1</v>
      </c>
      <c r="AC66" s="64" t="s">
        <v>495</v>
      </c>
      <c r="AD66" s="64" t="s">
        <v>490</v>
      </c>
      <c r="AE66" s="64" t="s">
        <v>363</v>
      </c>
      <c r="AF66" s="64" t="s">
        <v>452</v>
      </c>
      <c r="AG66" s="70" t="s">
        <v>453</v>
      </c>
      <c r="AH66" s="65">
        <v>1</v>
      </c>
      <c r="AI66" s="65">
        <v>8.3299999999999999E-2</v>
      </c>
      <c r="AJ66" s="65">
        <v>0.1</v>
      </c>
      <c r="AK66" s="65">
        <f>AJ66/AI66</f>
        <v>1.2004801920768309</v>
      </c>
      <c r="AL66" s="114" t="s">
        <v>770</v>
      </c>
      <c r="AM66" s="65">
        <v>0.66</v>
      </c>
      <c r="AN66" s="89" t="s">
        <v>729</v>
      </c>
      <c r="AO66" s="65">
        <v>1</v>
      </c>
      <c r="AP66" s="65">
        <v>8.3299999999999999E-2</v>
      </c>
      <c r="AQ66" s="65">
        <v>7.4999999999999997E-2</v>
      </c>
      <c r="AR66" s="65">
        <v>0.90036014405762299</v>
      </c>
      <c r="AS66" s="114" t="s">
        <v>864</v>
      </c>
      <c r="AT66" s="65">
        <v>0.73509999999999998</v>
      </c>
      <c r="AU66" s="89" t="s">
        <v>729</v>
      </c>
      <c r="AV66" s="65">
        <v>1</v>
      </c>
      <c r="AW66" s="65">
        <v>8.3299999999999999E-2</v>
      </c>
      <c r="AX66" s="65">
        <v>7.8799999999999995E-2</v>
      </c>
      <c r="AY66" s="65">
        <f t="shared" ref="AY66:AY69" si="46">+AX66/AW66</f>
        <v>0.9459783913565426</v>
      </c>
      <c r="AZ66" s="114" t="s">
        <v>1005</v>
      </c>
      <c r="BA66" s="65">
        <v>0.95040000000000002</v>
      </c>
      <c r="BB66" s="10" t="s">
        <v>706</v>
      </c>
      <c r="BC66" s="34"/>
    </row>
    <row r="67" spans="1:55" ht="99.9" customHeight="1" x14ac:dyDescent="0.3">
      <c r="A67" s="34"/>
      <c r="B67" s="63">
        <v>68</v>
      </c>
      <c r="C67" s="64" t="s">
        <v>353</v>
      </c>
      <c r="D67" s="64" t="s">
        <v>354</v>
      </c>
      <c r="E67" s="64" t="s">
        <v>484</v>
      </c>
      <c r="F67" s="64" t="s">
        <v>484</v>
      </c>
      <c r="G67" s="64" t="s">
        <v>356</v>
      </c>
      <c r="H67" s="64"/>
      <c r="I67" s="90" t="s">
        <v>485</v>
      </c>
      <c r="J67" s="64" t="s">
        <v>496</v>
      </c>
      <c r="K67" s="64" t="s">
        <v>497</v>
      </c>
      <c r="L67" s="64" t="s">
        <v>498</v>
      </c>
      <c r="M67" s="64" t="s">
        <v>499</v>
      </c>
      <c r="N67" s="64" t="s">
        <v>266</v>
      </c>
      <c r="O67" s="64" t="s">
        <v>192</v>
      </c>
      <c r="P67" s="64" t="s">
        <v>192</v>
      </c>
      <c r="Q67" s="64" t="s">
        <v>45</v>
      </c>
      <c r="R67" s="2">
        <v>1</v>
      </c>
      <c r="S67" s="156">
        <v>0.96950000000000003</v>
      </c>
      <c r="T67" s="65">
        <v>1</v>
      </c>
      <c r="U67" s="65">
        <v>1</v>
      </c>
      <c r="V67" s="65">
        <v>1</v>
      </c>
      <c r="W67" s="65">
        <v>1</v>
      </c>
      <c r="X67" s="65">
        <v>1</v>
      </c>
      <c r="Y67" s="65">
        <v>1</v>
      </c>
      <c r="Z67" s="65">
        <v>1</v>
      </c>
      <c r="AA67" s="65">
        <v>1</v>
      </c>
      <c r="AB67" s="65">
        <v>1</v>
      </c>
      <c r="AC67" s="64" t="s">
        <v>500</v>
      </c>
      <c r="AD67" s="64" t="s">
        <v>490</v>
      </c>
      <c r="AE67" s="64" t="s">
        <v>363</v>
      </c>
      <c r="AF67" s="64" t="s">
        <v>452</v>
      </c>
      <c r="AG67" s="70" t="s">
        <v>453</v>
      </c>
      <c r="AH67" s="65">
        <v>1</v>
      </c>
      <c r="AI67" s="65">
        <v>1</v>
      </c>
      <c r="AJ67" s="65">
        <v>0.95</v>
      </c>
      <c r="AK67" s="65">
        <f>AJ67/AI67</f>
        <v>0.95</v>
      </c>
      <c r="AL67" s="114" t="s">
        <v>771</v>
      </c>
      <c r="AM67" s="65">
        <v>0.75</v>
      </c>
      <c r="AN67" s="77" t="s">
        <v>706</v>
      </c>
      <c r="AO67" s="65">
        <v>1</v>
      </c>
      <c r="AP67" s="65">
        <v>1</v>
      </c>
      <c r="AQ67" s="65">
        <v>0.95599999999999996</v>
      </c>
      <c r="AR67" s="65">
        <v>0.95599999999999996</v>
      </c>
      <c r="AS67" s="114" t="s">
        <v>865</v>
      </c>
      <c r="AT67" s="65">
        <v>0.95599999999999996</v>
      </c>
      <c r="AU67" s="77" t="s">
        <v>706</v>
      </c>
      <c r="AV67" s="65">
        <v>1</v>
      </c>
      <c r="AW67" s="65">
        <v>1</v>
      </c>
      <c r="AX67" s="65">
        <v>0.95599999999999996</v>
      </c>
      <c r="AY67" s="65">
        <f t="shared" si="46"/>
        <v>0.95599999999999996</v>
      </c>
      <c r="AZ67" s="114" t="s">
        <v>1006</v>
      </c>
      <c r="BA67" s="65">
        <v>0.95599999999999996</v>
      </c>
      <c r="BB67" s="10" t="s">
        <v>706</v>
      </c>
      <c r="BC67" s="34"/>
    </row>
    <row r="68" spans="1:55" ht="99.9" customHeight="1" x14ac:dyDescent="0.3">
      <c r="A68" s="34"/>
      <c r="B68" s="63">
        <v>69</v>
      </c>
      <c r="C68" s="64" t="s">
        <v>353</v>
      </c>
      <c r="D68" s="64" t="s">
        <v>354</v>
      </c>
      <c r="E68" s="64" t="s">
        <v>484</v>
      </c>
      <c r="F68" s="64" t="s">
        <v>484</v>
      </c>
      <c r="G68" s="64" t="s">
        <v>356</v>
      </c>
      <c r="H68" s="64"/>
      <c r="I68" s="90" t="s">
        <v>485</v>
      </c>
      <c r="J68" s="64" t="s">
        <v>501</v>
      </c>
      <c r="K68" s="64" t="s">
        <v>502</v>
      </c>
      <c r="L68" s="64" t="s">
        <v>503</v>
      </c>
      <c r="M68" s="64" t="s">
        <v>504</v>
      </c>
      <c r="N68" s="64" t="s">
        <v>266</v>
      </c>
      <c r="O68" s="64" t="s">
        <v>44</v>
      </c>
      <c r="P68" s="64" t="s">
        <v>192</v>
      </c>
      <c r="Q68" s="64" t="s">
        <v>45</v>
      </c>
      <c r="R68" s="2">
        <v>0.85</v>
      </c>
      <c r="S68" s="81">
        <f>120626548201.6/163304212603</f>
        <v>0.73866158305939511</v>
      </c>
      <c r="T68" s="65">
        <v>0.85</v>
      </c>
      <c r="U68" s="65">
        <v>0.85</v>
      </c>
      <c r="V68" s="65">
        <v>0.85</v>
      </c>
      <c r="W68" s="65">
        <v>0.85</v>
      </c>
      <c r="X68" s="65">
        <v>0.85</v>
      </c>
      <c r="Y68" s="65">
        <v>0.85</v>
      </c>
      <c r="Z68" s="65">
        <v>0.85</v>
      </c>
      <c r="AA68" s="65">
        <v>0.85</v>
      </c>
      <c r="AB68" s="65">
        <v>0.85</v>
      </c>
      <c r="AC68" s="64" t="s">
        <v>500</v>
      </c>
      <c r="AD68" s="64" t="s">
        <v>490</v>
      </c>
      <c r="AE68" s="64" t="s">
        <v>363</v>
      </c>
      <c r="AF68" s="64" t="s">
        <v>452</v>
      </c>
      <c r="AG68" s="70" t="s">
        <v>453</v>
      </c>
      <c r="AH68" s="65">
        <v>0.8</v>
      </c>
      <c r="AI68" s="65">
        <v>0.42257206441519346</v>
      </c>
      <c r="AJ68" s="65">
        <v>0.42</v>
      </c>
      <c r="AK68" s="65">
        <v>1</v>
      </c>
      <c r="AL68" s="114" t="s">
        <v>772</v>
      </c>
      <c r="AM68" s="65">
        <f>AJ68/AH68</f>
        <v>0.52499999999999991</v>
      </c>
      <c r="AN68" s="77" t="s">
        <v>710</v>
      </c>
      <c r="AO68" s="65">
        <v>0.8</v>
      </c>
      <c r="AP68" s="65">
        <v>0.46877806406418082</v>
      </c>
      <c r="AQ68" s="65">
        <v>0.46877806406418082</v>
      </c>
      <c r="AR68" s="65">
        <v>1</v>
      </c>
      <c r="AS68" s="114" t="s">
        <v>866</v>
      </c>
      <c r="AT68" s="65">
        <v>0.58597258008022601</v>
      </c>
      <c r="AU68" s="77" t="s">
        <v>710</v>
      </c>
      <c r="AV68" s="65">
        <v>0.8</v>
      </c>
      <c r="AW68" s="65">
        <f>113775456988.42/207304241918.86</f>
        <v>0.54883323146350438</v>
      </c>
      <c r="AX68" s="65">
        <f>113775456988.42/207304241918.86</f>
        <v>0.54883323146350438</v>
      </c>
      <c r="AY68" s="65">
        <f t="shared" si="46"/>
        <v>1</v>
      </c>
      <c r="AZ68" s="114" t="s">
        <v>1007</v>
      </c>
      <c r="BA68" s="65">
        <v>0.68600000000000005</v>
      </c>
      <c r="BB68" s="11" t="s">
        <v>710</v>
      </c>
      <c r="BC68" s="34"/>
    </row>
    <row r="69" spans="1:55" ht="99.9" customHeight="1" x14ac:dyDescent="0.3">
      <c r="A69" s="34"/>
      <c r="B69" s="63">
        <v>70</v>
      </c>
      <c r="C69" s="64" t="s">
        <v>353</v>
      </c>
      <c r="D69" s="64" t="s">
        <v>354</v>
      </c>
      <c r="E69" s="64" t="s">
        <v>484</v>
      </c>
      <c r="F69" s="64" t="s">
        <v>484</v>
      </c>
      <c r="G69" s="64" t="s">
        <v>356</v>
      </c>
      <c r="H69" s="64"/>
      <c r="I69" s="90" t="s">
        <v>485</v>
      </c>
      <c r="J69" s="64" t="s">
        <v>501</v>
      </c>
      <c r="K69" s="64" t="s">
        <v>505</v>
      </c>
      <c r="L69" s="64" t="s">
        <v>506</v>
      </c>
      <c r="M69" s="64" t="s">
        <v>507</v>
      </c>
      <c r="N69" s="64" t="s">
        <v>266</v>
      </c>
      <c r="O69" s="64" t="s">
        <v>44</v>
      </c>
      <c r="P69" s="64" t="s">
        <v>192</v>
      </c>
      <c r="Q69" s="64" t="s">
        <v>45</v>
      </c>
      <c r="R69" s="2">
        <v>1</v>
      </c>
      <c r="S69" s="81">
        <f>138715961498.67/163304212603</f>
        <v>0.8494328424698685</v>
      </c>
      <c r="T69" s="65">
        <v>0.95</v>
      </c>
      <c r="U69" s="65">
        <v>0.95</v>
      </c>
      <c r="V69" s="65">
        <v>0.95</v>
      </c>
      <c r="W69" s="65">
        <v>0.95</v>
      </c>
      <c r="X69" s="65">
        <v>0.95</v>
      </c>
      <c r="Y69" s="65">
        <v>0.95</v>
      </c>
      <c r="Z69" s="65">
        <v>0.95</v>
      </c>
      <c r="AA69" s="65">
        <v>0.95</v>
      </c>
      <c r="AB69" s="65">
        <v>0.95</v>
      </c>
      <c r="AC69" s="64" t="s">
        <v>500</v>
      </c>
      <c r="AD69" s="64" t="s">
        <v>490</v>
      </c>
      <c r="AE69" s="64" t="s">
        <v>363</v>
      </c>
      <c r="AF69" s="64" t="s">
        <v>452</v>
      </c>
      <c r="AG69" s="70" t="s">
        <v>453</v>
      </c>
      <c r="AH69" s="65">
        <v>0.95</v>
      </c>
      <c r="AI69" s="65">
        <v>0.64735109152075576</v>
      </c>
      <c r="AJ69" s="65">
        <v>0.65</v>
      </c>
      <c r="AK69" s="65">
        <v>1</v>
      </c>
      <c r="AL69" s="114" t="s">
        <v>773</v>
      </c>
      <c r="AM69" s="65">
        <v>0.68</v>
      </c>
      <c r="AN69" s="89" t="s">
        <v>729</v>
      </c>
      <c r="AO69" s="65">
        <v>0.95</v>
      </c>
      <c r="AP69" s="65">
        <v>0.68626326440640562</v>
      </c>
      <c r="AQ69" s="65">
        <v>0.68626326440640562</v>
      </c>
      <c r="AR69" s="65">
        <v>1</v>
      </c>
      <c r="AS69" s="114" t="s">
        <v>867</v>
      </c>
      <c r="AT69" s="65">
        <v>0.72238238358569018</v>
      </c>
      <c r="AU69" s="89" t="s">
        <v>729</v>
      </c>
      <c r="AV69" s="65">
        <v>0.95</v>
      </c>
      <c r="AW69" s="65">
        <f>153216087460.74/207304241918.86</f>
        <v>0.73908804780130644</v>
      </c>
      <c r="AX69" s="65">
        <f>153216087460.74/207304241918.86</f>
        <v>0.73908804780130644</v>
      </c>
      <c r="AY69" s="65">
        <f t="shared" si="46"/>
        <v>1</v>
      </c>
      <c r="AZ69" s="114" t="s">
        <v>1008</v>
      </c>
      <c r="BA69" s="65">
        <v>0.77800000000000002</v>
      </c>
      <c r="BB69" s="11" t="s">
        <v>710</v>
      </c>
      <c r="BC69" s="34"/>
    </row>
    <row r="70" spans="1:55" ht="99.9" customHeight="1" x14ac:dyDescent="0.3">
      <c r="A70" s="34"/>
      <c r="B70" s="63">
        <v>71</v>
      </c>
      <c r="C70" s="64" t="s">
        <v>353</v>
      </c>
      <c r="D70" s="64" t="s">
        <v>354</v>
      </c>
      <c r="E70" s="64" t="s">
        <v>484</v>
      </c>
      <c r="F70" s="64" t="s">
        <v>484</v>
      </c>
      <c r="G70" s="64" t="s">
        <v>356</v>
      </c>
      <c r="H70" s="64"/>
      <c r="I70" s="90" t="s">
        <v>485</v>
      </c>
      <c r="J70" s="64" t="s">
        <v>508</v>
      </c>
      <c r="K70" s="64" t="s">
        <v>509</v>
      </c>
      <c r="L70" s="64" t="s">
        <v>510</v>
      </c>
      <c r="M70" s="64" t="s">
        <v>511</v>
      </c>
      <c r="N70" s="64" t="s">
        <v>266</v>
      </c>
      <c r="O70" s="64" t="s">
        <v>44</v>
      </c>
      <c r="P70" s="64" t="s">
        <v>192</v>
      </c>
      <c r="Q70" s="64" t="s">
        <v>45</v>
      </c>
      <c r="R70" s="2">
        <v>0.73</v>
      </c>
      <c r="S70" s="156">
        <v>1</v>
      </c>
      <c r="T70" s="65">
        <v>1</v>
      </c>
      <c r="U70" s="65">
        <v>0.87</v>
      </c>
      <c r="V70" s="65" t="s">
        <v>405</v>
      </c>
      <c r="W70" s="65" t="s">
        <v>405</v>
      </c>
      <c r="X70" s="65" t="s">
        <v>405</v>
      </c>
      <c r="Y70" s="65" t="s">
        <v>405</v>
      </c>
      <c r="Z70" s="65" t="s">
        <v>405</v>
      </c>
      <c r="AA70" s="65" t="s">
        <v>405</v>
      </c>
      <c r="AB70" s="65">
        <v>1</v>
      </c>
      <c r="AC70" s="64" t="str">
        <f>+AD70</f>
        <v>GGF</v>
      </c>
      <c r="AD70" s="64" t="s">
        <v>490</v>
      </c>
      <c r="AE70" s="64" t="s">
        <v>363</v>
      </c>
      <c r="AF70" s="64" t="s">
        <v>452</v>
      </c>
      <c r="AG70" s="70" t="s">
        <v>453</v>
      </c>
      <c r="AH70" s="65">
        <v>1</v>
      </c>
      <c r="AI70" s="65">
        <v>0.75</v>
      </c>
      <c r="AJ70" s="65">
        <v>0.96810000000000007</v>
      </c>
      <c r="AK70" s="65">
        <f>AJ70/AI70</f>
        <v>1.2908000000000002</v>
      </c>
      <c r="AL70" s="119" t="s">
        <v>774</v>
      </c>
      <c r="AM70" s="65">
        <v>0.97</v>
      </c>
      <c r="AN70" s="77" t="s">
        <v>706</v>
      </c>
      <c r="AO70" s="65">
        <v>1</v>
      </c>
      <c r="AP70" s="65">
        <v>0.83333333333333326</v>
      </c>
      <c r="AQ70" s="65">
        <v>1.0488641854722864</v>
      </c>
      <c r="AR70" s="65">
        <v>1.2586370225667438</v>
      </c>
      <c r="AS70" s="119" t="s">
        <v>868</v>
      </c>
      <c r="AT70" s="65">
        <v>1.0488641854722864</v>
      </c>
      <c r="AU70" s="77" t="s">
        <v>706</v>
      </c>
      <c r="AV70" s="65">
        <v>1</v>
      </c>
      <c r="AW70" s="65">
        <f>(100%/12)*11</f>
        <v>0.91666666666666663</v>
      </c>
      <c r="AX70" s="65">
        <v>1.1363854921140411</v>
      </c>
      <c r="AY70" s="65">
        <f>+AX70/AW70</f>
        <v>1.2396932641244085</v>
      </c>
      <c r="AZ70" s="119" t="s">
        <v>1009</v>
      </c>
      <c r="BA70" s="65">
        <v>1</v>
      </c>
      <c r="BB70" s="10" t="s">
        <v>706</v>
      </c>
      <c r="BC70" s="34"/>
    </row>
    <row r="71" spans="1:55" ht="123.75" customHeight="1" x14ac:dyDescent="0.3">
      <c r="A71" s="34"/>
      <c r="B71" s="63">
        <v>72</v>
      </c>
      <c r="C71" s="64" t="s">
        <v>353</v>
      </c>
      <c r="D71" s="64" t="s">
        <v>354</v>
      </c>
      <c r="E71" s="64" t="s">
        <v>436</v>
      </c>
      <c r="F71" s="64" t="s">
        <v>436</v>
      </c>
      <c r="G71" s="64" t="s">
        <v>356</v>
      </c>
      <c r="H71" s="64"/>
      <c r="I71" s="90" t="s">
        <v>512</v>
      </c>
      <c r="J71" s="64" t="s">
        <v>513</v>
      </c>
      <c r="K71" s="64" t="s">
        <v>514</v>
      </c>
      <c r="L71" s="64" t="s">
        <v>515</v>
      </c>
      <c r="M71" s="64" t="s">
        <v>516</v>
      </c>
      <c r="N71" s="64" t="s">
        <v>60</v>
      </c>
      <c r="O71" s="64" t="s">
        <v>44</v>
      </c>
      <c r="P71" s="64" t="s">
        <v>44</v>
      </c>
      <c r="Q71" s="64" t="s">
        <v>45</v>
      </c>
      <c r="R71" s="3">
        <v>147</v>
      </c>
      <c r="S71" s="64">
        <v>470</v>
      </c>
      <c r="T71" s="110">
        <f>470+147</f>
        <v>617</v>
      </c>
      <c r="U71" s="110">
        <v>588</v>
      </c>
      <c r="V71" s="110"/>
      <c r="W71" s="110"/>
      <c r="X71" s="110"/>
      <c r="Y71" s="110"/>
      <c r="Z71" s="110"/>
      <c r="AA71" s="110"/>
      <c r="AB71" s="101"/>
      <c r="AC71" s="64" t="str">
        <f>+AD71</f>
        <v>OAJ</v>
      </c>
      <c r="AD71" s="64" t="s">
        <v>517</v>
      </c>
      <c r="AE71" s="64" t="s">
        <v>363</v>
      </c>
      <c r="AF71" s="64" t="s">
        <v>518</v>
      </c>
      <c r="AG71" s="70" t="s">
        <v>519</v>
      </c>
      <c r="AH71" s="110">
        <v>1000</v>
      </c>
      <c r="AI71" s="110">
        <v>813</v>
      </c>
      <c r="AJ71" s="110">
        <v>813</v>
      </c>
      <c r="AK71" s="65">
        <v>1</v>
      </c>
      <c r="AL71" s="120" t="s">
        <v>775</v>
      </c>
      <c r="AM71" s="65">
        <f>(813-470)/(1000-470)</f>
        <v>0.64716981132075468</v>
      </c>
      <c r="AN71" s="89" t="s">
        <v>729</v>
      </c>
      <c r="AO71" s="110">
        <v>1000</v>
      </c>
      <c r="AP71" s="110">
        <v>855</v>
      </c>
      <c r="AQ71" s="110">
        <v>855</v>
      </c>
      <c r="AR71" s="65">
        <v>1</v>
      </c>
      <c r="AS71" s="120" t="s">
        <v>869</v>
      </c>
      <c r="AT71" s="65">
        <v>0.72641509433962259</v>
      </c>
      <c r="AU71" s="89" t="s">
        <v>729</v>
      </c>
      <c r="AV71" s="110">
        <v>1000</v>
      </c>
      <c r="AW71" s="110">
        <v>946</v>
      </c>
      <c r="AX71" s="110">
        <v>946</v>
      </c>
      <c r="AY71" s="65">
        <v>1</v>
      </c>
      <c r="AZ71" s="90" t="s">
        <v>1023</v>
      </c>
      <c r="BA71" s="65">
        <f>(946-470)/(1000-470)</f>
        <v>0.89811320754716983</v>
      </c>
      <c r="BB71" s="10" t="s">
        <v>706</v>
      </c>
      <c r="BC71" s="34"/>
    </row>
    <row r="72" spans="1:55" ht="99.9" customHeight="1" x14ac:dyDescent="0.3">
      <c r="A72" s="34"/>
      <c r="B72" s="63">
        <v>73</v>
      </c>
      <c r="C72" s="64" t="s">
        <v>353</v>
      </c>
      <c r="D72" s="64" t="s">
        <v>354</v>
      </c>
      <c r="E72" s="64" t="s">
        <v>436</v>
      </c>
      <c r="F72" s="64" t="s">
        <v>436</v>
      </c>
      <c r="G72" s="64" t="s">
        <v>356</v>
      </c>
      <c r="H72" s="64"/>
      <c r="I72" s="90" t="s">
        <v>512</v>
      </c>
      <c r="J72" s="64" t="s">
        <v>520</v>
      </c>
      <c r="K72" s="64" t="s">
        <v>521</v>
      </c>
      <c r="L72" s="64" t="s">
        <v>522</v>
      </c>
      <c r="M72" s="64" t="s">
        <v>523</v>
      </c>
      <c r="N72" s="64" t="s">
        <v>60</v>
      </c>
      <c r="O72" s="64" t="s">
        <v>192</v>
      </c>
      <c r="P72" s="64" t="s">
        <v>192</v>
      </c>
      <c r="Q72" s="64" t="s">
        <v>45</v>
      </c>
      <c r="R72" s="2">
        <v>1</v>
      </c>
      <c r="S72" s="65">
        <v>1</v>
      </c>
      <c r="T72" s="65">
        <v>1</v>
      </c>
      <c r="U72" s="65">
        <v>1</v>
      </c>
      <c r="V72" s="65"/>
      <c r="W72" s="65"/>
      <c r="X72" s="65"/>
      <c r="Y72" s="65"/>
      <c r="Z72" s="65"/>
      <c r="AA72" s="65"/>
      <c r="AB72" s="101"/>
      <c r="AC72" s="64" t="str">
        <f>+AD72</f>
        <v>OAJ</v>
      </c>
      <c r="AD72" s="64" t="s">
        <v>517</v>
      </c>
      <c r="AE72" s="64" t="s">
        <v>363</v>
      </c>
      <c r="AF72" s="64" t="s">
        <v>524</v>
      </c>
      <c r="AG72" s="70" t="s">
        <v>519</v>
      </c>
      <c r="AH72" s="65">
        <v>1</v>
      </c>
      <c r="AI72" s="65">
        <v>1</v>
      </c>
      <c r="AJ72" s="65">
        <v>1</v>
      </c>
      <c r="AK72" s="65">
        <v>1</v>
      </c>
      <c r="AL72" s="90" t="s">
        <v>1069</v>
      </c>
      <c r="AM72" s="65">
        <v>0.75</v>
      </c>
      <c r="AN72" s="77" t="s">
        <v>706</v>
      </c>
      <c r="AO72" s="65">
        <v>1</v>
      </c>
      <c r="AP72" s="65">
        <v>1</v>
      </c>
      <c r="AQ72" s="65">
        <v>1</v>
      </c>
      <c r="AR72" s="65">
        <v>1</v>
      </c>
      <c r="AS72" s="90" t="s">
        <v>870</v>
      </c>
      <c r="AT72" s="65">
        <v>0.83340000000000003</v>
      </c>
      <c r="AU72" s="77" t="s">
        <v>706</v>
      </c>
      <c r="AV72" s="65">
        <v>1</v>
      </c>
      <c r="AW72" s="65">
        <v>1</v>
      </c>
      <c r="AX72" s="65">
        <v>1</v>
      </c>
      <c r="AY72" s="65">
        <v>1</v>
      </c>
      <c r="AZ72" s="90" t="s">
        <v>1024</v>
      </c>
      <c r="BA72" s="65">
        <f>12/12</f>
        <v>1</v>
      </c>
      <c r="BB72" s="10" t="s">
        <v>706</v>
      </c>
      <c r="BC72" s="34"/>
    </row>
    <row r="73" spans="1:55" ht="99.9" customHeight="1" x14ac:dyDescent="0.3">
      <c r="A73" s="34"/>
      <c r="B73" s="63">
        <v>74</v>
      </c>
      <c r="C73" s="64" t="s">
        <v>33</v>
      </c>
      <c r="D73" s="64" t="s">
        <v>34</v>
      </c>
      <c r="E73" s="64" t="s">
        <v>525</v>
      </c>
      <c r="F73" s="64" t="s">
        <v>436</v>
      </c>
      <c r="G73" s="64" t="s">
        <v>526</v>
      </c>
      <c r="H73" s="64"/>
      <c r="I73" s="90" t="s">
        <v>527</v>
      </c>
      <c r="J73" s="64" t="s">
        <v>528</v>
      </c>
      <c r="K73" s="64" t="s">
        <v>529</v>
      </c>
      <c r="L73" s="64" t="s">
        <v>530</v>
      </c>
      <c r="M73" s="64" t="s">
        <v>531</v>
      </c>
      <c r="N73" s="64" t="s">
        <v>60</v>
      </c>
      <c r="O73" s="64" t="s">
        <v>44</v>
      </c>
      <c r="P73" s="64" t="s">
        <v>184</v>
      </c>
      <c r="Q73" s="64" t="s">
        <v>45</v>
      </c>
      <c r="R73" s="64">
        <v>3</v>
      </c>
      <c r="S73" s="64">
        <v>2</v>
      </c>
      <c r="T73" s="64" t="s">
        <v>532</v>
      </c>
      <c r="U73" s="64">
        <v>2</v>
      </c>
      <c r="V73" s="4"/>
      <c r="W73" s="4"/>
      <c r="X73" s="4"/>
      <c r="Y73" s="4"/>
      <c r="Z73" s="4"/>
      <c r="AA73" s="4"/>
      <c r="AB73" s="101"/>
      <c r="AC73" s="64" t="s">
        <v>533</v>
      </c>
      <c r="AD73" s="64" t="s">
        <v>533</v>
      </c>
      <c r="AE73" s="64" t="s">
        <v>55</v>
      </c>
      <c r="AF73" s="64" t="s">
        <v>118</v>
      </c>
      <c r="AG73" s="70" t="s">
        <v>534</v>
      </c>
      <c r="AH73" s="65" t="s">
        <v>532</v>
      </c>
      <c r="AI73" s="64">
        <v>1.5</v>
      </c>
      <c r="AJ73" s="64">
        <v>1.5</v>
      </c>
      <c r="AK73" s="65">
        <v>1</v>
      </c>
      <c r="AL73" s="90" t="s">
        <v>776</v>
      </c>
      <c r="AM73" s="65">
        <f>1.5/2</f>
        <v>0.75</v>
      </c>
      <c r="AN73" s="77" t="s">
        <v>706</v>
      </c>
      <c r="AO73" s="65" t="s">
        <v>532</v>
      </c>
      <c r="AP73" s="64">
        <v>1.66</v>
      </c>
      <c r="AQ73" s="64">
        <v>1.66</v>
      </c>
      <c r="AR73" s="65">
        <v>1</v>
      </c>
      <c r="AS73" s="90" t="s">
        <v>871</v>
      </c>
      <c r="AT73" s="65">
        <v>0.83</v>
      </c>
      <c r="AU73" s="77" t="s">
        <v>706</v>
      </c>
      <c r="AV73" s="65" t="s">
        <v>532</v>
      </c>
      <c r="AW73" s="64">
        <v>1.7</v>
      </c>
      <c r="AX73" s="64">
        <v>1.7</v>
      </c>
      <c r="AY73" s="65">
        <v>1</v>
      </c>
      <c r="AZ73" s="90" t="s">
        <v>963</v>
      </c>
      <c r="BA73" s="65">
        <f>1.7/2</f>
        <v>0.85</v>
      </c>
      <c r="BB73" s="11" t="s">
        <v>710</v>
      </c>
      <c r="BC73" s="34"/>
    </row>
    <row r="74" spans="1:55" ht="99.9" customHeight="1" x14ac:dyDescent="0.3">
      <c r="A74" s="34"/>
      <c r="B74" s="63">
        <v>75</v>
      </c>
      <c r="C74" s="64" t="s">
        <v>33</v>
      </c>
      <c r="D74" s="64" t="s">
        <v>34</v>
      </c>
      <c r="E74" s="64" t="s">
        <v>525</v>
      </c>
      <c r="F74" s="64" t="s">
        <v>436</v>
      </c>
      <c r="G74" s="64" t="s">
        <v>526</v>
      </c>
      <c r="H74" s="64"/>
      <c r="I74" s="90" t="s">
        <v>527</v>
      </c>
      <c r="J74" s="64" t="s">
        <v>528</v>
      </c>
      <c r="K74" s="64" t="s">
        <v>535</v>
      </c>
      <c r="L74" s="64" t="s">
        <v>536</v>
      </c>
      <c r="M74" s="64" t="s">
        <v>537</v>
      </c>
      <c r="N74" s="64" t="s">
        <v>60</v>
      </c>
      <c r="O74" s="64" t="s">
        <v>44</v>
      </c>
      <c r="P74" s="64" t="s">
        <v>184</v>
      </c>
      <c r="Q74" s="64" t="s">
        <v>45</v>
      </c>
      <c r="R74" s="64">
        <v>3</v>
      </c>
      <c r="S74" s="64">
        <v>4</v>
      </c>
      <c r="T74" s="64">
        <v>4</v>
      </c>
      <c r="U74" s="64">
        <v>4</v>
      </c>
      <c r="V74" s="4"/>
      <c r="W74" s="4"/>
      <c r="X74" s="4"/>
      <c r="Y74" s="4"/>
      <c r="Z74" s="4"/>
      <c r="AA74" s="4"/>
      <c r="AB74" s="101"/>
      <c r="AC74" s="64" t="s">
        <v>533</v>
      </c>
      <c r="AD74" s="64" t="s">
        <v>533</v>
      </c>
      <c r="AE74" s="64" t="s">
        <v>55</v>
      </c>
      <c r="AF74" s="64" t="s">
        <v>538</v>
      </c>
      <c r="AG74" s="70" t="s">
        <v>539</v>
      </c>
      <c r="AH74" s="64">
        <v>4</v>
      </c>
      <c r="AI74" s="64">
        <v>3</v>
      </c>
      <c r="AJ74" s="64">
        <v>3</v>
      </c>
      <c r="AK74" s="65">
        <v>0.75</v>
      </c>
      <c r="AL74" s="90" t="s">
        <v>777</v>
      </c>
      <c r="AM74" s="65">
        <f>3/4</f>
        <v>0.75</v>
      </c>
      <c r="AN74" s="77" t="s">
        <v>706</v>
      </c>
      <c r="AO74" s="64">
        <v>4</v>
      </c>
      <c r="AP74" s="64">
        <v>3.33</v>
      </c>
      <c r="AQ74" s="64">
        <v>3.33</v>
      </c>
      <c r="AR74" s="65">
        <v>1</v>
      </c>
      <c r="AS74" s="90" t="s">
        <v>872</v>
      </c>
      <c r="AT74" s="65">
        <v>0.83250000000000002</v>
      </c>
      <c r="AU74" s="77" t="s">
        <v>706</v>
      </c>
      <c r="AV74" s="64">
        <v>4</v>
      </c>
      <c r="AW74" s="64">
        <v>4</v>
      </c>
      <c r="AX74" s="64">
        <v>4</v>
      </c>
      <c r="AY74" s="65">
        <v>1</v>
      </c>
      <c r="AZ74" s="90" t="s">
        <v>964</v>
      </c>
      <c r="BA74" s="65">
        <v>1</v>
      </c>
      <c r="BB74" s="10" t="s">
        <v>706</v>
      </c>
      <c r="BC74" s="34"/>
    </row>
    <row r="75" spans="1:55" ht="99.9" customHeight="1" x14ac:dyDescent="0.3">
      <c r="A75" s="34"/>
      <c r="B75" s="63">
        <v>76</v>
      </c>
      <c r="C75" s="64" t="s">
        <v>33</v>
      </c>
      <c r="D75" s="64" t="s">
        <v>34</v>
      </c>
      <c r="E75" s="64" t="s">
        <v>525</v>
      </c>
      <c r="F75" s="64" t="s">
        <v>436</v>
      </c>
      <c r="G75" s="64" t="s">
        <v>526</v>
      </c>
      <c r="H75" s="64"/>
      <c r="I75" s="90" t="s">
        <v>527</v>
      </c>
      <c r="J75" s="64" t="s">
        <v>528</v>
      </c>
      <c r="K75" s="64" t="s">
        <v>540</v>
      </c>
      <c r="L75" s="64" t="s">
        <v>541</v>
      </c>
      <c r="M75" s="64" t="s">
        <v>542</v>
      </c>
      <c r="N75" s="64" t="s">
        <v>60</v>
      </c>
      <c r="O75" s="64" t="s">
        <v>44</v>
      </c>
      <c r="P75" s="64" t="s">
        <v>184</v>
      </c>
      <c r="Q75" s="64" t="s">
        <v>45</v>
      </c>
      <c r="R75" s="64">
        <v>3</v>
      </c>
      <c r="S75" s="64">
        <v>2</v>
      </c>
      <c r="T75" s="64">
        <v>3</v>
      </c>
      <c r="U75" s="64">
        <v>2</v>
      </c>
      <c r="V75" s="4"/>
      <c r="W75" s="4"/>
      <c r="X75" s="4"/>
      <c r="Y75" s="4"/>
      <c r="Z75" s="4"/>
      <c r="AA75" s="4"/>
      <c r="AB75" s="101"/>
      <c r="AC75" s="64" t="str">
        <f>+AD75</f>
        <v>SSNA</v>
      </c>
      <c r="AD75" s="64" t="s">
        <v>533</v>
      </c>
      <c r="AE75" s="64" t="s">
        <v>55</v>
      </c>
      <c r="AF75" s="64" t="s">
        <v>118</v>
      </c>
      <c r="AG75" s="70" t="s">
        <v>543</v>
      </c>
      <c r="AH75" s="64">
        <v>3</v>
      </c>
      <c r="AI75" s="64">
        <v>2.5</v>
      </c>
      <c r="AJ75" s="64">
        <v>2.5</v>
      </c>
      <c r="AK75" s="65">
        <v>1</v>
      </c>
      <c r="AL75" s="90" t="s">
        <v>778</v>
      </c>
      <c r="AM75" s="65">
        <f>2.5/3</f>
        <v>0.83333333333333337</v>
      </c>
      <c r="AN75" s="77" t="s">
        <v>706</v>
      </c>
      <c r="AO75" s="64">
        <v>3</v>
      </c>
      <c r="AP75" s="64">
        <v>2.66</v>
      </c>
      <c r="AQ75" s="64">
        <v>2.66</v>
      </c>
      <c r="AR75" s="65">
        <v>1</v>
      </c>
      <c r="AS75" s="90" t="s">
        <v>873</v>
      </c>
      <c r="AT75" s="65">
        <v>0.88666666666666671</v>
      </c>
      <c r="AU75" s="77" t="s">
        <v>706</v>
      </c>
      <c r="AV75" s="133">
        <v>3</v>
      </c>
      <c r="AW75" s="133">
        <v>3</v>
      </c>
      <c r="AX75" s="133">
        <v>3</v>
      </c>
      <c r="AY75" s="121">
        <v>1</v>
      </c>
      <c r="AZ75" s="122" t="s">
        <v>965</v>
      </c>
      <c r="BA75" s="121">
        <v>1</v>
      </c>
      <c r="BB75" s="18" t="s">
        <v>706</v>
      </c>
      <c r="BC75" s="34"/>
    </row>
    <row r="76" spans="1:55" ht="99.9" customHeight="1" x14ac:dyDescent="0.3">
      <c r="A76" s="34"/>
      <c r="B76" s="63">
        <v>77</v>
      </c>
      <c r="C76" s="64" t="s">
        <v>353</v>
      </c>
      <c r="D76" s="64" t="s">
        <v>354</v>
      </c>
      <c r="E76" s="64" t="s">
        <v>484</v>
      </c>
      <c r="F76" s="64" t="s">
        <v>484</v>
      </c>
      <c r="G76" s="64" t="s">
        <v>356</v>
      </c>
      <c r="H76" s="64"/>
      <c r="I76" s="90" t="s">
        <v>544</v>
      </c>
      <c r="J76" s="64" t="s">
        <v>545</v>
      </c>
      <c r="K76" s="64" t="s">
        <v>546</v>
      </c>
      <c r="L76" s="64" t="s">
        <v>547</v>
      </c>
      <c r="M76" s="64" t="s">
        <v>548</v>
      </c>
      <c r="N76" s="64" t="s">
        <v>60</v>
      </c>
      <c r="O76" s="64" t="s">
        <v>44</v>
      </c>
      <c r="P76" s="64" t="s">
        <v>44</v>
      </c>
      <c r="Q76" s="64" t="s">
        <v>45</v>
      </c>
      <c r="R76" s="81">
        <v>0.76900000000000002</v>
      </c>
      <c r="S76" s="81">
        <v>0.745</v>
      </c>
      <c r="T76" s="81">
        <v>0.83199999999999996</v>
      </c>
      <c r="U76" s="123"/>
      <c r="V76" s="124"/>
      <c r="W76" s="124"/>
      <c r="X76" s="124"/>
      <c r="Y76" s="124"/>
      <c r="Z76" s="124"/>
      <c r="AA76" s="124"/>
      <c r="AB76" s="101"/>
      <c r="AC76" s="64" t="s">
        <v>549</v>
      </c>
      <c r="AD76" s="64" t="s">
        <v>549</v>
      </c>
      <c r="AE76" s="64" t="s">
        <v>363</v>
      </c>
      <c r="AF76" s="64" t="s">
        <v>364</v>
      </c>
      <c r="AG76" s="70" t="s">
        <v>550</v>
      </c>
      <c r="AH76" s="81">
        <v>0.83199999999999996</v>
      </c>
      <c r="AI76" s="64" t="s">
        <v>61</v>
      </c>
      <c r="AJ76" s="64" t="s">
        <v>61</v>
      </c>
      <c r="AK76" s="64" t="s">
        <v>61</v>
      </c>
      <c r="AL76" s="64" t="s">
        <v>61</v>
      </c>
      <c r="AM76" s="64" t="s">
        <v>61</v>
      </c>
      <c r="AN76" s="64" t="s">
        <v>61</v>
      </c>
      <c r="AO76" s="81">
        <v>0.83199999999999996</v>
      </c>
      <c r="AP76" s="64" t="s">
        <v>61</v>
      </c>
      <c r="AQ76" s="64" t="s">
        <v>61</v>
      </c>
      <c r="AR76" s="65" t="s">
        <v>61</v>
      </c>
      <c r="AS76" s="119" t="s">
        <v>61</v>
      </c>
      <c r="AT76" s="65" t="s">
        <v>61</v>
      </c>
      <c r="AU76" s="70" t="s">
        <v>61</v>
      </c>
      <c r="AV76" s="64">
        <v>83.2</v>
      </c>
      <c r="AW76" s="64">
        <v>83.2</v>
      </c>
      <c r="AX76" s="82">
        <v>0.745</v>
      </c>
      <c r="AY76" s="82">
        <v>0.745</v>
      </c>
      <c r="AZ76" s="65" t="s">
        <v>971</v>
      </c>
      <c r="BA76" s="82">
        <v>0.745</v>
      </c>
      <c r="BB76" s="11" t="s">
        <v>710</v>
      </c>
      <c r="BC76" s="34"/>
    </row>
    <row r="77" spans="1:55" ht="99.9" customHeight="1" x14ac:dyDescent="0.3">
      <c r="A77" s="34"/>
      <c r="B77" s="63">
        <v>78</v>
      </c>
      <c r="C77" s="64" t="s">
        <v>353</v>
      </c>
      <c r="D77" s="64" t="s">
        <v>354</v>
      </c>
      <c r="E77" s="64" t="s">
        <v>484</v>
      </c>
      <c r="F77" s="64" t="s">
        <v>484</v>
      </c>
      <c r="G77" s="64" t="s">
        <v>356</v>
      </c>
      <c r="H77" s="64"/>
      <c r="I77" s="90" t="s">
        <v>544</v>
      </c>
      <c r="J77" s="64" t="s">
        <v>551</v>
      </c>
      <c r="K77" s="64" t="s">
        <v>552</v>
      </c>
      <c r="L77" s="64" t="s">
        <v>553</v>
      </c>
      <c r="M77" s="64" t="s">
        <v>554</v>
      </c>
      <c r="N77" s="64" t="s">
        <v>60</v>
      </c>
      <c r="O77" s="64" t="s">
        <v>192</v>
      </c>
      <c r="P77" s="64" t="s">
        <v>192</v>
      </c>
      <c r="Q77" s="64" t="s">
        <v>45</v>
      </c>
      <c r="R77" s="110">
        <v>1</v>
      </c>
      <c r="S77" s="64">
        <v>1</v>
      </c>
      <c r="T77" s="64">
        <v>1</v>
      </c>
      <c r="U77" s="65">
        <v>1</v>
      </c>
      <c r="V77" s="157"/>
      <c r="W77" s="157"/>
      <c r="X77" s="157"/>
      <c r="Y77" s="157"/>
      <c r="Z77" s="157"/>
      <c r="AA77" s="157"/>
      <c r="AB77" s="101"/>
      <c r="AC77" s="64" t="s">
        <v>549</v>
      </c>
      <c r="AD77" s="64" t="s">
        <v>549</v>
      </c>
      <c r="AE77" s="64" t="s">
        <v>363</v>
      </c>
      <c r="AF77" s="64" t="s">
        <v>364</v>
      </c>
      <c r="AG77" s="70" t="s">
        <v>550</v>
      </c>
      <c r="AH77" s="64">
        <v>1</v>
      </c>
      <c r="AI77" s="64">
        <v>1</v>
      </c>
      <c r="AJ77" s="64">
        <v>1</v>
      </c>
      <c r="AK77" s="65">
        <v>0.92099999999999993</v>
      </c>
      <c r="AL77" s="119" t="s">
        <v>1070</v>
      </c>
      <c r="AM77" s="65">
        <v>0.69</v>
      </c>
      <c r="AN77" s="89" t="s">
        <v>729</v>
      </c>
      <c r="AO77" s="64">
        <v>1</v>
      </c>
      <c r="AP77" s="64">
        <v>1</v>
      </c>
      <c r="AQ77" s="64">
        <v>1</v>
      </c>
      <c r="AR77" s="65">
        <v>0.93</v>
      </c>
      <c r="AS77" s="119" t="s">
        <v>875</v>
      </c>
      <c r="AT77" s="65">
        <v>0.77680000000000005</v>
      </c>
      <c r="AU77" s="89" t="s">
        <v>729</v>
      </c>
      <c r="AV77" s="54">
        <v>1</v>
      </c>
      <c r="AW77" s="54">
        <v>1</v>
      </c>
      <c r="AX77" s="54">
        <v>1</v>
      </c>
      <c r="AY77" s="125">
        <v>0.93</v>
      </c>
      <c r="AZ77" s="158" t="s">
        <v>918</v>
      </c>
      <c r="BA77" s="125">
        <v>0.93</v>
      </c>
      <c r="BB77" s="19" t="s">
        <v>706</v>
      </c>
      <c r="BC77" s="34"/>
    </row>
    <row r="78" spans="1:55" ht="99.9" customHeight="1" x14ac:dyDescent="0.3">
      <c r="A78" s="34"/>
      <c r="B78" s="63">
        <v>79</v>
      </c>
      <c r="C78" s="64" t="s">
        <v>353</v>
      </c>
      <c r="D78" s="64" t="s">
        <v>354</v>
      </c>
      <c r="E78" s="64" t="s">
        <v>484</v>
      </c>
      <c r="F78" s="64" t="s">
        <v>484</v>
      </c>
      <c r="G78" s="64" t="s">
        <v>356</v>
      </c>
      <c r="H78" s="64" t="s">
        <v>555</v>
      </c>
      <c r="I78" s="90" t="s">
        <v>544</v>
      </c>
      <c r="J78" s="64" t="s">
        <v>556</v>
      </c>
      <c r="K78" s="64" t="s">
        <v>423</v>
      </c>
      <c r="L78" s="64" t="s">
        <v>557</v>
      </c>
      <c r="M78" s="64" t="s">
        <v>558</v>
      </c>
      <c r="N78" s="64" t="s">
        <v>60</v>
      </c>
      <c r="O78" s="64" t="s">
        <v>192</v>
      </c>
      <c r="P78" s="64" t="s">
        <v>192</v>
      </c>
      <c r="Q78" s="64" t="s">
        <v>45</v>
      </c>
      <c r="R78" s="110">
        <v>4</v>
      </c>
      <c r="S78" s="64">
        <v>4</v>
      </c>
      <c r="T78" s="64">
        <v>6</v>
      </c>
      <c r="U78" s="64">
        <v>4</v>
      </c>
      <c r="V78" s="119"/>
      <c r="W78" s="159"/>
      <c r="X78" s="5"/>
      <c r="Y78" s="5"/>
      <c r="Z78" s="5"/>
      <c r="AA78" s="5"/>
      <c r="AB78" s="101"/>
      <c r="AC78" s="64" t="s">
        <v>549</v>
      </c>
      <c r="AD78" s="64" t="s">
        <v>549</v>
      </c>
      <c r="AE78" s="64" t="s">
        <v>363</v>
      </c>
      <c r="AF78" s="64" t="s">
        <v>407</v>
      </c>
      <c r="AG78" s="70" t="s">
        <v>408</v>
      </c>
      <c r="AH78" s="64">
        <v>6</v>
      </c>
      <c r="AI78" s="64">
        <v>6</v>
      </c>
      <c r="AJ78" s="64">
        <v>6</v>
      </c>
      <c r="AK78" s="65">
        <v>1</v>
      </c>
      <c r="AL78" s="90" t="s">
        <v>1071</v>
      </c>
      <c r="AM78" s="65">
        <v>0.75</v>
      </c>
      <c r="AN78" s="77" t="s">
        <v>706</v>
      </c>
      <c r="AO78" s="64">
        <v>6</v>
      </c>
      <c r="AP78" s="64">
        <v>6</v>
      </c>
      <c r="AQ78" s="64">
        <v>6</v>
      </c>
      <c r="AR78" s="65">
        <v>1</v>
      </c>
      <c r="AS78" s="90" t="s">
        <v>876</v>
      </c>
      <c r="AT78" s="65">
        <v>0.83</v>
      </c>
      <c r="AU78" s="77" t="s">
        <v>706</v>
      </c>
      <c r="AV78" s="133">
        <v>6</v>
      </c>
      <c r="AW78" s="133">
        <v>6</v>
      </c>
      <c r="AX78" s="133">
        <v>6</v>
      </c>
      <c r="AY78" s="121">
        <v>1</v>
      </c>
      <c r="AZ78" s="122" t="s">
        <v>919</v>
      </c>
      <c r="BA78" s="121">
        <v>1</v>
      </c>
      <c r="BB78" s="18" t="s">
        <v>706</v>
      </c>
      <c r="BC78" s="34"/>
    </row>
    <row r="79" spans="1:55" ht="99.9" customHeight="1" x14ac:dyDescent="0.3">
      <c r="A79" s="34"/>
      <c r="B79" s="63">
        <v>80</v>
      </c>
      <c r="C79" s="64" t="s">
        <v>353</v>
      </c>
      <c r="D79" s="64" t="s">
        <v>354</v>
      </c>
      <c r="E79" s="64" t="s">
        <v>484</v>
      </c>
      <c r="F79" s="64" t="s">
        <v>484</v>
      </c>
      <c r="G79" s="64" t="s">
        <v>559</v>
      </c>
      <c r="H79" s="64"/>
      <c r="I79" s="90" t="s">
        <v>560</v>
      </c>
      <c r="J79" s="64" t="s">
        <v>561</v>
      </c>
      <c r="K79" s="64" t="s">
        <v>562</v>
      </c>
      <c r="L79" s="64" t="s">
        <v>563</v>
      </c>
      <c r="M79" s="64" t="s">
        <v>564</v>
      </c>
      <c r="N79" s="64" t="s">
        <v>60</v>
      </c>
      <c r="O79" s="64" t="s">
        <v>44</v>
      </c>
      <c r="P79" s="64" t="s">
        <v>44</v>
      </c>
      <c r="Q79" s="64" t="s">
        <v>334</v>
      </c>
      <c r="R79" s="65">
        <v>0.7</v>
      </c>
      <c r="S79" s="65">
        <v>0.8</v>
      </c>
      <c r="T79" s="65">
        <v>0.9</v>
      </c>
      <c r="U79" s="65">
        <v>1</v>
      </c>
      <c r="V79" s="65"/>
      <c r="W79" s="65"/>
      <c r="X79" s="65"/>
      <c r="Y79" s="65"/>
      <c r="Z79" s="65"/>
      <c r="AA79" s="65"/>
      <c r="AB79" s="101"/>
      <c r="AC79" s="64" t="s">
        <v>549</v>
      </c>
      <c r="AD79" s="64" t="s">
        <v>549</v>
      </c>
      <c r="AE79" s="64" t="s">
        <v>363</v>
      </c>
      <c r="AF79" s="64" t="s">
        <v>407</v>
      </c>
      <c r="AG79" s="70" t="s">
        <v>565</v>
      </c>
      <c r="AH79" s="65">
        <v>0.9</v>
      </c>
      <c r="AI79" s="64" t="s">
        <v>61</v>
      </c>
      <c r="AJ79" s="64" t="s">
        <v>61</v>
      </c>
      <c r="AK79" s="64" t="s">
        <v>61</v>
      </c>
      <c r="AL79" s="64" t="s">
        <v>61</v>
      </c>
      <c r="AM79" s="64" t="s">
        <v>61</v>
      </c>
      <c r="AN79" s="64" t="s">
        <v>61</v>
      </c>
      <c r="AO79" s="65">
        <v>0.9</v>
      </c>
      <c r="AP79" s="64" t="s">
        <v>61</v>
      </c>
      <c r="AQ79" s="64" t="s">
        <v>61</v>
      </c>
      <c r="AR79" s="65" t="s">
        <v>61</v>
      </c>
      <c r="AS79" s="119" t="s">
        <v>61</v>
      </c>
      <c r="AT79" s="65" t="s">
        <v>61</v>
      </c>
      <c r="AU79" s="70" t="s">
        <v>61</v>
      </c>
      <c r="AV79" s="65">
        <v>0.9</v>
      </c>
      <c r="AW79" s="65">
        <v>1</v>
      </c>
      <c r="AX79" s="65">
        <v>1</v>
      </c>
      <c r="AY79" s="65">
        <v>1</v>
      </c>
      <c r="AZ79" s="122" t="s">
        <v>1014</v>
      </c>
      <c r="BA79" s="65">
        <v>1</v>
      </c>
      <c r="BB79" s="18" t="s">
        <v>706</v>
      </c>
      <c r="BC79" s="34"/>
    </row>
    <row r="80" spans="1:55" ht="99.9" customHeight="1" x14ac:dyDescent="0.3">
      <c r="A80" s="34"/>
      <c r="B80" s="63">
        <v>81</v>
      </c>
      <c r="C80" s="64" t="s">
        <v>353</v>
      </c>
      <c r="D80" s="64" t="s">
        <v>354</v>
      </c>
      <c r="E80" s="64" t="s">
        <v>484</v>
      </c>
      <c r="F80" s="64" t="s">
        <v>484</v>
      </c>
      <c r="G80" s="64" t="s">
        <v>559</v>
      </c>
      <c r="H80" s="64"/>
      <c r="I80" s="90" t="s">
        <v>560</v>
      </c>
      <c r="J80" s="64" t="s">
        <v>566</v>
      </c>
      <c r="K80" s="64" t="s">
        <v>567</v>
      </c>
      <c r="L80" s="64" t="s">
        <v>568</v>
      </c>
      <c r="M80" s="64" t="s">
        <v>569</v>
      </c>
      <c r="N80" s="64" t="s">
        <v>60</v>
      </c>
      <c r="O80" s="64" t="s">
        <v>44</v>
      </c>
      <c r="P80" s="64" t="s">
        <v>184</v>
      </c>
      <c r="Q80" s="64" t="s">
        <v>45</v>
      </c>
      <c r="R80" s="64">
        <v>12</v>
      </c>
      <c r="S80" s="64">
        <v>15</v>
      </c>
      <c r="T80" s="64">
        <v>12</v>
      </c>
      <c r="U80" s="64">
        <v>12</v>
      </c>
      <c r="V80" s="4"/>
      <c r="W80" s="4"/>
      <c r="X80" s="4"/>
      <c r="Y80" s="4"/>
      <c r="Z80" s="4"/>
      <c r="AA80" s="4"/>
      <c r="AB80" s="101"/>
      <c r="AC80" s="64" t="str">
        <f>+AD80</f>
        <v>OAP</v>
      </c>
      <c r="AD80" s="64" t="s">
        <v>549</v>
      </c>
      <c r="AE80" s="64" t="s">
        <v>363</v>
      </c>
      <c r="AF80" s="64" t="s">
        <v>407</v>
      </c>
      <c r="AG80" s="70" t="s">
        <v>565</v>
      </c>
      <c r="AH80" s="64">
        <v>12</v>
      </c>
      <c r="AI80" s="64">
        <v>10</v>
      </c>
      <c r="AJ80" s="64">
        <v>10</v>
      </c>
      <c r="AK80" s="65">
        <v>1</v>
      </c>
      <c r="AL80" s="90" t="s">
        <v>779</v>
      </c>
      <c r="AM80" s="65">
        <v>0.83</v>
      </c>
      <c r="AN80" s="77" t="s">
        <v>706</v>
      </c>
      <c r="AO80" s="64">
        <v>12</v>
      </c>
      <c r="AP80" s="64">
        <v>10</v>
      </c>
      <c r="AQ80" s="64">
        <v>10</v>
      </c>
      <c r="AR80" s="65">
        <v>1</v>
      </c>
      <c r="AS80" s="90" t="s">
        <v>779</v>
      </c>
      <c r="AT80" s="65">
        <v>0.83</v>
      </c>
      <c r="AU80" s="126" t="s">
        <v>706</v>
      </c>
      <c r="AV80" s="64">
        <v>12</v>
      </c>
      <c r="AW80" s="64">
        <v>12</v>
      </c>
      <c r="AX80" s="64">
        <v>12</v>
      </c>
      <c r="AY80" s="65">
        <v>1</v>
      </c>
      <c r="AZ80" s="122" t="s">
        <v>972</v>
      </c>
      <c r="BA80" s="65">
        <v>1</v>
      </c>
      <c r="BB80" s="18" t="s">
        <v>706</v>
      </c>
      <c r="BC80" s="34"/>
    </row>
    <row r="81" spans="1:55" ht="99.9" customHeight="1" x14ac:dyDescent="0.3">
      <c r="A81" s="34"/>
      <c r="B81" s="63">
        <v>102</v>
      </c>
      <c r="C81" s="64" t="s">
        <v>33</v>
      </c>
      <c r="D81" s="64" t="s">
        <v>34</v>
      </c>
      <c r="E81" s="64" t="s">
        <v>178</v>
      </c>
      <c r="F81" s="64" t="s">
        <v>36</v>
      </c>
      <c r="G81" s="64" t="s">
        <v>37</v>
      </c>
      <c r="H81" s="64"/>
      <c r="I81" s="64" t="s">
        <v>179</v>
      </c>
      <c r="J81" s="64" t="s">
        <v>570</v>
      </c>
      <c r="K81" s="64" t="s">
        <v>571</v>
      </c>
      <c r="L81" s="64" t="s">
        <v>572</v>
      </c>
      <c r="M81" s="64" t="s">
        <v>573</v>
      </c>
      <c r="N81" s="64" t="s">
        <v>266</v>
      </c>
      <c r="O81" s="64" t="s">
        <v>44</v>
      </c>
      <c r="P81" s="64" t="s">
        <v>44</v>
      </c>
      <c r="Q81" s="64" t="s">
        <v>219</v>
      </c>
      <c r="R81" s="65" t="s">
        <v>61</v>
      </c>
      <c r="S81" s="82">
        <f>(9/361)</f>
        <v>2.4930747922437674E-2</v>
      </c>
      <c r="T81" s="65">
        <v>0.35</v>
      </c>
      <c r="U81" s="65">
        <v>0.3</v>
      </c>
      <c r="V81" s="65" t="s">
        <v>574</v>
      </c>
      <c r="W81" s="65" t="s">
        <v>575</v>
      </c>
      <c r="X81" s="65" t="s">
        <v>576</v>
      </c>
      <c r="Y81" s="65" t="s">
        <v>577</v>
      </c>
      <c r="Z81" s="65">
        <v>0.25</v>
      </c>
      <c r="AA81" s="65">
        <v>0.1</v>
      </c>
      <c r="AB81" s="64"/>
      <c r="AC81" s="64" t="s">
        <v>578</v>
      </c>
      <c r="AD81" s="64" t="s">
        <v>196</v>
      </c>
      <c r="AE81" s="64" t="s">
        <v>55</v>
      </c>
      <c r="AF81" s="64" t="s">
        <v>62</v>
      </c>
      <c r="AG81" s="70" t="s">
        <v>63</v>
      </c>
      <c r="AH81" s="64" t="s">
        <v>780</v>
      </c>
      <c r="AI81" s="127">
        <v>1.9099999999999999E-2</v>
      </c>
      <c r="AJ81" s="127">
        <f>(15/72)*0.0915</f>
        <v>1.90625E-2</v>
      </c>
      <c r="AK81" s="127">
        <v>1</v>
      </c>
      <c r="AL81" s="72" t="s">
        <v>781</v>
      </c>
      <c r="AM81" s="150">
        <f>15/72</f>
        <v>0.20833333333333334</v>
      </c>
      <c r="AN81" s="77" t="s">
        <v>710</v>
      </c>
      <c r="AO81" s="64" t="s">
        <v>780</v>
      </c>
      <c r="AP81" s="127">
        <v>2.9229166666666664E-2</v>
      </c>
      <c r="AQ81" s="127">
        <v>2.9229166666666664E-2</v>
      </c>
      <c r="AR81" s="127">
        <v>1</v>
      </c>
      <c r="AS81" s="72" t="s">
        <v>895</v>
      </c>
      <c r="AT81" s="150">
        <v>0.31944444444444442</v>
      </c>
      <c r="AU81" s="77" t="s">
        <v>710</v>
      </c>
      <c r="AV81" s="125" t="s">
        <v>946</v>
      </c>
      <c r="AW81" s="55">
        <f>(64/64)*0.0813</f>
        <v>8.1299999999999997E-2</v>
      </c>
      <c r="AX81" s="55">
        <f>(66/64)*0.0813</f>
        <v>8.3840625000000002E-2</v>
      </c>
      <c r="AY81" s="55">
        <f>AX81/AW81</f>
        <v>1.03125</v>
      </c>
      <c r="AZ81" s="120" t="s">
        <v>945</v>
      </c>
      <c r="BA81" s="128">
        <v>1</v>
      </c>
      <c r="BB81" s="17" t="s">
        <v>706</v>
      </c>
      <c r="BC81" s="34"/>
    </row>
    <row r="82" spans="1:55" ht="99.9" customHeight="1" x14ac:dyDescent="0.3">
      <c r="A82" s="34"/>
      <c r="B82" s="63">
        <v>83</v>
      </c>
      <c r="C82" s="64" t="s">
        <v>353</v>
      </c>
      <c r="D82" s="64" t="s">
        <v>354</v>
      </c>
      <c r="E82" s="64" t="s">
        <v>376</v>
      </c>
      <c r="F82" s="64" t="s">
        <v>376</v>
      </c>
      <c r="G82" s="64" t="s">
        <v>356</v>
      </c>
      <c r="H82" s="64"/>
      <c r="I82" s="64" t="s">
        <v>579</v>
      </c>
      <c r="J82" s="64" t="s">
        <v>580</v>
      </c>
      <c r="K82" s="64" t="s">
        <v>581</v>
      </c>
      <c r="L82" s="64" t="s">
        <v>582</v>
      </c>
      <c r="M82" s="64" t="s">
        <v>583</v>
      </c>
      <c r="N82" s="64" t="s">
        <v>60</v>
      </c>
      <c r="O82" s="64" t="s">
        <v>44</v>
      </c>
      <c r="P82" s="64" t="s">
        <v>44</v>
      </c>
      <c r="Q82" s="64" t="s">
        <v>45</v>
      </c>
      <c r="R82" s="6">
        <v>6000</v>
      </c>
      <c r="S82" s="6">
        <v>10500</v>
      </c>
      <c r="T82" s="6">
        <f>S82+4500</f>
        <v>15000</v>
      </c>
      <c r="U82" s="6">
        <v>15000</v>
      </c>
      <c r="V82" s="6"/>
      <c r="W82" s="6"/>
      <c r="X82" s="6"/>
      <c r="Y82" s="6"/>
      <c r="Z82" s="6"/>
      <c r="AA82" s="6"/>
      <c r="AB82" s="101"/>
      <c r="AC82" s="64" t="s">
        <v>584</v>
      </c>
      <c r="AD82" s="64" t="s">
        <v>584</v>
      </c>
      <c r="AE82" s="64" t="s">
        <v>55</v>
      </c>
      <c r="AF82" s="64" t="s">
        <v>585</v>
      </c>
      <c r="AG82" s="70" t="s">
        <v>586</v>
      </c>
      <c r="AH82" s="13">
        <v>15000</v>
      </c>
      <c r="AI82" s="6">
        <v>16152</v>
      </c>
      <c r="AJ82" s="6">
        <f>10500+5652</f>
        <v>16152</v>
      </c>
      <c r="AK82" s="14">
        <v>1</v>
      </c>
      <c r="AL82" s="90" t="s">
        <v>782</v>
      </c>
      <c r="AM82" s="14">
        <f>AJ82/AH82</f>
        <v>1.0768</v>
      </c>
      <c r="AN82" s="77" t="s">
        <v>706</v>
      </c>
      <c r="AO82" s="13">
        <v>15000</v>
      </c>
      <c r="AP82" s="6">
        <f>10500+6318</f>
        <v>16818</v>
      </c>
      <c r="AQ82" s="6">
        <f>10500+6318</f>
        <v>16818</v>
      </c>
      <c r="AR82" s="14">
        <v>1</v>
      </c>
      <c r="AS82" s="90" t="s">
        <v>810</v>
      </c>
      <c r="AT82" s="14">
        <f>6318/4500</f>
        <v>1.4039999999999999</v>
      </c>
      <c r="AU82" s="77" t="s">
        <v>706</v>
      </c>
      <c r="AV82" s="13">
        <f>10500+7500</f>
        <v>18000</v>
      </c>
      <c r="AW82" s="6">
        <f>10500+7297</f>
        <v>17797</v>
      </c>
      <c r="AX82" s="6">
        <v>17797</v>
      </c>
      <c r="AY82" s="14">
        <v>1</v>
      </c>
      <c r="AZ82" s="90" t="s">
        <v>934</v>
      </c>
      <c r="BA82" s="14">
        <f>AX82/AV82</f>
        <v>0.98872222222222217</v>
      </c>
      <c r="BB82" s="10" t="s">
        <v>706</v>
      </c>
      <c r="BC82" s="34"/>
    </row>
    <row r="83" spans="1:55" ht="99.9" customHeight="1" x14ac:dyDescent="0.3">
      <c r="A83" s="34"/>
      <c r="B83" s="63">
        <v>84</v>
      </c>
      <c r="C83" s="64" t="s">
        <v>33</v>
      </c>
      <c r="D83" s="64" t="s">
        <v>34</v>
      </c>
      <c r="E83" s="64" t="s">
        <v>35</v>
      </c>
      <c r="F83" s="64" t="s">
        <v>36</v>
      </c>
      <c r="G83" s="64" t="s">
        <v>37</v>
      </c>
      <c r="H83" s="64" t="s">
        <v>38</v>
      </c>
      <c r="I83" s="64" t="s">
        <v>39</v>
      </c>
      <c r="J83" s="64" t="s">
        <v>845</v>
      </c>
      <c r="K83" s="64" t="s">
        <v>587</v>
      </c>
      <c r="L83" s="64" t="s">
        <v>588</v>
      </c>
      <c r="M83" s="64" t="s">
        <v>589</v>
      </c>
      <c r="N83" s="64" t="s">
        <v>60</v>
      </c>
      <c r="O83" s="64" t="s">
        <v>44</v>
      </c>
      <c r="P83" s="64" t="s">
        <v>44</v>
      </c>
      <c r="Q83" s="64" t="s">
        <v>45</v>
      </c>
      <c r="R83" s="6">
        <v>19</v>
      </c>
      <c r="S83" s="64">
        <v>25.44</v>
      </c>
      <c r="T83" s="6">
        <v>40</v>
      </c>
      <c r="U83" s="6">
        <v>40</v>
      </c>
      <c r="V83" s="7"/>
      <c r="W83" s="6"/>
      <c r="X83" s="7"/>
      <c r="Y83" s="7"/>
      <c r="Z83" s="7"/>
      <c r="AA83" s="6"/>
      <c r="AB83" s="101"/>
      <c r="AC83" s="64" t="s">
        <v>590</v>
      </c>
      <c r="AD83" s="64" t="s">
        <v>64</v>
      </c>
      <c r="AE83" s="64" t="s">
        <v>55</v>
      </c>
      <c r="AF83" s="64" t="s">
        <v>585</v>
      </c>
      <c r="AG83" s="70" t="s">
        <v>586</v>
      </c>
      <c r="AH83" s="129">
        <v>40</v>
      </c>
      <c r="AI83" s="67">
        <v>25.44</v>
      </c>
      <c r="AJ83" s="67">
        <v>25.44</v>
      </c>
      <c r="AK83" s="68">
        <v>1</v>
      </c>
      <c r="AL83" s="67" t="s">
        <v>783</v>
      </c>
      <c r="AM83" s="67">
        <v>0</v>
      </c>
      <c r="AN83" s="89" t="s">
        <v>710</v>
      </c>
      <c r="AO83" s="129">
        <v>40</v>
      </c>
      <c r="AP83" s="67">
        <v>26.44</v>
      </c>
      <c r="AQ83" s="67">
        <v>26.44</v>
      </c>
      <c r="AR83" s="68">
        <f t="shared" ref="AR83:AR85" si="47">AQ83/AP83</f>
        <v>1</v>
      </c>
      <c r="AS83" s="72" t="s">
        <v>824</v>
      </c>
      <c r="AT83" s="78">
        <f>(26.44-25.44)/(40-25.44)</f>
        <v>6.8681318681318687E-2</v>
      </c>
      <c r="AU83" s="89" t="s">
        <v>710</v>
      </c>
      <c r="AV83" s="129">
        <f>54</f>
        <v>54</v>
      </c>
      <c r="AW83" s="67">
        <v>47</v>
      </c>
      <c r="AX83" s="67">
        <v>47</v>
      </c>
      <c r="AY83" s="68">
        <f t="shared" ref="AY83:AY85" si="48">AX83/AW83</f>
        <v>1</v>
      </c>
      <c r="AZ83" s="67" t="s">
        <v>998</v>
      </c>
      <c r="BA83" s="68">
        <f>24/28.56</f>
        <v>0.84033613445378152</v>
      </c>
      <c r="BB83" s="15" t="s">
        <v>1001</v>
      </c>
      <c r="BC83" s="34"/>
    </row>
    <row r="84" spans="1:55" ht="99.9" customHeight="1" x14ac:dyDescent="0.3">
      <c r="A84" s="34"/>
      <c r="B84" s="63">
        <v>100</v>
      </c>
      <c r="C84" s="64" t="s">
        <v>33</v>
      </c>
      <c r="D84" s="64" t="s">
        <v>34</v>
      </c>
      <c r="E84" s="64" t="s">
        <v>35</v>
      </c>
      <c r="F84" s="64" t="s">
        <v>36</v>
      </c>
      <c r="G84" s="64" t="s">
        <v>37</v>
      </c>
      <c r="H84" s="64" t="s">
        <v>38</v>
      </c>
      <c r="I84" s="64" t="s">
        <v>39</v>
      </c>
      <c r="J84" s="64" t="s">
        <v>845</v>
      </c>
      <c r="K84" s="64" t="s">
        <v>591</v>
      </c>
      <c r="L84" s="64" t="s">
        <v>592</v>
      </c>
      <c r="M84" s="64" t="s">
        <v>593</v>
      </c>
      <c r="N84" s="64" t="s">
        <v>60</v>
      </c>
      <c r="O84" s="64" t="s">
        <v>44</v>
      </c>
      <c r="P84" s="64" t="s">
        <v>44</v>
      </c>
      <c r="Q84" s="64" t="s">
        <v>45</v>
      </c>
      <c r="R84" s="6" t="s">
        <v>594</v>
      </c>
      <c r="S84" s="64">
        <v>4.5</v>
      </c>
      <c r="T84" s="64">
        <v>4.5</v>
      </c>
      <c r="U84" s="64">
        <v>4.5</v>
      </c>
      <c r="V84" s="7"/>
      <c r="W84" s="6"/>
      <c r="X84" s="7"/>
      <c r="Y84" s="7"/>
      <c r="Z84" s="7"/>
      <c r="AA84" s="6"/>
      <c r="AB84" s="101"/>
      <c r="AC84" s="64" t="s">
        <v>87</v>
      </c>
      <c r="AD84" s="64" t="s">
        <v>64</v>
      </c>
      <c r="AE84" s="64" t="s">
        <v>55</v>
      </c>
      <c r="AF84" s="64" t="s">
        <v>585</v>
      </c>
      <c r="AG84" s="70" t="s">
        <v>586</v>
      </c>
      <c r="AH84" s="67">
        <v>4.5</v>
      </c>
      <c r="AI84" s="67">
        <v>32</v>
      </c>
      <c r="AJ84" s="67">
        <v>32</v>
      </c>
      <c r="AK84" s="66">
        <v>1</v>
      </c>
      <c r="AL84" s="67" t="s">
        <v>784</v>
      </c>
      <c r="AM84" s="68">
        <f t="shared" ref="AM84:AM85" si="49">AJ84/AH84</f>
        <v>7.1111111111111107</v>
      </c>
      <c r="AN84" s="77" t="s">
        <v>706</v>
      </c>
      <c r="AO84" s="67">
        <v>4.5</v>
      </c>
      <c r="AP84" s="67">
        <v>80</v>
      </c>
      <c r="AQ84" s="67">
        <v>80</v>
      </c>
      <c r="AR84" s="66">
        <f t="shared" si="47"/>
        <v>1</v>
      </c>
      <c r="AS84" s="72" t="s">
        <v>825</v>
      </c>
      <c r="AT84" s="78">
        <f>AQ84/AO84</f>
        <v>17.777777777777779</v>
      </c>
      <c r="AU84" s="77" t="s">
        <v>706</v>
      </c>
      <c r="AV84" s="67">
        <v>189.5</v>
      </c>
      <c r="AW84" s="67">
        <v>185</v>
      </c>
      <c r="AX84" s="67">
        <v>185</v>
      </c>
      <c r="AY84" s="66">
        <f t="shared" si="48"/>
        <v>1</v>
      </c>
      <c r="AZ84" s="67" t="s">
        <v>999</v>
      </c>
      <c r="BA84" s="66">
        <f>AX84/185</f>
        <v>1</v>
      </c>
      <c r="BB84" s="10" t="s">
        <v>706</v>
      </c>
      <c r="BC84" s="34"/>
    </row>
    <row r="85" spans="1:55" ht="99.9" customHeight="1" x14ac:dyDescent="0.3">
      <c r="A85" s="34"/>
      <c r="B85" s="63">
        <v>101</v>
      </c>
      <c r="C85" s="64" t="s">
        <v>33</v>
      </c>
      <c r="D85" s="64" t="s">
        <v>34</v>
      </c>
      <c r="E85" s="64" t="s">
        <v>35</v>
      </c>
      <c r="F85" s="64" t="s">
        <v>36</v>
      </c>
      <c r="G85" s="64" t="s">
        <v>37</v>
      </c>
      <c r="H85" s="64" t="s">
        <v>38</v>
      </c>
      <c r="I85" s="64" t="s">
        <v>39</v>
      </c>
      <c r="J85" s="64" t="s">
        <v>845</v>
      </c>
      <c r="K85" s="64" t="s">
        <v>595</v>
      </c>
      <c r="L85" s="64" t="s">
        <v>596</v>
      </c>
      <c r="M85" s="64" t="s">
        <v>597</v>
      </c>
      <c r="N85" s="64" t="s">
        <v>60</v>
      </c>
      <c r="O85" s="64" t="s">
        <v>44</v>
      </c>
      <c r="P85" s="64" t="s">
        <v>44</v>
      </c>
      <c r="Q85" s="64" t="s">
        <v>45</v>
      </c>
      <c r="R85" s="6" t="s">
        <v>598</v>
      </c>
      <c r="S85" s="64">
        <v>4755</v>
      </c>
      <c r="T85" s="64">
        <v>4755</v>
      </c>
      <c r="U85" s="64">
        <v>4755</v>
      </c>
      <c r="V85" s="7"/>
      <c r="W85" s="7"/>
      <c r="X85" s="7"/>
      <c r="Y85" s="7"/>
      <c r="Z85" s="7"/>
      <c r="AA85" s="7"/>
      <c r="AB85" s="101"/>
      <c r="AC85" s="64" t="s">
        <v>87</v>
      </c>
      <c r="AD85" s="64" t="s">
        <v>64</v>
      </c>
      <c r="AE85" s="64" t="s">
        <v>55</v>
      </c>
      <c r="AF85" s="64" t="s">
        <v>585</v>
      </c>
      <c r="AG85" s="70" t="s">
        <v>586</v>
      </c>
      <c r="AH85" s="67">
        <v>4755</v>
      </c>
      <c r="AI85" s="67">
        <v>6730</v>
      </c>
      <c r="AJ85" s="67">
        <v>6730</v>
      </c>
      <c r="AK85" s="66">
        <v>1</v>
      </c>
      <c r="AL85" s="67" t="s">
        <v>785</v>
      </c>
      <c r="AM85" s="68">
        <f t="shared" si="49"/>
        <v>1.4153522607781284</v>
      </c>
      <c r="AN85" s="77" t="s">
        <v>706</v>
      </c>
      <c r="AO85" s="67">
        <v>4755</v>
      </c>
      <c r="AP85" s="67">
        <v>6957</v>
      </c>
      <c r="AQ85" s="67">
        <v>6957</v>
      </c>
      <c r="AR85" s="66">
        <f t="shared" si="47"/>
        <v>1</v>
      </c>
      <c r="AS85" s="72" t="s">
        <v>826</v>
      </c>
      <c r="AT85" s="78">
        <f>AQ85/AO85</f>
        <v>1.4630914826498422</v>
      </c>
      <c r="AU85" s="77" t="s">
        <v>706</v>
      </c>
      <c r="AV85" s="67">
        <v>7414</v>
      </c>
      <c r="AW85" s="67">
        <v>2673</v>
      </c>
      <c r="AX85" s="67">
        <v>2673</v>
      </c>
      <c r="AY85" s="66">
        <f t="shared" si="48"/>
        <v>1</v>
      </c>
      <c r="AZ85" s="67" t="s">
        <v>1000</v>
      </c>
      <c r="BA85" s="66">
        <v>1</v>
      </c>
      <c r="BB85" s="10" t="s">
        <v>706</v>
      </c>
      <c r="BC85" s="34"/>
    </row>
    <row r="86" spans="1:55" ht="99.9" customHeight="1" x14ac:dyDescent="0.3">
      <c r="A86" s="34"/>
      <c r="B86" s="63">
        <v>85</v>
      </c>
      <c r="C86" s="64" t="s">
        <v>353</v>
      </c>
      <c r="D86" s="64" t="s">
        <v>354</v>
      </c>
      <c r="E86" s="64" t="s">
        <v>396</v>
      </c>
      <c r="F86" s="64" t="s">
        <v>355</v>
      </c>
      <c r="G86" s="64" t="s">
        <v>599</v>
      </c>
      <c r="H86" s="64"/>
      <c r="I86" s="64" t="s">
        <v>600</v>
      </c>
      <c r="J86" s="64" t="s">
        <v>601</v>
      </c>
      <c r="K86" s="64" t="s">
        <v>602</v>
      </c>
      <c r="L86" s="64" t="s">
        <v>603</v>
      </c>
      <c r="M86" s="64" t="s">
        <v>604</v>
      </c>
      <c r="N86" s="64" t="s">
        <v>266</v>
      </c>
      <c r="O86" s="64" t="s">
        <v>44</v>
      </c>
      <c r="P86" s="64" t="s">
        <v>184</v>
      </c>
      <c r="Q86" s="64" t="s">
        <v>45</v>
      </c>
      <c r="R86" s="64">
        <v>15</v>
      </c>
      <c r="S86" s="64">
        <v>23</v>
      </c>
      <c r="T86" s="64">
        <v>23</v>
      </c>
      <c r="U86" s="4">
        <v>15</v>
      </c>
      <c r="V86" s="4"/>
      <c r="W86" s="4"/>
      <c r="X86" s="4"/>
      <c r="Y86" s="4"/>
      <c r="Z86" s="4"/>
      <c r="AA86" s="4"/>
      <c r="AB86" s="101"/>
      <c r="AC86" s="64" t="str">
        <f>+AD86</f>
        <v>OCDI</v>
      </c>
      <c r="AD86" s="64" t="s">
        <v>605</v>
      </c>
      <c r="AE86" s="64" t="s">
        <v>363</v>
      </c>
      <c r="AF86" s="64" t="s">
        <v>606</v>
      </c>
      <c r="AG86" s="70" t="s">
        <v>607</v>
      </c>
      <c r="AH86" s="64">
        <v>23</v>
      </c>
      <c r="AI86" s="74">
        <v>16</v>
      </c>
      <c r="AJ86" s="74">
        <v>16</v>
      </c>
      <c r="AK86" s="87">
        <v>1</v>
      </c>
      <c r="AL86" s="130" t="s">
        <v>786</v>
      </c>
      <c r="AM86" s="87">
        <v>0.7</v>
      </c>
      <c r="AN86" s="74" t="s">
        <v>706</v>
      </c>
      <c r="AO86" s="64">
        <v>23</v>
      </c>
      <c r="AP86" s="74">
        <v>16</v>
      </c>
      <c r="AQ86" s="74">
        <v>16</v>
      </c>
      <c r="AR86" s="87">
        <v>1</v>
      </c>
      <c r="AS86" s="130" t="s">
        <v>808</v>
      </c>
      <c r="AT86" s="87">
        <v>0.7</v>
      </c>
      <c r="AU86" s="74" t="s">
        <v>706</v>
      </c>
      <c r="AV86" s="64">
        <v>23</v>
      </c>
      <c r="AW86" s="74">
        <v>18</v>
      </c>
      <c r="AX86" s="74">
        <v>18</v>
      </c>
      <c r="AY86" s="87">
        <v>1</v>
      </c>
      <c r="AZ86" s="90" t="s">
        <v>1021</v>
      </c>
      <c r="BA86" s="87">
        <v>0.8</v>
      </c>
      <c r="BB86" s="15" t="s">
        <v>968</v>
      </c>
      <c r="BC86" s="34"/>
    </row>
    <row r="87" spans="1:55" ht="99.9" customHeight="1" x14ac:dyDescent="0.3">
      <c r="A87" s="34"/>
      <c r="B87" s="63">
        <v>86</v>
      </c>
      <c r="C87" s="64" t="s">
        <v>353</v>
      </c>
      <c r="D87" s="64" t="s">
        <v>354</v>
      </c>
      <c r="E87" s="64" t="s">
        <v>396</v>
      </c>
      <c r="F87" s="64" t="s">
        <v>355</v>
      </c>
      <c r="G87" s="64" t="s">
        <v>356</v>
      </c>
      <c r="H87" s="64"/>
      <c r="I87" s="64" t="s">
        <v>600</v>
      </c>
      <c r="J87" s="64" t="s">
        <v>608</v>
      </c>
      <c r="K87" s="64" t="s">
        <v>609</v>
      </c>
      <c r="L87" s="64" t="s">
        <v>610</v>
      </c>
      <c r="M87" s="64" t="s">
        <v>611</v>
      </c>
      <c r="N87" s="64" t="s">
        <v>266</v>
      </c>
      <c r="O87" s="64" t="s">
        <v>192</v>
      </c>
      <c r="P87" s="64" t="s">
        <v>192</v>
      </c>
      <c r="Q87" s="64" t="s">
        <v>45</v>
      </c>
      <c r="R87" s="65">
        <v>1</v>
      </c>
      <c r="S87" s="155">
        <v>1</v>
      </c>
      <c r="T87" s="65">
        <v>1</v>
      </c>
      <c r="U87" s="65">
        <v>1</v>
      </c>
      <c r="V87" s="65"/>
      <c r="W87" s="65"/>
      <c r="X87" s="65"/>
      <c r="Y87" s="65"/>
      <c r="Z87" s="65"/>
      <c r="AA87" s="65"/>
      <c r="AB87" s="101"/>
      <c r="AC87" s="64" t="str">
        <f>+AD87</f>
        <v>OCDI</v>
      </c>
      <c r="AD87" s="64" t="s">
        <v>605</v>
      </c>
      <c r="AE87" s="64" t="s">
        <v>363</v>
      </c>
      <c r="AF87" s="64" t="s">
        <v>606</v>
      </c>
      <c r="AG87" s="70" t="s">
        <v>607</v>
      </c>
      <c r="AH87" s="64" t="s">
        <v>787</v>
      </c>
      <c r="AI87" s="87">
        <v>1</v>
      </c>
      <c r="AJ87" s="87">
        <v>1</v>
      </c>
      <c r="AK87" s="87">
        <v>1</v>
      </c>
      <c r="AL87" s="130" t="s">
        <v>788</v>
      </c>
      <c r="AM87" s="87">
        <v>0.75</v>
      </c>
      <c r="AN87" s="74" t="s">
        <v>706</v>
      </c>
      <c r="AO87" s="64" t="s">
        <v>787</v>
      </c>
      <c r="AP87" s="87">
        <v>1</v>
      </c>
      <c r="AQ87" s="87">
        <v>1</v>
      </c>
      <c r="AR87" s="87">
        <v>1</v>
      </c>
      <c r="AS87" s="130" t="s">
        <v>809</v>
      </c>
      <c r="AT87" s="87">
        <v>0.83</v>
      </c>
      <c r="AU87" s="74" t="s">
        <v>706</v>
      </c>
      <c r="AV87" s="87">
        <v>1</v>
      </c>
      <c r="AW87" s="87">
        <v>1</v>
      </c>
      <c r="AX87" s="87">
        <v>1</v>
      </c>
      <c r="AY87" s="87">
        <v>1</v>
      </c>
      <c r="AZ87" s="90" t="s">
        <v>1022</v>
      </c>
      <c r="BA87" s="87">
        <v>1</v>
      </c>
      <c r="BB87" s="12" t="s">
        <v>969</v>
      </c>
      <c r="BC87" s="34"/>
    </row>
    <row r="88" spans="1:55" ht="99.9" customHeight="1" x14ac:dyDescent="0.3">
      <c r="A88" s="34"/>
      <c r="B88" s="63">
        <v>87</v>
      </c>
      <c r="C88" s="64" t="s">
        <v>353</v>
      </c>
      <c r="D88" s="64" t="s">
        <v>354</v>
      </c>
      <c r="E88" s="64" t="s">
        <v>376</v>
      </c>
      <c r="F88" s="64" t="s">
        <v>376</v>
      </c>
      <c r="G88" s="64" t="s">
        <v>356</v>
      </c>
      <c r="H88" s="64"/>
      <c r="I88" s="90" t="s">
        <v>612</v>
      </c>
      <c r="J88" s="64" t="s">
        <v>613</v>
      </c>
      <c r="K88" s="64" t="s">
        <v>614</v>
      </c>
      <c r="L88" s="64" t="s">
        <v>615</v>
      </c>
      <c r="M88" s="64" t="s">
        <v>616</v>
      </c>
      <c r="N88" s="64" t="s">
        <v>60</v>
      </c>
      <c r="O88" s="64" t="s">
        <v>44</v>
      </c>
      <c r="P88" s="64" t="s">
        <v>184</v>
      </c>
      <c r="Q88" s="64" t="s">
        <v>45</v>
      </c>
      <c r="R88" s="4">
        <v>54873</v>
      </c>
      <c r="S88" s="64">
        <v>66500</v>
      </c>
      <c r="T88" s="123">
        <v>70000</v>
      </c>
      <c r="U88" s="1">
        <v>70000</v>
      </c>
      <c r="V88" s="65" t="s">
        <v>405</v>
      </c>
      <c r="W88" s="65" t="s">
        <v>405</v>
      </c>
      <c r="X88" s="65" t="s">
        <v>405</v>
      </c>
      <c r="Y88" s="65" t="s">
        <v>405</v>
      </c>
      <c r="Z88" s="65" t="s">
        <v>405</v>
      </c>
      <c r="AA88" s="65" t="s">
        <v>405</v>
      </c>
      <c r="AB88" s="1">
        <v>70000</v>
      </c>
      <c r="AC88" s="64" t="s">
        <v>464</v>
      </c>
      <c r="AD88" s="64" t="s">
        <v>465</v>
      </c>
      <c r="AE88" s="64" t="s">
        <v>363</v>
      </c>
      <c r="AF88" s="64" t="s">
        <v>617</v>
      </c>
      <c r="AG88" s="70" t="s">
        <v>618</v>
      </c>
      <c r="AH88" s="64">
        <v>70000</v>
      </c>
      <c r="AI88" s="64">
        <v>59454</v>
      </c>
      <c r="AJ88" s="64">
        <v>59454</v>
      </c>
      <c r="AK88" s="65">
        <v>1</v>
      </c>
      <c r="AL88" s="119" t="s">
        <v>789</v>
      </c>
      <c r="AM88" s="65">
        <f>AJ88/AH88</f>
        <v>0.84934285714285718</v>
      </c>
      <c r="AN88" s="77" t="s">
        <v>706</v>
      </c>
      <c r="AO88" s="64">
        <v>70000</v>
      </c>
      <c r="AP88" s="64">
        <v>66505</v>
      </c>
      <c r="AQ88" s="64">
        <v>66505</v>
      </c>
      <c r="AR88" s="65">
        <v>1</v>
      </c>
      <c r="AS88" s="119" t="s">
        <v>877</v>
      </c>
      <c r="AT88" s="65">
        <v>0.95007142857142857</v>
      </c>
      <c r="AU88" s="77" t="s">
        <v>706</v>
      </c>
      <c r="AV88" s="64">
        <v>70000</v>
      </c>
      <c r="AW88" s="64">
        <v>77416</v>
      </c>
      <c r="AX88" s="64">
        <v>77416</v>
      </c>
      <c r="AY88" s="65">
        <v>1</v>
      </c>
      <c r="AZ88" s="119" t="s">
        <v>922</v>
      </c>
      <c r="BA88" s="65">
        <v>1</v>
      </c>
      <c r="BB88" s="10" t="s">
        <v>706</v>
      </c>
      <c r="BC88" s="34"/>
    </row>
    <row r="89" spans="1:55" ht="99.9" customHeight="1" x14ac:dyDescent="0.3">
      <c r="A89" s="34"/>
      <c r="B89" s="63">
        <v>88</v>
      </c>
      <c r="C89" s="64" t="s">
        <v>353</v>
      </c>
      <c r="D89" s="64" t="s">
        <v>354</v>
      </c>
      <c r="E89" s="64" t="s">
        <v>376</v>
      </c>
      <c r="F89" s="64" t="s">
        <v>376</v>
      </c>
      <c r="G89" s="64" t="s">
        <v>356</v>
      </c>
      <c r="H89" s="64" t="s">
        <v>619</v>
      </c>
      <c r="I89" s="90" t="s">
        <v>612</v>
      </c>
      <c r="J89" s="64" t="s">
        <v>620</v>
      </c>
      <c r="K89" s="64" t="s">
        <v>621</v>
      </c>
      <c r="L89" s="64" t="s">
        <v>622</v>
      </c>
      <c r="M89" s="64" t="s">
        <v>425</v>
      </c>
      <c r="N89" s="64" t="s">
        <v>60</v>
      </c>
      <c r="O89" s="64" t="s">
        <v>44</v>
      </c>
      <c r="P89" s="64" t="s">
        <v>192</v>
      </c>
      <c r="Q89" s="64" t="s">
        <v>45</v>
      </c>
      <c r="R89" s="8">
        <v>0.8</v>
      </c>
      <c r="S89" s="64">
        <v>1</v>
      </c>
      <c r="T89" s="9">
        <v>1</v>
      </c>
      <c r="U89" s="9">
        <v>1</v>
      </c>
      <c r="V89" s="65" t="s">
        <v>405</v>
      </c>
      <c r="W89" s="65" t="s">
        <v>405</v>
      </c>
      <c r="X89" s="65" t="s">
        <v>405</v>
      </c>
      <c r="Y89" s="65" t="s">
        <v>405</v>
      </c>
      <c r="Z89" s="65" t="s">
        <v>405</v>
      </c>
      <c r="AA89" s="65" t="s">
        <v>405</v>
      </c>
      <c r="AB89" s="118">
        <v>1</v>
      </c>
      <c r="AC89" s="64" t="s">
        <v>623</v>
      </c>
      <c r="AD89" s="64" t="s">
        <v>465</v>
      </c>
      <c r="AE89" s="64" t="s">
        <v>363</v>
      </c>
      <c r="AF89" s="64" t="s">
        <v>617</v>
      </c>
      <c r="AG89" s="70" t="s">
        <v>618</v>
      </c>
      <c r="AH89" s="64">
        <v>1</v>
      </c>
      <c r="AI89" s="64">
        <v>0.75</v>
      </c>
      <c r="AJ89" s="64">
        <v>0.75</v>
      </c>
      <c r="AK89" s="65">
        <v>1</v>
      </c>
      <c r="AL89" s="131" t="s">
        <v>790</v>
      </c>
      <c r="AM89" s="65">
        <v>0.75</v>
      </c>
      <c r="AN89" s="77" t="s">
        <v>706</v>
      </c>
      <c r="AO89" s="64">
        <v>1</v>
      </c>
      <c r="AP89" s="64">
        <v>0.75</v>
      </c>
      <c r="AQ89" s="64">
        <v>0.75</v>
      </c>
      <c r="AR89" s="65">
        <v>1</v>
      </c>
      <c r="AS89" s="131" t="s">
        <v>878</v>
      </c>
      <c r="AT89" s="65">
        <v>0.75</v>
      </c>
      <c r="AU89" s="77" t="s">
        <v>706</v>
      </c>
      <c r="AV89" s="64">
        <v>1</v>
      </c>
      <c r="AW89" s="64">
        <v>1</v>
      </c>
      <c r="AX89" s="64">
        <v>1</v>
      </c>
      <c r="AY89" s="65">
        <v>1</v>
      </c>
      <c r="AZ89" s="131" t="s">
        <v>923</v>
      </c>
      <c r="BA89" s="65">
        <v>1</v>
      </c>
      <c r="BB89" s="10" t="s">
        <v>706</v>
      </c>
      <c r="BC89" s="34"/>
    </row>
    <row r="90" spans="1:55" ht="99.9" customHeight="1" x14ac:dyDescent="0.3">
      <c r="A90" s="34"/>
      <c r="B90" s="63">
        <v>89</v>
      </c>
      <c r="C90" s="64" t="s">
        <v>353</v>
      </c>
      <c r="D90" s="64" t="s">
        <v>354</v>
      </c>
      <c r="E90" s="64" t="s">
        <v>376</v>
      </c>
      <c r="F90" s="64" t="s">
        <v>376</v>
      </c>
      <c r="G90" s="64" t="s">
        <v>356</v>
      </c>
      <c r="H90" s="64"/>
      <c r="I90" s="90" t="s">
        <v>612</v>
      </c>
      <c r="J90" s="64" t="s">
        <v>613</v>
      </c>
      <c r="K90" s="64" t="s">
        <v>624</v>
      </c>
      <c r="L90" s="64" t="s">
        <v>625</v>
      </c>
      <c r="M90" s="64" t="s">
        <v>626</v>
      </c>
      <c r="N90" s="64" t="s">
        <v>60</v>
      </c>
      <c r="O90" s="64" t="s">
        <v>44</v>
      </c>
      <c r="P90" s="64" t="s">
        <v>184</v>
      </c>
      <c r="Q90" s="64" t="s">
        <v>45</v>
      </c>
      <c r="R90" s="2">
        <v>0.7</v>
      </c>
      <c r="S90" s="65">
        <v>0.77</v>
      </c>
      <c r="T90" s="65">
        <v>0.85</v>
      </c>
      <c r="U90" s="65">
        <v>1</v>
      </c>
      <c r="V90" s="65" t="s">
        <v>405</v>
      </c>
      <c r="W90" s="65" t="s">
        <v>405</v>
      </c>
      <c r="X90" s="65" t="s">
        <v>405</v>
      </c>
      <c r="Y90" s="65" t="s">
        <v>405</v>
      </c>
      <c r="Z90" s="65" t="s">
        <v>405</v>
      </c>
      <c r="AA90" s="65" t="s">
        <v>405</v>
      </c>
      <c r="AB90" s="65">
        <v>0.85</v>
      </c>
      <c r="AC90" s="64" t="s">
        <v>464</v>
      </c>
      <c r="AD90" s="64" t="s">
        <v>465</v>
      </c>
      <c r="AE90" s="64" t="s">
        <v>363</v>
      </c>
      <c r="AF90" s="64" t="s">
        <v>617</v>
      </c>
      <c r="AG90" s="70" t="s">
        <v>618</v>
      </c>
      <c r="AH90" s="65">
        <v>0.85</v>
      </c>
      <c r="AI90" s="65">
        <v>0.7</v>
      </c>
      <c r="AJ90" s="65">
        <v>0.7</v>
      </c>
      <c r="AK90" s="65">
        <v>1</v>
      </c>
      <c r="AL90" s="131" t="s">
        <v>791</v>
      </c>
      <c r="AM90" s="65">
        <f>AJ90/AH90</f>
        <v>0.82352941176470584</v>
      </c>
      <c r="AN90" s="77" t="s">
        <v>706</v>
      </c>
      <c r="AO90" s="65">
        <v>0.85</v>
      </c>
      <c r="AP90" s="65">
        <v>0.75</v>
      </c>
      <c r="AQ90" s="65">
        <v>0.75</v>
      </c>
      <c r="AR90" s="65">
        <v>1</v>
      </c>
      <c r="AS90" s="131" t="s">
        <v>879</v>
      </c>
      <c r="AT90" s="65">
        <v>0.88235294117647056</v>
      </c>
      <c r="AU90" s="77" t="s">
        <v>706</v>
      </c>
      <c r="AV90" s="65">
        <v>0.85</v>
      </c>
      <c r="AW90" s="65">
        <v>0.85</v>
      </c>
      <c r="AX90" s="65">
        <v>0.85</v>
      </c>
      <c r="AY90" s="65">
        <v>1</v>
      </c>
      <c r="AZ90" s="131" t="s">
        <v>924</v>
      </c>
      <c r="BA90" s="65">
        <v>1</v>
      </c>
      <c r="BB90" s="10" t="s">
        <v>706</v>
      </c>
      <c r="BC90" s="34"/>
    </row>
    <row r="91" spans="1:55" ht="99.9" customHeight="1" x14ac:dyDescent="0.3">
      <c r="A91" s="34"/>
      <c r="B91" s="63">
        <v>90</v>
      </c>
      <c r="C91" s="64" t="s">
        <v>33</v>
      </c>
      <c r="D91" s="64" t="s">
        <v>58</v>
      </c>
      <c r="E91" s="64" t="s">
        <v>627</v>
      </c>
      <c r="F91" s="64" t="s">
        <v>36</v>
      </c>
      <c r="G91" s="64" t="s">
        <v>628</v>
      </c>
      <c r="H91" s="64"/>
      <c r="I91" s="64" t="s">
        <v>39</v>
      </c>
      <c r="J91" s="64" t="s">
        <v>845</v>
      </c>
      <c r="K91" s="64" t="s">
        <v>629</v>
      </c>
      <c r="L91" s="64" t="s">
        <v>630</v>
      </c>
      <c r="M91" s="64" t="s">
        <v>631</v>
      </c>
      <c r="N91" s="64" t="s">
        <v>43</v>
      </c>
      <c r="O91" s="64" t="s">
        <v>44</v>
      </c>
      <c r="P91" s="64" t="s">
        <v>192</v>
      </c>
      <c r="Q91" s="64" t="s">
        <v>45</v>
      </c>
      <c r="R91" s="65">
        <v>1</v>
      </c>
      <c r="S91" s="65">
        <f>49/53</f>
        <v>0.92452830188679247</v>
      </c>
      <c r="T91" s="65" t="s">
        <v>632</v>
      </c>
      <c r="U91" s="65">
        <v>1</v>
      </c>
      <c r="V91" s="65" t="s">
        <v>633</v>
      </c>
      <c r="W91" s="65" t="s">
        <v>634</v>
      </c>
      <c r="X91" s="65" t="s">
        <v>635</v>
      </c>
      <c r="Y91" s="65" t="s">
        <v>634</v>
      </c>
      <c r="Z91" s="65" t="s">
        <v>636</v>
      </c>
      <c r="AA91" s="65" t="s">
        <v>637</v>
      </c>
      <c r="AB91" s="101"/>
      <c r="AC91" s="64" t="s">
        <v>638</v>
      </c>
      <c r="AD91" s="64" t="s">
        <v>64</v>
      </c>
      <c r="AE91" s="64" t="s">
        <v>55</v>
      </c>
      <c r="AF91" s="64" t="s">
        <v>125</v>
      </c>
      <c r="AG91" s="70" t="s">
        <v>126</v>
      </c>
      <c r="AH91" s="102">
        <v>1</v>
      </c>
      <c r="AI91" s="81">
        <f>36/57</f>
        <v>0.63157894736842102</v>
      </c>
      <c r="AJ91" s="81">
        <f>36/57</f>
        <v>0.63157894736842102</v>
      </c>
      <c r="AK91" s="81">
        <v>1</v>
      </c>
      <c r="AL91" s="90" t="s">
        <v>792</v>
      </c>
      <c r="AM91" s="81">
        <f>36/57</f>
        <v>0.63157894736842102</v>
      </c>
      <c r="AN91" s="89" t="s">
        <v>729</v>
      </c>
      <c r="AO91" s="102">
        <f>60/60</f>
        <v>1</v>
      </c>
      <c r="AP91" s="81">
        <f t="shared" ref="AP91:AQ91" si="50">36/57</f>
        <v>0.63157894736842102</v>
      </c>
      <c r="AQ91" s="81">
        <f t="shared" si="50"/>
        <v>0.63157894736842102</v>
      </c>
      <c r="AR91" s="81">
        <f t="shared" ref="AR91:AR94" si="51">AQ91/AP91</f>
        <v>1</v>
      </c>
      <c r="AS91" s="90" t="s">
        <v>792</v>
      </c>
      <c r="AT91" s="81">
        <f>36/57</f>
        <v>0.63157894736842102</v>
      </c>
      <c r="AU91" s="89" t="s">
        <v>710</v>
      </c>
      <c r="AV91" s="102">
        <f>60/60</f>
        <v>1</v>
      </c>
      <c r="AW91" s="81">
        <f>60/60</f>
        <v>1</v>
      </c>
      <c r="AX91" s="81">
        <f>60/60</f>
        <v>1</v>
      </c>
      <c r="AY91" s="81">
        <f>60/60</f>
        <v>1</v>
      </c>
      <c r="AZ91" s="90" t="s">
        <v>930</v>
      </c>
      <c r="BA91" s="81">
        <f>60/60</f>
        <v>1</v>
      </c>
      <c r="BB91" s="10" t="s">
        <v>706</v>
      </c>
      <c r="BC91" s="34"/>
    </row>
    <row r="92" spans="1:55" ht="99.9" customHeight="1" x14ac:dyDescent="0.3">
      <c r="A92" s="34"/>
      <c r="B92" s="63">
        <v>91</v>
      </c>
      <c r="C92" s="64" t="s">
        <v>33</v>
      </c>
      <c r="D92" s="64" t="s">
        <v>58</v>
      </c>
      <c r="E92" s="64" t="s">
        <v>627</v>
      </c>
      <c r="F92" s="64" t="s">
        <v>36</v>
      </c>
      <c r="G92" s="64" t="s">
        <v>628</v>
      </c>
      <c r="H92" s="64"/>
      <c r="I92" s="64" t="s">
        <v>39</v>
      </c>
      <c r="J92" s="64" t="s">
        <v>845</v>
      </c>
      <c r="K92" s="64" t="s">
        <v>639</v>
      </c>
      <c r="L92" s="64" t="s">
        <v>640</v>
      </c>
      <c r="M92" s="64" t="s">
        <v>641</v>
      </c>
      <c r="N92" s="64" t="s">
        <v>43</v>
      </c>
      <c r="O92" s="64" t="s">
        <v>44</v>
      </c>
      <c r="P92" s="64" t="s">
        <v>192</v>
      </c>
      <c r="Q92" s="64" t="s">
        <v>45</v>
      </c>
      <c r="R92" s="65">
        <v>1</v>
      </c>
      <c r="S92" s="65">
        <f>159/179</f>
        <v>0.88826815642458101</v>
      </c>
      <c r="T92" s="65" t="s">
        <v>901</v>
      </c>
      <c r="U92" s="65">
        <v>1</v>
      </c>
      <c r="V92" s="64" t="s">
        <v>634</v>
      </c>
      <c r="W92" s="64" t="s">
        <v>642</v>
      </c>
      <c r="X92" s="64" t="s">
        <v>902</v>
      </c>
      <c r="Y92" s="64" t="s">
        <v>643</v>
      </c>
      <c r="Z92" s="64" t="s">
        <v>644</v>
      </c>
      <c r="AA92" s="64" t="s">
        <v>900</v>
      </c>
      <c r="AB92" s="101"/>
      <c r="AC92" s="64" t="s">
        <v>638</v>
      </c>
      <c r="AD92" s="64" t="s">
        <v>64</v>
      </c>
      <c r="AE92" s="64" t="s">
        <v>55</v>
      </c>
      <c r="AF92" s="64" t="s">
        <v>125</v>
      </c>
      <c r="AG92" s="70" t="s">
        <v>126</v>
      </c>
      <c r="AH92" s="102">
        <v>1</v>
      </c>
      <c r="AI92" s="81">
        <f>79/142</f>
        <v>0.55633802816901412</v>
      </c>
      <c r="AJ92" s="81">
        <f>79/142</f>
        <v>0.55633802816901412</v>
      </c>
      <c r="AK92" s="81">
        <v>1</v>
      </c>
      <c r="AL92" s="90" t="s">
        <v>793</v>
      </c>
      <c r="AM92" s="81">
        <f>79/142</f>
        <v>0.55633802816901412</v>
      </c>
      <c r="AN92" s="89" t="s">
        <v>710</v>
      </c>
      <c r="AO92" s="102">
        <f>144/144</f>
        <v>1</v>
      </c>
      <c r="AP92" s="81">
        <f t="shared" ref="AP92:AQ92" si="52">79/142</f>
        <v>0.55633802816901412</v>
      </c>
      <c r="AQ92" s="81">
        <f t="shared" si="52"/>
        <v>0.55633802816901412</v>
      </c>
      <c r="AR92" s="81">
        <f t="shared" si="51"/>
        <v>1</v>
      </c>
      <c r="AS92" s="90" t="s">
        <v>793</v>
      </c>
      <c r="AT92" s="81">
        <f>79/142</f>
        <v>0.55633802816901412</v>
      </c>
      <c r="AU92" s="89" t="s">
        <v>710</v>
      </c>
      <c r="AV92" s="102">
        <f>144/144</f>
        <v>1</v>
      </c>
      <c r="AW92" s="81">
        <f>144/144</f>
        <v>1</v>
      </c>
      <c r="AX92" s="81">
        <f>144/144</f>
        <v>1</v>
      </c>
      <c r="AY92" s="81">
        <f>144/144</f>
        <v>1</v>
      </c>
      <c r="AZ92" s="90" t="s">
        <v>931</v>
      </c>
      <c r="BA92" s="81">
        <f>144/144</f>
        <v>1</v>
      </c>
      <c r="BB92" s="10" t="s">
        <v>706</v>
      </c>
      <c r="BC92" s="34"/>
    </row>
    <row r="93" spans="1:55" ht="99.9" customHeight="1" x14ac:dyDescent="0.3">
      <c r="A93" s="34"/>
      <c r="B93" s="63">
        <v>92</v>
      </c>
      <c r="C93" s="64" t="s">
        <v>33</v>
      </c>
      <c r="D93" s="64" t="s">
        <v>58</v>
      </c>
      <c r="E93" s="64" t="s">
        <v>627</v>
      </c>
      <c r="F93" s="64" t="s">
        <v>36</v>
      </c>
      <c r="G93" s="64" t="s">
        <v>628</v>
      </c>
      <c r="H93" s="64"/>
      <c r="I93" s="64" t="s">
        <v>39</v>
      </c>
      <c r="J93" s="64" t="s">
        <v>845</v>
      </c>
      <c r="K93" s="64" t="s">
        <v>645</v>
      </c>
      <c r="L93" s="64" t="s">
        <v>646</v>
      </c>
      <c r="M93" s="64" t="s">
        <v>647</v>
      </c>
      <c r="N93" s="64" t="s">
        <v>43</v>
      </c>
      <c r="O93" s="64" t="s">
        <v>44</v>
      </c>
      <c r="P93" s="64" t="s">
        <v>192</v>
      </c>
      <c r="Q93" s="64" t="s">
        <v>45</v>
      </c>
      <c r="R93" s="65">
        <v>1</v>
      </c>
      <c r="S93" s="65">
        <f>81/81</f>
        <v>1</v>
      </c>
      <c r="T93" s="65" t="s">
        <v>896</v>
      </c>
      <c r="U93" s="65">
        <v>1</v>
      </c>
      <c r="V93" s="64" t="s">
        <v>648</v>
      </c>
      <c r="W93" s="64" t="s">
        <v>634</v>
      </c>
      <c r="X93" s="64" t="s">
        <v>649</v>
      </c>
      <c r="Y93" s="64" t="s">
        <v>650</v>
      </c>
      <c r="Z93" s="64" t="s">
        <v>651</v>
      </c>
      <c r="AA93" s="64" t="s">
        <v>897</v>
      </c>
      <c r="AB93" s="101"/>
      <c r="AC93" s="64" t="s">
        <v>638</v>
      </c>
      <c r="AD93" s="64" t="s">
        <v>64</v>
      </c>
      <c r="AE93" s="64" t="s">
        <v>55</v>
      </c>
      <c r="AF93" s="64" t="s">
        <v>125</v>
      </c>
      <c r="AG93" s="70" t="s">
        <v>126</v>
      </c>
      <c r="AH93" s="102">
        <v>1</v>
      </c>
      <c r="AI93" s="81">
        <f>48/74</f>
        <v>0.64864864864864868</v>
      </c>
      <c r="AJ93" s="81">
        <f>48/74</f>
        <v>0.64864864864864868</v>
      </c>
      <c r="AK93" s="81">
        <v>1</v>
      </c>
      <c r="AL93" s="90" t="s">
        <v>794</v>
      </c>
      <c r="AM93" s="81">
        <f>48/74</f>
        <v>0.64864864864864868</v>
      </c>
      <c r="AN93" s="89" t="s">
        <v>729</v>
      </c>
      <c r="AO93" s="102">
        <f>74/74</f>
        <v>1</v>
      </c>
      <c r="AP93" s="81">
        <f t="shared" ref="AP93:AQ93" si="53">48/74</f>
        <v>0.64864864864864868</v>
      </c>
      <c r="AQ93" s="81">
        <f t="shared" si="53"/>
        <v>0.64864864864864868</v>
      </c>
      <c r="AR93" s="81">
        <f t="shared" si="51"/>
        <v>1</v>
      </c>
      <c r="AS93" s="90" t="s">
        <v>794</v>
      </c>
      <c r="AT93" s="81">
        <f>48/74</f>
        <v>0.64864864864864868</v>
      </c>
      <c r="AU93" s="89" t="s">
        <v>710</v>
      </c>
      <c r="AV93" s="102">
        <f>74/74</f>
        <v>1</v>
      </c>
      <c r="AW93" s="81">
        <f>74/74</f>
        <v>1</v>
      </c>
      <c r="AX93" s="81">
        <f>74/74</f>
        <v>1</v>
      </c>
      <c r="AY93" s="81">
        <f>74/74</f>
        <v>1</v>
      </c>
      <c r="AZ93" s="90" t="s">
        <v>932</v>
      </c>
      <c r="BA93" s="81">
        <f>74/74</f>
        <v>1</v>
      </c>
      <c r="BB93" s="10" t="s">
        <v>706</v>
      </c>
      <c r="BC93" s="34"/>
    </row>
    <row r="94" spans="1:55" ht="99.9" customHeight="1" x14ac:dyDescent="0.3">
      <c r="A94" s="34"/>
      <c r="B94" s="63">
        <v>93</v>
      </c>
      <c r="C94" s="64" t="s">
        <v>33</v>
      </c>
      <c r="D94" s="64" t="s">
        <v>58</v>
      </c>
      <c r="E94" s="64" t="s">
        <v>627</v>
      </c>
      <c r="F94" s="64" t="s">
        <v>36</v>
      </c>
      <c r="G94" s="64" t="s">
        <v>628</v>
      </c>
      <c r="H94" s="64"/>
      <c r="I94" s="64" t="s">
        <v>39</v>
      </c>
      <c r="J94" s="64" t="s">
        <v>845</v>
      </c>
      <c r="K94" s="64" t="s">
        <v>652</v>
      </c>
      <c r="L94" s="64" t="s">
        <v>653</v>
      </c>
      <c r="M94" s="64" t="s">
        <v>654</v>
      </c>
      <c r="N94" s="64" t="s">
        <v>43</v>
      </c>
      <c r="O94" s="64" t="s">
        <v>44</v>
      </c>
      <c r="P94" s="64" t="s">
        <v>192</v>
      </c>
      <c r="Q94" s="64" t="s">
        <v>45</v>
      </c>
      <c r="R94" s="65">
        <v>1</v>
      </c>
      <c r="S94" s="65">
        <f>28/28</f>
        <v>1</v>
      </c>
      <c r="T94" s="65" t="s">
        <v>655</v>
      </c>
      <c r="U94" s="65">
        <v>1</v>
      </c>
      <c r="V94" s="65" t="s">
        <v>634</v>
      </c>
      <c r="W94" s="65" t="s">
        <v>634</v>
      </c>
      <c r="X94" s="65" t="s">
        <v>899</v>
      </c>
      <c r="Y94" s="65" t="s">
        <v>634</v>
      </c>
      <c r="Z94" s="65" t="s">
        <v>634</v>
      </c>
      <c r="AA94" s="65" t="s">
        <v>898</v>
      </c>
      <c r="AB94" s="101"/>
      <c r="AC94" s="64" t="s">
        <v>638</v>
      </c>
      <c r="AD94" s="64" t="s">
        <v>64</v>
      </c>
      <c r="AE94" s="64" t="s">
        <v>55</v>
      </c>
      <c r="AF94" s="64" t="s">
        <v>125</v>
      </c>
      <c r="AG94" s="70" t="s">
        <v>126</v>
      </c>
      <c r="AH94" s="102">
        <v>1</v>
      </c>
      <c r="AI94" s="81">
        <f>12/25</f>
        <v>0.48</v>
      </c>
      <c r="AJ94" s="81">
        <f>12/25</f>
        <v>0.48</v>
      </c>
      <c r="AK94" s="81">
        <v>1</v>
      </c>
      <c r="AL94" s="90" t="s">
        <v>795</v>
      </c>
      <c r="AM94" s="81">
        <f>12/25</f>
        <v>0.48</v>
      </c>
      <c r="AN94" s="89" t="s">
        <v>710</v>
      </c>
      <c r="AO94" s="102">
        <f>33/33</f>
        <v>1</v>
      </c>
      <c r="AP94" s="81">
        <f>12/25</f>
        <v>0.48</v>
      </c>
      <c r="AQ94" s="81">
        <f>12/25</f>
        <v>0.48</v>
      </c>
      <c r="AR94" s="81">
        <f t="shared" si="51"/>
        <v>1</v>
      </c>
      <c r="AS94" s="90" t="s">
        <v>795</v>
      </c>
      <c r="AT94" s="81">
        <f>12/25</f>
        <v>0.48</v>
      </c>
      <c r="AU94" s="89" t="s">
        <v>710</v>
      </c>
      <c r="AV94" s="102">
        <f>33/33</f>
        <v>1</v>
      </c>
      <c r="AW94" s="81">
        <f>33/33</f>
        <v>1</v>
      </c>
      <c r="AX94" s="81">
        <f>33/33</f>
        <v>1</v>
      </c>
      <c r="AY94" s="81">
        <f>33/33</f>
        <v>1</v>
      </c>
      <c r="AZ94" s="90" t="s">
        <v>933</v>
      </c>
      <c r="BA94" s="81">
        <f>33/33</f>
        <v>1</v>
      </c>
      <c r="BB94" s="10" t="s">
        <v>706</v>
      </c>
      <c r="BC94" s="34"/>
    </row>
    <row r="95" spans="1:55" ht="99.9" customHeight="1" x14ac:dyDescent="0.3">
      <c r="A95" s="34"/>
      <c r="B95" s="63">
        <v>95</v>
      </c>
      <c r="C95" s="64" t="s">
        <v>33</v>
      </c>
      <c r="D95" s="64" t="s">
        <v>34</v>
      </c>
      <c r="E95" s="64" t="s">
        <v>525</v>
      </c>
      <c r="F95" s="64" t="s">
        <v>436</v>
      </c>
      <c r="G95" s="64" t="s">
        <v>660</v>
      </c>
      <c r="H95" s="64"/>
      <c r="I95" s="90" t="s">
        <v>527</v>
      </c>
      <c r="J95" s="64" t="s">
        <v>528</v>
      </c>
      <c r="K95" s="64" t="s">
        <v>661</v>
      </c>
      <c r="L95" s="64" t="s">
        <v>662</v>
      </c>
      <c r="M95" s="64" t="s">
        <v>663</v>
      </c>
      <c r="N95" s="64" t="s">
        <v>43</v>
      </c>
      <c r="O95" s="64" t="s">
        <v>44</v>
      </c>
      <c r="P95" s="64" t="s">
        <v>184</v>
      </c>
      <c r="Q95" s="64" t="s">
        <v>45</v>
      </c>
      <c r="R95" s="123">
        <v>510060</v>
      </c>
      <c r="S95" s="123">
        <v>935651</v>
      </c>
      <c r="T95" s="123">
        <v>1106058</v>
      </c>
      <c r="U95" s="123" t="s">
        <v>61</v>
      </c>
      <c r="V95" s="123"/>
      <c r="W95" s="123"/>
      <c r="X95" s="123"/>
      <c r="Y95" s="123"/>
      <c r="Z95" s="123"/>
      <c r="AA95" s="123"/>
      <c r="AB95" s="101"/>
      <c r="AC95" s="64" t="s">
        <v>171</v>
      </c>
      <c r="AD95" s="64" t="s">
        <v>533</v>
      </c>
      <c r="AE95" s="64" t="s">
        <v>55</v>
      </c>
      <c r="AF95" s="64" t="s">
        <v>664</v>
      </c>
      <c r="AG95" s="70" t="s">
        <v>665</v>
      </c>
      <c r="AH95" s="64">
        <v>1106058</v>
      </c>
      <c r="AI95" s="64">
        <v>1000271</v>
      </c>
      <c r="AJ95" s="64">
        <v>1000271</v>
      </c>
      <c r="AK95" s="65">
        <v>1</v>
      </c>
      <c r="AL95" s="114" t="s">
        <v>796</v>
      </c>
      <c r="AM95" s="65">
        <f>AJ95/AH95</f>
        <v>0.90435673355285162</v>
      </c>
      <c r="AN95" s="77" t="s">
        <v>706</v>
      </c>
      <c r="AO95" s="123">
        <v>1106058</v>
      </c>
      <c r="AP95" s="123">
        <v>1086438</v>
      </c>
      <c r="AQ95" s="123">
        <v>1086438</v>
      </c>
      <c r="AR95" s="65">
        <v>1</v>
      </c>
      <c r="AS95" s="114" t="s">
        <v>874</v>
      </c>
      <c r="AT95" s="65">
        <v>0.98226132806778665</v>
      </c>
      <c r="AU95" s="77" t="s">
        <v>706</v>
      </c>
      <c r="AV95" s="123">
        <v>1106058</v>
      </c>
      <c r="AW95" s="123">
        <v>1247364</v>
      </c>
      <c r="AX95" s="123">
        <v>1247364</v>
      </c>
      <c r="AY95" s="65">
        <v>1</v>
      </c>
      <c r="AZ95" s="114" t="s">
        <v>966</v>
      </c>
      <c r="BA95" s="65">
        <v>1</v>
      </c>
      <c r="BB95" s="10" t="s">
        <v>706</v>
      </c>
      <c r="BC95" s="34"/>
    </row>
    <row r="96" spans="1:55" ht="99.9" customHeight="1" x14ac:dyDescent="0.3">
      <c r="A96" s="34"/>
      <c r="B96" s="63">
        <v>98</v>
      </c>
      <c r="C96" s="64" t="s">
        <v>353</v>
      </c>
      <c r="D96" s="64" t="s">
        <v>354</v>
      </c>
      <c r="E96" s="64" t="s">
        <v>436</v>
      </c>
      <c r="F96" s="64" t="s">
        <v>436</v>
      </c>
      <c r="G96" s="64" t="s">
        <v>356</v>
      </c>
      <c r="H96" s="64"/>
      <c r="I96" s="90" t="s">
        <v>459</v>
      </c>
      <c r="J96" s="64"/>
      <c r="K96" s="64" t="s">
        <v>666</v>
      </c>
      <c r="L96" s="64" t="s">
        <v>667</v>
      </c>
      <c r="M96" s="64" t="s">
        <v>668</v>
      </c>
      <c r="N96" s="64" t="s">
        <v>60</v>
      </c>
      <c r="O96" s="64" t="s">
        <v>192</v>
      </c>
      <c r="P96" s="64" t="s">
        <v>192</v>
      </c>
      <c r="Q96" s="64" t="s">
        <v>219</v>
      </c>
      <c r="R96" s="65">
        <v>1</v>
      </c>
      <c r="S96" s="155">
        <v>0.85</v>
      </c>
      <c r="T96" s="65">
        <v>1</v>
      </c>
      <c r="U96" s="65">
        <v>1</v>
      </c>
      <c r="V96" s="65">
        <v>1</v>
      </c>
      <c r="W96" s="65">
        <v>1</v>
      </c>
      <c r="X96" s="65">
        <v>1</v>
      </c>
      <c r="Y96" s="65">
        <v>1</v>
      </c>
      <c r="Z96" s="65">
        <v>1</v>
      </c>
      <c r="AA96" s="65">
        <v>1</v>
      </c>
      <c r="AB96" s="65">
        <v>1</v>
      </c>
      <c r="AC96" s="64" t="s">
        <v>464</v>
      </c>
      <c r="AD96" s="64" t="s">
        <v>465</v>
      </c>
      <c r="AE96" s="64" t="s">
        <v>55</v>
      </c>
      <c r="AF96" s="64" t="s">
        <v>466</v>
      </c>
      <c r="AG96" s="70" t="s">
        <v>467</v>
      </c>
      <c r="AH96" s="65">
        <v>1</v>
      </c>
      <c r="AI96" s="65">
        <v>1</v>
      </c>
      <c r="AJ96" s="65">
        <v>1</v>
      </c>
      <c r="AK96" s="65">
        <v>1</v>
      </c>
      <c r="AL96" s="90" t="s">
        <v>797</v>
      </c>
      <c r="AM96" s="65">
        <v>0.75</v>
      </c>
      <c r="AN96" s="77" t="s">
        <v>706</v>
      </c>
      <c r="AO96" s="65">
        <v>1</v>
      </c>
      <c r="AP96" s="65">
        <v>1</v>
      </c>
      <c r="AQ96" s="65">
        <v>1</v>
      </c>
      <c r="AR96" s="65">
        <v>1</v>
      </c>
      <c r="AS96" s="90" t="s">
        <v>862</v>
      </c>
      <c r="AT96" s="65">
        <v>0.83</v>
      </c>
      <c r="AU96" s="77" t="s">
        <v>706</v>
      </c>
      <c r="AV96" s="65">
        <v>1</v>
      </c>
      <c r="AW96" s="65">
        <v>0.97</v>
      </c>
      <c r="AX96" s="65">
        <v>0.97</v>
      </c>
      <c r="AY96" s="65">
        <v>1</v>
      </c>
      <c r="AZ96" s="90" t="s">
        <v>921</v>
      </c>
      <c r="BA96" s="65">
        <v>0.97</v>
      </c>
      <c r="BB96" s="10" t="s">
        <v>706</v>
      </c>
      <c r="BC96" s="34"/>
    </row>
    <row r="97" spans="1:55" ht="99.9" customHeight="1" x14ac:dyDescent="0.3">
      <c r="A97" s="34"/>
      <c r="B97" s="63">
        <v>99</v>
      </c>
      <c r="C97" s="64" t="s">
        <v>353</v>
      </c>
      <c r="D97" s="64" t="s">
        <v>354</v>
      </c>
      <c r="E97" s="64" t="s">
        <v>396</v>
      </c>
      <c r="F97" s="64" t="s">
        <v>396</v>
      </c>
      <c r="G97" s="64" t="s">
        <v>397</v>
      </c>
      <c r="H97" s="64" t="s">
        <v>398</v>
      </c>
      <c r="I97" s="90" t="s">
        <v>399</v>
      </c>
      <c r="J97" s="64" t="s">
        <v>409</v>
      </c>
      <c r="K97" s="64" t="s">
        <v>669</v>
      </c>
      <c r="L97" s="64" t="s">
        <v>670</v>
      </c>
      <c r="M97" s="64" t="s">
        <v>671</v>
      </c>
      <c r="N97" s="64" t="s">
        <v>60</v>
      </c>
      <c r="O97" s="64" t="s">
        <v>44</v>
      </c>
      <c r="P97" s="64" t="s">
        <v>192</v>
      </c>
      <c r="Q97" s="64" t="s">
        <v>45</v>
      </c>
      <c r="R97" s="65">
        <v>1</v>
      </c>
      <c r="S97" s="65">
        <v>0.96</v>
      </c>
      <c r="T97" s="65">
        <v>1</v>
      </c>
      <c r="U97" s="65">
        <v>1</v>
      </c>
      <c r="V97" s="65" t="s">
        <v>405</v>
      </c>
      <c r="W97" s="65" t="s">
        <v>405</v>
      </c>
      <c r="X97" s="65" t="s">
        <v>405</v>
      </c>
      <c r="Y97" s="65" t="s">
        <v>405</v>
      </c>
      <c r="Z97" s="65" t="s">
        <v>405</v>
      </c>
      <c r="AA97" s="65" t="s">
        <v>405</v>
      </c>
      <c r="AB97" s="65">
        <v>1</v>
      </c>
      <c r="AC97" s="64" t="s">
        <v>406</v>
      </c>
      <c r="AD97" s="64" t="s">
        <v>406</v>
      </c>
      <c r="AE97" s="64" t="s">
        <v>363</v>
      </c>
      <c r="AF97" s="64" t="s">
        <v>407</v>
      </c>
      <c r="AG97" s="70" t="s">
        <v>408</v>
      </c>
      <c r="AH97" s="65">
        <v>1</v>
      </c>
      <c r="AI97" s="65">
        <v>0.75</v>
      </c>
      <c r="AJ97" s="65">
        <v>0.75</v>
      </c>
      <c r="AK97" s="65">
        <v>1</v>
      </c>
      <c r="AL97" s="90" t="s">
        <v>798</v>
      </c>
      <c r="AM97" s="65">
        <v>0.75</v>
      </c>
      <c r="AN97" s="77" t="s">
        <v>706</v>
      </c>
      <c r="AO97" s="65">
        <v>1</v>
      </c>
      <c r="AP97" s="65">
        <v>0.75</v>
      </c>
      <c r="AQ97" s="65">
        <v>0.75</v>
      </c>
      <c r="AR97" s="65">
        <v>1</v>
      </c>
      <c r="AS97" s="90" t="s">
        <v>798</v>
      </c>
      <c r="AT97" s="65">
        <v>0.75</v>
      </c>
      <c r="AU97" s="77" t="s">
        <v>706</v>
      </c>
      <c r="AV97" s="65">
        <v>1</v>
      </c>
      <c r="AW97" s="65">
        <v>0.96</v>
      </c>
      <c r="AX97" s="65">
        <v>0.96</v>
      </c>
      <c r="AY97" s="65">
        <v>1</v>
      </c>
      <c r="AZ97" s="90" t="s">
        <v>916</v>
      </c>
      <c r="BA97" s="65">
        <v>0.96</v>
      </c>
      <c r="BB97" s="10" t="s">
        <v>706</v>
      </c>
      <c r="BC97" s="34"/>
    </row>
    <row r="98" spans="1:55" ht="99.9" customHeight="1" x14ac:dyDescent="0.3">
      <c r="A98" s="34"/>
      <c r="B98" s="63">
        <v>104</v>
      </c>
      <c r="C98" s="64" t="s">
        <v>33</v>
      </c>
      <c r="D98" s="64" t="s">
        <v>34</v>
      </c>
      <c r="E98" s="64" t="s">
        <v>35</v>
      </c>
      <c r="F98" s="64" t="s">
        <v>36</v>
      </c>
      <c r="G98" s="64" t="s">
        <v>37</v>
      </c>
      <c r="H98" s="64" t="s">
        <v>38</v>
      </c>
      <c r="I98" s="64" t="s">
        <v>39</v>
      </c>
      <c r="J98" s="64" t="s">
        <v>845</v>
      </c>
      <c r="K98" s="64" t="s">
        <v>672</v>
      </c>
      <c r="L98" s="64" t="s">
        <v>673</v>
      </c>
      <c r="M98" s="64" t="s">
        <v>673</v>
      </c>
      <c r="N98" s="64" t="s">
        <v>43</v>
      </c>
      <c r="O98" s="64" t="s">
        <v>44</v>
      </c>
      <c r="P98" s="64" t="s">
        <v>184</v>
      </c>
      <c r="Q98" s="64" t="s">
        <v>45</v>
      </c>
      <c r="R98" s="81" t="s">
        <v>61</v>
      </c>
      <c r="S98" s="64">
        <v>77</v>
      </c>
      <c r="T98" s="67" t="s">
        <v>841</v>
      </c>
      <c r="U98" s="67" t="s">
        <v>61</v>
      </c>
      <c r="V98" s="67" t="s">
        <v>1072</v>
      </c>
      <c r="W98" s="67" t="s">
        <v>674</v>
      </c>
      <c r="X98" s="67" t="s">
        <v>1073</v>
      </c>
      <c r="Y98" s="67" t="s">
        <v>675</v>
      </c>
      <c r="Z98" s="67" t="s">
        <v>1074</v>
      </c>
      <c r="AA98" s="67" t="s">
        <v>676</v>
      </c>
      <c r="AB98" s="69"/>
      <c r="AC98" s="64" t="s">
        <v>87</v>
      </c>
      <c r="AD98" s="64" t="s">
        <v>54</v>
      </c>
      <c r="AE98" s="64" t="s">
        <v>55</v>
      </c>
      <c r="AF98" s="64" t="s">
        <v>56</v>
      </c>
      <c r="AG98" s="70" t="s">
        <v>57</v>
      </c>
      <c r="AH98" s="67" t="s">
        <v>799</v>
      </c>
      <c r="AI98" s="67">
        <v>56</v>
      </c>
      <c r="AJ98" s="67">
        <v>56</v>
      </c>
      <c r="AK98" s="66">
        <f t="shared" ref="AK98" si="54">(AJ98/AI98)</f>
        <v>1</v>
      </c>
      <c r="AL98" s="67" t="s">
        <v>800</v>
      </c>
      <c r="AM98" s="68">
        <f>56/61</f>
        <v>0.91803278688524592</v>
      </c>
      <c r="AN98" s="77" t="s">
        <v>706</v>
      </c>
      <c r="AO98" s="67" t="s">
        <v>841</v>
      </c>
      <c r="AP98" s="67">
        <v>57</v>
      </c>
      <c r="AQ98" s="67">
        <v>57</v>
      </c>
      <c r="AR98" s="67">
        <v>100</v>
      </c>
      <c r="AS98" s="72" t="s">
        <v>842</v>
      </c>
      <c r="AT98" s="78">
        <f>57/61</f>
        <v>0.93442622950819676</v>
      </c>
      <c r="AU98" s="77" t="s">
        <v>706</v>
      </c>
      <c r="AV98" s="67" t="s">
        <v>1075</v>
      </c>
      <c r="AW98" s="67">
        <v>61</v>
      </c>
      <c r="AX98" s="67">
        <v>61</v>
      </c>
      <c r="AY98" s="67">
        <v>100</v>
      </c>
      <c r="AZ98" s="67" t="s">
        <v>993</v>
      </c>
      <c r="BA98" s="68">
        <f>61/61</f>
        <v>1</v>
      </c>
      <c r="BB98" s="10" t="s">
        <v>706</v>
      </c>
      <c r="BC98" s="34"/>
    </row>
    <row r="99" spans="1:55" ht="99.9" customHeight="1" x14ac:dyDescent="0.3">
      <c r="A99" s="34"/>
      <c r="B99" s="132">
        <v>106</v>
      </c>
      <c r="C99" s="133" t="s">
        <v>33</v>
      </c>
      <c r="D99" s="133" t="s">
        <v>34</v>
      </c>
      <c r="E99" s="133" t="s">
        <v>35</v>
      </c>
      <c r="F99" s="133" t="s">
        <v>36</v>
      </c>
      <c r="G99" s="133" t="s">
        <v>37</v>
      </c>
      <c r="H99" s="133" t="s">
        <v>38</v>
      </c>
      <c r="I99" s="133" t="s">
        <v>39</v>
      </c>
      <c r="J99" s="133" t="s">
        <v>845</v>
      </c>
      <c r="K99" s="133" t="s">
        <v>677</v>
      </c>
      <c r="L99" s="133" t="s">
        <v>678</v>
      </c>
      <c r="M99" s="133" t="s">
        <v>678</v>
      </c>
      <c r="N99" s="133" t="s">
        <v>43</v>
      </c>
      <c r="O99" s="133" t="s">
        <v>44</v>
      </c>
      <c r="P99" s="133" t="s">
        <v>44</v>
      </c>
      <c r="Q99" s="133" t="s">
        <v>45</v>
      </c>
      <c r="R99" s="134" t="s">
        <v>61</v>
      </c>
      <c r="S99" s="160">
        <v>84854</v>
      </c>
      <c r="T99" s="135" t="s">
        <v>679</v>
      </c>
      <c r="U99" s="136" t="s">
        <v>61</v>
      </c>
      <c r="V99" s="136" t="s">
        <v>61</v>
      </c>
      <c r="W99" s="136" t="s">
        <v>61</v>
      </c>
      <c r="X99" s="136" t="s">
        <v>680</v>
      </c>
      <c r="Y99" s="137" t="s">
        <v>681</v>
      </c>
      <c r="Z99" s="136" t="s">
        <v>1076</v>
      </c>
      <c r="AA99" s="136" t="s">
        <v>682</v>
      </c>
      <c r="AC99" s="133" t="s">
        <v>87</v>
      </c>
      <c r="AD99" s="133" t="s">
        <v>54</v>
      </c>
      <c r="AE99" s="133" t="s">
        <v>55</v>
      </c>
      <c r="AF99" s="133" t="s">
        <v>56</v>
      </c>
      <c r="AG99" s="138" t="s">
        <v>57</v>
      </c>
      <c r="AH99" s="135" t="s">
        <v>679</v>
      </c>
      <c r="AI99" s="135">
        <f t="shared" ref="AI99:AJ99" si="55">84854+(9445+49741+27106+18434+ 42008+ 16835+ 11899+ 6901)</f>
        <v>267223</v>
      </c>
      <c r="AJ99" s="135">
        <f t="shared" si="55"/>
        <v>267223</v>
      </c>
      <c r="AK99" s="139">
        <f>AJ99/AI99</f>
        <v>1</v>
      </c>
      <c r="AL99" s="79" t="s">
        <v>801</v>
      </c>
      <c r="AM99" s="139">
        <f>(AJ99-84854)/749072</f>
        <v>0.2434599077258261</v>
      </c>
      <c r="AN99" s="140" t="s">
        <v>710</v>
      </c>
      <c r="AO99" s="136" t="s">
        <v>679</v>
      </c>
      <c r="AP99" s="135">
        <f t="shared" ref="AP99:AQ99" si="56">84854+(9445+49741+27106+18434+ 42008+ 16835+ 11899+ 6901+ 22306)</f>
        <v>289529</v>
      </c>
      <c r="AQ99" s="135">
        <f t="shared" si="56"/>
        <v>289529</v>
      </c>
      <c r="AR99" s="139">
        <f>AP99/AQ99</f>
        <v>1</v>
      </c>
      <c r="AS99" s="80" t="s">
        <v>843</v>
      </c>
      <c r="AT99" s="137">
        <f>(AQ99-84854)/749072</f>
        <v>0.27323808659247711</v>
      </c>
      <c r="AU99" s="140" t="s">
        <v>710</v>
      </c>
      <c r="AV99" s="135" t="s">
        <v>994</v>
      </c>
      <c r="AW99" s="135">
        <f t="shared" ref="AW99:AX99" si="57">84854+(9445+49741+27106+18434+ 42008+ 16835+ 11899+ 6901+ 22306+ 327841)</f>
        <v>617370</v>
      </c>
      <c r="AX99" s="135">
        <f t="shared" si="57"/>
        <v>617370</v>
      </c>
      <c r="AY99" s="139">
        <f>AW99/AX99</f>
        <v>1</v>
      </c>
      <c r="AZ99" s="79" t="s">
        <v>995</v>
      </c>
      <c r="BA99" s="139">
        <f>(AW99-84854)/760880</f>
        <v>0.69986857323099572</v>
      </c>
      <c r="BB99" s="32" t="s">
        <v>710</v>
      </c>
      <c r="BC99" s="34"/>
    </row>
    <row r="100" spans="1:55" ht="99.9" customHeight="1" x14ac:dyDescent="0.3">
      <c r="A100" s="34"/>
      <c r="B100" s="63">
        <v>108</v>
      </c>
      <c r="C100" s="64" t="s">
        <v>33</v>
      </c>
      <c r="D100" s="64" t="s">
        <v>34</v>
      </c>
      <c r="E100" s="64" t="s">
        <v>108</v>
      </c>
      <c r="F100" s="64" t="s">
        <v>36</v>
      </c>
      <c r="G100" s="64" t="s">
        <v>113</v>
      </c>
      <c r="H100" s="64" t="s">
        <v>38</v>
      </c>
      <c r="I100" s="64" t="s">
        <v>39</v>
      </c>
      <c r="J100" s="64" t="s">
        <v>845</v>
      </c>
      <c r="K100" s="64" t="s">
        <v>683</v>
      </c>
      <c r="L100" s="64" t="s">
        <v>684</v>
      </c>
      <c r="M100" s="64" t="s">
        <v>685</v>
      </c>
      <c r="N100" s="64" t="s">
        <v>60</v>
      </c>
      <c r="O100" s="64" t="s">
        <v>44</v>
      </c>
      <c r="P100" s="64" t="s">
        <v>44</v>
      </c>
      <c r="Q100" s="64" t="s">
        <v>45</v>
      </c>
      <c r="R100" s="64" t="s">
        <v>61</v>
      </c>
      <c r="S100" s="65">
        <v>0.5</v>
      </c>
      <c r="T100" s="64" t="s">
        <v>686</v>
      </c>
      <c r="U100" s="64" t="s">
        <v>61</v>
      </c>
      <c r="V100" s="64" t="s">
        <v>687</v>
      </c>
      <c r="W100" s="64" t="s">
        <v>688</v>
      </c>
      <c r="X100" s="64" t="s">
        <v>689</v>
      </c>
      <c r="Y100" s="64" t="s">
        <v>690</v>
      </c>
      <c r="Z100" s="64" t="s">
        <v>691</v>
      </c>
      <c r="AA100" s="64" t="s">
        <v>692</v>
      </c>
      <c r="AB100" s="74"/>
      <c r="AC100" s="64" t="s">
        <v>117</v>
      </c>
      <c r="AD100" s="64" t="s">
        <v>64</v>
      </c>
      <c r="AE100" s="64" t="s">
        <v>55</v>
      </c>
      <c r="AF100" s="64" t="s">
        <v>118</v>
      </c>
      <c r="AG100" s="64" t="s">
        <v>119</v>
      </c>
      <c r="AH100" s="81">
        <v>0.56979999999999997</v>
      </c>
      <c r="AI100" s="88">
        <v>0.5</v>
      </c>
      <c r="AJ100" s="88">
        <v>0.5</v>
      </c>
      <c r="AK100" s="65">
        <f>AJ100/AI100</f>
        <v>1</v>
      </c>
      <c r="AL100" s="64" t="s">
        <v>1077</v>
      </c>
      <c r="AM100" s="65">
        <v>0</v>
      </c>
      <c r="AN100" s="74" t="s">
        <v>710</v>
      </c>
      <c r="AO100" s="81">
        <v>0.56979999999999997</v>
      </c>
      <c r="AP100" s="88">
        <v>0.5</v>
      </c>
      <c r="AQ100" s="88">
        <v>0.5</v>
      </c>
      <c r="AR100" s="65">
        <f>AQ100/AP100</f>
        <v>1</v>
      </c>
      <c r="AS100" s="90" t="s">
        <v>844</v>
      </c>
      <c r="AT100" s="65">
        <v>0</v>
      </c>
      <c r="AU100" s="74" t="s">
        <v>710</v>
      </c>
      <c r="AV100" s="64" t="s">
        <v>996</v>
      </c>
      <c r="AW100" s="87">
        <v>0.53169999999999995</v>
      </c>
      <c r="AX100" s="87">
        <v>0.53169999999999995</v>
      </c>
      <c r="AY100" s="65">
        <f>AX100/AW100</f>
        <v>1</v>
      </c>
      <c r="AZ100" s="64" t="s">
        <v>997</v>
      </c>
      <c r="BA100" s="65">
        <v>1</v>
      </c>
      <c r="BB100" s="11" t="s">
        <v>710</v>
      </c>
      <c r="BC100" s="34"/>
    </row>
    <row r="101" spans="1:55" ht="99.9" customHeight="1" x14ac:dyDescent="0.3">
      <c r="A101" s="34"/>
      <c r="B101" s="63">
        <v>109</v>
      </c>
      <c r="C101" s="64" t="s">
        <v>693</v>
      </c>
      <c r="D101" s="64" t="s">
        <v>694</v>
      </c>
      <c r="E101" s="64" t="s">
        <v>376</v>
      </c>
      <c r="F101" s="64" t="s">
        <v>376</v>
      </c>
      <c r="G101" s="64" t="s">
        <v>356</v>
      </c>
      <c r="H101" s="161"/>
      <c r="I101" s="64" t="s">
        <v>368</v>
      </c>
      <c r="J101" s="64" t="s">
        <v>381</v>
      </c>
      <c r="K101" s="64" t="s">
        <v>695</v>
      </c>
      <c r="L101" s="64" t="s">
        <v>696</v>
      </c>
      <c r="M101" s="64" t="s">
        <v>697</v>
      </c>
      <c r="N101" s="64" t="s">
        <v>60</v>
      </c>
      <c r="O101" s="64" t="s">
        <v>44</v>
      </c>
      <c r="P101" s="64" t="s">
        <v>192</v>
      </c>
      <c r="Q101" s="64" t="s">
        <v>45</v>
      </c>
      <c r="R101" s="65" t="s">
        <v>61</v>
      </c>
      <c r="S101" s="65" t="s">
        <v>61</v>
      </c>
      <c r="T101" s="65">
        <v>0.9</v>
      </c>
      <c r="U101" s="65">
        <v>1</v>
      </c>
      <c r="V101" s="161"/>
      <c r="W101" s="161"/>
      <c r="X101" s="161"/>
      <c r="Y101" s="161"/>
      <c r="Z101" s="161"/>
      <c r="AA101" s="161"/>
      <c r="AB101" s="161"/>
      <c r="AC101" s="64" t="s">
        <v>153</v>
      </c>
      <c r="AD101" s="64" t="s">
        <v>153</v>
      </c>
      <c r="AE101" s="64" t="s">
        <v>363</v>
      </c>
      <c r="AF101" s="64" t="s">
        <v>374</v>
      </c>
      <c r="AG101" s="64" t="s">
        <v>375</v>
      </c>
      <c r="AH101" s="65">
        <v>0.9</v>
      </c>
      <c r="AI101" s="65">
        <v>0.36</v>
      </c>
      <c r="AJ101" s="65">
        <v>0.36</v>
      </c>
      <c r="AK101" s="65">
        <v>1</v>
      </c>
      <c r="AL101" s="90" t="s">
        <v>802</v>
      </c>
      <c r="AM101" s="65">
        <f>AJ101/AH101</f>
        <v>0.39999999999999997</v>
      </c>
      <c r="AN101" s="74" t="s">
        <v>710</v>
      </c>
      <c r="AO101" s="65">
        <v>0.9</v>
      </c>
      <c r="AP101" s="65">
        <v>0.54</v>
      </c>
      <c r="AQ101" s="65">
        <v>0.54</v>
      </c>
      <c r="AR101" s="65">
        <v>1</v>
      </c>
      <c r="AS101" s="90" t="s">
        <v>850</v>
      </c>
      <c r="AT101" s="2">
        <v>0.6</v>
      </c>
      <c r="AU101" s="74" t="s">
        <v>710</v>
      </c>
      <c r="AV101" s="65">
        <v>0.9</v>
      </c>
      <c r="AW101" s="65">
        <v>0.9</v>
      </c>
      <c r="AX101" s="65">
        <v>0.9</v>
      </c>
      <c r="AY101" s="65">
        <v>1</v>
      </c>
      <c r="AZ101" s="114" t="s">
        <v>929</v>
      </c>
      <c r="BA101" s="2">
        <v>1</v>
      </c>
      <c r="BB101" s="10" t="s">
        <v>706</v>
      </c>
      <c r="BC101" s="34"/>
    </row>
    <row r="102" spans="1:55" ht="163.80000000000001" thickBot="1" x14ac:dyDescent="0.35">
      <c r="A102" s="34"/>
      <c r="B102" s="141">
        <v>110</v>
      </c>
      <c r="C102" s="142" t="s">
        <v>353</v>
      </c>
      <c r="D102" s="142" t="s">
        <v>354</v>
      </c>
      <c r="E102" s="142" t="s">
        <v>656</v>
      </c>
      <c r="F102" s="142" t="s">
        <v>656</v>
      </c>
      <c r="G102" s="142" t="s">
        <v>599</v>
      </c>
      <c r="H102" s="162"/>
      <c r="I102" s="142" t="s">
        <v>657</v>
      </c>
      <c r="J102" s="142" t="s">
        <v>658</v>
      </c>
      <c r="K102" s="142" t="s">
        <v>1018</v>
      </c>
      <c r="L102" s="142" t="s">
        <v>1019</v>
      </c>
      <c r="M102" s="142" t="s">
        <v>1020</v>
      </c>
      <c r="N102" s="142" t="s">
        <v>60</v>
      </c>
      <c r="O102" s="142" t="s">
        <v>44</v>
      </c>
      <c r="P102" s="142" t="s">
        <v>44</v>
      </c>
      <c r="Q102" s="142" t="s">
        <v>45</v>
      </c>
      <c r="R102" s="143" t="s">
        <v>61</v>
      </c>
      <c r="S102" s="143" t="s">
        <v>61</v>
      </c>
      <c r="T102" s="143">
        <v>1</v>
      </c>
      <c r="U102" s="143"/>
      <c r="V102" s="143"/>
      <c r="W102" s="143"/>
      <c r="X102" s="143"/>
      <c r="Y102" s="143"/>
      <c r="Z102" s="143"/>
      <c r="AA102" s="143"/>
      <c r="AB102" s="144"/>
      <c r="AC102" s="142" t="s">
        <v>163</v>
      </c>
      <c r="AD102" s="142" t="s">
        <v>163</v>
      </c>
      <c r="AE102" s="142" t="s">
        <v>363</v>
      </c>
      <c r="AF102" s="142" t="s">
        <v>420</v>
      </c>
      <c r="AG102" s="142" t="s">
        <v>659</v>
      </c>
      <c r="AH102" s="142" t="s">
        <v>61</v>
      </c>
      <c r="AI102" s="142" t="s">
        <v>61</v>
      </c>
      <c r="AJ102" s="142" t="s">
        <v>61</v>
      </c>
      <c r="AK102" s="142" t="s">
        <v>61</v>
      </c>
      <c r="AL102" s="142" t="s">
        <v>61</v>
      </c>
      <c r="AM102" s="142" t="s">
        <v>61</v>
      </c>
      <c r="AN102" s="142" t="s">
        <v>61</v>
      </c>
      <c r="AO102" s="143" t="s">
        <v>61</v>
      </c>
      <c r="AP102" s="142" t="s">
        <v>61</v>
      </c>
      <c r="AQ102" s="142" t="s">
        <v>61</v>
      </c>
      <c r="AR102" s="143" t="s">
        <v>61</v>
      </c>
      <c r="AS102" s="163" t="s">
        <v>880</v>
      </c>
      <c r="AT102" s="143" t="s">
        <v>61</v>
      </c>
      <c r="AU102" s="142" t="s">
        <v>61</v>
      </c>
      <c r="AV102" s="143">
        <v>1</v>
      </c>
      <c r="AW102" s="143">
        <v>0.9</v>
      </c>
      <c r="AX102" s="143">
        <v>0.9</v>
      </c>
      <c r="AY102" s="143">
        <v>0.9</v>
      </c>
      <c r="AZ102" s="145" t="s">
        <v>1015</v>
      </c>
      <c r="BA102" s="51">
        <v>0.9</v>
      </c>
      <c r="BB102" s="52" t="s">
        <v>706</v>
      </c>
      <c r="BC102" s="34"/>
    </row>
    <row r="103" spans="1:55" x14ac:dyDescent="0.3">
      <c r="A103" s="34"/>
      <c r="B103" s="34"/>
      <c r="C103" s="34"/>
      <c r="D103" s="34"/>
      <c r="E103" s="34"/>
      <c r="F103" s="34"/>
      <c r="G103" s="34"/>
      <c r="H103" s="34"/>
      <c r="I103" s="34"/>
      <c r="J103" s="34"/>
      <c r="K103" s="34"/>
      <c r="L103" s="34"/>
      <c r="M103" s="34"/>
      <c r="N103" s="34"/>
      <c r="O103" s="34"/>
      <c r="P103" s="34"/>
      <c r="Q103" s="34"/>
      <c r="R103" s="34"/>
      <c r="S103" s="34"/>
      <c r="T103" s="34"/>
      <c r="U103" s="34"/>
      <c r="V103" s="34"/>
      <c r="W103" s="34"/>
      <c r="X103" s="34"/>
      <c r="Y103" s="34"/>
      <c r="Z103" s="34"/>
      <c r="AA103" s="34"/>
      <c r="AB103" s="34"/>
      <c r="AC103" s="34"/>
      <c r="AD103" s="34"/>
      <c r="AE103" s="34"/>
      <c r="AF103" s="34"/>
      <c r="AG103" s="34"/>
      <c r="AH103" s="34"/>
      <c r="AI103" s="34"/>
      <c r="AJ103" s="34"/>
      <c r="AK103" s="34"/>
      <c r="AL103" s="34"/>
      <c r="AM103" s="34"/>
      <c r="AN103" s="34"/>
      <c r="AO103" s="34"/>
      <c r="AP103" s="34"/>
      <c r="AQ103" s="34"/>
      <c r="AR103" s="34"/>
      <c r="AS103" s="164"/>
      <c r="AT103" s="34"/>
      <c r="AU103" s="34"/>
      <c r="AV103" s="34"/>
      <c r="AW103" s="34"/>
      <c r="AX103" s="34"/>
      <c r="AY103" s="34"/>
      <c r="AZ103" s="34"/>
      <c r="BA103" s="34"/>
      <c r="BB103" s="34"/>
      <c r="BC103" s="34"/>
    </row>
  </sheetData>
  <mergeCells count="2">
    <mergeCell ref="B4:AG4"/>
    <mergeCell ref="AV4:BB4"/>
  </mergeCells>
  <pageMargins left="0.7" right="0.7" top="0.75" bottom="0.75" header="0.3" footer="0.3"/>
  <pageSetup orientation="portrait" horizontalDpi="4294967292"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3:B43"/>
  <sheetViews>
    <sheetView showGridLines="0" workbookViewId="0">
      <selection activeCell="C6" sqref="C6"/>
    </sheetView>
  </sheetViews>
  <sheetFormatPr baseColWidth="10" defaultRowHeight="14.4" x14ac:dyDescent="0.3"/>
  <cols>
    <col min="1" max="1" width="51.33203125" customWidth="1"/>
    <col min="2" max="2" width="38.5546875" bestFit="1" customWidth="1"/>
  </cols>
  <sheetData>
    <row r="3" spans="1:2" x14ac:dyDescent="0.3">
      <c r="A3" s="21" t="s">
        <v>1010</v>
      </c>
      <c r="B3" t="s">
        <v>1012</v>
      </c>
    </row>
    <row r="4" spans="1:2" x14ac:dyDescent="0.3">
      <c r="A4" s="22" t="s">
        <v>399</v>
      </c>
      <c r="B4" s="20">
        <v>0.995</v>
      </c>
    </row>
    <row r="5" spans="1:2" x14ac:dyDescent="0.3">
      <c r="A5" s="22" t="s">
        <v>437</v>
      </c>
      <c r="B5" s="20">
        <v>0.93500000000000005</v>
      </c>
    </row>
    <row r="6" spans="1:2" x14ac:dyDescent="0.3">
      <c r="A6" s="22" t="s">
        <v>445</v>
      </c>
      <c r="B6" s="20">
        <v>0.995</v>
      </c>
    </row>
    <row r="7" spans="1:2" x14ac:dyDescent="0.3">
      <c r="A7" s="22" t="s">
        <v>459</v>
      </c>
      <c r="B7" s="20">
        <v>0.99399999999999999</v>
      </c>
    </row>
    <row r="8" spans="1:2" x14ac:dyDescent="0.3">
      <c r="A8" s="22" t="s">
        <v>485</v>
      </c>
      <c r="B8" s="23">
        <v>0.83946382593344193</v>
      </c>
    </row>
    <row r="9" spans="1:2" x14ac:dyDescent="0.3">
      <c r="A9" s="22" t="s">
        <v>512</v>
      </c>
      <c r="B9" s="33">
        <v>0.94905660377358492</v>
      </c>
    </row>
    <row r="10" spans="1:2" x14ac:dyDescent="0.3">
      <c r="A10" s="22" t="s">
        <v>39</v>
      </c>
      <c r="B10" s="20">
        <v>0.96751380140317123</v>
      </c>
    </row>
    <row r="11" spans="1:2" x14ac:dyDescent="0.3">
      <c r="A11" s="22" t="s">
        <v>179</v>
      </c>
      <c r="B11" s="20">
        <v>0.91678899943114389</v>
      </c>
    </row>
    <row r="12" spans="1:2" x14ac:dyDescent="0.3">
      <c r="A12" s="22" t="s">
        <v>527</v>
      </c>
      <c r="B12" s="20">
        <v>0.96250000000000002</v>
      </c>
    </row>
    <row r="13" spans="1:2" x14ac:dyDescent="0.3">
      <c r="A13" s="22" t="s">
        <v>273</v>
      </c>
      <c r="B13" s="23">
        <v>0.88668016194331989</v>
      </c>
    </row>
    <row r="14" spans="1:2" x14ac:dyDescent="0.3">
      <c r="A14" s="22" t="s">
        <v>544</v>
      </c>
      <c r="B14" s="23">
        <v>0.89166666666666661</v>
      </c>
    </row>
    <row r="15" spans="1:2" x14ac:dyDescent="0.3">
      <c r="A15" s="22" t="s">
        <v>560</v>
      </c>
      <c r="B15" s="23">
        <v>1</v>
      </c>
    </row>
    <row r="16" spans="1:2" x14ac:dyDescent="0.3">
      <c r="A16" s="22" t="s">
        <v>579</v>
      </c>
      <c r="B16" s="20">
        <v>0.98872222222222217</v>
      </c>
    </row>
    <row r="17" spans="1:2" x14ac:dyDescent="0.3">
      <c r="A17" s="22" t="s">
        <v>357</v>
      </c>
      <c r="B17" s="20">
        <v>1</v>
      </c>
    </row>
    <row r="18" spans="1:2" x14ac:dyDescent="0.3">
      <c r="A18" s="22" t="s">
        <v>600</v>
      </c>
      <c r="B18" s="33">
        <v>0.9</v>
      </c>
    </row>
    <row r="19" spans="1:2" x14ac:dyDescent="0.3">
      <c r="A19" s="22" t="s">
        <v>657</v>
      </c>
      <c r="B19" s="20">
        <v>0.9</v>
      </c>
    </row>
    <row r="20" spans="1:2" x14ac:dyDescent="0.3">
      <c r="A20" s="22" t="s">
        <v>612</v>
      </c>
      <c r="B20" s="20">
        <v>1</v>
      </c>
    </row>
    <row r="21" spans="1:2" x14ac:dyDescent="0.3">
      <c r="A21" s="22" t="s">
        <v>368</v>
      </c>
      <c r="B21" s="20">
        <v>1</v>
      </c>
    </row>
    <row r="22" spans="1:2" x14ac:dyDescent="0.3">
      <c r="A22" s="22" t="s">
        <v>1011</v>
      </c>
      <c r="B22" s="20">
        <v>0.9438734935964691</v>
      </c>
    </row>
    <row r="23" spans="1:2" ht="15" thickBot="1" x14ac:dyDescent="0.35"/>
    <row r="24" spans="1:2" ht="15" thickBot="1" x14ac:dyDescent="0.35">
      <c r="A24" s="29" t="s">
        <v>1013</v>
      </c>
      <c r="B24" s="30" t="s">
        <v>1016</v>
      </c>
    </row>
    <row r="25" spans="1:2" x14ac:dyDescent="0.3">
      <c r="A25" s="27" t="s">
        <v>399</v>
      </c>
      <c r="B25" s="28">
        <v>0.995</v>
      </c>
    </row>
    <row r="26" spans="1:2" x14ac:dyDescent="0.3">
      <c r="A26" s="24" t="s">
        <v>544</v>
      </c>
      <c r="B26" s="26">
        <v>0.89166666666666661</v>
      </c>
    </row>
    <row r="27" spans="1:2" x14ac:dyDescent="0.3">
      <c r="A27" s="24" t="s">
        <v>560</v>
      </c>
      <c r="B27" s="26">
        <v>1</v>
      </c>
    </row>
    <row r="28" spans="1:2" x14ac:dyDescent="0.3">
      <c r="A28" s="24" t="s">
        <v>579</v>
      </c>
      <c r="B28" s="25">
        <v>0.98872222222222217</v>
      </c>
    </row>
    <row r="29" spans="1:2" x14ac:dyDescent="0.3">
      <c r="A29" s="24" t="s">
        <v>357</v>
      </c>
      <c r="B29" s="25">
        <v>1</v>
      </c>
    </row>
    <row r="30" spans="1:2" x14ac:dyDescent="0.3">
      <c r="A30" s="24" t="s">
        <v>600</v>
      </c>
      <c r="B30" s="26">
        <v>0.82789855072463769</v>
      </c>
    </row>
    <row r="31" spans="1:2" x14ac:dyDescent="0.3">
      <c r="A31" s="24" t="s">
        <v>657</v>
      </c>
      <c r="B31" s="25">
        <v>0.9</v>
      </c>
    </row>
    <row r="32" spans="1:2" x14ac:dyDescent="0.3">
      <c r="A32" s="24" t="s">
        <v>612</v>
      </c>
      <c r="B32" s="25">
        <v>1</v>
      </c>
    </row>
    <row r="33" spans="1:2" x14ac:dyDescent="0.3">
      <c r="A33" s="24" t="s">
        <v>368</v>
      </c>
      <c r="B33" s="25">
        <v>1</v>
      </c>
    </row>
    <row r="34" spans="1:2" x14ac:dyDescent="0.3">
      <c r="A34" s="24" t="s">
        <v>437</v>
      </c>
      <c r="B34" s="25">
        <v>0.93500000000000005</v>
      </c>
    </row>
    <row r="35" spans="1:2" x14ac:dyDescent="0.3">
      <c r="A35" s="24" t="s">
        <v>445</v>
      </c>
      <c r="B35" s="25">
        <v>0.995</v>
      </c>
    </row>
    <row r="36" spans="1:2" x14ac:dyDescent="0.3">
      <c r="A36" s="24" t="s">
        <v>459</v>
      </c>
      <c r="B36" s="25">
        <v>0.99399999999999999</v>
      </c>
    </row>
    <row r="37" spans="1:2" x14ac:dyDescent="0.3">
      <c r="A37" s="24" t="s">
        <v>485</v>
      </c>
      <c r="B37" s="26">
        <v>0.83946382593344193</v>
      </c>
    </row>
    <row r="38" spans="1:2" x14ac:dyDescent="0.3">
      <c r="A38" s="24" t="s">
        <v>512</v>
      </c>
      <c r="B38" s="26">
        <v>0.86871069182389937</v>
      </c>
    </row>
    <row r="39" spans="1:2" x14ac:dyDescent="0.3">
      <c r="A39" s="24" t="s">
        <v>39</v>
      </c>
      <c r="B39" s="25">
        <v>0.96751380140317123</v>
      </c>
    </row>
    <row r="40" spans="1:2" x14ac:dyDescent="0.3">
      <c r="A40" s="24" t="s">
        <v>179</v>
      </c>
      <c r="B40" s="25">
        <v>0.91678899943114389</v>
      </c>
    </row>
    <row r="41" spans="1:2" x14ac:dyDescent="0.3">
      <c r="A41" s="24" t="s">
        <v>527</v>
      </c>
      <c r="B41" s="25">
        <v>0.96250000000000002</v>
      </c>
    </row>
    <row r="42" spans="1:2" ht="15" thickBot="1" x14ac:dyDescent="0.35">
      <c r="A42" s="24" t="s">
        <v>273</v>
      </c>
      <c r="B42" s="26">
        <v>0.88668016194331989</v>
      </c>
    </row>
    <row r="43" spans="1:2" ht="15" thickBot="1" x14ac:dyDescent="0.35">
      <c r="A43" s="29" t="s">
        <v>1017</v>
      </c>
      <c r="B43" s="31">
        <v>0.94073024903512825</v>
      </c>
    </row>
  </sheetData>
  <pageMargins left="0.7" right="0.7" top="0.75" bottom="0.75" header="0.3" footer="0.3"/>
  <pageSetup orientation="portrait" horizontalDpi="4294967292" verticalDpi="0"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E33513-E824-46D8-AB90-609F9721EEB8}">
  <sheetPr codeName="Hoja25">
    <tabColor rgb="FF00B050"/>
  </sheetPr>
  <dimension ref="A1:AH3162"/>
  <sheetViews>
    <sheetView showGridLines="0" zoomScale="70" zoomScaleNormal="70" workbookViewId="0">
      <pane xSplit="3" ySplit="4" topLeftCell="D5" activePane="bottomRight" state="frozen"/>
      <selection pane="topRight" activeCell="D1" sqref="D1"/>
      <selection pane="bottomLeft" activeCell="A5" sqref="A5"/>
      <selection pane="bottomRight" activeCell="AH2" sqref="AH2"/>
    </sheetView>
  </sheetViews>
  <sheetFormatPr baseColWidth="10" defaultColWidth="0" defaultRowHeight="0" customHeight="1" zeroHeight="1" x14ac:dyDescent="0.25"/>
  <cols>
    <col min="1" max="1" width="5.5546875" style="190" customWidth="1"/>
    <col min="2" max="2" width="21.44140625" style="166" customWidth="1"/>
    <col min="3" max="3" width="30.109375" style="166" customWidth="1"/>
    <col min="4" max="4" width="34.33203125" style="166" customWidth="1"/>
    <col min="5" max="5" width="23.5546875" style="166" customWidth="1"/>
    <col min="6" max="6" width="28.44140625" style="166" customWidth="1"/>
    <col min="7" max="7" width="13.5546875" style="166" customWidth="1"/>
    <col min="8" max="8" width="23.33203125" style="166" customWidth="1"/>
    <col min="9" max="9" width="21.44140625" style="166" customWidth="1"/>
    <col min="10" max="10" width="29.88671875" style="172" customWidth="1"/>
    <col min="11" max="11" width="25.6640625" style="172" customWidth="1"/>
    <col min="12" max="12" width="30" style="166" customWidth="1"/>
    <col min="13" max="13" width="26.88671875" style="172" customWidth="1"/>
    <col min="14" max="14" width="26.6640625" style="166" customWidth="1"/>
    <col min="15" max="15" width="26.33203125" style="166" customWidth="1"/>
    <col min="16" max="17" width="22.44140625" style="166" customWidth="1"/>
    <col min="18" max="18" width="26.5546875" style="166" customWidth="1"/>
    <col min="19" max="19" width="31" style="166" customWidth="1"/>
    <col min="20" max="20" width="26.88671875" style="166" customWidth="1"/>
    <col min="21" max="21" width="32.6640625" style="166" customWidth="1"/>
    <col min="22" max="22" width="25" style="166" customWidth="1"/>
    <col min="23" max="23" width="27.44140625" style="166" customWidth="1"/>
    <col min="24" max="24" width="24" style="166" customWidth="1"/>
    <col min="25" max="25" width="33" style="166" customWidth="1"/>
    <col min="26" max="26" width="33.44140625" style="166" customWidth="1"/>
    <col min="27" max="27" width="27.6640625" style="166" customWidth="1"/>
    <col min="28" max="28" width="33" style="166" customWidth="1"/>
    <col min="29" max="29" width="27.44140625" style="166" customWidth="1"/>
    <col min="30" max="30" width="21.5546875" style="166" customWidth="1"/>
    <col min="31" max="31" width="27.5546875" style="166" bestFit="1" customWidth="1"/>
    <col min="32" max="32" width="25.88671875" style="166" bestFit="1" customWidth="1"/>
    <col min="33" max="33" width="17" style="166" bestFit="1" customWidth="1"/>
    <col min="34" max="34" width="5.109375" style="190" customWidth="1"/>
    <col min="35" max="16384" width="14.44140625" style="166" hidden="1"/>
  </cols>
  <sheetData>
    <row r="1" spans="1:34" s="190" customFormat="1" ht="21.75" customHeight="1" x14ac:dyDescent="0.25">
      <c r="J1" s="196"/>
      <c r="K1" s="196"/>
      <c r="M1" s="196"/>
    </row>
    <row r="2" spans="1:34" s="175" customFormat="1" ht="71.25" customHeight="1" x14ac:dyDescent="0.3">
      <c r="A2" s="174"/>
      <c r="B2" s="201" t="s">
        <v>1079</v>
      </c>
      <c r="C2" s="201"/>
      <c r="D2" s="201"/>
      <c r="E2" s="202"/>
      <c r="F2" s="203" t="s">
        <v>1078</v>
      </c>
      <c r="G2" s="203"/>
      <c r="H2" s="203"/>
      <c r="I2" s="203"/>
      <c r="J2" s="203"/>
      <c r="K2" s="203"/>
      <c r="L2" s="203"/>
      <c r="M2" s="203"/>
      <c r="N2" s="203"/>
      <c r="O2" s="203" t="s">
        <v>1080</v>
      </c>
      <c r="P2" s="203"/>
      <c r="Q2" s="203"/>
      <c r="R2" s="203"/>
      <c r="S2" s="203"/>
      <c r="T2" s="203"/>
      <c r="U2" s="203"/>
      <c r="V2" s="203"/>
      <c r="W2" s="205" t="s">
        <v>1657</v>
      </c>
      <c r="X2" s="206"/>
      <c r="Y2" s="206"/>
      <c r="Z2" s="206"/>
      <c r="AA2" s="206"/>
      <c r="AB2" s="206"/>
      <c r="AC2" s="206"/>
      <c r="AD2" s="206"/>
      <c r="AE2" s="206"/>
      <c r="AF2" s="206"/>
      <c r="AG2" s="206"/>
      <c r="AH2" s="174"/>
    </row>
    <row r="3" spans="1:34" s="175" customFormat="1" ht="20.25" customHeight="1" x14ac:dyDescent="0.3">
      <c r="A3" s="174"/>
      <c r="B3" s="201"/>
      <c r="C3" s="201"/>
      <c r="D3" s="201"/>
      <c r="E3" s="202"/>
      <c r="F3" s="204"/>
      <c r="G3" s="204"/>
      <c r="H3" s="204"/>
      <c r="I3" s="204"/>
      <c r="J3" s="204"/>
      <c r="K3" s="204"/>
      <c r="L3" s="204"/>
      <c r="M3" s="204"/>
      <c r="N3" s="204"/>
      <c r="O3" s="204"/>
      <c r="P3" s="204"/>
      <c r="Q3" s="204"/>
      <c r="R3" s="204"/>
      <c r="S3" s="204"/>
      <c r="T3" s="204"/>
      <c r="U3" s="204"/>
      <c r="V3" s="204"/>
      <c r="W3" s="205"/>
      <c r="X3" s="206"/>
      <c r="Y3" s="206"/>
      <c r="Z3" s="206"/>
      <c r="AA3" s="206"/>
      <c r="AB3" s="206"/>
      <c r="AC3" s="206"/>
      <c r="AD3" s="206"/>
      <c r="AE3" s="206"/>
      <c r="AF3" s="206"/>
      <c r="AG3" s="206"/>
      <c r="AH3" s="174"/>
    </row>
    <row r="4" spans="1:34" ht="60" customHeight="1" x14ac:dyDescent="0.3">
      <c r="A4" s="191"/>
      <c r="B4" s="176" t="s">
        <v>1081</v>
      </c>
      <c r="C4" s="176" t="s">
        <v>1082</v>
      </c>
      <c r="D4" s="176" t="s">
        <v>1083</v>
      </c>
      <c r="E4" s="176" t="s">
        <v>1084</v>
      </c>
      <c r="F4" s="177" t="s">
        <v>1085</v>
      </c>
      <c r="G4" s="177" t="s">
        <v>1086</v>
      </c>
      <c r="H4" s="177" t="s">
        <v>1087</v>
      </c>
      <c r="I4" s="177" t="s">
        <v>1088</v>
      </c>
      <c r="J4" s="178" t="s">
        <v>1089</v>
      </c>
      <c r="K4" s="179" t="s">
        <v>1090</v>
      </c>
      <c r="L4" s="177" t="s">
        <v>1091</v>
      </c>
      <c r="M4" s="179" t="s">
        <v>1092</v>
      </c>
      <c r="N4" s="177" t="s">
        <v>1093</v>
      </c>
      <c r="O4" s="180" t="s">
        <v>1094</v>
      </c>
      <c r="P4" s="180" t="s">
        <v>1095</v>
      </c>
      <c r="Q4" s="180" t="s">
        <v>1096</v>
      </c>
      <c r="R4" s="180" t="s">
        <v>1097</v>
      </c>
      <c r="S4" s="180" t="s">
        <v>1098</v>
      </c>
      <c r="T4" s="180" t="s">
        <v>1099</v>
      </c>
      <c r="U4" s="180" t="s">
        <v>1100</v>
      </c>
      <c r="V4" s="180" t="s">
        <v>1101</v>
      </c>
      <c r="W4" s="181" t="s">
        <v>1102</v>
      </c>
      <c r="X4" s="181" t="s">
        <v>1103</v>
      </c>
      <c r="Y4" s="181" t="s">
        <v>1104</v>
      </c>
      <c r="Z4" s="182" t="s">
        <v>1105</v>
      </c>
      <c r="AA4" s="181" t="s">
        <v>1106</v>
      </c>
      <c r="AB4" s="181" t="s">
        <v>1107</v>
      </c>
      <c r="AC4" s="181" t="s">
        <v>1108</v>
      </c>
      <c r="AD4" s="181" t="s">
        <v>1109</v>
      </c>
      <c r="AE4" s="181" t="s">
        <v>1110</v>
      </c>
      <c r="AF4" s="181" t="s">
        <v>1111</v>
      </c>
      <c r="AG4" s="181" t="s">
        <v>1112</v>
      </c>
      <c r="AH4" s="193"/>
    </row>
    <row r="5" spans="1:34" ht="98.25" customHeight="1" x14ac:dyDescent="0.25">
      <c r="A5" s="192"/>
      <c r="B5" s="168" t="s">
        <v>1113</v>
      </c>
      <c r="C5" s="168" t="s">
        <v>1114</v>
      </c>
      <c r="D5" s="168" t="s">
        <v>1115</v>
      </c>
      <c r="E5" s="183" t="s">
        <v>1652</v>
      </c>
      <c r="F5" s="168" t="s">
        <v>1116</v>
      </c>
      <c r="G5" s="183" t="s">
        <v>1158</v>
      </c>
      <c r="H5" s="168" t="s">
        <v>1117</v>
      </c>
      <c r="I5" s="168" t="s">
        <v>1118</v>
      </c>
      <c r="J5" s="184">
        <v>31800000</v>
      </c>
      <c r="K5" s="185"/>
      <c r="L5" s="168"/>
      <c r="M5" s="185"/>
      <c r="N5" s="168"/>
      <c r="O5" s="168"/>
      <c r="P5" s="168"/>
      <c r="Q5" s="168"/>
      <c r="R5" s="168"/>
      <c r="S5" s="168"/>
      <c r="T5" s="168"/>
      <c r="U5" s="168"/>
      <c r="V5" s="168"/>
      <c r="W5" s="168" t="s">
        <v>1119</v>
      </c>
      <c r="X5" s="183" t="s">
        <v>1160</v>
      </c>
      <c r="Y5" s="168" t="s">
        <v>363</v>
      </c>
      <c r="Z5" s="170">
        <v>2019011000081</v>
      </c>
      <c r="AA5" s="170" t="s">
        <v>1161</v>
      </c>
      <c r="AB5" s="169" t="s">
        <v>1120</v>
      </c>
      <c r="AC5" s="169" t="s">
        <v>1121</v>
      </c>
      <c r="AD5" s="170">
        <v>3299054</v>
      </c>
      <c r="AE5" s="169" t="s">
        <v>1122</v>
      </c>
      <c r="AF5" s="169" t="s">
        <v>1123</v>
      </c>
      <c r="AG5" s="168" t="s">
        <v>1124</v>
      </c>
      <c r="AH5" s="192"/>
    </row>
    <row r="6" spans="1:34" ht="98.25" customHeight="1" x14ac:dyDescent="0.25">
      <c r="A6" s="192"/>
      <c r="B6" s="168" t="s">
        <v>1113</v>
      </c>
      <c r="C6" s="168" t="s">
        <v>1114</v>
      </c>
      <c r="D6" s="168" t="s">
        <v>1115</v>
      </c>
      <c r="E6" s="183" t="s">
        <v>1652</v>
      </c>
      <c r="F6" s="168" t="s">
        <v>1116</v>
      </c>
      <c r="G6" s="183" t="s">
        <v>1158</v>
      </c>
      <c r="H6" s="168" t="s">
        <v>1117</v>
      </c>
      <c r="I6" s="168" t="s">
        <v>1118</v>
      </c>
      <c r="J6" s="184">
        <v>42387529</v>
      </c>
      <c r="K6" s="185"/>
      <c r="L6" s="168"/>
      <c r="M6" s="185"/>
      <c r="N6" s="168"/>
      <c r="O6" s="168"/>
      <c r="P6" s="168"/>
      <c r="Q6" s="168"/>
      <c r="R6" s="168"/>
      <c r="S6" s="168"/>
      <c r="T6" s="168"/>
      <c r="U6" s="168"/>
      <c r="V6" s="168"/>
      <c r="W6" s="168" t="s">
        <v>1119</v>
      </c>
      <c r="X6" s="183" t="s">
        <v>1160</v>
      </c>
      <c r="Y6" s="168" t="s">
        <v>363</v>
      </c>
      <c r="Z6" s="170">
        <v>2019011000081</v>
      </c>
      <c r="AA6" s="170" t="s">
        <v>1161</v>
      </c>
      <c r="AB6" s="169" t="s">
        <v>1120</v>
      </c>
      <c r="AC6" s="169" t="s">
        <v>1121</v>
      </c>
      <c r="AD6" s="170">
        <v>3299054</v>
      </c>
      <c r="AE6" s="169" t="s">
        <v>1122</v>
      </c>
      <c r="AF6" s="169" t="s">
        <v>1125</v>
      </c>
      <c r="AG6" s="168" t="s">
        <v>1124</v>
      </c>
      <c r="AH6" s="192"/>
    </row>
    <row r="7" spans="1:34" ht="98.25" customHeight="1" x14ac:dyDescent="0.25">
      <c r="A7" s="192"/>
      <c r="B7" s="168" t="s">
        <v>1113</v>
      </c>
      <c r="C7" s="168" t="s">
        <v>1114</v>
      </c>
      <c r="D7" s="168" t="s">
        <v>1115</v>
      </c>
      <c r="E7" s="183" t="s">
        <v>1652</v>
      </c>
      <c r="F7" s="168" t="s">
        <v>1116</v>
      </c>
      <c r="G7" s="183" t="s">
        <v>1158</v>
      </c>
      <c r="H7" s="168" t="s">
        <v>1117</v>
      </c>
      <c r="I7" s="168" t="s">
        <v>1118</v>
      </c>
      <c r="J7" s="184">
        <v>25426603</v>
      </c>
      <c r="K7" s="185"/>
      <c r="L7" s="168"/>
      <c r="M7" s="185"/>
      <c r="N7" s="168"/>
      <c r="O7" s="168"/>
      <c r="P7" s="168"/>
      <c r="Q7" s="168"/>
      <c r="R7" s="168"/>
      <c r="S7" s="168"/>
      <c r="T7" s="168"/>
      <c r="U7" s="168"/>
      <c r="V7" s="168"/>
      <c r="W7" s="168" t="s">
        <v>1119</v>
      </c>
      <c r="X7" s="183" t="s">
        <v>1160</v>
      </c>
      <c r="Y7" s="168" t="s">
        <v>363</v>
      </c>
      <c r="Z7" s="170">
        <v>2019011000081</v>
      </c>
      <c r="AA7" s="170" t="s">
        <v>1161</v>
      </c>
      <c r="AB7" s="169" t="s">
        <v>1120</v>
      </c>
      <c r="AC7" s="169" t="s">
        <v>1121</v>
      </c>
      <c r="AD7" s="170">
        <v>3299054</v>
      </c>
      <c r="AE7" s="169" t="s">
        <v>1122</v>
      </c>
      <c r="AF7" s="169" t="s">
        <v>1125</v>
      </c>
      <c r="AG7" s="168" t="s">
        <v>1124</v>
      </c>
      <c r="AH7" s="192"/>
    </row>
    <row r="8" spans="1:34" ht="98.25" customHeight="1" x14ac:dyDescent="0.25">
      <c r="A8" s="192"/>
      <c r="B8" s="168" t="s">
        <v>1113</v>
      </c>
      <c r="C8" s="168" t="s">
        <v>1114</v>
      </c>
      <c r="D8" s="168" t="s">
        <v>1115</v>
      </c>
      <c r="E8" s="183" t="s">
        <v>1652</v>
      </c>
      <c r="F8" s="168" t="s">
        <v>1116</v>
      </c>
      <c r="G8" s="183" t="s">
        <v>1158</v>
      </c>
      <c r="H8" s="168" t="s">
        <v>1117</v>
      </c>
      <c r="I8" s="168" t="s">
        <v>1118</v>
      </c>
      <c r="J8" s="184">
        <v>25667600</v>
      </c>
      <c r="K8" s="185"/>
      <c r="L8" s="168"/>
      <c r="M8" s="185"/>
      <c r="N8" s="168"/>
      <c r="O8" s="168"/>
      <c r="P8" s="168"/>
      <c r="Q8" s="168"/>
      <c r="R8" s="168"/>
      <c r="S8" s="168"/>
      <c r="T8" s="168"/>
      <c r="U8" s="168"/>
      <c r="V8" s="168"/>
      <c r="W8" s="168" t="s">
        <v>1119</v>
      </c>
      <c r="X8" s="183" t="s">
        <v>1160</v>
      </c>
      <c r="Y8" s="168" t="s">
        <v>363</v>
      </c>
      <c r="Z8" s="170">
        <v>2019011000081</v>
      </c>
      <c r="AA8" s="170" t="s">
        <v>1161</v>
      </c>
      <c r="AB8" s="169" t="s">
        <v>1120</v>
      </c>
      <c r="AC8" s="169" t="s">
        <v>1121</v>
      </c>
      <c r="AD8" s="170">
        <v>3299054</v>
      </c>
      <c r="AE8" s="169" t="s">
        <v>1122</v>
      </c>
      <c r="AF8" s="169" t="s">
        <v>1125</v>
      </c>
      <c r="AG8" s="168" t="s">
        <v>1126</v>
      </c>
      <c r="AH8" s="192"/>
    </row>
    <row r="9" spans="1:34" ht="98.25" customHeight="1" x14ac:dyDescent="0.25">
      <c r="A9" s="192"/>
      <c r="B9" s="168" t="s">
        <v>1113</v>
      </c>
      <c r="C9" s="168" t="s">
        <v>1114</v>
      </c>
      <c r="D9" s="168" t="s">
        <v>1115</v>
      </c>
      <c r="E9" s="183" t="s">
        <v>1652</v>
      </c>
      <c r="F9" s="168" t="s">
        <v>1116</v>
      </c>
      <c r="G9" s="183" t="s">
        <v>1158</v>
      </c>
      <c r="H9" s="168" t="s">
        <v>1117</v>
      </c>
      <c r="I9" s="168" t="s">
        <v>1118</v>
      </c>
      <c r="J9" s="184">
        <v>87105808</v>
      </c>
      <c r="K9" s="185"/>
      <c r="L9" s="168"/>
      <c r="M9" s="185"/>
      <c r="N9" s="168"/>
      <c r="O9" s="168"/>
      <c r="P9" s="168"/>
      <c r="Q9" s="168"/>
      <c r="R9" s="168"/>
      <c r="S9" s="168"/>
      <c r="T9" s="168"/>
      <c r="U9" s="168"/>
      <c r="V9" s="168"/>
      <c r="W9" s="168" t="s">
        <v>1119</v>
      </c>
      <c r="X9" s="183" t="s">
        <v>1160</v>
      </c>
      <c r="Y9" s="168" t="s">
        <v>363</v>
      </c>
      <c r="Z9" s="170">
        <v>2019011000081</v>
      </c>
      <c r="AA9" s="170" t="s">
        <v>1161</v>
      </c>
      <c r="AB9" s="169" t="s">
        <v>1120</v>
      </c>
      <c r="AC9" s="169" t="s">
        <v>1121</v>
      </c>
      <c r="AD9" s="170">
        <v>3299054</v>
      </c>
      <c r="AE9" s="169" t="s">
        <v>1122</v>
      </c>
      <c r="AF9" s="169" t="s">
        <v>1127</v>
      </c>
      <c r="AG9" s="168" t="s">
        <v>1128</v>
      </c>
      <c r="AH9" s="192"/>
    </row>
    <row r="10" spans="1:34" ht="98.25" customHeight="1" x14ac:dyDescent="0.25">
      <c r="A10" s="192"/>
      <c r="B10" s="168" t="s">
        <v>1113</v>
      </c>
      <c r="C10" s="168" t="s">
        <v>1114</v>
      </c>
      <c r="D10" s="168" t="s">
        <v>1115</v>
      </c>
      <c r="E10" s="183" t="s">
        <v>1652</v>
      </c>
      <c r="F10" s="168" t="s">
        <v>1116</v>
      </c>
      <c r="G10" s="183" t="s">
        <v>1158</v>
      </c>
      <c r="H10" s="168" t="s">
        <v>1117</v>
      </c>
      <c r="I10" s="168" t="s">
        <v>1118</v>
      </c>
      <c r="J10" s="184">
        <v>46675684</v>
      </c>
      <c r="K10" s="185"/>
      <c r="L10" s="168"/>
      <c r="M10" s="185"/>
      <c r="N10" s="168"/>
      <c r="O10" s="168"/>
      <c r="P10" s="168"/>
      <c r="Q10" s="168"/>
      <c r="R10" s="168"/>
      <c r="S10" s="168"/>
      <c r="T10" s="168"/>
      <c r="U10" s="168"/>
      <c r="V10" s="168"/>
      <c r="W10" s="168" t="s">
        <v>1119</v>
      </c>
      <c r="X10" s="183" t="s">
        <v>1160</v>
      </c>
      <c r="Y10" s="168" t="s">
        <v>363</v>
      </c>
      <c r="Z10" s="170">
        <v>2019011000081</v>
      </c>
      <c r="AA10" s="170" t="s">
        <v>1161</v>
      </c>
      <c r="AB10" s="169" t="s">
        <v>1120</v>
      </c>
      <c r="AC10" s="169" t="s">
        <v>1121</v>
      </c>
      <c r="AD10" s="170">
        <v>3299054</v>
      </c>
      <c r="AE10" s="169" t="s">
        <v>1122</v>
      </c>
      <c r="AF10" s="169" t="s">
        <v>1125</v>
      </c>
      <c r="AG10" s="168" t="s">
        <v>1128</v>
      </c>
      <c r="AH10" s="192"/>
    </row>
    <row r="11" spans="1:34" ht="98.25" customHeight="1" x14ac:dyDescent="0.25">
      <c r="A11" s="192"/>
      <c r="B11" s="168" t="s">
        <v>1113</v>
      </c>
      <c r="C11" s="168" t="s">
        <v>1114</v>
      </c>
      <c r="D11" s="168" t="s">
        <v>1115</v>
      </c>
      <c r="E11" s="183" t="s">
        <v>1652</v>
      </c>
      <c r="F11" s="168" t="s">
        <v>1116</v>
      </c>
      <c r="G11" s="183" t="s">
        <v>1158</v>
      </c>
      <c r="H11" s="168" t="s">
        <v>1117</v>
      </c>
      <c r="I11" s="168" t="s">
        <v>1118</v>
      </c>
      <c r="J11" s="184">
        <v>141513435.035</v>
      </c>
      <c r="K11" s="185"/>
      <c r="L11" s="168"/>
      <c r="M11" s="185"/>
      <c r="N11" s="168"/>
      <c r="O11" s="168"/>
      <c r="P11" s="168"/>
      <c r="Q11" s="168"/>
      <c r="R11" s="168"/>
      <c r="S11" s="168"/>
      <c r="T11" s="168"/>
      <c r="U11" s="168"/>
      <c r="V11" s="168"/>
      <c r="W11" s="168" t="s">
        <v>1119</v>
      </c>
      <c r="X11" s="183" t="s">
        <v>1160</v>
      </c>
      <c r="Y11" s="168" t="s">
        <v>363</v>
      </c>
      <c r="Z11" s="170">
        <v>2019011000081</v>
      </c>
      <c r="AA11" s="170" t="s">
        <v>1161</v>
      </c>
      <c r="AB11" s="169" t="s">
        <v>1120</v>
      </c>
      <c r="AC11" s="169" t="s">
        <v>1129</v>
      </c>
      <c r="AD11" s="170">
        <v>3299056</v>
      </c>
      <c r="AE11" s="169" t="s">
        <v>1130</v>
      </c>
      <c r="AF11" s="169" t="s">
        <v>1131</v>
      </c>
      <c r="AG11" s="168" t="s">
        <v>1128</v>
      </c>
      <c r="AH11" s="192"/>
    </row>
    <row r="12" spans="1:34" ht="98.25" customHeight="1" x14ac:dyDescent="0.25">
      <c r="A12" s="192"/>
      <c r="B12" s="168" t="s">
        <v>1113</v>
      </c>
      <c r="C12" s="168" t="s">
        <v>1114</v>
      </c>
      <c r="D12" s="168" t="s">
        <v>1132</v>
      </c>
      <c r="E12" s="183" t="s">
        <v>1653</v>
      </c>
      <c r="F12" s="168" t="s">
        <v>1116</v>
      </c>
      <c r="G12" s="183" t="s">
        <v>1158</v>
      </c>
      <c r="H12" s="168" t="s">
        <v>1117</v>
      </c>
      <c r="I12" s="168" t="s">
        <v>1118</v>
      </c>
      <c r="J12" s="184">
        <v>4153090</v>
      </c>
      <c r="K12" s="185"/>
      <c r="L12" s="168"/>
      <c r="M12" s="185"/>
      <c r="N12" s="168"/>
      <c r="O12" s="168" t="s">
        <v>1133</v>
      </c>
      <c r="P12" s="168" t="s">
        <v>1134</v>
      </c>
      <c r="Q12" s="168"/>
      <c r="R12" s="168"/>
      <c r="S12" s="168"/>
      <c r="T12" s="168"/>
      <c r="U12" s="168"/>
      <c r="V12" s="168"/>
      <c r="W12" s="168" t="s">
        <v>1119</v>
      </c>
      <c r="X12" s="183" t="s">
        <v>1160</v>
      </c>
      <c r="Y12" s="168" t="s">
        <v>363</v>
      </c>
      <c r="Z12" s="170">
        <v>2019011000081</v>
      </c>
      <c r="AA12" s="170" t="s">
        <v>1161</v>
      </c>
      <c r="AB12" s="169" t="s">
        <v>1120</v>
      </c>
      <c r="AC12" s="169" t="s">
        <v>606</v>
      </c>
      <c r="AD12" s="170">
        <v>3299060</v>
      </c>
      <c r="AE12" s="169" t="s">
        <v>1135</v>
      </c>
      <c r="AF12" s="169" t="s">
        <v>1136</v>
      </c>
      <c r="AG12" s="168" t="s">
        <v>1137</v>
      </c>
      <c r="AH12" s="192"/>
    </row>
    <row r="13" spans="1:34" ht="98.25" customHeight="1" x14ac:dyDescent="0.25">
      <c r="A13" s="192"/>
      <c r="B13" s="168" t="s">
        <v>1113</v>
      </c>
      <c r="C13" s="168" t="s">
        <v>1114</v>
      </c>
      <c r="D13" s="168" t="s">
        <v>1132</v>
      </c>
      <c r="E13" s="183" t="s">
        <v>1653</v>
      </c>
      <c r="F13" s="168" t="s">
        <v>1116</v>
      </c>
      <c r="G13" s="183" t="s">
        <v>1158</v>
      </c>
      <c r="H13" s="168" t="s">
        <v>1117</v>
      </c>
      <c r="I13" s="168" t="s">
        <v>1118</v>
      </c>
      <c r="J13" s="184">
        <v>0</v>
      </c>
      <c r="K13" s="185"/>
      <c r="L13" s="168"/>
      <c r="M13" s="185"/>
      <c r="N13" s="168"/>
      <c r="O13" s="168" t="s">
        <v>1133</v>
      </c>
      <c r="P13" s="168" t="s">
        <v>1134</v>
      </c>
      <c r="Q13" s="168"/>
      <c r="R13" s="168"/>
      <c r="S13" s="168"/>
      <c r="T13" s="168"/>
      <c r="U13" s="168"/>
      <c r="V13" s="168"/>
      <c r="W13" s="168" t="s">
        <v>1119</v>
      </c>
      <c r="X13" s="183" t="s">
        <v>1160</v>
      </c>
      <c r="Y13" s="168" t="s">
        <v>363</v>
      </c>
      <c r="Z13" s="170">
        <v>2019011000081</v>
      </c>
      <c r="AA13" s="170" t="s">
        <v>1161</v>
      </c>
      <c r="AB13" s="169" t="s">
        <v>1120</v>
      </c>
      <c r="AC13" s="169" t="s">
        <v>606</v>
      </c>
      <c r="AD13" s="170">
        <v>3299060</v>
      </c>
      <c r="AE13" s="169" t="s">
        <v>1135</v>
      </c>
      <c r="AF13" s="169" t="s">
        <v>1136</v>
      </c>
      <c r="AG13" s="168" t="s">
        <v>1128</v>
      </c>
      <c r="AH13" s="192"/>
    </row>
    <row r="14" spans="1:34" ht="98.25" customHeight="1" x14ac:dyDescent="0.25">
      <c r="A14" s="192"/>
      <c r="B14" s="168" t="s">
        <v>1113</v>
      </c>
      <c r="C14" s="168" t="s">
        <v>1114</v>
      </c>
      <c r="D14" s="168" t="s">
        <v>1132</v>
      </c>
      <c r="E14" s="183" t="s">
        <v>1653</v>
      </c>
      <c r="F14" s="168" t="s">
        <v>1116</v>
      </c>
      <c r="G14" s="183" t="s">
        <v>1158</v>
      </c>
      <c r="H14" s="168" t="s">
        <v>1117</v>
      </c>
      <c r="I14" s="168" t="s">
        <v>1118</v>
      </c>
      <c r="J14" s="184">
        <v>14528667</v>
      </c>
      <c r="K14" s="185"/>
      <c r="L14" s="168"/>
      <c r="M14" s="185"/>
      <c r="N14" s="168"/>
      <c r="O14" s="168" t="s">
        <v>1133</v>
      </c>
      <c r="P14" s="168" t="s">
        <v>1134</v>
      </c>
      <c r="Q14" s="168"/>
      <c r="R14" s="168"/>
      <c r="S14" s="168"/>
      <c r="T14" s="168"/>
      <c r="U14" s="168"/>
      <c r="V14" s="168"/>
      <c r="W14" s="168" t="s">
        <v>1119</v>
      </c>
      <c r="X14" s="183" t="s">
        <v>1160</v>
      </c>
      <c r="Y14" s="168" t="s">
        <v>363</v>
      </c>
      <c r="Z14" s="170">
        <v>2019011000081</v>
      </c>
      <c r="AA14" s="170" t="s">
        <v>1161</v>
      </c>
      <c r="AB14" s="169" t="s">
        <v>1120</v>
      </c>
      <c r="AC14" s="169" t="s">
        <v>606</v>
      </c>
      <c r="AD14" s="170">
        <v>3299060</v>
      </c>
      <c r="AE14" s="169" t="s">
        <v>1135</v>
      </c>
      <c r="AF14" s="169" t="s">
        <v>1136</v>
      </c>
      <c r="AG14" s="168" t="s">
        <v>1128</v>
      </c>
      <c r="AH14" s="192"/>
    </row>
    <row r="15" spans="1:34" ht="98.25" customHeight="1" x14ac:dyDescent="0.25">
      <c r="A15" s="192"/>
      <c r="B15" s="168" t="s">
        <v>1113</v>
      </c>
      <c r="C15" s="168" t="s">
        <v>1114</v>
      </c>
      <c r="D15" s="168" t="s">
        <v>1132</v>
      </c>
      <c r="E15" s="183" t="s">
        <v>1653</v>
      </c>
      <c r="F15" s="168" t="s">
        <v>1116</v>
      </c>
      <c r="G15" s="183" t="s">
        <v>1158</v>
      </c>
      <c r="H15" s="168" t="s">
        <v>1117</v>
      </c>
      <c r="I15" s="168" t="s">
        <v>1118</v>
      </c>
      <c r="J15" s="184">
        <v>17889927</v>
      </c>
      <c r="K15" s="185"/>
      <c r="L15" s="168"/>
      <c r="M15" s="185"/>
      <c r="N15" s="168"/>
      <c r="O15" s="168" t="s">
        <v>1133</v>
      </c>
      <c r="P15" s="168" t="s">
        <v>1134</v>
      </c>
      <c r="Q15" s="168"/>
      <c r="R15" s="168"/>
      <c r="S15" s="168"/>
      <c r="T15" s="168"/>
      <c r="U15" s="168"/>
      <c r="V15" s="168"/>
      <c r="W15" s="168" t="s">
        <v>1119</v>
      </c>
      <c r="X15" s="183" t="s">
        <v>1160</v>
      </c>
      <c r="Y15" s="168" t="s">
        <v>363</v>
      </c>
      <c r="Z15" s="170">
        <v>2019011000081</v>
      </c>
      <c r="AA15" s="170" t="s">
        <v>1161</v>
      </c>
      <c r="AB15" s="169" t="s">
        <v>1120</v>
      </c>
      <c r="AC15" s="169" t="s">
        <v>606</v>
      </c>
      <c r="AD15" s="170">
        <v>3299060</v>
      </c>
      <c r="AE15" s="169" t="s">
        <v>1135</v>
      </c>
      <c r="AF15" s="169" t="s">
        <v>1136</v>
      </c>
      <c r="AG15" s="168" t="s">
        <v>1128</v>
      </c>
      <c r="AH15" s="192"/>
    </row>
    <row r="16" spans="1:34" ht="98.25" customHeight="1" x14ac:dyDescent="0.25">
      <c r="A16" s="192"/>
      <c r="B16" s="168" t="s">
        <v>1113</v>
      </c>
      <c r="C16" s="168" t="s">
        <v>1114</v>
      </c>
      <c r="D16" s="168" t="s">
        <v>1132</v>
      </c>
      <c r="E16" s="183" t="s">
        <v>1653</v>
      </c>
      <c r="F16" s="168" t="s">
        <v>1116</v>
      </c>
      <c r="G16" s="183" t="s">
        <v>1158</v>
      </c>
      <c r="H16" s="168" t="s">
        <v>1117</v>
      </c>
      <c r="I16" s="168" t="s">
        <v>1118</v>
      </c>
      <c r="J16" s="184">
        <v>37107400</v>
      </c>
      <c r="K16" s="185"/>
      <c r="L16" s="168"/>
      <c r="M16" s="185"/>
      <c r="N16" s="168"/>
      <c r="O16" s="168" t="s">
        <v>1133</v>
      </c>
      <c r="P16" s="168" t="s">
        <v>1134</v>
      </c>
      <c r="Q16" s="168"/>
      <c r="R16" s="168"/>
      <c r="S16" s="168"/>
      <c r="T16" s="168"/>
      <c r="U16" s="168"/>
      <c r="V16" s="168"/>
      <c r="W16" s="168" t="s">
        <v>1119</v>
      </c>
      <c r="X16" s="183" t="s">
        <v>1160</v>
      </c>
      <c r="Y16" s="168" t="s">
        <v>363</v>
      </c>
      <c r="Z16" s="170">
        <v>2019011000081</v>
      </c>
      <c r="AA16" s="170" t="s">
        <v>1161</v>
      </c>
      <c r="AB16" s="169" t="s">
        <v>1120</v>
      </c>
      <c r="AC16" s="169" t="s">
        <v>606</v>
      </c>
      <c r="AD16" s="170">
        <v>3299060</v>
      </c>
      <c r="AE16" s="169" t="s">
        <v>1135</v>
      </c>
      <c r="AF16" s="169" t="s">
        <v>1136</v>
      </c>
      <c r="AG16" s="168" t="s">
        <v>1128</v>
      </c>
      <c r="AH16" s="192"/>
    </row>
    <row r="17" spans="1:34" ht="98.25" customHeight="1" x14ac:dyDescent="0.25">
      <c r="A17" s="192"/>
      <c r="B17" s="168" t="s">
        <v>1113</v>
      </c>
      <c r="C17" s="168" t="s">
        <v>1114</v>
      </c>
      <c r="D17" s="168" t="s">
        <v>1132</v>
      </c>
      <c r="E17" s="183" t="s">
        <v>1653</v>
      </c>
      <c r="F17" s="168" t="s">
        <v>1116</v>
      </c>
      <c r="G17" s="183" t="s">
        <v>1158</v>
      </c>
      <c r="H17" s="168" t="s">
        <v>1117</v>
      </c>
      <c r="I17" s="168" t="s">
        <v>1118</v>
      </c>
      <c r="J17" s="184">
        <v>41903025</v>
      </c>
      <c r="K17" s="185"/>
      <c r="L17" s="168"/>
      <c r="M17" s="185"/>
      <c r="N17" s="168"/>
      <c r="O17" s="168" t="s">
        <v>1133</v>
      </c>
      <c r="P17" s="168" t="s">
        <v>1134</v>
      </c>
      <c r="Q17" s="168"/>
      <c r="R17" s="168"/>
      <c r="S17" s="168"/>
      <c r="T17" s="168"/>
      <c r="U17" s="168"/>
      <c r="V17" s="168"/>
      <c r="W17" s="168" t="s">
        <v>1119</v>
      </c>
      <c r="X17" s="183" t="s">
        <v>1160</v>
      </c>
      <c r="Y17" s="168" t="s">
        <v>363</v>
      </c>
      <c r="Z17" s="170">
        <v>2019011000081</v>
      </c>
      <c r="AA17" s="170" t="s">
        <v>1161</v>
      </c>
      <c r="AB17" s="169" t="s">
        <v>1120</v>
      </c>
      <c r="AC17" s="169" t="s">
        <v>606</v>
      </c>
      <c r="AD17" s="170">
        <v>3299060</v>
      </c>
      <c r="AE17" s="169" t="s">
        <v>1135</v>
      </c>
      <c r="AF17" s="169" t="s">
        <v>1136</v>
      </c>
      <c r="AG17" s="168" t="s">
        <v>1124</v>
      </c>
      <c r="AH17" s="192"/>
    </row>
    <row r="18" spans="1:34" ht="98.25" customHeight="1" x14ac:dyDescent="0.25">
      <c r="A18" s="192"/>
      <c r="B18" s="168" t="s">
        <v>1113</v>
      </c>
      <c r="C18" s="168" t="s">
        <v>1114</v>
      </c>
      <c r="D18" s="168" t="s">
        <v>1132</v>
      </c>
      <c r="E18" s="183" t="s">
        <v>1653</v>
      </c>
      <c r="F18" s="168" t="s">
        <v>1116</v>
      </c>
      <c r="G18" s="183" t="s">
        <v>1158</v>
      </c>
      <c r="H18" s="168" t="s">
        <v>1117</v>
      </c>
      <c r="I18" s="168" t="s">
        <v>1118</v>
      </c>
      <c r="J18" s="184">
        <v>46333063</v>
      </c>
      <c r="K18" s="185"/>
      <c r="L18" s="168"/>
      <c r="M18" s="185"/>
      <c r="N18" s="168"/>
      <c r="O18" s="168" t="s">
        <v>1133</v>
      </c>
      <c r="P18" s="168" t="s">
        <v>1134</v>
      </c>
      <c r="Q18" s="168"/>
      <c r="R18" s="168"/>
      <c r="S18" s="168"/>
      <c r="T18" s="168"/>
      <c r="U18" s="168"/>
      <c r="V18" s="168"/>
      <c r="W18" s="168" t="s">
        <v>1119</v>
      </c>
      <c r="X18" s="183" t="s">
        <v>1160</v>
      </c>
      <c r="Y18" s="168" t="s">
        <v>363</v>
      </c>
      <c r="Z18" s="170">
        <v>2019011000081</v>
      </c>
      <c r="AA18" s="170" t="s">
        <v>1161</v>
      </c>
      <c r="AB18" s="169" t="s">
        <v>1120</v>
      </c>
      <c r="AC18" s="169" t="s">
        <v>606</v>
      </c>
      <c r="AD18" s="170">
        <v>3299060</v>
      </c>
      <c r="AE18" s="169" t="s">
        <v>1135</v>
      </c>
      <c r="AF18" s="169" t="s">
        <v>1136</v>
      </c>
      <c r="AG18" s="168" t="s">
        <v>1126</v>
      </c>
      <c r="AH18" s="192"/>
    </row>
    <row r="19" spans="1:34" ht="98.25" customHeight="1" x14ac:dyDescent="0.25">
      <c r="A19" s="192"/>
      <c r="B19" s="168" t="s">
        <v>1113</v>
      </c>
      <c r="C19" s="168" t="s">
        <v>1114</v>
      </c>
      <c r="D19" s="168" t="s">
        <v>1132</v>
      </c>
      <c r="E19" s="183" t="s">
        <v>1653</v>
      </c>
      <c r="F19" s="168" t="s">
        <v>1116</v>
      </c>
      <c r="G19" s="183" t="s">
        <v>1158</v>
      </c>
      <c r="H19" s="168" t="s">
        <v>1117</v>
      </c>
      <c r="I19" s="168" t="s">
        <v>1118</v>
      </c>
      <c r="J19" s="184">
        <v>50000000</v>
      </c>
      <c r="K19" s="185"/>
      <c r="L19" s="168"/>
      <c r="M19" s="185"/>
      <c r="N19" s="168"/>
      <c r="O19" s="168" t="s">
        <v>1133</v>
      </c>
      <c r="P19" s="168" t="s">
        <v>1134</v>
      </c>
      <c r="Q19" s="168"/>
      <c r="R19" s="168"/>
      <c r="S19" s="168"/>
      <c r="T19" s="168"/>
      <c r="U19" s="168"/>
      <c r="V19" s="168"/>
      <c r="W19" s="168" t="s">
        <v>1119</v>
      </c>
      <c r="X19" s="183" t="s">
        <v>1160</v>
      </c>
      <c r="Y19" s="168" t="s">
        <v>363</v>
      </c>
      <c r="Z19" s="170">
        <v>2019011000081</v>
      </c>
      <c r="AA19" s="170" t="s">
        <v>1161</v>
      </c>
      <c r="AB19" s="169" t="s">
        <v>1120</v>
      </c>
      <c r="AC19" s="169" t="s">
        <v>606</v>
      </c>
      <c r="AD19" s="170">
        <v>3299060</v>
      </c>
      <c r="AE19" s="169" t="s">
        <v>1135</v>
      </c>
      <c r="AF19" s="169" t="s">
        <v>1136</v>
      </c>
      <c r="AG19" s="168" t="s">
        <v>1137</v>
      </c>
      <c r="AH19" s="192"/>
    </row>
    <row r="20" spans="1:34" ht="98.25" customHeight="1" x14ac:dyDescent="0.25">
      <c r="A20" s="192"/>
      <c r="B20" s="168" t="s">
        <v>1113</v>
      </c>
      <c r="C20" s="168" t="s">
        <v>1114</v>
      </c>
      <c r="D20" s="168" t="s">
        <v>1132</v>
      </c>
      <c r="E20" s="183" t="s">
        <v>1653</v>
      </c>
      <c r="F20" s="168" t="s">
        <v>1116</v>
      </c>
      <c r="G20" s="183" t="s">
        <v>1158</v>
      </c>
      <c r="H20" s="168" t="s">
        <v>1117</v>
      </c>
      <c r="I20" s="168" t="s">
        <v>1118</v>
      </c>
      <c r="J20" s="184">
        <v>50076000</v>
      </c>
      <c r="K20" s="185"/>
      <c r="L20" s="168"/>
      <c r="M20" s="185"/>
      <c r="N20" s="168"/>
      <c r="O20" s="168" t="s">
        <v>1133</v>
      </c>
      <c r="P20" s="168" t="s">
        <v>1134</v>
      </c>
      <c r="Q20" s="168"/>
      <c r="R20" s="168"/>
      <c r="S20" s="168"/>
      <c r="T20" s="168"/>
      <c r="U20" s="168"/>
      <c r="V20" s="168"/>
      <c r="W20" s="168" t="s">
        <v>1119</v>
      </c>
      <c r="X20" s="183" t="s">
        <v>1160</v>
      </c>
      <c r="Y20" s="168" t="s">
        <v>363</v>
      </c>
      <c r="Z20" s="170">
        <v>2019011000081</v>
      </c>
      <c r="AA20" s="170" t="s">
        <v>1161</v>
      </c>
      <c r="AB20" s="169" t="s">
        <v>1120</v>
      </c>
      <c r="AC20" s="169" t="s">
        <v>606</v>
      </c>
      <c r="AD20" s="170">
        <v>3299060</v>
      </c>
      <c r="AE20" s="169" t="s">
        <v>1135</v>
      </c>
      <c r="AF20" s="169" t="s">
        <v>1136</v>
      </c>
      <c r="AG20" s="168" t="s">
        <v>1128</v>
      </c>
      <c r="AH20" s="192"/>
    </row>
    <row r="21" spans="1:34" ht="98.25" customHeight="1" x14ac:dyDescent="0.25">
      <c r="A21" s="192"/>
      <c r="B21" s="168" t="s">
        <v>1113</v>
      </c>
      <c r="C21" s="168" t="s">
        <v>1114</v>
      </c>
      <c r="D21" s="168" t="s">
        <v>1132</v>
      </c>
      <c r="E21" s="183" t="s">
        <v>1653</v>
      </c>
      <c r="F21" s="168" t="s">
        <v>1116</v>
      </c>
      <c r="G21" s="183" t="s">
        <v>1158</v>
      </c>
      <c r="H21" s="168" t="s">
        <v>1117</v>
      </c>
      <c r="I21" s="168" t="s">
        <v>1118</v>
      </c>
      <c r="J21" s="184">
        <v>71563461</v>
      </c>
      <c r="K21" s="185"/>
      <c r="L21" s="168"/>
      <c r="M21" s="185"/>
      <c r="N21" s="168"/>
      <c r="O21" s="168" t="s">
        <v>1133</v>
      </c>
      <c r="P21" s="168" t="s">
        <v>1134</v>
      </c>
      <c r="Q21" s="168"/>
      <c r="R21" s="168"/>
      <c r="S21" s="168"/>
      <c r="T21" s="168"/>
      <c r="U21" s="168"/>
      <c r="V21" s="168"/>
      <c r="W21" s="168" t="s">
        <v>1119</v>
      </c>
      <c r="X21" s="183" t="s">
        <v>1160</v>
      </c>
      <c r="Y21" s="168" t="s">
        <v>363</v>
      </c>
      <c r="Z21" s="170">
        <v>2019011000081</v>
      </c>
      <c r="AA21" s="170" t="s">
        <v>1161</v>
      </c>
      <c r="AB21" s="169" t="s">
        <v>1120</v>
      </c>
      <c r="AC21" s="169" t="s">
        <v>606</v>
      </c>
      <c r="AD21" s="170">
        <v>3299060</v>
      </c>
      <c r="AE21" s="169" t="s">
        <v>1135</v>
      </c>
      <c r="AF21" s="169" t="s">
        <v>1136</v>
      </c>
      <c r="AG21" s="168" t="s">
        <v>1128</v>
      </c>
      <c r="AH21" s="192"/>
    </row>
    <row r="22" spans="1:34" ht="98.25" customHeight="1" x14ac:dyDescent="0.25">
      <c r="A22" s="192"/>
      <c r="B22" s="168" t="s">
        <v>1113</v>
      </c>
      <c r="C22" s="168" t="s">
        <v>1114</v>
      </c>
      <c r="D22" s="168" t="s">
        <v>1132</v>
      </c>
      <c r="E22" s="183" t="s">
        <v>1653</v>
      </c>
      <c r="F22" s="168" t="s">
        <v>1116</v>
      </c>
      <c r="G22" s="183" t="s">
        <v>1158</v>
      </c>
      <c r="H22" s="168" t="s">
        <v>1117</v>
      </c>
      <c r="I22" s="168" t="s">
        <v>1118</v>
      </c>
      <c r="J22" s="184">
        <v>69344000</v>
      </c>
      <c r="K22" s="185"/>
      <c r="L22" s="168"/>
      <c r="M22" s="185"/>
      <c r="N22" s="168"/>
      <c r="O22" s="168" t="s">
        <v>1133</v>
      </c>
      <c r="P22" s="168" t="s">
        <v>1134</v>
      </c>
      <c r="Q22" s="168"/>
      <c r="R22" s="168"/>
      <c r="S22" s="168"/>
      <c r="T22" s="168"/>
      <c r="U22" s="168"/>
      <c r="V22" s="168"/>
      <c r="W22" s="168" t="s">
        <v>1119</v>
      </c>
      <c r="X22" s="183" t="s">
        <v>1160</v>
      </c>
      <c r="Y22" s="168" t="s">
        <v>363</v>
      </c>
      <c r="Z22" s="170">
        <v>2019011000081</v>
      </c>
      <c r="AA22" s="170" t="s">
        <v>1161</v>
      </c>
      <c r="AB22" s="169" t="s">
        <v>1120</v>
      </c>
      <c r="AC22" s="169" t="s">
        <v>606</v>
      </c>
      <c r="AD22" s="170">
        <v>3299060</v>
      </c>
      <c r="AE22" s="169" t="s">
        <v>1135</v>
      </c>
      <c r="AF22" s="169" t="s">
        <v>1136</v>
      </c>
      <c r="AG22" s="168" t="s">
        <v>1128</v>
      </c>
      <c r="AH22" s="192"/>
    </row>
    <row r="23" spans="1:34" ht="98.25" customHeight="1" x14ac:dyDescent="0.25">
      <c r="A23" s="192"/>
      <c r="B23" s="168" t="s">
        <v>1113</v>
      </c>
      <c r="C23" s="168" t="s">
        <v>1114</v>
      </c>
      <c r="D23" s="168" t="s">
        <v>1132</v>
      </c>
      <c r="E23" s="183" t="s">
        <v>1653</v>
      </c>
      <c r="F23" s="168" t="s">
        <v>1116</v>
      </c>
      <c r="G23" s="183" t="s">
        <v>1158</v>
      </c>
      <c r="H23" s="168" t="s">
        <v>1117</v>
      </c>
      <c r="I23" s="168" t="s">
        <v>1118</v>
      </c>
      <c r="J23" s="184">
        <v>56736000</v>
      </c>
      <c r="K23" s="185"/>
      <c r="L23" s="168"/>
      <c r="M23" s="185"/>
      <c r="N23" s="168"/>
      <c r="O23" s="168" t="s">
        <v>1133</v>
      </c>
      <c r="P23" s="168" t="s">
        <v>1134</v>
      </c>
      <c r="Q23" s="168"/>
      <c r="R23" s="168"/>
      <c r="S23" s="168"/>
      <c r="T23" s="168"/>
      <c r="U23" s="168"/>
      <c r="V23" s="168"/>
      <c r="W23" s="168" t="s">
        <v>1119</v>
      </c>
      <c r="X23" s="183" t="s">
        <v>1160</v>
      </c>
      <c r="Y23" s="168" t="s">
        <v>363</v>
      </c>
      <c r="Z23" s="170">
        <v>2019011000081</v>
      </c>
      <c r="AA23" s="170" t="s">
        <v>1161</v>
      </c>
      <c r="AB23" s="169" t="s">
        <v>1120</v>
      </c>
      <c r="AC23" s="169" t="s">
        <v>606</v>
      </c>
      <c r="AD23" s="170">
        <v>3299060</v>
      </c>
      <c r="AE23" s="169" t="s">
        <v>1135</v>
      </c>
      <c r="AF23" s="169" t="s">
        <v>1136</v>
      </c>
      <c r="AG23" s="168" t="s">
        <v>1128</v>
      </c>
      <c r="AH23" s="192"/>
    </row>
    <row r="24" spans="1:34" ht="98.25" customHeight="1" x14ac:dyDescent="0.25">
      <c r="A24" s="192"/>
      <c r="B24" s="168" t="s">
        <v>1113</v>
      </c>
      <c r="C24" s="168" t="s">
        <v>1114</v>
      </c>
      <c r="D24" s="168" t="s">
        <v>1132</v>
      </c>
      <c r="E24" s="183" t="s">
        <v>1653</v>
      </c>
      <c r="F24" s="168" t="s">
        <v>1116</v>
      </c>
      <c r="G24" s="183" t="s">
        <v>1158</v>
      </c>
      <c r="H24" s="168" t="s">
        <v>1117</v>
      </c>
      <c r="I24" s="168" t="s">
        <v>1118</v>
      </c>
      <c r="J24" s="184">
        <v>69344000</v>
      </c>
      <c r="K24" s="185"/>
      <c r="L24" s="168"/>
      <c r="M24" s="185"/>
      <c r="N24" s="168"/>
      <c r="O24" s="168" t="s">
        <v>1133</v>
      </c>
      <c r="P24" s="168" t="s">
        <v>1134</v>
      </c>
      <c r="Q24" s="168"/>
      <c r="R24" s="168"/>
      <c r="S24" s="168"/>
      <c r="T24" s="168"/>
      <c r="U24" s="168"/>
      <c r="V24" s="168"/>
      <c r="W24" s="168" t="s">
        <v>1119</v>
      </c>
      <c r="X24" s="183" t="s">
        <v>1160</v>
      </c>
      <c r="Y24" s="168" t="s">
        <v>363</v>
      </c>
      <c r="Z24" s="170">
        <v>2019011000081</v>
      </c>
      <c r="AA24" s="170" t="s">
        <v>1161</v>
      </c>
      <c r="AB24" s="169" t="s">
        <v>1120</v>
      </c>
      <c r="AC24" s="169" t="s">
        <v>606</v>
      </c>
      <c r="AD24" s="170">
        <v>3299060</v>
      </c>
      <c r="AE24" s="169" t="s">
        <v>1135</v>
      </c>
      <c r="AF24" s="169" t="s">
        <v>1136</v>
      </c>
      <c r="AG24" s="168" t="s">
        <v>1128</v>
      </c>
      <c r="AH24" s="192"/>
    </row>
    <row r="25" spans="1:34" ht="98.25" customHeight="1" x14ac:dyDescent="0.25">
      <c r="A25" s="192"/>
      <c r="B25" s="168" t="s">
        <v>1113</v>
      </c>
      <c r="C25" s="168" t="s">
        <v>1114</v>
      </c>
      <c r="D25" s="168" t="s">
        <v>1132</v>
      </c>
      <c r="E25" s="183" t="s">
        <v>1653</v>
      </c>
      <c r="F25" s="168" t="s">
        <v>1116</v>
      </c>
      <c r="G25" s="183" t="s">
        <v>1158</v>
      </c>
      <c r="H25" s="168" t="s">
        <v>1117</v>
      </c>
      <c r="I25" s="168" t="s">
        <v>1118</v>
      </c>
      <c r="J25" s="184">
        <v>86579080.120000005</v>
      </c>
      <c r="K25" s="185"/>
      <c r="L25" s="168"/>
      <c r="M25" s="185"/>
      <c r="N25" s="168"/>
      <c r="O25" s="168" t="s">
        <v>1133</v>
      </c>
      <c r="P25" s="168" t="s">
        <v>1134</v>
      </c>
      <c r="Q25" s="168"/>
      <c r="R25" s="168"/>
      <c r="S25" s="168"/>
      <c r="T25" s="168"/>
      <c r="U25" s="168"/>
      <c r="V25" s="168"/>
      <c r="W25" s="168" t="s">
        <v>1119</v>
      </c>
      <c r="X25" s="183" t="s">
        <v>1160</v>
      </c>
      <c r="Y25" s="168" t="s">
        <v>363</v>
      </c>
      <c r="Z25" s="170">
        <v>2019011000081</v>
      </c>
      <c r="AA25" s="170" t="s">
        <v>1161</v>
      </c>
      <c r="AB25" s="169" t="s">
        <v>1120</v>
      </c>
      <c r="AC25" s="169" t="s">
        <v>606</v>
      </c>
      <c r="AD25" s="170">
        <v>3299060</v>
      </c>
      <c r="AE25" s="169" t="s">
        <v>1135</v>
      </c>
      <c r="AF25" s="169" t="s">
        <v>1136</v>
      </c>
      <c r="AG25" s="168" t="s">
        <v>1128</v>
      </c>
      <c r="AH25" s="192"/>
    </row>
    <row r="26" spans="1:34" ht="98.25" customHeight="1" x14ac:dyDescent="0.25">
      <c r="A26" s="192"/>
      <c r="B26" s="168" t="s">
        <v>1113</v>
      </c>
      <c r="C26" s="168" t="s">
        <v>1114</v>
      </c>
      <c r="D26" s="168" t="s">
        <v>1132</v>
      </c>
      <c r="E26" s="183" t="s">
        <v>1653</v>
      </c>
      <c r="F26" s="168" t="s">
        <v>1116</v>
      </c>
      <c r="G26" s="183" t="s">
        <v>1158</v>
      </c>
      <c r="H26" s="168" t="s">
        <v>1117</v>
      </c>
      <c r="I26" s="168" t="s">
        <v>1118</v>
      </c>
      <c r="J26" s="184">
        <v>39061658</v>
      </c>
      <c r="K26" s="185"/>
      <c r="L26" s="168"/>
      <c r="M26" s="185"/>
      <c r="N26" s="168"/>
      <c r="O26" s="168" t="s">
        <v>1133</v>
      </c>
      <c r="P26" s="168" t="s">
        <v>1134</v>
      </c>
      <c r="Q26" s="168"/>
      <c r="R26" s="168"/>
      <c r="S26" s="168"/>
      <c r="T26" s="168"/>
      <c r="U26" s="168"/>
      <c r="V26" s="168"/>
      <c r="W26" s="168" t="s">
        <v>1119</v>
      </c>
      <c r="X26" s="183" t="s">
        <v>1160</v>
      </c>
      <c r="Y26" s="168" t="s">
        <v>363</v>
      </c>
      <c r="Z26" s="170">
        <v>2019011000081</v>
      </c>
      <c r="AA26" s="170" t="s">
        <v>1161</v>
      </c>
      <c r="AB26" s="169" t="s">
        <v>1120</v>
      </c>
      <c r="AC26" s="169" t="s">
        <v>606</v>
      </c>
      <c r="AD26" s="170">
        <v>3299060</v>
      </c>
      <c r="AE26" s="169" t="s">
        <v>1135</v>
      </c>
      <c r="AF26" s="169" t="s">
        <v>1136</v>
      </c>
      <c r="AG26" s="168" t="s">
        <v>1128</v>
      </c>
      <c r="AH26" s="192"/>
    </row>
    <row r="27" spans="1:34" ht="98.25" customHeight="1" x14ac:dyDescent="0.25">
      <c r="A27" s="192"/>
      <c r="B27" s="168" t="s">
        <v>1113</v>
      </c>
      <c r="C27" s="168" t="s">
        <v>1114</v>
      </c>
      <c r="D27" s="168" t="s">
        <v>1132</v>
      </c>
      <c r="E27" s="183" t="s">
        <v>1653</v>
      </c>
      <c r="F27" s="168" t="s">
        <v>1116</v>
      </c>
      <c r="G27" s="183" t="s">
        <v>1158</v>
      </c>
      <c r="H27" s="168" t="s">
        <v>1117</v>
      </c>
      <c r="I27" s="168" t="s">
        <v>1118</v>
      </c>
      <c r="J27" s="184">
        <v>0</v>
      </c>
      <c r="K27" s="185"/>
      <c r="L27" s="168"/>
      <c r="M27" s="185"/>
      <c r="N27" s="168"/>
      <c r="O27" s="168" t="s">
        <v>1133</v>
      </c>
      <c r="P27" s="168" t="s">
        <v>1134</v>
      </c>
      <c r="Q27" s="168"/>
      <c r="R27" s="168"/>
      <c r="S27" s="168"/>
      <c r="T27" s="168"/>
      <c r="U27" s="168"/>
      <c r="V27" s="168"/>
      <c r="W27" s="168" t="s">
        <v>1119</v>
      </c>
      <c r="X27" s="183" t="s">
        <v>1160</v>
      </c>
      <c r="Y27" s="168" t="s">
        <v>363</v>
      </c>
      <c r="Z27" s="170">
        <v>2019011000081</v>
      </c>
      <c r="AA27" s="170" t="s">
        <v>1161</v>
      </c>
      <c r="AB27" s="169" t="s">
        <v>1120</v>
      </c>
      <c r="AC27" s="169" t="s">
        <v>606</v>
      </c>
      <c r="AD27" s="170">
        <v>3299060</v>
      </c>
      <c r="AE27" s="169" t="s">
        <v>1135</v>
      </c>
      <c r="AF27" s="169" t="s">
        <v>1136</v>
      </c>
      <c r="AG27" s="168" t="s">
        <v>1128</v>
      </c>
      <c r="AH27" s="192"/>
    </row>
    <row r="28" spans="1:34" ht="98.25" customHeight="1" x14ac:dyDescent="0.25">
      <c r="A28" s="192"/>
      <c r="B28" s="168" t="s">
        <v>1113</v>
      </c>
      <c r="C28" s="168" t="s">
        <v>1114</v>
      </c>
      <c r="D28" s="168" t="s">
        <v>1132</v>
      </c>
      <c r="E28" s="183" t="s">
        <v>1653</v>
      </c>
      <c r="F28" s="168" t="s">
        <v>1116</v>
      </c>
      <c r="G28" s="183" t="s">
        <v>1158</v>
      </c>
      <c r="H28" s="168" t="s">
        <v>1117</v>
      </c>
      <c r="I28" s="168" t="s">
        <v>1118</v>
      </c>
      <c r="J28" s="184">
        <v>105485837</v>
      </c>
      <c r="K28" s="185"/>
      <c r="L28" s="168"/>
      <c r="M28" s="185"/>
      <c r="N28" s="168"/>
      <c r="O28" s="168" t="s">
        <v>1133</v>
      </c>
      <c r="P28" s="168" t="s">
        <v>1134</v>
      </c>
      <c r="Q28" s="168"/>
      <c r="R28" s="168"/>
      <c r="S28" s="168"/>
      <c r="T28" s="168"/>
      <c r="U28" s="168"/>
      <c r="V28" s="168"/>
      <c r="W28" s="168" t="s">
        <v>1119</v>
      </c>
      <c r="X28" s="183" t="s">
        <v>1160</v>
      </c>
      <c r="Y28" s="168" t="s">
        <v>363</v>
      </c>
      <c r="Z28" s="170">
        <v>2019011000081</v>
      </c>
      <c r="AA28" s="170" t="s">
        <v>1161</v>
      </c>
      <c r="AB28" s="169" t="s">
        <v>1120</v>
      </c>
      <c r="AC28" s="169" t="s">
        <v>606</v>
      </c>
      <c r="AD28" s="170">
        <v>3299060</v>
      </c>
      <c r="AE28" s="169" t="s">
        <v>1135</v>
      </c>
      <c r="AF28" s="169" t="s">
        <v>1136</v>
      </c>
      <c r="AG28" s="168" t="s">
        <v>1128</v>
      </c>
      <c r="AH28" s="192"/>
    </row>
    <row r="29" spans="1:34" ht="98.25" customHeight="1" x14ac:dyDescent="0.25">
      <c r="A29" s="192"/>
      <c r="B29" s="168" t="s">
        <v>1113</v>
      </c>
      <c r="C29" s="168" t="s">
        <v>1114</v>
      </c>
      <c r="D29" s="168" t="s">
        <v>1132</v>
      </c>
      <c r="E29" s="183" t="s">
        <v>1653</v>
      </c>
      <c r="F29" s="168" t="s">
        <v>1116</v>
      </c>
      <c r="G29" s="183" t="s">
        <v>1158</v>
      </c>
      <c r="H29" s="168" t="s">
        <v>1117</v>
      </c>
      <c r="I29" s="168" t="s">
        <v>1118</v>
      </c>
      <c r="J29" s="184">
        <v>0</v>
      </c>
      <c r="K29" s="185"/>
      <c r="L29" s="168"/>
      <c r="M29" s="185"/>
      <c r="N29" s="168"/>
      <c r="O29" s="168" t="s">
        <v>1133</v>
      </c>
      <c r="P29" s="168" t="s">
        <v>1134</v>
      </c>
      <c r="Q29" s="168"/>
      <c r="R29" s="168"/>
      <c r="S29" s="168"/>
      <c r="T29" s="168"/>
      <c r="U29" s="168"/>
      <c r="V29" s="168"/>
      <c r="W29" s="168" t="s">
        <v>1119</v>
      </c>
      <c r="X29" s="183" t="s">
        <v>1160</v>
      </c>
      <c r="Y29" s="168" t="s">
        <v>363</v>
      </c>
      <c r="Z29" s="170">
        <v>2019011000081</v>
      </c>
      <c r="AA29" s="170" t="s">
        <v>1161</v>
      </c>
      <c r="AB29" s="169" t="s">
        <v>1120</v>
      </c>
      <c r="AC29" s="169" t="s">
        <v>606</v>
      </c>
      <c r="AD29" s="170">
        <v>3299060</v>
      </c>
      <c r="AE29" s="169" t="s">
        <v>1135</v>
      </c>
      <c r="AF29" s="169" t="s">
        <v>1136</v>
      </c>
      <c r="AG29" s="168" t="s">
        <v>1128</v>
      </c>
      <c r="AH29" s="192"/>
    </row>
    <row r="30" spans="1:34" ht="98.25" customHeight="1" x14ac:dyDescent="0.25">
      <c r="A30" s="192"/>
      <c r="B30" s="168" t="s">
        <v>1113</v>
      </c>
      <c r="C30" s="168" t="s">
        <v>1114</v>
      </c>
      <c r="D30" s="168" t="s">
        <v>1138</v>
      </c>
      <c r="E30" s="183" t="s">
        <v>362</v>
      </c>
      <c r="F30" s="168" t="s">
        <v>1116</v>
      </c>
      <c r="G30" s="183" t="s">
        <v>1158</v>
      </c>
      <c r="H30" s="168" t="s">
        <v>1117</v>
      </c>
      <c r="I30" s="168" t="s">
        <v>1118</v>
      </c>
      <c r="J30" s="184">
        <v>9848997</v>
      </c>
      <c r="K30" s="185"/>
      <c r="L30" s="168"/>
      <c r="M30" s="185"/>
      <c r="N30" s="168"/>
      <c r="O30" s="168" t="s">
        <v>1133</v>
      </c>
      <c r="P30" s="168" t="s">
        <v>1139</v>
      </c>
      <c r="Q30" s="168"/>
      <c r="R30" s="168"/>
      <c r="S30" s="168"/>
      <c r="T30" s="168"/>
      <c r="U30" s="168"/>
      <c r="V30" s="168"/>
      <c r="W30" s="168" t="s">
        <v>1119</v>
      </c>
      <c r="X30" s="183" t="s">
        <v>1160</v>
      </c>
      <c r="Y30" s="168" t="s">
        <v>363</v>
      </c>
      <c r="Z30" s="170">
        <v>2019011000081</v>
      </c>
      <c r="AA30" s="170" t="s">
        <v>1161</v>
      </c>
      <c r="AB30" s="169" t="s">
        <v>1120</v>
      </c>
      <c r="AC30" s="169" t="s">
        <v>606</v>
      </c>
      <c r="AD30" s="170">
        <v>3299060</v>
      </c>
      <c r="AE30" s="169" t="s">
        <v>1135</v>
      </c>
      <c r="AF30" s="169" t="s">
        <v>1140</v>
      </c>
      <c r="AG30" s="168" t="s">
        <v>1126</v>
      </c>
      <c r="AH30" s="192"/>
    </row>
    <row r="31" spans="1:34" ht="98.25" customHeight="1" x14ac:dyDescent="0.25">
      <c r="A31" s="192"/>
      <c r="B31" s="168" t="s">
        <v>1113</v>
      </c>
      <c r="C31" s="168" t="s">
        <v>1114</v>
      </c>
      <c r="D31" s="168" t="s">
        <v>1138</v>
      </c>
      <c r="E31" s="183" t="s">
        <v>362</v>
      </c>
      <c r="F31" s="168" t="s">
        <v>1116</v>
      </c>
      <c r="G31" s="183" t="s">
        <v>1158</v>
      </c>
      <c r="H31" s="168" t="s">
        <v>1117</v>
      </c>
      <c r="I31" s="168" t="s">
        <v>1118</v>
      </c>
      <c r="J31" s="184">
        <v>22127625</v>
      </c>
      <c r="K31" s="185"/>
      <c r="L31" s="168"/>
      <c r="M31" s="185"/>
      <c r="N31" s="168"/>
      <c r="O31" s="168" t="s">
        <v>1133</v>
      </c>
      <c r="P31" s="168" t="s">
        <v>1139</v>
      </c>
      <c r="Q31" s="168"/>
      <c r="R31" s="168"/>
      <c r="S31" s="168"/>
      <c r="T31" s="168"/>
      <c r="U31" s="168"/>
      <c r="V31" s="168"/>
      <c r="W31" s="168" t="s">
        <v>1119</v>
      </c>
      <c r="X31" s="183" t="s">
        <v>1160</v>
      </c>
      <c r="Y31" s="168" t="s">
        <v>363</v>
      </c>
      <c r="Z31" s="170">
        <v>2019011000081</v>
      </c>
      <c r="AA31" s="170" t="s">
        <v>1161</v>
      </c>
      <c r="AB31" s="169" t="s">
        <v>1120</v>
      </c>
      <c r="AC31" s="169" t="s">
        <v>606</v>
      </c>
      <c r="AD31" s="170">
        <v>3299060</v>
      </c>
      <c r="AE31" s="169" t="s">
        <v>1135</v>
      </c>
      <c r="AF31" s="169" t="s">
        <v>1140</v>
      </c>
      <c r="AG31" s="168" t="s">
        <v>1124</v>
      </c>
      <c r="AH31" s="192"/>
    </row>
    <row r="32" spans="1:34" ht="98.25" customHeight="1" x14ac:dyDescent="0.25">
      <c r="A32" s="192"/>
      <c r="B32" s="168" t="s">
        <v>1113</v>
      </c>
      <c r="C32" s="168" t="s">
        <v>1114</v>
      </c>
      <c r="D32" s="168" t="s">
        <v>1138</v>
      </c>
      <c r="E32" s="183" t="s">
        <v>362</v>
      </c>
      <c r="F32" s="168" t="s">
        <v>1116</v>
      </c>
      <c r="G32" s="183" t="s">
        <v>1158</v>
      </c>
      <c r="H32" s="168" t="s">
        <v>1117</v>
      </c>
      <c r="I32" s="168" t="s">
        <v>1118</v>
      </c>
      <c r="J32" s="184">
        <v>72498839</v>
      </c>
      <c r="K32" s="185"/>
      <c r="L32" s="168"/>
      <c r="M32" s="185"/>
      <c r="N32" s="168"/>
      <c r="O32" s="168" t="s">
        <v>1133</v>
      </c>
      <c r="P32" s="168" t="s">
        <v>1139</v>
      </c>
      <c r="Q32" s="168"/>
      <c r="R32" s="168"/>
      <c r="S32" s="168"/>
      <c r="T32" s="168"/>
      <c r="U32" s="168"/>
      <c r="V32" s="168"/>
      <c r="W32" s="168" t="s">
        <v>1119</v>
      </c>
      <c r="X32" s="183" t="s">
        <v>1160</v>
      </c>
      <c r="Y32" s="168" t="s">
        <v>363</v>
      </c>
      <c r="Z32" s="170">
        <v>2019011000081</v>
      </c>
      <c r="AA32" s="170" t="s">
        <v>1161</v>
      </c>
      <c r="AB32" s="169" t="s">
        <v>1120</v>
      </c>
      <c r="AC32" s="169" t="s">
        <v>606</v>
      </c>
      <c r="AD32" s="170">
        <v>3299060</v>
      </c>
      <c r="AE32" s="169" t="s">
        <v>1135</v>
      </c>
      <c r="AF32" s="169" t="s">
        <v>1140</v>
      </c>
      <c r="AG32" s="168" t="s">
        <v>1128</v>
      </c>
      <c r="AH32" s="192"/>
    </row>
    <row r="33" spans="1:34" ht="98.25" customHeight="1" x14ac:dyDescent="0.25">
      <c r="A33" s="192"/>
      <c r="B33" s="168" t="s">
        <v>1113</v>
      </c>
      <c r="C33" s="168" t="s">
        <v>1114</v>
      </c>
      <c r="D33" s="168" t="s">
        <v>1138</v>
      </c>
      <c r="E33" s="183" t="s">
        <v>362</v>
      </c>
      <c r="F33" s="168" t="s">
        <v>1116</v>
      </c>
      <c r="G33" s="183" t="s">
        <v>1158</v>
      </c>
      <c r="H33" s="168" t="s">
        <v>1117</v>
      </c>
      <c r="I33" s="168" t="s">
        <v>1118</v>
      </c>
      <c r="J33" s="184">
        <v>72498839</v>
      </c>
      <c r="K33" s="185"/>
      <c r="L33" s="168"/>
      <c r="M33" s="185"/>
      <c r="N33" s="168"/>
      <c r="O33" s="168" t="s">
        <v>1133</v>
      </c>
      <c r="P33" s="168" t="s">
        <v>1139</v>
      </c>
      <c r="Q33" s="168"/>
      <c r="R33" s="168"/>
      <c r="S33" s="168"/>
      <c r="T33" s="168"/>
      <c r="U33" s="168"/>
      <c r="V33" s="168"/>
      <c r="W33" s="168" t="s">
        <v>1119</v>
      </c>
      <c r="X33" s="183" t="s">
        <v>1160</v>
      </c>
      <c r="Y33" s="168" t="s">
        <v>363</v>
      </c>
      <c r="Z33" s="170">
        <v>2019011000081</v>
      </c>
      <c r="AA33" s="170" t="s">
        <v>1161</v>
      </c>
      <c r="AB33" s="169" t="s">
        <v>1120</v>
      </c>
      <c r="AC33" s="169" t="s">
        <v>606</v>
      </c>
      <c r="AD33" s="170">
        <v>3299060</v>
      </c>
      <c r="AE33" s="169" t="s">
        <v>1135</v>
      </c>
      <c r="AF33" s="169" t="s">
        <v>1140</v>
      </c>
      <c r="AG33" s="168" t="s">
        <v>1128</v>
      </c>
      <c r="AH33" s="192"/>
    </row>
    <row r="34" spans="1:34" ht="98.25" customHeight="1" x14ac:dyDescent="0.25">
      <c r="A34" s="192"/>
      <c r="B34" s="168" t="s">
        <v>1113</v>
      </c>
      <c r="C34" s="168" t="s">
        <v>1114</v>
      </c>
      <c r="D34" s="168" t="s">
        <v>1138</v>
      </c>
      <c r="E34" s="183" t="s">
        <v>362</v>
      </c>
      <c r="F34" s="168" t="s">
        <v>1116</v>
      </c>
      <c r="G34" s="183" t="s">
        <v>1158</v>
      </c>
      <c r="H34" s="168" t="s">
        <v>1117</v>
      </c>
      <c r="I34" s="168" t="s">
        <v>1118</v>
      </c>
      <c r="J34" s="184">
        <v>76653543</v>
      </c>
      <c r="K34" s="185"/>
      <c r="L34" s="168"/>
      <c r="M34" s="185"/>
      <c r="N34" s="168"/>
      <c r="O34" s="168" t="s">
        <v>1133</v>
      </c>
      <c r="P34" s="168" t="s">
        <v>1139</v>
      </c>
      <c r="Q34" s="168"/>
      <c r="R34" s="168"/>
      <c r="S34" s="168"/>
      <c r="T34" s="168"/>
      <c r="U34" s="168"/>
      <c r="V34" s="168"/>
      <c r="W34" s="168" t="s">
        <v>1119</v>
      </c>
      <c r="X34" s="183" t="s">
        <v>1160</v>
      </c>
      <c r="Y34" s="168" t="s">
        <v>363</v>
      </c>
      <c r="Z34" s="170">
        <v>2019011000081</v>
      </c>
      <c r="AA34" s="170" t="s">
        <v>1161</v>
      </c>
      <c r="AB34" s="169" t="s">
        <v>1120</v>
      </c>
      <c r="AC34" s="169" t="s">
        <v>606</v>
      </c>
      <c r="AD34" s="170">
        <v>3299060</v>
      </c>
      <c r="AE34" s="169" t="s">
        <v>1135</v>
      </c>
      <c r="AF34" s="169" t="s">
        <v>1140</v>
      </c>
      <c r="AG34" s="168" t="s">
        <v>1128</v>
      </c>
      <c r="AH34" s="192"/>
    </row>
    <row r="35" spans="1:34" ht="98.25" customHeight="1" x14ac:dyDescent="0.25">
      <c r="A35" s="192"/>
      <c r="B35" s="168" t="s">
        <v>1113</v>
      </c>
      <c r="C35" s="168" t="s">
        <v>1114</v>
      </c>
      <c r="D35" s="168" t="s">
        <v>1138</v>
      </c>
      <c r="E35" s="183" t="s">
        <v>362</v>
      </c>
      <c r="F35" s="168" t="s">
        <v>1116</v>
      </c>
      <c r="G35" s="183" t="s">
        <v>1158</v>
      </c>
      <c r="H35" s="168" t="s">
        <v>1117</v>
      </c>
      <c r="I35" s="168" t="s">
        <v>1118</v>
      </c>
      <c r="J35" s="184">
        <v>76653543</v>
      </c>
      <c r="K35" s="185"/>
      <c r="L35" s="168"/>
      <c r="M35" s="185"/>
      <c r="N35" s="168"/>
      <c r="O35" s="168" t="s">
        <v>1133</v>
      </c>
      <c r="P35" s="168" t="s">
        <v>1139</v>
      </c>
      <c r="Q35" s="168"/>
      <c r="R35" s="168"/>
      <c r="S35" s="168"/>
      <c r="T35" s="168"/>
      <c r="U35" s="168"/>
      <c r="V35" s="168"/>
      <c r="W35" s="168" t="s">
        <v>1119</v>
      </c>
      <c r="X35" s="183" t="s">
        <v>1160</v>
      </c>
      <c r="Y35" s="168" t="s">
        <v>363</v>
      </c>
      <c r="Z35" s="170">
        <v>2019011000081</v>
      </c>
      <c r="AA35" s="170" t="s">
        <v>1161</v>
      </c>
      <c r="AB35" s="169" t="s">
        <v>1120</v>
      </c>
      <c r="AC35" s="169" t="s">
        <v>606</v>
      </c>
      <c r="AD35" s="170">
        <v>3299060</v>
      </c>
      <c r="AE35" s="169" t="s">
        <v>1135</v>
      </c>
      <c r="AF35" s="169" t="s">
        <v>1140</v>
      </c>
      <c r="AG35" s="168" t="s">
        <v>1128</v>
      </c>
      <c r="AH35" s="192"/>
    </row>
    <row r="36" spans="1:34" ht="98.25" customHeight="1" x14ac:dyDescent="0.25">
      <c r="A36" s="192"/>
      <c r="B36" s="168" t="s">
        <v>1113</v>
      </c>
      <c r="C36" s="168" t="s">
        <v>1114</v>
      </c>
      <c r="D36" s="168" t="s">
        <v>1141</v>
      </c>
      <c r="E36" s="183" t="s">
        <v>1157</v>
      </c>
      <c r="F36" s="168" t="s">
        <v>1116</v>
      </c>
      <c r="G36" s="183" t="s">
        <v>1158</v>
      </c>
      <c r="H36" s="168" t="s">
        <v>1117</v>
      </c>
      <c r="I36" s="168" t="s">
        <v>1118</v>
      </c>
      <c r="J36" s="184">
        <v>111445328</v>
      </c>
      <c r="K36" s="185"/>
      <c r="L36" s="168"/>
      <c r="M36" s="185">
        <v>76445328</v>
      </c>
      <c r="N36" s="168" t="s">
        <v>1142</v>
      </c>
      <c r="O36" s="168"/>
      <c r="P36" s="168"/>
      <c r="Q36" s="168"/>
      <c r="R36" s="168"/>
      <c r="S36" s="168"/>
      <c r="T36" s="168"/>
      <c r="U36" s="168"/>
      <c r="V36" s="168"/>
      <c r="W36" s="168" t="s">
        <v>1119</v>
      </c>
      <c r="X36" s="183" t="s">
        <v>1160</v>
      </c>
      <c r="Y36" s="168" t="s">
        <v>363</v>
      </c>
      <c r="Z36" s="170">
        <v>2019011000081</v>
      </c>
      <c r="AA36" s="170" t="s">
        <v>1161</v>
      </c>
      <c r="AB36" s="169" t="s">
        <v>1143</v>
      </c>
      <c r="AC36" s="169" t="s">
        <v>1144</v>
      </c>
      <c r="AD36" s="170">
        <v>3299065</v>
      </c>
      <c r="AE36" s="169" t="s">
        <v>1145</v>
      </c>
      <c r="AF36" s="169" t="s">
        <v>1146</v>
      </c>
      <c r="AG36" s="168" t="s">
        <v>1147</v>
      </c>
      <c r="AH36" s="192"/>
    </row>
    <row r="37" spans="1:34" ht="98.25" customHeight="1" x14ac:dyDescent="0.25">
      <c r="A37" s="192"/>
      <c r="B37" s="168" t="s">
        <v>1113</v>
      </c>
      <c r="C37" s="168" t="s">
        <v>1114</v>
      </c>
      <c r="D37" s="168" t="s">
        <v>1141</v>
      </c>
      <c r="E37" s="183" t="s">
        <v>1157</v>
      </c>
      <c r="F37" s="168" t="s">
        <v>1116</v>
      </c>
      <c r="G37" s="183" t="s">
        <v>1158</v>
      </c>
      <c r="H37" s="168" t="s">
        <v>1117</v>
      </c>
      <c r="I37" s="168" t="s">
        <v>1118</v>
      </c>
      <c r="J37" s="184">
        <v>768658257</v>
      </c>
      <c r="K37" s="185"/>
      <c r="L37" s="168"/>
      <c r="M37" s="185">
        <v>768658257.30909073</v>
      </c>
      <c r="N37" s="168" t="s">
        <v>1148</v>
      </c>
      <c r="O37" s="168"/>
      <c r="P37" s="168"/>
      <c r="Q37" s="168"/>
      <c r="R37" s="168"/>
      <c r="S37" s="168"/>
      <c r="T37" s="168"/>
      <c r="U37" s="168"/>
      <c r="V37" s="168"/>
      <c r="W37" s="168" t="s">
        <v>1119</v>
      </c>
      <c r="X37" s="183" t="s">
        <v>1160</v>
      </c>
      <c r="Y37" s="168" t="s">
        <v>363</v>
      </c>
      <c r="Z37" s="170">
        <v>2019011000081</v>
      </c>
      <c r="AA37" s="170" t="s">
        <v>1161</v>
      </c>
      <c r="AB37" s="169" t="s">
        <v>1143</v>
      </c>
      <c r="AC37" s="169" t="s">
        <v>1144</v>
      </c>
      <c r="AD37" s="170">
        <v>3299065</v>
      </c>
      <c r="AE37" s="169" t="s">
        <v>1145</v>
      </c>
      <c r="AF37" s="169" t="s">
        <v>1149</v>
      </c>
      <c r="AG37" s="168" t="s">
        <v>1137</v>
      </c>
      <c r="AH37" s="192"/>
    </row>
    <row r="38" spans="1:34" ht="98.25" customHeight="1" x14ac:dyDescent="0.25">
      <c r="A38" s="192"/>
      <c r="B38" s="168" t="s">
        <v>1113</v>
      </c>
      <c r="C38" s="168" t="s">
        <v>1114</v>
      </c>
      <c r="D38" s="168" t="s">
        <v>1141</v>
      </c>
      <c r="E38" s="183" t="s">
        <v>1157</v>
      </c>
      <c r="F38" s="168" t="s">
        <v>1116</v>
      </c>
      <c r="G38" s="183" t="s">
        <v>1158</v>
      </c>
      <c r="H38" s="168" t="s">
        <v>1117</v>
      </c>
      <c r="I38" s="168" t="s">
        <v>1118</v>
      </c>
      <c r="J38" s="184">
        <v>2560000</v>
      </c>
      <c r="K38" s="185"/>
      <c r="L38" s="168"/>
      <c r="M38" s="185"/>
      <c r="N38" s="168"/>
      <c r="O38" s="168"/>
      <c r="P38" s="168"/>
      <c r="Q38" s="168"/>
      <c r="R38" s="168"/>
      <c r="S38" s="168"/>
      <c r="T38" s="168"/>
      <c r="U38" s="168"/>
      <c r="V38" s="168"/>
      <c r="W38" s="168" t="s">
        <v>1119</v>
      </c>
      <c r="X38" s="183" t="s">
        <v>1160</v>
      </c>
      <c r="Y38" s="168" t="s">
        <v>363</v>
      </c>
      <c r="Z38" s="170">
        <v>2019011000081</v>
      </c>
      <c r="AA38" s="170" t="s">
        <v>1161</v>
      </c>
      <c r="AB38" s="169" t="s">
        <v>1143</v>
      </c>
      <c r="AC38" s="169" t="s">
        <v>1144</v>
      </c>
      <c r="AD38" s="170">
        <v>3299065</v>
      </c>
      <c r="AE38" s="169" t="s">
        <v>1145</v>
      </c>
      <c r="AF38" s="169" t="s">
        <v>1149</v>
      </c>
      <c r="AG38" s="168" t="s">
        <v>1150</v>
      </c>
      <c r="AH38" s="192"/>
    </row>
    <row r="39" spans="1:34" ht="98.25" customHeight="1" x14ac:dyDescent="0.25">
      <c r="A39" s="192"/>
      <c r="B39" s="168" t="s">
        <v>1113</v>
      </c>
      <c r="C39" s="168" t="s">
        <v>1114</v>
      </c>
      <c r="D39" s="168" t="s">
        <v>1141</v>
      </c>
      <c r="E39" s="183" t="s">
        <v>1157</v>
      </c>
      <c r="F39" s="168" t="s">
        <v>1116</v>
      </c>
      <c r="G39" s="183" t="s">
        <v>1158</v>
      </c>
      <c r="H39" s="168" t="s">
        <v>1117</v>
      </c>
      <c r="I39" s="168" t="s">
        <v>1118</v>
      </c>
      <c r="J39" s="184">
        <v>0</v>
      </c>
      <c r="K39" s="185"/>
      <c r="L39" s="168"/>
      <c r="M39" s="185"/>
      <c r="N39" s="168"/>
      <c r="O39" s="168"/>
      <c r="P39" s="168"/>
      <c r="Q39" s="168"/>
      <c r="R39" s="168"/>
      <c r="S39" s="168"/>
      <c r="T39" s="168"/>
      <c r="U39" s="168"/>
      <c r="V39" s="168"/>
      <c r="W39" s="168" t="s">
        <v>1119</v>
      </c>
      <c r="X39" s="183" t="s">
        <v>1160</v>
      </c>
      <c r="Y39" s="168" t="s">
        <v>363</v>
      </c>
      <c r="Z39" s="170">
        <v>2019011000081</v>
      </c>
      <c r="AA39" s="170" t="s">
        <v>1161</v>
      </c>
      <c r="AB39" s="169" t="s">
        <v>1143</v>
      </c>
      <c r="AC39" s="169" t="s">
        <v>1144</v>
      </c>
      <c r="AD39" s="170">
        <v>3299065</v>
      </c>
      <c r="AE39" s="169" t="s">
        <v>1145</v>
      </c>
      <c r="AF39" s="169" t="s">
        <v>1146</v>
      </c>
      <c r="AG39" s="168" t="s">
        <v>1147</v>
      </c>
      <c r="AH39" s="192"/>
    </row>
    <row r="40" spans="1:34" ht="98.25" customHeight="1" x14ac:dyDescent="0.25">
      <c r="A40" s="192"/>
      <c r="B40" s="168" t="s">
        <v>1113</v>
      </c>
      <c r="C40" s="168" t="s">
        <v>1114</v>
      </c>
      <c r="D40" s="168" t="s">
        <v>1141</v>
      </c>
      <c r="E40" s="183" t="s">
        <v>1157</v>
      </c>
      <c r="F40" s="168" t="s">
        <v>1116</v>
      </c>
      <c r="G40" s="183" t="s">
        <v>1158</v>
      </c>
      <c r="H40" s="168" t="s">
        <v>1117</v>
      </c>
      <c r="I40" s="168" t="s">
        <v>1118</v>
      </c>
      <c r="J40" s="184">
        <v>18000000</v>
      </c>
      <c r="K40" s="185"/>
      <c r="L40" s="168"/>
      <c r="M40" s="185"/>
      <c r="N40" s="168"/>
      <c r="O40" s="168"/>
      <c r="P40" s="168"/>
      <c r="Q40" s="168"/>
      <c r="R40" s="168"/>
      <c r="S40" s="168"/>
      <c r="T40" s="168"/>
      <c r="U40" s="168"/>
      <c r="V40" s="168"/>
      <c r="W40" s="168" t="s">
        <v>1119</v>
      </c>
      <c r="X40" s="183" t="s">
        <v>1160</v>
      </c>
      <c r="Y40" s="168" t="s">
        <v>363</v>
      </c>
      <c r="Z40" s="170">
        <v>2019011000081</v>
      </c>
      <c r="AA40" s="170" t="s">
        <v>1161</v>
      </c>
      <c r="AB40" s="169" t="s">
        <v>1143</v>
      </c>
      <c r="AC40" s="169" t="s">
        <v>1144</v>
      </c>
      <c r="AD40" s="170">
        <v>3299065</v>
      </c>
      <c r="AE40" s="169" t="s">
        <v>1145</v>
      </c>
      <c r="AF40" s="169" t="s">
        <v>1149</v>
      </c>
      <c r="AG40" s="168" t="s">
        <v>1150</v>
      </c>
      <c r="AH40" s="192"/>
    </row>
    <row r="41" spans="1:34" ht="98.25" customHeight="1" x14ac:dyDescent="0.25">
      <c r="A41" s="192"/>
      <c r="B41" s="168" t="s">
        <v>1113</v>
      </c>
      <c r="C41" s="168" t="s">
        <v>1114</v>
      </c>
      <c r="D41" s="168" t="s">
        <v>1141</v>
      </c>
      <c r="E41" s="183" t="s">
        <v>1157</v>
      </c>
      <c r="F41" s="168" t="s">
        <v>1116</v>
      </c>
      <c r="G41" s="183" t="s">
        <v>1158</v>
      </c>
      <c r="H41" s="168" t="s">
        <v>1117</v>
      </c>
      <c r="I41" s="168" t="s">
        <v>1118</v>
      </c>
      <c r="J41" s="184">
        <v>0</v>
      </c>
      <c r="K41" s="185"/>
      <c r="L41" s="168"/>
      <c r="M41" s="185"/>
      <c r="N41" s="168"/>
      <c r="O41" s="168"/>
      <c r="P41" s="168"/>
      <c r="Q41" s="168"/>
      <c r="R41" s="168"/>
      <c r="S41" s="168"/>
      <c r="T41" s="168"/>
      <c r="U41" s="168"/>
      <c r="V41" s="168"/>
      <c r="W41" s="168" t="s">
        <v>1119</v>
      </c>
      <c r="X41" s="183" t="s">
        <v>1160</v>
      </c>
      <c r="Y41" s="168" t="s">
        <v>363</v>
      </c>
      <c r="Z41" s="170">
        <v>2019011000081</v>
      </c>
      <c r="AA41" s="170" t="s">
        <v>1161</v>
      </c>
      <c r="AB41" s="169" t="s">
        <v>1143</v>
      </c>
      <c r="AC41" s="169" t="s">
        <v>1144</v>
      </c>
      <c r="AD41" s="170">
        <v>3299065</v>
      </c>
      <c r="AE41" s="169" t="s">
        <v>1145</v>
      </c>
      <c r="AF41" s="169" t="s">
        <v>1149</v>
      </c>
      <c r="AG41" s="168" t="s">
        <v>1150</v>
      </c>
      <c r="AH41" s="192"/>
    </row>
    <row r="42" spans="1:34" ht="98.25" customHeight="1" x14ac:dyDescent="0.25">
      <c r="A42" s="192"/>
      <c r="B42" s="168" t="s">
        <v>1113</v>
      </c>
      <c r="C42" s="168" t="s">
        <v>1114</v>
      </c>
      <c r="D42" s="168" t="s">
        <v>1141</v>
      </c>
      <c r="E42" s="183" t="s">
        <v>1157</v>
      </c>
      <c r="F42" s="168" t="s">
        <v>1116</v>
      </c>
      <c r="G42" s="183" t="s">
        <v>1158</v>
      </c>
      <c r="H42" s="168" t="s">
        <v>1117</v>
      </c>
      <c r="I42" s="168" t="s">
        <v>1118</v>
      </c>
      <c r="J42" s="184">
        <v>11513250</v>
      </c>
      <c r="K42" s="185"/>
      <c r="L42" s="168"/>
      <c r="M42" s="185"/>
      <c r="N42" s="168"/>
      <c r="O42" s="168"/>
      <c r="P42" s="168"/>
      <c r="Q42" s="168"/>
      <c r="R42" s="168"/>
      <c r="S42" s="168"/>
      <c r="T42" s="168"/>
      <c r="U42" s="168"/>
      <c r="V42" s="168"/>
      <c r="W42" s="168" t="s">
        <v>1119</v>
      </c>
      <c r="X42" s="183" t="s">
        <v>1160</v>
      </c>
      <c r="Y42" s="168" t="s">
        <v>363</v>
      </c>
      <c r="Z42" s="170">
        <v>2019011000081</v>
      </c>
      <c r="AA42" s="170" t="s">
        <v>1161</v>
      </c>
      <c r="AB42" s="169" t="s">
        <v>1143</v>
      </c>
      <c r="AC42" s="169" t="s">
        <v>1144</v>
      </c>
      <c r="AD42" s="170">
        <v>3299065</v>
      </c>
      <c r="AE42" s="169" t="s">
        <v>1145</v>
      </c>
      <c r="AF42" s="169" t="s">
        <v>1149</v>
      </c>
      <c r="AG42" s="168" t="s">
        <v>1150</v>
      </c>
      <c r="AH42" s="192"/>
    </row>
    <row r="43" spans="1:34" ht="98.25" customHeight="1" x14ac:dyDescent="0.25">
      <c r="A43" s="192"/>
      <c r="B43" s="168" t="s">
        <v>1113</v>
      </c>
      <c r="C43" s="168" t="s">
        <v>1114</v>
      </c>
      <c r="D43" s="168" t="s">
        <v>1141</v>
      </c>
      <c r="E43" s="183" t="s">
        <v>1157</v>
      </c>
      <c r="F43" s="168" t="s">
        <v>1116</v>
      </c>
      <c r="G43" s="183" t="s">
        <v>1158</v>
      </c>
      <c r="H43" s="168" t="s">
        <v>1117</v>
      </c>
      <c r="I43" s="168" t="s">
        <v>1118</v>
      </c>
      <c r="J43" s="184">
        <v>0</v>
      </c>
      <c r="K43" s="185"/>
      <c r="L43" s="168"/>
      <c r="M43" s="185"/>
      <c r="N43" s="168"/>
      <c r="O43" s="168"/>
      <c r="P43" s="168"/>
      <c r="Q43" s="168"/>
      <c r="R43" s="168"/>
      <c r="S43" s="168"/>
      <c r="T43" s="168"/>
      <c r="U43" s="168"/>
      <c r="V43" s="168"/>
      <c r="W43" s="168" t="s">
        <v>1119</v>
      </c>
      <c r="X43" s="183" t="s">
        <v>1160</v>
      </c>
      <c r="Y43" s="168" t="s">
        <v>363</v>
      </c>
      <c r="Z43" s="170">
        <v>2019011000081</v>
      </c>
      <c r="AA43" s="170" t="s">
        <v>1161</v>
      </c>
      <c r="AB43" s="169" t="s">
        <v>1143</v>
      </c>
      <c r="AC43" s="169" t="s">
        <v>1144</v>
      </c>
      <c r="AD43" s="170">
        <v>3299065</v>
      </c>
      <c r="AE43" s="169" t="s">
        <v>1145</v>
      </c>
      <c r="AF43" s="169" t="s">
        <v>1149</v>
      </c>
      <c r="AG43" s="168" t="s">
        <v>1150</v>
      </c>
      <c r="AH43" s="192"/>
    </row>
    <row r="44" spans="1:34" ht="98.25" customHeight="1" x14ac:dyDescent="0.25">
      <c r="A44" s="192"/>
      <c r="B44" s="168" t="s">
        <v>1113</v>
      </c>
      <c r="C44" s="168" t="s">
        <v>1114</v>
      </c>
      <c r="D44" s="168" t="s">
        <v>1141</v>
      </c>
      <c r="E44" s="183" t="s">
        <v>1157</v>
      </c>
      <c r="F44" s="168" t="s">
        <v>1116</v>
      </c>
      <c r="G44" s="183" t="s">
        <v>1158</v>
      </c>
      <c r="H44" s="168" t="s">
        <v>1117</v>
      </c>
      <c r="I44" s="168" t="s">
        <v>1118</v>
      </c>
      <c r="J44" s="184">
        <v>21630000</v>
      </c>
      <c r="K44" s="185"/>
      <c r="L44" s="168"/>
      <c r="M44" s="185"/>
      <c r="N44" s="168"/>
      <c r="O44" s="168"/>
      <c r="P44" s="168"/>
      <c r="Q44" s="168"/>
      <c r="R44" s="168"/>
      <c r="S44" s="168"/>
      <c r="T44" s="168"/>
      <c r="U44" s="168"/>
      <c r="V44" s="168"/>
      <c r="W44" s="168" t="s">
        <v>1119</v>
      </c>
      <c r="X44" s="183" t="s">
        <v>1160</v>
      </c>
      <c r="Y44" s="168" t="s">
        <v>363</v>
      </c>
      <c r="Z44" s="170">
        <v>2019011000081</v>
      </c>
      <c r="AA44" s="170" t="s">
        <v>1161</v>
      </c>
      <c r="AB44" s="169" t="s">
        <v>1143</v>
      </c>
      <c r="AC44" s="169" t="s">
        <v>1144</v>
      </c>
      <c r="AD44" s="170">
        <v>3299065</v>
      </c>
      <c r="AE44" s="169" t="s">
        <v>1145</v>
      </c>
      <c r="AF44" s="169" t="s">
        <v>1149</v>
      </c>
      <c r="AG44" s="168" t="s">
        <v>1126</v>
      </c>
      <c r="AH44" s="192"/>
    </row>
    <row r="45" spans="1:34" ht="98.25" customHeight="1" x14ac:dyDescent="0.25">
      <c r="A45" s="192"/>
      <c r="B45" s="168" t="s">
        <v>1113</v>
      </c>
      <c r="C45" s="168" t="s">
        <v>1114</v>
      </c>
      <c r="D45" s="168" t="s">
        <v>1141</v>
      </c>
      <c r="E45" s="183" t="s">
        <v>1157</v>
      </c>
      <c r="F45" s="168" t="s">
        <v>1116</v>
      </c>
      <c r="G45" s="183" t="s">
        <v>1158</v>
      </c>
      <c r="H45" s="168" t="s">
        <v>1117</v>
      </c>
      <c r="I45" s="168" t="s">
        <v>1118</v>
      </c>
      <c r="J45" s="184">
        <v>0</v>
      </c>
      <c r="K45" s="185"/>
      <c r="L45" s="168"/>
      <c r="M45" s="185"/>
      <c r="N45" s="168"/>
      <c r="O45" s="168"/>
      <c r="P45" s="168"/>
      <c r="Q45" s="168"/>
      <c r="R45" s="168"/>
      <c r="S45" s="168"/>
      <c r="T45" s="168"/>
      <c r="U45" s="168"/>
      <c r="V45" s="168"/>
      <c r="W45" s="168" t="s">
        <v>1119</v>
      </c>
      <c r="X45" s="183" t="s">
        <v>1160</v>
      </c>
      <c r="Y45" s="168" t="s">
        <v>363</v>
      </c>
      <c r="Z45" s="170">
        <v>2019011000081</v>
      </c>
      <c r="AA45" s="170" t="s">
        <v>1161</v>
      </c>
      <c r="AB45" s="169" t="s">
        <v>1143</v>
      </c>
      <c r="AC45" s="169" t="s">
        <v>1144</v>
      </c>
      <c r="AD45" s="170">
        <v>3299065</v>
      </c>
      <c r="AE45" s="169" t="s">
        <v>1145</v>
      </c>
      <c r="AF45" s="169" t="s">
        <v>1149</v>
      </c>
      <c r="AG45" s="168" t="s">
        <v>1150</v>
      </c>
      <c r="AH45" s="192"/>
    </row>
    <row r="46" spans="1:34" ht="98.25" customHeight="1" x14ac:dyDescent="0.25">
      <c r="A46" s="192"/>
      <c r="B46" s="168" t="s">
        <v>1113</v>
      </c>
      <c r="C46" s="168" t="s">
        <v>1114</v>
      </c>
      <c r="D46" s="168" t="s">
        <v>1141</v>
      </c>
      <c r="E46" s="183" t="s">
        <v>1157</v>
      </c>
      <c r="F46" s="168" t="s">
        <v>1116</v>
      </c>
      <c r="G46" s="183" t="s">
        <v>1158</v>
      </c>
      <c r="H46" s="168" t="s">
        <v>1117</v>
      </c>
      <c r="I46" s="168" t="s">
        <v>1118</v>
      </c>
      <c r="J46" s="184">
        <v>25000000</v>
      </c>
      <c r="K46" s="185"/>
      <c r="L46" s="168"/>
      <c r="M46" s="185"/>
      <c r="N46" s="168"/>
      <c r="O46" s="168"/>
      <c r="P46" s="168"/>
      <c r="Q46" s="168"/>
      <c r="R46" s="168"/>
      <c r="S46" s="168"/>
      <c r="T46" s="168"/>
      <c r="U46" s="168"/>
      <c r="V46" s="168"/>
      <c r="W46" s="168" t="s">
        <v>1119</v>
      </c>
      <c r="X46" s="183" t="s">
        <v>1160</v>
      </c>
      <c r="Y46" s="168" t="s">
        <v>363</v>
      </c>
      <c r="Z46" s="170">
        <v>2019011000081</v>
      </c>
      <c r="AA46" s="170" t="s">
        <v>1161</v>
      </c>
      <c r="AB46" s="169" t="s">
        <v>1143</v>
      </c>
      <c r="AC46" s="169" t="s">
        <v>1144</v>
      </c>
      <c r="AD46" s="170">
        <v>3299065</v>
      </c>
      <c r="AE46" s="169" t="s">
        <v>1145</v>
      </c>
      <c r="AF46" s="169" t="s">
        <v>1146</v>
      </c>
      <c r="AG46" s="168" t="s">
        <v>1147</v>
      </c>
      <c r="AH46" s="192"/>
    </row>
    <row r="47" spans="1:34" ht="98.25" customHeight="1" x14ac:dyDescent="0.25">
      <c r="A47" s="192"/>
      <c r="B47" s="168" t="s">
        <v>1113</v>
      </c>
      <c r="C47" s="168" t="s">
        <v>1114</v>
      </c>
      <c r="D47" s="168" t="s">
        <v>1141</v>
      </c>
      <c r="E47" s="183" t="s">
        <v>1157</v>
      </c>
      <c r="F47" s="168" t="s">
        <v>1116</v>
      </c>
      <c r="G47" s="183" t="s">
        <v>1158</v>
      </c>
      <c r="H47" s="168" t="s">
        <v>1117</v>
      </c>
      <c r="I47" s="168" t="s">
        <v>1118</v>
      </c>
      <c r="J47" s="184">
        <v>11834550</v>
      </c>
      <c r="K47" s="185"/>
      <c r="L47" s="168"/>
      <c r="M47" s="185"/>
      <c r="N47" s="168"/>
      <c r="O47" s="168"/>
      <c r="P47" s="168"/>
      <c r="Q47" s="168"/>
      <c r="R47" s="168"/>
      <c r="S47" s="168"/>
      <c r="T47" s="168"/>
      <c r="U47" s="168"/>
      <c r="V47" s="168"/>
      <c r="W47" s="168" t="s">
        <v>1119</v>
      </c>
      <c r="X47" s="183" t="s">
        <v>1160</v>
      </c>
      <c r="Y47" s="168" t="s">
        <v>363</v>
      </c>
      <c r="Z47" s="170">
        <v>2019011000081</v>
      </c>
      <c r="AA47" s="170" t="s">
        <v>1161</v>
      </c>
      <c r="AB47" s="169" t="s">
        <v>1143</v>
      </c>
      <c r="AC47" s="169" t="s">
        <v>1144</v>
      </c>
      <c r="AD47" s="170">
        <v>3299065</v>
      </c>
      <c r="AE47" s="169" t="s">
        <v>1145</v>
      </c>
      <c r="AF47" s="169" t="s">
        <v>1149</v>
      </c>
      <c r="AG47" s="168" t="s">
        <v>1150</v>
      </c>
      <c r="AH47" s="192"/>
    </row>
    <row r="48" spans="1:34" ht="98.25" customHeight="1" x14ac:dyDescent="0.25">
      <c r="A48" s="192"/>
      <c r="B48" s="168" t="s">
        <v>1113</v>
      </c>
      <c r="C48" s="168" t="s">
        <v>1114</v>
      </c>
      <c r="D48" s="168" t="s">
        <v>1141</v>
      </c>
      <c r="E48" s="183" t="s">
        <v>1157</v>
      </c>
      <c r="F48" s="168" t="s">
        <v>1116</v>
      </c>
      <c r="G48" s="183" t="s">
        <v>1158</v>
      </c>
      <c r="H48" s="168" t="s">
        <v>1117</v>
      </c>
      <c r="I48" s="168" t="s">
        <v>1118</v>
      </c>
      <c r="J48" s="184">
        <v>26312838.350000001</v>
      </c>
      <c r="K48" s="185"/>
      <c r="L48" s="168"/>
      <c r="M48" s="185"/>
      <c r="N48" s="168"/>
      <c r="O48" s="168"/>
      <c r="P48" s="168"/>
      <c r="Q48" s="168"/>
      <c r="R48" s="168"/>
      <c r="S48" s="168"/>
      <c r="T48" s="168"/>
      <c r="U48" s="168"/>
      <c r="V48" s="168"/>
      <c r="W48" s="168" t="s">
        <v>1119</v>
      </c>
      <c r="X48" s="183" t="s">
        <v>1160</v>
      </c>
      <c r="Y48" s="168" t="s">
        <v>363</v>
      </c>
      <c r="Z48" s="170">
        <v>2019011000081</v>
      </c>
      <c r="AA48" s="170" t="s">
        <v>1161</v>
      </c>
      <c r="AB48" s="169" t="s">
        <v>1143</v>
      </c>
      <c r="AC48" s="169" t="s">
        <v>1144</v>
      </c>
      <c r="AD48" s="170">
        <v>3299065</v>
      </c>
      <c r="AE48" s="169" t="s">
        <v>1145</v>
      </c>
      <c r="AF48" s="169" t="s">
        <v>1149</v>
      </c>
      <c r="AG48" s="168" t="s">
        <v>1124</v>
      </c>
      <c r="AH48" s="192"/>
    </row>
    <row r="49" spans="1:34" ht="98.25" customHeight="1" x14ac:dyDescent="0.25">
      <c r="A49" s="192"/>
      <c r="B49" s="168" t="s">
        <v>1113</v>
      </c>
      <c r="C49" s="168" t="s">
        <v>1114</v>
      </c>
      <c r="D49" s="168" t="s">
        <v>1141</v>
      </c>
      <c r="E49" s="183" t="s">
        <v>1157</v>
      </c>
      <c r="F49" s="168" t="s">
        <v>1116</v>
      </c>
      <c r="G49" s="183" t="s">
        <v>1158</v>
      </c>
      <c r="H49" s="168" t="s">
        <v>1117</v>
      </c>
      <c r="I49" s="168" t="s">
        <v>1118</v>
      </c>
      <c r="J49" s="184">
        <v>201087800</v>
      </c>
      <c r="K49" s="185"/>
      <c r="L49" s="168"/>
      <c r="M49" s="185"/>
      <c r="N49" s="168"/>
      <c r="O49" s="168"/>
      <c r="P49" s="168"/>
      <c r="Q49" s="168"/>
      <c r="R49" s="168"/>
      <c r="S49" s="168"/>
      <c r="T49" s="168"/>
      <c r="U49" s="168"/>
      <c r="V49" s="168"/>
      <c r="W49" s="168" t="s">
        <v>1119</v>
      </c>
      <c r="X49" s="183" t="s">
        <v>1160</v>
      </c>
      <c r="Y49" s="168" t="s">
        <v>363</v>
      </c>
      <c r="Z49" s="170">
        <v>2019011000081</v>
      </c>
      <c r="AA49" s="170" t="s">
        <v>1161</v>
      </c>
      <c r="AB49" s="169" t="s">
        <v>1143</v>
      </c>
      <c r="AC49" s="169" t="s">
        <v>1144</v>
      </c>
      <c r="AD49" s="170">
        <v>3299065</v>
      </c>
      <c r="AE49" s="169" t="s">
        <v>1145</v>
      </c>
      <c r="AF49" s="169" t="s">
        <v>1149</v>
      </c>
      <c r="AG49" s="168" t="s">
        <v>1150</v>
      </c>
      <c r="AH49" s="192"/>
    </row>
    <row r="50" spans="1:34" ht="98.25" customHeight="1" x14ac:dyDescent="0.25">
      <c r="A50" s="192"/>
      <c r="B50" s="168" t="s">
        <v>1113</v>
      </c>
      <c r="C50" s="168" t="s">
        <v>1114</v>
      </c>
      <c r="D50" s="168" t="s">
        <v>1141</v>
      </c>
      <c r="E50" s="183" t="s">
        <v>1157</v>
      </c>
      <c r="F50" s="168" t="s">
        <v>1116</v>
      </c>
      <c r="G50" s="183" t="s">
        <v>1158</v>
      </c>
      <c r="H50" s="168" t="s">
        <v>1117</v>
      </c>
      <c r="I50" s="168" t="s">
        <v>1118</v>
      </c>
      <c r="J50" s="184">
        <v>32342144.719999999</v>
      </c>
      <c r="K50" s="185"/>
      <c r="L50" s="168"/>
      <c r="M50" s="185"/>
      <c r="N50" s="168"/>
      <c r="O50" s="168"/>
      <c r="P50" s="168"/>
      <c r="Q50" s="168"/>
      <c r="R50" s="168"/>
      <c r="S50" s="168"/>
      <c r="T50" s="168"/>
      <c r="U50" s="168"/>
      <c r="V50" s="168"/>
      <c r="W50" s="168" t="s">
        <v>1119</v>
      </c>
      <c r="X50" s="183" t="s">
        <v>1160</v>
      </c>
      <c r="Y50" s="168" t="s">
        <v>363</v>
      </c>
      <c r="Z50" s="170">
        <v>2019011000081</v>
      </c>
      <c r="AA50" s="170" t="s">
        <v>1161</v>
      </c>
      <c r="AB50" s="169" t="s">
        <v>1143</v>
      </c>
      <c r="AC50" s="169" t="s">
        <v>1144</v>
      </c>
      <c r="AD50" s="170">
        <v>3299065</v>
      </c>
      <c r="AE50" s="169" t="s">
        <v>1145</v>
      </c>
      <c r="AF50" s="169" t="s">
        <v>1149</v>
      </c>
      <c r="AG50" s="168" t="s">
        <v>1151</v>
      </c>
      <c r="AH50" s="192"/>
    </row>
    <row r="51" spans="1:34" ht="98.25" customHeight="1" x14ac:dyDescent="0.25">
      <c r="A51" s="192"/>
      <c r="B51" s="168" t="s">
        <v>1113</v>
      </c>
      <c r="C51" s="168" t="s">
        <v>1114</v>
      </c>
      <c r="D51" s="168" t="s">
        <v>1141</v>
      </c>
      <c r="E51" s="183" t="s">
        <v>1157</v>
      </c>
      <c r="F51" s="168" t="s">
        <v>1116</v>
      </c>
      <c r="G51" s="183" t="s">
        <v>1158</v>
      </c>
      <c r="H51" s="168" t="s">
        <v>1117</v>
      </c>
      <c r="I51" s="168" t="s">
        <v>1118</v>
      </c>
      <c r="J51" s="184">
        <v>46769129.759999998</v>
      </c>
      <c r="K51" s="185"/>
      <c r="L51" s="168"/>
      <c r="M51" s="185"/>
      <c r="N51" s="168"/>
      <c r="O51" s="168"/>
      <c r="P51" s="168"/>
      <c r="Q51" s="168"/>
      <c r="R51" s="168"/>
      <c r="S51" s="168"/>
      <c r="T51" s="168"/>
      <c r="U51" s="168"/>
      <c r="V51" s="168"/>
      <c r="W51" s="168" t="s">
        <v>1119</v>
      </c>
      <c r="X51" s="183" t="s">
        <v>1160</v>
      </c>
      <c r="Y51" s="168" t="s">
        <v>363</v>
      </c>
      <c r="Z51" s="170">
        <v>2019011000081</v>
      </c>
      <c r="AA51" s="170" t="s">
        <v>1161</v>
      </c>
      <c r="AB51" s="169" t="s">
        <v>1143</v>
      </c>
      <c r="AC51" s="169" t="s">
        <v>1144</v>
      </c>
      <c r="AD51" s="170">
        <v>3299065</v>
      </c>
      <c r="AE51" s="169" t="s">
        <v>1145</v>
      </c>
      <c r="AF51" s="169" t="s">
        <v>1146</v>
      </c>
      <c r="AG51" s="168" t="s">
        <v>1128</v>
      </c>
      <c r="AH51" s="192"/>
    </row>
    <row r="52" spans="1:34" ht="98.25" customHeight="1" x14ac:dyDescent="0.25">
      <c r="A52" s="192"/>
      <c r="B52" s="168" t="s">
        <v>1113</v>
      </c>
      <c r="C52" s="168" t="s">
        <v>1114</v>
      </c>
      <c r="D52" s="168" t="s">
        <v>1141</v>
      </c>
      <c r="E52" s="183" t="s">
        <v>1157</v>
      </c>
      <c r="F52" s="168" t="s">
        <v>1116</v>
      </c>
      <c r="G52" s="183" t="s">
        <v>1158</v>
      </c>
      <c r="H52" s="168" t="s">
        <v>1117</v>
      </c>
      <c r="I52" s="168" t="s">
        <v>1118</v>
      </c>
      <c r="J52" s="184">
        <v>50967576</v>
      </c>
      <c r="K52" s="185"/>
      <c r="L52" s="168"/>
      <c r="M52" s="185"/>
      <c r="N52" s="168"/>
      <c r="O52" s="168"/>
      <c r="P52" s="168"/>
      <c r="Q52" s="168"/>
      <c r="R52" s="168"/>
      <c r="S52" s="168"/>
      <c r="T52" s="168"/>
      <c r="U52" s="168"/>
      <c r="V52" s="168"/>
      <c r="W52" s="168" t="s">
        <v>1119</v>
      </c>
      <c r="X52" s="183" t="s">
        <v>1160</v>
      </c>
      <c r="Y52" s="168" t="s">
        <v>363</v>
      </c>
      <c r="Z52" s="170">
        <v>2019011000081</v>
      </c>
      <c r="AA52" s="170" t="s">
        <v>1161</v>
      </c>
      <c r="AB52" s="169" t="s">
        <v>1143</v>
      </c>
      <c r="AC52" s="169" t="s">
        <v>1144</v>
      </c>
      <c r="AD52" s="170">
        <v>3299065</v>
      </c>
      <c r="AE52" s="169" t="s">
        <v>1145</v>
      </c>
      <c r="AF52" s="169" t="s">
        <v>1149</v>
      </c>
      <c r="AG52" s="168" t="s">
        <v>1150</v>
      </c>
      <c r="AH52" s="192"/>
    </row>
    <row r="53" spans="1:34" ht="98.25" customHeight="1" x14ac:dyDescent="0.25">
      <c r="A53" s="192"/>
      <c r="B53" s="168" t="s">
        <v>1113</v>
      </c>
      <c r="C53" s="168" t="s">
        <v>1114</v>
      </c>
      <c r="D53" s="168" t="s">
        <v>1141</v>
      </c>
      <c r="E53" s="183" t="s">
        <v>1157</v>
      </c>
      <c r="F53" s="168" t="s">
        <v>1116</v>
      </c>
      <c r="G53" s="183" t="s">
        <v>1158</v>
      </c>
      <c r="H53" s="168" t="s">
        <v>1117</v>
      </c>
      <c r="I53" s="168" t="s">
        <v>1118</v>
      </c>
      <c r="J53" s="184">
        <v>65530365.939999998</v>
      </c>
      <c r="K53" s="185"/>
      <c r="L53" s="168"/>
      <c r="M53" s="185"/>
      <c r="N53" s="168"/>
      <c r="O53" s="168"/>
      <c r="P53" s="168"/>
      <c r="Q53" s="168"/>
      <c r="R53" s="168"/>
      <c r="S53" s="168"/>
      <c r="T53" s="168"/>
      <c r="U53" s="168"/>
      <c r="V53" s="168"/>
      <c r="W53" s="168" t="s">
        <v>1119</v>
      </c>
      <c r="X53" s="183" t="s">
        <v>1160</v>
      </c>
      <c r="Y53" s="168" t="s">
        <v>363</v>
      </c>
      <c r="Z53" s="170">
        <v>2019011000081</v>
      </c>
      <c r="AA53" s="170" t="s">
        <v>1161</v>
      </c>
      <c r="AB53" s="169" t="s">
        <v>1143</v>
      </c>
      <c r="AC53" s="169" t="s">
        <v>1144</v>
      </c>
      <c r="AD53" s="170">
        <v>3299065</v>
      </c>
      <c r="AE53" s="169" t="s">
        <v>1145</v>
      </c>
      <c r="AF53" s="169" t="s">
        <v>1149</v>
      </c>
      <c r="AG53" s="168" t="s">
        <v>1128</v>
      </c>
      <c r="AH53" s="192"/>
    </row>
    <row r="54" spans="1:34" ht="98.25" customHeight="1" x14ac:dyDescent="0.25">
      <c r="A54" s="192"/>
      <c r="B54" s="168" t="s">
        <v>1113</v>
      </c>
      <c r="C54" s="168" t="s">
        <v>1114</v>
      </c>
      <c r="D54" s="168" t="s">
        <v>1141</v>
      </c>
      <c r="E54" s="183" t="s">
        <v>1157</v>
      </c>
      <c r="F54" s="168" t="s">
        <v>1116</v>
      </c>
      <c r="G54" s="183" t="s">
        <v>1158</v>
      </c>
      <c r="H54" s="168" t="s">
        <v>1117</v>
      </c>
      <c r="I54" s="168" t="s">
        <v>1118</v>
      </c>
      <c r="J54" s="184">
        <v>65530365.945001036</v>
      </c>
      <c r="K54" s="185"/>
      <c r="L54" s="168"/>
      <c r="M54" s="185"/>
      <c r="N54" s="168"/>
      <c r="O54" s="168"/>
      <c r="P54" s="168"/>
      <c r="Q54" s="168"/>
      <c r="R54" s="168"/>
      <c r="S54" s="168"/>
      <c r="T54" s="168"/>
      <c r="U54" s="168"/>
      <c r="V54" s="168"/>
      <c r="W54" s="168" t="s">
        <v>1119</v>
      </c>
      <c r="X54" s="183" t="s">
        <v>1160</v>
      </c>
      <c r="Y54" s="168" t="s">
        <v>363</v>
      </c>
      <c r="Z54" s="170">
        <v>2019011000081</v>
      </c>
      <c r="AA54" s="170" t="s">
        <v>1161</v>
      </c>
      <c r="AB54" s="169" t="s">
        <v>1143</v>
      </c>
      <c r="AC54" s="169" t="s">
        <v>1144</v>
      </c>
      <c r="AD54" s="170">
        <v>3299065</v>
      </c>
      <c r="AE54" s="169" t="s">
        <v>1145</v>
      </c>
      <c r="AF54" s="169" t="s">
        <v>1149</v>
      </c>
      <c r="AG54" s="168" t="s">
        <v>1128</v>
      </c>
      <c r="AH54" s="192"/>
    </row>
    <row r="55" spans="1:34" ht="98.25" customHeight="1" x14ac:dyDescent="0.25">
      <c r="A55" s="192"/>
      <c r="B55" s="168" t="s">
        <v>1113</v>
      </c>
      <c r="C55" s="168" t="s">
        <v>1114</v>
      </c>
      <c r="D55" s="168" t="s">
        <v>1141</v>
      </c>
      <c r="E55" s="183" t="s">
        <v>1157</v>
      </c>
      <c r="F55" s="168" t="s">
        <v>1116</v>
      </c>
      <c r="G55" s="183" t="s">
        <v>1158</v>
      </c>
      <c r="H55" s="168" t="s">
        <v>1117</v>
      </c>
      <c r="I55" s="168" t="s">
        <v>1118</v>
      </c>
      <c r="J55" s="184">
        <v>86206148.798333332</v>
      </c>
      <c r="K55" s="185"/>
      <c r="L55" s="168"/>
      <c r="M55" s="185"/>
      <c r="N55" s="168"/>
      <c r="O55" s="168"/>
      <c r="P55" s="168"/>
      <c r="Q55" s="168"/>
      <c r="R55" s="168"/>
      <c r="S55" s="168"/>
      <c r="T55" s="168"/>
      <c r="U55" s="168"/>
      <c r="V55" s="168"/>
      <c r="W55" s="168" t="s">
        <v>1119</v>
      </c>
      <c r="X55" s="183" t="s">
        <v>1160</v>
      </c>
      <c r="Y55" s="168" t="s">
        <v>363</v>
      </c>
      <c r="Z55" s="170">
        <v>2019011000081</v>
      </c>
      <c r="AA55" s="170" t="s">
        <v>1161</v>
      </c>
      <c r="AB55" s="169" t="s">
        <v>1143</v>
      </c>
      <c r="AC55" s="169" t="s">
        <v>1144</v>
      </c>
      <c r="AD55" s="170">
        <v>3299065</v>
      </c>
      <c r="AE55" s="169" t="s">
        <v>1145</v>
      </c>
      <c r="AF55" s="169" t="s">
        <v>1146</v>
      </c>
      <c r="AG55" s="168" t="s">
        <v>1128</v>
      </c>
      <c r="AH55" s="192"/>
    </row>
    <row r="56" spans="1:34" ht="98.25" customHeight="1" x14ac:dyDescent="0.25">
      <c r="A56" s="192"/>
      <c r="B56" s="168" t="s">
        <v>1113</v>
      </c>
      <c r="C56" s="168" t="s">
        <v>1114</v>
      </c>
      <c r="D56" s="168" t="s">
        <v>1141</v>
      </c>
      <c r="E56" s="183" t="s">
        <v>1157</v>
      </c>
      <c r="F56" s="168" t="s">
        <v>1116</v>
      </c>
      <c r="G56" s="183" t="s">
        <v>1158</v>
      </c>
      <c r="H56" s="168" t="s">
        <v>1117</v>
      </c>
      <c r="I56" s="168" t="s">
        <v>1118</v>
      </c>
      <c r="J56" s="184">
        <v>78127215.469999999</v>
      </c>
      <c r="K56" s="185"/>
      <c r="L56" s="168"/>
      <c r="M56" s="185"/>
      <c r="N56" s="168"/>
      <c r="O56" s="168"/>
      <c r="P56" s="168"/>
      <c r="Q56" s="168"/>
      <c r="R56" s="168"/>
      <c r="S56" s="168"/>
      <c r="T56" s="168"/>
      <c r="U56" s="168"/>
      <c r="V56" s="168"/>
      <c r="W56" s="168" t="s">
        <v>1119</v>
      </c>
      <c r="X56" s="183" t="s">
        <v>1160</v>
      </c>
      <c r="Y56" s="168" t="s">
        <v>363</v>
      </c>
      <c r="Z56" s="170">
        <v>2019011000081</v>
      </c>
      <c r="AA56" s="170" t="s">
        <v>1161</v>
      </c>
      <c r="AB56" s="169" t="s">
        <v>1143</v>
      </c>
      <c r="AC56" s="169" t="s">
        <v>1144</v>
      </c>
      <c r="AD56" s="170">
        <v>3299065</v>
      </c>
      <c r="AE56" s="169" t="s">
        <v>1145</v>
      </c>
      <c r="AF56" s="169" t="s">
        <v>1146</v>
      </c>
      <c r="AG56" s="168" t="s">
        <v>1128</v>
      </c>
      <c r="AH56" s="192"/>
    </row>
    <row r="57" spans="1:34" ht="98.25" customHeight="1" x14ac:dyDescent="0.25">
      <c r="A57" s="192"/>
      <c r="B57" s="168" t="s">
        <v>1113</v>
      </c>
      <c r="C57" s="168" t="s">
        <v>1114</v>
      </c>
      <c r="D57" s="168" t="s">
        <v>1141</v>
      </c>
      <c r="E57" s="183" t="s">
        <v>1157</v>
      </c>
      <c r="F57" s="168" t="s">
        <v>1116</v>
      </c>
      <c r="G57" s="183" t="s">
        <v>1158</v>
      </c>
      <c r="H57" s="168" t="s">
        <v>1117</v>
      </c>
      <c r="I57" s="168" t="s">
        <v>1118</v>
      </c>
      <c r="J57" s="184">
        <v>79026875.046666667</v>
      </c>
      <c r="K57" s="185"/>
      <c r="L57" s="168"/>
      <c r="M57" s="185"/>
      <c r="N57" s="168"/>
      <c r="O57" s="168"/>
      <c r="P57" s="168"/>
      <c r="Q57" s="168"/>
      <c r="R57" s="168"/>
      <c r="S57" s="168"/>
      <c r="T57" s="168"/>
      <c r="U57" s="168"/>
      <c r="V57" s="168"/>
      <c r="W57" s="168" t="s">
        <v>1119</v>
      </c>
      <c r="X57" s="183" t="s">
        <v>1160</v>
      </c>
      <c r="Y57" s="168" t="s">
        <v>363</v>
      </c>
      <c r="Z57" s="170">
        <v>2019011000081</v>
      </c>
      <c r="AA57" s="170" t="s">
        <v>1161</v>
      </c>
      <c r="AB57" s="169" t="s">
        <v>1143</v>
      </c>
      <c r="AC57" s="169" t="s">
        <v>1144</v>
      </c>
      <c r="AD57" s="170">
        <v>3299065</v>
      </c>
      <c r="AE57" s="169" t="s">
        <v>1145</v>
      </c>
      <c r="AF57" s="169" t="s">
        <v>1146</v>
      </c>
      <c r="AG57" s="168" t="s">
        <v>1128</v>
      </c>
      <c r="AH57" s="192"/>
    </row>
    <row r="58" spans="1:34" ht="98.25" customHeight="1" x14ac:dyDescent="0.25">
      <c r="A58" s="192"/>
      <c r="B58" s="168" t="s">
        <v>1113</v>
      </c>
      <c r="C58" s="168" t="s">
        <v>1114</v>
      </c>
      <c r="D58" s="168" t="s">
        <v>1141</v>
      </c>
      <c r="E58" s="183" t="s">
        <v>1157</v>
      </c>
      <c r="F58" s="168" t="s">
        <v>1116</v>
      </c>
      <c r="G58" s="183" t="s">
        <v>1158</v>
      </c>
      <c r="H58" s="168" t="s">
        <v>1117</v>
      </c>
      <c r="I58" s="168" t="s">
        <v>1118</v>
      </c>
      <c r="J58" s="184">
        <v>103186864.66</v>
      </c>
      <c r="K58" s="185"/>
      <c r="L58" s="168"/>
      <c r="M58" s="185"/>
      <c r="N58" s="168"/>
      <c r="O58" s="168"/>
      <c r="P58" s="168"/>
      <c r="Q58" s="168"/>
      <c r="R58" s="168"/>
      <c r="S58" s="168"/>
      <c r="T58" s="168"/>
      <c r="U58" s="168"/>
      <c r="V58" s="168"/>
      <c r="W58" s="168" t="s">
        <v>1119</v>
      </c>
      <c r="X58" s="183" t="s">
        <v>1160</v>
      </c>
      <c r="Y58" s="168" t="s">
        <v>363</v>
      </c>
      <c r="Z58" s="170">
        <v>2019011000081</v>
      </c>
      <c r="AA58" s="170" t="s">
        <v>1161</v>
      </c>
      <c r="AB58" s="169" t="s">
        <v>1143</v>
      </c>
      <c r="AC58" s="169" t="s">
        <v>1144</v>
      </c>
      <c r="AD58" s="170">
        <v>3299065</v>
      </c>
      <c r="AE58" s="169" t="s">
        <v>1145</v>
      </c>
      <c r="AF58" s="169" t="s">
        <v>1146</v>
      </c>
      <c r="AG58" s="168" t="s">
        <v>1128</v>
      </c>
      <c r="AH58" s="192"/>
    </row>
    <row r="59" spans="1:34" ht="98.25" customHeight="1" x14ac:dyDescent="0.25">
      <c r="A59" s="192"/>
      <c r="B59" s="168" t="s">
        <v>1113</v>
      </c>
      <c r="C59" s="168" t="s">
        <v>1114</v>
      </c>
      <c r="D59" s="168" t="s">
        <v>1141</v>
      </c>
      <c r="E59" s="183" t="s">
        <v>1157</v>
      </c>
      <c r="F59" s="168" t="s">
        <v>1116</v>
      </c>
      <c r="G59" s="183" t="s">
        <v>1158</v>
      </c>
      <c r="H59" s="168" t="s">
        <v>1117</v>
      </c>
      <c r="I59" s="168" t="s">
        <v>1118</v>
      </c>
      <c r="J59" s="184">
        <v>185000000</v>
      </c>
      <c r="K59" s="185"/>
      <c r="L59" s="168"/>
      <c r="M59" s="185"/>
      <c r="N59" s="168"/>
      <c r="O59" s="168"/>
      <c r="P59" s="168"/>
      <c r="Q59" s="168"/>
      <c r="R59" s="168"/>
      <c r="S59" s="168"/>
      <c r="T59" s="168"/>
      <c r="U59" s="168"/>
      <c r="V59" s="168"/>
      <c r="W59" s="168" t="s">
        <v>1119</v>
      </c>
      <c r="X59" s="183" t="s">
        <v>1160</v>
      </c>
      <c r="Y59" s="168" t="s">
        <v>363</v>
      </c>
      <c r="Z59" s="170">
        <v>2019011000081</v>
      </c>
      <c r="AA59" s="170" t="s">
        <v>1161</v>
      </c>
      <c r="AB59" s="169" t="s">
        <v>1143</v>
      </c>
      <c r="AC59" s="169" t="s">
        <v>1144</v>
      </c>
      <c r="AD59" s="170">
        <v>3299065</v>
      </c>
      <c r="AE59" s="169" t="s">
        <v>1145</v>
      </c>
      <c r="AF59" s="169" t="s">
        <v>1149</v>
      </c>
      <c r="AG59" s="168" t="s">
        <v>1150</v>
      </c>
      <c r="AH59" s="192"/>
    </row>
    <row r="60" spans="1:34" ht="98.25" customHeight="1" x14ac:dyDescent="0.25">
      <c r="A60" s="192"/>
      <c r="B60" s="168" t="s">
        <v>1113</v>
      </c>
      <c r="C60" s="168" t="s">
        <v>1114</v>
      </c>
      <c r="D60" s="168" t="s">
        <v>1141</v>
      </c>
      <c r="E60" s="183" t="s">
        <v>1157</v>
      </c>
      <c r="F60" s="168" t="s">
        <v>1116</v>
      </c>
      <c r="G60" s="183" t="s">
        <v>1158</v>
      </c>
      <c r="H60" s="168" t="s">
        <v>1117</v>
      </c>
      <c r="I60" s="168" t="s">
        <v>1118</v>
      </c>
      <c r="J60" s="184">
        <v>185000000</v>
      </c>
      <c r="K60" s="185"/>
      <c r="L60" s="168"/>
      <c r="M60" s="185"/>
      <c r="N60" s="168"/>
      <c r="O60" s="168"/>
      <c r="P60" s="168"/>
      <c r="Q60" s="168"/>
      <c r="R60" s="168"/>
      <c r="S60" s="168"/>
      <c r="T60" s="168"/>
      <c r="U60" s="168"/>
      <c r="V60" s="168"/>
      <c r="W60" s="168" t="s">
        <v>1119</v>
      </c>
      <c r="X60" s="183" t="s">
        <v>1160</v>
      </c>
      <c r="Y60" s="168" t="s">
        <v>363</v>
      </c>
      <c r="Z60" s="170">
        <v>2019011000081</v>
      </c>
      <c r="AA60" s="170" t="s">
        <v>1161</v>
      </c>
      <c r="AB60" s="169" t="s">
        <v>1143</v>
      </c>
      <c r="AC60" s="169" t="s">
        <v>1144</v>
      </c>
      <c r="AD60" s="170">
        <v>3299065</v>
      </c>
      <c r="AE60" s="169" t="s">
        <v>1145</v>
      </c>
      <c r="AF60" s="169" t="s">
        <v>1149</v>
      </c>
      <c r="AG60" s="168" t="s">
        <v>1150</v>
      </c>
      <c r="AH60" s="192"/>
    </row>
    <row r="61" spans="1:34" ht="98.25" customHeight="1" x14ac:dyDescent="0.25">
      <c r="A61" s="192"/>
      <c r="B61" s="168" t="s">
        <v>1113</v>
      </c>
      <c r="C61" s="168" t="s">
        <v>1114</v>
      </c>
      <c r="D61" s="168" t="s">
        <v>1141</v>
      </c>
      <c r="E61" s="183" t="s">
        <v>1157</v>
      </c>
      <c r="F61" s="168" t="s">
        <v>1116</v>
      </c>
      <c r="G61" s="183" t="s">
        <v>1158</v>
      </c>
      <c r="H61" s="168" t="s">
        <v>1117</v>
      </c>
      <c r="I61" s="168" t="s">
        <v>1118</v>
      </c>
      <c r="J61" s="184">
        <v>215000000</v>
      </c>
      <c r="K61" s="185"/>
      <c r="L61" s="168"/>
      <c r="M61" s="185"/>
      <c r="N61" s="168"/>
      <c r="O61" s="168"/>
      <c r="P61" s="168"/>
      <c r="Q61" s="168"/>
      <c r="R61" s="168"/>
      <c r="S61" s="168"/>
      <c r="T61" s="168"/>
      <c r="U61" s="168"/>
      <c r="V61" s="168"/>
      <c r="W61" s="168" t="s">
        <v>1119</v>
      </c>
      <c r="X61" s="183" t="s">
        <v>1160</v>
      </c>
      <c r="Y61" s="168" t="s">
        <v>363</v>
      </c>
      <c r="Z61" s="170">
        <v>2019011000081</v>
      </c>
      <c r="AA61" s="170" t="s">
        <v>1161</v>
      </c>
      <c r="AB61" s="169" t="s">
        <v>1143</v>
      </c>
      <c r="AC61" s="169" t="s">
        <v>1144</v>
      </c>
      <c r="AD61" s="170">
        <v>3299065</v>
      </c>
      <c r="AE61" s="169" t="s">
        <v>1145</v>
      </c>
      <c r="AF61" s="169" t="s">
        <v>1146</v>
      </c>
      <c r="AG61" s="168" t="s">
        <v>1147</v>
      </c>
      <c r="AH61" s="192"/>
    </row>
    <row r="62" spans="1:34" ht="98.25" customHeight="1" x14ac:dyDescent="0.25">
      <c r="A62" s="192"/>
      <c r="B62" s="168" t="s">
        <v>1113</v>
      </c>
      <c r="C62" s="168" t="s">
        <v>1114</v>
      </c>
      <c r="D62" s="168" t="s">
        <v>1141</v>
      </c>
      <c r="E62" s="183" t="s">
        <v>1157</v>
      </c>
      <c r="F62" s="168" t="s">
        <v>1116</v>
      </c>
      <c r="G62" s="183" t="s">
        <v>1158</v>
      </c>
      <c r="H62" s="168" t="s">
        <v>1117</v>
      </c>
      <c r="I62" s="168" t="s">
        <v>1118</v>
      </c>
      <c r="J62" s="184">
        <v>260000000</v>
      </c>
      <c r="K62" s="185"/>
      <c r="L62" s="168"/>
      <c r="M62" s="185"/>
      <c r="N62" s="168"/>
      <c r="O62" s="168"/>
      <c r="P62" s="168"/>
      <c r="Q62" s="168"/>
      <c r="R62" s="168"/>
      <c r="S62" s="168"/>
      <c r="T62" s="168"/>
      <c r="U62" s="168"/>
      <c r="V62" s="168"/>
      <c r="W62" s="168" t="s">
        <v>1119</v>
      </c>
      <c r="X62" s="183" t="s">
        <v>1160</v>
      </c>
      <c r="Y62" s="168" t="s">
        <v>363</v>
      </c>
      <c r="Z62" s="170">
        <v>2019011000081</v>
      </c>
      <c r="AA62" s="170" t="s">
        <v>1161</v>
      </c>
      <c r="AB62" s="169" t="s">
        <v>1143</v>
      </c>
      <c r="AC62" s="169" t="s">
        <v>1144</v>
      </c>
      <c r="AD62" s="170">
        <v>3299065</v>
      </c>
      <c r="AE62" s="169" t="s">
        <v>1145</v>
      </c>
      <c r="AF62" s="169" t="s">
        <v>1149</v>
      </c>
      <c r="AG62" s="168" t="s">
        <v>1150</v>
      </c>
      <c r="AH62" s="192"/>
    </row>
    <row r="63" spans="1:34" ht="98.25" customHeight="1" x14ac:dyDescent="0.25">
      <c r="A63" s="192"/>
      <c r="B63" s="168" t="s">
        <v>1113</v>
      </c>
      <c r="C63" s="168" t="s">
        <v>1114</v>
      </c>
      <c r="D63" s="168" t="s">
        <v>1141</v>
      </c>
      <c r="E63" s="183" t="s">
        <v>1157</v>
      </c>
      <c r="F63" s="168" t="s">
        <v>1116</v>
      </c>
      <c r="G63" s="183" t="s">
        <v>1158</v>
      </c>
      <c r="H63" s="168" t="s">
        <v>1117</v>
      </c>
      <c r="I63" s="168" t="s">
        <v>1118</v>
      </c>
      <c r="J63" s="184">
        <v>296326746.62</v>
      </c>
      <c r="K63" s="185"/>
      <c r="L63" s="168"/>
      <c r="M63" s="185"/>
      <c r="N63" s="168"/>
      <c r="O63" s="168"/>
      <c r="P63" s="168"/>
      <c r="Q63" s="168"/>
      <c r="R63" s="168"/>
      <c r="S63" s="168"/>
      <c r="T63" s="168"/>
      <c r="U63" s="168"/>
      <c r="V63" s="168"/>
      <c r="W63" s="168" t="s">
        <v>1119</v>
      </c>
      <c r="X63" s="183" t="s">
        <v>1160</v>
      </c>
      <c r="Y63" s="168" t="s">
        <v>363</v>
      </c>
      <c r="Z63" s="170">
        <v>2019011000081</v>
      </c>
      <c r="AA63" s="170" t="s">
        <v>1161</v>
      </c>
      <c r="AB63" s="169" t="s">
        <v>1143</v>
      </c>
      <c r="AC63" s="169" t="s">
        <v>1144</v>
      </c>
      <c r="AD63" s="170">
        <v>3299065</v>
      </c>
      <c r="AE63" s="169" t="s">
        <v>1145</v>
      </c>
      <c r="AF63" s="169" t="s">
        <v>1149</v>
      </c>
      <c r="AG63" s="168" t="s">
        <v>1150</v>
      </c>
      <c r="AH63" s="192"/>
    </row>
    <row r="64" spans="1:34" ht="98.25" customHeight="1" x14ac:dyDescent="0.25">
      <c r="A64" s="192"/>
      <c r="B64" s="168" t="s">
        <v>1113</v>
      </c>
      <c r="C64" s="168" t="s">
        <v>1114</v>
      </c>
      <c r="D64" s="168" t="s">
        <v>1141</v>
      </c>
      <c r="E64" s="183" t="s">
        <v>1157</v>
      </c>
      <c r="F64" s="168" t="s">
        <v>1152</v>
      </c>
      <c r="G64" s="183" t="s">
        <v>1158</v>
      </c>
      <c r="H64" s="168" t="s">
        <v>1117</v>
      </c>
      <c r="I64" s="168" t="s">
        <v>1118</v>
      </c>
      <c r="J64" s="184">
        <v>200000000</v>
      </c>
      <c r="K64" s="185"/>
      <c r="L64" s="168"/>
      <c r="M64" s="185"/>
      <c r="N64" s="168"/>
      <c r="O64" s="168"/>
      <c r="P64" s="168"/>
      <c r="Q64" s="168"/>
      <c r="R64" s="168"/>
      <c r="S64" s="168"/>
      <c r="T64" s="168"/>
      <c r="U64" s="168"/>
      <c r="V64" s="168"/>
      <c r="W64" s="168" t="s">
        <v>1119</v>
      </c>
      <c r="X64" s="183" t="s">
        <v>1160</v>
      </c>
      <c r="Y64" s="168" t="s">
        <v>363</v>
      </c>
      <c r="Z64" s="170">
        <v>2019011000081</v>
      </c>
      <c r="AA64" s="170" t="s">
        <v>1161</v>
      </c>
      <c r="AB64" s="169" t="s">
        <v>1143</v>
      </c>
      <c r="AC64" s="169" t="s">
        <v>1144</v>
      </c>
      <c r="AD64" s="170">
        <v>3299065</v>
      </c>
      <c r="AE64" s="169" t="s">
        <v>1145</v>
      </c>
      <c r="AF64" s="169" t="s">
        <v>1149</v>
      </c>
      <c r="AG64" s="168" t="s">
        <v>1150</v>
      </c>
      <c r="AH64" s="192"/>
    </row>
    <row r="65" spans="1:34" ht="98.25" customHeight="1" x14ac:dyDescent="0.25">
      <c r="A65" s="192"/>
      <c r="B65" s="168" t="s">
        <v>1113</v>
      </c>
      <c r="C65" s="168" t="s">
        <v>1114</v>
      </c>
      <c r="D65" s="168" t="s">
        <v>1141</v>
      </c>
      <c r="E65" s="183" t="s">
        <v>1157</v>
      </c>
      <c r="F65" s="168" t="s">
        <v>1152</v>
      </c>
      <c r="G65" s="183" t="s">
        <v>1158</v>
      </c>
      <c r="H65" s="168" t="s">
        <v>1117</v>
      </c>
      <c r="I65" s="168" t="s">
        <v>1118</v>
      </c>
      <c r="J65" s="184">
        <v>0</v>
      </c>
      <c r="K65" s="185"/>
      <c r="L65" s="168"/>
      <c r="M65" s="185"/>
      <c r="N65" s="168"/>
      <c r="O65" s="168"/>
      <c r="P65" s="168"/>
      <c r="Q65" s="168"/>
      <c r="R65" s="168"/>
      <c r="S65" s="168"/>
      <c r="T65" s="168"/>
      <c r="U65" s="168"/>
      <c r="V65" s="168"/>
      <c r="W65" s="168" t="s">
        <v>1119</v>
      </c>
      <c r="X65" s="183" t="s">
        <v>1160</v>
      </c>
      <c r="Y65" s="168" t="s">
        <v>363</v>
      </c>
      <c r="Z65" s="170">
        <v>2019011000081</v>
      </c>
      <c r="AA65" s="170" t="s">
        <v>1161</v>
      </c>
      <c r="AB65" s="169" t="s">
        <v>1143</v>
      </c>
      <c r="AC65" s="169" t="s">
        <v>1144</v>
      </c>
      <c r="AD65" s="170">
        <v>3299065</v>
      </c>
      <c r="AE65" s="169" t="s">
        <v>1145</v>
      </c>
      <c r="AF65" s="169" t="s">
        <v>1149</v>
      </c>
      <c r="AG65" s="168" t="s">
        <v>1150</v>
      </c>
      <c r="AH65" s="192"/>
    </row>
    <row r="66" spans="1:34" ht="98.25" customHeight="1" x14ac:dyDescent="0.25">
      <c r="A66" s="192"/>
      <c r="B66" s="168" t="s">
        <v>1113</v>
      </c>
      <c r="C66" s="168" t="s">
        <v>1114</v>
      </c>
      <c r="D66" s="168" t="s">
        <v>1141</v>
      </c>
      <c r="E66" s="183" t="s">
        <v>1157</v>
      </c>
      <c r="F66" s="168" t="s">
        <v>1152</v>
      </c>
      <c r="G66" s="183" t="s">
        <v>1158</v>
      </c>
      <c r="H66" s="168" t="s">
        <v>1117</v>
      </c>
      <c r="I66" s="168" t="s">
        <v>1118</v>
      </c>
      <c r="J66" s="184">
        <v>784974096</v>
      </c>
      <c r="K66" s="185"/>
      <c r="L66" s="168"/>
      <c r="M66" s="185"/>
      <c r="N66" s="168"/>
      <c r="O66" s="168"/>
      <c r="P66" s="168"/>
      <c r="Q66" s="168"/>
      <c r="R66" s="168"/>
      <c r="S66" s="168"/>
      <c r="T66" s="168"/>
      <c r="U66" s="168"/>
      <c r="V66" s="168"/>
      <c r="W66" s="168" t="s">
        <v>1119</v>
      </c>
      <c r="X66" s="183" t="s">
        <v>1160</v>
      </c>
      <c r="Y66" s="168" t="s">
        <v>363</v>
      </c>
      <c r="Z66" s="170">
        <v>2019011000081</v>
      </c>
      <c r="AA66" s="170" t="s">
        <v>1161</v>
      </c>
      <c r="AB66" s="169" t="s">
        <v>1143</v>
      </c>
      <c r="AC66" s="169" t="s">
        <v>1144</v>
      </c>
      <c r="AD66" s="170">
        <v>3299065</v>
      </c>
      <c r="AE66" s="169" t="s">
        <v>1145</v>
      </c>
      <c r="AF66" s="169" t="s">
        <v>1149</v>
      </c>
      <c r="AG66" s="168" t="s">
        <v>1137</v>
      </c>
      <c r="AH66" s="192"/>
    </row>
    <row r="67" spans="1:34" ht="98.25" customHeight="1" x14ac:dyDescent="0.25">
      <c r="A67" s="192"/>
      <c r="B67" s="168" t="s">
        <v>1113</v>
      </c>
      <c r="C67" s="168" t="s">
        <v>1114</v>
      </c>
      <c r="D67" s="168" t="s">
        <v>1141</v>
      </c>
      <c r="E67" s="183" t="s">
        <v>1157</v>
      </c>
      <c r="F67" s="168" t="s">
        <v>1116</v>
      </c>
      <c r="G67" s="183" t="s">
        <v>1158</v>
      </c>
      <c r="H67" s="168" t="s">
        <v>1117</v>
      </c>
      <c r="I67" s="168" t="s">
        <v>1118</v>
      </c>
      <c r="J67" s="184">
        <v>46769129.659999996</v>
      </c>
      <c r="K67" s="185"/>
      <c r="L67" s="168"/>
      <c r="M67" s="185"/>
      <c r="N67" s="168"/>
      <c r="O67" s="168"/>
      <c r="P67" s="168"/>
      <c r="Q67" s="168"/>
      <c r="R67" s="168"/>
      <c r="S67" s="168"/>
      <c r="T67" s="168"/>
      <c r="U67" s="168"/>
      <c r="V67" s="168"/>
      <c r="W67" s="168" t="s">
        <v>1119</v>
      </c>
      <c r="X67" s="183" t="s">
        <v>1160</v>
      </c>
      <c r="Y67" s="168" t="s">
        <v>363</v>
      </c>
      <c r="Z67" s="170">
        <v>2019011000081</v>
      </c>
      <c r="AA67" s="170" t="s">
        <v>1161</v>
      </c>
      <c r="AB67" s="169" t="s">
        <v>1120</v>
      </c>
      <c r="AC67" s="169" t="s">
        <v>606</v>
      </c>
      <c r="AD67" s="170">
        <v>3299060</v>
      </c>
      <c r="AE67" s="169" t="s">
        <v>1135</v>
      </c>
      <c r="AF67" s="169" t="s">
        <v>607</v>
      </c>
      <c r="AG67" s="168" t="s">
        <v>1128</v>
      </c>
      <c r="AH67" s="192"/>
    </row>
    <row r="68" spans="1:34" ht="98.25" customHeight="1" x14ac:dyDescent="0.25">
      <c r="A68" s="192"/>
      <c r="B68" s="168" t="s">
        <v>1113</v>
      </c>
      <c r="C68" s="168" t="s">
        <v>1114</v>
      </c>
      <c r="D68" s="168" t="s">
        <v>1141</v>
      </c>
      <c r="E68" s="183" t="s">
        <v>1157</v>
      </c>
      <c r="F68" s="168" t="s">
        <v>1116</v>
      </c>
      <c r="G68" s="183" t="s">
        <v>1158</v>
      </c>
      <c r="H68" s="168" t="s">
        <v>1117</v>
      </c>
      <c r="I68" s="168" t="s">
        <v>1118</v>
      </c>
      <c r="J68" s="184">
        <v>0</v>
      </c>
      <c r="K68" s="185"/>
      <c r="L68" s="168"/>
      <c r="M68" s="185"/>
      <c r="N68" s="168"/>
      <c r="O68" s="168"/>
      <c r="P68" s="168"/>
      <c r="Q68" s="168"/>
      <c r="R68" s="168"/>
      <c r="S68" s="168"/>
      <c r="T68" s="168"/>
      <c r="U68" s="168"/>
      <c r="V68" s="168"/>
      <c r="W68" s="168" t="s">
        <v>1119</v>
      </c>
      <c r="X68" s="183" t="s">
        <v>1160</v>
      </c>
      <c r="Y68" s="168" t="s">
        <v>363</v>
      </c>
      <c r="Z68" s="170">
        <v>2019011000081</v>
      </c>
      <c r="AA68" s="170" t="s">
        <v>1161</v>
      </c>
      <c r="AB68" s="169" t="s">
        <v>1143</v>
      </c>
      <c r="AC68" s="169" t="s">
        <v>1153</v>
      </c>
      <c r="AD68" s="170">
        <v>3299063</v>
      </c>
      <c r="AE68" s="169" t="s">
        <v>1154</v>
      </c>
      <c r="AF68" s="169" t="s">
        <v>1155</v>
      </c>
      <c r="AG68" s="168" t="s">
        <v>1156</v>
      </c>
      <c r="AH68" s="192"/>
    </row>
    <row r="69" spans="1:34" ht="98.25" customHeight="1" x14ac:dyDescent="0.25">
      <c r="A69" s="192"/>
      <c r="B69" s="168" t="s">
        <v>1113</v>
      </c>
      <c r="C69" s="168" t="s">
        <v>1114</v>
      </c>
      <c r="D69" s="168" t="s">
        <v>1141</v>
      </c>
      <c r="E69" s="183" t="s">
        <v>1157</v>
      </c>
      <c r="F69" s="168" t="s">
        <v>1116</v>
      </c>
      <c r="G69" s="183" t="s">
        <v>1158</v>
      </c>
      <c r="H69" s="168" t="s">
        <v>1117</v>
      </c>
      <c r="I69" s="168" t="s">
        <v>1118</v>
      </c>
      <c r="J69" s="184">
        <v>0</v>
      </c>
      <c r="K69" s="185"/>
      <c r="L69" s="168"/>
      <c r="M69" s="185"/>
      <c r="N69" s="168"/>
      <c r="O69" s="168"/>
      <c r="P69" s="168"/>
      <c r="Q69" s="168"/>
      <c r="R69" s="168"/>
      <c r="S69" s="168"/>
      <c r="T69" s="168"/>
      <c r="U69" s="168"/>
      <c r="V69" s="168"/>
      <c r="W69" s="168" t="s">
        <v>1119</v>
      </c>
      <c r="X69" s="183" t="s">
        <v>1160</v>
      </c>
      <c r="Y69" s="168" t="s">
        <v>363</v>
      </c>
      <c r="Z69" s="170">
        <v>2019011000081</v>
      </c>
      <c r="AA69" s="170" t="s">
        <v>1161</v>
      </c>
      <c r="AB69" s="169" t="s">
        <v>1143</v>
      </c>
      <c r="AC69" s="169" t="s">
        <v>1153</v>
      </c>
      <c r="AD69" s="170">
        <v>3299063</v>
      </c>
      <c r="AE69" s="169" t="s">
        <v>1154</v>
      </c>
      <c r="AF69" s="169" t="s">
        <v>1155</v>
      </c>
      <c r="AG69" s="168" t="s">
        <v>1156</v>
      </c>
      <c r="AH69" s="192"/>
    </row>
    <row r="70" spans="1:34" ht="98.25" customHeight="1" x14ac:dyDescent="0.25">
      <c r="A70" s="192"/>
      <c r="B70" s="168" t="s">
        <v>1113</v>
      </c>
      <c r="C70" s="168" t="s">
        <v>1114</v>
      </c>
      <c r="D70" s="168" t="s">
        <v>1141</v>
      </c>
      <c r="E70" s="183" t="s">
        <v>1157</v>
      </c>
      <c r="F70" s="168" t="s">
        <v>1116</v>
      </c>
      <c r="G70" s="183" t="s">
        <v>1158</v>
      </c>
      <c r="H70" s="168" t="s">
        <v>1117</v>
      </c>
      <c r="I70" s="168" t="s">
        <v>1118</v>
      </c>
      <c r="J70" s="184">
        <v>22000000</v>
      </c>
      <c r="K70" s="185"/>
      <c r="L70" s="168"/>
      <c r="M70" s="185"/>
      <c r="N70" s="168"/>
      <c r="O70" s="168"/>
      <c r="P70" s="168"/>
      <c r="Q70" s="168"/>
      <c r="R70" s="168"/>
      <c r="S70" s="168"/>
      <c r="T70" s="168"/>
      <c r="U70" s="168"/>
      <c r="V70" s="168"/>
      <c r="W70" s="168" t="s">
        <v>1119</v>
      </c>
      <c r="X70" s="183" t="s">
        <v>1160</v>
      </c>
      <c r="Y70" s="168" t="s">
        <v>363</v>
      </c>
      <c r="Z70" s="170">
        <v>2019011000081</v>
      </c>
      <c r="AA70" s="170" t="s">
        <v>1161</v>
      </c>
      <c r="AB70" s="169" t="s">
        <v>1143</v>
      </c>
      <c r="AC70" s="169" t="s">
        <v>1153</v>
      </c>
      <c r="AD70" s="170">
        <v>3299063</v>
      </c>
      <c r="AE70" s="169" t="s">
        <v>1154</v>
      </c>
      <c r="AF70" s="169" t="s">
        <v>1155</v>
      </c>
      <c r="AG70" s="168" t="s">
        <v>1156</v>
      </c>
      <c r="AH70" s="192"/>
    </row>
    <row r="71" spans="1:34" ht="98.25" customHeight="1" x14ac:dyDescent="0.25">
      <c r="A71" s="192"/>
      <c r="B71" s="168" t="s">
        <v>1113</v>
      </c>
      <c r="C71" s="168" t="s">
        <v>1114</v>
      </c>
      <c r="D71" s="168" t="s">
        <v>1141</v>
      </c>
      <c r="E71" s="183" t="s">
        <v>1157</v>
      </c>
      <c r="F71" s="168" t="s">
        <v>1116</v>
      </c>
      <c r="G71" s="183" t="s">
        <v>1158</v>
      </c>
      <c r="H71" s="168" t="s">
        <v>1117</v>
      </c>
      <c r="I71" s="168" t="s">
        <v>1118</v>
      </c>
      <c r="J71" s="184">
        <v>28778400</v>
      </c>
      <c r="K71" s="185"/>
      <c r="L71" s="168"/>
      <c r="M71" s="185"/>
      <c r="N71" s="168"/>
      <c r="O71" s="168"/>
      <c r="P71" s="168"/>
      <c r="Q71" s="168"/>
      <c r="R71" s="168"/>
      <c r="S71" s="168"/>
      <c r="T71" s="168"/>
      <c r="U71" s="168"/>
      <c r="V71" s="168"/>
      <c r="W71" s="168" t="s">
        <v>1119</v>
      </c>
      <c r="X71" s="183" t="s">
        <v>1160</v>
      </c>
      <c r="Y71" s="168" t="s">
        <v>363</v>
      </c>
      <c r="Z71" s="170">
        <v>2019011000081</v>
      </c>
      <c r="AA71" s="170" t="s">
        <v>1161</v>
      </c>
      <c r="AB71" s="169" t="s">
        <v>1143</v>
      </c>
      <c r="AC71" s="169" t="s">
        <v>1153</v>
      </c>
      <c r="AD71" s="170">
        <v>3299063</v>
      </c>
      <c r="AE71" s="169" t="s">
        <v>1154</v>
      </c>
      <c r="AF71" s="169" t="s">
        <v>1155</v>
      </c>
      <c r="AG71" s="168" t="s">
        <v>1156</v>
      </c>
      <c r="AH71" s="192"/>
    </row>
    <row r="72" spans="1:34" ht="98.25" customHeight="1" x14ac:dyDescent="0.25">
      <c r="A72" s="192"/>
      <c r="B72" s="168" t="s">
        <v>1113</v>
      </c>
      <c r="C72" s="168" t="s">
        <v>1114</v>
      </c>
      <c r="D72" s="168" t="s">
        <v>1141</v>
      </c>
      <c r="E72" s="183" t="s">
        <v>1157</v>
      </c>
      <c r="F72" s="168" t="s">
        <v>1116</v>
      </c>
      <c r="G72" s="183" t="s">
        <v>1158</v>
      </c>
      <c r="H72" s="168" t="s">
        <v>1117</v>
      </c>
      <c r="I72" s="168" t="s">
        <v>1118</v>
      </c>
      <c r="J72" s="184">
        <v>0</v>
      </c>
      <c r="K72" s="185"/>
      <c r="L72" s="168"/>
      <c r="M72" s="185"/>
      <c r="N72" s="168"/>
      <c r="O72" s="168"/>
      <c r="P72" s="168"/>
      <c r="Q72" s="168"/>
      <c r="R72" s="168"/>
      <c r="S72" s="168"/>
      <c r="T72" s="168"/>
      <c r="U72" s="168"/>
      <c r="V72" s="168"/>
      <c r="W72" s="168" t="s">
        <v>1119</v>
      </c>
      <c r="X72" s="183" t="s">
        <v>1160</v>
      </c>
      <c r="Y72" s="168" t="s">
        <v>363</v>
      </c>
      <c r="Z72" s="170">
        <v>2019011000081</v>
      </c>
      <c r="AA72" s="170" t="s">
        <v>1161</v>
      </c>
      <c r="AB72" s="169" t="s">
        <v>1143</v>
      </c>
      <c r="AC72" s="169" t="s">
        <v>1153</v>
      </c>
      <c r="AD72" s="170">
        <v>3299063</v>
      </c>
      <c r="AE72" s="169" t="s">
        <v>1154</v>
      </c>
      <c r="AF72" s="169" t="s">
        <v>1155</v>
      </c>
      <c r="AG72" s="168" t="s">
        <v>1128</v>
      </c>
      <c r="AH72" s="192"/>
    </row>
    <row r="73" spans="1:34" ht="98.25" customHeight="1" x14ac:dyDescent="0.25">
      <c r="A73" s="192"/>
      <c r="B73" s="168" t="s">
        <v>1113</v>
      </c>
      <c r="C73" s="168" t="s">
        <v>1114</v>
      </c>
      <c r="D73" s="168" t="s">
        <v>1141</v>
      </c>
      <c r="E73" s="183" t="s">
        <v>1157</v>
      </c>
      <c r="F73" s="168" t="s">
        <v>1116</v>
      </c>
      <c r="G73" s="183" t="s">
        <v>1158</v>
      </c>
      <c r="H73" s="168" t="s">
        <v>1117</v>
      </c>
      <c r="I73" s="168" t="s">
        <v>1118</v>
      </c>
      <c r="J73" s="184">
        <v>53737578.700000003</v>
      </c>
      <c r="K73" s="185"/>
      <c r="L73" s="168"/>
      <c r="M73" s="185"/>
      <c r="N73" s="168"/>
      <c r="O73" s="168"/>
      <c r="P73" s="168"/>
      <c r="Q73" s="168"/>
      <c r="R73" s="168"/>
      <c r="S73" s="168"/>
      <c r="T73" s="168"/>
      <c r="U73" s="168"/>
      <c r="V73" s="168"/>
      <c r="W73" s="168" t="s">
        <v>1119</v>
      </c>
      <c r="X73" s="183" t="s">
        <v>1160</v>
      </c>
      <c r="Y73" s="168" t="s">
        <v>363</v>
      </c>
      <c r="Z73" s="170">
        <v>2019011000081</v>
      </c>
      <c r="AA73" s="170" t="s">
        <v>1161</v>
      </c>
      <c r="AB73" s="169" t="s">
        <v>1143</v>
      </c>
      <c r="AC73" s="169" t="s">
        <v>1153</v>
      </c>
      <c r="AD73" s="170">
        <v>3299063</v>
      </c>
      <c r="AE73" s="169" t="s">
        <v>1154</v>
      </c>
      <c r="AF73" s="169" t="s">
        <v>1155</v>
      </c>
      <c r="AG73" s="168" t="s">
        <v>1128</v>
      </c>
      <c r="AH73" s="192"/>
    </row>
    <row r="74" spans="1:34" ht="98.25" customHeight="1" x14ac:dyDescent="0.25">
      <c r="A74" s="192"/>
      <c r="B74" s="168" t="s">
        <v>1113</v>
      </c>
      <c r="C74" s="168" t="s">
        <v>1114</v>
      </c>
      <c r="D74" s="168" t="s">
        <v>1141</v>
      </c>
      <c r="E74" s="183" t="s">
        <v>1157</v>
      </c>
      <c r="F74" s="168" t="s">
        <v>1116</v>
      </c>
      <c r="G74" s="183" t="s">
        <v>1158</v>
      </c>
      <c r="H74" s="168" t="s">
        <v>1117</v>
      </c>
      <c r="I74" s="168" t="s">
        <v>1118</v>
      </c>
      <c r="J74" s="184">
        <v>72498838.659999996</v>
      </c>
      <c r="K74" s="185"/>
      <c r="L74" s="168"/>
      <c r="M74" s="185"/>
      <c r="N74" s="168"/>
      <c r="O74" s="168"/>
      <c r="P74" s="168"/>
      <c r="Q74" s="168"/>
      <c r="R74" s="168"/>
      <c r="S74" s="168"/>
      <c r="T74" s="168"/>
      <c r="U74" s="168"/>
      <c r="V74" s="168"/>
      <c r="W74" s="168" t="s">
        <v>1119</v>
      </c>
      <c r="X74" s="183" t="s">
        <v>1160</v>
      </c>
      <c r="Y74" s="168" t="s">
        <v>363</v>
      </c>
      <c r="Z74" s="170">
        <v>2019011000081</v>
      </c>
      <c r="AA74" s="170" t="s">
        <v>1161</v>
      </c>
      <c r="AB74" s="169" t="s">
        <v>1143</v>
      </c>
      <c r="AC74" s="169" t="s">
        <v>1153</v>
      </c>
      <c r="AD74" s="170">
        <v>3299063</v>
      </c>
      <c r="AE74" s="169" t="s">
        <v>1154</v>
      </c>
      <c r="AF74" s="169" t="s">
        <v>1155</v>
      </c>
      <c r="AG74" s="168" t="s">
        <v>1128</v>
      </c>
      <c r="AH74" s="192"/>
    </row>
    <row r="75" spans="1:34" ht="98.25" customHeight="1" x14ac:dyDescent="0.25">
      <c r="A75" s="192"/>
      <c r="B75" s="168" t="s">
        <v>1113</v>
      </c>
      <c r="C75" s="168" t="s">
        <v>1114</v>
      </c>
      <c r="D75" s="168" t="s">
        <v>1141</v>
      </c>
      <c r="E75" s="183" t="s">
        <v>1157</v>
      </c>
      <c r="F75" s="168" t="s">
        <v>1116</v>
      </c>
      <c r="G75" s="183" t="s">
        <v>1158</v>
      </c>
      <c r="H75" s="168" t="s">
        <v>1117</v>
      </c>
      <c r="I75" s="168" t="s">
        <v>1118</v>
      </c>
      <c r="J75" s="184">
        <v>72498838.659999996</v>
      </c>
      <c r="K75" s="185"/>
      <c r="L75" s="168"/>
      <c r="M75" s="185"/>
      <c r="N75" s="168"/>
      <c r="O75" s="168"/>
      <c r="P75" s="168"/>
      <c r="Q75" s="168"/>
      <c r="R75" s="168"/>
      <c r="S75" s="168"/>
      <c r="T75" s="168"/>
      <c r="U75" s="168"/>
      <c r="V75" s="168"/>
      <c r="W75" s="168" t="s">
        <v>1119</v>
      </c>
      <c r="X75" s="183" t="s">
        <v>1160</v>
      </c>
      <c r="Y75" s="168" t="s">
        <v>363</v>
      </c>
      <c r="Z75" s="170">
        <v>2019011000081</v>
      </c>
      <c r="AA75" s="170" t="s">
        <v>1161</v>
      </c>
      <c r="AB75" s="169" t="s">
        <v>1143</v>
      </c>
      <c r="AC75" s="169" t="s">
        <v>1153</v>
      </c>
      <c r="AD75" s="170">
        <v>3299063</v>
      </c>
      <c r="AE75" s="169" t="s">
        <v>1154</v>
      </c>
      <c r="AF75" s="169" t="s">
        <v>1155</v>
      </c>
      <c r="AG75" s="168" t="s">
        <v>1128</v>
      </c>
      <c r="AH75" s="192"/>
    </row>
    <row r="76" spans="1:34" ht="98.25" customHeight="1" x14ac:dyDescent="0.25">
      <c r="A76" s="192"/>
      <c r="B76" s="168" t="s">
        <v>1113</v>
      </c>
      <c r="C76" s="168" t="s">
        <v>1114</v>
      </c>
      <c r="D76" s="168" t="s">
        <v>1141</v>
      </c>
      <c r="E76" s="183" t="s">
        <v>1157</v>
      </c>
      <c r="F76" s="168" t="s">
        <v>1116</v>
      </c>
      <c r="G76" s="183" t="s">
        <v>1158</v>
      </c>
      <c r="H76" s="168" t="s">
        <v>1117</v>
      </c>
      <c r="I76" s="168" t="s">
        <v>1118</v>
      </c>
      <c r="J76" s="184">
        <v>78127215.465000004</v>
      </c>
      <c r="K76" s="185"/>
      <c r="L76" s="168"/>
      <c r="M76" s="185"/>
      <c r="N76" s="168"/>
      <c r="O76" s="168"/>
      <c r="P76" s="168"/>
      <c r="Q76" s="168"/>
      <c r="R76" s="168"/>
      <c r="S76" s="168"/>
      <c r="T76" s="168"/>
      <c r="U76" s="168"/>
      <c r="V76" s="168"/>
      <c r="W76" s="168" t="s">
        <v>1119</v>
      </c>
      <c r="X76" s="183" t="s">
        <v>1160</v>
      </c>
      <c r="Y76" s="168" t="s">
        <v>363</v>
      </c>
      <c r="Z76" s="170">
        <v>2019011000081</v>
      </c>
      <c r="AA76" s="170" t="s">
        <v>1161</v>
      </c>
      <c r="AB76" s="169" t="s">
        <v>1143</v>
      </c>
      <c r="AC76" s="169" t="s">
        <v>1153</v>
      </c>
      <c r="AD76" s="170">
        <v>3299063</v>
      </c>
      <c r="AE76" s="169" t="s">
        <v>1154</v>
      </c>
      <c r="AF76" s="169" t="s">
        <v>1155</v>
      </c>
      <c r="AG76" s="168" t="s">
        <v>1128</v>
      </c>
      <c r="AH76" s="192"/>
    </row>
    <row r="77" spans="1:34" ht="98.25" customHeight="1" x14ac:dyDescent="0.25">
      <c r="A77" s="192"/>
      <c r="B77" s="168" t="s">
        <v>1113</v>
      </c>
      <c r="C77" s="168" t="s">
        <v>1114</v>
      </c>
      <c r="D77" s="168" t="s">
        <v>1141</v>
      </c>
      <c r="E77" s="183" t="s">
        <v>1157</v>
      </c>
      <c r="F77" s="168" t="s">
        <v>1116</v>
      </c>
      <c r="G77" s="183" t="s">
        <v>1158</v>
      </c>
      <c r="H77" s="168" t="s">
        <v>1117</v>
      </c>
      <c r="I77" s="168" t="s">
        <v>1118</v>
      </c>
      <c r="J77" s="184">
        <v>78127215.465000004</v>
      </c>
      <c r="K77" s="185"/>
      <c r="L77" s="168"/>
      <c r="M77" s="185"/>
      <c r="N77" s="168"/>
      <c r="O77" s="168"/>
      <c r="P77" s="168"/>
      <c r="Q77" s="168"/>
      <c r="R77" s="168"/>
      <c r="S77" s="168"/>
      <c r="T77" s="168"/>
      <c r="U77" s="168"/>
      <c r="V77" s="168"/>
      <c r="W77" s="168" t="s">
        <v>1119</v>
      </c>
      <c r="X77" s="183" t="s">
        <v>1160</v>
      </c>
      <c r="Y77" s="168" t="s">
        <v>363</v>
      </c>
      <c r="Z77" s="170">
        <v>2019011000081</v>
      </c>
      <c r="AA77" s="170" t="s">
        <v>1161</v>
      </c>
      <c r="AB77" s="169" t="s">
        <v>1143</v>
      </c>
      <c r="AC77" s="169" t="s">
        <v>1153</v>
      </c>
      <c r="AD77" s="170">
        <v>3299063</v>
      </c>
      <c r="AE77" s="169" t="s">
        <v>1154</v>
      </c>
      <c r="AF77" s="169" t="s">
        <v>1155</v>
      </c>
      <c r="AG77" s="168" t="s">
        <v>1128</v>
      </c>
      <c r="AH77" s="192"/>
    </row>
    <row r="78" spans="1:34" ht="98.25" customHeight="1" x14ac:dyDescent="0.25">
      <c r="A78" s="192"/>
      <c r="B78" s="168" t="s">
        <v>1113</v>
      </c>
      <c r="C78" s="168" t="s">
        <v>1114</v>
      </c>
      <c r="D78" s="168" t="s">
        <v>1141</v>
      </c>
      <c r="E78" s="183" t="s">
        <v>1157</v>
      </c>
      <c r="F78" s="168" t="s">
        <v>1116</v>
      </c>
      <c r="G78" s="183" t="s">
        <v>1158</v>
      </c>
      <c r="H78" s="168" t="s">
        <v>1117</v>
      </c>
      <c r="I78" s="168" t="s">
        <v>1118</v>
      </c>
      <c r="J78" s="184">
        <v>87105808.379999995</v>
      </c>
      <c r="K78" s="185"/>
      <c r="L78" s="168"/>
      <c r="M78" s="185"/>
      <c r="N78" s="168"/>
      <c r="O78" s="168"/>
      <c r="P78" s="168"/>
      <c r="Q78" s="168"/>
      <c r="R78" s="168"/>
      <c r="S78" s="168"/>
      <c r="T78" s="168"/>
      <c r="U78" s="168"/>
      <c r="V78" s="168"/>
      <c r="W78" s="168" t="s">
        <v>1119</v>
      </c>
      <c r="X78" s="183" t="s">
        <v>1160</v>
      </c>
      <c r="Y78" s="168" t="s">
        <v>363</v>
      </c>
      <c r="Z78" s="170">
        <v>2019011000081</v>
      </c>
      <c r="AA78" s="170" t="s">
        <v>1161</v>
      </c>
      <c r="AB78" s="169" t="s">
        <v>1143</v>
      </c>
      <c r="AC78" s="169" t="s">
        <v>1153</v>
      </c>
      <c r="AD78" s="170">
        <v>3299063</v>
      </c>
      <c r="AE78" s="169" t="s">
        <v>1154</v>
      </c>
      <c r="AF78" s="169" t="s">
        <v>1155</v>
      </c>
      <c r="AG78" s="168" t="s">
        <v>1128</v>
      </c>
      <c r="AH78" s="192"/>
    </row>
    <row r="79" spans="1:34" ht="98.25" customHeight="1" x14ac:dyDescent="0.25">
      <c r="A79" s="192"/>
      <c r="B79" s="168" t="s">
        <v>1113</v>
      </c>
      <c r="C79" s="168" t="s">
        <v>1114</v>
      </c>
      <c r="D79" s="168" t="s">
        <v>1141</v>
      </c>
      <c r="E79" s="183" t="s">
        <v>1157</v>
      </c>
      <c r="F79" s="168" t="s">
        <v>1116</v>
      </c>
      <c r="G79" s="183" t="s">
        <v>1158</v>
      </c>
      <c r="H79" s="168" t="s">
        <v>1117</v>
      </c>
      <c r="I79" s="168" t="s">
        <v>1118</v>
      </c>
      <c r="J79" s="184">
        <v>103186864.66</v>
      </c>
      <c r="K79" s="185"/>
      <c r="L79" s="168"/>
      <c r="M79" s="185"/>
      <c r="N79" s="168"/>
      <c r="O79" s="168"/>
      <c r="P79" s="168"/>
      <c r="Q79" s="168"/>
      <c r="R79" s="168"/>
      <c r="S79" s="168"/>
      <c r="T79" s="168"/>
      <c r="U79" s="168"/>
      <c r="V79" s="168"/>
      <c r="W79" s="168" t="s">
        <v>1119</v>
      </c>
      <c r="X79" s="183" t="s">
        <v>1160</v>
      </c>
      <c r="Y79" s="168" t="s">
        <v>363</v>
      </c>
      <c r="Z79" s="170">
        <v>2019011000081</v>
      </c>
      <c r="AA79" s="170" t="s">
        <v>1161</v>
      </c>
      <c r="AB79" s="169" t="s">
        <v>1143</v>
      </c>
      <c r="AC79" s="169" t="s">
        <v>1153</v>
      </c>
      <c r="AD79" s="170">
        <v>3299063</v>
      </c>
      <c r="AE79" s="169" t="s">
        <v>1154</v>
      </c>
      <c r="AF79" s="169" t="s">
        <v>1155</v>
      </c>
      <c r="AG79" s="168" t="s">
        <v>1128</v>
      </c>
      <c r="AH79" s="192"/>
    </row>
    <row r="80" spans="1:34" ht="98.25" customHeight="1" x14ac:dyDescent="0.25">
      <c r="A80" s="192"/>
      <c r="B80" s="168" t="s">
        <v>1113</v>
      </c>
      <c r="C80" s="168" t="s">
        <v>1114</v>
      </c>
      <c r="D80" s="168" t="s">
        <v>1141</v>
      </c>
      <c r="E80" s="183" t="s">
        <v>1157</v>
      </c>
      <c r="F80" s="168" t="s">
        <v>1116</v>
      </c>
      <c r="G80" s="183" t="s">
        <v>1158</v>
      </c>
      <c r="H80" s="168" t="s">
        <v>1117</v>
      </c>
      <c r="I80" s="168" t="s">
        <v>1118</v>
      </c>
      <c r="J80" s="184">
        <v>103186864.66</v>
      </c>
      <c r="K80" s="185"/>
      <c r="L80" s="168"/>
      <c r="M80" s="185"/>
      <c r="N80" s="168"/>
      <c r="O80" s="168"/>
      <c r="P80" s="168"/>
      <c r="Q80" s="168"/>
      <c r="R80" s="168"/>
      <c r="S80" s="168"/>
      <c r="T80" s="168"/>
      <c r="U80" s="168"/>
      <c r="V80" s="168"/>
      <c r="W80" s="168" t="s">
        <v>1119</v>
      </c>
      <c r="X80" s="183" t="s">
        <v>1160</v>
      </c>
      <c r="Y80" s="168" t="s">
        <v>363</v>
      </c>
      <c r="Z80" s="170">
        <v>2019011000081</v>
      </c>
      <c r="AA80" s="170" t="s">
        <v>1161</v>
      </c>
      <c r="AB80" s="169" t="s">
        <v>1143</v>
      </c>
      <c r="AC80" s="169" t="s">
        <v>1153</v>
      </c>
      <c r="AD80" s="170">
        <v>3299063</v>
      </c>
      <c r="AE80" s="169" t="s">
        <v>1154</v>
      </c>
      <c r="AF80" s="169" t="s">
        <v>1155</v>
      </c>
      <c r="AG80" s="168" t="s">
        <v>1128</v>
      </c>
      <c r="AH80" s="192"/>
    </row>
    <row r="81" spans="1:34" ht="98.25" customHeight="1" x14ac:dyDescent="0.25">
      <c r="A81" s="192"/>
      <c r="B81" s="168" t="s">
        <v>1113</v>
      </c>
      <c r="C81" s="168" t="s">
        <v>1114</v>
      </c>
      <c r="D81" s="168" t="s">
        <v>1141</v>
      </c>
      <c r="E81" s="183" t="s">
        <v>1157</v>
      </c>
      <c r="F81" s="168" t="s">
        <v>1116</v>
      </c>
      <c r="G81" s="183" t="s">
        <v>1158</v>
      </c>
      <c r="H81" s="168" t="s">
        <v>1117</v>
      </c>
      <c r="I81" s="168" t="s">
        <v>1118</v>
      </c>
      <c r="J81" s="184">
        <v>45100000</v>
      </c>
      <c r="K81" s="185"/>
      <c r="L81" s="168"/>
      <c r="M81" s="185"/>
      <c r="N81" s="168"/>
      <c r="O81" s="168"/>
      <c r="P81" s="168"/>
      <c r="Q81" s="168"/>
      <c r="R81" s="168"/>
      <c r="S81" s="168"/>
      <c r="T81" s="168"/>
      <c r="U81" s="168"/>
      <c r="V81" s="168"/>
      <c r="W81" s="168" t="s">
        <v>1119</v>
      </c>
      <c r="X81" s="183" t="s">
        <v>1160</v>
      </c>
      <c r="Y81" s="168" t="s">
        <v>363</v>
      </c>
      <c r="Z81" s="170">
        <v>2019011000081</v>
      </c>
      <c r="AA81" s="170" t="s">
        <v>1161</v>
      </c>
      <c r="AB81" s="169" t="s">
        <v>1143</v>
      </c>
      <c r="AC81" s="169" t="s">
        <v>1144</v>
      </c>
      <c r="AD81" s="170">
        <v>3299065</v>
      </c>
      <c r="AE81" s="169" t="s">
        <v>1145</v>
      </c>
      <c r="AF81" s="169" t="s">
        <v>1149</v>
      </c>
      <c r="AG81" s="168" t="s">
        <v>1128</v>
      </c>
      <c r="AH81" s="192"/>
    </row>
    <row r="82" spans="1:34" ht="98.25" customHeight="1" x14ac:dyDescent="0.25">
      <c r="A82" s="192"/>
      <c r="B82" s="168" t="s">
        <v>1113</v>
      </c>
      <c r="C82" s="168" t="s">
        <v>1114</v>
      </c>
      <c r="D82" s="168" t="s">
        <v>1141</v>
      </c>
      <c r="E82" s="183" t="s">
        <v>1157</v>
      </c>
      <c r="F82" s="168" t="s">
        <v>1116</v>
      </c>
      <c r="G82" s="183" t="s">
        <v>1158</v>
      </c>
      <c r="H82" s="168" t="s">
        <v>1117</v>
      </c>
      <c r="I82" s="168" t="s">
        <v>1118</v>
      </c>
      <c r="J82" s="184">
        <v>43361220</v>
      </c>
      <c r="K82" s="185"/>
      <c r="L82" s="168"/>
      <c r="M82" s="185"/>
      <c r="N82" s="168"/>
      <c r="O82" s="168"/>
      <c r="P82" s="168"/>
      <c r="Q82" s="168"/>
      <c r="R82" s="168"/>
      <c r="S82" s="168"/>
      <c r="T82" s="168"/>
      <c r="U82" s="168"/>
      <c r="V82" s="168"/>
      <c r="W82" s="168" t="s">
        <v>1119</v>
      </c>
      <c r="X82" s="183" t="s">
        <v>1160</v>
      </c>
      <c r="Y82" s="168" t="s">
        <v>363</v>
      </c>
      <c r="Z82" s="170">
        <v>2019011000081</v>
      </c>
      <c r="AA82" s="170" t="s">
        <v>1161</v>
      </c>
      <c r="AB82" s="169" t="s">
        <v>1143</v>
      </c>
      <c r="AC82" s="169" t="s">
        <v>1144</v>
      </c>
      <c r="AD82" s="170">
        <v>3299065</v>
      </c>
      <c r="AE82" s="169" t="s">
        <v>1145</v>
      </c>
      <c r="AF82" s="169" t="s">
        <v>1149</v>
      </c>
      <c r="AG82" s="168" t="s">
        <v>1150</v>
      </c>
      <c r="AH82" s="192"/>
    </row>
    <row r="83" spans="1:34" ht="98.25" customHeight="1" x14ac:dyDescent="0.25">
      <c r="A83" s="192"/>
      <c r="B83" s="168" t="s">
        <v>1113</v>
      </c>
      <c r="C83" s="168" t="s">
        <v>1114</v>
      </c>
      <c r="D83" s="168" t="s">
        <v>1141</v>
      </c>
      <c r="E83" s="183" t="s">
        <v>1157</v>
      </c>
      <c r="F83" s="168" t="s">
        <v>1116</v>
      </c>
      <c r="G83" s="183" t="s">
        <v>1158</v>
      </c>
      <c r="H83" s="168" t="s">
        <v>1117</v>
      </c>
      <c r="I83" s="168" t="s">
        <v>1118</v>
      </c>
      <c r="J83" s="184">
        <v>0</v>
      </c>
      <c r="K83" s="185"/>
      <c r="L83" s="168"/>
      <c r="M83" s="185"/>
      <c r="N83" s="168"/>
      <c r="O83" s="168"/>
      <c r="P83" s="168"/>
      <c r="Q83" s="168"/>
      <c r="R83" s="168"/>
      <c r="S83" s="168"/>
      <c r="T83" s="168"/>
      <c r="U83" s="168"/>
      <c r="V83" s="168"/>
      <c r="W83" s="168" t="s">
        <v>1119</v>
      </c>
      <c r="X83" s="183" t="s">
        <v>1160</v>
      </c>
      <c r="Y83" s="168" t="s">
        <v>363</v>
      </c>
      <c r="Z83" s="170">
        <v>2019011000081</v>
      </c>
      <c r="AA83" s="170" t="s">
        <v>1161</v>
      </c>
      <c r="AB83" s="169" t="s">
        <v>1143</v>
      </c>
      <c r="AC83" s="169" t="s">
        <v>1144</v>
      </c>
      <c r="AD83" s="170">
        <v>3299065</v>
      </c>
      <c r="AE83" s="169" t="s">
        <v>1145</v>
      </c>
      <c r="AF83" s="169" t="s">
        <v>1149</v>
      </c>
      <c r="AG83" s="168" t="s">
        <v>1128</v>
      </c>
      <c r="AH83" s="192"/>
    </row>
    <row r="84" spans="1:34" ht="98.25" customHeight="1" x14ac:dyDescent="0.25">
      <c r="A84" s="192"/>
      <c r="B84" s="168" t="s">
        <v>1113</v>
      </c>
      <c r="C84" s="168" t="s">
        <v>1114</v>
      </c>
      <c r="D84" s="168" t="s">
        <v>1141</v>
      </c>
      <c r="E84" s="183" t="s">
        <v>1157</v>
      </c>
      <c r="F84" s="168" t="s">
        <v>1116</v>
      </c>
      <c r="G84" s="183" t="s">
        <v>1158</v>
      </c>
      <c r="H84" s="168" t="s">
        <v>1117</v>
      </c>
      <c r="I84" s="168" t="s">
        <v>1118</v>
      </c>
      <c r="J84" s="184">
        <v>0</v>
      </c>
      <c r="K84" s="185"/>
      <c r="L84" s="168"/>
      <c r="M84" s="185"/>
      <c r="N84" s="168"/>
      <c r="O84" s="168"/>
      <c r="P84" s="168"/>
      <c r="Q84" s="168"/>
      <c r="R84" s="168"/>
      <c r="S84" s="168"/>
      <c r="T84" s="168"/>
      <c r="U84" s="168"/>
      <c r="V84" s="168"/>
      <c r="W84" s="168" t="s">
        <v>1119</v>
      </c>
      <c r="X84" s="183" t="s">
        <v>1160</v>
      </c>
      <c r="Y84" s="168" t="s">
        <v>363</v>
      </c>
      <c r="Z84" s="170">
        <v>2019011000081</v>
      </c>
      <c r="AA84" s="170" t="s">
        <v>1161</v>
      </c>
      <c r="AB84" s="169" t="s">
        <v>1143</v>
      </c>
      <c r="AC84" s="169" t="s">
        <v>1144</v>
      </c>
      <c r="AD84" s="170">
        <v>3299065</v>
      </c>
      <c r="AE84" s="169" t="s">
        <v>1145</v>
      </c>
      <c r="AF84" s="169" t="s">
        <v>1149</v>
      </c>
      <c r="AG84" s="168" t="s">
        <v>1150</v>
      </c>
      <c r="AH84" s="192"/>
    </row>
    <row r="85" spans="1:34" ht="98.25" customHeight="1" x14ac:dyDescent="0.25">
      <c r="A85" s="192"/>
      <c r="B85" s="168" t="s">
        <v>1113</v>
      </c>
      <c r="C85" s="168" t="s">
        <v>1114</v>
      </c>
      <c r="D85" s="168" t="s">
        <v>1141</v>
      </c>
      <c r="E85" s="183" t="s">
        <v>1157</v>
      </c>
      <c r="F85" s="168" t="s">
        <v>1116</v>
      </c>
      <c r="G85" s="183" t="s">
        <v>1158</v>
      </c>
      <c r="H85" s="168" t="s">
        <v>1117</v>
      </c>
      <c r="I85" s="168" t="s">
        <v>1118</v>
      </c>
      <c r="J85" s="184">
        <v>0</v>
      </c>
      <c r="K85" s="185" t="s">
        <v>1159</v>
      </c>
      <c r="L85" s="168" t="s">
        <v>1159</v>
      </c>
      <c r="M85" s="185" t="s">
        <v>1159</v>
      </c>
      <c r="N85" s="168" t="s">
        <v>1159</v>
      </c>
      <c r="O85" s="168" t="s">
        <v>1159</v>
      </c>
      <c r="P85" s="168" t="s">
        <v>1159</v>
      </c>
      <c r="Q85" s="168" t="s">
        <v>1159</v>
      </c>
      <c r="R85" s="168" t="s">
        <v>1159</v>
      </c>
      <c r="S85" s="168" t="s">
        <v>1159</v>
      </c>
      <c r="T85" s="168" t="s">
        <v>1159</v>
      </c>
      <c r="U85" s="168" t="s">
        <v>1159</v>
      </c>
      <c r="V85" s="168" t="s">
        <v>1159</v>
      </c>
      <c r="W85" s="168" t="s">
        <v>1119</v>
      </c>
      <c r="X85" s="183" t="s">
        <v>1160</v>
      </c>
      <c r="Y85" s="168" t="s">
        <v>363</v>
      </c>
      <c r="Z85" s="170">
        <v>2019011000081</v>
      </c>
      <c r="AA85" s="170" t="s">
        <v>1161</v>
      </c>
      <c r="AB85" s="169" t="s">
        <v>1143</v>
      </c>
      <c r="AC85" s="169" t="s">
        <v>1153</v>
      </c>
      <c r="AD85" s="170">
        <v>3299063</v>
      </c>
      <c r="AE85" s="169" t="s">
        <v>1154</v>
      </c>
      <c r="AF85" s="169" t="s">
        <v>1155</v>
      </c>
      <c r="AG85" s="168" t="s">
        <v>1147</v>
      </c>
      <c r="AH85" s="192"/>
    </row>
    <row r="86" spans="1:34" ht="98.25" customHeight="1" x14ac:dyDescent="0.25">
      <c r="A86" s="192"/>
      <c r="B86" s="168" t="s">
        <v>1113</v>
      </c>
      <c r="C86" s="168" t="s">
        <v>1114</v>
      </c>
      <c r="D86" s="168" t="s">
        <v>1141</v>
      </c>
      <c r="E86" s="183" t="s">
        <v>1157</v>
      </c>
      <c r="F86" s="168" t="s">
        <v>1152</v>
      </c>
      <c r="G86" s="183" t="s">
        <v>1158</v>
      </c>
      <c r="H86" s="168" t="s">
        <v>1117</v>
      </c>
      <c r="I86" s="168" t="s">
        <v>1118</v>
      </c>
      <c r="J86" s="184">
        <v>0</v>
      </c>
      <c r="K86" s="185" t="s">
        <v>1159</v>
      </c>
      <c r="L86" s="168" t="s">
        <v>1159</v>
      </c>
      <c r="M86" s="185" t="s">
        <v>1159</v>
      </c>
      <c r="N86" s="168" t="s">
        <v>1159</v>
      </c>
      <c r="O86" s="168" t="s">
        <v>1159</v>
      </c>
      <c r="P86" s="168" t="s">
        <v>1159</v>
      </c>
      <c r="Q86" s="168" t="s">
        <v>1159</v>
      </c>
      <c r="R86" s="168" t="s">
        <v>1159</v>
      </c>
      <c r="S86" s="168" t="s">
        <v>1159</v>
      </c>
      <c r="T86" s="168" t="s">
        <v>1159</v>
      </c>
      <c r="U86" s="168" t="s">
        <v>1159</v>
      </c>
      <c r="V86" s="168" t="s">
        <v>1159</v>
      </c>
      <c r="W86" s="168" t="s">
        <v>1119</v>
      </c>
      <c r="X86" s="183" t="s">
        <v>1160</v>
      </c>
      <c r="Y86" s="168" t="s">
        <v>363</v>
      </c>
      <c r="Z86" s="170">
        <v>2019011000081</v>
      </c>
      <c r="AA86" s="170" t="s">
        <v>1161</v>
      </c>
      <c r="AB86" s="169" t="s">
        <v>1143</v>
      </c>
      <c r="AC86" s="169" t="s">
        <v>1144</v>
      </c>
      <c r="AD86" s="170">
        <v>3299065</v>
      </c>
      <c r="AE86" s="169" t="s">
        <v>1145</v>
      </c>
      <c r="AF86" s="169" t="s">
        <v>1149</v>
      </c>
      <c r="AG86" s="168" t="s">
        <v>1147</v>
      </c>
      <c r="AH86" s="192"/>
    </row>
    <row r="87" spans="1:34" ht="98.25" customHeight="1" x14ac:dyDescent="0.25">
      <c r="A87" s="192"/>
      <c r="B87" s="168" t="s">
        <v>1113</v>
      </c>
      <c r="C87" s="168" t="s">
        <v>1114</v>
      </c>
      <c r="D87" s="168" t="s">
        <v>1141</v>
      </c>
      <c r="E87" s="183" t="s">
        <v>1157</v>
      </c>
      <c r="F87" s="168" t="s">
        <v>1152</v>
      </c>
      <c r="G87" s="183" t="s">
        <v>1158</v>
      </c>
      <c r="H87" s="168" t="s">
        <v>1117</v>
      </c>
      <c r="I87" s="168" t="s">
        <v>1118</v>
      </c>
      <c r="J87" s="184">
        <v>0</v>
      </c>
      <c r="K87" s="185" t="s">
        <v>1159</v>
      </c>
      <c r="L87" s="168" t="s">
        <v>1159</v>
      </c>
      <c r="M87" s="185" t="s">
        <v>1159</v>
      </c>
      <c r="N87" s="168" t="s">
        <v>1159</v>
      </c>
      <c r="O87" s="168" t="s">
        <v>1159</v>
      </c>
      <c r="P87" s="168" t="s">
        <v>1159</v>
      </c>
      <c r="Q87" s="168" t="s">
        <v>1159</v>
      </c>
      <c r="R87" s="168" t="s">
        <v>1159</v>
      </c>
      <c r="S87" s="168" t="s">
        <v>1159</v>
      </c>
      <c r="T87" s="168" t="s">
        <v>1159</v>
      </c>
      <c r="U87" s="168" t="s">
        <v>1159</v>
      </c>
      <c r="V87" s="168" t="s">
        <v>1159</v>
      </c>
      <c r="W87" s="168" t="s">
        <v>1119</v>
      </c>
      <c r="X87" s="183" t="s">
        <v>1160</v>
      </c>
      <c r="Y87" s="168" t="s">
        <v>363</v>
      </c>
      <c r="Z87" s="170">
        <v>2019011000081</v>
      </c>
      <c r="AA87" s="170" t="s">
        <v>1161</v>
      </c>
      <c r="AB87" s="169" t="s">
        <v>1143</v>
      </c>
      <c r="AC87" s="169" t="s">
        <v>1144</v>
      </c>
      <c r="AD87" s="170">
        <v>3299065</v>
      </c>
      <c r="AE87" s="169" t="s">
        <v>1145</v>
      </c>
      <c r="AF87" s="169" t="s">
        <v>1149</v>
      </c>
      <c r="AG87" s="168" t="s">
        <v>1147</v>
      </c>
      <c r="AH87" s="192"/>
    </row>
    <row r="88" spans="1:34" ht="98.25" customHeight="1" x14ac:dyDescent="0.25">
      <c r="A88" s="192"/>
      <c r="B88" s="168" t="s">
        <v>1113</v>
      </c>
      <c r="C88" s="168" t="s">
        <v>1114</v>
      </c>
      <c r="D88" s="168" t="s">
        <v>1141</v>
      </c>
      <c r="E88" s="183" t="s">
        <v>1157</v>
      </c>
      <c r="F88" s="168" t="s">
        <v>1116</v>
      </c>
      <c r="G88" s="183" t="s">
        <v>1158</v>
      </c>
      <c r="H88" s="168" t="s">
        <v>1117</v>
      </c>
      <c r="I88" s="168" t="s">
        <v>1162</v>
      </c>
      <c r="J88" s="184">
        <v>22000000</v>
      </c>
      <c r="K88" s="185"/>
      <c r="L88" s="168"/>
      <c r="M88" s="185"/>
      <c r="N88" s="168"/>
      <c r="O88" s="168"/>
      <c r="P88" s="168"/>
      <c r="Q88" s="168"/>
      <c r="R88" s="168"/>
      <c r="S88" s="168"/>
      <c r="T88" s="168"/>
      <c r="U88" s="168"/>
      <c r="V88" s="168"/>
      <c r="W88" s="168" t="s">
        <v>1119</v>
      </c>
      <c r="X88" s="183" t="s">
        <v>1160</v>
      </c>
      <c r="Y88" s="168" t="s">
        <v>363</v>
      </c>
      <c r="Z88" s="170">
        <v>2019011000081</v>
      </c>
      <c r="AA88" s="170" t="s">
        <v>1161</v>
      </c>
      <c r="AB88" s="169" t="s">
        <v>1120</v>
      </c>
      <c r="AC88" s="169" t="s">
        <v>606</v>
      </c>
      <c r="AD88" s="170">
        <v>3299060</v>
      </c>
      <c r="AE88" s="169" t="s">
        <v>1135</v>
      </c>
      <c r="AF88" s="169" t="s">
        <v>607</v>
      </c>
      <c r="AG88" s="168" t="s">
        <v>1156</v>
      </c>
      <c r="AH88" s="192"/>
    </row>
    <row r="89" spans="1:34" ht="98.25" customHeight="1" x14ac:dyDescent="0.25">
      <c r="A89" s="192"/>
      <c r="B89" s="168" t="s">
        <v>1113</v>
      </c>
      <c r="C89" s="168" t="s">
        <v>1114</v>
      </c>
      <c r="D89" s="168" t="s">
        <v>1141</v>
      </c>
      <c r="E89" s="183" t="s">
        <v>1157</v>
      </c>
      <c r="F89" s="168" t="s">
        <v>1152</v>
      </c>
      <c r="G89" s="183" t="s">
        <v>1158</v>
      </c>
      <c r="H89" s="168" t="s">
        <v>1117</v>
      </c>
      <c r="I89" s="168" t="s">
        <v>1118</v>
      </c>
      <c r="J89" s="184">
        <v>280000000</v>
      </c>
      <c r="K89" s="185"/>
      <c r="L89" s="168"/>
      <c r="M89" s="185"/>
      <c r="N89" s="168"/>
      <c r="O89" s="168"/>
      <c r="P89" s="168"/>
      <c r="Q89" s="168"/>
      <c r="R89" s="168"/>
      <c r="S89" s="168"/>
      <c r="T89" s="168"/>
      <c r="U89" s="168"/>
      <c r="V89" s="168"/>
      <c r="W89" s="168" t="s">
        <v>1119</v>
      </c>
      <c r="X89" s="183" t="s">
        <v>1160</v>
      </c>
      <c r="Y89" s="168" t="s">
        <v>363</v>
      </c>
      <c r="Z89" s="170">
        <v>2019011000081</v>
      </c>
      <c r="AA89" s="170" t="s">
        <v>1161</v>
      </c>
      <c r="AB89" s="169" t="s">
        <v>1143</v>
      </c>
      <c r="AC89" s="169" t="s">
        <v>1144</v>
      </c>
      <c r="AD89" s="170">
        <v>3299065</v>
      </c>
      <c r="AE89" s="169" t="s">
        <v>1145</v>
      </c>
      <c r="AF89" s="169" t="s">
        <v>1149</v>
      </c>
      <c r="AG89" s="168" t="s">
        <v>1150</v>
      </c>
      <c r="AH89" s="192"/>
    </row>
    <row r="90" spans="1:34" ht="98.25" customHeight="1" x14ac:dyDescent="0.25">
      <c r="A90" s="192"/>
      <c r="B90" s="168" t="s">
        <v>1113</v>
      </c>
      <c r="C90" s="168" t="s">
        <v>1114</v>
      </c>
      <c r="D90" s="168" t="s">
        <v>1141</v>
      </c>
      <c r="E90" s="183" t="s">
        <v>1157</v>
      </c>
      <c r="F90" s="168" t="s">
        <v>1152</v>
      </c>
      <c r="G90" s="183" t="s">
        <v>1158</v>
      </c>
      <c r="H90" s="168" t="s">
        <v>1117</v>
      </c>
      <c r="I90" s="168" t="s">
        <v>1118</v>
      </c>
      <c r="J90" s="184">
        <v>430000000</v>
      </c>
      <c r="K90" s="185"/>
      <c r="L90" s="168"/>
      <c r="M90" s="185"/>
      <c r="N90" s="168"/>
      <c r="O90" s="168"/>
      <c r="P90" s="168"/>
      <c r="Q90" s="168"/>
      <c r="R90" s="168"/>
      <c r="S90" s="168"/>
      <c r="T90" s="168"/>
      <c r="U90" s="168"/>
      <c r="V90" s="168"/>
      <c r="W90" s="168" t="s">
        <v>1119</v>
      </c>
      <c r="X90" s="183" t="s">
        <v>1160</v>
      </c>
      <c r="Y90" s="168" t="s">
        <v>363</v>
      </c>
      <c r="Z90" s="170">
        <v>2019011000081</v>
      </c>
      <c r="AA90" s="170" t="s">
        <v>1161</v>
      </c>
      <c r="AB90" s="169" t="s">
        <v>1143</v>
      </c>
      <c r="AC90" s="169" t="s">
        <v>1144</v>
      </c>
      <c r="AD90" s="170">
        <v>3299065</v>
      </c>
      <c r="AE90" s="169" t="s">
        <v>1145</v>
      </c>
      <c r="AF90" s="169" t="s">
        <v>1149</v>
      </c>
      <c r="AG90" s="168" t="s">
        <v>1147</v>
      </c>
      <c r="AH90" s="192"/>
    </row>
    <row r="91" spans="1:34" ht="98.25" customHeight="1" x14ac:dyDescent="0.25">
      <c r="A91" s="192"/>
      <c r="B91" s="168" t="s">
        <v>1113</v>
      </c>
      <c r="C91" s="168" t="s">
        <v>1114</v>
      </c>
      <c r="D91" s="168" t="s">
        <v>1141</v>
      </c>
      <c r="E91" s="183" t="s">
        <v>1157</v>
      </c>
      <c r="F91" s="168" t="s">
        <v>1152</v>
      </c>
      <c r="G91" s="183" t="s">
        <v>1158</v>
      </c>
      <c r="H91" s="168" t="s">
        <v>1117</v>
      </c>
      <c r="I91" s="168" t="s">
        <v>1118</v>
      </c>
      <c r="J91" s="184">
        <v>90000000</v>
      </c>
      <c r="K91" s="185"/>
      <c r="L91" s="168"/>
      <c r="M91" s="185"/>
      <c r="N91" s="168"/>
      <c r="O91" s="168"/>
      <c r="P91" s="168"/>
      <c r="Q91" s="168"/>
      <c r="R91" s="168"/>
      <c r="S91" s="168"/>
      <c r="T91" s="168"/>
      <c r="U91" s="168"/>
      <c r="V91" s="168"/>
      <c r="W91" s="168" t="s">
        <v>1119</v>
      </c>
      <c r="X91" s="183" t="s">
        <v>1160</v>
      </c>
      <c r="Y91" s="168" t="s">
        <v>363</v>
      </c>
      <c r="Z91" s="170">
        <v>2019011000081</v>
      </c>
      <c r="AA91" s="170" t="s">
        <v>1161</v>
      </c>
      <c r="AB91" s="169" t="s">
        <v>1143</v>
      </c>
      <c r="AC91" s="169" t="s">
        <v>1144</v>
      </c>
      <c r="AD91" s="170">
        <v>3299065</v>
      </c>
      <c r="AE91" s="169" t="s">
        <v>1145</v>
      </c>
      <c r="AF91" s="169" t="s">
        <v>1149</v>
      </c>
      <c r="AG91" s="168" t="s">
        <v>1137</v>
      </c>
      <c r="AH91" s="192"/>
    </row>
    <row r="92" spans="1:34" ht="98.25" customHeight="1" x14ac:dyDescent="0.25">
      <c r="A92" s="192"/>
      <c r="B92" s="168" t="s">
        <v>1113</v>
      </c>
      <c r="C92" s="168" t="s">
        <v>1114</v>
      </c>
      <c r="D92" s="168" t="s">
        <v>1141</v>
      </c>
      <c r="E92" s="183" t="s">
        <v>1157</v>
      </c>
      <c r="F92" s="168" t="s">
        <v>1152</v>
      </c>
      <c r="G92" s="183" t="s">
        <v>1158</v>
      </c>
      <c r="H92" s="168" t="s">
        <v>1117</v>
      </c>
      <c r="I92" s="168" t="s">
        <v>1118</v>
      </c>
      <c r="J92" s="184">
        <v>23000000</v>
      </c>
      <c r="K92" s="185"/>
      <c r="L92" s="168"/>
      <c r="M92" s="185"/>
      <c r="N92" s="168"/>
      <c r="O92" s="168"/>
      <c r="P92" s="168"/>
      <c r="Q92" s="168"/>
      <c r="R92" s="168"/>
      <c r="S92" s="168"/>
      <c r="T92" s="168"/>
      <c r="U92" s="168"/>
      <c r="V92" s="168"/>
      <c r="W92" s="168" t="s">
        <v>1119</v>
      </c>
      <c r="X92" s="183" t="s">
        <v>1160</v>
      </c>
      <c r="Y92" s="168" t="s">
        <v>363</v>
      </c>
      <c r="Z92" s="170">
        <v>2019011000081</v>
      </c>
      <c r="AA92" s="170" t="s">
        <v>1161</v>
      </c>
      <c r="AB92" s="169" t="s">
        <v>1143</v>
      </c>
      <c r="AC92" s="169" t="s">
        <v>1144</v>
      </c>
      <c r="AD92" s="170">
        <v>3299065</v>
      </c>
      <c r="AE92" s="169" t="s">
        <v>1145</v>
      </c>
      <c r="AF92" s="169" t="s">
        <v>1146</v>
      </c>
      <c r="AG92" s="168" t="s">
        <v>1147</v>
      </c>
      <c r="AH92" s="192"/>
    </row>
    <row r="93" spans="1:34" ht="98.25" customHeight="1" x14ac:dyDescent="0.25">
      <c r="A93" s="192"/>
      <c r="B93" s="168" t="s">
        <v>1113</v>
      </c>
      <c r="C93" s="168" t="s">
        <v>1114</v>
      </c>
      <c r="D93" s="168" t="s">
        <v>1141</v>
      </c>
      <c r="E93" s="183" t="s">
        <v>1157</v>
      </c>
      <c r="F93" s="168" t="s">
        <v>1116</v>
      </c>
      <c r="G93" s="183" t="s">
        <v>1158</v>
      </c>
      <c r="H93" s="168" t="s">
        <v>1117</v>
      </c>
      <c r="I93" s="168" t="s">
        <v>1118</v>
      </c>
      <c r="J93" s="184">
        <v>0</v>
      </c>
      <c r="K93" s="185"/>
      <c r="L93" s="168"/>
      <c r="M93" s="185"/>
      <c r="N93" s="168"/>
      <c r="O93" s="168"/>
      <c r="P93" s="168"/>
      <c r="Q93" s="168"/>
      <c r="R93" s="168"/>
      <c r="S93" s="168"/>
      <c r="T93" s="168"/>
      <c r="U93" s="168"/>
      <c r="V93" s="168"/>
      <c r="W93" s="168" t="s">
        <v>1119</v>
      </c>
      <c r="X93" s="183" t="s">
        <v>1160</v>
      </c>
      <c r="Y93" s="168" t="s">
        <v>363</v>
      </c>
      <c r="Z93" s="170">
        <v>2019011000081</v>
      </c>
      <c r="AA93" s="170" t="s">
        <v>1161</v>
      </c>
      <c r="AB93" s="169" t="s">
        <v>1143</v>
      </c>
      <c r="AC93" s="169" t="s">
        <v>1144</v>
      </c>
      <c r="AD93" s="170">
        <v>3299065</v>
      </c>
      <c r="AE93" s="169" t="s">
        <v>1145</v>
      </c>
      <c r="AF93" s="169" t="s">
        <v>1149</v>
      </c>
      <c r="AG93" s="168" t="s">
        <v>1150</v>
      </c>
      <c r="AH93" s="192"/>
    </row>
    <row r="94" spans="1:34" ht="98.25" customHeight="1" x14ac:dyDescent="0.25">
      <c r="A94" s="192"/>
      <c r="B94" s="168" t="s">
        <v>1113</v>
      </c>
      <c r="C94" s="168" t="s">
        <v>1114</v>
      </c>
      <c r="D94" s="168" t="s">
        <v>1141</v>
      </c>
      <c r="E94" s="183" t="s">
        <v>1157</v>
      </c>
      <c r="F94" s="168" t="s">
        <v>1152</v>
      </c>
      <c r="G94" s="183" t="s">
        <v>1158</v>
      </c>
      <c r="H94" s="168" t="s">
        <v>1117</v>
      </c>
      <c r="I94" s="168" t="s">
        <v>1118</v>
      </c>
      <c r="J94" s="184">
        <v>96912200</v>
      </c>
      <c r="K94" s="185"/>
      <c r="L94" s="168"/>
      <c r="M94" s="185"/>
      <c r="N94" s="168"/>
      <c r="O94" s="168"/>
      <c r="P94" s="168"/>
      <c r="Q94" s="168"/>
      <c r="R94" s="168"/>
      <c r="S94" s="168"/>
      <c r="T94" s="168"/>
      <c r="U94" s="168"/>
      <c r="V94" s="168"/>
      <c r="W94" s="168" t="s">
        <v>1119</v>
      </c>
      <c r="X94" s="183" t="s">
        <v>1160</v>
      </c>
      <c r="Y94" s="168" t="s">
        <v>363</v>
      </c>
      <c r="Z94" s="170">
        <v>2019011000081</v>
      </c>
      <c r="AA94" s="170" t="s">
        <v>1161</v>
      </c>
      <c r="AB94" s="169" t="s">
        <v>1143</v>
      </c>
      <c r="AC94" s="169" t="s">
        <v>1144</v>
      </c>
      <c r="AD94" s="170">
        <v>3299065</v>
      </c>
      <c r="AE94" s="169" t="s">
        <v>1145</v>
      </c>
      <c r="AF94" s="169" t="s">
        <v>1149</v>
      </c>
      <c r="AG94" s="168" t="s">
        <v>1150</v>
      </c>
      <c r="AH94" s="192"/>
    </row>
    <row r="95" spans="1:34" ht="98.25" customHeight="1" x14ac:dyDescent="0.25">
      <c r="A95" s="192"/>
      <c r="B95" s="168" t="s">
        <v>1113</v>
      </c>
      <c r="C95" s="168" t="s">
        <v>1114</v>
      </c>
      <c r="D95" s="168" t="s">
        <v>1141</v>
      </c>
      <c r="E95" s="183" t="s">
        <v>1157</v>
      </c>
      <c r="F95" s="168" t="s">
        <v>1152</v>
      </c>
      <c r="G95" s="183" t="s">
        <v>1158</v>
      </c>
      <c r="H95" s="168" t="s">
        <v>1117</v>
      </c>
      <c r="I95" s="168" t="s">
        <v>1118</v>
      </c>
      <c r="J95" s="184">
        <v>600000000</v>
      </c>
      <c r="K95" s="185"/>
      <c r="L95" s="168"/>
      <c r="M95" s="185"/>
      <c r="N95" s="168"/>
      <c r="O95" s="168"/>
      <c r="P95" s="168"/>
      <c r="Q95" s="168"/>
      <c r="R95" s="168"/>
      <c r="S95" s="168"/>
      <c r="T95" s="168"/>
      <c r="U95" s="168"/>
      <c r="V95" s="168"/>
      <c r="W95" s="168" t="s">
        <v>1119</v>
      </c>
      <c r="X95" s="183" t="s">
        <v>1160</v>
      </c>
      <c r="Y95" s="168" t="s">
        <v>363</v>
      </c>
      <c r="Z95" s="170">
        <v>2019011000081</v>
      </c>
      <c r="AA95" s="170" t="s">
        <v>1161</v>
      </c>
      <c r="AB95" s="169" t="s">
        <v>1143</v>
      </c>
      <c r="AC95" s="169" t="s">
        <v>1144</v>
      </c>
      <c r="AD95" s="170">
        <v>3299065</v>
      </c>
      <c r="AE95" s="169" t="s">
        <v>1145</v>
      </c>
      <c r="AF95" s="169" t="s">
        <v>1146</v>
      </c>
      <c r="AG95" s="168" t="s">
        <v>1147</v>
      </c>
      <c r="AH95" s="192"/>
    </row>
    <row r="96" spans="1:34" ht="98.25" customHeight="1" x14ac:dyDescent="0.25">
      <c r="A96" s="192"/>
      <c r="B96" s="168" t="s">
        <v>1113</v>
      </c>
      <c r="C96" s="168" t="s">
        <v>1114</v>
      </c>
      <c r="D96" s="168" t="s">
        <v>1141</v>
      </c>
      <c r="E96" s="183" t="s">
        <v>1157</v>
      </c>
      <c r="F96" s="168" t="s">
        <v>1152</v>
      </c>
      <c r="G96" s="183" t="s">
        <v>1158</v>
      </c>
      <c r="H96" s="168" t="s">
        <v>1117</v>
      </c>
      <c r="I96" s="168" t="s">
        <v>1118</v>
      </c>
      <c r="J96" s="184">
        <v>45000000</v>
      </c>
      <c r="K96" s="185"/>
      <c r="L96" s="168"/>
      <c r="M96" s="185"/>
      <c r="N96" s="168"/>
      <c r="O96" s="168"/>
      <c r="P96" s="168"/>
      <c r="Q96" s="168"/>
      <c r="R96" s="168"/>
      <c r="S96" s="168"/>
      <c r="T96" s="168"/>
      <c r="U96" s="168"/>
      <c r="V96" s="168"/>
      <c r="W96" s="168" t="s">
        <v>1119</v>
      </c>
      <c r="X96" s="183" t="s">
        <v>1160</v>
      </c>
      <c r="Y96" s="168" t="s">
        <v>363</v>
      </c>
      <c r="Z96" s="170">
        <v>2019011000081</v>
      </c>
      <c r="AA96" s="170" t="s">
        <v>1161</v>
      </c>
      <c r="AB96" s="169" t="s">
        <v>1143</v>
      </c>
      <c r="AC96" s="169" t="s">
        <v>1144</v>
      </c>
      <c r="AD96" s="170">
        <v>3299065</v>
      </c>
      <c r="AE96" s="169" t="s">
        <v>1145</v>
      </c>
      <c r="AF96" s="169" t="s">
        <v>1146</v>
      </c>
      <c r="AG96" s="168" t="s">
        <v>1147</v>
      </c>
      <c r="AH96" s="192"/>
    </row>
    <row r="97" spans="1:34" ht="98.25" customHeight="1" x14ac:dyDescent="0.25">
      <c r="A97" s="192"/>
      <c r="B97" s="168" t="s">
        <v>1113</v>
      </c>
      <c r="C97" s="168" t="s">
        <v>1114</v>
      </c>
      <c r="D97" s="168" t="s">
        <v>1141</v>
      </c>
      <c r="E97" s="183" t="s">
        <v>1157</v>
      </c>
      <c r="F97" s="168" t="s">
        <v>1152</v>
      </c>
      <c r="G97" s="183" t="s">
        <v>1158</v>
      </c>
      <c r="H97" s="168" t="s">
        <v>1117</v>
      </c>
      <c r="I97" s="168" t="s">
        <v>1118</v>
      </c>
      <c r="J97" s="184">
        <v>19180000</v>
      </c>
      <c r="K97" s="185"/>
      <c r="L97" s="168"/>
      <c r="M97" s="185"/>
      <c r="N97" s="168"/>
      <c r="O97" s="168"/>
      <c r="P97" s="168"/>
      <c r="Q97" s="168"/>
      <c r="R97" s="168"/>
      <c r="S97" s="168"/>
      <c r="T97" s="168"/>
      <c r="U97" s="168"/>
      <c r="V97" s="168"/>
      <c r="W97" s="168" t="s">
        <v>1119</v>
      </c>
      <c r="X97" s="183" t="s">
        <v>1160</v>
      </c>
      <c r="Y97" s="168" t="s">
        <v>363</v>
      </c>
      <c r="Z97" s="170">
        <v>2019011000081</v>
      </c>
      <c r="AA97" s="170" t="s">
        <v>1161</v>
      </c>
      <c r="AB97" s="169" t="s">
        <v>1143</v>
      </c>
      <c r="AC97" s="169" t="s">
        <v>1144</v>
      </c>
      <c r="AD97" s="170">
        <v>3299065</v>
      </c>
      <c r="AE97" s="169" t="s">
        <v>1145</v>
      </c>
      <c r="AF97" s="169" t="s">
        <v>1149</v>
      </c>
      <c r="AG97" s="168" t="s">
        <v>1128</v>
      </c>
      <c r="AH97" s="192"/>
    </row>
    <row r="98" spans="1:34" ht="98.25" customHeight="1" x14ac:dyDescent="0.25">
      <c r="A98" s="192"/>
      <c r="B98" s="168" t="s">
        <v>1113</v>
      </c>
      <c r="C98" s="168" t="s">
        <v>1114</v>
      </c>
      <c r="D98" s="168" t="s">
        <v>1141</v>
      </c>
      <c r="E98" s="183" t="s">
        <v>1157</v>
      </c>
      <c r="F98" s="168" t="s">
        <v>1152</v>
      </c>
      <c r="G98" s="183" t="s">
        <v>1158</v>
      </c>
      <c r="H98" s="168" t="s">
        <v>1117</v>
      </c>
      <c r="I98" s="168" t="s">
        <v>1118</v>
      </c>
      <c r="J98" s="184">
        <v>230933704</v>
      </c>
      <c r="K98" s="185"/>
      <c r="L98" s="168"/>
      <c r="M98" s="185"/>
      <c r="N98" s="168"/>
      <c r="O98" s="168"/>
      <c r="P98" s="168"/>
      <c r="Q98" s="168"/>
      <c r="R98" s="168"/>
      <c r="S98" s="168"/>
      <c r="T98" s="168"/>
      <c r="U98" s="168"/>
      <c r="V98" s="168"/>
      <c r="W98" s="168" t="s">
        <v>1119</v>
      </c>
      <c r="X98" s="183" t="s">
        <v>1160</v>
      </c>
      <c r="Y98" s="168" t="s">
        <v>363</v>
      </c>
      <c r="Z98" s="170">
        <v>2019011000081</v>
      </c>
      <c r="AA98" s="170" t="s">
        <v>1161</v>
      </c>
      <c r="AB98" s="169" t="s">
        <v>1143</v>
      </c>
      <c r="AC98" s="169" t="s">
        <v>1144</v>
      </c>
      <c r="AD98" s="170">
        <v>3299065</v>
      </c>
      <c r="AE98" s="169" t="s">
        <v>1145</v>
      </c>
      <c r="AF98" s="169" t="s">
        <v>1146</v>
      </c>
      <c r="AG98" s="168" t="s">
        <v>1150</v>
      </c>
      <c r="AH98" s="192"/>
    </row>
    <row r="99" spans="1:34" ht="98.25" customHeight="1" x14ac:dyDescent="0.25">
      <c r="A99" s="192"/>
      <c r="B99" s="168" t="s">
        <v>1113</v>
      </c>
      <c r="C99" s="168" t="s">
        <v>1114</v>
      </c>
      <c r="D99" s="168" t="s">
        <v>1141</v>
      </c>
      <c r="E99" s="183" t="s">
        <v>1157</v>
      </c>
      <c r="F99" s="168" t="s">
        <v>1116</v>
      </c>
      <c r="G99" s="183" t="s">
        <v>1158</v>
      </c>
      <c r="H99" s="168" t="s">
        <v>1117</v>
      </c>
      <c r="I99" s="168" t="s">
        <v>1118</v>
      </c>
      <c r="J99" s="184">
        <v>69545563.379999995</v>
      </c>
      <c r="K99" s="185"/>
      <c r="L99" s="168"/>
      <c r="M99" s="185"/>
      <c r="N99" s="168"/>
      <c r="O99" s="168"/>
      <c r="P99" s="168"/>
      <c r="Q99" s="168"/>
      <c r="R99" s="168"/>
      <c r="S99" s="168"/>
      <c r="T99" s="168"/>
      <c r="U99" s="168"/>
      <c r="V99" s="168"/>
      <c r="W99" s="168" t="s">
        <v>1119</v>
      </c>
      <c r="X99" s="183" t="s">
        <v>1160</v>
      </c>
      <c r="Y99" s="168" t="s">
        <v>363</v>
      </c>
      <c r="Z99" s="170">
        <v>2019011000081</v>
      </c>
      <c r="AA99" s="170" t="s">
        <v>1161</v>
      </c>
      <c r="AB99" s="169" t="s">
        <v>1143</v>
      </c>
      <c r="AC99" s="169" t="s">
        <v>1144</v>
      </c>
      <c r="AD99" s="170">
        <v>3299065</v>
      </c>
      <c r="AE99" s="169" t="s">
        <v>1145</v>
      </c>
      <c r="AF99" s="169" t="s">
        <v>1149</v>
      </c>
      <c r="AG99" s="168" t="s">
        <v>1150</v>
      </c>
      <c r="AH99" s="192"/>
    </row>
    <row r="100" spans="1:34" ht="98.25" customHeight="1" x14ac:dyDescent="0.25">
      <c r="A100" s="192"/>
      <c r="B100" s="168" t="s">
        <v>1113</v>
      </c>
      <c r="C100" s="168" t="s">
        <v>1114</v>
      </c>
      <c r="D100" s="168" t="s">
        <v>1163</v>
      </c>
      <c r="E100" s="183" t="s">
        <v>517</v>
      </c>
      <c r="F100" s="168" t="s">
        <v>1116</v>
      </c>
      <c r="G100" s="183" t="s">
        <v>1158</v>
      </c>
      <c r="H100" s="168" t="s">
        <v>1117</v>
      </c>
      <c r="I100" s="168" t="s">
        <v>1118</v>
      </c>
      <c r="J100" s="184">
        <v>271175994</v>
      </c>
      <c r="K100" s="185">
        <v>0</v>
      </c>
      <c r="L100" s="168" t="s">
        <v>61</v>
      </c>
      <c r="M100" s="185">
        <v>0</v>
      </c>
      <c r="N100" s="168" t="s">
        <v>61</v>
      </c>
      <c r="O100" s="168" t="s">
        <v>1133</v>
      </c>
      <c r="P100" s="168" t="s">
        <v>1164</v>
      </c>
      <c r="Q100" s="168"/>
      <c r="R100" s="168"/>
      <c r="S100" s="168"/>
      <c r="T100" s="168"/>
      <c r="U100" s="168"/>
      <c r="V100" s="168"/>
      <c r="W100" s="168" t="s">
        <v>1165</v>
      </c>
      <c r="X100" s="183" t="s">
        <v>1160</v>
      </c>
      <c r="Y100" s="168" t="s">
        <v>55</v>
      </c>
      <c r="Z100" s="170">
        <v>2017011000179</v>
      </c>
      <c r="AA100" s="170" t="s">
        <v>1238</v>
      </c>
      <c r="AB100" s="169" t="s">
        <v>1166</v>
      </c>
      <c r="AC100" s="169" t="s">
        <v>1167</v>
      </c>
      <c r="AD100" s="170">
        <v>3202032</v>
      </c>
      <c r="AE100" s="169" t="s">
        <v>1168</v>
      </c>
      <c r="AF100" s="169" t="s">
        <v>1169</v>
      </c>
      <c r="AG100" s="168" t="s">
        <v>1128</v>
      </c>
      <c r="AH100" s="192"/>
    </row>
    <row r="101" spans="1:34" ht="98.25" customHeight="1" x14ac:dyDescent="0.25">
      <c r="A101" s="192"/>
      <c r="B101" s="168" t="s">
        <v>1113</v>
      </c>
      <c r="C101" s="168" t="s">
        <v>1114</v>
      </c>
      <c r="D101" s="168" t="s">
        <v>1163</v>
      </c>
      <c r="E101" s="183" t="s">
        <v>517</v>
      </c>
      <c r="F101" s="168" t="s">
        <v>1152</v>
      </c>
      <c r="G101" s="183" t="s">
        <v>1158</v>
      </c>
      <c r="H101" s="168" t="s">
        <v>1117</v>
      </c>
      <c r="I101" s="168" t="s">
        <v>1118</v>
      </c>
      <c r="J101" s="184">
        <v>3850000</v>
      </c>
      <c r="K101" s="185">
        <v>0</v>
      </c>
      <c r="L101" s="168" t="s">
        <v>61</v>
      </c>
      <c r="M101" s="185">
        <v>0</v>
      </c>
      <c r="N101" s="168" t="s">
        <v>61</v>
      </c>
      <c r="O101" s="168"/>
      <c r="P101" s="168"/>
      <c r="Q101" s="168"/>
      <c r="R101" s="168"/>
      <c r="S101" s="168"/>
      <c r="T101" s="168"/>
      <c r="U101" s="168"/>
      <c r="V101" s="168"/>
      <c r="W101" s="168" t="s">
        <v>1165</v>
      </c>
      <c r="X101" s="183" t="s">
        <v>1160</v>
      </c>
      <c r="Y101" s="168" t="s">
        <v>55</v>
      </c>
      <c r="Z101" s="170">
        <v>2017011000179</v>
      </c>
      <c r="AA101" s="170" t="s">
        <v>1238</v>
      </c>
      <c r="AB101" s="169" t="s">
        <v>1166</v>
      </c>
      <c r="AC101" s="169" t="s">
        <v>1167</v>
      </c>
      <c r="AD101" s="170">
        <v>3202032</v>
      </c>
      <c r="AE101" s="169" t="s">
        <v>1168</v>
      </c>
      <c r="AF101" s="169" t="s">
        <v>1169</v>
      </c>
      <c r="AG101" s="168" t="s">
        <v>1126</v>
      </c>
      <c r="AH101" s="192"/>
    </row>
    <row r="102" spans="1:34" ht="98.25" customHeight="1" x14ac:dyDescent="0.25">
      <c r="A102" s="192"/>
      <c r="B102" s="168" t="s">
        <v>1113</v>
      </c>
      <c r="C102" s="168" t="s">
        <v>1114</v>
      </c>
      <c r="D102" s="168" t="s">
        <v>1163</v>
      </c>
      <c r="E102" s="183" t="s">
        <v>517</v>
      </c>
      <c r="F102" s="168" t="s">
        <v>1152</v>
      </c>
      <c r="G102" s="183" t="s">
        <v>1158</v>
      </c>
      <c r="H102" s="168" t="s">
        <v>1117</v>
      </c>
      <c r="I102" s="168" t="s">
        <v>1118</v>
      </c>
      <c r="J102" s="184">
        <v>17850000</v>
      </c>
      <c r="K102" s="185">
        <v>0</v>
      </c>
      <c r="L102" s="168" t="s">
        <v>61</v>
      </c>
      <c r="M102" s="185">
        <v>0</v>
      </c>
      <c r="N102" s="168" t="s">
        <v>61</v>
      </c>
      <c r="O102" s="168"/>
      <c r="P102" s="168"/>
      <c r="Q102" s="168"/>
      <c r="R102" s="168"/>
      <c r="S102" s="168"/>
      <c r="T102" s="168"/>
      <c r="U102" s="168"/>
      <c r="V102" s="168"/>
      <c r="W102" s="168" t="s">
        <v>1165</v>
      </c>
      <c r="X102" s="183" t="s">
        <v>1160</v>
      </c>
      <c r="Y102" s="168" t="s">
        <v>55</v>
      </c>
      <c r="Z102" s="170">
        <v>2017011000179</v>
      </c>
      <c r="AA102" s="170" t="s">
        <v>1238</v>
      </c>
      <c r="AB102" s="169" t="s">
        <v>1166</v>
      </c>
      <c r="AC102" s="169" t="s">
        <v>1167</v>
      </c>
      <c r="AD102" s="170">
        <v>3202032</v>
      </c>
      <c r="AE102" s="169" t="s">
        <v>1168</v>
      </c>
      <c r="AF102" s="169" t="s">
        <v>1169</v>
      </c>
      <c r="AG102" s="168" t="s">
        <v>1124</v>
      </c>
      <c r="AH102" s="192"/>
    </row>
    <row r="103" spans="1:34" ht="98.25" customHeight="1" x14ac:dyDescent="0.25">
      <c r="A103" s="192"/>
      <c r="B103" s="168" t="s">
        <v>1113</v>
      </c>
      <c r="C103" s="168" t="s">
        <v>1114</v>
      </c>
      <c r="D103" s="168" t="s">
        <v>1163</v>
      </c>
      <c r="E103" s="183" t="s">
        <v>517</v>
      </c>
      <c r="F103" s="168" t="s">
        <v>1116</v>
      </c>
      <c r="G103" s="183" t="s">
        <v>1158</v>
      </c>
      <c r="H103" s="168" t="s">
        <v>1117</v>
      </c>
      <c r="I103" s="168" t="s">
        <v>1118</v>
      </c>
      <c r="J103" s="184">
        <v>77314006</v>
      </c>
      <c r="K103" s="185">
        <v>0</v>
      </c>
      <c r="L103" s="168" t="s">
        <v>61</v>
      </c>
      <c r="M103" s="185">
        <v>0</v>
      </c>
      <c r="N103" s="168" t="s">
        <v>61</v>
      </c>
      <c r="O103" s="168" t="s">
        <v>1133</v>
      </c>
      <c r="P103" s="168" t="s">
        <v>1170</v>
      </c>
      <c r="Q103" s="168" t="s">
        <v>1171</v>
      </c>
      <c r="R103" s="168" t="s">
        <v>1172</v>
      </c>
      <c r="S103" s="168"/>
      <c r="T103" s="168"/>
      <c r="U103" s="168"/>
      <c r="V103" s="168"/>
      <c r="W103" s="168" t="s">
        <v>1165</v>
      </c>
      <c r="X103" s="183" t="s">
        <v>1160</v>
      </c>
      <c r="Y103" s="168" t="s">
        <v>55</v>
      </c>
      <c r="Z103" s="170">
        <v>2017011000179</v>
      </c>
      <c r="AA103" s="170" t="s">
        <v>1238</v>
      </c>
      <c r="AB103" s="169" t="s">
        <v>1166</v>
      </c>
      <c r="AC103" s="169" t="s">
        <v>1173</v>
      </c>
      <c r="AD103" s="170">
        <v>3202031</v>
      </c>
      <c r="AE103" s="169" t="s">
        <v>1174</v>
      </c>
      <c r="AF103" s="169" t="s">
        <v>1175</v>
      </c>
      <c r="AG103" s="168" t="s">
        <v>1128</v>
      </c>
      <c r="AH103" s="192"/>
    </row>
    <row r="104" spans="1:34" ht="98.25" customHeight="1" x14ac:dyDescent="0.25">
      <c r="A104" s="192"/>
      <c r="B104" s="168" t="s">
        <v>1113</v>
      </c>
      <c r="C104" s="168" t="s">
        <v>1114</v>
      </c>
      <c r="D104" s="168" t="s">
        <v>1163</v>
      </c>
      <c r="E104" s="183" t="s">
        <v>517</v>
      </c>
      <c r="F104" s="168" t="s">
        <v>1152</v>
      </c>
      <c r="G104" s="183" t="s">
        <v>1158</v>
      </c>
      <c r="H104" s="168" t="s">
        <v>1117</v>
      </c>
      <c r="I104" s="168" t="s">
        <v>1118</v>
      </c>
      <c r="J104" s="184">
        <v>714000</v>
      </c>
      <c r="K104" s="185">
        <v>0</v>
      </c>
      <c r="L104" s="168" t="s">
        <v>61</v>
      </c>
      <c r="M104" s="185">
        <v>0</v>
      </c>
      <c r="N104" s="168" t="s">
        <v>61</v>
      </c>
      <c r="O104" s="168"/>
      <c r="P104" s="168"/>
      <c r="Q104" s="168"/>
      <c r="R104" s="168"/>
      <c r="S104" s="168"/>
      <c r="T104" s="168"/>
      <c r="U104" s="168"/>
      <c r="V104" s="168"/>
      <c r="W104" s="168" t="s">
        <v>1165</v>
      </c>
      <c r="X104" s="183" t="s">
        <v>1160</v>
      </c>
      <c r="Y104" s="168" t="s">
        <v>55</v>
      </c>
      <c r="Z104" s="170">
        <v>2017011000179</v>
      </c>
      <c r="AA104" s="170" t="s">
        <v>1238</v>
      </c>
      <c r="AB104" s="169" t="s">
        <v>1166</v>
      </c>
      <c r="AC104" s="169" t="s">
        <v>1173</v>
      </c>
      <c r="AD104" s="170">
        <v>3202031</v>
      </c>
      <c r="AE104" s="169" t="s">
        <v>1174</v>
      </c>
      <c r="AF104" s="169" t="s">
        <v>1175</v>
      </c>
      <c r="AG104" s="168" t="s">
        <v>1124</v>
      </c>
      <c r="AH104" s="192"/>
    </row>
    <row r="105" spans="1:34" ht="98.25" customHeight="1" x14ac:dyDescent="0.25">
      <c r="A105" s="192"/>
      <c r="B105" s="168" t="s">
        <v>1113</v>
      </c>
      <c r="C105" s="168" t="s">
        <v>1114</v>
      </c>
      <c r="D105" s="168" t="s">
        <v>1163</v>
      </c>
      <c r="E105" s="183" t="s">
        <v>517</v>
      </c>
      <c r="F105" s="168" t="s">
        <v>1152</v>
      </c>
      <c r="G105" s="183" t="s">
        <v>1158</v>
      </c>
      <c r="H105" s="168" t="s">
        <v>1117</v>
      </c>
      <c r="I105" s="168" t="s">
        <v>1118</v>
      </c>
      <c r="J105" s="184">
        <v>1050000</v>
      </c>
      <c r="K105" s="185">
        <v>0</v>
      </c>
      <c r="L105" s="168" t="s">
        <v>61</v>
      </c>
      <c r="M105" s="185">
        <v>0</v>
      </c>
      <c r="N105" s="168" t="s">
        <v>61</v>
      </c>
      <c r="O105" s="168"/>
      <c r="P105" s="168"/>
      <c r="Q105" s="168"/>
      <c r="R105" s="168"/>
      <c r="S105" s="168"/>
      <c r="T105" s="168"/>
      <c r="U105" s="168"/>
      <c r="V105" s="168"/>
      <c r="W105" s="168" t="s">
        <v>1165</v>
      </c>
      <c r="X105" s="183" t="s">
        <v>1160</v>
      </c>
      <c r="Y105" s="168" t="s">
        <v>55</v>
      </c>
      <c r="Z105" s="170">
        <v>2017011000179</v>
      </c>
      <c r="AA105" s="170" t="s">
        <v>1238</v>
      </c>
      <c r="AB105" s="169" t="s">
        <v>1166</v>
      </c>
      <c r="AC105" s="169" t="s">
        <v>1173</v>
      </c>
      <c r="AD105" s="170">
        <v>3202031</v>
      </c>
      <c r="AE105" s="169" t="s">
        <v>1174</v>
      </c>
      <c r="AF105" s="169" t="s">
        <v>1175</v>
      </c>
      <c r="AG105" s="168" t="s">
        <v>1126</v>
      </c>
      <c r="AH105" s="192"/>
    </row>
    <row r="106" spans="1:34" ht="98.25" customHeight="1" x14ac:dyDescent="0.25">
      <c r="A106" s="192"/>
      <c r="B106" s="168" t="s">
        <v>1113</v>
      </c>
      <c r="C106" s="168" t="s">
        <v>1114</v>
      </c>
      <c r="D106" s="168" t="s">
        <v>1163</v>
      </c>
      <c r="E106" s="183" t="s">
        <v>517</v>
      </c>
      <c r="F106" s="168" t="s">
        <v>1116</v>
      </c>
      <c r="G106" s="183" t="s">
        <v>1158</v>
      </c>
      <c r="H106" s="168" t="s">
        <v>1117</v>
      </c>
      <c r="I106" s="168" t="s">
        <v>1118</v>
      </c>
      <c r="J106" s="184">
        <v>73126394</v>
      </c>
      <c r="K106" s="185">
        <v>0</v>
      </c>
      <c r="L106" s="168" t="s">
        <v>61</v>
      </c>
      <c r="M106" s="185">
        <v>0</v>
      </c>
      <c r="N106" s="168" t="s">
        <v>61</v>
      </c>
      <c r="O106" s="168" t="s">
        <v>1133</v>
      </c>
      <c r="P106" s="168" t="s">
        <v>1176</v>
      </c>
      <c r="Q106" s="168" t="s">
        <v>1177</v>
      </c>
      <c r="R106" s="168" t="s">
        <v>1178</v>
      </c>
      <c r="S106" s="168"/>
      <c r="T106" s="168"/>
      <c r="U106" s="168"/>
      <c r="V106" s="168"/>
      <c r="W106" s="168" t="s">
        <v>1165</v>
      </c>
      <c r="X106" s="183" t="s">
        <v>1160</v>
      </c>
      <c r="Y106" s="168" t="s">
        <v>55</v>
      </c>
      <c r="Z106" s="170">
        <v>2017011000179</v>
      </c>
      <c r="AA106" s="170" t="s">
        <v>1238</v>
      </c>
      <c r="AB106" s="169" t="s">
        <v>1179</v>
      </c>
      <c r="AC106" s="169" t="s">
        <v>1180</v>
      </c>
      <c r="AD106" s="170">
        <v>3202008</v>
      </c>
      <c r="AE106" s="169" t="s">
        <v>1181</v>
      </c>
      <c r="AF106" s="169" t="s">
        <v>1182</v>
      </c>
      <c r="AG106" s="168" t="s">
        <v>1128</v>
      </c>
      <c r="AH106" s="192"/>
    </row>
    <row r="107" spans="1:34" ht="98.25" customHeight="1" x14ac:dyDescent="0.25">
      <c r="A107" s="192"/>
      <c r="B107" s="168" t="s">
        <v>1113</v>
      </c>
      <c r="C107" s="168" t="s">
        <v>1114</v>
      </c>
      <c r="D107" s="168" t="s">
        <v>1163</v>
      </c>
      <c r="E107" s="183" t="s">
        <v>517</v>
      </c>
      <c r="F107" s="168" t="s">
        <v>1116</v>
      </c>
      <c r="G107" s="183" t="s">
        <v>1158</v>
      </c>
      <c r="H107" s="168" t="s">
        <v>1117</v>
      </c>
      <c r="I107" s="168" t="s">
        <v>1118</v>
      </c>
      <c r="J107" s="184">
        <v>77314006</v>
      </c>
      <c r="K107" s="185">
        <v>0</v>
      </c>
      <c r="L107" s="168" t="s">
        <v>61</v>
      </c>
      <c r="M107" s="185">
        <v>0</v>
      </c>
      <c r="N107" s="168" t="s">
        <v>61</v>
      </c>
      <c r="O107" s="168" t="s">
        <v>1183</v>
      </c>
      <c r="P107" s="168" t="s">
        <v>1184</v>
      </c>
      <c r="Q107" s="168" t="s">
        <v>1177</v>
      </c>
      <c r="R107" s="168" t="s">
        <v>1185</v>
      </c>
      <c r="S107" s="168"/>
      <c r="T107" s="168"/>
      <c r="U107" s="168"/>
      <c r="V107" s="168"/>
      <c r="W107" s="168" t="s">
        <v>1165</v>
      </c>
      <c r="X107" s="183" t="s">
        <v>1160</v>
      </c>
      <c r="Y107" s="168" t="s">
        <v>55</v>
      </c>
      <c r="Z107" s="170">
        <v>2017011000179</v>
      </c>
      <c r="AA107" s="170" t="s">
        <v>1238</v>
      </c>
      <c r="AB107" s="169" t="s">
        <v>1179</v>
      </c>
      <c r="AC107" s="169" t="s">
        <v>1180</v>
      </c>
      <c r="AD107" s="170">
        <v>3202008</v>
      </c>
      <c r="AE107" s="169" t="s">
        <v>1181</v>
      </c>
      <c r="AF107" s="169" t="s">
        <v>1186</v>
      </c>
      <c r="AG107" s="168" t="s">
        <v>1128</v>
      </c>
      <c r="AH107" s="192"/>
    </row>
    <row r="108" spans="1:34" ht="98.25" customHeight="1" x14ac:dyDescent="0.25">
      <c r="A108" s="192"/>
      <c r="B108" s="168" t="s">
        <v>1113</v>
      </c>
      <c r="C108" s="168" t="s">
        <v>1114</v>
      </c>
      <c r="D108" s="168" t="s">
        <v>1163</v>
      </c>
      <c r="E108" s="183" t="s">
        <v>517</v>
      </c>
      <c r="F108" s="168" t="s">
        <v>1152</v>
      </c>
      <c r="G108" s="183" t="s">
        <v>1158</v>
      </c>
      <c r="H108" s="168" t="s">
        <v>1117</v>
      </c>
      <c r="I108" s="168" t="s">
        <v>1118</v>
      </c>
      <c r="J108" s="184">
        <v>9350000</v>
      </c>
      <c r="K108" s="185">
        <v>0</v>
      </c>
      <c r="L108" s="168" t="s">
        <v>61</v>
      </c>
      <c r="M108" s="185">
        <v>0</v>
      </c>
      <c r="N108" s="168" t="s">
        <v>61</v>
      </c>
      <c r="O108" s="168"/>
      <c r="P108" s="168"/>
      <c r="Q108" s="168"/>
      <c r="R108" s="168"/>
      <c r="S108" s="168"/>
      <c r="T108" s="168"/>
      <c r="U108" s="168"/>
      <c r="V108" s="168"/>
      <c r="W108" s="168" t="s">
        <v>1165</v>
      </c>
      <c r="X108" s="183" t="s">
        <v>1160</v>
      </c>
      <c r="Y108" s="168" t="s">
        <v>55</v>
      </c>
      <c r="Z108" s="170">
        <v>2017011000179</v>
      </c>
      <c r="AA108" s="170" t="s">
        <v>1238</v>
      </c>
      <c r="AB108" s="169" t="s">
        <v>1179</v>
      </c>
      <c r="AC108" s="169" t="s">
        <v>1180</v>
      </c>
      <c r="AD108" s="170">
        <v>3202008</v>
      </c>
      <c r="AE108" s="169" t="s">
        <v>1181</v>
      </c>
      <c r="AF108" s="169" t="s">
        <v>1186</v>
      </c>
      <c r="AG108" s="168" t="s">
        <v>1124</v>
      </c>
      <c r="AH108" s="192"/>
    </row>
    <row r="109" spans="1:34" ht="98.25" customHeight="1" x14ac:dyDescent="0.25">
      <c r="A109" s="192"/>
      <c r="B109" s="168" t="s">
        <v>1113</v>
      </c>
      <c r="C109" s="168" t="s">
        <v>1114</v>
      </c>
      <c r="D109" s="168" t="s">
        <v>1163</v>
      </c>
      <c r="E109" s="183" t="s">
        <v>517</v>
      </c>
      <c r="F109" s="168" t="s">
        <v>1152</v>
      </c>
      <c r="G109" s="183" t="s">
        <v>1158</v>
      </c>
      <c r="H109" s="168" t="s">
        <v>1117</v>
      </c>
      <c r="I109" s="168" t="s">
        <v>1118</v>
      </c>
      <c r="J109" s="184">
        <v>10500000</v>
      </c>
      <c r="K109" s="185">
        <v>0</v>
      </c>
      <c r="L109" s="168" t="s">
        <v>61</v>
      </c>
      <c r="M109" s="185">
        <v>0</v>
      </c>
      <c r="N109" s="168" t="s">
        <v>61</v>
      </c>
      <c r="O109" s="168"/>
      <c r="P109" s="168"/>
      <c r="Q109" s="168"/>
      <c r="R109" s="168"/>
      <c r="S109" s="168"/>
      <c r="T109" s="168"/>
      <c r="U109" s="168"/>
      <c r="V109" s="168"/>
      <c r="W109" s="168" t="s">
        <v>1165</v>
      </c>
      <c r="X109" s="183" t="s">
        <v>1160</v>
      </c>
      <c r="Y109" s="168" t="s">
        <v>55</v>
      </c>
      <c r="Z109" s="170">
        <v>2017011000179</v>
      </c>
      <c r="AA109" s="170" t="s">
        <v>1238</v>
      </c>
      <c r="AB109" s="169" t="s">
        <v>1179</v>
      </c>
      <c r="AC109" s="169" t="s">
        <v>1180</v>
      </c>
      <c r="AD109" s="170">
        <v>3202008</v>
      </c>
      <c r="AE109" s="169" t="s">
        <v>1181</v>
      </c>
      <c r="AF109" s="169" t="s">
        <v>1186</v>
      </c>
      <c r="AG109" s="168" t="s">
        <v>1126</v>
      </c>
      <c r="AH109" s="192"/>
    </row>
    <row r="110" spans="1:34" ht="98.25" customHeight="1" x14ac:dyDescent="0.25">
      <c r="A110" s="192"/>
      <c r="B110" s="168" t="s">
        <v>1113</v>
      </c>
      <c r="C110" s="168" t="s">
        <v>1114</v>
      </c>
      <c r="D110" s="168" t="s">
        <v>1163</v>
      </c>
      <c r="E110" s="183" t="s">
        <v>517</v>
      </c>
      <c r="F110" s="168" t="s">
        <v>1152</v>
      </c>
      <c r="G110" s="183" t="s">
        <v>1158</v>
      </c>
      <c r="H110" s="168" t="s">
        <v>1117</v>
      </c>
      <c r="I110" s="168" t="s">
        <v>1118</v>
      </c>
      <c r="J110" s="184">
        <v>12600000</v>
      </c>
      <c r="K110" s="185">
        <v>0</v>
      </c>
      <c r="L110" s="168" t="s">
        <v>61</v>
      </c>
      <c r="M110" s="185">
        <v>0</v>
      </c>
      <c r="N110" s="168" t="s">
        <v>61</v>
      </c>
      <c r="O110" s="168"/>
      <c r="P110" s="168"/>
      <c r="Q110" s="168"/>
      <c r="R110" s="168"/>
      <c r="S110" s="168"/>
      <c r="T110" s="168"/>
      <c r="U110" s="168"/>
      <c r="V110" s="168"/>
      <c r="W110" s="168" t="s">
        <v>1165</v>
      </c>
      <c r="X110" s="183" t="s">
        <v>1160</v>
      </c>
      <c r="Y110" s="168" t="s">
        <v>55</v>
      </c>
      <c r="Z110" s="170">
        <v>2017011000179</v>
      </c>
      <c r="AA110" s="170" t="s">
        <v>1238</v>
      </c>
      <c r="AB110" s="169" t="s">
        <v>1179</v>
      </c>
      <c r="AC110" s="169" t="s">
        <v>1180</v>
      </c>
      <c r="AD110" s="170">
        <v>3202008</v>
      </c>
      <c r="AE110" s="169" t="s">
        <v>1181</v>
      </c>
      <c r="AF110" s="169" t="s">
        <v>1182</v>
      </c>
      <c r="AG110" s="168" t="s">
        <v>1126</v>
      </c>
      <c r="AH110" s="192"/>
    </row>
    <row r="111" spans="1:34" ht="98.25" customHeight="1" x14ac:dyDescent="0.25">
      <c r="A111" s="192"/>
      <c r="B111" s="168" t="s">
        <v>1113</v>
      </c>
      <c r="C111" s="168" t="s">
        <v>1114</v>
      </c>
      <c r="D111" s="168" t="s">
        <v>1163</v>
      </c>
      <c r="E111" s="183" t="s">
        <v>517</v>
      </c>
      <c r="F111" s="168" t="s">
        <v>1152</v>
      </c>
      <c r="G111" s="183" t="s">
        <v>1158</v>
      </c>
      <c r="H111" s="168" t="s">
        <v>1117</v>
      </c>
      <c r="I111" s="168" t="s">
        <v>1118</v>
      </c>
      <c r="J111" s="184">
        <v>12750000</v>
      </c>
      <c r="K111" s="185">
        <v>0</v>
      </c>
      <c r="L111" s="168" t="s">
        <v>61</v>
      </c>
      <c r="M111" s="185">
        <v>0</v>
      </c>
      <c r="N111" s="168" t="s">
        <v>61</v>
      </c>
      <c r="O111" s="168"/>
      <c r="P111" s="168"/>
      <c r="Q111" s="168"/>
      <c r="R111" s="168"/>
      <c r="S111" s="168"/>
      <c r="T111" s="168"/>
      <c r="U111" s="168"/>
      <c r="V111" s="168"/>
      <c r="W111" s="168" t="s">
        <v>1165</v>
      </c>
      <c r="X111" s="183" t="s">
        <v>1160</v>
      </c>
      <c r="Y111" s="168" t="s">
        <v>55</v>
      </c>
      <c r="Z111" s="170">
        <v>2017011000179</v>
      </c>
      <c r="AA111" s="170" t="s">
        <v>1238</v>
      </c>
      <c r="AB111" s="169" t="s">
        <v>1179</v>
      </c>
      <c r="AC111" s="169" t="s">
        <v>1180</v>
      </c>
      <c r="AD111" s="170">
        <v>3202008</v>
      </c>
      <c r="AE111" s="169" t="s">
        <v>1181</v>
      </c>
      <c r="AF111" s="169" t="s">
        <v>1182</v>
      </c>
      <c r="AG111" s="168" t="s">
        <v>1124</v>
      </c>
      <c r="AH111" s="192"/>
    </row>
    <row r="112" spans="1:34" ht="98.25" customHeight="1" x14ac:dyDescent="0.25">
      <c r="A112" s="192"/>
      <c r="B112" s="168" t="s">
        <v>1113</v>
      </c>
      <c r="C112" s="168" t="s">
        <v>1114</v>
      </c>
      <c r="D112" s="168" t="s">
        <v>1163</v>
      </c>
      <c r="E112" s="183" t="s">
        <v>517</v>
      </c>
      <c r="F112" s="168" t="s">
        <v>1116</v>
      </c>
      <c r="G112" s="183" t="s">
        <v>1158</v>
      </c>
      <c r="H112" s="168" t="s">
        <v>1117</v>
      </c>
      <c r="I112" s="168" t="s">
        <v>1118</v>
      </c>
      <c r="J112" s="184">
        <v>78810406</v>
      </c>
      <c r="K112" s="185">
        <v>0</v>
      </c>
      <c r="L112" s="168" t="s">
        <v>61</v>
      </c>
      <c r="M112" s="185">
        <v>0</v>
      </c>
      <c r="N112" s="168" t="s">
        <v>61</v>
      </c>
      <c r="O112" s="168" t="s">
        <v>1133</v>
      </c>
      <c r="P112" s="168" t="s">
        <v>1187</v>
      </c>
      <c r="Q112" s="168" t="s">
        <v>1177</v>
      </c>
      <c r="R112" s="168" t="s">
        <v>1188</v>
      </c>
      <c r="S112" s="168"/>
      <c r="T112" s="168"/>
      <c r="U112" s="168"/>
      <c r="V112" s="168"/>
      <c r="W112" s="168" t="s">
        <v>1119</v>
      </c>
      <c r="X112" s="183" t="s">
        <v>1160</v>
      </c>
      <c r="Y112" s="168" t="s">
        <v>363</v>
      </c>
      <c r="Z112" s="170">
        <v>2019011000081</v>
      </c>
      <c r="AA112" s="170" t="s">
        <v>1161</v>
      </c>
      <c r="AB112" s="169" t="s">
        <v>1120</v>
      </c>
      <c r="AC112" s="169" t="s">
        <v>606</v>
      </c>
      <c r="AD112" s="170">
        <v>3299060</v>
      </c>
      <c r="AE112" s="169" t="s">
        <v>1135</v>
      </c>
      <c r="AF112" s="169" t="s">
        <v>607</v>
      </c>
      <c r="AG112" s="168" t="s">
        <v>1128</v>
      </c>
      <c r="AH112" s="192"/>
    </row>
    <row r="113" spans="1:34" ht="98.25" customHeight="1" x14ac:dyDescent="0.25">
      <c r="A113" s="192"/>
      <c r="B113" s="168" t="s">
        <v>1113</v>
      </c>
      <c r="C113" s="168" t="s">
        <v>1114</v>
      </c>
      <c r="D113" s="168" t="s">
        <v>1163</v>
      </c>
      <c r="E113" s="183" t="s">
        <v>517</v>
      </c>
      <c r="F113" s="168" t="s">
        <v>1116</v>
      </c>
      <c r="G113" s="183" t="s">
        <v>1158</v>
      </c>
      <c r="H113" s="168" t="s">
        <v>1117</v>
      </c>
      <c r="I113" s="168" t="s">
        <v>1118</v>
      </c>
      <c r="J113" s="184">
        <v>150440400</v>
      </c>
      <c r="K113" s="185">
        <v>0</v>
      </c>
      <c r="L113" s="168" t="s">
        <v>61</v>
      </c>
      <c r="M113" s="185">
        <v>0</v>
      </c>
      <c r="N113" s="168" t="s">
        <v>61</v>
      </c>
      <c r="O113" s="168" t="s">
        <v>1133</v>
      </c>
      <c r="P113" s="168" t="s">
        <v>1189</v>
      </c>
      <c r="Q113" s="168"/>
      <c r="R113" s="168"/>
      <c r="S113" s="168"/>
      <c r="T113" s="168"/>
      <c r="U113" s="168"/>
      <c r="V113" s="168"/>
      <c r="W113" s="168" t="s">
        <v>1119</v>
      </c>
      <c r="X113" s="183" t="s">
        <v>1160</v>
      </c>
      <c r="Y113" s="168" t="s">
        <v>363</v>
      </c>
      <c r="Z113" s="170">
        <v>2019011000081</v>
      </c>
      <c r="AA113" s="170" t="s">
        <v>1161</v>
      </c>
      <c r="AB113" s="169" t="s">
        <v>1120</v>
      </c>
      <c r="AC113" s="169" t="s">
        <v>606</v>
      </c>
      <c r="AD113" s="170">
        <v>3299060</v>
      </c>
      <c r="AE113" s="169" t="s">
        <v>1135</v>
      </c>
      <c r="AF113" s="169" t="s">
        <v>607</v>
      </c>
      <c r="AG113" s="168" t="s">
        <v>1128</v>
      </c>
      <c r="AH113" s="192"/>
    </row>
    <row r="114" spans="1:34" ht="98.25" customHeight="1" x14ac:dyDescent="0.25">
      <c r="A114" s="192"/>
      <c r="B114" s="168" t="s">
        <v>1113</v>
      </c>
      <c r="C114" s="168" t="s">
        <v>1114</v>
      </c>
      <c r="D114" s="168" t="s">
        <v>1163</v>
      </c>
      <c r="E114" s="183" t="s">
        <v>517</v>
      </c>
      <c r="F114" s="168" t="s">
        <v>1116</v>
      </c>
      <c r="G114" s="183" t="s">
        <v>1158</v>
      </c>
      <c r="H114" s="168" t="s">
        <v>1117</v>
      </c>
      <c r="I114" s="168" t="s">
        <v>1118</v>
      </c>
      <c r="J114" s="184">
        <v>204285300</v>
      </c>
      <c r="K114" s="185">
        <v>0</v>
      </c>
      <c r="L114" s="168" t="s">
        <v>61</v>
      </c>
      <c r="M114" s="185">
        <v>0</v>
      </c>
      <c r="N114" s="168" t="s">
        <v>61</v>
      </c>
      <c r="O114" s="168" t="s">
        <v>1133</v>
      </c>
      <c r="P114" s="168" t="s">
        <v>1190</v>
      </c>
      <c r="Q114" s="168" t="s">
        <v>1171</v>
      </c>
      <c r="R114" s="168" t="s">
        <v>1191</v>
      </c>
      <c r="S114" s="168"/>
      <c r="T114" s="168"/>
      <c r="U114" s="168"/>
      <c r="V114" s="168"/>
      <c r="W114" s="168" t="s">
        <v>1119</v>
      </c>
      <c r="X114" s="183" t="s">
        <v>1160</v>
      </c>
      <c r="Y114" s="168" t="s">
        <v>363</v>
      </c>
      <c r="Z114" s="170">
        <v>2019011000081</v>
      </c>
      <c r="AA114" s="170" t="s">
        <v>1161</v>
      </c>
      <c r="AB114" s="169" t="s">
        <v>1120</v>
      </c>
      <c r="AC114" s="169" t="s">
        <v>606</v>
      </c>
      <c r="AD114" s="170">
        <v>3299060</v>
      </c>
      <c r="AE114" s="169" t="s">
        <v>1135</v>
      </c>
      <c r="AF114" s="169" t="s">
        <v>607</v>
      </c>
      <c r="AG114" s="168" t="s">
        <v>1128</v>
      </c>
      <c r="AH114" s="192"/>
    </row>
    <row r="115" spans="1:34" ht="98.25" customHeight="1" x14ac:dyDescent="0.25">
      <c r="A115" s="192"/>
      <c r="B115" s="168" t="s">
        <v>1113</v>
      </c>
      <c r="C115" s="168" t="s">
        <v>1114</v>
      </c>
      <c r="D115" s="168" t="s">
        <v>1163</v>
      </c>
      <c r="E115" s="183" t="s">
        <v>517</v>
      </c>
      <c r="F115" s="168" t="s">
        <v>1116</v>
      </c>
      <c r="G115" s="183" t="s">
        <v>1158</v>
      </c>
      <c r="H115" s="168" t="s">
        <v>1117</v>
      </c>
      <c r="I115" s="168" t="s">
        <v>1118</v>
      </c>
      <c r="J115" s="184">
        <v>696000</v>
      </c>
      <c r="K115" s="185">
        <v>0</v>
      </c>
      <c r="L115" s="168" t="s">
        <v>61</v>
      </c>
      <c r="M115" s="185">
        <v>0</v>
      </c>
      <c r="N115" s="168" t="s">
        <v>61</v>
      </c>
      <c r="O115" s="168"/>
      <c r="P115" s="168"/>
      <c r="Q115" s="168"/>
      <c r="R115" s="168"/>
      <c r="S115" s="168"/>
      <c r="T115" s="168"/>
      <c r="U115" s="168"/>
      <c r="V115" s="168"/>
      <c r="W115" s="168" t="s">
        <v>1119</v>
      </c>
      <c r="X115" s="183" t="s">
        <v>1160</v>
      </c>
      <c r="Y115" s="168" t="s">
        <v>363</v>
      </c>
      <c r="Z115" s="170">
        <v>2019011000081</v>
      </c>
      <c r="AA115" s="170" t="s">
        <v>1161</v>
      </c>
      <c r="AB115" s="169" t="s">
        <v>1120</v>
      </c>
      <c r="AC115" s="169" t="s">
        <v>1129</v>
      </c>
      <c r="AD115" s="170">
        <v>3299056</v>
      </c>
      <c r="AE115" s="169" t="s">
        <v>1130</v>
      </c>
      <c r="AF115" s="169" t="s">
        <v>1131</v>
      </c>
      <c r="AG115" s="168" t="s">
        <v>1192</v>
      </c>
      <c r="AH115" s="192"/>
    </row>
    <row r="116" spans="1:34" ht="98.25" customHeight="1" x14ac:dyDescent="0.25">
      <c r="A116" s="192"/>
      <c r="B116" s="168" t="s">
        <v>1113</v>
      </c>
      <c r="C116" s="168" t="s">
        <v>1114</v>
      </c>
      <c r="D116" s="168" t="s">
        <v>1163</v>
      </c>
      <c r="E116" s="183" t="s">
        <v>517</v>
      </c>
      <c r="F116" s="168" t="s">
        <v>1116</v>
      </c>
      <c r="G116" s="183" t="s">
        <v>1158</v>
      </c>
      <c r="H116" s="168" t="s">
        <v>1117</v>
      </c>
      <c r="I116" s="168" t="s">
        <v>1118</v>
      </c>
      <c r="J116" s="184">
        <v>6596340</v>
      </c>
      <c r="K116" s="185">
        <v>0</v>
      </c>
      <c r="L116" s="168" t="s">
        <v>61</v>
      </c>
      <c r="M116" s="185">
        <v>0</v>
      </c>
      <c r="N116" s="168" t="s">
        <v>61</v>
      </c>
      <c r="O116" s="168"/>
      <c r="P116" s="168"/>
      <c r="Q116" s="168"/>
      <c r="R116" s="168"/>
      <c r="S116" s="168"/>
      <c r="T116" s="168"/>
      <c r="U116" s="168"/>
      <c r="V116" s="168"/>
      <c r="W116" s="168" t="s">
        <v>1119</v>
      </c>
      <c r="X116" s="183" t="s">
        <v>1160</v>
      </c>
      <c r="Y116" s="168" t="s">
        <v>363</v>
      </c>
      <c r="Z116" s="170">
        <v>2019011000081</v>
      </c>
      <c r="AA116" s="170" t="s">
        <v>1161</v>
      </c>
      <c r="AB116" s="169" t="s">
        <v>1120</v>
      </c>
      <c r="AC116" s="169" t="s">
        <v>1129</v>
      </c>
      <c r="AD116" s="170">
        <v>3299056</v>
      </c>
      <c r="AE116" s="169" t="s">
        <v>1130</v>
      </c>
      <c r="AF116" s="169" t="s">
        <v>1193</v>
      </c>
      <c r="AG116" s="168" t="s">
        <v>1124</v>
      </c>
      <c r="AH116" s="192"/>
    </row>
    <row r="117" spans="1:34" ht="98.25" customHeight="1" x14ac:dyDescent="0.25">
      <c r="A117" s="192"/>
      <c r="B117" s="168" t="s">
        <v>1113</v>
      </c>
      <c r="C117" s="168" t="s">
        <v>1114</v>
      </c>
      <c r="D117" s="168" t="s">
        <v>1163</v>
      </c>
      <c r="E117" s="183" t="s">
        <v>517</v>
      </c>
      <c r="F117" s="168" t="s">
        <v>1116</v>
      </c>
      <c r="G117" s="183" t="s">
        <v>1158</v>
      </c>
      <c r="H117" s="168" t="s">
        <v>1117</v>
      </c>
      <c r="I117" s="168" t="s">
        <v>1118</v>
      </c>
      <c r="J117" s="184">
        <v>8570942.8000000007</v>
      </c>
      <c r="K117" s="185">
        <v>0</v>
      </c>
      <c r="L117" s="168" t="s">
        <v>61</v>
      </c>
      <c r="M117" s="185">
        <v>0</v>
      </c>
      <c r="N117" s="168" t="s">
        <v>61</v>
      </c>
      <c r="O117" s="168"/>
      <c r="P117" s="168"/>
      <c r="Q117" s="168"/>
      <c r="R117" s="168"/>
      <c r="S117" s="168"/>
      <c r="T117" s="168"/>
      <c r="U117" s="168"/>
      <c r="V117" s="168"/>
      <c r="W117" s="168" t="s">
        <v>1119</v>
      </c>
      <c r="X117" s="183" t="s">
        <v>1160</v>
      </c>
      <c r="Y117" s="168" t="s">
        <v>363</v>
      </c>
      <c r="Z117" s="170">
        <v>2019011000081</v>
      </c>
      <c r="AA117" s="170" t="s">
        <v>1161</v>
      </c>
      <c r="AB117" s="169" t="s">
        <v>1120</v>
      </c>
      <c r="AC117" s="169" t="s">
        <v>1129</v>
      </c>
      <c r="AD117" s="170">
        <v>3299056</v>
      </c>
      <c r="AE117" s="169" t="s">
        <v>1130</v>
      </c>
      <c r="AF117" s="169" t="s">
        <v>1193</v>
      </c>
      <c r="AG117" s="168" t="s">
        <v>1126</v>
      </c>
      <c r="AH117" s="192"/>
    </row>
    <row r="118" spans="1:34" ht="98.25" customHeight="1" x14ac:dyDescent="0.25">
      <c r="A118" s="192"/>
      <c r="B118" s="168" t="s">
        <v>1113</v>
      </c>
      <c r="C118" s="168" t="s">
        <v>1114</v>
      </c>
      <c r="D118" s="168" t="s">
        <v>1163</v>
      </c>
      <c r="E118" s="183" t="s">
        <v>517</v>
      </c>
      <c r="F118" s="168" t="s">
        <v>1116</v>
      </c>
      <c r="G118" s="183" t="s">
        <v>1158</v>
      </c>
      <c r="H118" s="168" t="s">
        <v>1117</v>
      </c>
      <c r="I118" s="168" t="s">
        <v>1118</v>
      </c>
      <c r="J118" s="184">
        <v>9100000</v>
      </c>
      <c r="K118" s="185">
        <v>0</v>
      </c>
      <c r="L118" s="168" t="s">
        <v>61</v>
      </c>
      <c r="M118" s="185">
        <v>0</v>
      </c>
      <c r="N118" s="168" t="s">
        <v>61</v>
      </c>
      <c r="O118" s="168"/>
      <c r="P118" s="168"/>
      <c r="Q118" s="168"/>
      <c r="R118" s="168"/>
      <c r="S118" s="168"/>
      <c r="T118" s="168"/>
      <c r="U118" s="168"/>
      <c r="V118" s="168"/>
      <c r="W118" s="168" t="s">
        <v>1119</v>
      </c>
      <c r="X118" s="183" t="s">
        <v>1160</v>
      </c>
      <c r="Y118" s="168" t="s">
        <v>363</v>
      </c>
      <c r="Z118" s="170">
        <v>2019011000081</v>
      </c>
      <c r="AA118" s="170" t="s">
        <v>1161</v>
      </c>
      <c r="AB118" s="169" t="s">
        <v>1120</v>
      </c>
      <c r="AC118" s="169" t="s">
        <v>1129</v>
      </c>
      <c r="AD118" s="170">
        <v>3299056</v>
      </c>
      <c r="AE118" s="169" t="s">
        <v>1130</v>
      </c>
      <c r="AF118" s="169" t="s">
        <v>1131</v>
      </c>
      <c r="AG118" s="168" t="s">
        <v>1126</v>
      </c>
      <c r="AH118" s="192"/>
    </row>
    <row r="119" spans="1:34" ht="98.25" customHeight="1" x14ac:dyDescent="0.25">
      <c r="A119" s="192"/>
      <c r="B119" s="168" t="s">
        <v>1113</v>
      </c>
      <c r="C119" s="168" t="s">
        <v>1114</v>
      </c>
      <c r="D119" s="168" t="s">
        <v>1163</v>
      </c>
      <c r="E119" s="183" t="s">
        <v>517</v>
      </c>
      <c r="F119" s="168" t="s">
        <v>1116</v>
      </c>
      <c r="G119" s="183" t="s">
        <v>1158</v>
      </c>
      <c r="H119" s="168" t="s">
        <v>1117</v>
      </c>
      <c r="I119" s="168" t="s">
        <v>1118</v>
      </c>
      <c r="J119" s="184">
        <v>11050000</v>
      </c>
      <c r="K119" s="185">
        <v>0</v>
      </c>
      <c r="L119" s="168" t="s">
        <v>61</v>
      </c>
      <c r="M119" s="185">
        <v>0</v>
      </c>
      <c r="N119" s="168" t="s">
        <v>61</v>
      </c>
      <c r="O119" s="168"/>
      <c r="P119" s="168"/>
      <c r="Q119" s="168"/>
      <c r="R119" s="168"/>
      <c r="S119" s="168"/>
      <c r="T119" s="168"/>
      <c r="U119" s="168"/>
      <c r="V119" s="168"/>
      <c r="W119" s="168" t="s">
        <v>1119</v>
      </c>
      <c r="X119" s="183" t="s">
        <v>1160</v>
      </c>
      <c r="Y119" s="168" t="s">
        <v>363</v>
      </c>
      <c r="Z119" s="170">
        <v>2019011000081</v>
      </c>
      <c r="AA119" s="170" t="s">
        <v>1161</v>
      </c>
      <c r="AB119" s="169" t="s">
        <v>1120</v>
      </c>
      <c r="AC119" s="169" t="s">
        <v>1129</v>
      </c>
      <c r="AD119" s="170">
        <v>3299056</v>
      </c>
      <c r="AE119" s="169" t="s">
        <v>1130</v>
      </c>
      <c r="AF119" s="169" t="s">
        <v>1131</v>
      </c>
      <c r="AG119" s="168" t="s">
        <v>1124</v>
      </c>
      <c r="AH119" s="192"/>
    </row>
    <row r="120" spans="1:34" ht="98.25" customHeight="1" x14ac:dyDescent="0.25">
      <c r="A120" s="192"/>
      <c r="B120" s="168" t="s">
        <v>1113</v>
      </c>
      <c r="C120" s="168" t="s">
        <v>1114</v>
      </c>
      <c r="D120" s="168" t="s">
        <v>1163</v>
      </c>
      <c r="E120" s="183" t="s">
        <v>517</v>
      </c>
      <c r="F120" s="168" t="s">
        <v>1116</v>
      </c>
      <c r="G120" s="183" t="s">
        <v>1158</v>
      </c>
      <c r="H120" s="168" t="s">
        <v>1117</v>
      </c>
      <c r="I120" s="168" t="s">
        <v>1118</v>
      </c>
      <c r="J120" s="184">
        <v>17040000</v>
      </c>
      <c r="K120" s="185">
        <v>0</v>
      </c>
      <c r="L120" s="168" t="s">
        <v>61</v>
      </c>
      <c r="M120" s="185">
        <v>0</v>
      </c>
      <c r="N120" s="168" t="s">
        <v>61</v>
      </c>
      <c r="O120" s="168" t="s">
        <v>1133</v>
      </c>
      <c r="P120" s="168" t="s">
        <v>1194</v>
      </c>
      <c r="Q120" s="168"/>
      <c r="R120" s="168"/>
      <c r="S120" s="168"/>
      <c r="T120" s="168"/>
      <c r="U120" s="168"/>
      <c r="V120" s="168"/>
      <c r="W120" s="168" t="s">
        <v>1119</v>
      </c>
      <c r="X120" s="183" t="s">
        <v>1160</v>
      </c>
      <c r="Y120" s="168" t="s">
        <v>363</v>
      </c>
      <c r="Z120" s="170">
        <v>2019011000081</v>
      </c>
      <c r="AA120" s="170" t="s">
        <v>1161</v>
      </c>
      <c r="AB120" s="169" t="s">
        <v>1120</v>
      </c>
      <c r="AC120" s="169" t="s">
        <v>1129</v>
      </c>
      <c r="AD120" s="170">
        <v>3299056</v>
      </c>
      <c r="AE120" s="169" t="s">
        <v>1130</v>
      </c>
      <c r="AF120" s="169" t="s">
        <v>1195</v>
      </c>
      <c r="AG120" s="168" t="s">
        <v>1192</v>
      </c>
      <c r="AH120" s="192"/>
    </row>
    <row r="121" spans="1:34" ht="98.25" customHeight="1" x14ac:dyDescent="0.25">
      <c r="A121" s="192"/>
      <c r="B121" s="168" t="s">
        <v>1113</v>
      </c>
      <c r="C121" s="168" t="s">
        <v>1114</v>
      </c>
      <c r="D121" s="168" t="s">
        <v>1163</v>
      </c>
      <c r="E121" s="183" t="s">
        <v>517</v>
      </c>
      <c r="F121" s="168" t="s">
        <v>1116</v>
      </c>
      <c r="G121" s="183" t="s">
        <v>1158</v>
      </c>
      <c r="H121" s="168" t="s">
        <v>1117</v>
      </c>
      <c r="I121" s="168" t="s">
        <v>1118</v>
      </c>
      <c r="J121" s="184">
        <v>0</v>
      </c>
      <c r="K121" s="185">
        <v>0</v>
      </c>
      <c r="L121" s="168" t="s">
        <v>61</v>
      </c>
      <c r="M121" s="185">
        <v>0</v>
      </c>
      <c r="N121" s="168" t="s">
        <v>61</v>
      </c>
      <c r="O121" s="168"/>
      <c r="P121" s="168"/>
      <c r="Q121" s="168"/>
      <c r="R121" s="168"/>
      <c r="S121" s="168"/>
      <c r="T121" s="168"/>
      <c r="U121" s="168"/>
      <c r="V121" s="168"/>
      <c r="W121" s="168" t="s">
        <v>1119</v>
      </c>
      <c r="X121" s="183" t="s">
        <v>1160</v>
      </c>
      <c r="Y121" s="168" t="s">
        <v>363</v>
      </c>
      <c r="Z121" s="170">
        <v>2019011000081</v>
      </c>
      <c r="AA121" s="170" t="s">
        <v>1161</v>
      </c>
      <c r="AB121" s="169" t="s">
        <v>1120</v>
      </c>
      <c r="AC121" s="169" t="s">
        <v>1129</v>
      </c>
      <c r="AD121" s="170">
        <v>3299056</v>
      </c>
      <c r="AE121" s="169" t="s">
        <v>1130</v>
      </c>
      <c r="AF121" s="169" t="s">
        <v>1193</v>
      </c>
      <c r="AG121" s="168" t="s">
        <v>1192</v>
      </c>
      <c r="AH121" s="192"/>
    </row>
    <row r="122" spans="1:34" ht="98.25" customHeight="1" x14ac:dyDescent="0.25">
      <c r="A122" s="192"/>
      <c r="B122" s="168" t="s">
        <v>1113</v>
      </c>
      <c r="C122" s="168" t="s">
        <v>1114</v>
      </c>
      <c r="D122" s="168" t="s">
        <v>1163</v>
      </c>
      <c r="E122" s="183" t="s">
        <v>517</v>
      </c>
      <c r="F122" s="168" t="s">
        <v>1116</v>
      </c>
      <c r="G122" s="183" t="s">
        <v>1158</v>
      </c>
      <c r="H122" s="168" t="s">
        <v>1117</v>
      </c>
      <c r="I122" s="168" t="s">
        <v>1118</v>
      </c>
      <c r="J122" s="184">
        <v>69346717</v>
      </c>
      <c r="K122" s="185">
        <v>0</v>
      </c>
      <c r="L122" s="168" t="s">
        <v>61</v>
      </c>
      <c r="M122" s="185">
        <v>0</v>
      </c>
      <c r="N122" s="168" t="s">
        <v>61</v>
      </c>
      <c r="O122" s="168" t="s">
        <v>1133</v>
      </c>
      <c r="P122" s="168" t="s">
        <v>1196</v>
      </c>
      <c r="Q122" s="168" t="s">
        <v>1177</v>
      </c>
      <c r="R122" s="168" t="s">
        <v>1178</v>
      </c>
      <c r="S122" s="168"/>
      <c r="T122" s="168"/>
      <c r="U122" s="168"/>
      <c r="V122" s="168"/>
      <c r="W122" s="168" t="s">
        <v>1119</v>
      </c>
      <c r="X122" s="183" t="s">
        <v>1160</v>
      </c>
      <c r="Y122" s="168" t="s">
        <v>363</v>
      </c>
      <c r="Z122" s="170">
        <v>2019011000081</v>
      </c>
      <c r="AA122" s="170" t="s">
        <v>1161</v>
      </c>
      <c r="AB122" s="169" t="s">
        <v>1120</v>
      </c>
      <c r="AC122" s="169" t="s">
        <v>1129</v>
      </c>
      <c r="AD122" s="170">
        <v>3299056</v>
      </c>
      <c r="AE122" s="169" t="s">
        <v>1130</v>
      </c>
      <c r="AF122" s="169" t="s">
        <v>1193</v>
      </c>
      <c r="AG122" s="168" t="s">
        <v>1128</v>
      </c>
      <c r="AH122" s="192"/>
    </row>
    <row r="123" spans="1:34" ht="98.25" customHeight="1" x14ac:dyDescent="0.25">
      <c r="A123" s="192"/>
      <c r="B123" s="168" t="s">
        <v>1113</v>
      </c>
      <c r="C123" s="168" t="s">
        <v>1114</v>
      </c>
      <c r="D123" s="168" t="s">
        <v>1163</v>
      </c>
      <c r="E123" s="183" t="s">
        <v>517</v>
      </c>
      <c r="F123" s="168" t="s">
        <v>1116</v>
      </c>
      <c r="G123" s="183" t="s">
        <v>1158</v>
      </c>
      <c r="H123" s="168" t="s">
        <v>1117</v>
      </c>
      <c r="I123" s="168" t="s">
        <v>1118</v>
      </c>
      <c r="J123" s="184">
        <v>77091839</v>
      </c>
      <c r="K123" s="185">
        <v>0</v>
      </c>
      <c r="L123" s="168" t="s">
        <v>61</v>
      </c>
      <c r="M123" s="185">
        <v>0</v>
      </c>
      <c r="N123" s="168" t="s">
        <v>61</v>
      </c>
      <c r="O123" s="168" t="s">
        <v>1133</v>
      </c>
      <c r="P123" s="168" t="s">
        <v>1197</v>
      </c>
      <c r="Q123" s="168" t="s">
        <v>1171</v>
      </c>
      <c r="R123" s="168" t="s">
        <v>1198</v>
      </c>
      <c r="S123" s="168"/>
      <c r="T123" s="168"/>
      <c r="U123" s="168"/>
      <c r="V123" s="168"/>
      <c r="W123" s="168" t="s">
        <v>1119</v>
      </c>
      <c r="X123" s="183" t="s">
        <v>1160</v>
      </c>
      <c r="Y123" s="168" t="s">
        <v>363</v>
      </c>
      <c r="Z123" s="170">
        <v>2019011000081</v>
      </c>
      <c r="AA123" s="170" t="s">
        <v>1161</v>
      </c>
      <c r="AB123" s="169" t="s">
        <v>1120</v>
      </c>
      <c r="AC123" s="169" t="s">
        <v>1129</v>
      </c>
      <c r="AD123" s="170">
        <v>3299056</v>
      </c>
      <c r="AE123" s="169" t="s">
        <v>1130</v>
      </c>
      <c r="AF123" s="169" t="s">
        <v>1193</v>
      </c>
      <c r="AG123" s="168" t="s">
        <v>1128</v>
      </c>
      <c r="AH123" s="192"/>
    </row>
    <row r="124" spans="1:34" ht="98.25" customHeight="1" x14ac:dyDescent="0.25">
      <c r="A124" s="192"/>
      <c r="B124" s="168" t="s">
        <v>1113</v>
      </c>
      <c r="C124" s="168" t="s">
        <v>1114</v>
      </c>
      <c r="D124" s="168" t="s">
        <v>1163</v>
      </c>
      <c r="E124" s="183" t="s">
        <v>517</v>
      </c>
      <c r="F124" s="168" t="s">
        <v>1116</v>
      </c>
      <c r="G124" s="183" t="s">
        <v>1158</v>
      </c>
      <c r="H124" s="168" t="s">
        <v>1117</v>
      </c>
      <c r="I124" s="168" t="s">
        <v>1118</v>
      </c>
      <c r="J124" s="184">
        <v>188780179</v>
      </c>
      <c r="K124" s="185">
        <v>0</v>
      </c>
      <c r="L124" s="168" t="s">
        <v>61</v>
      </c>
      <c r="M124" s="185">
        <v>0</v>
      </c>
      <c r="N124" s="168" t="s">
        <v>61</v>
      </c>
      <c r="O124" s="168" t="s">
        <v>1199</v>
      </c>
      <c r="P124" s="168" t="s">
        <v>1189</v>
      </c>
      <c r="Q124" s="168"/>
      <c r="R124" s="168"/>
      <c r="S124" s="168"/>
      <c r="T124" s="168"/>
      <c r="U124" s="168"/>
      <c r="V124" s="168"/>
      <c r="W124" s="168" t="s">
        <v>1119</v>
      </c>
      <c r="X124" s="183" t="s">
        <v>1160</v>
      </c>
      <c r="Y124" s="168" t="s">
        <v>363</v>
      </c>
      <c r="Z124" s="170">
        <v>2019011000081</v>
      </c>
      <c r="AA124" s="170" t="s">
        <v>1161</v>
      </c>
      <c r="AB124" s="169" t="s">
        <v>1120</v>
      </c>
      <c r="AC124" s="169" t="s">
        <v>1129</v>
      </c>
      <c r="AD124" s="170">
        <v>3299056</v>
      </c>
      <c r="AE124" s="169" t="s">
        <v>1130</v>
      </c>
      <c r="AF124" s="169" t="s">
        <v>1195</v>
      </c>
      <c r="AG124" s="168" t="s">
        <v>1128</v>
      </c>
      <c r="AH124" s="192"/>
    </row>
    <row r="125" spans="1:34" ht="98.25" customHeight="1" x14ac:dyDescent="0.25">
      <c r="A125" s="192"/>
      <c r="B125" s="168" t="s">
        <v>1113</v>
      </c>
      <c r="C125" s="168" t="s">
        <v>1114</v>
      </c>
      <c r="D125" s="168" t="s">
        <v>1163</v>
      </c>
      <c r="E125" s="183" t="s">
        <v>517</v>
      </c>
      <c r="F125" s="168" t="s">
        <v>1116</v>
      </c>
      <c r="G125" s="183" t="s">
        <v>1158</v>
      </c>
      <c r="H125" s="168" t="s">
        <v>1117</v>
      </c>
      <c r="I125" s="168" t="s">
        <v>1118</v>
      </c>
      <c r="J125" s="184">
        <v>186337954</v>
      </c>
      <c r="K125" s="185">
        <v>0</v>
      </c>
      <c r="L125" s="168" t="s">
        <v>61</v>
      </c>
      <c r="M125" s="185">
        <v>0</v>
      </c>
      <c r="N125" s="168" t="s">
        <v>61</v>
      </c>
      <c r="O125" s="168" t="s">
        <v>1199</v>
      </c>
      <c r="P125" s="168" t="s">
        <v>1189</v>
      </c>
      <c r="Q125" s="168"/>
      <c r="R125" s="168"/>
      <c r="S125" s="168"/>
      <c r="T125" s="168"/>
      <c r="U125" s="168"/>
      <c r="V125" s="168"/>
      <c r="W125" s="168" t="s">
        <v>1119</v>
      </c>
      <c r="X125" s="183" t="s">
        <v>1160</v>
      </c>
      <c r="Y125" s="168" t="s">
        <v>363</v>
      </c>
      <c r="Z125" s="170">
        <v>2019011000081</v>
      </c>
      <c r="AA125" s="170" t="s">
        <v>1161</v>
      </c>
      <c r="AB125" s="169" t="s">
        <v>1120</v>
      </c>
      <c r="AC125" s="169" t="s">
        <v>1129</v>
      </c>
      <c r="AD125" s="170">
        <v>3299056</v>
      </c>
      <c r="AE125" s="169" t="s">
        <v>1130</v>
      </c>
      <c r="AF125" s="169" t="s">
        <v>1131</v>
      </c>
      <c r="AG125" s="168" t="s">
        <v>1128</v>
      </c>
      <c r="AH125" s="192"/>
    </row>
    <row r="126" spans="1:34" ht="98.25" customHeight="1" x14ac:dyDescent="0.25">
      <c r="A126" s="192"/>
      <c r="B126" s="168" t="s">
        <v>1113</v>
      </c>
      <c r="C126" s="168" t="s">
        <v>1114</v>
      </c>
      <c r="D126" s="168" t="s">
        <v>1200</v>
      </c>
      <c r="E126" s="183" t="s">
        <v>549</v>
      </c>
      <c r="F126" s="168" t="s">
        <v>1116</v>
      </c>
      <c r="G126" s="183" t="s">
        <v>1158</v>
      </c>
      <c r="H126" s="168" t="s">
        <v>1117</v>
      </c>
      <c r="I126" s="168" t="s">
        <v>1118</v>
      </c>
      <c r="J126" s="184">
        <v>59670000</v>
      </c>
      <c r="K126" s="185"/>
      <c r="L126" s="168"/>
      <c r="M126" s="185">
        <v>35646369.780000001</v>
      </c>
      <c r="N126" s="168" t="s">
        <v>1148</v>
      </c>
      <c r="O126" s="168"/>
      <c r="P126" s="168"/>
      <c r="Q126" s="168"/>
      <c r="R126" s="168"/>
      <c r="S126" s="168"/>
      <c r="T126" s="168"/>
      <c r="U126" s="168"/>
      <c r="V126" s="168"/>
      <c r="W126" s="168" t="s">
        <v>1119</v>
      </c>
      <c r="X126" s="183" t="s">
        <v>1160</v>
      </c>
      <c r="Y126" s="168" t="s">
        <v>363</v>
      </c>
      <c r="Z126" s="170">
        <v>2019011000081</v>
      </c>
      <c r="AA126" s="170" t="s">
        <v>1161</v>
      </c>
      <c r="AB126" s="169" t="s">
        <v>1120</v>
      </c>
      <c r="AC126" s="169" t="s">
        <v>1121</v>
      </c>
      <c r="AD126" s="170">
        <v>3299054</v>
      </c>
      <c r="AE126" s="169" t="s">
        <v>1122</v>
      </c>
      <c r="AF126" s="169" t="s">
        <v>1125</v>
      </c>
      <c r="AG126" s="168" t="s">
        <v>1128</v>
      </c>
      <c r="AH126" s="192"/>
    </row>
    <row r="127" spans="1:34" ht="98.25" customHeight="1" x14ac:dyDescent="0.25">
      <c r="A127" s="192"/>
      <c r="B127" s="168" t="s">
        <v>1113</v>
      </c>
      <c r="C127" s="168" t="s">
        <v>1114</v>
      </c>
      <c r="D127" s="168" t="s">
        <v>1200</v>
      </c>
      <c r="E127" s="183" t="s">
        <v>549</v>
      </c>
      <c r="F127" s="168" t="s">
        <v>1116</v>
      </c>
      <c r="G127" s="183" t="s">
        <v>1158</v>
      </c>
      <c r="H127" s="168" t="s">
        <v>1117</v>
      </c>
      <c r="I127" s="168" t="s">
        <v>1118</v>
      </c>
      <c r="J127" s="184">
        <v>66120000</v>
      </c>
      <c r="K127" s="185"/>
      <c r="L127" s="168"/>
      <c r="M127" s="185">
        <v>53020926.840000004</v>
      </c>
      <c r="N127" s="168" t="s">
        <v>1148</v>
      </c>
      <c r="O127" s="168" t="s">
        <v>1199</v>
      </c>
      <c r="P127" s="168" t="s">
        <v>1201</v>
      </c>
      <c r="Q127" s="168"/>
      <c r="R127" s="168"/>
      <c r="S127" s="168"/>
      <c r="T127" s="168"/>
      <c r="U127" s="168"/>
      <c r="V127" s="168"/>
      <c r="W127" s="168" t="s">
        <v>1119</v>
      </c>
      <c r="X127" s="183" t="s">
        <v>1160</v>
      </c>
      <c r="Y127" s="168" t="s">
        <v>363</v>
      </c>
      <c r="Z127" s="170">
        <v>2019011000081</v>
      </c>
      <c r="AA127" s="170" t="s">
        <v>1161</v>
      </c>
      <c r="AB127" s="169" t="s">
        <v>1120</v>
      </c>
      <c r="AC127" s="169" t="s">
        <v>1121</v>
      </c>
      <c r="AD127" s="170">
        <v>3299054</v>
      </c>
      <c r="AE127" s="169" t="s">
        <v>1122</v>
      </c>
      <c r="AF127" s="169" t="s">
        <v>1125</v>
      </c>
      <c r="AG127" s="168" t="s">
        <v>1128</v>
      </c>
      <c r="AH127" s="192"/>
    </row>
    <row r="128" spans="1:34" ht="98.25" customHeight="1" x14ac:dyDescent="0.25">
      <c r="A128" s="192"/>
      <c r="B128" s="168" t="s">
        <v>1113</v>
      </c>
      <c r="C128" s="168" t="s">
        <v>1114</v>
      </c>
      <c r="D128" s="168" t="s">
        <v>1200</v>
      </c>
      <c r="E128" s="183" t="s">
        <v>549</v>
      </c>
      <c r="F128" s="168" t="s">
        <v>1116</v>
      </c>
      <c r="G128" s="183" t="s">
        <v>1158</v>
      </c>
      <c r="H128" s="168" t="s">
        <v>1117</v>
      </c>
      <c r="I128" s="168" t="s">
        <v>1118</v>
      </c>
      <c r="J128" s="184">
        <v>7734999.9999999991</v>
      </c>
      <c r="K128" s="185">
        <v>7735000</v>
      </c>
      <c r="L128" s="168" t="s">
        <v>1202</v>
      </c>
      <c r="M128" s="185"/>
      <c r="N128" s="168"/>
      <c r="O128" s="168"/>
      <c r="P128" s="168"/>
      <c r="Q128" s="168"/>
      <c r="R128" s="168"/>
      <c r="S128" s="168"/>
      <c r="T128" s="168"/>
      <c r="U128" s="168"/>
      <c r="V128" s="168"/>
      <c r="W128" s="168" t="s">
        <v>1119</v>
      </c>
      <c r="X128" s="183" t="s">
        <v>1160</v>
      </c>
      <c r="Y128" s="168" t="s">
        <v>363</v>
      </c>
      <c r="Z128" s="170">
        <v>2019011000081</v>
      </c>
      <c r="AA128" s="170" t="s">
        <v>1161</v>
      </c>
      <c r="AB128" s="169" t="s">
        <v>1120</v>
      </c>
      <c r="AC128" s="169" t="s">
        <v>1121</v>
      </c>
      <c r="AD128" s="170">
        <v>3299054</v>
      </c>
      <c r="AE128" s="169" t="s">
        <v>1122</v>
      </c>
      <c r="AF128" s="169" t="s">
        <v>1123</v>
      </c>
      <c r="AG128" s="168" t="s">
        <v>1126</v>
      </c>
      <c r="AH128" s="192"/>
    </row>
    <row r="129" spans="1:34" ht="98.25" customHeight="1" x14ac:dyDescent="0.25">
      <c r="A129" s="192"/>
      <c r="B129" s="168" t="s">
        <v>1113</v>
      </c>
      <c r="C129" s="168" t="s">
        <v>1114</v>
      </c>
      <c r="D129" s="168" t="s">
        <v>1200</v>
      </c>
      <c r="E129" s="183" t="s">
        <v>549</v>
      </c>
      <c r="F129" s="168" t="s">
        <v>1116</v>
      </c>
      <c r="G129" s="183" t="s">
        <v>1158</v>
      </c>
      <c r="H129" s="168" t="s">
        <v>1117</v>
      </c>
      <c r="I129" s="168" t="s">
        <v>1118</v>
      </c>
      <c r="J129" s="184">
        <v>10761045.049999999</v>
      </c>
      <c r="K129" s="185">
        <v>10761045.049999999</v>
      </c>
      <c r="L129" s="168" t="s">
        <v>1202</v>
      </c>
      <c r="M129" s="185"/>
      <c r="N129" s="168"/>
      <c r="O129" s="168"/>
      <c r="P129" s="168"/>
      <c r="Q129" s="168"/>
      <c r="R129" s="168"/>
      <c r="S129" s="168"/>
      <c r="T129" s="168"/>
      <c r="U129" s="168"/>
      <c r="V129" s="168"/>
      <c r="W129" s="168" t="s">
        <v>1119</v>
      </c>
      <c r="X129" s="183" t="s">
        <v>1160</v>
      </c>
      <c r="Y129" s="168" t="s">
        <v>363</v>
      </c>
      <c r="Z129" s="170">
        <v>2019011000081</v>
      </c>
      <c r="AA129" s="170" t="s">
        <v>1161</v>
      </c>
      <c r="AB129" s="169" t="s">
        <v>1120</v>
      </c>
      <c r="AC129" s="169" t="s">
        <v>1121</v>
      </c>
      <c r="AD129" s="170">
        <v>3299054</v>
      </c>
      <c r="AE129" s="169" t="s">
        <v>1122</v>
      </c>
      <c r="AF129" s="169" t="s">
        <v>1123</v>
      </c>
      <c r="AG129" s="168" t="s">
        <v>1124</v>
      </c>
      <c r="AH129" s="192"/>
    </row>
    <row r="130" spans="1:34" ht="98.25" customHeight="1" x14ac:dyDescent="0.25">
      <c r="A130" s="192"/>
      <c r="B130" s="168" t="s">
        <v>1113</v>
      </c>
      <c r="C130" s="168" t="s">
        <v>1114</v>
      </c>
      <c r="D130" s="168" t="s">
        <v>1200</v>
      </c>
      <c r="E130" s="183" t="s">
        <v>549</v>
      </c>
      <c r="F130" s="168" t="s">
        <v>1116</v>
      </c>
      <c r="G130" s="183" t="s">
        <v>1158</v>
      </c>
      <c r="H130" s="168" t="s">
        <v>1117</v>
      </c>
      <c r="I130" s="168" t="s">
        <v>1118</v>
      </c>
      <c r="J130" s="184">
        <v>11400000</v>
      </c>
      <c r="K130" s="185"/>
      <c r="L130" s="168"/>
      <c r="M130" s="185"/>
      <c r="N130" s="168"/>
      <c r="O130" s="168"/>
      <c r="P130" s="168"/>
      <c r="Q130" s="168"/>
      <c r="R130" s="168"/>
      <c r="S130" s="168"/>
      <c r="T130" s="168"/>
      <c r="U130" s="168"/>
      <c r="V130" s="168"/>
      <c r="W130" s="168" t="s">
        <v>1119</v>
      </c>
      <c r="X130" s="183" t="s">
        <v>1160</v>
      </c>
      <c r="Y130" s="168" t="s">
        <v>363</v>
      </c>
      <c r="Z130" s="170">
        <v>2019011000081</v>
      </c>
      <c r="AA130" s="170" t="s">
        <v>1161</v>
      </c>
      <c r="AB130" s="169" t="s">
        <v>1120</v>
      </c>
      <c r="AC130" s="169" t="s">
        <v>1121</v>
      </c>
      <c r="AD130" s="170">
        <v>3299054</v>
      </c>
      <c r="AE130" s="169" t="s">
        <v>1122</v>
      </c>
      <c r="AF130" s="169" t="s">
        <v>1125</v>
      </c>
      <c r="AG130" s="168" t="s">
        <v>1128</v>
      </c>
      <c r="AH130" s="192"/>
    </row>
    <row r="131" spans="1:34" ht="98.25" customHeight="1" x14ac:dyDescent="0.25">
      <c r="A131" s="192"/>
      <c r="B131" s="168" t="s">
        <v>1113</v>
      </c>
      <c r="C131" s="168" t="s">
        <v>1114</v>
      </c>
      <c r="D131" s="168" t="s">
        <v>1200</v>
      </c>
      <c r="E131" s="183" t="s">
        <v>549</v>
      </c>
      <c r="F131" s="168" t="s">
        <v>1116</v>
      </c>
      <c r="G131" s="183" t="s">
        <v>1158</v>
      </c>
      <c r="H131" s="168" t="s">
        <v>1117</v>
      </c>
      <c r="I131" s="168" t="s">
        <v>1118</v>
      </c>
      <c r="J131" s="184">
        <v>12608000</v>
      </c>
      <c r="K131" s="185"/>
      <c r="L131" s="168"/>
      <c r="M131" s="185"/>
      <c r="N131" s="168"/>
      <c r="O131" s="168" t="s">
        <v>1199</v>
      </c>
      <c r="P131" s="168" t="s">
        <v>1201</v>
      </c>
      <c r="Q131" s="168"/>
      <c r="R131" s="168"/>
      <c r="S131" s="168"/>
      <c r="T131" s="168"/>
      <c r="U131" s="168"/>
      <c r="V131" s="168"/>
      <c r="W131" s="168" t="s">
        <v>1119</v>
      </c>
      <c r="X131" s="183" t="s">
        <v>1160</v>
      </c>
      <c r="Y131" s="168" t="s">
        <v>363</v>
      </c>
      <c r="Z131" s="170">
        <v>2019011000081</v>
      </c>
      <c r="AA131" s="170" t="s">
        <v>1161</v>
      </c>
      <c r="AB131" s="169" t="s">
        <v>1120</v>
      </c>
      <c r="AC131" s="169" t="s">
        <v>1121</v>
      </c>
      <c r="AD131" s="170">
        <v>3299054</v>
      </c>
      <c r="AE131" s="169" t="s">
        <v>1122</v>
      </c>
      <c r="AF131" s="169" t="s">
        <v>1125</v>
      </c>
      <c r="AG131" s="168" t="s">
        <v>1128</v>
      </c>
      <c r="AH131" s="192"/>
    </row>
    <row r="132" spans="1:34" ht="98.25" customHeight="1" x14ac:dyDescent="0.25">
      <c r="A132" s="192"/>
      <c r="B132" s="168" t="s">
        <v>1113</v>
      </c>
      <c r="C132" s="168" t="s">
        <v>1114</v>
      </c>
      <c r="D132" s="168" t="s">
        <v>1200</v>
      </c>
      <c r="E132" s="183" t="s">
        <v>549</v>
      </c>
      <c r="F132" s="168" t="s">
        <v>1116</v>
      </c>
      <c r="G132" s="183" t="s">
        <v>1158</v>
      </c>
      <c r="H132" s="168" t="s">
        <v>1117</v>
      </c>
      <c r="I132" s="168" t="s">
        <v>1118</v>
      </c>
      <c r="J132" s="184">
        <v>9097593.4350000098</v>
      </c>
      <c r="K132" s="185"/>
      <c r="L132" s="168"/>
      <c r="M132" s="185"/>
      <c r="N132" s="168"/>
      <c r="O132" s="168"/>
      <c r="P132" s="168"/>
      <c r="Q132" s="168"/>
      <c r="R132" s="168"/>
      <c r="S132" s="168"/>
      <c r="T132" s="168"/>
      <c r="U132" s="168"/>
      <c r="V132" s="168"/>
      <c r="W132" s="168" t="s">
        <v>1119</v>
      </c>
      <c r="X132" s="183" t="s">
        <v>1160</v>
      </c>
      <c r="Y132" s="168" t="s">
        <v>363</v>
      </c>
      <c r="Z132" s="170">
        <v>2019011000081</v>
      </c>
      <c r="AA132" s="170" t="s">
        <v>1161</v>
      </c>
      <c r="AB132" s="169" t="s">
        <v>1120</v>
      </c>
      <c r="AC132" s="169" t="s">
        <v>1121</v>
      </c>
      <c r="AD132" s="170">
        <v>3299054</v>
      </c>
      <c r="AE132" s="169" t="s">
        <v>1122</v>
      </c>
      <c r="AF132" s="169" t="s">
        <v>1123</v>
      </c>
      <c r="AG132" s="168" t="s">
        <v>1124</v>
      </c>
      <c r="AH132" s="192"/>
    </row>
    <row r="133" spans="1:34" ht="98.25" customHeight="1" x14ac:dyDescent="0.25">
      <c r="A133" s="192"/>
      <c r="B133" s="168" t="s">
        <v>1113</v>
      </c>
      <c r="C133" s="168" t="s">
        <v>1114</v>
      </c>
      <c r="D133" s="168" t="s">
        <v>1200</v>
      </c>
      <c r="E133" s="183" t="s">
        <v>549</v>
      </c>
      <c r="F133" s="168" t="s">
        <v>1116</v>
      </c>
      <c r="G133" s="183" t="s">
        <v>1158</v>
      </c>
      <c r="H133" s="168" t="s">
        <v>1117</v>
      </c>
      <c r="I133" s="168" t="s">
        <v>1118</v>
      </c>
      <c r="J133" s="184">
        <v>45060002.549999997</v>
      </c>
      <c r="K133" s="185"/>
      <c r="L133" s="168"/>
      <c r="M133" s="185"/>
      <c r="N133" s="168"/>
      <c r="O133" s="168"/>
      <c r="P133" s="168"/>
      <c r="Q133" s="168"/>
      <c r="R133" s="168"/>
      <c r="S133" s="168"/>
      <c r="T133" s="168"/>
      <c r="U133" s="168"/>
      <c r="V133" s="168"/>
      <c r="W133" s="168" t="s">
        <v>1119</v>
      </c>
      <c r="X133" s="183" t="s">
        <v>1160</v>
      </c>
      <c r="Y133" s="168" t="s">
        <v>363</v>
      </c>
      <c r="Z133" s="170">
        <v>2019011000081</v>
      </c>
      <c r="AA133" s="170" t="s">
        <v>1161</v>
      </c>
      <c r="AB133" s="169" t="s">
        <v>1120</v>
      </c>
      <c r="AC133" s="169" t="s">
        <v>1121</v>
      </c>
      <c r="AD133" s="170">
        <v>3299054</v>
      </c>
      <c r="AE133" s="169" t="s">
        <v>1122</v>
      </c>
      <c r="AF133" s="169" t="s">
        <v>1127</v>
      </c>
      <c r="AG133" s="168" t="s">
        <v>1124</v>
      </c>
      <c r="AH133" s="192"/>
    </row>
    <row r="134" spans="1:34" ht="98.25" customHeight="1" x14ac:dyDescent="0.25">
      <c r="A134" s="192"/>
      <c r="B134" s="168" t="s">
        <v>1113</v>
      </c>
      <c r="C134" s="168" t="s">
        <v>1114</v>
      </c>
      <c r="D134" s="168" t="s">
        <v>1200</v>
      </c>
      <c r="E134" s="183" t="s">
        <v>549</v>
      </c>
      <c r="F134" s="168" t="s">
        <v>1116</v>
      </c>
      <c r="G134" s="183" t="s">
        <v>1158</v>
      </c>
      <c r="H134" s="168" t="s">
        <v>1117</v>
      </c>
      <c r="I134" s="168" t="s">
        <v>1118</v>
      </c>
      <c r="J134" s="184">
        <v>43931718.869999483</v>
      </c>
      <c r="K134" s="185"/>
      <c r="L134" s="168"/>
      <c r="M134" s="185"/>
      <c r="N134" s="168"/>
      <c r="O134" s="168"/>
      <c r="P134" s="168"/>
      <c r="Q134" s="168"/>
      <c r="R134" s="168"/>
      <c r="S134" s="168"/>
      <c r="T134" s="168"/>
      <c r="U134" s="168"/>
      <c r="V134" s="168"/>
      <c r="W134" s="168" t="s">
        <v>1119</v>
      </c>
      <c r="X134" s="183" t="s">
        <v>1160</v>
      </c>
      <c r="Y134" s="168" t="s">
        <v>363</v>
      </c>
      <c r="Z134" s="170">
        <v>2019011000081</v>
      </c>
      <c r="AA134" s="170" t="s">
        <v>1161</v>
      </c>
      <c r="AB134" s="169" t="s">
        <v>1120</v>
      </c>
      <c r="AC134" s="169" t="s">
        <v>1121</v>
      </c>
      <c r="AD134" s="170">
        <v>3299054</v>
      </c>
      <c r="AE134" s="169" t="s">
        <v>1122</v>
      </c>
      <c r="AF134" s="169" t="s">
        <v>1127</v>
      </c>
      <c r="AG134" s="168" t="s">
        <v>1126</v>
      </c>
      <c r="AH134" s="192"/>
    </row>
    <row r="135" spans="1:34" ht="98.25" customHeight="1" x14ac:dyDescent="0.25">
      <c r="A135" s="192"/>
      <c r="B135" s="168" t="s">
        <v>1113</v>
      </c>
      <c r="C135" s="168" t="s">
        <v>1114</v>
      </c>
      <c r="D135" s="168" t="s">
        <v>1200</v>
      </c>
      <c r="E135" s="183" t="s">
        <v>549</v>
      </c>
      <c r="F135" s="168" t="s">
        <v>1116</v>
      </c>
      <c r="G135" s="183" t="s">
        <v>1158</v>
      </c>
      <c r="H135" s="168" t="s">
        <v>1117</v>
      </c>
      <c r="I135" s="168" t="s">
        <v>1118</v>
      </c>
      <c r="J135" s="184">
        <v>32338000</v>
      </c>
      <c r="K135" s="185">
        <v>32342144.715000004</v>
      </c>
      <c r="L135" s="168" t="s">
        <v>1202</v>
      </c>
      <c r="M135" s="185"/>
      <c r="N135" s="168"/>
      <c r="O135" s="168"/>
      <c r="P135" s="168"/>
      <c r="Q135" s="168"/>
      <c r="R135" s="168"/>
      <c r="S135" s="168"/>
      <c r="T135" s="168"/>
      <c r="U135" s="168"/>
      <c r="V135" s="168"/>
      <c r="W135" s="168" t="s">
        <v>1119</v>
      </c>
      <c r="X135" s="183" t="s">
        <v>1160</v>
      </c>
      <c r="Y135" s="168" t="s">
        <v>363</v>
      </c>
      <c r="Z135" s="170">
        <v>2019011000081</v>
      </c>
      <c r="AA135" s="170" t="s">
        <v>1161</v>
      </c>
      <c r="AB135" s="169" t="s">
        <v>1120</v>
      </c>
      <c r="AC135" s="169" t="s">
        <v>1121</v>
      </c>
      <c r="AD135" s="170">
        <v>3299054</v>
      </c>
      <c r="AE135" s="169" t="s">
        <v>1122</v>
      </c>
      <c r="AF135" s="169" t="s">
        <v>1125</v>
      </c>
      <c r="AG135" s="168" t="s">
        <v>1128</v>
      </c>
      <c r="AH135" s="192"/>
    </row>
    <row r="136" spans="1:34" ht="98.25" customHeight="1" x14ac:dyDescent="0.25">
      <c r="A136" s="192"/>
      <c r="B136" s="168" t="s">
        <v>1113</v>
      </c>
      <c r="C136" s="168" t="s">
        <v>1114</v>
      </c>
      <c r="D136" s="168" t="s">
        <v>1200</v>
      </c>
      <c r="E136" s="183" t="s">
        <v>549</v>
      </c>
      <c r="F136" s="168" t="s">
        <v>1116</v>
      </c>
      <c r="G136" s="183" t="s">
        <v>1158</v>
      </c>
      <c r="H136" s="168" t="s">
        <v>1117</v>
      </c>
      <c r="I136" s="168" t="s">
        <v>1118</v>
      </c>
      <c r="J136" s="184">
        <v>40320002.799999997</v>
      </c>
      <c r="K136" s="185"/>
      <c r="L136" s="168"/>
      <c r="M136" s="185"/>
      <c r="N136" s="168"/>
      <c r="O136" s="168"/>
      <c r="P136" s="168"/>
      <c r="Q136" s="168"/>
      <c r="R136" s="168"/>
      <c r="S136" s="168"/>
      <c r="T136" s="168"/>
      <c r="U136" s="168"/>
      <c r="V136" s="168"/>
      <c r="W136" s="168" t="s">
        <v>1119</v>
      </c>
      <c r="X136" s="183" t="s">
        <v>1160</v>
      </c>
      <c r="Y136" s="168" t="s">
        <v>363</v>
      </c>
      <c r="Z136" s="170">
        <v>2019011000081</v>
      </c>
      <c r="AA136" s="170" t="s">
        <v>1161</v>
      </c>
      <c r="AB136" s="169" t="s">
        <v>1120</v>
      </c>
      <c r="AC136" s="169" t="s">
        <v>1121</v>
      </c>
      <c r="AD136" s="170">
        <v>3299054</v>
      </c>
      <c r="AE136" s="169" t="s">
        <v>1122</v>
      </c>
      <c r="AF136" s="169" t="s">
        <v>1123</v>
      </c>
      <c r="AG136" s="168" t="s">
        <v>1126</v>
      </c>
      <c r="AH136" s="192"/>
    </row>
    <row r="137" spans="1:34" ht="98.25" customHeight="1" x14ac:dyDescent="0.25">
      <c r="A137" s="192"/>
      <c r="B137" s="168" t="s">
        <v>1113</v>
      </c>
      <c r="C137" s="168" t="s">
        <v>1114</v>
      </c>
      <c r="D137" s="168" t="s">
        <v>1200</v>
      </c>
      <c r="E137" s="183" t="s">
        <v>549</v>
      </c>
      <c r="F137" s="168" t="s">
        <v>1116</v>
      </c>
      <c r="G137" s="183" t="s">
        <v>1158</v>
      </c>
      <c r="H137" s="168" t="s">
        <v>1117</v>
      </c>
      <c r="I137" s="168" t="s">
        <v>1118</v>
      </c>
      <c r="J137" s="184">
        <v>53820000</v>
      </c>
      <c r="K137" s="185"/>
      <c r="L137" s="168"/>
      <c r="M137" s="185"/>
      <c r="N137" s="168"/>
      <c r="O137" s="168" t="s">
        <v>1199</v>
      </c>
      <c r="P137" s="168" t="s">
        <v>1201</v>
      </c>
      <c r="Q137" s="168"/>
      <c r="R137" s="168"/>
      <c r="S137" s="168"/>
      <c r="T137" s="168"/>
      <c r="U137" s="168"/>
      <c r="V137" s="168"/>
      <c r="W137" s="168" t="s">
        <v>1119</v>
      </c>
      <c r="X137" s="183" t="s">
        <v>1160</v>
      </c>
      <c r="Y137" s="168" t="s">
        <v>363</v>
      </c>
      <c r="Z137" s="170">
        <v>2019011000081</v>
      </c>
      <c r="AA137" s="170" t="s">
        <v>1161</v>
      </c>
      <c r="AB137" s="169" t="s">
        <v>1120</v>
      </c>
      <c r="AC137" s="169" t="s">
        <v>1121</v>
      </c>
      <c r="AD137" s="170">
        <v>3299054</v>
      </c>
      <c r="AE137" s="169" t="s">
        <v>1122</v>
      </c>
      <c r="AF137" s="169" t="s">
        <v>1123</v>
      </c>
      <c r="AG137" s="168" t="s">
        <v>1128</v>
      </c>
      <c r="AH137" s="192"/>
    </row>
    <row r="138" spans="1:34" ht="98.25" customHeight="1" x14ac:dyDescent="0.25">
      <c r="A138" s="192"/>
      <c r="B138" s="168" t="s">
        <v>1113</v>
      </c>
      <c r="C138" s="168" t="s">
        <v>1114</v>
      </c>
      <c r="D138" s="168" t="s">
        <v>1200</v>
      </c>
      <c r="E138" s="183" t="s">
        <v>549</v>
      </c>
      <c r="F138" s="168" t="s">
        <v>1116</v>
      </c>
      <c r="G138" s="183" t="s">
        <v>1158</v>
      </c>
      <c r="H138" s="168" t="s">
        <v>1117</v>
      </c>
      <c r="I138" s="168" t="s">
        <v>1118</v>
      </c>
      <c r="J138" s="184">
        <v>78131000</v>
      </c>
      <c r="K138" s="185"/>
      <c r="L138" s="168"/>
      <c r="M138" s="185"/>
      <c r="N138" s="168"/>
      <c r="O138" s="168" t="s">
        <v>1199</v>
      </c>
      <c r="P138" s="168" t="s">
        <v>1201</v>
      </c>
      <c r="Q138" s="168"/>
      <c r="R138" s="168"/>
      <c r="S138" s="168"/>
      <c r="T138" s="168"/>
      <c r="U138" s="168"/>
      <c r="V138" s="168"/>
      <c r="W138" s="168" t="s">
        <v>1119</v>
      </c>
      <c r="X138" s="183" t="s">
        <v>1160</v>
      </c>
      <c r="Y138" s="168" t="s">
        <v>363</v>
      </c>
      <c r="Z138" s="170">
        <v>2019011000081</v>
      </c>
      <c r="AA138" s="170" t="s">
        <v>1161</v>
      </c>
      <c r="AB138" s="169" t="s">
        <v>1120</v>
      </c>
      <c r="AC138" s="169" t="s">
        <v>1121</v>
      </c>
      <c r="AD138" s="170">
        <v>3299054</v>
      </c>
      <c r="AE138" s="169" t="s">
        <v>1122</v>
      </c>
      <c r="AF138" s="169" t="s">
        <v>1203</v>
      </c>
      <c r="AG138" s="168" t="s">
        <v>1128</v>
      </c>
      <c r="AH138" s="192"/>
    </row>
    <row r="139" spans="1:34" ht="98.25" customHeight="1" x14ac:dyDescent="0.25">
      <c r="A139" s="192"/>
      <c r="B139" s="168" t="s">
        <v>1113</v>
      </c>
      <c r="C139" s="168" t="s">
        <v>1114</v>
      </c>
      <c r="D139" s="168" t="s">
        <v>1200</v>
      </c>
      <c r="E139" s="183" t="s">
        <v>549</v>
      </c>
      <c r="F139" s="168" t="s">
        <v>1116</v>
      </c>
      <c r="G139" s="183" t="s">
        <v>1158</v>
      </c>
      <c r="H139" s="168" t="s">
        <v>1117</v>
      </c>
      <c r="I139" s="168" t="s">
        <v>1118</v>
      </c>
      <c r="J139" s="184">
        <v>58650000</v>
      </c>
      <c r="K139" s="185"/>
      <c r="L139" s="168"/>
      <c r="M139" s="185"/>
      <c r="N139" s="168"/>
      <c r="O139" s="168" t="s">
        <v>1199</v>
      </c>
      <c r="P139" s="168" t="s">
        <v>1201</v>
      </c>
      <c r="Q139" s="168"/>
      <c r="R139" s="168"/>
      <c r="S139" s="168"/>
      <c r="T139" s="168"/>
      <c r="U139" s="168"/>
      <c r="V139" s="168"/>
      <c r="W139" s="168" t="s">
        <v>1119</v>
      </c>
      <c r="X139" s="183" t="s">
        <v>1160</v>
      </c>
      <c r="Y139" s="168" t="s">
        <v>363</v>
      </c>
      <c r="Z139" s="170">
        <v>2019011000081</v>
      </c>
      <c r="AA139" s="170" t="s">
        <v>1161</v>
      </c>
      <c r="AB139" s="169" t="s">
        <v>1120</v>
      </c>
      <c r="AC139" s="169" t="s">
        <v>1121</v>
      </c>
      <c r="AD139" s="170">
        <v>3299054</v>
      </c>
      <c r="AE139" s="169" t="s">
        <v>1122</v>
      </c>
      <c r="AF139" s="169" t="s">
        <v>1123</v>
      </c>
      <c r="AG139" s="168" t="s">
        <v>1128</v>
      </c>
      <c r="AH139" s="192"/>
    </row>
    <row r="140" spans="1:34" ht="98.25" customHeight="1" x14ac:dyDescent="0.25">
      <c r="A140" s="192"/>
      <c r="B140" s="168" t="s">
        <v>1113</v>
      </c>
      <c r="C140" s="168" t="s">
        <v>1114</v>
      </c>
      <c r="D140" s="168" t="s">
        <v>1200</v>
      </c>
      <c r="E140" s="183" t="s">
        <v>549</v>
      </c>
      <c r="F140" s="168" t="s">
        <v>1116</v>
      </c>
      <c r="G140" s="183" t="s">
        <v>1158</v>
      </c>
      <c r="H140" s="168" t="s">
        <v>1117</v>
      </c>
      <c r="I140" s="168" t="s">
        <v>1118</v>
      </c>
      <c r="J140" s="184">
        <v>65550000</v>
      </c>
      <c r="K140" s="185">
        <v>65530365.935000002</v>
      </c>
      <c r="L140" s="168" t="s">
        <v>1202</v>
      </c>
      <c r="M140" s="185"/>
      <c r="N140" s="168"/>
      <c r="O140" s="168"/>
      <c r="P140" s="168"/>
      <c r="Q140" s="168"/>
      <c r="R140" s="168"/>
      <c r="S140" s="168"/>
      <c r="T140" s="168"/>
      <c r="U140" s="168"/>
      <c r="V140" s="168"/>
      <c r="W140" s="168" t="s">
        <v>1119</v>
      </c>
      <c r="X140" s="183" t="s">
        <v>1160</v>
      </c>
      <c r="Y140" s="168" t="s">
        <v>363</v>
      </c>
      <c r="Z140" s="170">
        <v>2019011000081</v>
      </c>
      <c r="AA140" s="170" t="s">
        <v>1161</v>
      </c>
      <c r="AB140" s="169" t="s">
        <v>1120</v>
      </c>
      <c r="AC140" s="169" t="s">
        <v>1121</v>
      </c>
      <c r="AD140" s="170">
        <v>3299054</v>
      </c>
      <c r="AE140" s="169" t="s">
        <v>1122</v>
      </c>
      <c r="AF140" s="169" t="s">
        <v>1125</v>
      </c>
      <c r="AG140" s="168" t="s">
        <v>1128</v>
      </c>
      <c r="AH140" s="192"/>
    </row>
    <row r="141" spans="1:34" ht="98.25" customHeight="1" x14ac:dyDescent="0.25">
      <c r="A141" s="192"/>
      <c r="B141" s="168" t="s">
        <v>1113</v>
      </c>
      <c r="C141" s="168" t="s">
        <v>1114</v>
      </c>
      <c r="D141" s="168" t="s">
        <v>1200</v>
      </c>
      <c r="E141" s="183" t="s">
        <v>549</v>
      </c>
      <c r="F141" s="168" t="s">
        <v>1116</v>
      </c>
      <c r="G141" s="183" t="s">
        <v>1158</v>
      </c>
      <c r="H141" s="168" t="s">
        <v>1117</v>
      </c>
      <c r="I141" s="168" t="s">
        <v>1118</v>
      </c>
      <c r="J141" s="184">
        <v>65550000</v>
      </c>
      <c r="K141" s="185">
        <v>65530365.935000002</v>
      </c>
      <c r="L141" s="168" t="s">
        <v>1202</v>
      </c>
      <c r="M141" s="185"/>
      <c r="N141" s="168"/>
      <c r="O141" s="168"/>
      <c r="P141" s="168"/>
      <c r="Q141" s="168"/>
      <c r="R141" s="168"/>
      <c r="S141" s="168"/>
      <c r="T141" s="168"/>
      <c r="U141" s="168"/>
      <c r="V141" s="168"/>
      <c r="W141" s="168" t="s">
        <v>1119</v>
      </c>
      <c r="X141" s="183" t="s">
        <v>1160</v>
      </c>
      <c r="Y141" s="168" t="s">
        <v>363</v>
      </c>
      <c r="Z141" s="170">
        <v>2019011000081</v>
      </c>
      <c r="AA141" s="170" t="s">
        <v>1161</v>
      </c>
      <c r="AB141" s="169" t="s">
        <v>1120</v>
      </c>
      <c r="AC141" s="169" t="s">
        <v>1121</v>
      </c>
      <c r="AD141" s="170">
        <v>3299054</v>
      </c>
      <c r="AE141" s="169" t="s">
        <v>1122</v>
      </c>
      <c r="AF141" s="169" t="s">
        <v>1125</v>
      </c>
      <c r="AG141" s="168" t="s">
        <v>1128</v>
      </c>
      <c r="AH141" s="192"/>
    </row>
    <row r="142" spans="1:34" ht="98.25" customHeight="1" x14ac:dyDescent="0.25">
      <c r="A142" s="192"/>
      <c r="B142" s="168" t="s">
        <v>1113</v>
      </c>
      <c r="C142" s="168" t="s">
        <v>1114</v>
      </c>
      <c r="D142" s="168" t="s">
        <v>1200</v>
      </c>
      <c r="E142" s="183" t="s">
        <v>549</v>
      </c>
      <c r="F142" s="168" t="s">
        <v>1116</v>
      </c>
      <c r="G142" s="183" t="s">
        <v>1158</v>
      </c>
      <c r="H142" s="168" t="s">
        <v>1117</v>
      </c>
      <c r="I142" s="168" t="s">
        <v>1118</v>
      </c>
      <c r="J142" s="184">
        <v>65550000</v>
      </c>
      <c r="K142" s="185">
        <v>65530365.935000002</v>
      </c>
      <c r="L142" s="168" t="s">
        <v>1202</v>
      </c>
      <c r="M142" s="185"/>
      <c r="N142" s="168"/>
      <c r="O142" s="168"/>
      <c r="P142" s="168"/>
      <c r="Q142" s="168"/>
      <c r="R142" s="168"/>
      <c r="S142" s="168"/>
      <c r="T142" s="168"/>
      <c r="U142" s="168"/>
      <c r="V142" s="168"/>
      <c r="W142" s="168" t="s">
        <v>1119</v>
      </c>
      <c r="X142" s="183" t="s">
        <v>1160</v>
      </c>
      <c r="Y142" s="168" t="s">
        <v>363</v>
      </c>
      <c r="Z142" s="170">
        <v>2019011000081</v>
      </c>
      <c r="AA142" s="170" t="s">
        <v>1161</v>
      </c>
      <c r="AB142" s="169" t="s">
        <v>1120</v>
      </c>
      <c r="AC142" s="169" t="s">
        <v>1121</v>
      </c>
      <c r="AD142" s="170">
        <v>3299054</v>
      </c>
      <c r="AE142" s="169" t="s">
        <v>1122</v>
      </c>
      <c r="AF142" s="169" t="s">
        <v>1125</v>
      </c>
      <c r="AG142" s="168" t="s">
        <v>1128</v>
      </c>
      <c r="AH142" s="192"/>
    </row>
    <row r="143" spans="1:34" ht="98.25" customHeight="1" x14ac:dyDescent="0.25">
      <c r="A143" s="192"/>
      <c r="B143" s="168" t="s">
        <v>1113</v>
      </c>
      <c r="C143" s="168" t="s">
        <v>1114</v>
      </c>
      <c r="D143" s="168" t="s">
        <v>1200</v>
      </c>
      <c r="E143" s="183" t="s">
        <v>549</v>
      </c>
      <c r="F143" s="168" t="s">
        <v>1116</v>
      </c>
      <c r="G143" s="183" t="s">
        <v>1158</v>
      </c>
      <c r="H143" s="168" t="s">
        <v>1117</v>
      </c>
      <c r="I143" s="168" t="s">
        <v>1118</v>
      </c>
      <c r="J143" s="184">
        <v>14600616.8349998</v>
      </c>
      <c r="K143" s="185"/>
      <c r="L143" s="168"/>
      <c r="M143" s="185"/>
      <c r="N143" s="168"/>
      <c r="O143" s="168"/>
      <c r="P143" s="168"/>
      <c r="Q143" s="168"/>
      <c r="R143" s="168"/>
      <c r="S143" s="168"/>
      <c r="T143" s="168"/>
      <c r="U143" s="168"/>
      <c r="V143" s="168"/>
      <c r="W143" s="168" t="s">
        <v>1119</v>
      </c>
      <c r="X143" s="183" t="s">
        <v>1160</v>
      </c>
      <c r="Y143" s="168" t="s">
        <v>363</v>
      </c>
      <c r="Z143" s="170">
        <v>2019011000081</v>
      </c>
      <c r="AA143" s="170" t="s">
        <v>1161</v>
      </c>
      <c r="AB143" s="169" t="s">
        <v>1120</v>
      </c>
      <c r="AC143" s="169" t="s">
        <v>1121</v>
      </c>
      <c r="AD143" s="170">
        <v>3299054</v>
      </c>
      <c r="AE143" s="169" t="s">
        <v>1122</v>
      </c>
      <c r="AF143" s="169" t="s">
        <v>1125</v>
      </c>
      <c r="AG143" s="168" t="s">
        <v>1128</v>
      </c>
      <c r="AH143" s="192"/>
    </row>
    <row r="144" spans="1:34" ht="98.25" customHeight="1" x14ac:dyDescent="0.25">
      <c r="A144" s="192"/>
      <c r="B144" s="168" t="s">
        <v>1113</v>
      </c>
      <c r="C144" s="168" t="s">
        <v>1114</v>
      </c>
      <c r="D144" s="168" t="s">
        <v>1200</v>
      </c>
      <c r="E144" s="183" t="s">
        <v>549</v>
      </c>
      <c r="F144" s="168" t="s">
        <v>1116</v>
      </c>
      <c r="G144" s="183" t="s">
        <v>1158</v>
      </c>
      <c r="H144" s="168" t="s">
        <v>1117</v>
      </c>
      <c r="I144" s="168" t="s">
        <v>1118</v>
      </c>
      <c r="J144" s="184">
        <v>78131000</v>
      </c>
      <c r="K144" s="185"/>
      <c r="L144" s="168"/>
      <c r="M144" s="185"/>
      <c r="N144" s="168"/>
      <c r="O144" s="168" t="s">
        <v>1199</v>
      </c>
      <c r="P144" s="168" t="s">
        <v>1201</v>
      </c>
      <c r="Q144" s="168"/>
      <c r="R144" s="168"/>
      <c r="S144" s="168"/>
      <c r="T144" s="168"/>
      <c r="U144" s="168"/>
      <c r="V144" s="168"/>
      <c r="W144" s="168" t="s">
        <v>1119</v>
      </c>
      <c r="X144" s="183" t="s">
        <v>1160</v>
      </c>
      <c r="Y144" s="168" t="s">
        <v>363</v>
      </c>
      <c r="Z144" s="170">
        <v>2019011000081</v>
      </c>
      <c r="AA144" s="170" t="s">
        <v>1161</v>
      </c>
      <c r="AB144" s="169" t="s">
        <v>1120</v>
      </c>
      <c r="AC144" s="169" t="s">
        <v>1121</v>
      </c>
      <c r="AD144" s="170">
        <v>3299054</v>
      </c>
      <c r="AE144" s="169" t="s">
        <v>1122</v>
      </c>
      <c r="AF144" s="169" t="s">
        <v>1123</v>
      </c>
      <c r="AG144" s="168" t="s">
        <v>1128</v>
      </c>
      <c r="AH144" s="192"/>
    </row>
    <row r="145" spans="1:34" ht="98.25" customHeight="1" x14ac:dyDescent="0.25">
      <c r="A145" s="192"/>
      <c r="B145" s="168" t="s">
        <v>1113</v>
      </c>
      <c r="C145" s="168" t="s">
        <v>1114</v>
      </c>
      <c r="D145" s="168" t="s">
        <v>1200</v>
      </c>
      <c r="E145" s="183" t="s">
        <v>549</v>
      </c>
      <c r="F145" s="168" t="s">
        <v>1116</v>
      </c>
      <c r="G145" s="183" t="s">
        <v>1158</v>
      </c>
      <c r="H145" s="168" t="s">
        <v>1117</v>
      </c>
      <c r="I145" s="168" t="s">
        <v>1118</v>
      </c>
      <c r="J145" s="184">
        <v>89171000</v>
      </c>
      <c r="K145" s="185"/>
      <c r="L145" s="168"/>
      <c r="M145" s="185"/>
      <c r="N145" s="168"/>
      <c r="O145" s="168"/>
      <c r="P145" s="168"/>
      <c r="Q145" s="168"/>
      <c r="R145" s="168"/>
      <c r="S145" s="168"/>
      <c r="T145" s="168"/>
      <c r="U145" s="168"/>
      <c r="V145" s="168"/>
      <c r="W145" s="168" t="s">
        <v>1119</v>
      </c>
      <c r="X145" s="183" t="s">
        <v>1160</v>
      </c>
      <c r="Y145" s="168" t="s">
        <v>363</v>
      </c>
      <c r="Z145" s="170">
        <v>2019011000081</v>
      </c>
      <c r="AA145" s="170" t="s">
        <v>1161</v>
      </c>
      <c r="AB145" s="169" t="s">
        <v>1120</v>
      </c>
      <c r="AC145" s="169" t="s">
        <v>1121</v>
      </c>
      <c r="AD145" s="170">
        <v>3299054</v>
      </c>
      <c r="AE145" s="169" t="s">
        <v>1122</v>
      </c>
      <c r="AF145" s="169" t="s">
        <v>1204</v>
      </c>
      <c r="AG145" s="168" t="s">
        <v>1128</v>
      </c>
      <c r="AH145" s="192"/>
    </row>
    <row r="146" spans="1:34" ht="98.25" customHeight="1" x14ac:dyDescent="0.25">
      <c r="A146" s="192"/>
      <c r="B146" s="168" t="s">
        <v>1113</v>
      </c>
      <c r="C146" s="168" t="s">
        <v>1114</v>
      </c>
      <c r="D146" s="168" t="s">
        <v>1200</v>
      </c>
      <c r="E146" s="183" t="s">
        <v>549</v>
      </c>
      <c r="F146" s="168" t="s">
        <v>1116</v>
      </c>
      <c r="G146" s="183" t="s">
        <v>1158</v>
      </c>
      <c r="H146" s="168" t="s">
        <v>1117</v>
      </c>
      <c r="I146" s="168" t="s">
        <v>1118</v>
      </c>
      <c r="J146" s="184">
        <v>89171000</v>
      </c>
      <c r="K146" s="185"/>
      <c r="L146" s="168"/>
      <c r="M146" s="185"/>
      <c r="N146" s="168"/>
      <c r="O146" s="168" t="s">
        <v>1199</v>
      </c>
      <c r="P146" s="168" t="s">
        <v>1201</v>
      </c>
      <c r="Q146" s="168"/>
      <c r="R146" s="168"/>
      <c r="S146" s="168"/>
      <c r="T146" s="168"/>
      <c r="U146" s="168"/>
      <c r="V146" s="168"/>
      <c r="W146" s="168" t="s">
        <v>1119</v>
      </c>
      <c r="X146" s="183" t="s">
        <v>1160</v>
      </c>
      <c r="Y146" s="168" t="s">
        <v>363</v>
      </c>
      <c r="Z146" s="170">
        <v>2019011000081</v>
      </c>
      <c r="AA146" s="170" t="s">
        <v>1161</v>
      </c>
      <c r="AB146" s="169" t="s">
        <v>1120</v>
      </c>
      <c r="AC146" s="169" t="s">
        <v>1121</v>
      </c>
      <c r="AD146" s="170">
        <v>3299054</v>
      </c>
      <c r="AE146" s="169" t="s">
        <v>1122</v>
      </c>
      <c r="AF146" s="169" t="s">
        <v>1203</v>
      </c>
      <c r="AG146" s="168" t="s">
        <v>1128</v>
      </c>
      <c r="AH146" s="192"/>
    </row>
    <row r="147" spans="1:34" ht="98.25" customHeight="1" x14ac:dyDescent="0.25">
      <c r="A147" s="192"/>
      <c r="B147" s="168" t="s">
        <v>1113</v>
      </c>
      <c r="C147" s="168" t="s">
        <v>1114</v>
      </c>
      <c r="D147" s="168" t="s">
        <v>1200</v>
      </c>
      <c r="E147" s="183" t="s">
        <v>549</v>
      </c>
      <c r="F147" s="168" t="s">
        <v>1116</v>
      </c>
      <c r="G147" s="183" t="s">
        <v>1158</v>
      </c>
      <c r="H147" s="168" t="s">
        <v>1117</v>
      </c>
      <c r="I147" s="168" t="s">
        <v>1118</v>
      </c>
      <c r="J147" s="184">
        <v>89171000</v>
      </c>
      <c r="K147" s="185"/>
      <c r="L147" s="168"/>
      <c r="M147" s="185"/>
      <c r="N147" s="168"/>
      <c r="O147" s="168" t="s">
        <v>1199</v>
      </c>
      <c r="P147" s="168" t="s">
        <v>1201</v>
      </c>
      <c r="Q147" s="168"/>
      <c r="R147" s="168"/>
      <c r="S147" s="168"/>
      <c r="T147" s="168"/>
      <c r="U147" s="168"/>
      <c r="V147" s="168"/>
      <c r="W147" s="168" t="s">
        <v>1119</v>
      </c>
      <c r="X147" s="183" t="s">
        <v>1160</v>
      </c>
      <c r="Y147" s="168" t="s">
        <v>363</v>
      </c>
      <c r="Z147" s="170">
        <v>2019011000081</v>
      </c>
      <c r="AA147" s="170" t="s">
        <v>1161</v>
      </c>
      <c r="AB147" s="169" t="s">
        <v>1120</v>
      </c>
      <c r="AC147" s="169" t="s">
        <v>1121</v>
      </c>
      <c r="AD147" s="170">
        <v>3299054</v>
      </c>
      <c r="AE147" s="169" t="s">
        <v>1122</v>
      </c>
      <c r="AF147" s="169" t="s">
        <v>1123</v>
      </c>
      <c r="AG147" s="168" t="s">
        <v>1128</v>
      </c>
      <c r="AH147" s="192"/>
    </row>
    <row r="148" spans="1:34" ht="98.25" customHeight="1" x14ac:dyDescent="0.25">
      <c r="A148" s="192"/>
      <c r="B148" s="168" t="s">
        <v>1113</v>
      </c>
      <c r="C148" s="168" t="s">
        <v>1114</v>
      </c>
      <c r="D148" s="168" t="s">
        <v>1200</v>
      </c>
      <c r="E148" s="183" t="s">
        <v>549</v>
      </c>
      <c r="F148" s="168" t="s">
        <v>1116</v>
      </c>
      <c r="G148" s="183" t="s">
        <v>1158</v>
      </c>
      <c r="H148" s="168" t="s">
        <v>1117</v>
      </c>
      <c r="I148" s="168" t="s">
        <v>1118</v>
      </c>
      <c r="J148" s="184">
        <v>49735933</v>
      </c>
      <c r="K148" s="185"/>
      <c r="L148" s="168"/>
      <c r="M148" s="185"/>
      <c r="N148" s="168"/>
      <c r="O148" s="168"/>
      <c r="P148" s="168"/>
      <c r="Q148" s="168"/>
      <c r="R148" s="168"/>
      <c r="S148" s="168"/>
      <c r="T148" s="168"/>
      <c r="U148" s="168"/>
      <c r="V148" s="168"/>
      <c r="W148" s="168" t="s">
        <v>1119</v>
      </c>
      <c r="X148" s="183" t="s">
        <v>1160</v>
      </c>
      <c r="Y148" s="168" t="s">
        <v>363</v>
      </c>
      <c r="Z148" s="170">
        <v>2019011000081</v>
      </c>
      <c r="AA148" s="170" t="s">
        <v>1161</v>
      </c>
      <c r="AB148" s="169" t="s">
        <v>1120</v>
      </c>
      <c r="AC148" s="169" t="s">
        <v>1121</v>
      </c>
      <c r="AD148" s="170">
        <v>3299054</v>
      </c>
      <c r="AE148" s="169" t="s">
        <v>1122</v>
      </c>
      <c r="AF148" s="169" t="s">
        <v>1204</v>
      </c>
      <c r="AG148" s="168" t="s">
        <v>1128</v>
      </c>
      <c r="AH148" s="192"/>
    </row>
    <row r="149" spans="1:34" ht="98.25" customHeight="1" x14ac:dyDescent="0.25">
      <c r="A149" s="192"/>
      <c r="B149" s="168" t="s">
        <v>1113</v>
      </c>
      <c r="C149" s="168" t="s">
        <v>1114</v>
      </c>
      <c r="D149" s="168" t="s">
        <v>1200</v>
      </c>
      <c r="E149" s="183" t="s">
        <v>549</v>
      </c>
      <c r="F149" s="168" t="s">
        <v>1116</v>
      </c>
      <c r="G149" s="183" t="s">
        <v>1158</v>
      </c>
      <c r="H149" s="168" t="s">
        <v>1117</v>
      </c>
      <c r="I149" s="168" t="s">
        <v>1118</v>
      </c>
      <c r="J149" s="184">
        <v>110285000</v>
      </c>
      <c r="K149" s="185">
        <v>110289351.715</v>
      </c>
      <c r="L149" s="168" t="s">
        <v>1202</v>
      </c>
      <c r="M149" s="185"/>
      <c r="N149" s="168"/>
      <c r="O149" s="168"/>
      <c r="P149" s="168"/>
      <c r="Q149" s="168"/>
      <c r="R149" s="168"/>
      <c r="S149" s="168"/>
      <c r="T149" s="168"/>
      <c r="U149" s="168"/>
      <c r="V149" s="168"/>
      <c r="W149" s="168" t="s">
        <v>1119</v>
      </c>
      <c r="X149" s="183" t="s">
        <v>1160</v>
      </c>
      <c r="Y149" s="168" t="s">
        <v>363</v>
      </c>
      <c r="Z149" s="170">
        <v>2019011000081</v>
      </c>
      <c r="AA149" s="170" t="s">
        <v>1161</v>
      </c>
      <c r="AB149" s="169" t="s">
        <v>1120</v>
      </c>
      <c r="AC149" s="169" t="s">
        <v>1121</v>
      </c>
      <c r="AD149" s="170">
        <v>3299054</v>
      </c>
      <c r="AE149" s="169" t="s">
        <v>1122</v>
      </c>
      <c r="AF149" s="169" t="s">
        <v>1125</v>
      </c>
      <c r="AG149" s="168" t="s">
        <v>1128</v>
      </c>
      <c r="AH149" s="192"/>
    </row>
    <row r="150" spans="1:34" ht="98.25" customHeight="1" x14ac:dyDescent="0.25">
      <c r="A150" s="192"/>
      <c r="B150" s="168" t="s">
        <v>1113</v>
      </c>
      <c r="C150" s="168" t="s">
        <v>1114</v>
      </c>
      <c r="D150" s="168" t="s">
        <v>1200</v>
      </c>
      <c r="E150" s="183" t="s">
        <v>549</v>
      </c>
      <c r="F150" s="168" t="s">
        <v>1116</v>
      </c>
      <c r="G150" s="183" t="s">
        <v>1158</v>
      </c>
      <c r="H150" s="168" t="s">
        <v>1117</v>
      </c>
      <c r="I150" s="168" t="s">
        <v>1118</v>
      </c>
      <c r="J150" s="184">
        <v>15450000</v>
      </c>
      <c r="K150" s="185"/>
      <c r="L150" s="168"/>
      <c r="M150" s="185"/>
      <c r="N150" s="168"/>
      <c r="O150" s="168" t="s">
        <v>1205</v>
      </c>
      <c r="P150" s="168" t="s">
        <v>1206</v>
      </c>
      <c r="Q150" s="168"/>
      <c r="R150" s="168"/>
      <c r="S150" s="168"/>
      <c r="T150" s="168"/>
      <c r="U150" s="168"/>
      <c r="V150" s="168"/>
      <c r="W150" s="168" t="s">
        <v>1119</v>
      </c>
      <c r="X150" s="183" t="s">
        <v>1160</v>
      </c>
      <c r="Y150" s="168" t="s">
        <v>363</v>
      </c>
      <c r="Z150" s="170">
        <v>2019011000081</v>
      </c>
      <c r="AA150" s="170" t="s">
        <v>1161</v>
      </c>
      <c r="AB150" s="169" t="s">
        <v>1120</v>
      </c>
      <c r="AC150" s="169" t="s">
        <v>606</v>
      </c>
      <c r="AD150" s="170">
        <v>3299060</v>
      </c>
      <c r="AE150" s="169" t="s">
        <v>1135</v>
      </c>
      <c r="AF150" s="169" t="s">
        <v>1207</v>
      </c>
      <c r="AG150" s="168" t="s">
        <v>1208</v>
      </c>
      <c r="AH150" s="192"/>
    </row>
    <row r="151" spans="1:34" ht="98.25" customHeight="1" x14ac:dyDescent="0.25">
      <c r="A151" s="192"/>
      <c r="B151" s="168" t="s">
        <v>1113</v>
      </c>
      <c r="C151" s="168" t="s">
        <v>1114</v>
      </c>
      <c r="D151" s="168" t="s">
        <v>1200</v>
      </c>
      <c r="E151" s="183" t="s">
        <v>549</v>
      </c>
      <c r="F151" s="168" t="s">
        <v>1116</v>
      </c>
      <c r="G151" s="183" t="s">
        <v>1158</v>
      </c>
      <c r="H151" s="168" t="s">
        <v>1117</v>
      </c>
      <c r="I151" s="168" t="s">
        <v>1118</v>
      </c>
      <c r="J151" s="184">
        <v>41200000</v>
      </c>
      <c r="K151" s="185">
        <v>41200000</v>
      </c>
      <c r="L151" s="168" t="s">
        <v>1202</v>
      </c>
      <c r="M151" s="185"/>
      <c r="N151" s="168"/>
      <c r="O151" s="168" t="s">
        <v>1209</v>
      </c>
      <c r="P151" s="168"/>
      <c r="Q151" s="168"/>
      <c r="R151" s="168"/>
      <c r="S151" s="168"/>
      <c r="T151" s="168"/>
      <c r="U151" s="168"/>
      <c r="V151" s="168"/>
      <c r="W151" s="168" t="s">
        <v>1119</v>
      </c>
      <c r="X151" s="183" t="s">
        <v>1160</v>
      </c>
      <c r="Y151" s="168" t="s">
        <v>363</v>
      </c>
      <c r="Z151" s="170">
        <v>2019011000081</v>
      </c>
      <c r="AA151" s="170" t="s">
        <v>1161</v>
      </c>
      <c r="AB151" s="169" t="s">
        <v>1120</v>
      </c>
      <c r="AC151" s="169" t="s">
        <v>606</v>
      </c>
      <c r="AD151" s="170">
        <v>3299060</v>
      </c>
      <c r="AE151" s="169" t="s">
        <v>1135</v>
      </c>
      <c r="AF151" s="169" t="s">
        <v>1140</v>
      </c>
      <c r="AG151" s="168" t="s">
        <v>1208</v>
      </c>
      <c r="AH151" s="192"/>
    </row>
    <row r="152" spans="1:34" ht="98.25" customHeight="1" x14ac:dyDescent="0.25">
      <c r="A152" s="192"/>
      <c r="B152" s="168" t="s">
        <v>1113</v>
      </c>
      <c r="C152" s="168" t="s">
        <v>1114</v>
      </c>
      <c r="D152" s="168" t="s">
        <v>1200</v>
      </c>
      <c r="E152" s="183" t="s">
        <v>549</v>
      </c>
      <c r="F152" s="168" t="s">
        <v>1116</v>
      </c>
      <c r="G152" s="183" t="s">
        <v>1158</v>
      </c>
      <c r="H152" s="168" t="s">
        <v>1117</v>
      </c>
      <c r="I152" s="168" t="s">
        <v>1118</v>
      </c>
      <c r="J152" s="184">
        <v>47150000</v>
      </c>
      <c r="K152" s="185"/>
      <c r="L152" s="168"/>
      <c r="M152" s="185"/>
      <c r="N152" s="168"/>
      <c r="O152" s="168" t="s">
        <v>1209</v>
      </c>
      <c r="P152" s="168"/>
      <c r="Q152" s="168"/>
      <c r="R152" s="168"/>
      <c r="S152" s="168"/>
      <c r="T152" s="168"/>
      <c r="U152" s="168"/>
      <c r="V152" s="168"/>
      <c r="W152" s="168" t="s">
        <v>1119</v>
      </c>
      <c r="X152" s="183" t="s">
        <v>1160</v>
      </c>
      <c r="Y152" s="168" t="s">
        <v>363</v>
      </c>
      <c r="Z152" s="170">
        <v>2019011000081</v>
      </c>
      <c r="AA152" s="170" t="s">
        <v>1161</v>
      </c>
      <c r="AB152" s="169" t="s">
        <v>1120</v>
      </c>
      <c r="AC152" s="169" t="s">
        <v>606</v>
      </c>
      <c r="AD152" s="170">
        <v>3299060</v>
      </c>
      <c r="AE152" s="169" t="s">
        <v>1135</v>
      </c>
      <c r="AF152" s="169" t="s">
        <v>607</v>
      </c>
      <c r="AG152" s="168" t="s">
        <v>1128</v>
      </c>
      <c r="AH152" s="192"/>
    </row>
    <row r="153" spans="1:34" ht="98.25" customHeight="1" x14ac:dyDescent="0.25">
      <c r="A153" s="192"/>
      <c r="B153" s="168" t="s">
        <v>1113</v>
      </c>
      <c r="C153" s="168" t="s">
        <v>1114</v>
      </c>
      <c r="D153" s="168" t="s">
        <v>1200</v>
      </c>
      <c r="E153" s="183" t="s">
        <v>549</v>
      </c>
      <c r="F153" s="168" t="s">
        <v>1116</v>
      </c>
      <c r="G153" s="183" t="s">
        <v>1158</v>
      </c>
      <c r="H153" s="168" t="s">
        <v>1117</v>
      </c>
      <c r="I153" s="168" t="s">
        <v>1118</v>
      </c>
      <c r="J153" s="184">
        <v>40971325.460000001</v>
      </c>
      <c r="K153" s="185"/>
      <c r="L153" s="168"/>
      <c r="M153" s="185"/>
      <c r="N153" s="168"/>
      <c r="O153" s="168" t="s">
        <v>1209</v>
      </c>
      <c r="P153" s="168" t="s">
        <v>1210</v>
      </c>
      <c r="Q153" s="168"/>
      <c r="R153" s="168"/>
      <c r="S153" s="168"/>
      <c r="T153" s="168"/>
      <c r="U153" s="168"/>
      <c r="V153" s="168"/>
      <c r="W153" s="168" t="s">
        <v>1119</v>
      </c>
      <c r="X153" s="183" t="s">
        <v>1160</v>
      </c>
      <c r="Y153" s="168" t="s">
        <v>363</v>
      </c>
      <c r="Z153" s="170">
        <v>2019011000081</v>
      </c>
      <c r="AA153" s="170" t="s">
        <v>1161</v>
      </c>
      <c r="AB153" s="169" t="s">
        <v>1120</v>
      </c>
      <c r="AC153" s="169" t="s">
        <v>606</v>
      </c>
      <c r="AD153" s="170">
        <v>3299060</v>
      </c>
      <c r="AE153" s="169" t="s">
        <v>1135</v>
      </c>
      <c r="AF153" s="169" t="s">
        <v>1140</v>
      </c>
      <c r="AG153" s="168" t="s">
        <v>1128</v>
      </c>
      <c r="AH153" s="192"/>
    </row>
    <row r="154" spans="1:34" ht="98.25" customHeight="1" x14ac:dyDescent="0.25">
      <c r="A154" s="192"/>
      <c r="B154" s="168" t="s">
        <v>1113</v>
      </c>
      <c r="C154" s="168" t="s">
        <v>1114</v>
      </c>
      <c r="D154" s="168" t="s">
        <v>1200</v>
      </c>
      <c r="E154" s="183" t="s">
        <v>549</v>
      </c>
      <c r="F154" s="168" t="s">
        <v>1116</v>
      </c>
      <c r="G154" s="183" t="s">
        <v>1158</v>
      </c>
      <c r="H154" s="168" t="s">
        <v>1117</v>
      </c>
      <c r="I154" s="168" t="s">
        <v>1118</v>
      </c>
      <c r="J154" s="184">
        <v>72496000</v>
      </c>
      <c r="K154" s="185"/>
      <c r="L154" s="168"/>
      <c r="M154" s="185"/>
      <c r="N154" s="168"/>
      <c r="O154" s="168" t="s">
        <v>1209</v>
      </c>
      <c r="P154" s="168"/>
      <c r="Q154" s="168"/>
      <c r="R154" s="168"/>
      <c r="S154" s="168"/>
      <c r="T154" s="168"/>
      <c r="U154" s="168"/>
      <c r="V154" s="168"/>
      <c r="W154" s="168" t="s">
        <v>1119</v>
      </c>
      <c r="X154" s="183" t="s">
        <v>1160</v>
      </c>
      <c r="Y154" s="168" t="s">
        <v>363</v>
      </c>
      <c r="Z154" s="170">
        <v>2019011000081</v>
      </c>
      <c r="AA154" s="170" t="s">
        <v>1161</v>
      </c>
      <c r="AB154" s="169" t="s">
        <v>1120</v>
      </c>
      <c r="AC154" s="169" t="s">
        <v>606</v>
      </c>
      <c r="AD154" s="170">
        <v>3299060</v>
      </c>
      <c r="AE154" s="169" t="s">
        <v>1135</v>
      </c>
      <c r="AF154" s="169" t="s">
        <v>607</v>
      </c>
      <c r="AG154" s="168" t="s">
        <v>1128</v>
      </c>
      <c r="AH154" s="192"/>
    </row>
    <row r="155" spans="1:34" ht="98.25" customHeight="1" x14ac:dyDescent="0.25">
      <c r="A155" s="192"/>
      <c r="B155" s="168" t="s">
        <v>1113</v>
      </c>
      <c r="C155" s="168" t="s">
        <v>1114</v>
      </c>
      <c r="D155" s="168" t="s">
        <v>1200</v>
      </c>
      <c r="E155" s="183" t="s">
        <v>549</v>
      </c>
      <c r="F155" s="168" t="s">
        <v>1116</v>
      </c>
      <c r="G155" s="183" t="s">
        <v>1158</v>
      </c>
      <c r="H155" s="168" t="s">
        <v>1117</v>
      </c>
      <c r="I155" s="168" t="s">
        <v>1118</v>
      </c>
      <c r="J155" s="184">
        <v>89171000</v>
      </c>
      <c r="K155" s="185"/>
      <c r="L155" s="168"/>
      <c r="M155" s="185"/>
      <c r="N155" s="168"/>
      <c r="O155" s="168" t="s">
        <v>1209</v>
      </c>
      <c r="P155" s="168"/>
      <c r="Q155" s="168"/>
      <c r="R155" s="168"/>
      <c r="S155" s="168"/>
      <c r="T155" s="168"/>
      <c r="U155" s="168"/>
      <c r="V155" s="168"/>
      <c r="W155" s="168" t="s">
        <v>1119</v>
      </c>
      <c r="X155" s="183" t="s">
        <v>1160</v>
      </c>
      <c r="Y155" s="168" t="s">
        <v>363</v>
      </c>
      <c r="Z155" s="170">
        <v>2019011000081</v>
      </c>
      <c r="AA155" s="170" t="s">
        <v>1161</v>
      </c>
      <c r="AB155" s="169" t="s">
        <v>1120</v>
      </c>
      <c r="AC155" s="169" t="s">
        <v>606</v>
      </c>
      <c r="AD155" s="170">
        <v>3299060</v>
      </c>
      <c r="AE155" s="169" t="s">
        <v>1135</v>
      </c>
      <c r="AF155" s="169" t="s">
        <v>607</v>
      </c>
      <c r="AG155" s="168" t="s">
        <v>1128</v>
      </c>
      <c r="AH155" s="192"/>
    </row>
    <row r="156" spans="1:34" ht="98.25" customHeight="1" x14ac:dyDescent="0.25">
      <c r="A156" s="192"/>
      <c r="B156" s="168" t="s">
        <v>1113</v>
      </c>
      <c r="C156" s="168" t="s">
        <v>1114</v>
      </c>
      <c r="D156" s="168" t="s">
        <v>1200</v>
      </c>
      <c r="E156" s="183" t="s">
        <v>549</v>
      </c>
      <c r="F156" s="168" t="s">
        <v>1116</v>
      </c>
      <c r="G156" s="183" t="s">
        <v>1158</v>
      </c>
      <c r="H156" s="168" t="s">
        <v>1117</v>
      </c>
      <c r="I156" s="168" t="s">
        <v>1118</v>
      </c>
      <c r="J156" s="184">
        <v>63613667</v>
      </c>
      <c r="K156" s="185" t="s">
        <v>1159</v>
      </c>
      <c r="L156" s="168" t="s">
        <v>1159</v>
      </c>
      <c r="M156" s="185" t="s">
        <v>1159</v>
      </c>
      <c r="N156" s="168" t="s">
        <v>1159</v>
      </c>
      <c r="O156" s="168" t="s">
        <v>1159</v>
      </c>
      <c r="P156" s="168" t="s">
        <v>1159</v>
      </c>
      <c r="Q156" s="168" t="s">
        <v>1159</v>
      </c>
      <c r="R156" s="168" t="s">
        <v>1159</v>
      </c>
      <c r="S156" s="168" t="s">
        <v>1159</v>
      </c>
      <c r="T156" s="168" t="s">
        <v>1159</v>
      </c>
      <c r="U156" s="168" t="s">
        <v>1159</v>
      </c>
      <c r="V156" s="168" t="s">
        <v>1159</v>
      </c>
      <c r="W156" s="168" t="s">
        <v>1119</v>
      </c>
      <c r="X156" s="183" t="s">
        <v>1160</v>
      </c>
      <c r="Y156" s="168" t="s">
        <v>363</v>
      </c>
      <c r="Z156" s="170">
        <v>2019011000081</v>
      </c>
      <c r="AA156" s="170" t="s">
        <v>1161</v>
      </c>
      <c r="AB156" s="169" t="s">
        <v>1120</v>
      </c>
      <c r="AC156" s="169" t="s">
        <v>1121</v>
      </c>
      <c r="AD156" s="170">
        <v>3299054</v>
      </c>
      <c r="AE156" s="169" t="s">
        <v>1122</v>
      </c>
      <c r="AF156" s="169" t="s">
        <v>1123</v>
      </c>
      <c r="AG156" s="168" t="s">
        <v>1128</v>
      </c>
      <c r="AH156" s="192"/>
    </row>
    <row r="157" spans="1:34" ht="98.25" customHeight="1" x14ac:dyDescent="0.25">
      <c r="A157" s="192"/>
      <c r="B157" s="168" t="s">
        <v>1113</v>
      </c>
      <c r="C157" s="168" t="s">
        <v>1114</v>
      </c>
      <c r="D157" s="168" t="s">
        <v>1200</v>
      </c>
      <c r="E157" s="183" t="s">
        <v>549</v>
      </c>
      <c r="F157" s="168" t="s">
        <v>1116</v>
      </c>
      <c r="G157" s="183" t="s">
        <v>1158</v>
      </c>
      <c r="H157" s="168" t="s">
        <v>1117</v>
      </c>
      <c r="I157" s="168" t="s">
        <v>1118</v>
      </c>
      <c r="J157" s="184">
        <v>26245067</v>
      </c>
      <c r="K157" s="185"/>
      <c r="L157" s="168"/>
      <c r="M157" s="185"/>
      <c r="N157" s="168"/>
      <c r="O157" s="168"/>
      <c r="P157" s="168"/>
      <c r="Q157" s="168"/>
      <c r="R157" s="168"/>
      <c r="S157" s="168"/>
      <c r="T157" s="168"/>
      <c r="U157" s="168"/>
      <c r="V157" s="168"/>
      <c r="W157" s="168" t="s">
        <v>1119</v>
      </c>
      <c r="X157" s="183" t="s">
        <v>1160</v>
      </c>
      <c r="Y157" s="168" t="s">
        <v>363</v>
      </c>
      <c r="Z157" s="170">
        <v>2019011000081</v>
      </c>
      <c r="AA157" s="170" t="s">
        <v>1161</v>
      </c>
      <c r="AB157" s="169" t="s">
        <v>1120</v>
      </c>
      <c r="AC157" s="169" t="s">
        <v>1121</v>
      </c>
      <c r="AD157" s="170">
        <v>3299054</v>
      </c>
      <c r="AE157" s="169" t="s">
        <v>1122</v>
      </c>
      <c r="AF157" s="169" t="s">
        <v>1204</v>
      </c>
      <c r="AG157" s="168" t="s">
        <v>1128</v>
      </c>
      <c r="AH157" s="192"/>
    </row>
    <row r="158" spans="1:34" ht="98.25" customHeight="1" x14ac:dyDescent="0.25">
      <c r="A158" s="192"/>
      <c r="B158" s="168" t="s">
        <v>1113</v>
      </c>
      <c r="C158" s="168" t="s">
        <v>1114</v>
      </c>
      <c r="D158" s="168" t="s">
        <v>1200</v>
      </c>
      <c r="E158" s="183" t="s">
        <v>549</v>
      </c>
      <c r="F158" s="168" t="s">
        <v>1116</v>
      </c>
      <c r="G158" s="183" t="s">
        <v>1158</v>
      </c>
      <c r="H158" s="168" t="s">
        <v>1117</v>
      </c>
      <c r="I158" s="168" t="s">
        <v>1118</v>
      </c>
      <c r="J158" s="184">
        <v>103189500</v>
      </c>
      <c r="K158" s="185"/>
      <c r="L158" s="168"/>
      <c r="M158" s="185"/>
      <c r="N158" s="168"/>
      <c r="O158" s="168" t="s">
        <v>1209</v>
      </c>
      <c r="P158" s="168"/>
      <c r="Q158" s="168"/>
      <c r="R158" s="168"/>
      <c r="S158" s="168"/>
      <c r="T158" s="168"/>
      <c r="U158" s="168"/>
      <c r="V158" s="168"/>
      <c r="W158" s="168" t="s">
        <v>1119</v>
      </c>
      <c r="X158" s="183" t="s">
        <v>1160</v>
      </c>
      <c r="Y158" s="168" t="s">
        <v>363</v>
      </c>
      <c r="Z158" s="170">
        <v>2019011000081</v>
      </c>
      <c r="AA158" s="170" t="s">
        <v>1161</v>
      </c>
      <c r="AB158" s="169" t="s">
        <v>1120</v>
      </c>
      <c r="AC158" s="169" t="s">
        <v>606</v>
      </c>
      <c r="AD158" s="170">
        <v>3299060</v>
      </c>
      <c r="AE158" s="169" t="s">
        <v>1135</v>
      </c>
      <c r="AF158" s="169" t="s">
        <v>607</v>
      </c>
      <c r="AG158" s="168" t="s">
        <v>1128</v>
      </c>
      <c r="AH158" s="192"/>
    </row>
    <row r="159" spans="1:34" ht="98.25" customHeight="1" x14ac:dyDescent="0.25">
      <c r="A159" s="192"/>
      <c r="B159" s="168" t="s">
        <v>1113</v>
      </c>
      <c r="C159" s="168" t="s">
        <v>1114</v>
      </c>
      <c r="D159" s="168" t="s">
        <v>1211</v>
      </c>
      <c r="E159" s="183" t="s">
        <v>605</v>
      </c>
      <c r="F159" s="168" t="s">
        <v>1116</v>
      </c>
      <c r="G159" s="183" t="s">
        <v>1158</v>
      </c>
      <c r="H159" s="168" t="s">
        <v>1117</v>
      </c>
      <c r="I159" s="168" t="s">
        <v>1118</v>
      </c>
      <c r="J159" s="184">
        <v>125362446</v>
      </c>
      <c r="K159" s="185"/>
      <c r="L159" s="168"/>
      <c r="M159" s="185"/>
      <c r="N159" s="168"/>
      <c r="O159" s="168"/>
      <c r="P159" s="168"/>
      <c r="Q159" s="168"/>
      <c r="R159" s="168"/>
      <c r="S159" s="168"/>
      <c r="T159" s="168"/>
      <c r="U159" s="168"/>
      <c r="V159" s="168"/>
      <c r="W159" s="168" t="s">
        <v>1119</v>
      </c>
      <c r="X159" s="183" t="s">
        <v>1160</v>
      </c>
      <c r="Y159" s="168" t="s">
        <v>363</v>
      </c>
      <c r="Z159" s="170">
        <v>2019011000081</v>
      </c>
      <c r="AA159" s="170" t="s">
        <v>1161</v>
      </c>
      <c r="AB159" s="169" t="s">
        <v>1120</v>
      </c>
      <c r="AC159" s="169" t="s">
        <v>606</v>
      </c>
      <c r="AD159" s="170">
        <v>3299060</v>
      </c>
      <c r="AE159" s="169" t="s">
        <v>1135</v>
      </c>
      <c r="AF159" s="169" t="s">
        <v>607</v>
      </c>
      <c r="AG159" s="168" t="s">
        <v>1128</v>
      </c>
      <c r="AH159" s="192"/>
    </row>
    <row r="160" spans="1:34" ht="98.25" customHeight="1" x14ac:dyDescent="0.25">
      <c r="A160" s="192"/>
      <c r="B160" s="168" t="s">
        <v>1113</v>
      </c>
      <c r="C160" s="168" t="s">
        <v>1114</v>
      </c>
      <c r="D160" s="168" t="s">
        <v>1212</v>
      </c>
      <c r="E160" s="183" t="s">
        <v>251</v>
      </c>
      <c r="F160" s="168" t="s">
        <v>1116</v>
      </c>
      <c r="G160" s="183" t="s">
        <v>1158</v>
      </c>
      <c r="H160" s="168" t="s">
        <v>1117</v>
      </c>
      <c r="I160" s="168" t="s">
        <v>1118</v>
      </c>
      <c r="J160" s="184">
        <v>42156800.210000001</v>
      </c>
      <c r="K160" s="185"/>
      <c r="L160" s="168"/>
      <c r="M160" s="185"/>
      <c r="N160" s="168"/>
      <c r="O160" s="168" t="s">
        <v>1199</v>
      </c>
      <c r="P160" s="168" t="s">
        <v>1213</v>
      </c>
      <c r="Q160" s="168" t="s">
        <v>1171</v>
      </c>
      <c r="R160" s="168" t="s">
        <v>1214</v>
      </c>
      <c r="S160" s="168"/>
      <c r="T160" s="168"/>
      <c r="U160" s="168" t="s">
        <v>1215</v>
      </c>
      <c r="V160" s="168" t="s">
        <v>1216</v>
      </c>
      <c r="W160" s="168" t="s">
        <v>1165</v>
      </c>
      <c r="X160" s="183" t="s">
        <v>1160</v>
      </c>
      <c r="Y160" s="168" t="s">
        <v>55</v>
      </c>
      <c r="Z160" s="170">
        <v>2017011000179</v>
      </c>
      <c r="AA160" s="170" t="s">
        <v>1238</v>
      </c>
      <c r="AB160" s="169" t="s">
        <v>1166</v>
      </c>
      <c r="AC160" s="169" t="s">
        <v>1167</v>
      </c>
      <c r="AD160" s="170">
        <v>3202032</v>
      </c>
      <c r="AE160" s="169" t="s">
        <v>1217</v>
      </c>
      <c r="AF160" s="169" t="s">
        <v>1218</v>
      </c>
      <c r="AG160" s="168" t="s">
        <v>1128</v>
      </c>
      <c r="AH160" s="192"/>
    </row>
    <row r="161" spans="1:34" ht="98.25" customHeight="1" x14ac:dyDescent="0.25">
      <c r="A161" s="192"/>
      <c r="B161" s="168" t="s">
        <v>1113</v>
      </c>
      <c r="C161" s="168" t="s">
        <v>1114</v>
      </c>
      <c r="D161" s="168" t="s">
        <v>1212</v>
      </c>
      <c r="E161" s="183" t="s">
        <v>251</v>
      </c>
      <c r="F161" s="168" t="s">
        <v>1116</v>
      </c>
      <c r="G161" s="183" t="s">
        <v>1158</v>
      </c>
      <c r="H161" s="168" t="s">
        <v>1117</v>
      </c>
      <c r="I161" s="168" t="s">
        <v>1118</v>
      </c>
      <c r="J161" s="184">
        <v>30682609.450000003</v>
      </c>
      <c r="K161" s="185"/>
      <c r="L161" s="168"/>
      <c r="M161" s="185"/>
      <c r="N161" s="168"/>
      <c r="O161" s="168" t="s">
        <v>1199</v>
      </c>
      <c r="P161" s="168" t="s">
        <v>1213</v>
      </c>
      <c r="Q161" s="168" t="s">
        <v>1171</v>
      </c>
      <c r="R161" s="168" t="s">
        <v>1214</v>
      </c>
      <c r="S161" s="168"/>
      <c r="T161" s="168"/>
      <c r="U161" s="168" t="s">
        <v>1215</v>
      </c>
      <c r="V161" s="168" t="s">
        <v>1216</v>
      </c>
      <c r="W161" s="168" t="s">
        <v>1165</v>
      </c>
      <c r="X161" s="183" t="s">
        <v>1160</v>
      </c>
      <c r="Y161" s="168" t="s">
        <v>55</v>
      </c>
      <c r="Z161" s="170">
        <v>2017011000179</v>
      </c>
      <c r="AA161" s="170" t="s">
        <v>1238</v>
      </c>
      <c r="AB161" s="169" t="s">
        <v>1166</v>
      </c>
      <c r="AC161" s="169" t="s">
        <v>1167</v>
      </c>
      <c r="AD161" s="170">
        <v>3202032</v>
      </c>
      <c r="AE161" s="169" t="s">
        <v>1217</v>
      </c>
      <c r="AF161" s="169" t="s">
        <v>1218</v>
      </c>
      <c r="AG161" s="168" t="s">
        <v>1128</v>
      </c>
      <c r="AH161" s="192"/>
    </row>
    <row r="162" spans="1:34" ht="98.25" customHeight="1" x14ac:dyDescent="0.25">
      <c r="A162" s="192"/>
      <c r="B162" s="168" t="s">
        <v>1113</v>
      </c>
      <c r="C162" s="168" t="s">
        <v>1114</v>
      </c>
      <c r="D162" s="168" t="s">
        <v>1212</v>
      </c>
      <c r="E162" s="183" t="s">
        <v>251</v>
      </c>
      <c r="F162" s="168" t="s">
        <v>1116</v>
      </c>
      <c r="G162" s="183" t="s">
        <v>1158</v>
      </c>
      <c r="H162" s="168" t="s">
        <v>1117</v>
      </c>
      <c r="I162" s="168" t="s">
        <v>1118</v>
      </c>
      <c r="J162" s="184">
        <v>63840000.450000003</v>
      </c>
      <c r="K162" s="185"/>
      <c r="L162" s="168"/>
      <c r="M162" s="185"/>
      <c r="N162" s="168"/>
      <c r="O162" s="168" t="s">
        <v>1199</v>
      </c>
      <c r="P162" s="168" t="s">
        <v>1213</v>
      </c>
      <c r="Q162" s="168" t="s">
        <v>1171</v>
      </c>
      <c r="R162" s="168" t="s">
        <v>1214</v>
      </c>
      <c r="S162" s="168"/>
      <c r="T162" s="168"/>
      <c r="U162" s="168" t="s">
        <v>1215</v>
      </c>
      <c r="V162" s="168" t="s">
        <v>1216</v>
      </c>
      <c r="W162" s="168" t="s">
        <v>1165</v>
      </c>
      <c r="X162" s="183" t="s">
        <v>1160</v>
      </c>
      <c r="Y162" s="168" t="s">
        <v>55</v>
      </c>
      <c r="Z162" s="170">
        <v>2017011000179</v>
      </c>
      <c r="AA162" s="170" t="s">
        <v>1238</v>
      </c>
      <c r="AB162" s="169" t="s">
        <v>1166</v>
      </c>
      <c r="AC162" s="169" t="s">
        <v>1167</v>
      </c>
      <c r="AD162" s="170">
        <v>3202032</v>
      </c>
      <c r="AE162" s="169" t="s">
        <v>1217</v>
      </c>
      <c r="AF162" s="169" t="s">
        <v>1218</v>
      </c>
      <c r="AG162" s="168" t="s">
        <v>1128</v>
      </c>
      <c r="AH162" s="192"/>
    </row>
    <row r="163" spans="1:34" ht="98.25" customHeight="1" x14ac:dyDescent="0.25">
      <c r="A163" s="192"/>
      <c r="B163" s="168" t="s">
        <v>1113</v>
      </c>
      <c r="C163" s="168" t="s">
        <v>1114</v>
      </c>
      <c r="D163" s="168" t="s">
        <v>1212</v>
      </c>
      <c r="E163" s="183" t="s">
        <v>251</v>
      </c>
      <c r="F163" s="168" t="s">
        <v>1116</v>
      </c>
      <c r="G163" s="183" t="s">
        <v>1158</v>
      </c>
      <c r="H163" s="168" t="s">
        <v>1117</v>
      </c>
      <c r="I163" s="168" t="s">
        <v>1118</v>
      </c>
      <c r="J163" s="184">
        <v>64030000.450000003</v>
      </c>
      <c r="K163" s="185"/>
      <c r="L163" s="168"/>
      <c r="M163" s="185"/>
      <c r="N163" s="168"/>
      <c r="O163" s="168" t="s">
        <v>1199</v>
      </c>
      <c r="P163" s="168" t="s">
        <v>1213</v>
      </c>
      <c r="Q163" s="168" t="s">
        <v>1171</v>
      </c>
      <c r="R163" s="168" t="s">
        <v>1214</v>
      </c>
      <c r="S163" s="168"/>
      <c r="T163" s="168"/>
      <c r="U163" s="168" t="s">
        <v>1215</v>
      </c>
      <c r="V163" s="168" t="s">
        <v>1216</v>
      </c>
      <c r="W163" s="168" t="s">
        <v>1165</v>
      </c>
      <c r="X163" s="183" t="s">
        <v>1160</v>
      </c>
      <c r="Y163" s="168" t="s">
        <v>55</v>
      </c>
      <c r="Z163" s="170">
        <v>2017011000179</v>
      </c>
      <c r="AA163" s="170" t="s">
        <v>1238</v>
      </c>
      <c r="AB163" s="169" t="s">
        <v>1166</v>
      </c>
      <c r="AC163" s="169" t="s">
        <v>1167</v>
      </c>
      <c r="AD163" s="170">
        <v>3202032</v>
      </c>
      <c r="AE163" s="169" t="s">
        <v>1217</v>
      </c>
      <c r="AF163" s="169" t="s">
        <v>1218</v>
      </c>
      <c r="AG163" s="168" t="s">
        <v>1128</v>
      </c>
      <c r="AH163" s="192"/>
    </row>
    <row r="164" spans="1:34" ht="98.25" customHeight="1" x14ac:dyDescent="0.25">
      <c r="A164" s="192"/>
      <c r="B164" s="168" t="s">
        <v>1113</v>
      </c>
      <c r="C164" s="168" t="s">
        <v>1114</v>
      </c>
      <c r="D164" s="168" t="s">
        <v>1212</v>
      </c>
      <c r="E164" s="183" t="s">
        <v>251</v>
      </c>
      <c r="F164" s="168" t="s">
        <v>1116</v>
      </c>
      <c r="G164" s="183" t="s">
        <v>1158</v>
      </c>
      <c r="H164" s="168" t="s">
        <v>1117</v>
      </c>
      <c r="I164" s="168" t="s">
        <v>1118</v>
      </c>
      <c r="J164" s="184">
        <v>63840000.450000003</v>
      </c>
      <c r="K164" s="185"/>
      <c r="L164" s="168"/>
      <c r="M164" s="185"/>
      <c r="N164" s="168"/>
      <c r="O164" s="168" t="s">
        <v>1199</v>
      </c>
      <c r="P164" s="168" t="s">
        <v>1213</v>
      </c>
      <c r="Q164" s="168" t="s">
        <v>1171</v>
      </c>
      <c r="R164" s="168" t="s">
        <v>1214</v>
      </c>
      <c r="S164" s="168"/>
      <c r="T164" s="168"/>
      <c r="U164" s="168" t="s">
        <v>1215</v>
      </c>
      <c r="V164" s="168" t="s">
        <v>1216</v>
      </c>
      <c r="W164" s="168" t="s">
        <v>1165</v>
      </c>
      <c r="X164" s="183" t="s">
        <v>1160</v>
      </c>
      <c r="Y164" s="168" t="s">
        <v>55</v>
      </c>
      <c r="Z164" s="170">
        <v>2017011000179</v>
      </c>
      <c r="AA164" s="170" t="s">
        <v>1238</v>
      </c>
      <c r="AB164" s="169" t="s">
        <v>1166</v>
      </c>
      <c r="AC164" s="169" t="s">
        <v>1167</v>
      </c>
      <c r="AD164" s="170">
        <v>3202032</v>
      </c>
      <c r="AE164" s="169" t="s">
        <v>1217</v>
      </c>
      <c r="AF164" s="169" t="s">
        <v>1218</v>
      </c>
      <c r="AG164" s="168" t="s">
        <v>1128</v>
      </c>
      <c r="AH164" s="192"/>
    </row>
    <row r="165" spans="1:34" ht="98.25" customHeight="1" x14ac:dyDescent="0.25">
      <c r="A165" s="192"/>
      <c r="B165" s="168" t="s">
        <v>1113</v>
      </c>
      <c r="C165" s="168" t="s">
        <v>1114</v>
      </c>
      <c r="D165" s="168" t="s">
        <v>1212</v>
      </c>
      <c r="E165" s="183" t="s">
        <v>251</v>
      </c>
      <c r="F165" s="168" t="s">
        <v>1116</v>
      </c>
      <c r="G165" s="183" t="s">
        <v>1158</v>
      </c>
      <c r="H165" s="168" t="s">
        <v>1117</v>
      </c>
      <c r="I165" s="168" t="s">
        <v>1118</v>
      </c>
      <c r="J165" s="184">
        <v>63840000.450000003</v>
      </c>
      <c r="K165" s="185"/>
      <c r="L165" s="168"/>
      <c r="M165" s="185"/>
      <c r="N165" s="168"/>
      <c r="O165" s="168" t="s">
        <v>1199</v>
      </c>
      <c r="P165" s="168" t="s">
        <v>1213</v>
      </c>
      <c r="Q165" s="168" t="s">
        <v>1171</v>
      </c>
      <c r="R165" s="168" t="s">
        <v>1214</v>
      </c>
      <c r="S165" s="168"/>
      <c r="T165" s="168"/>
      <c r="U165" s="168" t="s">
        <v>1215</v>
      </c>
      <c r="V165" s="168" t="s">
        <v>1216</v>
      </c>
      <c r="W165" s="168" t="s">
        <v>1165</v>
      </c>
      <c r="X165" s="183" t="s">
        <v>1160</v>
      </c>
      <c r="Y165" s="168" t="s">
        <v>55</v>
      </c>
      <c r="Z165" s="170">
        <v>2017011000179</v>
      </c>
      <c r="AA165" s="170" t="s">
        <v>1238</v>
      </c>
      <c r="AB165" s="169" t="s">
        <v>1166</v>
      </c>
      <c r="AC165" s="169" t="s">
        <v>1167</v>
      </c>
      <c r="AD165" s="170">
        <v>3202032</v>
      </c>
      <c r="AE165" s="169" t="s">
        <v>1217</v>
      </c>
      <c r="AF165" s="169" t="s">
        <v>1218</v>
      </c>
      <c r="AG165" s="168" t="s">
        <v>1128</v>
      </c>
      <c r="AH165" s="192"/>
    </row>
    <row r="166" spans="1:34" ht="98.25" customHeight="1" x14ac:dyDescent="0.25">
      <c r="A166" s="192"/>
      <c r="B166" s="168" t="s">
        <v>1113</v>
      </c>
      <c r="C166" s="168" t="s">
        <v>1114</v>
      </c>
      <c r="D166" s="168" t="s">
        <v>1212</v>
      </c>
      <c r="E166" s="183" t="s">
        <v>251</v>
      </c>
      <c r="F166" s="168" t="s">
        <v>1116</v>
      </c>
      <c r="G166" s="183" t="s">
        <v>1158</v>
      </c>
      <c r="H166" s="168" t="s">
        <v>1117</v>
      </c>
      <c r="I166" s="168" t="s">
        <v>1118</v>
      </c>
      <c r="J166" s="184">
        <v>65530366.695</v>
      </c>
      <c r="K166" s="185"/>
      <c r="L166" s="168"/>
      <c r="M166" s="185"/>
      <c r="N166" s="168"/>
      <c r="O166" s="168" t="s">
        <v>1199</v>
      </c>
      <c r="P166" s="168" t="s">
        <v>1213</v>
      </c>
      <c r="Q166" s="168" t="s">
        <v>1171</v>
      </c>
      <c r="R166" s="168" t="s">
        <v>1214</v>
      </c>
      <c r="S166" s="168"/>
      <c r="T166" s="168"/>
      <c r="U166" s="168" t="s">
        <v>1215</v>
      </c>
      <c r="V166" s="168" t="s">
        <v>1216</v>
      </c>
      <c r="W166" s="168" t="s">
        <v>1165</v>
      </c>
      <c r="X166" s="183" t="s">
        <v>1160</v>
      </c>
      <c r="Y166" s="168" t="s">
        <v>55</v>
      </c>
      <c r="Z166" s="170">
        <v>2017011000179</v>
      </c>
      <c r="AA166" s="170" t="s">
        <v>1238</v>
      </c>
      <c r="AB166" s="169" t="s">
        <v>1166</v>
      </c>
      <c r="AC166" s="169" t="s">
        <v>1167</v>
      </c>
      <c r="AD166" s="170">
        <v>3202032</v>
      </c>
      <c r="AE166" s="169" t="s">
        <v>1217</v>
      </c>
      <c r="AF166" s="169" t="s">
        <v>1218</v>
      </c>
      <c r="AG166" s="168" t="s">
        <v>1128</v>
      </c>
      <c r="AH166" s="192"/>
    </row>
    <row r="167" spans="1:34" ht="98.25" customHeight="1" x14ac:dyDescent="0.25">
      <c r="A167" s="192"/>
      <c r="B167" s="168" t="s">
        <v>1113</v>
      </c>
      <c r="C167" s="168" t="s">
        <v>1114</v>
      </c>
      <c r="D167" s="168" t="s">
        <v>1212</v>
      </c>
      <c r="E167" s="183" t="s">
        <v>251</v>
      </c>
      <c r="F167" s="168" t="s">
        <v>1116</v>
      </c>
      <c r="G167" s="183" t="s">
        <v>1158</v>
      </c>
      <c r="H167" s="168" t="s">
        <v>1117</v>
      </c>
      <c r="I167" s="168" t="s">
        <v>1118</v>
      </c>
      <c r="J167" s="184">
        <v>78127215.465000004</v>
      </c>
      <c r="K167" s="185"/>
      <c r="L167" s="168"/>
      <c r="M167" s="185"/>
      <c r="N167" s="168"/>
      <c r="O167" s="168" t="s">
        <v>1199</v>
      </c>
      <c r="P167" s="168" t="s">
        <v>1213</v>
      </c>
      <c r="Q167" s="168" t="s">
        <v>1171</v>
      </c>
      <c r="R167" s="168" t="s">
        <v>1214</v>
      </c>
      <c r="S167" s="168"/>
      <c r="T167" s="168"/>
      <c r="U167" s="168" t="s">
        <v>1215</v>
      </c>
      <c r="V167" s="168" t="s">
        <v>1216</v>
      </c>
      <c r="W167" s="168" t="s">
        <v>1165</v>
      </c>
      <c r="X167" s="183" t="s">
        <v>1160</v>
      </c>
      <c r="Y167" s="168" t="s">
        <v>55</v>
      </c>
      <c r="Z167" s="170">
        <v>2017011000179</v>
      </c>
      <c r="AA167" s="170" t="s">
        <v>1238</v>
      </c>
      <c r="AB167" s="169" t="s">
        <v>1166</v>
      </c>
      <c r="AC167" s="169" t="s">
        <v>1167</v>
      </c>
      <c r="AD167" s="170">
        <v>3202032</v>
      </c>
      <c r="AE167" s="169" t="s">
        <v>1217</v>
      </c>
      <c r="AF167" s="169" t="s">
        <v>1218</v>
      </c>
      <c r="AG167" s="168" t="s">
        <v>1128</v>
      </c>
      <c r="AH167" s="192"/>
    </row>
    <row r="168" spans="1:34" ht="98.25" customHeight="1" x14ac:dyDescent="0.25">
      <c r="A168" s="192"/>
      <c r="B168" s="168" t="s">
        <v>1113</v>
      </c>
      <c r="C168" s="168" t="s">
        <v>1114</v>
      </c>
      <c r="D168" s="168" t="s">
        <v>1212</v>
      </c>
      <c r="E168" s="183" t="s">
        <v>251</v>
      </c>
      <c r="F168" s="168" t="s">
        <v>1116</v>
      </c>
      <c r="G168" s="183" t="s">
        <v>1158</v>
      </c>
      <c r="H168" s="168" t="s">
        <v>1117</v>
      </c>
      <c r="I168" s="168" t="s">
        <v>1118</v>
      </c>
      <c r="J168" s="184">
        <v>67237288.379999995</v>
      </c>
      <c r="K168" s="185"/>
      <c r="L168" s="168"/>
      <c r="M168" s="185"/>
      <c r="N168" s="168"/>
      <c r="O168" s="168" t="s">
        <v>1199</v>
      </c>
      <c r="P168" s="168" t="s">
        <v>1213</v>
      </c>
      <c r="Q168" s="168" t="s">
        <v>1171</v>
      </c>
      <c r="R168" s="168" t="s">
        <v>1214</v>
      </c>
      <c r="S168" s="168"/>
      <c r="T168" s="168"/>
      <c r="U168" s="168" t="s">
        <v>1215</v>
      </c>
      <c r="V168" s="168" t="s">
        <v>1216</v>
      </c>
      <c r="W168" s="168" t="s">
        <v>1165</v>
      </c>
      <c r="X168" s="183" t="s">
        <v>1160</v>
      </c>
      <c r="Y168" s="168" t="s">
        <v>55</v>
      </c>
      <c r="Z168" s="170">
        <v>2017011000179</v>
      </c>
      <c r="AA168" s="170" t="s">
        <v>1238</v>
      </c>
      <c r="AB168" s="169" t="s">
        <v>1166</v>
      </c>
      <c r="AC168" s="169" t="s">
        <v>1167</v>
      </c>
      <c r="AD168" s="170">
        <v>3202032</v>
      </c>
      <c r="AE168" s="169" t="s">
        <v>1217</v>
      </c>
      <c r="AF168" s="169" t="s">
        <v>1218</v>
      </c>
      <c r="AG168" s="168" t="s">
        <v>1128</v>
      </c>
      <c r="AH168" s="192"/>
    </row>
    <row r="169" spans="1:34" ht="98.25" customHeight="1" x14ac:dyDescent="0.25">
      <c r="A169" s="192"/>
      <c r="B169" s="168" t="s">
        <v>1113</v>
      </c>
      <c r="C169" s="168" t="s">
        <v>1114</v>
      </c>
      <c r="D169" s="168" t="s">
        <v>1212</v>
      </c>
      <c r="E169" s="183" t="s">
        <v>251</v>
      </c>
      <c r="F169" s="168" t="s">
        <v>1152</v>
      </c>
      <c r="G169" s="183" t="s">
        <v>1158</v>
      </c>
      <c r="H169" s="168" t="s">
        <v>1117</v>
      </c>
      <c r="I169" s="168" t="s">
        <v>1118</v>
      </c>
      <c r="J169" s="184">
        <v>5000000</v>
      </c>
      <c r="K169" s="185"/>
      <c r="L169" s="168"/>
      <c r="M169" s="185"/>
      <c r="N169" s="168"/>
      <c r="O169" s="168" t="s">
        <v>1199</v>
      </c>
      <c r="P169" s="168" t="s">
        <v>1213</v>
      </c>
      <c r="Q169" s="168" t="s">
        <v>1171</v>
      </c>
      <c r="R169" s="168" t="s">
        <v>1214</v>
      </c>
      <c r="S169" s="168"/>
      <c r="T169" s="168"/>
      <c r="U169" s="168" t="s">
        <v>1215</v>
      </c>
      <c r="V169" s="168" t="s">
        <v>1216</v>
      </c>
      <c r="W169" s="168" t="s">
        <v>1165</v>
      </c>
      <c r="X169" s="183" t="s">
        <v>1160</v>
      </c>
      <c r="Y169" s="168" t="s">
        <v>55</v>
      </c>
      <c r="Z169" s="170">
        <v>2017011000179</v>
      </c>
      <c r="AA169" s="170" t="s">
        <v>1238</v>
      </c>
      <c r="AB169" s="169" t="s">
        <v>1166</v>
      </c>
      <c r="AC169" s="169" t="s">
        <v>1167</v>
      </c>
      <c r="AD169" s="170">
        <v>3202032</v>
      </c>
      <c r="AE169" s="169" t="s">
        <v>1217</v>
      </c>
      <c r="AF169" s="169" t="s">
        <v>1218</v>
      </c>
      <c r="AG169" s="168" t="s">
        <v>1126</v>
      </c>
      <c r="AH169" s="192"/>
    </row>
    <row r="170" spans="1:34" ht="98.25" customHeight="1" x14ac:dyDescent="0.25">
      <c r="A170" s="192"/>
      <c r="B170" s="168" t="s">
        <v>1113</v>
      </c>
      <c r="C170" s="168" t="s">
        <v>1114</v>
      </c>
      <c r="D170" s="168" t="s">
        <v>1212</v>
      </c>
      <c r="E170" s="183" t="s">
        <v>251</v>
      </c>
      <c r="F170" s="168" t="s">
        <v>1152</v>
      </c>
      <c r="G170" s="183" t="s">
        <v>1158</v>
      </c>
      <c r="H170" s="168" t="s">
        <v>1117</v>
      </c>
      <c r="I170" s="168" t="s">
        <v>1118</v>
      </c>
      <c r="J170" s="184">
        <v>5000000</v>
      </c>
      <c r="K170" s="185"/>
      <c r="L170" s="168"/>
      <c r="M170" s="185"/>
      <c r="N170" s="168"/>
      <c r="O170" s="168" t="s">
        <v>1199</v>
      </c>
      <c r="P170" s="168" t="s">
        <v>1213</v>
      </c>
      <c r="Q170" s="168" t="s">
        <v>1171</v>
      </c>
      <c r="R170" s="168" t="s">
        <v>1214</v>
      </c>
      <c r="S170" s="168"/>
      <c r="T170" s="168"/>
      <c r="U170" s="168" t="s">
        <v>1215</v>
      </c>
      <c r="V170" s="168" t="s">
        <v>1216</v>
      </c>
      <c r="W170" s="168" t="s">
        <v>1165</v>
      </c>
      <c r="X170" s="183" t="s">
        <v>1160</v>
      </c>
      <c r="Y170" s="168" t="s">
        <v>55</v>
      </c>
      <c r="Z170" s="170">
        <v>2017011000179</v>
      </c>
      <c r="AA170" s="170" t="s">
        <v>1238</v>
      </c>
      <c r="AB170" s="169" t="s">
        <v>1166</v>
      </c>
      <c r="AC170" s="169" t="s">
        <v>1167</v>
      </c>
      <c r="AD170" s="170">
        <v>3202032</v>
      </c>
      <c r="AE170" s="169" t="s">
        <v>1217</v>
      </c>
      <c r="AF170" s="169" t="s">
        <v>1218</v>
      </c>
      <c r="AG170" s="168" t="s">
        <v>1124</v>
      </c>
      <c r="AH170" s="192"/>
    </row>
    <row r="171" spans="1:34" ht="98.25" customHeight="1" x14ac:dyDescent="0.25">
      <c r="A171" s="192"/>
      <c r="B171" s="168" t="s">
        <v>1113</v>
      </c>
      <c r="C171" s="168" t="s">
        <v>1114</v>
      </c>
      <c r="D171" s="168" t="s">
        <v>1212</v>
      </c>
      <c r="E171" s="183" t="s">
        <v>251</v>
      </c>
      <c r="F171" s="168" t="s">
        <v>1152</v>
      </c>
      <c r="G171" s="183" t="s">
        <v>1158</v>
      </c>
      <c r="H171" s="168" t="s">
        <v>1117</v>
      </c>
      <c r="I171" s="168" t="s">
        <v>1118</v>
      </c>
      <c r="J171" s="184">
        <v>13847198</v>
      </c>
      <c r="K171" s="185"/>
      <c r="L171" s="168"/>
      <c r="M171" s="185"/>
      <c r="N171" s="168"/>
      <c r="O171" s="168" t="s">
        <v>1199</v>
      </c>
      <c r="P171" s="168" t="s">
        <v>1213</v>
      </c>
      <c r="Q171" s="168" t="s">
        <v>1171</v>
      </c>
      <c r="R171" s="168" t="s">
        <v>1214</v>
      </c>
      <c r="S171" s="168"/>
      <c r="T171" s="168"/>
      <c r="U171" s="168" t="s">
        <v>1215</v>
      </c>
      <c r="V171" s="168" t="s">
        <v>1216</v>
      </c>
      <c r="W171" s="168" t="s">
        <v>1165</v>
      </c>
      <c r="X171" s="183" t="s">
        <v>1160</v>
      </c>
      <c r="Y171" s="168" t="s">
        <v>55</v>
      </c>
      <c r="Z171" s="170">
        <v>2017011000179</v>
      </c>
      <c r="AA171" s="170" t="s">
        <v>1238</v>
      </c>
      <c r="AB171" s="169" t="s">
        <v>1166</v>
      </c>
      <c r="AC171" s="169" t="s">
        <v>1167</v>
      </c>
      <c r="AD171" s="170">
        <v>3202032</v>
      </c>
      <c r="AE171" s="169" t="s">
        <v>1217</v>
      </c>
      <c r="AF171" s="169" t="s">
        <v>1218</v>
      </c>
      <c r="AG171" s="168" t="s">
        <v>1126</v>
      </c>
      <c r="AH171" s="192"/>
    </row>
    <row r="172" spans="1:34" ht="98.25" customHeight="1" x14ac:dyDescent="0.25">
      <c r="A172" s="192"/>
      <c r="B172" s="168" t="s">
        <v>1113</v>
      </c>
      <c r="C172" s="168" t="s">
        <v>1114</v>
      </c>
      <c r="D172" s="168" t="s">
        <v>1212</v>
      </c>
      <c r="E172" s="183" t="s">
        <v>251</v>
      </c>
      <c r="F172" s="168" t="s">
        <v>1152</v>
      </c>
      <c r="G172" s="183" t="s">
        <v>1158</v>
      </c>
      <c r="H172" s="168" t="s">
        <v>1117</v>
      </c>
      <c r="I172" s="168" t="s">
        <v>1118</v>
      </c>
      <c r="J172" s="184">
        <v>14000000</v>
      </c>
      <c r="K172" s="185"/>
      <c r="L172" s="168"/>
      <c r="M172" s="185"/>
      <c r="N172" s="168"/>
      <c r="O172" s="168" t="s">
        <v>1199</v>
      </c>
      <c r="P172" s="168" t="s">
        <v>1213</v>
      </c>
      <c r="Q172" s="168" t="s">
        <v>1171</v>
      </c>
      <c r="R172" s="168" t="s">
        <v>1214</v>
      </c>
      <c r="S172" s="168"/>
      <c r="T172" s="168"/>
      <c r="U172" s="168" t="s">
        <v>1215</v>
      </c>
      <c r="V172" s="168" t="s">
        <v>1216</v>
      </c>
      <c r="W172" s="168" t="s">
        <v>1165</v>
      </c>
      <c r="X172" s="183" t="s">
        <v>1160</v>
      </c>
      <c r="Y172" s="168" t="s">
        <v>55</v>
      </c>
      <c r="Z172" s="170">
        <v>2017011000179</v>
      </c>
      <c r="AA172" s="170" t="s">
        <v>1238</v>
      </c>
      <c r="AB172" s="169" t="s">
        <v>1166</v>
      </c>
      <c r="AC172" s="169" t="s">
        <v>1167</v>
      </c>
      <c r="AD172" s="170">
        <v>3202032</v>
      </c>
      <c r="AE172" s="169" t="s">
        <v>1217</v>
      </c>
      <c r="AF172" s="169" t="s">
        <v>1218</v>
      </c>
      <c r="AG172" s="168" t="s">
        <v>1124</v>
      </c>
      <c r="AH172" s="192"/>
    </row>
    <row r="173" spans="1:34" ht="98.25" customHeight="1" x14ac:dyDescent="0.25">
      <c r="A173" s="192"/>
      <c r="B173" s="168" t="s">
        <v>1113</v>
      </c>
      <c r="C173" s="168" t="s">
        <v>1219</v>
      </c>
      <c r="D173" s="168" t="s">
        <v>1220</v>
      </c>
      <c r="E173" s="183" t="s">
        <v>1654</v>
      </c>
      <c r="F173" s="168" t="s">
        <v>1116</v>
      </c>
      <c r="G173" s="183" t="s">
        <v>1158</v>
      </c>
      <c r="H173" s="168" t="s">
        <v>1117</v>
      </c>
      <c r="I173" s="168" t="s">
        <v>1118</v>
      </c>
      <c r="J173" s="184">
        <v>19845653.48</v>
      </c>
      <c r="K173" s="185">
        <v>0</v>
      </c>
      <c r="L173" s="168"/>
      <c r="M173" s="185">
        <v>0</v>
      </c>
      <c r="N173" s="168"/>
      <c r="O173" s="168"/>
      <c r="P173" s="168"/>
      <c r="Q173" s="168"/>
      <c r="R173" s="168"/>
      <c r="S173" s="168"/>
      <c r="T173" s="168"/>
      <c r="U173" s="168"/>
      <c r="V173" s="168"/>
      <c r="W173" s="168" t="s">
        <v>1119</v>
      </c>
      <c r="X173" s="183" t="s">
        <v>1160</v>
      </c>
      <c r="Y173" s="168" t="s">
        <v>363</v>
      </c>
      <c r="Z173" s="170">
        <v>2019011000081</v>
      </c>
      <c r="AA173" s="170" t="s">
        <v>1161</v>
      </c>
      <c r="AB173" s="169" t="s">
        <v>1120</v>
      </c>
      <c r="AC173" s="169" t="s">
        <v>606</v>
      </c>
      <c r="AD173" s="170">
        <v>3299060</v>
      </c>
      <c r="AE173" s="169" t="s">
        <v>1135</v>
      </c>
      <c r="AF173" s="169" t="s">
        <v>607</v>
      </c>
      <c r="AG173" s="168" t="s">
        <v>1124</v>
      </c>
      <c r="AH173" s="192"/>
    </row>
    <row r="174" spans="1:34" ht="98.25" customHeight="1" x14ac:dyDescent="0.25">
      <c r="A174" s="192"/>
      <c r="B174" s="168" t="s">
        <v>1113</v>
      </c>
      <c r="C174" s="168" t="s">
        <v>1219</v>
      </c>
      <c r="D174" s="168" t="s">
        <v>1220</v>
      </c>
      <c r="E174" s="183" t="s">
        <v>1654</v>
      </c>
      <c r="F174" s="168" t="s">
        <v>1116</v>
      </c>
      <c r="G174" s="183" t="s">
        <v>1158</v>
      </c>
      <c r="H174" s="168" t="s">
        <v>1117</v>
      </c>
      <c r="I174" s="168" t="s">
        <v>1118</v>
      </c>
      <c r="J174" s="184">
        <v>24360000</v>
      </c>
      <c r="K174" s="185">
        <v>0</v>
      </c>
      <c r="L174" s="168"/>
      <c r="M174" s="185">
        <v>0</v>
      </c>
      <c r="N174" s="168"/>
      <c r="O174" s="168"/>
      <c r="P174" s="168"/>
      <c r="Q174" s="168"/>
      <c r="R174" s="168"/>
      <c r="S174" s="168"/>
      <c r="T174" s="168"/>
      <c r="U174" s="168"/>
      <c r="V174" s="168"/>
      <c r="W174" s="168" t="s">
        <v>1119</v>
      </c>
      <c r="X174" s="183" t="s">
        <v>1160</v>
      </c>
      <c r="Y174" s="168" t="s">
        <v>363</v>
      </c>
      <c r="Z174" s="170">
        <v>2019011000081</v>
      </c>
      <c r="AA174" s="170" t="s">
        <v>1161</v>
      </c>
      <c r="AB174" s="169" t="s">
        <v>1120</v>
      </c>
      <c r="AC174" s="169" t="s">
        <v>606</v>
      </c>
      <c r="AD174" s="170">
        <v>3299060</v>
      </c>
      <c r="AE174" s="169" t="s">
        <v>1135</v>
      </c>
      <c r="AF174" s="169" t="s">
        <v>607</v>
      </c>
      <c r="AG174" s="168" t="s">
        <v>1126</v>
      </c>
      <c r="AH174" s="192"/>
    </row>
    <row r="175" spans="1:34" ht="98.25" customHeight="1" x14ac:dyDescent="0.25">
      <c r="A175" s="192"/>
      <c r="B175" s="168" t="s">
        <v>1113</v>
      </c>
      <c r="C175" s="168" t="s">
        <v>1219</v>
      </c>
      <c r="D175" s="168" t="s">
        <v>1220</v>
      </c>
      <c r="E175" s="183" t="s">
        <v>1654</v>
      </c>
      <c r="F175" s="168" t="s">
        <v>1116</v>
      </c>
      <c r="G175" s="183" t="s">
        <v>1158</v>
      </c>
      <c r="H175" s="168" t="s">
        <v>1117</v>
      </c>
      <c r="I175" s="168" t="s">
        <v>1118</v>
      </c>
      <c r="J175" s="184">
        <v>31494400</v>
      </c>
      <c r="K175" s="185">
        <v>0</v>
      </c>
      <c r="L175" s="168"/>
      <c r="M175" s="185">
        <v>0</v>
      </c>
      <c r="N175" s="168"/>
      <c r="O175" s="168"/>
      <c r="P175" s="168"/>
      <c r="Q175" s="168"/>
      <c r="R175" s="168"/>
      <c r="S175" s="168"/>
      <c r="T175" s="168"/>
      <c r="U175" s="168"/>
      <c r="V175" s="168"/>
      <c r="W175" s="168" t="s">
        <v>1119</v>
      </c>
      <c r="X175" s="183" t="s">
        <v>1160</v>
      </c>
      <c r="Y175" s="168" t="s">
        <v>363</v>
      </c>
      <c r="Z175" s="170">
        <v>2019011000081</v>
      </c>
      <c r="AA175" s="170" t="s">
        <v>1161</v>
      </c>
      <c r="AB175" s="169" t="s">
        <v>1120</v>
      </c>
      <c r="AC175" s="169" t="s">
        <v>606</v>
      </c>
      <c r="AD175" s="170">
        <v>3299060</v>
      </c>
      <c r="AE175" s="169" t="s">
        <v>1135</v>
      </c>
      <c r="AF175" s="169" t="s">
        <v>607</v>
      </c>
      <c r="AG175" s="168" t="s">
        <v>1128</v>
      </c>
      <c r="AH175" s="192"/>
    </row>
    <row r="176" spans="1:34" ht="98.25" customHeight="1" x14ac:dyDescent="0.25">
      <c r="A176" s="192"/>
      <c r="B176" s="168" t="s">
        <v>1113</v>
      </c>
      <c r="C176" s="168" t="s">
        <v>1219</v>
      </c>
      <c r="D176" s="168" t="s">
        <v>1220</v>
      </c>
      <c r="E176" s="183" t="s">
        <v>1654</v>
      </c>
      <c r="F176" s="168" t="s">
        <v>1116</v>
      </c>
      <c r="G176" s="183" t="s">
        <v>1158</v>
      </c>
      <c r="H176" s="168" t="s">
        <v>1117</v>
      </c>
      <c r="I176" s="168" t="s">
        <v>1118</v>
      </c>
      <c r="J176" s="184">
        <v>102591300.000001</v>
      </c>
      <c r="K176" s="185">
        <v>0</v>
      </c>
      <c r="L176" s="168"/>
      <c r="M176" s="185">
        <v>0</v>
      </c>
      <c r="N176" s="168"/>
      <c r="O176" s="168"/>
      <c r="P176" s="168"/>
      <c r="Q176" s="168"/>
      <c r="R176" s="168"/>
      <c r="S176" s="168"/>
      <c r="T176" s="168"/>
      <c r="U176" s="168"/>
      <c r="V176" s="168"/>
      <c r="W176" s="168" t="s">
        <v>1119</v>
      </c>
      <c r="X176" s="183" t="s">
        <v>1160</v>
      </c>
      <c r="Y176" s="168" t="s">
        <v>363</v>
      </c>
      <c r="Z176" s="170">
        <v>2019011000081</v>
      </c>
      <c r="AA176" s="170" t="s">
        <v>1161</v>
      </c>
      <c r="AB176" s="169" t="s">
        <v>1120</v>
      </c>
      <c r="AC176" s="169" t="s">
        <v>606</v>
      </c>
      <c r="AD176" s="170">
        <v>3299060</v>
      </c>
      <c r="AE176" s="169" t="s">
        <v>1135</v>
      </c>
      <c r="AF176" s="169" t="s">
        <v>607</v>
      </c>
      <c r="AG176" s="168" t="s">
        <v>1128</v>
      </c>
      <c r="AH176" s="192"/>
    </row>
    <row r="177" spans="1:34" ht="98.25" customHeight="1" x14ac:dyDescent="0.25">
      <c r="A177" s="192"/>
      <c r="B177" s="168" t="s">
        <v>1113</v>
      </c>
      <c r="C177" s="168" t="s">
        <v>1219</v>
      </c>
      <c r="D177" s="168" t="s">
        <v>1220</v>
      </c>
      <c r="E177" s="183" t="s">
        <v>1654</v>
      </c>
      <c r="F177" s="168" t="s">
        <v>1116</v>
      </c>
      <c r="G177" s="183" t="s">
        <v>1158</v>
      </c>
      <c r="H177" s="168" t="s">
        <v>1117</v>
      </c>
      <c r="I177" s="168" t="s">
        <v>1118</v>
      </c>
      <c r="J177" s="184">
        <v>72496000</v>
      </c>
      <c r="K177" s="185">
        <v>0</v>
      </c>
      <c r="L177" s="168"/>
      <c r="M177" s="185">
        <v>0</v>
      </c>
      <c r="N177" s="168"/>
      <c r="O177" s="168"/>
      <c r="P177" s="168"/>
      <c r="Q177" s="168"/>
      <c r="R177" s="168"/>
      <c r="S177" s="168"/>
      <c r="T177" s="168"/>
      <c r="U177" s="168"/>
      <c r="V177" s="168"/>
      <c r="W177" s="168" t="s">
        <v>1119</v>
      </c>
      <c r="X177" s="183" t="s">
        <v>1160</v>
      </c>
      <c r="Y177" s="168" t="s">
        <v>363</v>
      </c>
      <c r="Z177" s="170">
        <v>2019011000081</v>
      </c>
      <c r="AA177" s="170" t="s">
        <v>1161</v>
      </c>
      <c r="AB177" s="169" t="s">
        <v>1120</v>
      </c>
      <c r="AC177" s="169" t="s">
        <v>606</v>
      </c>
      <c r="AD177" s="170">
        <v>3299060</v>
      </c>
      <c r="AE177" s="169" t="s">
        <v>1135</v>
      </c>
      <c r="AF177" s="169" t="s">
        <v>607</v>
      </c>
      <c r="AG177" s="168" t="s">
        <v>1128</v>
      </c>
      <c r="AH177" s="192"/>
    </row>
    <row r="178" spans="1:34" ht="98.25" customHeight="1" x14ac:dyDescent="0.25">
      <c r="A178" s="192"/>
      <c r="B178" s="168" t="s">
        <v>1113</v>
      </c>
      <c r="C178" s="168" t="s">
        <v>1219</v>
      </c>
      <c r="D178" s="168" t="s">
        <v>1221</v>
      </c>
      <c r="E178" s="183" t="s">
        <v>451</v>
      </c>
      <c r="F178" s="168" t="s">
        <v>1116</v>
      </c>
      <c r="G178" s="183" t="s">
        <v>1158</v>
      </c>
      <c r="H178" s="168" t="s">
        <v>1117</v>
      </c>
      <c r="I178" s="168" t="s">
        <v>1118</v>
      </c>
      <c r="J178" s="184">
        <v>1645345</v>
      </c>
      <c r="K178" s="185">
        <v>0</v>
      </c>
      <c r="L178" s="168"/>
      <c r="M178" s="185">
        <v>0</v>
      </c>
      <c r="N178" s="168"/>
      <c r="O178" s="168"/>
      <c r="P178" s="168"/>
      <c r="Q178" s="168"/>
      <c r="R178" s="168"/>
      <c r="S178" s="168"/>
      <c r="T178" s="168"/>
      <c r="U178" s="168"/>
      <c r="V178" s="168"/>
      <c r="W178" s="168" t="s">
        <v>1119</v>
      </c>
      <c r="X178" s="183" t="s">
        <v>1160</v>
      </c>
      <c r="Y178" s="168" t="s">
        <v>363</v>
      </c>
      <c r="Z178" s="170">
        <v>2019011000081</v>
      </c>
      <c r="AA178" s="170" t="s">
        <v>1161</v>
      </c>
      <c r="AB178" s="169" t="s">
        <v>1120</v>
      </c>
      <c r="AC178" s="169" t="s">
        <v>606</v>
      </c>
      <c r="AD178" s="170">
        <v>3299060</v>
      </c>
      <c r="AE178" s="169" t="s">
        <v>1135</v>
      </c>
      <c r="AF178" s="169" t="s">
        <v>607</v>
      </c>
      <c r="AG178" s="168" t="s">
        <v>1124</v>
      </c>
      <c r="AH178" s="192"/>
    </row>
    <row r="179" spans="1:34" ht="98.25" customHeight="1" x14ac:dyDescent="0.25">
      <c r="A179" s="192"/>
      <c r="B179" s="168" t="s">
        <v>1113</v>
      </c>
      <c r="C179" s="168" t="s">
        <v>1219</v>
      </c>
      <c r="D179" s="168" t="s">
        <v>1221</v>
      </c>
      <c r="E179" s="183" t="s">
        <v>451</v>
      </c>
      <c r="F179" s="168" t="s">
        <v>1116</v>
      </c>
      <c r="G179" s="183" t="s">
        <v>1158</v>
      </c>
      <c r="H179" s="168" t="s">
        <v>1117</v>
      </c>
      <c r="I179" s="168" t="s">
        <v>1118</v>
      </c>
      <c r="J179" s="184">
        <v>2167326</v>
      </c>
      <c r="K179" s="185">
        <v>0</v>
      </c>
      <c r="L179" s="168"/>
      <c r="M179" s="185">
        <v>0</v>
      </c>
      <c r="N179" s="168"/>
      <c r="O179" s="168"/>
      <c r="P179" s="168"/>
      <c r="Q179" s="168"/>
      <c r="R179" s="168"/>
      <c r="S179" s="168"/>
      <c r="T179" s="168"/>
      <c r="U179" s="168"/>
      <c r="V179" s="168"/>
      <c r="W179" s="168" t="s">
        <v>1119</v>
      </c>
      <c r="X179" s="183" t="s">
        <v>1160</v>
      </c>
      <c r="Y179" s="168" t="s">
        <v>363</v>
      </c>
      <c r="Z179" s="170">
        <v>2019011000081</v>
      </c>
      <c r="AA179" s="170" t="s">
        <v>1161</v>
      </c>
      <c r="AB179" s="169" t="s">
        <v>1120</v>
      </c>
      <c r="AC179" s="169" t="s">
        <v>606</v>
      </c>
      <c r="AD179" s="170">
        <v>3299060</v>
      </c>
      <c r="AE179" s="169" t="s">
        <v>1135</v>
      </c>
      <c r="AF179" s="169" t="s">
        <v>607</v>
      </c>
      <c r="AG179" s="168" t="s">
        <v>1126</v>
      </c>
      <c r="AH179" s="192"/>
    </row>
    <row r="180" spans="1:34" ht="98.25" customHeight="1" x14ac:dyDescent="0.25">
      <c r="A180" s="192"/>
      <c r="B180" s="168" t="s">
        <v>1113</v>
      </c>
      <c r="C180" s="168" t="s">
        <v>1219</v>
      </c>
      <c r="D180" s="168" t="s">
        <v>1221</v>
      </c>
      <c r="E180" s="183" t="s">
        <v>451</v>
      </c>
      <c r="F180" s="168" t="s">
        <v>1116</v>
      </c>
      <c r="G180" s="183" t="s">
        <v>1158</v>
      </c>
      <c r="H180" s="168" t="s">
        <v>1117</v>
      </c>
      <c r="I180" s="168" t="s">
        <v>1118</v>
      </c>
      <c r="J180" s="184">
        <v>32338000</v>
      </c>
      <c r="K180" s="185">
        <v>0</v>
      </c>
      <c r="L180" s="168"/>
      <c r="M180" s="185">
        <v>0</v>
      </c>
      <c r="N180" s="168"/>
      <c r="O180" s="168"/>
      <c r="P180" s="168"/>
      <c r="Q180" s="168"/>
      <c r="R180" s="168"/>
      <c r="S180" s="168"/>
      <c r="T180" s="168"/>
      <c r="U180" s="168"/>
      <c r="V180" s="168"/>
      <c r="W180" s="168" t="s">
        <v>1119</v>
      </c>
      <c r="X180" s="183" t="s">
        <v>1160</v>
      </c>
      <c r="Y180" s="168" t="s">
        <v>363</v>
      </c>
      <c r="Z180" s="170">
        <v>2019011000081</v>
      </c>
      <c r="AA180" s="170" t="s">
        <v>1161</v>
      </c>
      <c r="AB180" s="169" t="s">
        <v>1120</v>
      </c>
      <c r="AC180" s="169" t="s">
        <v>606</v>
      </c>
      <c r="AD180" s="170">
        <v>3299060</v>
      </c>
      <c r="AE180" s="169" t="s">
        <v>1135</v>
      </c>
      <c r="AF180" s="169" t="s">
        <v>607</v>
      </c>
      <c r="AG180" s="168" t="s">
        <v>1128</v>
      </c>
      <c r="AH180" s="192"/>
    </row>
    <row r="181" spans="1:34" ht="98.25" customHeight="1" x14ac:dyDescent="0.25">
      <c r="A181" s="192"/>
      <c r="B181" s="168" t="s">
        <v>1113</v>
      </c>
      <c r="C181" s="168" t="s">
        <v>1219</v>
      </c>
      <c r="D181" s="168" t="s">
        <v>1221</v>
      </c>
      <c r="E181" s="183" t="s">
        <v>451</v>
      </c>
      <c r="F181" s="168" t="s">
        <v>1116</v>
      </c>
      <c r="G181" s="183" t="s">
        <v>1158</v>
      </c>
      <c r="H181" s="168" t="s">
        <v>1117</v>
      </c>
      <c r="I181" s="168" t="s">
        <v>1118</v>
      </c>
      <c r="J181" s="184">
        <v>605662233</v>
      </c>
      <c r="K181" s="185">
        <v>0</v>
      </c>
      <c r="L181" s="168"/>
      <c r="M181" s="185">
        <v>0</v>
      </c>
      <c r="N181" s="168"/>
      <c r="O181" s="168"/>
      <c r="P181" s="168"/>
      <c r="Q181" s="168"/>
      <c r="R181" s="168"/>
      <c r="S181" s="168"/>
      <c r="T181" s="168"/>
      <c r="U181" s="168"/>
      <c r="V181" s="168"/>
      <c r="W181" s="168" t="s">
        <v>1119</v>
      </c>
      <c r="X181" s="183" t="s">
        <v>1160</v>
      </c>
      <c r="Y181" s="168" t="s">
        <v>363</v>
      </c>
      <c r="Z181" s="170">
        <v>2019011000081</v>
      </c>
      <c r="AA181" s="170" t="s">
        <v>1161</v>
      </c>
      <c r="AB181" s="169" t="s">
        <v>1120</v>
      </c>
      <c r="AC181" s="169" t="s">
        <v>606</v>
      </c>
      <c r="AD181" s="170">
        <v>3299060</v>
      </c>
      <c r="AE181" s="169" t="s">
        <v>1135</v>
      </c>
      <c r="AF181" s="169" t="s">
        <v>607</v>
      </c>
      <c r="AG181" s="168" t="s">
        <v>1128</v>
      </c>
      <c r="AH181" s="192"/>
    </row>
    <row r="182" spans="1:34" ht="98.25" customHeight="1" x14ac:dyDescent="0.25">
      <c r="A182" s="192"/>
      <c r="B182" s="168" t="s">
        <v>1113</v>
      </c>
      <c r="C182" s="168" t="s">
        <v>1219</v>
      </c>
      <c r="D182" s="168" t="s">
        <v>1222</v>
      </c>
      <c r="E182" s="183" t="s">
        <v>490</v>
      </c>
      <c r="F182" s="168" t="s">
        <v>1223</v>
      </c>
      <c r="G182" s="183" t="s">
        <v>1312</v>
      </c>
      <c r="H182" s="168" t="s">
        <v>1117</v>
      </c>
      <c r="I182" s="168" t="s">
        <v>1118</v>
      </c>
      <c r="J182" s="184">
        <v>28000000</v>
      </c>
      <c r="K182" s="185">
        <v>0</v>
      </c>
      <c r="L182" s="168"/>
      <c r="M182" s="185">
        <v>0</v>
      </c>
      <c r="N182" s="168"/>
      <c r="O182" s="168"/>
      <c r="P182" s="168"/>
      <c r="Q182" s="168"/>
      <c r="R182" s="168"/>
      <c r="S182" s="168"/>
      <c r="T182" s="168"/>
      <c r="U182" s="168"/>
      <c r="V182" s="168"/>
      <c r="W182" s="168" t="s">
        <v>1165</v>
      </c>
      <c r="X182" s="183" t="s">
        <v>1160</v>
      </c>
      <c r="Y182" s="168" t="s">
        <v>55</v>
      </c>
      <c r="Z182" s="170">
        <v>2017011000179</v>
      </c>
      <c r="AA182" s="170" t="s">
        <v>1238</v>
      </c>
      <c r="AB182" s="169" t="s">
        <v>1224</v>
      </c>
      <c r="AC182" s="169" t="s">
        <v>1225</v>
      </c>
      <c r="AD182" s="170">
        <v>3202010</v>
      </c>
      <c r="AE182" s="169" t="s">
        <v>1226</v>
      </c>
      <c r="AF182" s="169" t="s">
        <v>1227</v>
      </c>
      <c r="AG182" s="168" t="s">
        <v>1192</v>
      </c>
      <c r="AH182" s="192"/>
    </row>
    <row r="183" spans="1:34" ht="98.25" customHeight="1" x14ac:dyDescent="0.25">
      <c r="A183" s="192"/>
      <c r="B183" s="168" t="s">
        <v>1113</v>
      </c>
      <c r="C183" s="168" t="s">
        <v>1219</v>
      </c>
      <c r="D183" s="168" t="s">
        <v>1222</v>
      </c>
      <c r="E183" s="183" t="s">
        <v>490</v>
      </c>
      <c r="F183" s="168" t="s">
        <v>1223</v>
      </c>
      <c r="G183" s="183" t="s">
        <v>1312</v>
      </c>
      <c r="H183" s="168" t="s">
        <v>1117</v>
      </c>
      <c r="I183" s="168" t="s">
        <v>1118</v>
      </c>
      <c r="J183" s="184">
        <v>0</v>
      </c>
      <c r="K183" s="185">
        <v>0</v>
      </c>
      <c r="L183" s="168"/>
      <c r="M183" s="185">
        <v>0</v>
      </c>
      <c r="N183" s="168"/>
      <c r="O183" s="168"/>
      <c r="P183" s="168"/>
      <c r="Q183" s="168"/>
      <c r="R183" s="168"/>
      <c r="S183" s="168"/>
      <c r="T183" s="168"/>
      <c r="U183" s="168"/>
      <c r="V183" s="168"/>
      <c r="W183" s="168" t="s">
        <v>1165</v>
      </c>
      <c r="X183" s="183" t="s">
        <v>1160</v>
      </c>
      <c r="Y183" s="168" t="s">
        <v>55</v>
      </c>
      <c r="Z183" s="170">
        <v>2017011000179</v>
      </c>
      <c r="AA183" s="170" t="s">
        <v>1238</v>
      </c>
      <c r="AB183" s="169" t="s">
        <v>1224</v>
      </c>
      <c r="AC183" s="169" t="s">
        <v>1225</v>
      </c>
      <c r="AD183" s="170">
        <v>3202010</v>
      </c>
      <c r="AE183" s="169" t="s">
        <v>1226</v>
      </c>
      <c r="AF183" s="169" t="s">
        <v>1227</v>
      </c>
      <c r="AG183" s="168" t="s">
        <v>1156</v>
      </c>
      <c r="AH183" s="192"/>
    </row>
    <row r="184" spans="1:34" ht="98.25" customHeight="1" x14ac:dyDescent="0.25">
      <c r="A184" s="192"/>
      <c r="B184" s="168" t="s">
        <v>1113</v>
      </c>
      <c r="C184" s="168" t="s">
        <v>1219</v>
      </c>
      <c r="D184" s="168" t="s">
        <v>1222</v>
      </c>
      <c r="E184" s="183" t="s">
        <v>490</v>
      </c>
      <c r="F184" s="168" t="s">
        <v>1223</v>
      </c>
      <c r="G184" s="183" t="s">
        <v>1312</v>
      </c>
      <c r="H184" s="168" t="s">
        <v>1117</v>
      </c>
      <c r="I184" s="168" t="s">
        <v>1118</v>
      </c>
      <c r="J184" s="184">
        <v>1202938988</v>
      </c>
      <c r="K184" s="185">
        <v>0</v>
      </c>
      <c r="L184" s="168"/>
      <c r="M184" s="185">
        <v>0</v>
      </c>
      <c r="N184" s="168"/>
      <c r="O184" s="168"/>
      <c r="P184" s="168"/>
      <c r="Q184" s="168"/>
      <c r="R184" s="168"/>
      <c r="S184" s="168"/>
      <c r="T184" s="168"/>
      <c r="U184" s="168"/>
      <c r="V184" s="168"/>
      <c r="W184" s="168" t="s">
        <v>1165</v>
      </c>
      <c r="X184" s="183" t="s">
        <v>1160</v>
      </c>
      <c r="Y184" s="168" t="s">
        <v>55</v>
      </c>
      <c r="Z184" s="170">
        <v>2017011000179</v>
      </c>
      <c r="AA184" s="170" t="s">
        <v>1238</v>
      </c>
      <c r="AB184" s="169" t="s">
        <v>1224</v>
      </c>
      <c r="AC184" s="169" t="s">
        <v>1225</v>
      </c>
      <c r="AD184" s="170">
        <v>3202010</v>
      </c>
      <c r="AE184" s="169" t="s">
        <v>1226</v>
      </c>
      <c r="AF184" s="169" t="s">
        <v>1227</v>
      </c>
      <c r="AG184" s="168" t="s">
        <v>1228</v>
      </c>
      <c r="AH184" s="192"/>
    </row>
    <row r="185" spans="1:34" ht="98.25" customHeight="1" x14ac:dyDescent="0.25">
      <c r="A185" s="192"/>
      <c r="B185" s="168" t="s">
        <v>1113</v>
      </c>
      <c r="C185" s="168" t="s">
        <v>1219</v>
      </c>
      <c r="D185" s="168" t="s">
        <v>1222</v>
      </c>
      <c r="E185" s="183" t="s">
        <v>490</v>
      </c>
      <c r="F185" s="168" t="s">
        <v>1116</v>
      </c>
      <c r="G185" s="183" t="s">
        <v>1158</v>
      </c>
      <c r="H185" s="168" t="s">
        <v>1117</v>
      </c>
      <c r="I185" s="168" t="s">
        <v>1118</v>
      </c>
      <c r="J185" s="184">
        <v>6033300</v>
      </c>
      <c r="K185" s="185">
        <v>0</v>
      </c>
      <c r="L185" s="168"/>
      <c r="M185" s="185">
        <v>0</v>
      </c>
      <c r="N185" s="168"/>
      <c r="O185" s="168"/>
      <c r="P185" s="168"/>
      <c r="Q185" s="168"/>
      <c r="R185" s="168"/>
      <c r="S185" s="168"/>
      <c r="T185" s="168"/>
      <c r="U185" s="168"/>
      <c r="V185" s="168"/>
      <c r="W185" s="168" t="s">
        <v>1119</v>
      </c>
      <c r="X185" s="183" t="s">
        <v>1160</v>
      </c>
      <c r="Y185" s="168" t="s">
        <v>363</v>
      </c>
      <c r="Z185" s="170">
        <v>2019011000081</v>
      </c>
      <c r="AA185" s="170" t="s">
        <v>1161</v>
      </c>
      <c r="AB185" s="169" t="s">
        <v>1143</v>
      </c>
      <c r="AC185" s="169" t="s">
        <v>1144</v>
      </c>
      <c r="AD185" s="170">
        <v>3299065</v>
      </c>
      <c r="AE185" s="169" t="s">
        <v>1145</v>
      </c>
      <c r="AF185" s="169" t="s">
        <v>1149</v>
      </c>
      <c r="AG185" s="168" t="s">
        <v>1147</v>
      </c>
      <c r="AH185" s="192"/>
    </row>
    <row r="186" spans="1:34" ht="98.25" customHeight="1" x14ac:dyDescent="0.25">
      <c r="A186" s="192"/>
      <c r="B186" s="168" t="s">
        <v>1113</v>
      </c>
      <c r="C186" s="168" t="s">
        <v>1219</v>
      </c>
      <c r="D186" s="168" t="s">
        <v>1222</v>
      </c>
      <c r="E186" s="183" t="s">
        <v>490</v>
      </c>
      <c r="F186" s="168" t="s">
        <v>1116</v>
      </c>
      <c r="G186" s="183" t="s">
        <v>1158</v>
      </c>
      <c r="H186" s="168" t="s">
        <v>1117</v>
      </c>
      <c r="I186" s="168" t="s">
        <v>1118</v>
      </c>
      <c r="J186" s="184">
        <v>5610000</v>
      </c>
      <c r="K186" s="185">
        <v>0</v>
      </c>
      <c r="L186" s="168"/>
      <c r="M186" s="185">
        <v>0</v>
      </c>
      <c r="N186" s="168"/>
      <c r="O186" s="168"/>
      <c r="P186" s="168"/>
      <c r="Q186" s="168"/>
      <c r="R186" s="168"/>
      <c r="S186" s="168"/>
      <c r="T186" s="168"/>
      <c r="U186" s="168"/>
      <c r="V186" s="168"/>
      <c r="W186" s="168" t="s">
        <v>1119</v>
      </c>
      <c r="X186" s="183" t="s">
        <v>1160</v>
      </c>
      <c r="Y186" s="168" t="s">
        <v>363</v>
      </c>
      <c r="Z186" s="170">
        <v>2019011000081</v>
      </c>
      <c r="AA186" s="170" t="s">
        <v>1161</v>
      </c>
      <c r="AB186" s="169" t="s">
        <v>1120</v>
      </c>
      <c r="AC186" s="169" t="s">
        <v>606</v>
      </c>
      <c r="AD186" s="170">
        <v>3299060</v>
      </c>
      <c r="AE186" s="169" t="s">
        <v>1135</v>
      </c>
      <c r="AF186" s="169" t="s">
        <v>607</v>
      </c>
      <c r="AG186" s="168" t="s">
        <v>1124</v>
      </c>
      <c r="AH186" s="192"/>
    </row>
    <row r="187" spans="1:34" ht="98.25" customHeight="1" x14ac:dyDescent="0.25">
      <c r="A187" s="192"/>
      <c r="B187" s="168" t="s">
        <v>1113</v>
      </c>
      <c r="C187" s="168" t="s">
        <v>1219</v>
      </c>
      <c r="D187" s="168" t="s">
        <v>1222</v>
      </c>
      <c r="E187" s="183" t="s">
        <v>490</v>
      </c>
      <c r="F187" s="168" t="s">
        <v>1116</v>
      </c>
      <c r="G187" s="183" t="s">
        <v>1158</v>
      </c>
      <c r="H187" s="168" t="s">
        <v>1117</v>
      </c>
      <c r="I187" s="168" t="s">
        <v>1118</v>
      </c>
      <c r="J187" s="184">
        <v>6720003.5</v>
      </c>
      <c r="K187" s="185">
        <v>0</v>
      </c>
      <c r="L187" s="168"/>
      <c r="M187" s="185">
        <v>0</v>
      </c>
      <c r="N187" s="168"/>
      <c r="O187" s="168"/>
      <c r="P187" s="168"/>
      <c r="Q187" s="168"/>
      <c r="R187" s="168"/>
      <c r="S187" s="168"/>
      <c r="T187" s="168"/>
      <c r="U187" s="168"/>
      <c r="V187" s="168"/>
      <c r="W187" s="168" t="s">
        <v>1119</v>
      </c>
      <c r="X187" s="183" t="s">
        <v>1160</v>
      </c>
      <c r="Y187" s="168" t="s">
        <v>363</v>
      </c>
      <c r="Z187" s="170">
        <v>2019011000081</v>
      </c>
      <c r="AA187" s="170" t="s">
        <v>1161</v>
      </c>
      <c r="AB187" s="169" t="s">
        <v>1120</v>
      </c>
      <c r="AC187" s="169" t="s">
        <v>606</v>
      </c>
      <c r="AD187" s="170">
        <v>3299060</v>
      </c>
      <c r="AE187" s="169" t="s">
        <v>1135</v>
      </c>
      <c r="AF187" s="169" t="s">
        <v>607</v>
      </c>
      <c r="AG187" s="168" t="s">
        <v>1126</v>
      </c>
      <c r="AH187" s="192"/>
    </row>
    <row r="188" spans="1:34" ht="98.25" customHeight="1" x14ac:dyDescent="0.25">
      <c r="A188" s="192"/>
      <c r="B188" s="168" t="s">
        <v>1113</v>
      </c>
      <c r="C188" s="168" t="s">
        <v>1219</v>
      </c>
      <c r="D188" s="168" t="s">
        <v>1222</v>
      </c>
      <c r="E188" s="183" t="s">
        <v>490</v>
      </c>
      <c r="F188" s="168" t="s">
        <v>1116</v>
      </c>
      <c r="G188" s="183" t="s">
        <v>1158</v>
      </c>
      <c r="H188" s="168" t="s">
        <v>1117</v>
      </c>
      <c r="I188" s="168" t="s">
        <v>1118</v>
      </c>
      <c r="J188" s="184">
        <v>90640000</v>
      </c>
      <c r="K188" s="185">
        <v>0</v>
      </c>
      <c r="L188" s="168"/>
      <c r="M188" s="185">
        <v>0</v>
      </c>
      <c r="N188" s="168"/>
      <c r="O188" s="168"/>
      <c r="P188" s="168"/>
      <c r="Q188" s="168"/>
      <c r="R188" s="168"/>
      <c r="S188" s="168"/>
      <c r="T188" s="168"/>
      <c r="U188" s="168"/>
      <c r="V188" s="168"/>
      <c r="W188" s="168" t="s">
        <v>1119</v>
      </c>
      <c r="X188" s="183" t="s">
        <v>1160</v>
      </c>
      <c r="Y188" s="168" t="s">
        <v>363</v>
      </c>
      <c r="Z188" s="170">
        <v>2019011000081</v>
      </c>
      <c r="AA188" s="170" t="s">
        <v>1161</v>
      </c>
      <c r="AB188" s="169" t="s">
        <v>1120</v>
      </c>
      <c r="AC188" s="169" t="s">
        <v>606</v>
      </c>
      <c r="AD188" s="170">
        <v>3299060</v>
      </c>
      <c r="AE188" s="169" t="s">
        <v>1135</v>
      </c>
      <c r="AF188" s="169" t="s">
        <v>607</v>
      </c>
      <c r="AG188" s="168" t="s">
        <v>1128</v>
      </c>
      <c r="AH188" s="192"/>
    </row>
    <row r="189" spans="1:34" ht="98.25" customHeight="1" x14ac:dyDescent="0.25">
      <c r="A189" s="192"/>
      <c r="B189" s="168" t="s">
        <v>1113</v>
      </c>
      <c r="C189" s="168" t="s">
        <v>1219</v>
      </c>
      <c r="D189" s="168" t="s">
        <v>1222</v>
      </c>
      <c r="E189" s="183" t="s">
        <v>490</v>
      </c>
      <c r="F189" s="168" t="s">
        <v>1116</v>
      </c>
      <c r="G189" s="183" t="s">
        <v>1158</v>
      </c>
      <c r="H189" s="168" t="s">
        <v>1117</v>
      </c>
      <c r="I189" s="168" t="s">
        <v>1118</v>
      </c>
      <c r="J189" s="184">
        <v>32342145</v>
      </c>
      <c r="K189" s="185">
        <v>0</v>
      </c>
      <c r="L189" s="168"/>
      <c r="M189" s="185">
        <v>19686522.870000001</v>
      </c>
      <c r="N189" s="168">
        <v>58221</v>
      </c>
      <c r="O189" s="168"/>
      <c r="P189" s="168"/>
      <c r="Q189" s="168"/>
      <c r="R189" s="168"/>
      <c r="S189" s="168"/>
      <c r="T189" s="168"/>
      <c r="U189" s="168"/>
      <c r="V189" s="168"/>
      <c r="W189" s="168" t="s">
        <v>1119</v>
      </c>
      <c r="X189" s="183" t="s">
        <v>1160</v>
      </c>
      <c r="Y189" s="168" t="s">
        <v>363</v>
      </c>
      <c r="Z189" s="170">
        <v>2019011000081</v>
      </c>
      <c r="AA189" s="170" t="s">
        <v>1161</v>
      </c>
      <c r="AB189" s="169" t="s">
        <v>1120</v>
      </c>
      <c r="AC189" s="169" t="s">
        <v>606</v>
      </c>
      <c r="AD189" s="170">
        <v>3299060</v>
      </c>
      <c r="AE189" s="169" t="s">
        <v>1135</v>
      </c>
      <c r="AF189" s="169" t="s">
        <v>607</v>
      </c>
      <c r="AG189" s="168" t="s">
        <v>1128</v>
      </c>
      <c r="AH189" s="192"/>
    </row>
    <row r="190" spans="1:34" ht="98.25" customHeight="1" x14ac:dyDescent="0.25">
      <c r="A190" s="192"/>
      <c r="B190" s="168" t="s">
        <v>1113</v>
      </c>
      <c r="C190" s="168" t="s">
        <v>1219</v>
      </c>
      <c r="D190" s="168" t="s">
        <v>1222</v>
      </c>
      <c r="E190" s="183" t="s">
        <v>490</v>
      </c>
      <c r="F190" s="168" t="s">
        <v>1116</v>
      </c>
      <c r="G190" s="183" t="s">
        <v>1158</v>
      </c>
      <c r="H190" s="168" t="s">
        <v>1117</v>
      </c>
      <c r="I190" s="168" t="s">
        <v>1118</v>
      </c>
      <c r="J190" s="184">
        <v>1050256111</v>
      </c>
      <c r="K190" s="185">
        <v>0</v>
      </c>
      <c r="L190" s="168"/>
      <c r="M190" s="185">
        <v>441868231.49000001</v>
      </c>
      <c r="N190" s="168">
        <v>58221</v>
      </c>
      <c r="O190" s="168"/>
      <c r="P190" s="168"/>
      <c r="Q190" s="168"/>
      <c r="R190" s="168"/>
      <c r="S190" s="168"/>
      <c r="T190" s="168"/>
      <c r="U190" s="168"/>
      <c r="V190" s="168"/>
      <c r="W190" s="168" t="s">
        <v>1119</v>
      </c>
      <c r="X190" s="183" t="s">
        <v>1160</v>
      </c>
      <c r="Y190" s="168" t="s">
        <v>363</v>
      </c>
      <c r="Z190" s="170">
        <v>2019011000081</v>
      </c>
      <c r="AA190" s="170" t="s">
        <v>1161</v>
      </c>
      <c r="AB190" s="169" t="s">
        <v>1120</v>
      </c>
      <c r="AC190" s="169" t="s">
        <v>606</v>
      </c>
      <c r="AD190" s="170">
        <v>3299060</v>
      </c>
      <c r="AE190" s="169" t="s">
        <v>1135</v>
      </c>
      <c r="AF190" s="169" t="s">
        <v>607</v>
      </c>
      <c r="AG190" s="168" t="s">
        <v>1128</v>
      </c>
      <c r="AH190" s="192"/>
    </row>
    <row r="191" spans="1:34" ht="98.25" customHeight="1" x14ac:dyDescent="0.25">
      <c r="A191" s="192"/>
      <c r="B191" s="168" t="s">
        <v>1113</v>
      </c>
      <c r="C191" s="168" t="s">
        <v>1219</v>
      </c>
      <c r="D191" s="168" t="s">
        <v>1229</v>
      </c>
      <c r="E191" s="183" t="s">
        <v>406</v>
      </c>
      <c r="F191" s="168" t="s">
        <v>1116</v>
      </c>
      <c r="G191" s="183" t="s">
        <v>1158</v>
      </c>
      <c r="H191" s="168" t="s">
        <v>1117</v>
      </c>
      <c r="I191" s="168" t="s">
        <v>1118</v>
      </c>
      <c r="J191" s="184">
        <v>0</v>
      </c>
      <c r="K191" s="185">
        <v>0</v>
      </c>
      <c r="L191" s="168"/>
      <c r="M191" s="185">
        <v>0</v>
      </c>
      <c r="N191" s="168"/>
      <c r="O191" s="168"/>
      <c r="P191" s="168"/>
      <c r="Q191" s="168"/>
      <c r="R191" s="168"/>
      <c r="S191" s="168"/>
      <c r="T191" s="168"/>
      <c r="U191" s="168"/>
      <c r="V191" s="168"/>
      <c r="W191" s="168" t="s">
        <v>1119</v>
      </c>
      <c r="X191" s="183" t="s">
        <v>1160</v>
      </c>
      <c r="Y191" s="168" t="s">
        <v>363</v>
      </c>
      <c r="Z191" s="170">
        <v>2019011000081</v>
      </c>
      <c r="AA191" s="170" t="s">
        <v>1161</v>
      </c>
      <c r="AB191" s="169" t="s">
        <v>1143</v>
      </c>
      <c r="AC191" s="169" t="s">
        <v>1144</v>
      </c>
      <c r="AD191" s="170">
        <v>3299065</v>
      </c>
      <c r="AE191" s="169" t="s">
        <v>1145</v>
      </c>
      <c r="AF191" s="169" t="s">
        <v>1149</v>
      </c>
      <c r="AG191" s="168" t="s">
        <v>1137</v>
      </c>
      <c r="AH191" s="192"/>
    </row>
    <row r="192" spans="1:34" ht="98.25" customHeight="1" x14ac:dyDescent="0.25">
      <c r="A192" s="192"/>
      <c r="B192" s="168" t="s">
        <v>1113</v>
      </c>
      <c r="C192" s="168" t="s">
        <v>1219</v>
      </c>
      <c r="D192" s="168" t="s">
        <v>1229</v>
      </c>
      <c r="E192" s="183" t="s">
        <v>406</v>
      </c>
      <c r="F192" s="168" t="s">
        <v>1116</v>
      </c>
      <c r="G192" s="183" t="s">
        <v>1158</v>
      </c>
      <c r="H192" s="168" t="s">
        <v>1117</v>
      </c>
      <c r="I192" s="168" t="s">
        <v>1118</v>
      </c>
      <c r="J192" s="184">
        <v>28401810</v>
      </c>
      <c r="K192" s="185">
        <v>0</v>
      </c>
      <c r="L192" s="168"/>
      <c r="M192" s="185">
        <v>0</v>
      </c>
      <c r="N192" s="168"/>
      <c r="O192" s="168"/>
      <c r="P192" s="168"/>
      <c r="Q192" s="168"/>
      <c r="R192" s="168"/>
      <c r="S192" s="168"/>
      <c r="T192" s="168"/>
      <c r="U192" s="168"/>
      <c r="V192" s="168"/>
      <c r="W192" s="168" t="s">
        <v>1119</v>
      </c>
      <c r="X192" s="183" t="s">
        <v>1160</v>
      </c>
      <c r="Y192" s="168" t="s">
        <v>363</v>
      </c>
      <c r="Z192" s="170">
        <v>2019011000081</v>
      </c>
      <c r="AA192" s="170" t="s">
        <v>1161</v>
      </c>
      <c r="AB192" s="169" t="s">
        <v>1120</v>
      </c>
      <c r="AC192" s="169" t="s">
        <v>606</v>
      </c>
      <c r="AD192" s="170">
        <v>3299060</v>
      </c>
      <c r="AE192" s="169" t="s">
        <v>1135</v>
      </c>
      <c r="AF192" s="169" t="s">
        <v>607</v>
      </c>
      <c r="AG192" s="168" t="s">
        <v>1128</v>
      </c>
      <c r="AH192" s="192"/>
    </row>
    <row r="193" spans="1:34" ht="98.25" customHeight="1" x14ac:dyDescent="0.25">
      <c r="A193" s="192"/>
      <c r="B193" s="168" t="s">
        <v>1113</v>
      </c>
      <c r="C193" s="168" t="s">
        <v>1219</v>
      </c>
      <c r="D193" s="168" t="s">
        <v>1229</v>
      </c>
      <c r="E193" s="183" t="s">
        <v>406</v>
      </c>
      <c r="F193" s="168" t="s">
        <v>1116</v>
      </c>
      <c r="G193" s="183" t="s">
        <v>1158</v>
      </c>
      <c r="H193" s="168" t="s">
        <v>1117</v>
      </c>
      <c r="I193" s="168" t="s">
        <v>1118</v>
      </c>
      <c r="J193" s="184">
        <v>3033000</v>
      </c>
      <c r="K193" s="185">
        <v>0</v>
      </c>
      <c r="L193" s="168"/>
      <c r="M193" s="185">
        <v>0</v>
      </c>
      <c r="N193" s="168"/>
      <c r="O193" s="168"/>
      <c r="P193" s="168"/>
      <c r="Q193" s="168"/>
      <c r="R193" s="168"/>
      <c r="S193" s="168"/>
      <c r="T193" s="168"/>
      <c r="U193" s="168"/>
      <c r="V193" s="168"/>
      <c r="W193" s="168" t="s">
        <v>1119</v>
      </c>
      <c r="X193" s="183" t="s">
        <v>1160</v>
      </c>
      <c r="Y193" s="168" t="s">
        <v>363</v>
      </c>
      <c r="Z193" s="170">
        <v>2019011000081</v>
      </c>
      <c r="AA193" s="170" t="s">
        <v>1161</v>
      </c>
      <c r="AB193" s="169" t="s">
        <v>1120</v>
      </c>
      <c r="AC193" s="169" t="s">
        <v>606</v>
      </c>
      <c r="AD193" s="170">
        <v>3299060</v>
      </c>
      <c r="AE193" s="169" t="s">
        <v>1135</v>
      </c>
      <c r="AF193" s="169" t="s">
        <v>607</v>
      </c>
      <c r="AG193" s="168" t="s">
        <v>1208</v>
      </c>
      <c r="AH193" s="192"/>
    </row>
    <row r="194" spans="1:34" ht="98.25" customHeight="1" x14ac:dyDescent="0.25">
      <c r="A194" s="192"/>
      <c r="B194" s="168" t="s">
        <v>1113</v>
      </c>
      <c r="C194" s="168" t="s">
        <v>1219</v>
      </c>
      <c r="D194" s="168" t="s">
        <v>1229</v>
      </c>
      <c r="E194" s="183" t="s">
        <v>406</v>
      </c>
      <c r="F194" s="168" t="s">
        <v>1116</v>
      </c>
      <c r="G194" s="183" t="s">
        <v>1158</v>
      </c>
      <c r="H194" s="168" t="s">
        <v>1117</v>
      </c>
      <c r="I194" s="168" t="s">
        <v>1118</v>
      </c>
      <c r="J194" s="184">
        <v>27281846.5</v>
      </c>
      <c r="K194" s="185">
        <v>0</v>
      </c>
      <c r="L194" s="168"/>
      <c r="M194" s="185">
        <v>0</v>
      </c>
      <c r="N194" s="168"/>
      <c r="O194" s="168"/>
      <c r="P194" s="168"/>
      <c r="Q194" s="168"/>
      <c r="R194" s="168"/>
      <c r="S194" s="168"/>
      <c r="T194" s="168"/>
      <c r="U194" s="168"/>
      <c r="V194" s="168"/>
      <c r="W194" s="168" t="s">
        <v>1119</v>
      </c>
      <c r="X194" s="183" t="s">
        <v>1160</v>
      </c>
      <c r="Y194" s="168" t="s">
        <v>363</v>
      </c>
      <c r="Z194" s="170">
        <v>2019011000081</v>
      </c>
      <c r="AA194" s="170" t="s">
        <v>1161</v>
      </c>
      <c r="AB194" s="169" t="s">
        <v>1120</v>
      </c>
      <c r="AC194" s="169" t="s">
        <v>606</v>
      </c>
      <c r="AD194" s="170">
        <v>3299060</v>
      </c>
      <c r="AE194" s="169" t="s">
        <v>1135</v>
      </c>
      <c r="AF194" s="169" t="s">
        <v>607</v>
      </c>
      <c r="AG194" s="168" t="s">
        <v>1124</v>
      </c>
      <c r="AH194" s="192"/>
    </row>
    <row r="195" spans="1:34" ht="98.25" customHeight="1" x14ac:dyDescent="0.25">
      <c r="A195" s="192"/>
      <c r="B195" s="168" t="s">
        <v>1113</v>
      </c>
      <c r="C195" s="168" t="s">
        <v>1219</v>
      </c>
      <c r="D195" s="168" t="s">
        <v>1229</v>
      </c>
      <c r="E195" s="183" t="s">
        <v>406</v>
      </c>
      <c r="F195" s="168" t="s">
        <v>1116</v>
      </c>
      <c r="G195" s="183" t="s">
        <v>1158</v>
      </c>
      <c r="H195" s="168" t="s">
        <v>1117</v>
      </c>
      <c r="I195" s="168" t="s">
        <v>1118</v>
      </c>
      <c r="J195" s="184">
        <v>6230333</v>
      </c>
      <c r="K195" s="185">
        <v>0</v>
      </c>
      <c r="L195" s="168"/>
      <c r="M195" s="185">
        <v>0</v>
      </c>
      <c r="N195" s="168"/>
      <c r="O195" s="168"/>
      <c r="P195" s="168"/>
      <c r="Q195" s="168"/>
      <c r="R195" s="168"/>
      <c r="S195" s="168"/>
      <c r="T195" s="168"/>
      <c r="U195" s="168"/>
      <c r="V195" s="168"/>
      <c r="W195" s="168" t="s">
        <v>1119</v>
      </c>
      <c r="X195" s="183" t="s">
        <v>1160</v>
      </c>
      <c r="Y195" s="168" t="s">
        <v>363</v>
      </c>
      <c r="Z195" s="170">
        <v>2019011000081</v>
      </c>
      <c r="AA195" s="170" t="s">
        <v>1161</v>
      </c>
      <c r="AB195" s="169" t="s">
        <v>1120</v>
      </c>
      <c r="AC195" s="169" t="s">
        <v>606</v>
      </c>
      <c r="AD195" s="170">
        <v>3299060</v>
      </c>
      <c r="AE195" s="169" t="s">
        <v>1135</v>
      </c>
      <c r="AF195" s="169" t="s">
        <v>607</v>
      </c>
      <c r="AG195" s="168" t="s">
        <v>1137</v>
      </c>
      <c r="AH195" s="192"/>
    </row>
    <row r="196" spans="1:34" ht="98.25" customHeight="1" x14ac:dyDescent="0.25">
      <c r="A196" s="192"/>
      <c r="B196" s="168" t="s">
        <v>1113</v>
      </c>
      <c r="C196" s="168" t="s">
        <v>1219</v>
      </c>
      <c r="D196" s="168" t="s">
        <v>1229</v>
      </c>
      <c r="E196" s="183" t="s">
        <v>406</v>
      </c>
      <c r="F196" s="168" t="s">
        <v>1116</v>
      </c>
      <c r="G196" s="183" t="s">
        <v>1158</v>
      </c>
      <c r="H196" s="168" t="s">
        <v>1117</v>
      </c>
      <c r="I196" s="168" t="s">
        <v>1118</v>
      </c>
      <c r="J196" s="184">
        <v>0</v>
      </c>
      <c r="K196" s="185">
        <v>0</v>
      </c>
      <c r="L196" s="168"/>
      <c r="M196" s="185">
        <v>0</v>
      </c>
      <c r="N196" s="168"/>
      <c r="O196" s="168"/>
      <c r="P196" s="168"/>
      <c r="Q196" s="168"/>
      <c r="R196" s="168"/>
      <c r="S196" s="168"/>
      <c r="T196" s="168"/>
      <c r="U196" s="168"/>
      <c r="V196" s="168"/>
      <c r="W196" s="168" t="s">
        <v>1119</v>
      </c>
      <c r="X196" s="183" t="s">
        <v>1160</v>
      </c>
      <c r="Y196" s="168" t="s">
        <v>363</v>
      </c>
      <c r="Z196" s="170">
        <v>2019011000081</v>
      </c>
      <c r="AA196" s="170" t="s">
        <v>1161</v>
      </c>
      <c r="AB196" s="169" t="s">
        <v>1120</v>
      </c>
      <c r="AC196" s="169" t="s">
        <v>606</v>
      </c>
      <c r="AD196" s="170">
        <v>3299060</v>
      </c>
      <c r="AE196" s="169" t="s">
        <v>1135</v>
      </c>
      <c r="AF196" s="169" t="s">
        <v>607</v>
      </c>
      <c r="AG196" s="168" t="s">
        <v>1208</v>
      </c>
      <c r="AH196" s="192"/>
    </row>
    <row r="197" spans="1:34" ht="98.25" customHeight="1" x14ac:dyDescent="0.25">
      <c r="A197" s="192"/>
      <c r="B197" s="168" t="s">
        <v>1113</v>
      </c>
      <c r="C197" s="168" t="s">
        <v>1219</v>
      </c>
      <c r="D197" s="168" t="s">
        <v>1229</v>
      </c>
      <c r="E197" s="183" t="s">
        <v>406</v>
      </c>
      <c r="F197" s="168" t="s">
        <v>1116</v>
      </c>
      <c r="G197" s="183" t="s">
        <v>1158</v>
      </c>
      <c r="H197" s="168" t="s">
        <v>1117</v>
      </c>
      <c r="I197" s="168" t="s">
        <v>1118</v>
      </c>
      <c r="J197" s="184">
        <v>63000000</v>
      </c>
      <c r="K197" s="185">
        <v>0</v>
      </c>
      <c r="L197" s="168"/>
      <c r="M197" s="185">
        <v>0</v>
      </c>
      <c r="N197" s="168"/>
      <c r="O197" s="168"/>
      <c r="P197" s="168"/>
      <c r="Q197" s="168"/>
      <c r="R197" s="168"/>
      <c r="S197" s="168"/>
      <c r="T197" s="168"/>
      <c r="U197" s="168"/>
      <c r="V197" s="168"/>
      <c r="W197" s="168" t="s">
        <v>1119</v>
      </c>
      <c r="X197" s="183" t="s">
        <v>1160</v>
      </c>
      <c r="Y197" s="168" t="s">
        <v>363</v>
      </c>
      <c r="Z197" s="170">
        <v>2019011000081</v>
      </c>
      <c r="AA197" s="170" t="s">
        <v>1161</v>
      </c>
      <c r="AB197" s="169" t="s">
        <v>1120</v>
      </c>
      <c r="AC197" s="169" t="s">
        <v>606</v>
      </c>
      <c r="AD197" s="170">
        <v>3299060</v>
      </c>
      <c r="AE197" s="169" t="s">
        <v>1135</v>
      </c>
      <c r="AF197" s="169" t="s">
        <v>607</v>
      </c>
      <c r="AG197" s="168" t="s">
        <v>1126</v>
      </c>
      <c r="AH197" s="192"/>
    </row>
    <row r="198" spans="1:34" ht="98.25" customHeight="1" x14ac:dyDescent="0.25">
      <c r="A198" s="192"/>
      <c r="B198" s="168" t="s">
        <v>1113</v>
      </c>
      <c r="C198" s="168" t="s">
        <v>1219</v>
      </c>
      <c r="D198" s="168" t="s">
        <v>1229</v>
      </c>
      <c r="E198" s="183" t="s">
        <v>406</v>
      </c>
      <c r="F198" s="168" t="s">
        <v>1116</v>
      </c>
      <c r="G198" s="183" t="s">
        <v>1158</v>
      </c>
      <c r="H198" s="168" t="s">
        <v>1117</v>
      </c>
      <c r="I198" s="168" t="s">
        <v>1118</v>
      </c>
      <c r="J198" s="184">
        <v>230000000</v>
      </c>
      <c r="K198" s="185">
        <v>0</v>
      </c>
      <c r="L198" s="168"/>
      <c r="M198" s="185">
        <v>0</v>
      </c>
      <c r="N198" s="168"/>
      <c r="O198" s="168"/>
      <c r="P198" s="168"/>
      <c r="Q198" s="168"/>
      <c r="R198" s="168"/>
      <c r="S198" s="168"/>
      <c r="T198" s="168"/>
      <c r="U198" s="168"/>
      <c r="V198" s="168"/>
      <c r="W198" s="168" t="s">
        <v>1119</v>
      </c>
      <c r="X198" s="183" t="s">
        <v>1160</v>
      </c>
      <c r="Y198" s="168" t="s">
        <v>363</v>
      </c>
      <c r="Z198" s="170">
        <v>2019011000081</v>
      </c>
      <c r="AA198" s="170" t="s">
        <v>1161</v>
      </c>
      <c r="AB198" s="169" t="s">
        <v>1120</v>
      </c>
      <c r="AC198" s="169" t="s">
        <v>606</v>
      </c>
      <c r="AD198" s="170">
        <v>3299060</v>
      </c>
      <c r="AE198" s="169" t="s">
        <v>1135</v>
      </c>
      <c r="AF198" s="169" t="s">
        <v>607</v>
      </c>
      <c r="AG198" s="168" t="s">
        <v>1208</v>
      </c>
      <c r="AH198" s="192"/>
    </row>
    <row r="199" spans="1:34" ht="98.25" customHeight="1" x14ac:dyDescent="0.25">
      <c r="A199" s="192"/>
      <c r="B199" s="168" t="s">
        <v>1113</v>
      </c>
      <c r="C199" s="168" t="s">
        <v>1219</v>
      </c>
      <c r="D199" s="168" t="s">
        <v>1229</v>
      </c>
      <c r="E199" s="183" t="s">
        <v>406</v>
      </c>
      <c r="F199" s="168" t="s">
        <v>1116</v>
      </c>
      <c r="G199" s="183" t="s">
        <v>1158</v>
      </c>
      <c r="H199" s="168" t="s">
        <v>1117</v>
      </c>
      <c r="I199" s="168" t="s">
        <v>1118</v>
      </c>
      <c r="J199" s="184">
        <v>140622000</v>
      </c>
      <c r="K199" s="185">
        <v>0</v>
      </c>
      <c r="L199" s="168"/>
      <c r="M199" s="185">
        <v>0</v>
      </c>
      <c r="N199" s="168"/>
      <c r="O199" s="168"/>
      <c r="P199" s="168"/>
      <c r="Q199" s="168"/>
      <c r="R199" s="168"/>
      <c r="S199" s="168"/>
      <c r="T199" s="168"/>
      <c r="U199" s="168"/>
      <c r="V199" s="168"/>
      <c r="W199" s="168" t="s">
        <v>1119</v>
      </c>
      <c r="X199" s="183" t="s">
        <v>1160</v>
      </c>
      <c r="Y199" s="168" t="s">
        <v>363</v>
      </c>
      <c r="Z199" s="170">
        <v>2019011000081</v>
      </c>
      <c r="AA199" s="170" t="s">
        <v>1161</v>
      </c>
      <c r="AB199" s="169" t="s">
        <v>1120</v>
      </c>
      <c r="AC199" s="169" t="s">
        <v>606</v>
      </c>
      <c r="AD199" s="170">
        <v>3299060</v>
      </c>
      <c r="AE199" s="169" t="s">
        <v>1135</v>
      </c>
      <c r="AF199" s="169" t="s">
        <v>607</v>
      </c>
      <c r="AG199" s="168" t="s">
        <v>1192</v>
      </c>
      <c r="AH199" s="192"/>
    </row>
    <row r="200" spans="1:34" ht="98.25" customHeight="1" x14ac:dyDescent="0.25">
      <c r="A200" s="192"/>
      <c r="B200" s="168" t="s">
        <v>1113</v>
      </c>
      <c r="C200" s="168" t="s">
        <v>1219</v>
      </c>
      <c r="D200" s="168" t="s">
        <v>1229</v>
      </c>
      <c r="E200" s="183" t="s">
        <v>406</v>
      </c>
      <c r="F200" s="168" t="s">
        <v>1116</v>
      </c>
      <c r="G200" s="183" t="s">
        <v>1158</v>
      </c>
      <c r="H200" s="168" t="s">
        <v>1117</v>
      </c>
      <c r="I200" s="168" t="s">
        <v>1118</v>
      </c>
      <c r="J200" s="184">
        <v>0</v>
      </c>
      <c r="K200" s="185" t="s">
        <v>1159</v>
      </c>
      <c r="L200" s="168" t="s">
        <v>1159</v>
      </c>
      <c r="M200" s="185" t="s">
        <v>1159</v>
      </c>
      <c r="N200" s="168" t="s">
        <v>1159</v>
      </c>
      <c r="O200" s="168" t="s">
        <v>1159</v>
      </c>
      <c r="P200" s="168" t="s">
        <v>1159</v>
      </c>
      <c r="Q200" s="168" t="s">
        <v>1159</v>
      </c>
      <c r="R200" s="168" t="s">
        <v>1159</v>
      </c>
      <c r="S200" s="168" t="s">
        <v>1159</v>
      </c>
      <c r="T200" s="168" t="s">
        <v>1159</v>
      </c>
      <c r="U200" s="168" t="s">
        <v>1159</v>
      </c>
      <c r="V200" s="168" t="s">
        <v>1159</v>
      </c>
      <c r="W200" s="168" t="s">
        <v>1119</v>
      </c>
      <c r="X200" s="183" t="s">
        <v>1160</v>
      </c>
      <c r="Y200" s="168" t="s">
        <v>363</v>
      </c>
      <c r="Z200" s="170">
        <v>2019011000081</v>
      </c>
      <c r="AA200" s="170" t="s">
        <v>1161</v>
      </c>
      <c r="AB200" s="169" t="s">
        <v>1120</v>
      </c>
      <c r="AC200" s="169" t="s">
        <v>606</v>
      </c>
      <c r="AD200" s="170">
        <v>3299060</v>
      </c>
      <c r="AE200" s="169" t="s">
        <v>1135</v>
      </c>
      <c r="AF200" s="169" t="s">
        <v>607</v>
      </c>
      <c r="AG200" s="168" t="s">
        <v>1208</v>
      </c>
      <c r="AH200" s="192"/>
    </row>
    <row r="201" spans="1:34" ht="98.25" customHeight="1" x14ac:dyDescent="0.25">
      <c r="A201" s="192"/>
      <c r="B201" s="168" t="s">
        <v>1113</v>
      </c>
      <c r="C201" s="168" t="s">
        <v>1219</v>
      </c>
      <c r="D201" s="168" t="s">
        <v>1229</v>
      </c>
      <c r="E201" s="183" t="s">
        <v>406</v>
      </c>
      <c r="F201" s="168" t="s">
        <v>1116</v>
      </c>
      <c r="G201" s="183" t="s">
        <v>1158</v>
      </c>
      <c r="H201" s="168" t="s">
        <v>1117</v>
      </c>
      <c r="I201" s="168" t="s">
        <v>1118</v>
      </c>
      <c r="J201" s="184">
        <v>0</v>
      </c>
      <c r="K201" s="185" t="s">
        <v>1159</v>
      </c>
      <c r="L201" s="168" t="s">
        <v>1159</v>
      </c>
      <c r="M201" s="185" t="s">
        <v>1159</v>
      </c>
      <c r="N201" s="168" t="s">
        <v>1159</v>
      </c>
      <c r="O201" s="168" t="s">
        <v>1159</v>
      </c>
      <c r="P201" s="168" t="s">
        <v>1159</v>
      </c>
      <c r="Q201" s="168" t="s">
        <v>1159</v>
      </c>
      <c r="R201" s="168" t="s">
        <v>1159</v>
      </c>
      <c r="S201" s="168" t="s">
        <v>1159</v>
      </c>
      <c r="T201" s="168" t="s">
        <v>1159</v>
      </c>
      <c r="U201" s="168" t="s">
        <v>1159</v>
      </c>
      <c r="V201" s="168" t="s">
        <v>1159</v>
      </c>
      <c r="W201" s="168" t="s">
        <v>1119</v>
      </c>
      <c r="X201" s="183" t="s">
        <v>1160</v>
      </c>
      <c r="Y201" s="168" t="s">
        <v>363</v>
      </c>
      <c r="Z201" s="170">
        <v>2019011000081</v>
      </c>
      <c r="AA201" s="170" t="s">
        <v>1161</v>
      </c>
      <c r="AB201" s="169" t="s">
        <v>1120</v>
      </c>
      <c r="AC201" s="169" t="s">
        <v>606</v>
      </c>
      <c r="AD201" s="170">
        <v>3299060</v>
      </c>
      <c r="AE201" s="169" t="s">
        <v>1135</v>
      </c>
      <c r="AF201" s="169" t="s">
        <v>607</v>
      </c>
      <c r="AG201" s="168" t="s">
        <v>1150</v>
      </c>
      <c r="AH201" s="192"/>
    </row>
    <row r="202" spans="1:34" ht="98.25" customHeight="1" x14ac:dyDescent="0.25">
      <c r="A202" s="192"/>
      <c r="B202" s="168" t="s">
        <v>1113</v>
      </c>
      <c r="C202" s="168" t="s">
        <v>1219</v>
      </c>
      <c r="D202" s="168" t="s">
        <v>1229</v>
      </c>
      <c r="E202" s="183" t="s">
        <v>406</v>
      </c>
      <c r="F202" s="168" t="s">
        <v>1116</v>
      </c>
      <c r="G202" s="183" t="s">
        <v>1158</v>
      </c>
      <c r="H202" s="168" t="s">
        <v>1117</v>
      </c>
      <c r="I202" s="168" t="s">
        <v>1118</v>
      </c>
      <c r="J202" s="184">
        <v>45000000</v>
      </c>
      <c r="K202" s="185"/>
      <c r="L202" s="168"/>
      <c r="M202" s="185"/>
      <c r="N202" s="168"/>
      <c r="O202" s="168"/>
      <c r="P202" s="168"/>
      <c r="Q202" s="168"/>
      <c r="R202" s="168"/>
      <c r="S202" s="168"/>
      <c r="T202" s="168"/>
      <c r="U202" s="168"/>
      <c r="V202" s="168"/>
      <c r="W202" s="168" t="s">
        <v>1119</v>
      </c>
      <c r="X202" s="183" t="s">
        <v>1160</v>
      </c>
      <c r="Y202" s="168" t="s">
        <v>363</v>
      </c>
      <c r="Z202" s="170">
        <v>2019011000081</v>
      </c>
      <c r="AA202" s="170" t="s">
        <v>1161</v>
      </c>
      <c r="AB202" s="169" t="s">
        <v>1230</v>
      </c>
      <c r="AC202" s="169" t="s">
        <v>606</v>
      </c>
      <c r="AD202" s="170">
        <v>3299060</v>
      </c>
      <c r="AE202" s="169" t="s">
        <v>1135</v>
      </c>
      <c r="AF202" s="169" t="s">
        <v>607</v>
      </c>
      <c r="AG202" s="168" t="s">
        <v>1208</v>
      </c>
      <c r="AH202" s="192"/>
    </row>
    <row r="203" spans="1:34" ht="98.25" customHeight="1" x14ac:dyDescent="0.25">
      <c r="A203" s="192"/>
      <c r="B203" s="168" t="s">
        <v>1113</v>
      </c>
      <c r="C203" s="168" t="s">
        <v>1219</v>
      </c>
      <c r="D203" s="168" t="s">
        <v>1229</v>
      </c>
      <c r="E203" s="183" t="s">
        <v>406</v>
      </c>
      <c r="F203" s="168" t="s">
        <v>1116</v>
      </c>
      <c r="G203" s="183" t="s">
        <v>1158</v>
      </c>
      <c r="H203" s="168" t="s">
        <v>1117</v>
      </c>
      <c r="I203" s="168" t="s">
        <v>1118</v>
      </c>
      <c r="J203" s="184">
        <v>45000000</v>
      </c>
      <c r="K203" s="185"/>
      <c r="L203" s="168"/>
      <c r="M203" s="185"/>
      <c r="N203" s="168"/>
      <c r="O203" s="168"/>
      <c r="P203" s="168"/>
      <c r="Q203" s="168"/>
      <c r="R203" s="168"/>
      <c r="S203" s="168"/>
      <c r="T203" s="168"/>
      <c r="U203" s="168"/>
      <c r="V203" s="168"/>
      <c r="W203" s="168" t="s">
        <v>1119</v>
      </c>
      <c r="X203" s="183" t="s">
        <v>1160</v>
      </c>
      <c r="Y203" s="168" t="s">
        <v>363</v>
      </c>
      <c r="Z203" s="170">
        <v>2019011000081</v>
      </c>
      <c r="AA203" s="170" t="s">
        <v>1161</v>
      </c>
      <c r="AB203" s="169" t="s">
        <v>1230</v>
      </c>
      <c r="AC203" s="169" t="s">
        <v>606</v>
      </c>
      <c r="AD203" s="170">
        <v>3299060</v>
      </c>
      <c r="AE203" s="169" t="s">
        <v>1135</v>
      </c>
      <c r="AF203" s="169" t="s">
        <v>607</v>
      </c>
      <c r="AG203" s="168" t="s">
        <v>1208</v>
      </c>
      <c r="AH203" s="192"/>
    </row>
    <row r="204" spans="1:34" ht="98.25" customHeight="1" x14ac:dyDescent="0.25">
      <c r="A204" s="192"/>
      <c r="B204" s="168" t="s">
        <v>1113</v>
      </c>
      <c r="C204" s="168" t="s">
        <v>1219</v>
      </c>
      <c r="D204" s="168" t="s">
        <v>1229</v>
      </c>
      <c r="E204" s="183" t="s">
        <v>406</v>
      </c>
      <c r="F204" s="168" t="s">
        <v>1116</v>
      </c>
      <c r="G204" s="183" t="s">
        <v>1158</v>
      </c>
      <c r="H204" s="168" t="s">
        <v>1117</v>
      </c>
      <c r="I204" s="168" t="s">
        <v>1118</v>
      </c>
      <c r="J204" s="184">
        <v>425641001</v>
      </c>
      <c r="K204" s="185">
        <v>0</v>
      </c>
      <c r="L204" s="168"/>
      <c r="M204" s="185">
        <v>0</v>
      </c>
      <c r="N204" s="168"/>
      <c r="O204" s="168"/>
      <c r="P204" s="168"/>
      <c r="Q204" s="168"/>
      <c r="R204" s="168"/>
      <c r="S204" s="168"/>
      <c r="T204" s="168"/>
      <c r="U204" s="168"/>
      <c r="V204" s="168"/>
      <c r="W204" s="168" t="s">
        <v>1119</v>
      </c>
      <c r="X204" s="183" t="s">
        <v>1160</v>
      </c>
      <c r="Y204" s="168" t="s">
        <v>363</v>
      </c>
      <c r="Z204" s="170">
        <v>2019011000081</v>
      </c>
      <c r="AA204" s="170" t="s">
        <v>1161</v>
      </c>
      <c r="AB204" s="169" t="s">
        <v>1120</v>
      </c>
      <c r="AC204" s="169" t="s">
        <v>606</v>
      </c>
      <c r="AD204" s="170">
        <v>3299060</v>
      </c>
      <c r="AE204" s="169" t="s">
        <v>1135</v>
      </c>
      <c r="AF204" s="169" t="s">
        <v>607</v>
      </c>
      <c r="AG204" s="168" t="s">
        <v>1128</v>
      </c>
      <c r="AH204" s="192"/>
    </row>
    <row r="205" spans="1:34" ht="98.25" customHeight="1" x14ac:dyDescent="0.25">
      <c r="A205" s="192"/>
      <c r="B205" s="168" t="s">
        <v>1113</v>
      </c>
      <c r="C205" s="168" t="s">
        <v>1219</v>
      </c>
      <c r="D205" s="168" t="s">
        <v>1231</v>
      </c>
      <c r="E205" s="183" t="s">
        <v>472</v>
      </c>
      <c r="F205" s="168" t="s">
        <v>1152</v>
      </c>
      <c r="G205" s="183" t="s">
        <v>1158</v>
      </c>
      <c r="H205" s="168" t="s">
        <v>1117</v>
      </c>
      <c r="I205" s="168" t="s">
        <v>1118</v>
      </c>
      <c r="J205" s="184">
        <v>0</v>
      </c>
      <c r="K205" s="185">
        <v>0</v>
      </c>
      <c r="L205" s="168"/>
      <c r="M205" s="185">
        <v>0</v>
      </c>
      <c r="N205" s="168"/>
      <c r="O205" s="168"/>
      <c r="P205" s="168"/>
      <c r="Q205" s="168"/>
      <c r="R205" s="168"/>
      <c r="S205" s="168"/>
      <c r="T205" s="168"/>
      <c r="U205" s="168"/>
      <c r="V205" s="168"/>
      <c r="W205" s="168" t="s">
        <v>1165</v>
      </c>
      <c r="X205" s="183" t="s">
        <v>1160</v>
      </c>
      <c r="Y205" s="168" t="s">
        <v>55</v>
      </c>
      <c r="Z205" s="170">
        <v>2017011000179</v>
      </c>
      <c r="AA205" s="170" t="s">
        <v>1238</v>
      </c>
      <c r="AB205" s="169" t="s">
        <v>1179</v>
      </c>
      <c r="AC205" s="169" t="s">
        <v>1232</v>
      </c>
      <c r="AD205" s="170">
        <v>3202034</v>
      </c>
      <c r="AE205" s="169" t="s">
        <v>1233</v>
      </c>
      <c r="AF205" s="169" t="s">
        <v>1234</v>
      </c>
      <c r="AG205" s="168" t="s">
        <v>1192</v>
      </c>
      <c r="AH205" s="192"/>
    </row>
    <row r="206" spans="1:34" ht="98.25" customHeight="1" x14ac:dyDescent="0.25">
      <c r="A206" s="192"/>
      <c r="B206" s="168" t="s">
        <v>1113</v>
      </c>
      <c r="C206" s="168" t="s">
        <v>1219</v>
      </c>
      <c r="D206" s="168" t="s">
        <v>1231</v>
      </c>
      <c r="E206" s="183" t="s">
        <v>472</v>
      </c>
      <c r="F206" s="168" t="s">
        <v>1116</v>
      </c>
      <c r="G206" s="183" t="s">
        <v>1158</v>
      </c>
      <c r="H206" s="168" t="s">
        <v>1117</v>
      </c>
      <c r="I206" s="168" t="s">
        <v>1118</v>
      </c>
      <c r="J206" s="184">
        <v>573804000.00999999</v>
      </c>
      <c r="K206" s="185">
        <v>0</v>
      </c>
      <c r="L206" s="168"/>
      <c r="M206" s="185">
        <v>0</v>
      </c>
      <c r="N206" s="168"/>
      <c r="O206" s="168"/>
      <c r="P206" s="168"/>
      <c r="Q206" s="168"/>
      <c r="R206" s="168"/>
      <c r="S206" s="168"/>
      <c r="T206" s="168"/>
      <c r="U206" s="168"/>
      <c r="V206" s="168"/>
      <c r="W206" s="168" t="s">
        <v>1165</v>
      </c>
      <c r="X206" s="183" t="s">
        <v>1160</v>
      </c>
      <c r="Y206" s="168" t="s">
        <v>55</v>
      </c>
      <c r="Z206" s="170">
        <v>2017011000179</v>
      </c>
      <c r="AA206" s="170" t="s">
        <v>1238</v>
      </c>
      <c r="AB206" s="169" t="s">
        <v>1179</v>
      </c>
      <c r="AC206" s="169" t="s">
        <v>1235</v>
      </c>
      <c r="AD206" s="170">
        <v>3202036</v>
      </c>
      <c r="AE206" s="169" t="s">
        <v>1236</v>
      </c>
      <c r="AF206" s="169" t="s">
        <v>1237</v>
      </c>
      <c r="AG206" s="168" t="s">
        <v>1128</v>
      </c>
      <c r="AH206" s="192"/>
    </row>
    <row r="207" spans="1:34" ht="98.25" customHeight="1" x14ac:dyDescent="0.25">
      <c r="A207" s="192"/>
      <c r="B207" s="168" t="s">
        <v>1113</v>
      </c>
      <c r="C207" s="168" t="s">
        <v>1219</v>
      </c>
      <c r="D207" s="168" t="s">
        <v>1231</v>
      </c>
      <c r="E207" s="183" t="s">
        <v>472</v>
      </c>
      <c r="F207" s="168" t="s">
        <v>1152</v>
      </c>
      <c r="G207" s="183" t="s">
        <v>1158</v>
      </c>
      <c r="H207" s="168" t="s">
        <v>1117</v>
      </c>
      <c r="I207" s="168" t="s">
        <v>1118</v>
      </c>
      <c r="J207" s="184">
        <v>8750004</v>
      </c>
      <c r="K207" s="185">
        <v>0</v>
      </c>
      <c r="L207" s="168"/>
      <c r="M207" s="185">
        <v>0</v>
      </c>
      <c r="N207" s="168"/>
      <c r="O207" s="168"/>
      <c r="P207" s="168"/>
      <c r="Q207" s="168"/>
      <c r="R207" s="168"/>
      <c r="S207" s="168"/>
      <c r="T207" s="168"/>
      <c r="U207" s="168"/>
      <c r="V207" s="168"/>
      <c r="W207" s="168" t="s">
        <v>1165</v>
      </c>
      <c r="X207" s="183" t="s">
        <v>1160</v>
      </c>
      <c r="Y207" s="168" t="s">
        <v>55</v>
      </c>
      <c r="Z207" s="170">
        <v>2017011000179</v>
      </c>
      <c r="AA207" s="170" t="s">
        <v>1238</v>
      </c>
      <c r="AB207" s="169" t="s">
        <v>1179</v>
      </c>
      <c r="AC207" s="169" t="s">
        <v>1235</v>
      </c>
      <c r="AD207" s="170">
        <v>3202036</v>
      </c>
      <c r="AE207" s="169" t="s">
        <v>1236</v>
      </c>
      <c r="AF207" s="169" t="s">
        <v>1237</v>
      </c>
      <c r="AG207" s="168" t="s">
        <v>1126</v>
      </c>
      <c r="AH207" s="192"/>
    </row>
    <row r="208" spans="1:34" ht="98.25" customHeight="1" x14ac:dyDescent="0.25">
      <c r="A208" s="192"/>
      <c r="B208" s="168" t="s">
        <v>1113</v>
      </c>
      <c r="C208" s="168" t="s">
        <v>1219</v>
      </c>
      <c r="D208" s="168" t="s">
        <v>1231</v>
      </c>
      <c r="E208" s="183" t="s">
        <v>472</v>
      </c>
      <c r="F208" s="168" t="s">
        <v>1152</v>
      </c>
      <c r="G208" s="183" t="s">
        <v>1158</v>
      </c>
      <c r="H208" s="168" t="s">
        <v>1117</v>
      </c>
      <c r="I208" s="168" t="s">
        <v>1118</v>
      </c>
      <c r="J208" s="184">
        <v>13331259</v>
      </c>
      <c r="K208" s="185">
        <v>0</v>
      </c>
      <c r="L208" s="168"/>
      <c r="M208" s="185">
        <v>0</v>
      </c>
      <c r="N208" s="168"/>
      <c r="O208" s="168"/>
      <c r="P208" s="168"/>
      <c r="Q208" s="168"/>
      <c r="R208" s="168"/>
      <c r="S208" s="168"/>
      <c r="T208" s="168"/>
      <c r="U208" s="168"/>
      <c r="V208" s="168"/>
      <c r="W208" s="168" t="s">
        <v>1165</v>
      </c>
      <c r="X208" s="183" t="s">
        <v>1160</v>
      </c>
      <c r="Y208" s="168" t="s">
        <v>55</v>
      </c>
      <c r="Z208" s="170">
        <v>2017011000179</v>
      </c>
      <c r="AA208" s="170" t="s">
        <v>1238</v>
      </c>
      <c r="AB208" s="169" t="s">
        <v>1179</v>
      </c>
      <c r="AC208" s="169" t="s">
        <v>1235</v>
      </c>
      <c r="AD208" s="170">
        <v>3202036</v>
      </c>
      <c r="AE208" s="169" t="s">
        <v>1236</v>
      </c>
      <c r="AF208" s="169" t="s">
        <v>1237</v>
      </c>
      <c r="AG208" s="168" t="s">
        <v>1124</v>
      </c>
      <c r="AH208" s="192"/>
    </row>
    <row r="209" spans="1:34" ht="98.25" customHeight="1" x14ac:dyDescent="0.25">
      <c r="A209" s="192"/>
      <c r="B209" s="168" t="s">
        <v>1113</v>
      </c>
      <c r="C209" s="168" t="s">
        <v>1219</v>
      </c>
      <c r="D209" s="168" t="s">
        <v>1231</v>
      </c>
      <c r="E209" s="183" t="s">
        <v>472</v>
      </c>
      <c r="F209" s="168" t="s">
        <v>1152</v>
      </c>
      <c r="G209" s="183" t="s">
        <v>1158</v>
      </c>
      <c r="H209" s="168" t="s">
        <v>1117</v>
      </c>
      <c r="I209" s="168" t="s">
        <v>1118</v>
      </c>
      <c r="J209" s="184">
        <v>25000000</v>
      </c>
      <c r="K209" s="185"/>
      <c r="L209" s="168"/>
      <c r="M209" s="185"/>
      <c r="N209" s="168"/>
      <c r="O209" s="168"/>
      <c r="P209" s="168"/>
      <c r="Q209" s="168"/>
      <c r="R209" s="168"/>
      <c r="S209" s="168"/>
      <c r="T209" s="168"/>
      <c r="U209" s="168"/>
      <c r="V209" s="168"/>
      <c r="W209" s="168" t="s">
        <v>1165</v>
      </c>
      <c r="X209" s="183" t="s">
        <v>1160</v>
      </c>
      <c r="Y209" s="168" t="s">
        <v>55</v>
      </c>
      <c r="Z209" s="170">
        <v>2017011000179</v>
      </c>
      <c r="AA209" s="170" t="s">
        <v>1238</v>
      </c>
      <c r="AB209" s="169" t="s">
        <v>1179</v>
      </c>
      <c r="AC209" s="169" t="s">
        <v>1232</v>
      </c>
      <c r="AD209" s="170">
        <v>3202034</v>
      </c>
      <c r="AE209" s="169" t="s">
        <v>1233</v>
      </c>
      <c r="AF209" s="169" t="s">
        <v>1234</v>
      </c>
      <c r="AG209" s="168" t="s">
        <v>1124</v>
      </c>
      <c r="AH209" s="192"/>
    </row>
    <row r="210" spans="1:34" ht="98.25" customHeight="1" x14ac:dyDescent="0.25">
      <c r="A210" s="192"/>
      <c r="B210" s="168" t="s">
        <v>1113</v>
      </c>
      <c r="C210" s="168" t="s">
        <v>1219</v>
      </c>
      <c r="D210" s="168" t="s">
        <v>1231</v>
      </c>
      <c r="E210" s="183" t="s">
        <v>472</v>
      </c>
      <c r="F210" s="168" t="s">
        <v>1152</v>
      </c>
      <c r="G210" s="183" t="s">
        <v>1158</v>
      </c>
      <c r="H210" s="168" t="s">
        <v>1117</v>
      </c>
      <c r="I210" s="168" t="s">
        <v>1118</v>
      </c>
      <c r="J210" s="184">
        <v>347398933</v>
      </c>
      <c r="K210" s="185">
        <v>0</v>
      </c>
      <c r="L210" s="168"/>
      <c r="M210" s="185">
        <v>0</v>
      </c>
      <c r="N210" s="168"/>
      <c r="O210" s="168"/>
      <c r="P210" s="168"/>
      <c r="Q210" s="168"/>
      <c r="R210" s="168"/>
      <c r="S210" s="168"/>
      <c r="T210" s="168"/>
      <c r="U210" s="168"/>
      <c r="V210" s="168"/>
      <c r="W210" s="168" t="s">
        <v>1165</v>
      </c>
      <c r="X210" s="183" t="s">
        <v>1160</v>
      </c>
      <c r="Y210" s="168" t="s">
        <v>55</v>
      </c>
      <c r="Z210" s="170">
        <v>2017011000179</v>
      </c>
      <c r="AA210" s="170" t="s">
        <v>1238</v>
      </c>
      <c r="AB210" s="169" t="s">
        <v>1179</v>
      </c>
      <c r="AC210" s="169" t="s">
        <v>1232</v>
      </c>
      <c r="AD210" s="170">
        <v>3202034</v>
      </c>
      <c r="AE210" s="169" t="s">
        <v>1233</v>
      </c>
      <c r="AF210" s="169" t="s">
        <v>1234</v>
      </c>
      <c r="AG210" s="168" t="s">
        <v>1128</v>
      </c>
      <c r="AH210" s="192"/>
    </row>
    <row r="211" spans="1:34" ht="98.25" customHeight="1" x14ac:dyDescent="0.25">
      <c r="A211" s="192"/>
      <c r="B211" s="168" t="s">
        <v>1113</v>
      </c>
      <c r="C211" s="168" t="s">
        <v>1219</v>
      </c>
      <c r="D211" s="168" t="s">
        <v>1239</v>
      </c>
      <c r="E211" s="183" t="s">
        <v>465</v>
      </c>
      <c r="F211" s="168" t="s">
        <v>1223</v>
      </c>
      <c r="G211" s="183" t="s">
        <v>1312</v>
      </c>
      <c r="H211" s="168" t="s">
        <v>1117</v>
      </c>
      <c r="I211" s="168" t="s">
        <v>1118</v>
      </c>
      <c r="J211" s="184">
        <v>40664000</v>
      </c>
      <c r="K211" s="185">
        <v>0</v>
      </c>
      <c r="L211" s="168"/>
      <c r="M211" s="185">
        <v>0</v>
      </c>
      <c r="N211" s="168"/>
      <c r="O211" s="168"/>
      <c r="P211" s="168"/>
      <c r="Q211" s="168"/>
      <c r="R211" s="168"/>
      <c r="S211" s="168"/>
      <c r="T211" s="168"/>
      <c r="U211" s="168"/>
      <c r="V211" s="168"/>
      <c r="W211" s="168" t="s">
        <v>1165</v>
      </c>
      <c r="X211" s="183" t="s">
        <v>1160</v>
      </c>
      <c r="Y211" s="168" t="s">
        <v>55</v>
      </c>
      <c r="Z211" s="170">
        <v>2017011000179</v>
      </c>
      <c r="AA211" s="170" t="s">
        <v>1238</v>
      </c>
      <c r="AB211" s="169" t="s">
        <v>1179</v>
      </c>
      <c r="AC211" s="169" t="s">
        <v>1180</v>
      </c>
      <c r="AD211" s="170">
        <v>3202008</v>
      </c>
      <c r="AE211" s="169" t="s">
        <v>1181</v>
      </c>
      <c r="AF211" s="169" t="s">
        <v>1240</v>
      </c>
      <c r="AG211" s="168" t="s">
        <v>1192</v>
      </c>
      <c r="AH211" s="192"/>
    </row>
    <row r="212" spans="1:34" ht="98.25" customHeight="1" x14ac:dyDescent="0.25">
      <c r="A212" s="192"/>
      <c r="B212" s="168" t="s">
        <v>1113</v>
      </c>
      <c r="C212" s="168" t="s">
        <v>1219</v>
      </c>
      <c r="D212" s="168" t="s">
        <v>1239</v>
      </c>
      <c r="E212" s="183" t="s">
        <v>465</v>
      </c>
      <c r="F212" s="168" t="s">
        <v>1116</v>
      </c>
      <c r="G212" s="183" t="s">
        <v>1158</v>
      </c>
      <c r="H212" s="168" t="s">
        <v>1117</v>
      </c>
      <c r="I212" s="168" t="s">
        <v>1162</v>
      </c>
      <c r="J212" s="184">
        <v>36000</v>
      </c>
      <c r="K212" s="185">
        <v>0</v>
      </c>
      <c r="L212" s="168"/>
      <c r="M212" s="185">
        <v>0</v>
      </c>
      <c r="N212" s="168"/>
      <c r="O212" s="168"/>
      <c r="P212" s="168"/>
      <c r="Q212" s="168"/>
      <c r="R212" s="168"/>
      <c r="S212" s="168"/>
      <c r="T212" s="168"/>
      <c r="U212" s="168"/>
      <c r="V212" s="168"/>
      <c r="W212" s="168" t="s">
        <v>1119</v>
      </c>
      <c r="X212" s="183" t="s">
        <v>1160</v>
      </c>
      <c r="Y212" s="168" t="s">
        <v>363</v>
      </c>
      <c r="Z212" s="170">
        <v>2019011000081</v>
      </c>
      <c r="AA212" s="170" t="s">
        <v>1161</v>
      </c>
      <c r="AB212" s="169" t="s">
        <v>1120</v>
      </c>
      <c r="AC212" s="169" t="s">
        <v>606</v>
      </c>
      <c r="AD212" s="170">
        <v>3299060</v>
      </c>
      <c r="AE212" s="169" t="s">
        <v>1135</v>
      </c>
      <c r="AF212" s="169" t="s">
        <v>607</v>
      </c>
      <c r="AG212" s="168" t="s">
        <v>1156</v>
      </c>
      <c r="AH212" s="192"/>
    </row>
    <row r="213" spans="1:34" ht="98.25" customHeight="1" x14ac:dyDescent="0.25">
      <c r="A213" s="192"/>
      <c r="B213" s="168" t="s">
        <v>1113</v>
      </c>
      <c r="C213" s="168" t="s">
        <v>1219</v>
      </c>
      <c r="D213" s="168" t="s">
        <v>1239</v>
      </c>
      <c r="E213" s="183" t="s">
        <v>465</v>
      </c>
      <c r="F213" s="168" t="s">
        <v>1116</v>
      </c>
      <c r="G213" s="183" t="s">
        <v>1158</v>
      </c>
      <c r="H213" s="168" t="s">
        <v>1117</v>
      </c>
      <c r="I213" s="168" t="s">
        <v>1118</v>
      </c>
      <c r="J213" s="184">
        <v>5000000</v>
      </c>
      <c r="K213" s="185">
        <v>0</v>
      </c>
      <c r="L213" s="168"/>
      <c r="M213" s="185">
        <v>0</v>
      </c>
      <c r="N213" s="168"/>
      <c r="O213" s="168"/>
      <c r="P213" s="168"/>
      <c r="Q213" s="168"/>
      <c r="R213" s="168"/>
      <c r="S213" s="168"/>
      <c r="T213" s="168"/>
      <c r="U213" s="168"/>
      <c r="V213" s="168"/>
      <c r="W213" s="168" t="s">
        <v>1119</v>
      </c>
      <c r="X213" s="183" t="s">
        <v>1160</v>
      </c>
      <c r="Y213" s="168" t="s">
        <v>363</v>
      </c>
      <c r="Z213" s="170">
        <v>2019011000081</v>
      </c>
      <c r="AA213" s="170" t="s">
        <v>1161</v>
      </c>
      <c r="AB213" s="169" t="s">
        <v>1120</v>
      </c>
      <c r="AC213" s="169" t="s">
        <v>606</v>
      </c>
      <c r="AD213" s="170">
        <v>3299060</v>
      </c>
      <c r="AE213" s="169" t="s">
        <v>1135</v>
      </c>
      <c r="AF213" s="169" t="s">
        <v>607</v>
      </c>
      <c r="AG213" s="168" t="s">
        <v>1126</v>
      </c>
      <c r="AH213" s="192"/>
    </row>
    <row r="214" spans="1:34" ht="98.25" customHeight="1" x14ac:dyDescent="0.25">
      <c r="A214" s="192"/>
      <c r="B214" s="168" t="s">
        <v>1113</v>
      </c>
      <c r="C214" s="168" t="s">
        <v>1219</v>
      </c>
      <c r="D214" s="168" t="s">
        <v>1239</v>
      </c>
      <c r="E214" s="183" t="s">
        <v>465</v>
      </c>
      <c r="F214" s="168" t="s">
        <v>1116</v>
      </c>
      <c r="G214" s="183" t="s">
        <v>1158</v>
      </c>
      <c r="H214" s="168" t="s">
        <v>1117</v>
      </c>
      <c r="I214" s="168" t="s">
        <v>1162</v>
      </c>
      <c r="J214" s="184">
        <v>3913000</v>
      </c>
      <c r="K214" s="185">
        <v>0</v>
      </c>
      <c r="L214" s="168"/>
      <c r="M214" s="185">
        <v>0</v>
      </c>
      <c r="N214" s="168"/>
      <c r="O214" s="168"/>
      <c r="P214" s="168"/>
      <c r="Q214" s="168"/>
      <c r="R214" s="168"/>
      <c r="S214" s="168"/>
      <c r="T214" s="168"/>
      <c r="U214" s="168"/>
      <c r="V214" s="168"/>
      <c r="W214" s="168" t="s">
        <v>1119</v>
      </c>
      <c r="X214" s="183" t="s">
        <v>1160</v>
      </c>
      <c r="Y214" s="168" t="s">
        <v>363</v>
      </c>
      <c r="Z214" s="170">
        <v>2019011000081</v>
      </c>
      <c r="AA214" s="170" t="s">
        <v>1161</v>
      </c>
      <c r="AB214" s="169" t="s">
        <v>1120</v>
      </c>
      <c r="AC214" s="169" t="s">
        <v>606</v>
      </c>
      <c r="AD214" s="170">
        <v>3299060</v>
      </c>
      <c r="AE214" s="169" t="s">
        <v>1135</v>
      </c>
      <c r="AF214" s="169" t="s">
        <v>607</v>
      </c>
      <c r="AG214" s="168" t="s">
        <v>1126</v>
      </c>
      <c r="AH214" s="192"/>
    </row>
    <row r="215" spans="1:34" ht="98.25" customHeight="1" x14ac:dyDescent="0.25">
      <c r="A215" s="192"/>
      <c r="B215" s="168" t="s">
        <v>1113</v>
      </c>
      <c r="C215" s="168" t="s">
        <v>1219</v>
      </c>
      <c r="D215" s="168" t="s">
        <v>1239</v>
      </c>
      <c r="E215" s="183" t="s">
        <v>465</v>
      </c>
      <c r="F215" s="168" t="s">
        <v>1116</v>
      </c>
      <c r="G215" s="183" t="s">
        <v>1158</v>
      </c>
      <c r="H215" s="168" t="s">
        <v>1117</v>
      </c>
      <c r="I215" s="168" t="s">
        <v>1118</v>
      </c>
      <c r="J215" s="184">
        <v>792000</v>
      </c>
      <c r="K215" s="185">
        <v>0</v>
      </c>
      <c r="L215" s="168"/>
      <c r="M215" s="185">
        <v>0</v>
      </c>
      <c r="N215" s="168"/>
      <c r="O215" s="168"/>
      <c r="P215" s="168"/>
      <c r="Q215" s="168"/>
      <c r="R215" s="168"/>
      <c r="S215" s="168"/>
      <c r="T215" s="168"/>
      <c r="U215" s="168"/>
      <c r="V215" s="168"/>
      <c r="W215" s="168" t="s">
        <v>1119</v>
      </c>
      <c r="X215" s="183" t="s">
        <v>1160</v>
      </c>
      <c r="Y215" s="168" t="s">
        <v>363</v>
      </c>
      <c r="Z215" s="170">
        <v>2019011000081</v>
      </c>
      <c r="AA215" s="170" t="s">
        <v>1161</v>
      </c>
      <c r="AB215" s="169" t="s">
        <v>1120</v>
      </c>
      <c r="AC215" s="169" t="s">
        <v>606</v>
      </c>
      <c r="AD215" s="170">
        <v>3299060</v>
      </c>
      <c r="AE215" s="169" t="s">
        <v>1135</v>
      </c>
      <c r="AF215" s="169" t="s">
        <v>607</v>
      </c>
      <c r="AG215" s="168" t="s">
        <v>1192</v>
      </c>
      <c r="AH215" s="192"/>
    </row>
    <row r="216" spans="1:34" ht="98.25" customHeight="1" x14ac:dyDescent="0.25">
      <c r="A216" s="192"/>
      <c r="B216" s="168" t="s">
        <v>1113</v>
      </c>
      <c r="C216" s="168" t="s">
        <v>1219</v>
      </c>
      <c r="D216" s="168" t="s">
        <v>1239</v>
      </c>
      <c r="E216" s="183" t="s">
        <v>465</v>
      </c>
      <c r="F216" s="168" t="s">
        <v>1116</v>
      </c>
      <c r="G216" s="183" t="s">
        <v>1158</v>
      </c>
      <c r="H216" s="168" t="s">
        <v>1117</v>
      </c>
      <c r="I216" s="168" t="s">
        <v>1118</v>
      </c>
      <c r="J216" s="184">
        <v>5376000</v>
      </c>
      <c r="K216" s="185">
        <v>0</v>
      </c>
      <c r="L216" s="168"/>
      <c r="M216" s="185">
        <v>0</v>
      </c>
      <c r="N216" s="168"/>
      <c r="O216" s="168"/>
      <c r="P216" s="168"/>
      <c r="Q216" s="168"/>
      <c r="R216" s="168"/>
      <c r="S216" s="168"/>
      <c r="T216" s="168"/>
      <c r="U216" s="168"/>
      <c r="V216" s="168"/>
      <c r="W216" s="168" t="s">
        <v>1119</v>
      </c>
      <c r="X216" s="183" t="s">
        <v>1160</v>
      </c>
      <c r="Y216" s="168" t="s">
        <v>363</v>
      </c>
      <c r="Z216" s="170">
        <v>2019011000081</v>
      </c>
      <c r="AA216" s="170" t="s">
        <v>1161</v>
      </c>
      <c r="AB216" s="169" t="s">
        <v>1120</v>
      </c>
      <c r="AC216" s="169" t="s">
        <v>606</v>
      </c>
      <c r="AD216" s="170">
        <v>3299060</v>
      </c>
      <c r="AE216" s="169" t="s">
        <v>1135</v>
      </c>
      <c r="AF216" s="169" t="s">
        <v>607</v>
      </c>
      <c r="AG216" s="168" t="s">
        <v>1126</v>
      </c>
      <c r="AH216" s="192"/>
    </row>
    <row r="217" spans="1:34" ht="98.25" customHeight="1" x14ac:dyDescent="0.25">
      <c r="A217" s="192"/>
      <c r="B217" s="168" t="s">
        <v>1113</v>
      </c>
      <c r="C217" s="168" t="s">
        <v>1219</v>
      </c>
      <c r="D217" s="168" t="s">
        <v>1239</v>
      </c>
      <c r="E217" s="183" t="s">
        <v>465</v>
      </c>
      <c r="F217" s="168" t="s">
        <v>1116</v>
      </c>
      <c r="G217" s="183" t="s">
        <v>1158</v>
      </c>
      <c r="H217" s="168" t="s">
        <v>1117</v>
      </c>
      <c r="I217" s="168" t="s">
        <v>1118</v>
      </c>
      <c r="J217" s="184">
        <v>5518835.3999999994</v>
      </c>
      <c r="K217" s="185">
        <v>0</v>
      </c>
      <c r="L217" s="168"/>
      <c r="M217" s="185">
        <v>0</v>
      </c>
      <c r="N217" s="168"/>
      <c r="O217" s="168"/>
      <c r="P217" s="168"/>
      <c r="Q217" s="168"/>
      <c r="R217" s="168"/>
      <c r="S217" s="168"/>
      <c r="T217" s="168"/>
      <c r="U217" s="168"/>
      <c r="V217" s="168"/>
      <c r="W217" s="168" t="s">
        <v>1119</v>
      </c>
      <c r="X217" s="183" t="s">
        <v>1160</v>
      </c>
      <c r="Y217" s="168" t="s">
        <v>363</v>
      </c>
      <c r="Z217" s="170">
        <v>2019011000081</v>
      </c>
      <c r="AA217" s="170" t="s">
        <v>1161</v>
      </c>
      <c r="AB217" s="169" t="s">
        <v>1120</v>
      </c>
      <c r="AC217" s="169" t="s">
        <v>606</v>
      </c>
      <c r="AD217" s="170">
        <v>3299060</v>
      </c>
      <c r="AE217" s="169" t="s">
        <v>1135</v>
      </c>
      <c r="AF217" s="169" t="s">
        <v>607</v>
      </c>
      <c r="AG217" s="168" t="s">
        <v>1124</v>
      </c>
      <c r="AH217" s="192"/>
    </row>
    <row r="218" spans="1:34" ht="98.25" customHeight="1" x14ac:dyDescent="0.25">
      <c r="A218" s="192"/>
      <c r="B218" s="168" t="s">
        <v>1113</v>
      </c>
      <c r="C218" s="168" t="s">
        <v>1219</v>
      </c>
      <c r="D218" s="168" t="s">
        <v>1239</v>
      </c>
      <c r="E218" s="183" t="s">
        <v>465</v>
      </c>
      <c r="F218" s="168" t="s">
        <v>1116</v>
      </c>
      <c r="G218" s="183" t="s">
        <v>1158</v>
      </c>
      <c r="H218" s="168" t="s">
        <v>1117</v>
      </c>
      <c r="I218" s="168" t="s">
        <v>1118</v>
      </c>
      <c r="J218" s="184">
        <v>9150000</v>
      </c>
      <c r="K218" s="185">
        <v>0</v>
      </c>
      <c r="L218" s="168"/>
      <c r="M218" s="185">
        <v>0</v>
      </c>
      <c r="N218" s="168"/>
      <c r="O218" s="168"/>
      <c r="P218" s="168"/>
      <c r="Q218" s="168"/>
      <c r="R218" s="168"/>
      <c r="S218" s="168"/>
      <c r="T218" s="168"/>
      <c r="U218" s="168"/>
      <c r="V218" s="168"/>
      <c r="W218" s="168" t="s">
        <v>1119</v>
      </c>
      <c r="X218" s="183" t="s">
        <v>1160</v>
      </c>
      <c r="Y218" s="168" t="s">
        <v>363</v>
      </c>
      <c r="Z218" s="170">
        <v>2019011000081</v>
      </c>
      <c r="AA218" s="170" t="s">
        <v>1161</v>
      </c>
      <c r="AB218" s="169" t="s">
        <v>1120</v>
      </c>
      <c r="AC218" s="169" t="s">
        <v>606</v>
      </c>
      <c r="AD218" s="170">
        <v>3299060</v>
      </c>
      <c r="AE218" s="169" t="s">
        <v>1135</v>
      </c>
      <c r="AF218" s="169" t="s">
        <v>607</v>
      </c>
      <c r="AG218" s="168" t="s">
        <v>1147</v>
      </c>
      <c r="AH218" s="192"/>
    </row>
    <row r="219" spans="1:34" ht="98.25" customHeight="1" x14ac:dyDescent="0.25">
      <c r="A219" s="192"/>
      <c r="B219" s="168" t="s">
        <v>1113</v>
      </c>
      <c r="C219" s="168" t="s">
        <v>1219</v>
      </c>
      <c r="D219" s="168" t="s">
        <v>1239</v>
      </c>
      <c r="E219" s="183" t="s">
        <v>465</v>
      </c>
      <c r="F219" s="168" t="s">
        <v>1116</v>
      </c>
      <c r="G219" s="183" t="s">
        <v>1158</v>
      </c>
      <c r="H219" s="168" t="s">
        <v>1117</v>
      </c>
      <c r="I219" s="168" t="s">
        <v>1118</v>
      </c>
      <c r="J219" s="184">
        <v>0</v>
      </c>
      <c r="K219" s="185">
        <v>0</v>
      </c>
      <c r="L219" s="168"/>
      <c r="M219" s="185">
        <v>0</v>
      </c>
      <c r="N219" s="168"/>
      <c r="O219" s="168"/>
      <c r="P219" s="168"/>
      <c r="Q219" s="168"/>
      <c r="R219" s="168"/>
      <c r="S219" s="168"/>
      <c r="T219" s="168"/>
      <c r="U219" s="168"/>
      <c r="V219" s="168"/>
      <c r="W219" s="168" t="s">
        <v>1119</v>
      </c>
      <c r="X219" s="183" t="s">
        <v>1160</v>
      </c>
      <c r="Y219" s="168" t="s">
        <v>363</v>
      </c>
      <c r="Z219" s="170">
        <v>2019011000081</v>
      </c>
      <c r="AA219" s="170" t="s">
        <v>1161</v>
      </c>
      <c r="AB219" s="169" t="s">
        <v>1120</v>
      </c>
      <c r="AC219" s="169" t="s">
        <v>606</v>
      </c>
      <c r="AD219" s="170">
        <v>3299060</v>
      </c>
      <c r="AE219" s="169" t="s">
        <v>1135</v>
      </c>
      <c r="AF219" s="169" t="s">
        <v>607</v>
      </c>
      <c r="AG219" s="168" t="s">
        <v>1151</v>
      </c>
      <c r="AH219" s="192"/>
    </row>
    <row r="220" spans="1:34" ht="98.25" customHeight="1" x14ac:dyDescent="0.25">
      <c r="A220" s="192"/>
      <c r="B220" s="168" t="s">
        <v>1113</v>
      </c>
      <c r="C220" s="168" t="s">
        <v>1219</v>
      </c>
      <c r="D220" s="168" t="s">
        <v>1239</v>
      </c>
      <c r="E220" s="183" t="s">
        <v>465</v>
      </c>
      <c r="F220" s="168" t="s">
        <v>1116</v>
      </c>
      <c r="G220" s="183" t="s">
        <v>1158</v>
      </c>
      <c r="H220" s="168" t="s">
        <v>1117</v>
      </c>
      <c r="I220" s="168" t="s">
        <v>1118</v>
      </c>
      <c r="J220" s="184">
        <v>128586333</v>
      </c>
      <c r="K220" s="185">
        <v>0</v>
      </c>
      <c r="L220" s="168"/>
      <c r="M220" s="185">
        <v>0</v>
      </c>
      <c r="N220" s="168"/>
      <c r="O220" s="168"/>
      <c r="P220" s="168"/>
      <c r="Q220" s="168"/>
      <c r="R220" s="168"/>
      <c r="S220" s="168"/>
      <c r="T220" s="168"/>
      <c r="U220" s="168"/>
      <c r="V220" s="168"/>
      <c r="W220" s="168" t="s">
        <v>1119</v>
      </c>
      <c r="X220" s="183" t="s">
        <v>1160</v>
      </c>
      <c r="Y220" s="168" t="s">
        <v>363</v>
      </c>
      <c r="Z220" s="170">
        <v>2019011000081</v>
      </c>
      <c r="AA220" s="170" t="s">
        <v>1161</v>
      </c>
      <c r="AB220" s="169" t="s">
        <v>1120</v>
      </c>
      <c r="AC220" s="169" t="s">
        <v>606</v>
      </c>
      <c r="AD220" s="170">
        <v>3299060</v>
      </c>
      <c r="AE220" s="169" t="s">
        <v>1135</v>
      </c>
      <c r="AF220" s="169" t="s">
        <v>607</v>
      </c>
      <c r="AG220" s="168" t="s">
        <v>1128</v>
      </c>
      <c r="AH220" s="192"/>
    </row>
    <row r="221" spans="1:34" ht="98.25" customHeight="1" x14ac:dyDescent="0.25">
      <c r="A221" s="192"/>
      <c r="B221" s="168" t="s">
        <v>1113</v>
      </c>
      <c r="C221" s="168" t="s">
        <v>1219</v>
      </c>
      <c r="D221" s="168" t="s">
        <v>1239</v>
      </c>
      <c r="E221" s="183" t="s">
        <v>465</v>
      </c>
      <c r="F221" s="168" t="s">
        <v>1116</v>
      </c>
      <c r="G221" s="183" t="s">
        <v>1158</v>
      </c>
      <c r="H221" s="168" t="s">
        <v>1117</v>
      </c>
      <c r="I221" s="168" t="s">
        <v>1118</v>
      </c>
      <c r="J221" s="184">
        <v>139810266</v>
      </c>
      <c r="K221" s="185">
        <v>0</v>
      </c>
      <c r="L221" s="168"/>
      <c r="M221" s="185">
        <v>0</v>
      </c>
      <c r="N221" s="168"/>
      <c r="O221" s="168"/>
      <c r="P221" s="168"/>
      <c r="Q221" s="168"/>
      <c r="R221" s="168"/>
      <c r="S221" s="168"/>
      <c r="T221" s="168"/>
      <c r="U221" s="168"/>
      <c r="V221" s="168"/>
      <c r="W221" s="168" t="s">
        <v>1119</v>
      </c>
      <c r="X221" s="183" t="s">
        <v>1160</v>
      </c>
      <c r="Y221" s="168" t="s">
        <v>363</v>
      </c>
      <c r="Z221" s="170">
        <v>2019011000081</v>
      </c>
      <c r="AA221" s="170" t="s">
        <v>1161</v>
      </c>
      <c r="AB221" s="169" t="s">
        <v>1120</v>
      </c>
      <c r="AC221" s="169" t="s">
        <v>606</v>
      </c>
      <c r="AD221" s="170">
        <v>3299060</v>
      </c>
      <c r="AE221" s="169" t="s">
        <v>1135</v>
      </c>
      <c r="AF221" s="169" t="s">
        <v>607</v>
      </c>
      <c r="AG221" s="168" t="s">
        <v>1128</v>
      </c>
      <c r="AH221" s="192"/>
    </row>
    <row r="222" spans="1:34" ht="98.25" customHeight="1" x14ac:dyDescent="0.25">
      <c r="A222" s="192"/>
      <c r="B222" s="168" t="s">
        <v>1113</v>
      </c>
      <c r="C222" s="168" t="s">
        <v>1219</v>
      </c>
      <c r="D222" s="168" t="s">
        <v>1239</v>
      </c>
      <c r="E222" s="183" t="s">
        <v>465</v>
      </c>
      <c r="F222" s="168" t="s">
        <v>1116</v>
      </c>
      <c r="G222" s="183" t="s">
        <v>1158</v>
      </c>
      <c r="H222" s="168" t="s">
        <v>1117</v>
      </c>
      <c r="I222" s="168" t="s">
        <v>1118</v>
      </c>
      <c r="J222" s="184">
        <v>39271811</v>
      </c>
      <c r="K222" s="185">
        <v>0</v>
      </c>
      <c r="L222" s="168"/>
      <c r="M222" s="185">
        <v>26771811.5</v>
      </c>
      <c r="N222" s="168" t="s">
        <v>1241</v>
      </c>
      <c r="O222" s="168"/>
      <c r="P222" s="168"/>
      <c r="Q222" s="168"/>
      <c r="R222" s="168"/>
      <c r="S222" s="168"/>
      <c r="T222" s="168"/>
      <c r="U222" s="168"/>
      <c r="V222" s="168"/>
      <c r="W222" s="168" t="s">
        <v>1119</v>
      </c>
      <c r="X222" s="183" t="s">
        <v>1160</v>
      </c>
      <c r="Y222" s="168" t="s">
        <v>363</v>
      </c>
      <c r="Z222" s="170">
        <v>2019011000081</v>
      </c>
      <c r="AA222" s="170" t="s">
        <v>1161</v>
      </c>
      <c r="AB222" s="169" t="s">
        <v>1120</v>
      </c>
      <c r="AC222" s="169" t="s">
        <v>606</v>
      </c>
      <c r="AD222" s="170">
        <v>3299060</v>
      </c>
      <c r="AE222" s="169" t="s">
        <v>1135</v>
      </c>
      <c r="AF222" s="169" t="s">
        <v>607</v>
      </c>
      <c r="AG222" s="168" t="s">
        <v>1147</v>
      </c>
      <c r="AH222" s="192"/>
    </row>
    <row r="223" spans="1:34" ht="98.25" customHeight="1" x14ac:dyDescent="0.25">
      <c r="A223" s="192"/>
      <c r="B223" s="168" t="s">
        <v>1113</v>
      </c>
      <c r="C223" s="168" t="s">
        <v>1219</v>
      </c>
      <c r="D223" s="168" t="s">
        <v>1239</v>
      </c>
      <c r="E223" s="183" t="s">
        <v>465</v>
      </c>
      <c r="F223" s="168" t="s">
        <v>1116</v>
      </c>
      <c r="G223" s="183" t="s">
        <v>1158</v>
      </c>
      <c r="H223" s="168" t="s">
        <v>1117</v>
      </c>
      <c r="I223" s="168" t="s">
        <v>1118</v>
      </c>
      <c r="J223" s="184">
        <v>47479751</v>
      </c>
      <c r="K223" s="185" t="s">
        <v>1159</v>
      </c>
      <c r="L223" s="168" t="s">
        <v>1159</v>
      </c>
      <c r="M223" s="185" t="s">
        <v>1159</v>
      </c>
      <c r="N223" s="168" t="s">
        <v>1159</v>
      </c>
      <c r="O223" s="168" t="s">
        <v>1159</v>
      </c>
      <c r="P223" s="168" t="s">
        <v>1159</v>
      </c>
      <c r="Q223" s="168" t="s">
        <v>1159</v>
      </c>
      <c r="R223" s="168" t="s">
        <v>1159</v>
      </c>
      <c r="S223" s="168" t="s">
        <v>1159</v>
      </c>
      <c r="T223" s="168" t="s">
        <v>1159</v>
      </c>
      <c r="U223" s="168" t="s">
        <v>1215</v>
      </c>
      <c r="V223" s="168" t="s">
        <v>1216</v>
      </c>
      <c r="W223" s="168" t="s">
        <v>1165</v>
      </c>
      <c r="X223" s="183" t="s">
        <v>1160</v>
      </c>
      <c r="Y223" s="168" t="s">
        <v>55</v>
      </c>
      <c r="Z223" s="170">
        <v>2017011000179</v>
      </c>
      <c r="AA223" s="170" t="s">
        <v>1238</v>
      </c>
      <c r="AB223" s="169" t="s">
        <v>1166</v>
      </c>
      <c r="AC223" s="169" t="s">
        <v>1167</v>
      </c>
      <c r="AD223" s="170">
        <v>3202032</v>
      </c>
      <c r="AE223" s="169" t="s">
        <v>1217</v>
      </c>
      <c r="AF223" s="169" t="s">
        <v>1218</v>
      </c>
      <c r="AG223" s="168" t="s">
        <v>1192</v>
      </c>
      <c r="AH223" s="192"/>
    </row>
    <row r="224" spans="1:34" ht="98.25" customHeight="1" x14ac:dyDescent="0.25">
      <c r="A224" s="192"/>
      <c r="B224" s="168" t="s">
        <v>1113</v>
      </c>
      <c r="C224" s="168" t="s">
        <v>1219</v>
      </c>
      <c r="D224" s="168" t="s">
        <v>1239</v>
      </c>
      <c r="E224" s="183" t="s">
        <v>465</v>
      </c>
      <c r="F224" s="168" t="s">
        <v>1116</v>
      </c>
      <c r="G224" s="183" t="s">
        <v>1158</v>
      </c>
      <c r="H224" s="168" t="s">
        <v>1117</v>
      </c>
      <c r="I224" s="168" t="s">
        <v>1118</v>
      </c>
      <c r="J224" s="184">
        <v>4300000</v>
      </c>
      <c r="K224" s="185"/>
      <c r="L224" s="168"/>
      <c r="M224" s="185"/>
      <c r="N224" s="168"/>
      <c r="O224" s="168"/>
      <c r="P224" s="168"/>
      <c r="Q224" s="168"/>
      <c r="R224" s="168"/>
      <c r="S224" s="168"/>
      <c r="T224" s="168"/>
      <c r="U224" s="168"/>
      <c r="V224" s="168"/>
      <c r="W224" s="168" t="s">
        <v>1119</v>
      </c>
      <c r="X224" s="183" t="s">
        <v>1160</v>
      </c>
      <c r="Y224" s="168" t="s">
        <v>363</v>
      </c>
      <c r="Z224" s="170">
        <v>2019011000081</v>
      </c>
      <c r="AA224" s="170" t="s">
        <v>1161</v>
      </c>
      <c r="AB224" s="169" t="s">
        <v>1120</v>
      </c>
      <c r="AC224" s="169" t="s">
        <v>606</v>
      </c>
      <c r="AD224" s="170">
        <v>3299060</v>
      </c>
      <c r="AE224" s="169" t="s">
        <v>1135</v>
      </c>
      <c r="AF224" s="169" t="s">
        <v>607</v>
      </c>
      <c r="AG224" s="168" t="s">
        <v>1192</v>
      </c>
      <c r="AH224" s="192"/>
    </row>
    <row r="225" spans="1:34" ht="98.25" customHeight="1" x14ac:dyDescent="0.25">
      <c r="A225" s="192"/>
      <c r="B225" s="168" t="s">
        <v>1113</v>
      </c>
      <c r="C225" s="168" t="s">
        <v>1219</v>
      </c>
      <c r="D225" s="168" t="s">
        <v>1239</v>
      </c>
      <c r="E225" s="183" t="s">
        <v>465</v>
      </c>
      <c r="F225" s="168" t="s">
        <v>1116</v>
      </c>
      <c r="G225" s="183" t="s">
        <v>1158</v>
      </c>
      <c r="H225" s="168" t="s">
        <v>1117</v>
      </c>
      <c r="I225" s="168" t="s">
        <v>1118</v>
      </c>
      <c r="J225" s="184">
        <v>63400000</v>
      </c>
      <c r="K225" s="185">
        <v>0</v>
      </c>
      <c r="L225" s="168"/>
      <c r="M225" s="185">
        <v>39239826.57</v>
      </c>
      <c r="N225" s="168" t="s">
        <v>1241</v>
      </c>
      <c r="O225" s="168"/>
      <c r="P225" s="168"/>
      <c r="Q225" s="168"/>
      <c r="R225" s="168"/>
      <c r="S225" s="168"/>
      <c r="T225" s="168"/>
      <c r="U225" s="168"/>
      <c r="V225" s="168"/>
      <c r="W225" s="168" t="s">
        <v>1119</v>
      </c>
      <c r="X225" s="183" t="s">
        <v>1160</v>
      </c>
      <c r="Y225" s="168" t="s">
        <v>363</v>
      </c>
      <c r="Z225" s="170">
        <v>2019011000081</v>
      </c>
      <c r="AA225" s="170" t="s">
        <v>1161</v>
      </c>
      <c r="AB225" s="169" t="s">
        <v>1120</v>
      </c>
      <c r="AC225" s="169" t="s">
        <v>606</v>
      </c>
      <c r="AD225" s="170">
        <v>3299060</v>
      </c>
      <c r="AE225" s="169" t="s">
        <v>1135</v>
      </c>
      <c r="AF225" s="169" t="s">
        <v>607</v>
      </c>
      <c r="AG225" s="168" t="s">
        <v>1150</v>
      </c>
      <c r="AH225" s="192"/>
    </row>
    <row r="226" spans="1:34" ht="98.25" customHeight="1" x14ac:dyDescent="0.25">
      <c r="A226" s="192"/>
      <c r="B226" s="168" t="s">
        <v>1113</v>
      </c>
      <c r="C226" s="168" t="s">
        <v>1242</v>
      </c>
      <c r="D226" s="168" t="s">
        <v>1243</v>
      </c>
      <c r="E226" s="183" t="s">
        <v>163</v>
      </c>
      <c r="F226" s="168" t="s">
        <v>1116</v>
      </c>
      <c r="G226" s="183" t="s">
        <v>1158</v>
      </c>
      <c r="H226" s="168" t="s">
        <v>1117</v>
      </c>
      <c r="I226" s="168" t="s">
        <v>1118</v>
      </c>
      <c r="J226" s="184">
        <v>110289351.715</v>
      </c>
      <c r="K226" s="185"/>
      <c r="L226" s="168"/>
      <c r="M226" s="185"/>
      <c r="N226" s="168"/>
      <c r="O226" s="168"/>
      <c r="P226" s="168"/>
      <c r="Q226" s="168"/>
      <c r="R226" s="168"/>
      <c r="S226" s="168"/>
      <c r="T226" s="168"/>
      <c r="U226" s="168"/>
      <c r="V226" s="168"/>
      <c r="W226" s="168" t="s">
        <v>1165</v>
      </c>
      <c r="X226" s="183" t="s">
        <v>1160</v>
      </c>
      <c r="Y226" s="168" t="s">
        <v>55</v>
      </c>
      <c r="Z226" s="170">
        <v>2017011000179</v>
      </c>
      <c r="AA226" s="170" t="s">
        <v>1238</v>
      </c>
      <c r="AB226" s="169" t="s">
        <v>1179</v>
      </c>
      <c r="AC226" s="169" t="s">
        <v>1244</v>
      </c>
      <c r="AD226" s="170">
        <v>3202002</v>
      </c>
      <c r="AE226" s="169" t="s">
        <v>1122</v>
      </c>
      <c r="AF226" s="169" t="s">
        <v>1245</v>
      </c>
      <c r="AG226" s="168" t="s">
        <v>1128</v>
      </c>
      <c r="AH226" s="192"/>
    </row>
    <row r="227" spans="1:34" ht="98.25" customHeight="1" x14ac:dyDescent="0.25">
      <c r="A227" s="192"/>
      <c r="B227" s="168" t="s">
        <v>1113</v>
      </c>
      <c r="C227" s="168" t="s">
        <v>1242</v>
      </c>
      <c r="D227" s="168" t="s">
        <v>1243</v>
      </c>
      <c r="E227" s="183" t="s">
        <v>163</v>
      </c>
      <c r="F227" s="168" t="s">
        <v>1116</v>
      </c>
      <c r="G227" s="183" t="s">
        <v>1158</v>
      </c>
      <c r="H227" s="168" t="s">
        <v>1117</v>
      </c>
      <c r="I227" s="168" t="s">
        <v>1118</v>
      </c>
      <c r="J227" s="184">
        <v>141513435.035</v>
      </c>
      <c r="K227" s="185"/>
      <c r="L227" s="168"/>
      <c r="M227" s="185"/>
      <c r="N227" s="168"/>
      <c r="O227" s="168"/>
      <c r="P227" s="168"/>
      <c r="Q227" s="168"/>
      <c r="R227" s="168"/>
      <c r="S227" s="168"/>
      <c r="T227" s="168"/>
      <c r="U227" s="168"/>
      <c r="V227" s="168"/>
      <c r="W227" s="168" t="s">
        <v>1165</v>
      </c>
      <c r="X227" s="183" t="s">
        <v>1160</v>
      </c>
      <c r="Y227" s="168" t="s">
        <v>55</v>
      </c>
      <c r="Z227" s="170">
        <v>2017011000179</v>
      </c>
      <c r="AA227" s="170" t="s">
        <v>1238</v>
      </c>
      <c r="AB227" s="169" t="s">
        <v>1179</v>
      </c>
      <c r="AC227" s="169" t="s">
        <v>1244</v>
      </c>
      <c r="AD227" s="170">
        <v>3202002</v>
      </c>
      <c r="AE227" s="169" t="s">
        <v>1122</v>
      </c>
      <c r="AF227" s="169" t="s">
        <v>1246</v>
      </c>
      <c r="AG227" s="168" t="s">
        <v>1128</v>
      </c>
      <c r="AH227" s="192"/>
    </row>
    <row r="228" spans="1:34" ht="98.25" customHeight="1" x14ac:dyDescent="0.25">
      <c r="A228" s="192"/>
      <c r="B228" s="168" t="s">
        <v>1113</v>
      </c>
      <c r="C228" s="168" t="s">
        <v>1242</v>
      </c>
      <c r="D228" s="168" t="s">
        <v>1243</v>
      </c>
      <c r="E228" s="183" t="s">
        <v>163</v>
      </c>
      <c r="F228" s="168" t="s">
        <v>1152</v>
      </c>
      <c r="G228" s="183" t="s">
        <v>1158</v>
      </c>
      <c r="H228" s="168" t="s">
        <v>1117</v>
      </c>
      <c r="I228" s="168" t="s">
        <v>1118</v>
      </c>
      <c r="J228" s="184">
        <v>17500000</v>
      </c>
      <c r="K228" s="185"/>
      <c r="L228" s="168"/>
      <c r="M228" s="185"/>
      <c r="N228" s="168"/>
      <c r="O228" s="168"/>
      <c r="P228" s="168"/>
      <c r="Q228" s="168"/>
      <c r="R228" s="168"/>
      <c r="S228" s="168"/>
      <c r="T228" s="168"/>
      <c r="U228" s="168"/>
      <c r="V228" s="168"/>
      <c r="W228" s="168" t="s">
        <v>1165</v>
      </c>
      <c r="X228" s="183" t="s">
        <v>1160</v>
      </c>
      <c r="Y228" s="168" t="s">
        <v>55</v>
      </c>
      <c r="Z228" s="170">
        <v>2017011000179</v>
      </c>
      <c r="AA228" s="170" t="s">
        <v>1238</v>
      </c>
      <c r="AB228" s="169" t="s">
        <v>1179</v>
      </c>
      <c r="AC228" s="169" t="s">
        <v>1244</v>
      </c>
      <c r="AD228" s="170">
        <v>3202002</v>
      </c>
      <c r="AE228" s="169" t="s">
        <v>1122</v>
      </c>
      <c r="AF228" s="169" t="s">
        <v>1245</v>
      </c>
      <c r="AG228" s="168" t="s">
        <v>1126</v>
      </c>
      <c r="AH228" s="192"/>
    </row>
    <row r="229" spans="1:34" ht="98.25" customHeight="1" x14ac:dyDescent="0.25">
      <c r="A229" s="192"/>
      <c r="B229" s="168" t="s">
        <v>1113</v>
      </c>
      <c r="C229" s="168" t="s">
        <v>1242</v>
      </c>
      <c r="D229" s="168" t="s">
        <v>1243</v>
      </c>
      <c r="E229" s="183" t="s">
        <v>163</v>
      </c>
      <c r="F229" s="168" t="s">
        <v>1152</v>
      </c>
      <c r="G229" s="183" t="s">
        <v>1158</v>
      </c>
      <c r="H229" s="168" t="s">
        <v>1117</v>
      </c>
      <c r="I229" s="168" t="s">
        <v>1118</v>
      </c>
      <c r="J229" s="184">
        <v>33785500</v>
      </c>
      <c r="K229" s="185"/>
      <c r="L229" s="168"/>
      <c r="M229" s="185"/>
      <c r="N229" s="168"/>
      <c r="O229" s="168"/>
      <c r="P229" s="168"/>
      <c r="Q229" s="168"/>
      <c r="R229" s="168"/>
      <c r="S229" s="168"/>
      <c r="T229" s="168"/>
      <c r="U229" s="168"/>
      <c r="V229" s="168"/>
      <c r="W229" s="168" t="s">
        <v>1165</v>
      </c>
      <c r="X229" s="183" t="s">
        <v>1160</v>
      </c>
      <c r="Y229" s="168" t="s">
        <v>55</v>
      </c>
      <c r="Z229" s="170">
        <v>2017011000179</v>
      </c>
      <c r="AA229" s="170" t="s">
        <v>1238</v>
      </c>
      <c r="AB229" s="169" t="s">
        <v>1179</v>
      </c>
      <c r="AC229" s="169" t="s">
        <v>1244</v>
      </c>
      <c r="AD229" s="170">
        <v>3202002</v>
      </c>
      <c r="AE229" s="169" t="s">
        <v>1122</v>
      </c>
      <c r="AF229" s="169" t="s">
        <v>1245</v>
      </c>
      <c r="AG229" s="168" t="s">
        <v>1124</v>
      </c>
      <c r="AH229" s="192"/>
    </row>
    <row r="230" spans="1:34" ht="98.25" customHeight="1" x14ac:dyDescent="0.25">
      <c r="A230" s="192"/>
      <c r="B230" s="168" t="s">
        <v>1113</v>
      </c>
      <c r="C230" s="168" t="s">
        <v>1242</v>
      </c>
      <c r="D230" s="168" t="s">
        <v>1243</v>
      </c>
      <c r="E230" s="183" t="s">
        <v>163</v>
      </c>
      <c r="F230" s="168" t="s">
        <v>1116</v>
      </c>
      <c r="G230" s="183" t="s">
        <v>1158</v>
      </c>
      <c r="H230" s="168" t="s">
        <v>1117</v>
      </c>
      <c r="I230" s="168" t="s">
        <v>1118</v>
      </c>
      <c r="J230" s="184">
        <v>42658667.660000004</v>
      </c>
      <c r="K230" s="185"/>
      <c r="L230" s="168"/>
      <c r="M230" s="185"/>
      <c r="N230" s="168"/>
      <c r="O230" s="168" t="s">
        <v>1247</v>
      </c>
      <c r="P230" s="168" t="s">
        <v>1248</v>
      </c>
      <c r="Q230" s="168"/>
      <c r="R230" s="168"/>
      <c r="S230" s="168"/>
      <c r="T230" s="168"/>
      <c r="U230" s="168"/>
      <c r="V230" s="168"/>
      <c r="W230" s="168" t="s">
        <v>1165</v>
      </c>
      <c r="X230" s="183" t="s">
        <v>1160</v>
      </c>
      <c r="Y230" s="168" t="s">
        <v>55</v>
      </c>
      <c r="Z230" s="170">
        <v>2017011000179</v>
      </c>
      <c r="AA230" s="170" t="s">
        <v>1238</v>
      </c>
      <c r="AB230" s="169" t="s">
        <v>1166</v>
      </c>
      <c r="AC230" s="169" t="s">
        <v>1173</v>
      </c>
      <c r="AD230" s="170">
        <v>3202031</v>
      </c>
      <c r="AE230" s="169" t="s">
        <v>1174</v>
      </c>
      <c r="AF230" s="169" t="s">
        <v>1249</v>
      </c>
      <c r="AG230" s="168" t="s">
        <v>1128</v>
      </c>
      <c r="AH230" s="192"/>
    </row>
    <row r="231" spans="1:34" ht="98.25" customHeight="1" x14ac:dyDescent="0.25">
      <c r="A231" s="192"/>
      <c r="B231" s="168" t="s">
        <v>1113</v>
      </c>
      <c r="C231" s="168" t="s">
        <v>1242</v>
      </c>
      <c r="D231" s="168" t="s">
        <v>1243</v>
      </c>
      <c r="E231" s="183" t="s">
        <v>163</v>
      </c>
      <c r="F231" s="168" t="s">
        <v>1116</v>
      </c>
      <c r="G231" s="183" t="s">
        <v>1158</v>
      </c>
      <c r="H231" s="168" t="s">
        <v>1117</v>
      </c>
      <c r="I231" s="168" t="s">
        <v>1118</v>
      </c>
      <c r="J231" s="184">
        <v>76653117.060000002</v>
      </c>
      <c r="K231" s="185"/>
      <c r="L231" s="168"/>
      <c r="M231" s="185"/>
      <c r="N231" s="168"/>
      <c r="O231" s="168"/>
      <c r="P231" s="168"/>
      <c r="Q231" s="168"/>
      <c r="R231" s="168"/>
      <c r="S231" s="168"/>
      <c r="T231" s="168"/>
      <c r="U231" s="168"/>
      <c r="V231" s="168"/>
      <c r="W231" s="168" t="s">
        <v>1165</v>
      </c>
      <c r="X231" s="183" t="s">
        <v>1160</v>
      </c>
      <c r="Y231" s="168" t="s">
        <v>55</v>
      </c>
      <c r="Z231" s="170">
        <v>2017011000179</v>
      </c>
      <c r="AA231" s="170" t="s">
        <v>1238</v>
      </c>
      <c r="AB231" s="169" t="s">
        <v>1179</v>
      </c>
      <c r="AC231" s="169" t="s">
        <v>1180</v>
      </c>
      <c r="AD231" s="170">
        <v>3202008</v>
      </c>
      <c r="AE231" s="169" t="s">
        <v>1181</v>
      </c>
      <c r="AF231" s="169" t="s">
        <v>1250</v>
      </c>
      <c r="AG231" s="168" t="s">
        <v>1128</v>
      </c>
      <c r="AH231" s="192"/>
    </row>
    <row r="232" spans="1:34" ht="98.25" customHeight="1" x14ac:dyDescent="0.25">
      <c r="A232" s="192"/>
      <c r="B232" s="168" t="s">
        <v>1113</v>
      </c>
      <c r="C232" s="168" t="s">
        <v>1242</v>
      </c>
      <c r="D232" s="168" t="s">
        <v>1243</v>
      </c>
      <c r="E232" s="183" t="s">
        <v>163</v>
      </c>
      <c r="F232" s="168" t="s">
        <v>1116</v>
      </c>
      <c r="G232" s="183" t="s">
        <v>1158</v>
      </c>
      <c r="H232" s="168" t="s">
        <v>1117</v>
      </c>
      <c r="I232" s="168" t="s">
        <v>1118</v>
      </c>
      <c r="J232" s="184">
        <v>87105808.379999995</v>
      </c>
      <c r="K232" s="185"/>
      <c r="L232" s="168"/>
      <c r="M232" s="185"/>
      <c r="N232" s="168"/>
      <c r="O232" s="168"/>
      <c r="P232" s="168"/>
      <c r="Q232" s="168"/>
      <c r="R232" s="168"/>
      <c r="S232" s="168"/>
      <c r="T232" s="168"/>
      <c r="U232" s="168"/>
      <c r="V232" s="168"/>
      <c r="W232" s="168" t="s">
        <v>1165</v>
      </c>
      <c r="X232" s="183" t="s">
        <v>1160</v>
      </c>
      <c r="Y232" s="168" t="s">
        <v>55</v>
      </c>
      <c r="Z232" s="170">
        <v>2017011000179</v>
      </c>
      <c r="AA232" s="170" t="s">
        <v>1238</v>
      </c>
      <c r="AB232" s="169" t="s">
        <v>1179</v>
      </c>
      <c r="AC232" s="169" t="s">
        <v>1180</v>
      </c>
      <c r="AD232" s="170">
        <v>3202008</v>
      </c>
      <c r="AE232" s="169" t="s">
        <v>1181</v>
      </c>
      <c r="AF232" s="169" t="s">
        <v>1250</v>
      </c>
      <c r="AG232" s="168" t="s">
        <v>1128</v>
      </c>
      <c r="AH232" s="192"/>
    </row>
    <row r="233" spans="1:34" ht="98.25" customHeight="1" x14ac:dyDescent="0.25">
      <c r="A233" s="192"/>
      <c r="B233" s="168" t="s">
        <v>1113</v>
      </c>
      <c r="C233" s="168" t="s">
        <v>1242</v>
      </c>
      <c r="D233" s="168" t="s">
        <v>1251</v>
      </c>
      <c r="E233" s="183" t="s">
        <v>290</v>
      </c>
      <c r="F233" s="168" t="s">
        <v>1116</v>
      </c>
      <c r="G233" s="183" t="s">
        <v>1158</v>
      </c>
      <c r="H233" s="168" t="s">
        <v>1117</v>
      </c>
      <c r="I233" s="168" t="s">
        <v>1118</v>
      </c>
      <c r="J233" s="184">
        <v>34000000</v>
      </c>
      <c r="K233" s="185"/>
      <c r="L233" s="168"/>
      <c r="M233" s="185"/>
      <c r="N233" s="168"/>
      <c r="O233" s="168" t="s">
        <v>1133</v>
      </c>
      <c r="P233" s="168"/>
      <c r="Q233" s="168"/>
      <c r="R233" s="168"/>
      <c r="S233" s="168"/>
      <c r="T233" s="168"/>
      <c r="U233" s="168" t="s">
        <v>1215</v>
      </c>
      <c r="V233" s="168" t="s">
        <v>1252</v>
      </c>
      <c r="W233" s="168" t="s">
        <v>1165</v>
      </c>
      <c r="X233" s="183" t="s">
        <v>1160</v>
      </c>
      <c r="Y233" s="168" t="s">
        <v>55</v>
      </c>
      <c r="Z233" s="170">
        <v>2017011000179</v>
      </c>
      <c r="AA233" s="170" t="s">
        <v>1238</v>
      </c>
      <c r="AB233" s="169" t="s">
        <v>1253</v>
      </c>
      <c r="AC233" s="169" t="s">
        <v>1254</v>
      </c>
      <c r="AD233" s="170">
        <v>3202018</v>
      </c>
      <c r="AE233" s="169" t="s">
        <v>1255</v>
      </c>
      <c r="AF233" s="169" t="s">
        <v>1256</v>
      </c>
      <c r="AG233" s="168" t="s">
        <v>1128</v>
      </c>
      <c r="AH233" s="192"/>
    </row>
    <row r="234" spans="1:34" ht="98.25" customHeight="1" x14ac:dyDescent="0.25">
      <c r="A234" s="192"/>
      <c r="B234" s="168" t="s">
        <v>1113</v>
      </c>
      <c r="C234" s="168" t="s">
        <v>1242</v>
      </c>
      <c r="D234" s="168" t="s">
        <v>1251</v>
      </c>
      <c r="E234" s="183" t="s">
        <v>290</v>
      </c>
      <c r="F234" s="168" t="s">
        <v>1116</v>
      </c>
      <c r="G234" s="183" t="s">
        <v>1158</v>
      </c>
      <c r="H234" s="168" t="s">
        <v>1117</v>
      </c>
      <c r="I234" s="168" t="s">
        <v>1118</v>
      </c>
      <c r="J234" s="184">
        <v>46466667</v>
      </c>
      <c r="K234" s="185"/>
      <c r="L234" s="168"/>
      <c r="M234" s="185"/>
      <c r="N234" s="168"/>
      <c r="O234" s="168" t="s">
        <v>1133</v>
      </c>
      <c r="P234" s="168"/>
      <c r="Q234" s="168"/>
      <c r="R234" s="168"/>
      <c r="S234" s="168"/>
      <c r="T234" s="168"/>
      <c r="U234" s="168" t="s">
        <v>1215</v>
      </c>
      <c r="V234" s="168" t="s">
        <v>1252</v>
      </c>
      <c r="W234" s="168" t="s">
        <v>1165</v>
      </c>
      <c r="X234" s="183" t="s">
        <v>1160</v>
      </c>
      <c r="Y234" s="168" t="s">
        <v>55</v>
      </c>
      <c r="Z234" s="170">
        <v>2017011000179</v>
      </c>
      <c r="AA234" s="170" t="s">
        <v>1238</v>
      </c>
      <c r="AB234" s="169" t="s">
        <v>1253</v>
      </c>
      <c r="AC234" s="169" t="s">
        <v>1254</v>
      </c>
      <c r="AD234" s="170">
        <v>3202018</v>
      </c>
      <c r="AE234" s="169" t="s">
        <v>1255</v>
      </c>
      <c r="AF234" s="169" t="s">
        <v>1256</v>
      </c>
      <c r="AG234" s="168" t="s">
        <v>1128</v>
      </c>
      <c r="AH234" s="192"/>
    </row>
    <row r="235" spans="1:34" ht="98.25" customHeight="1" x14ac:dyDescent="0.25">
      <c r="A235" s="192"/>
      <c r="B235" s="168" t="s">
        <v>1113</v>
      </c>
      <c r="C235" s="168" t="s">
        <v>1242</v>
      </c>
      <c r="D235" s="168" t="s">
        <v>1251</v>
      </c>
      <c r="E235" s="183" t="s">
        <v>290</v>
      </c>
      <c r="F235" s="168" t="s">
        <v>1116</v>
      </c>
      <c r="G235" s="183" t="s">
        <v>1158</v>
      </c>
      <c r="H235" s="168" t="s">
        <v>1117</v>
      </c>
      <c r="I235" s="168" t="s">
        <v>1118</v>
      </c>
      <c r="J235" s="184">
        <v>69344000</v>
      </c>
      <c r="K235" s="185"/>
      <c r="L235" s="168"/>
      <c r="M235" s="185"/>
      <c r="N235" s="168"/>
      <c r="O235" s="168" t="s">
        <v>1133</v>
      </c>
      <c r="P235" s="168"/>
      <c r="Q235" s="168"/>
      <c r="R235" s="168"/>
      <c r="S235" s="168"/>
      <c r="T235" s="168"/>
      <c r="U235" s="168" t="s">
        <v>1215</v>
      </c>
      <c r="V235" s="168" t="s">
        <v>1252</v>
      </c>
      <c r="W235" s="168" t="s">
        <v>1165</v>
      </c>
      <c r="X235" s="183" t="s">
        <v>1160</v>
      </c>
      <c r="Y235" s="168" t="s">
        <v>55</v>
      </c>
      <c r="Z235" s="170">
        <v>2017011000179</v>
      </c>
      <c r="AA235" s="170" t="s">
        <v>1238</v>
      </c>
      <c r="AB235" s="169" t="s">
        <v>1253</v>
      </c>
      <c r="AC235" s="169" t="s">
        <v>1254</v>
      </c>
      <c r="AD235" s="170">
        <v>3202018</v>
      </c>
      <c r="AE235" s="169" t="s">
        <v>1255</v>
      </c>
      <c r="AF235" s="169" t="s">
        <v>1256</v>
      </c>
      <c r="AG235" s="168" t="s">
        <v>1128</v>
      </c>
      <c r="AH235" s="192"/>
    </row>
    <row r="236" spans="1:34" ht="98.25" customHeight="1" x14ac:dyDescent="0.25">
      <c r="A236" s="192"/>
      <c r="B236" s="168" t="s">
        <v>1113</v>
      </c>
      <c r="C236" s="168" t="s">
        <v>1242</v>
      </c>
      <c r="D236" s="168" t="s">
        <v>1251</v>
      </c>
      <c r="E236" s="183" t="s">
        <v>290</v>
      </c>
      <c r="F236" s="168" t="s">
        <v>1116</v>
      </c>
      <c r="G236" s="183" t="s">
        <v>1158</v>
      </c>
      <c r="H236" s="168" t="s">
        <v>1117</v>
      </c>
      <c r="I236" s="168" t="s">
        <v>1118</v>
      </c>
      <c r="J236" s="184">
        <v>69344000</v>
      </c>
      <c r="K236" s="185"/>
      <c r="L236" s="168"/>
      <c r="M236" s="185"/>
      <c r="N236" s="168"/>
      <c r="O236" s="168" t="s">
        <v>1133</v>
      </c>
      <c r="P236" s="168"/>
      <c r="Q236" s="168"/>
      <c r="R236" s="168"/>
      <c r="S236" s="168"/>
      <c r="T236" s="168"/>
      <c r="U236" s="168" t="s">
        <v>1215</v>
      </c>
      <c r="V236" s="168" t="s">
        <v>1252</v>
      </c>
      <c r="W236" s="168" t="s">
        <v>1165</v>
      </c>
      <c r="X236" s="183" t="s">
        <v>1160</v>
      </c>
      <c r="Y236" s="168" t="s">
        <v>55</v>
      </c>
      <c r="Z236" s="170">
        <v>2017011000179</v>
      </c>
      <c r="AA236" s="170" t="s">
        <v>1238</v>
      </c>
      <c r="AB236" s="169" t="s">
        <v>1253</v>
      </c>
      <c r="AC236" s="169" t="s">
        <v>1254</v>
      </c>
      <c r="AD236" s="170">
        <v>3202018</v>
      </c>
      <c r="AE236" s="169" t="s">
        <v>1255</v>
      </c>
      <c r="AF236" s="169" t="s">
        <v>1256</v>
      </c>
      <c r="AG236" s="168" t="s">
        <v>1128</v>
      </c>
      <c r="AH236" s="192"/>
    </row>
    <row r="237" spans="1:34" ht="98.25" customHeight="1" x14ac:dyDescent="0.25">
      <c r="A237" s="192"/>
      <c r="B237" s="168" t="s">
        <v>1113</v>
      </c>
      <c r="C237" s="168" t="s">
        <v>1242</v>
      </c>
      <c r="D237" s="168" t="s">
        <v>1251</v>
      </c>
      <c r="E237" s="183" t="s">
        <v>290</v>
      </c>
      <c r="F237" s="168" t="s">
        <v>1116</v>
      </c>
      <c r="G237" s="183" t="s">
        <v>1158</v>
      </c>
      <c r="H237" s="168" t="s">
        <v>1117</v>
      </c>
      <c r="I237" s="168" t="s">
        <v>1118</v>
      </c>
      <c r="J237" s="184">
        <v>69344000</v>
      </c>
      <c r="K237" s="185"/>
      <c r="L237" s="168"/>
      <c r="M237" s="185"/>
      <c r="N237" s="168"/>
      <c r="O237" s="168" t="s">
        <v>1133</v>
      </c>
      <c r="P237" s="168"/>
      <c r="Q237" s="168"/>
      <c r="R237" s="168"/>
      <c r="S237" s="168"/>
      <c r="T237" s="168"/>
      <c r="U237" s="168" t="s">
        <v>1215</v>
      </c>
      <c r="V237" s="168" t="s">
        <v>1252</v>
      </c>
      <c r="W237" s="168" t="s">
        <v>1165</v>
      </c>
      <c r="X237" s="183" t="s">
        <v>1160</v>
      </c>
      <c r="Y237" s="168" t="s">
        <v>55</v>
      </c>
      <c r="Z237" s="170">
        <v>2017011000179</v>
      </c>
      <c r="AA237" s="170" t="s">
        <v>1238</v>
      </c>
      <c r="AB237" s="169" t="s">
        <v>1253</v>
      </c>
      <c r="AC237" s="169" t="s">
        <v>1254</v>
      </c>
      <c r="AD237" s="170">
        <v>3202018</v>
      </c>
      <c r="AE237" s="169" t="s">
        <v>1255</v>
      </c>
      <c r="AF237" s="169" t="s">
        <v>1256</v>
      </c>
      <c r="AG237" s="168" t="s">
        <v>1128</v>
      </c>
      <c r="AH237" s="192"/>
    </row>
    <row r="238" spans="1:34" ht="98.25" customHeight="1" x14ac:dyDescent="0.25">
      <c r="A238" s="192"/>
      <c r="B238" s="168" t="s">
        <v>1113</v>
      </c>
      <c r="C238" s="168" t="s">
        <v>1242</v>
      </c>
      <c r="D238" s="168" t="s">
        <v>1251</v>
      </c>
      <c r="E238" s="183" t="s">
        <v>290</v>
      </c>
      <c r="F238" s="168" t="s">
        <v>1116</v>
      </c>
      <c r="G238" s="183" t="s">
        <v>1158</v>
      </c>
      <c r="H238" s="168" t="s">
        <v>1117</v>
      </c>
      <c r="I238" s="168" t="s">
        <v>1118</v>
      </c>
      <c r="J238" s="184">
        <v>69344000</v>
      </c>
      <c r="K238" s="185"/>
      <c r="L238" s="168"/>
      <c r="M238" s="185"/>
      <c r="N238" s="168"/>
      <c r="O238" s="168" t="s">
        <v>1199</v>
      </c>
      <c r="P238" s="168"/>
      <c r="Q238" s="168"/>
      <c r="R238" s="168"/>
      <c r="S238" s="168"/>
      <c r="T238" s="168"/>
      <c r="U238" s="168" t="s">
        <v>1215</v>
      </c>
      <c r="V238" s="168" t="s">
        <v>1252</v>
      </c>
      <c r="W238" s="168" t="s">
        <v>1165</v>
      </c>
      <c r="X238" s="183" t="s">
        <v>1160</v>
      </c>
      <c r="Y238" s="168" t="s">
        <v>55</v>
      </c>
      <c r="Z238" s="170">
        <v>2017011000179</v>
      </c>
      <c r="AA238" s="170" t="s">
        <v>1238</v>
      </c>
      <c r="AB238" s="169" t="s">
        <v>1253</v>
      </c>
      <c r="AC238" s="169" t="s">
        <v>1254</v>
      </c>
      <c r="AD238" s="170">
        <v>3202018</v>
      </c>
      <c r="AE238" s="169" t="s">
        <v>1255</v>
      </c>
      <c r="AF238" s="169" t="s">
        <v>1256</v>
      </c>
      <c r="AG238" s="168" t="s">
        <v>1128</v>
      </c>
      <c r="AH238" s="192"/>
    </row>
    <row r="239" spans="1:34" ht="98.25" customHeight="1" x14ac:dyDescent="0.25">
      <c r="A239" s="192"/>
      <c r="B239" s="168" t="s">
        <v>1113</v>
      </c>
      <c r="C239" s="168" t="s">
        <v>1242</v>
      </c>
      <c r="D239" s="168" t="s">
        <v>1251</v>
      </c>
      <c r="E239" s="183" t="s">
        <v>290</v>
      </c>
      <c r="F239" s="168" t="s">
        <v>1116</v>
      </c>
      <c r="G239" s="183" t="s">
        <v>1158</v>
      </c>
      <c r="H239" s="168" t="s">
        <v>1117</v>
      </c>
      <c r="I239" s="168" t="s">
        <v>1118</v>
      </c>
      <c r="J239" s="184">
        <v>73315000</v>
      </c>
      <c r="K239" s="185"/>
      <c r="L239" s="168"/>
      <c r="M239" s="185"/>
      <c r="N239" s="168"/>
      <c r="O239" s="168" t="s">
        <v>1133</v>
      </c>
      <c r="P239" s="168"/>
      <c r="Q239" s="168"/>
      <c r="R239" s="168"/>
      <c r="S239" s="168"/>
      <c r="T239" s="168"/>
      <c r="U239" s="168" t="s">
        <v>1215</v>
      </c>
      <c r="V239" s="168" t="s">
        <v>1252</v>
      </c>
      <c r="W239" s="168" t="s">
        <v>1165</v>
      </c>
      <c r="X239" s="183" t="s">
        <v>1160</v>
      </c>
      <c r="Y239" s="168" t="s">
        <v>55</v>
      </c>
      <c r="Z239" s="170">
        <v>2017011000179</v>
      </c>
      <c r="AA239" s="170" t="s">
        <v>1238</v>
      </c>
      <c r="AB239" s="169" t="s">
        <v>1253</v>
      </c>
      <c r="AC239" s="169" t="s">
        <v>1254</v>
      </c>
      <c r="AD239" s="170">
        <v>3202018</v>
      </c>
      <c r="AE239" s="169" t="s">
        <v>1255</v>
      </c>
      <c r="AF239" s="169" t="s">
        <v>1256</v>
      </c>
      <c r="AG239" s="168" t="s">
        <v>1128</v>
      </c>
      <c r="AH239" s="192"/>
    </row>
    <row r="240" spans="1:34" ht="98.25" customHeight="1" x14ac:dyDescent="0.25">
      <c r="A240" s="192"/>
      <c r="B240" s="168" t="s">
        <v>1113</v>
      </c>
      <c r="C240" s="168" t="s">
        <v>1242</v>
      </c>
      <c r="D240" s="168" t="s">
        <v>1251</v>
      </c>
      <c r="E240" s="183" t="s">
        <v>290</v>
      </c>
      <c r="F240" s="168" t="s">
        <v>1116</v>
      </c>
      <c r="G240" s="183" t="s">
        <v>1158</v>
      </c>
      <c r="H240" s="168" t="s">
        <v>1117</v>
      </c>
      <c r="I240" s="168" t="s">
        <v>1118</v>
      </c>
      <c r="J240" s="184">
        <v>73315000</v>
      </c>
      <c r="K240" s="185"/>
      <c r="L240" s="168"/>
      <c r="M240" s="185"/>
      <c r="N240" s="168"/>
      <c r="O240" s="168" t="s">
        <v>1133</v>
      </c>
      <c r="P240" s="168"/>
      <c r="Q240" s="168"/>
      <c r="R240" s="168"/>
      <c r="S240" s="168"/>
      <c r="T240" s="168"/>
      <c r="U240" s="168" t="s">
        <v>1215</v>
      </c>
      <c r="V240" s="168" t="s">
        <v>1252</v>
      </c>
      <c r="W240" s="168" t="s">
        <v>1165</v>
      </c>
      <c r="X240" s="183" t="s">
        <v>1160</v>
      </c>
      <c r="Y240" s="168" t="s">
        <v>55</v>
      </c>
      <c r="Z240" s="170">
        <v>2017011000179</v>
      </c>
      <c r="AA240" s="170" t="s">
        <v>1238</v>
      </c>
      <c r="AB240" s="169" t="s">
        <v>1253</v>
      </c>
      <c r="AC240" s="169" t="s">
        <v>1254</v>
      </c>
      <c r="AD240" s="170">
        <v>3202018</v>
      </c>
      <c r="AE240" s="169" t="s">
        <v>1255</v>
      </c>
      <c r="AF240" s="169" t="s">
        <v>1256</v>
      </c>
      <c r="AG240" s="168" t="s">
        <v>1128</v>
      </c>
      <c r="AH240" s="192"/>
    </row>
    <row r="241" spans="1:34" ht="98.25" customHeight="1" x14ac:dyDescent="0.25">
      <c r="A241" s="192"/>
      <c r="B241" s="168" t="s">
        <v>1113</v>
      </c>
      <c r="C241" s="168" t="s">
        <v>1242</v>
      </c>
      <c r="D241" s="168" t="s">
        <v>1251</v>
      </c>
      <c r="E241" s="183" t="s">
        <v>290</v>
      </c>
      <c r="F241" s="168" t="s">
        <v>1116</v>
      </c>
      <c r="G241" s="183" t="s">
        <v>1158</v>
      </c>
      <c r="H241" s="168" t="s">
        <v>1117</v>
      </c>
      <c r="I241" s="168" t="s">
        <v>1118</v>
      </c>
      <c r="J241" s="184">
        <v>58930000</v>
      </c>
      <c r="K241" s="185"/>
      <c r="L241" s="168"/>
      <c r="M241" s="185"/>
      <c r="N241" s="168"/>
      <c r="O241" s="168" t="s">
        <v>1133</v>
      </c>
      <c r="P241" s="168"/>
      <c r="Q241" s="168"/>
      <c r="R241" s="168"/>
      <c r="S241" s="168"/>
      <c r="T241" s="168"/>
      <c r="U241" s="168" t="s">
        <v>1215</v>
      </c>
      <c r="V241" s="168" t="s">
        <v>1252</v>
      </c>
      <c r="W241" s="168" t="s">
        <v>1165</v>
      </c>
      <c r="X241" s="183" t="s">
        <v>1160</v>
      </c>
      <c r="Y241" s="168" t="s">
        <v>55</v>
      </c>
      <c r="Z241" s="170">
        <v>2017011000179</v>
      </c>
      <c r="AA241" s="170" t="s">
        <v>1238</v>
      </c>
      <c r="AB241" s="169" t="s">
        <v>1253</v>
      </c>
      <c r="AC241" s="169" t="s">
        <v>1254</v>
      </c>
      <c r="AD241" s="170">
        <v>3202018</v>
      </c>
      <c r="AE241" s="169" t="s">
        <v>1255</v>
      </c>
      <c r="AF241" s="169" t="s">
        <v>1256</v>
      </c>
      <c r="AG241" s="168" t="s">
        <v>1128</v>
      </c>
      <c r="AH241" s="192"/>
    </row>
    <row r="242" spans="1:34" ht="98.25" customHeight="1" x14ac:dyDescent="0.25">
      <c r="A242" s="192"/>
      <c r="B242" s="168" t="s">
        <v>1113</v>
      </c>
      <c r="C242" s="168" t="s">
        <v>1242</v>
      </c>
      <c r="D242" s="168" t="s">
        <v>1251</v>
      </c>
      <c r="E242" s="183" t="s">
        <v>290</v>
      </c>
      <c r="F242" s="168" t="s">
        <v>1116</v>
      </c>
      <c r="G242" s="183" t="s">
        <v>1158</v>
      </c>
      <c r="H242" s="168" t="s">
        <v>1117</v>
      </c>
      <c r="I242" s="168" t="s">
        <v>1118</v>
      </c>
      <c r="J242" s="184">
        <v>69344000</v>
      </c>
      <c r="K242" s="185"/>
      <c r="L242" s="168"/>
      <c r="M242" s="185"/>
      <c r="N242" s="168"/>
      <c r="O242" s="168" t="s">
        <v>1133</v>
      </c>
      <c r="P242" s="168"/>
      <c r="Q242" s="168"/>
      <c r="R242" s="168"/>
      <c r="S242" s="168"/>
      <c r="T242" s="168"/>
      <c r="U242" s="168" t="s">
        <v>1215</v>
      </c>
      <c r="V242" s="168" t="s">
        <v>1252</v>
      </c>
      <c r="W242" s="168" t="s">
        <v>1165</v>
      </c>
      <c r="X242" s="183" t="s">
        <v>1160</v>
      </c>
      <c r="Y242" s="168" t="s">
        <v>55</v>
      </c>
      <c r="Z242" s="170">
        <v>2017011000179</v>
      </c>
      <c r="AA242" s="170" t="s">
        <v>1238</v>
      </c>
      <c r="AB242" s="169" t="s">
        <v>1253</v>
      </c>
      <c r="AC242" s="169" t="s">
        <v>1254</v>
      </c>
      <c r="AD242" s="170">
        <v>3202018</v>
      </c>
      <c r="AE242" s="169" t="s">
        <v>1255</v>
      </c>
      <c r="AF242" s="169" t="s">
        <v>1256</v>
      </c>
      <c r="AG242" s="168" t="s">
        <v>1128</v>
      </c>
      <c r="AH242" s="192"/>
    </row>
    <row r="243" spans="1:34" ht="98.25" customHeight="1" x14ac:dyDescent="0.25">
      <c r="A243" s="192"/>
      <c r="B243" s="168" t="s">
        <v>1113</v>
      </c>
      <c r="C243" s="168" t="s">
        <v>1242</v>
      </c>
      <c r="D243" s="168" t="s">
        <v>1251</v>
      </c>
      <c r="E243" s="183" t="s">
        <v>290</v>
      </c>
      <c r="F243" s="168" t="s">
        <v>1116</v>
      </c>
      <c r="G243" s="183" t="s">
        <v>1158</v>
      </c>
      <c r="H243" s="168" t="s">
        <v>1117</v>
      </c>
      <c r="I243" s="168" t="s">
        <v>1118</v>
      </c>
      <c r="J243" s="184">
        <v>74648000</v>
      </c>
      <c r="K243" s="185"/>
      <c r="L243" s="168"/>
      <c r="M243" s="185"/>
      <c r="N243" s="168"/>
      <c r="O243" s="168" t="s">
        <v>1133</v>
      </c>
      <c r="P243" s="168"/>
      <c r="Q243" s="168"/>
      <c r="R243" s="168"/>
      <c r="S243" s="168"/>
      <c r="T243" s="168"/>
      <c r="U243" s="168" t="s">
        <v>1215</v>
      </c>
      <c r="V243" s="168" t="s">
        <v>1252</v>
      </c>
      <c r="W243" s="168" t="s">
        <v>1165</v>
      </c>
      <c r="X243" s="183" t="s">
        <v>1160</v>
      </c>
      <c r="Y243" s="168" t="s">
        <v>55</v>
      </c>
      <c r="Z243" s="170">
        <v>2017011000179</v>
      </c>
      <c r="AA243" s="170" t="s">
        <v>1238</v>
      </c>
      <c r="AB243" s="169" t="s">
        <v>1253</v>
      </c>
      <c r="AC243" s="169" t="s">
        <v>1254</v>
      </c>
      <c r="AD243" s="170">
        <v>3202018</v>
      </c>
      <c r="AE243" s="169" t="s">
        <v>1255</v>
      </c>
      <c r="AF243" s="169" t="s">
        <v>1256</v>
      </c>
      <c r="AG243" s="168" t="s">
        <v>1128</v>
      </c>
      <c r="AH243" s="192"/>
    </row>
    <row r="244" spans="1:34" ht="98.25" customHeight="1" x14ac:dyDescent="0.25">
      <c r="A244" s="192"/>
      <c r="B244" s="168" t="s">
        <v>1113</v>
      </c>
      <c r="C244" s="168" t="s">
        <v>1242</v>
      </c>
      <c r="D244" s="168" t="s">
        <v>1251</v>
      </c>
      <c r="E244" s="183" t="s">
        <v>290</v>
      </c>
      <c r="F244" s="168" t="s">
        <v>1116</v>
      </c>
      <c r="G244" s="183" t="s">
        <v>1158</v>
      </c>
      <c r="H244" s="168" t="s">
        <v>1117</v>
      </c>
      <c r="I244" s="168" t="s">
        <v>1118</v>
      </c>
      <c r="J244" s="184">
        <v>102292200</v>
      </c>
      <c r="K244" s="185"/>
      <c r="L244" s="168"/>
      <c r="M244" s="185"/>
      <c r="N244" s="168"/>
      <c r="O244" s="168" t="s">
        <v>1133</v>
      </c>
      <c r="P244" s="168"/>
      <c r="Q244" s="168"/>
      <c r="R244" s="168"/>
      <c r="S244" s="168"/>
      <c r="T244" s="168"/>
      <c r="U244" s="168" t="s">
        <v>1215</v>
      </c>
      <c r="V244" s="168" t="s">
        <v>1252</v>
      </c>
      <c r="W244" s="168" t="s">
        <v>1165</v>
      </c>
      <c r="X244" s="183" t="s">
        <v>1160</v>
      </c>
      <c r="Y244" s="168" t="s">
        <v>55</v>
      </c>
      <c r="Z244" s="170">
        <v>2017011000179</v>
      </c>
      <c r="AA244" s="170" t="s">
        <v>1238</v>
      </c>
      <c r="AB244" s="169" t="s">
        <v>1253</v>
      </c>
      <c r="AC244" s="169" t="s">
        <v>1254</v>
      </c>
      <c r="AD244" s="170">
        <v>3202018</v>
      </c>
      <c r="AE244" s="169" t="s">
        <v>1255</v>
      </c>
      <c r="AF244" s="169" t="s">
        <v>1256</v>
      </c>
      <c r="AG244" s="168" t="s">
        <v>1128</v>
      </c>
      <c r="AH244" s="192"/>
    </row>
    <row r="245" spans="1:34" ht="98.25" customHeight="1" x14ac:dyDescent="0.25">
      <c r="A245" s="192"/>
      <c r="B245" s="168" t="s">
        <v>1113</v>
      </c>
      <c r="C245" s="168" t="s">
        <v>1242</v>
      </c>
      <c r="D245" s="168" t="s">
        <v>1251</v>
      </c>
      <c r="E245" s="183" t="s">
        <v>290</v>
      </c>
      <c r="F245" s="168" t="s">
        <v>1152</v>
      </c>
      <c r="G245" s="183" t="s">
        <v>1158</v>
      </c>
      <c r="H245" s="168" t="s">
        <v>1117</v>
      </c>
      <c r="I245" s="168" t="s">
        <v>1118</v>
      </c>
      <c r="J245" s="184">
        <v>11357955</v>
      </c>
      <c r="K245" s="185"/>
      <c r="L245" s="168"/>
      <c r="M245" s="185"/>
      <c r="N245" s="168"/>
      <c r="O245" s="168" t="s">
        <v>1133</v>
      </c>
      <c r="P245" s="168"/>
      <c r="Q245" s="168"/>
      <c r="R245" s="168"/>
      <c r="S245" s="168"/>
      <c r="T245" s="168"/>
      <c r="U245" s="168" t="s">
        <v>1215</v>
      </c>
      <c r="V245" s="168" t="s">
        <v>1252</v>
      </c>
      <c r="W245" s="168" t="s">
        <v>1165</v>
      </c>
      <c r="X245" s="183" t="s">
        <v>1160</v>
      </c>
      <c r="Y245" s="168" t="s">
        <v>55</v>
      </c>
      <c r="Z245" s="170">
        <v>2017011000179</v>
      </c>
      <c r="AA245" s="170" t="s">
        <v>1238</v>
      </c>
      <c r="AB245" s="169" t="s">
        <v>1253</v>
      </c>
      <c r="AC245" s="169" t="s">
        <v>1254</v>
      </c>
      <c r="AD245" s="170">
        <v>3202018</v>
      </c>
      <c r="AE245" s="169" t="s">
        <v>1257</v>
      </c>
      <c r="AF245" s="169" t="s">
        <v>1258</v>
      </c>
      <c r="AG245" s="168" t="s">
        <v>1126</v>
      </c>
      <c r="AH245" s="192"/>
    </row>
    <row r="246" spans="1:34" ht="98.25" customHeight="1" x14ac:dyDescent="0.25">
      <c r="A246" s="192"/>
      <c r="B246" s="168" t="s">
        <v>1113</v>
      </c>
      <c r="C246" s="168" t="s">
        <v>1242</v>
      </c>
      <c r="D246" s="168" t="s">
        <v>1251</v>
      </c>
      <c r="E246" s="183" t="s">
        <v>290</v>
      </c>
      <c r="F246" s="168" t="s">
        <v>1152</v>
      </c>
      <c r="G246" s="183" t="s">
        <v>1158</v>
      </c>
      <c r="H246" s="168" t="s">
        <v>1117</v>
      </c>
      <c r="I246" s="168" t="s">
        <v>1118</v>
      </c>
      <c r="J246" s="184">
        <v>22312500</v>
      </c>
      <c r="K246" s="185"/>
      <c r="L246" s="168"/>
      <c r="M246" s="185"/>
      <c r="N246" s="168"/>
      <c r="O246" s="168" t="s">
        <v>1133</v>
      </c>
      <c r="P246" s="168"/>
      <c r="Q246" s="168"/>
      <c r="R246" s="168"/>
      <c r="S246" s="168"/>
      <c r="T246" s="168"/>
      <c r="U246" s="168" t="s">
        <v>1215</v>
      </c>
      <c r="V246" s="168" t="s">
        <v>1252</v>
      </c>
      <c r="W246" s="168" t="s">
        <v>1165</v>
      </c>
      <c r="X246" s="183" t="s">
        <v>1160</v>
      </c>
      <c r="Y246" s="168" t="s">
        <v>55</v>
      </c>
      <c r="Z246" s="170">
        <v>2017011000179</v>
      </c>
      <c r="AA246" s="170" t="s">
        <v>1238</v>
      </c>
      <c r="AB246" s="169" t="s">
        <v>1253</v>
      </c>
      <c r="AC246" s="169" t="s">
        <v>1254</v>
      </c>
      <c r="AD246" s="170">
        <v>3202018</v>
      </c>
      <c r="AE246" s="169" t="s">
        <v>1257</v>
      </c>
      <c r="AF246" s="169" t="s">
        <v>1258</v>
      </c>
      <c r="AG246" s="168" t="s">
        <v>1124</v>
      </c>
      <c r="AH246" s="192"/>
    </row>
    <row r="247" spans="1:34" ht="98.25" customHeight="1" x14ac:dyDescent="0.25">
      <c r="A247" s="192"/>
      <c r="B247" s="168" t="s">
        <v>1113</v>
      </c>
      <c r="C247" s="168" t="s">
        <v>1242</v>
      </c>
      <c r="D247" s="168" t="s">
        <v>1251</v>
      </c>
      <c r="E247" s="183" t="s">
        <v>290</v>
      </c>
      <c r="F247" s="168" t="s">
        <v>1152</v>
      </c>
      <c r="G247" s="183" t="s">
        <v>1158</v>
      </c>
      <c r="H247" s="168" t="s">
        <v>1117</v>
      </c>
      <c r="I247" s="168" t="s">
        <v>1118</v>
      </c>
      <c r="J247" s="184">
        <v>0</v>
      </c>
      <c r="K247" s="185"/>
      <c r="L247" s="168"/>
      <c r="M247" s="185"/>
      <c r="N247" s="168"/>
      <c r="O247" s="168"/>
      <c r="P247" s="168"/>
      <c r="Q247" s="168"/>
      <c r="R247" s="168"/>
      <c r="S247" s="168"/>
      <c r="T247" s="168"/>
      <c r="U247" s="168"/>
      <c r="V247" s="168"/>
      <c r="W247" s="168" t="s">
        <v>1165</v>
      </c>
      <c r="X247" s="183" t="s">
        <v>1160</v>
      </c>
      <c r="Y247" s="168" t="s">
        <v>55</v>
      </c>
      <c r="Z247" s="170">
        <v>2017011000179</v>
      </c>
      <c r="AA247" s="170" t="s">
        <v>1238</v>
      </c>
      <c r="AB247" s="169" t="s">
        <v>1253</v>
      </c>
      <c r="AC247" s="169" t="s">
        <v>1254</v>
      </c>
      <c r="AD247" s="170">
        <v>3202018</v>
      </c>
      <c r="AE247" s="169" t="s">
        <v>1255</v>
      </c>
      <c r="AF247" s="169" t="s">
        <v>1256</v>
      </c>
      <c r="AG247" s="168" t="s">
        <v>1137</v>
      </c>
      <c r="AH247" s="192"/>
    </row>
    <row r="248" spans="1:34" ht="98.25" customHeight="1" x14ac:dyDescent="0.25">
      <c r="A248" s="192"/>
      <c r="B248" s="168" t="s">
        <v>1113</v>
      </c>
      <c r="C248" s="168" t="s">
        <v>1242</v>
      </c>
      <c r="D248" s="168" t="s">
        <v>1251</v>
      </c>
      <c r="E248" s="183" t="s">
        <v>290</v>
      </c>
      <c r="F248" s="168" t="s">
        <v>1152</v>
      </c>
      <c r="G248" s="183" t="s">
        <v>1158</v>
      </c>
      <c r="H248" s="168" t="s">
        <v>1117</v>
      </c>
      <c r="I248" s="168" t="s">
        <v>1118</v>
      </c>
      <c r="J248" s="184">
        <v>0</v>
      </c>
      <c r="K248" s="185"/>
      <c r="L248" s="168"/>
      <c r="M248" s="185"/>
      <c r="N248" s="168"/>
      <c r="O248" s="168" t="s">
        <v>1133</v>
      </c>
      <c r="P248" s="168"/>
      <c r="Q248" s="168"/>
      <c r="R248" s="168"/>
      <c r="S248" s="168"/>
      <c r="T248" s="168"/>
      <c r="U248" s="168" t="s">
        <v>1215</v>
      </c>
      <c r="V248" s="168" t="s">
        <v>1252</v>
      </c>
      <c r="W248" s="168" t="s">
        <v>1165</v>
      </c>
      <c r="X248" s="183" t="s">
        <v>1160</v>
      </c>
      <c r="Y248" s="168" t="s">
        <v>55</v>
      </c>
      <c r="Z248" s="170">
        <v>2017011000179</v>
      </c>
      <c r="AA248" s="170" t="s">
        <v>1238</v>
      </c>
      <c r="AB248" s="169" t="s">
        <v>1253</v>
      </c>
      <c r="AC248" s="169" t="s">
        <v>1254</v>
      </c>
      <c r="AD248" s="170">
        <v>3202018</v>
      </c>
      <c r="AE248" s="169" t="s">
        <v>1257</v>
      </c>
      <c r="AF248" s="169" t="s">
        <v>1258</v>
      </c>
      <c r="AG248" s="168" t="s">
        <v>1137</v>
      </c>
      <c r="AH248" s="192"/>
    </row>
    <row r="249" spans="1:34" ht="98.25" customHeight="1" x14ac:dyDescent="0.25">
      <c r="A249" s="192"/>
      <c r="B249" s="168" t="s">
        <v>1113</v>
      </c>
      <c r="C249" s="168" t="s">
        <v>1242</v>
      </c>
      <c r="D249" s="168" t="s">
        <v>1251</v>
      </c>
      <c r="E249" s="183" t="s">
        <v>290</v>
      </c>
      <c r="F249" s="168" t="s">
        <v>1116</v>
      </c>
      <c r="G249" s="183" t="s">
        <v>1158</v>
      </c>
      <c r="H249" s="168" t="s">
        <v>1117</v>
      </c>
      <c r="I249" s="168" t="s">
        <v>1118</v>
      </c>
      <c r="J249" s="184">
        <v>26793911.18</v>
      </c>
      <c r="K249" s="185"/>
      <c r="L249" s="168"/>
      <c r="M249" s="185"/>
      <c r="N249" s="168"/>
      <c r="O249" s="168" t="s">
        <v>1199</v>
      </c>
      <c r="P249" s="168"/>
      <c r="Q249" s="168"/>
      <c r="R249" s="168"/>
      <c r="S249" s="168"/>
      <c r="T249" s="168"/>
      <c r="U249" s="168" t="s">
        <v>1215</v>
      </c>
      <c r="V249" s="168" t="s">
        <v>1252</v>
      </c>
      <c r="W249" s="168" t="s">
        <v>1165</v>
      </c>
      <c r="X249" s="183" t="s">
        <v>1160</v>
      </c>
      <c r="Y249" s="168" t="s">
        <v>55</v>
      </c>
      <c r="Z249" s="170">
        <v>2017011000179</v>
      </c>
      <c r="AA249" s="170" t="s">
        <v>1238</v>
      </c>
      <c r="AB249" s="169" t="s">
        <v>1179</v>
      </c>
      <c r="AC249" s="169" t="s">
        <v>1180</v>
      </c>
      <c r="AD249" s="170">
        <v>3202008</v>
      </c>
      <c r="AE249" s="169" t="s">
        <v>1181</v>
      </c>
      <c r="AF249" s="169" t="s">
        <v>1240</v>
      </c>
      <c r="AG249" s="168" t="s">
        <v>1128</v>
      </c>
      <c r="AH249" s="192"/>
    </row>
    <row r="250" spans="1:34" ht="98.25" customHeight="1" x14ac:dyDescent="0.25">
      <c r="A250" s="192"/>
      <c r="B250" s="168" t="s">
        <v>1113</v>
      </c>
      <c r="C250" s="168" t="s">
        <v>1242</v>
      </c>
      <c r="D250" s="168" t="s">
        <v>1251</v>
      </c>
      <c r="E250" s="183" t="s">
        <v>290</v>
      </c>
      <c r="F250" s="168" t="s">
        <v>1116</v>
      </c>
      <c r="G250" s="183" t="s">
        <v>1158</v>
      </c>
      <c r="H250" s="168" t="s">
        <v>1117</v>
      </c>
      <c r="I250" s="168" t="s">
        <v>1118</v>
      </c>
      <c r="J250" s="184">
        <v>56015723.939999998</v>
      </c>
      <c r="K250" s="185"/>
      <c r="L250" s="168"/>
      <c r="M250" s="185"/>
      <c r="N250" s="168"/>
      <c r="O250" s="168" t="s">
        <v>1209</v>
      </c>
      <c r="P250" s="168"/>
      <c r="Q250" s="168"/>
      <c r="R250" s="168"/>
      <c r="S250" s="168"/>
      <c r="T250" s="168"/>
      <c r="U250" s="168" t="s">
        <v>1215</v>
      </c>
      <c r="V250" s="168" t="s">
        <v>1252</v>
      </c>
      <c r="W250" s="168" t="s">
        <v>1165</v>
      </c>
      <c r="X250" s="183" t="s">
        <v>1160</v>
      </c>
      <c r="Y250" s="168" t="s">
        <v>55</v>
      </c>
      <c r="Z250" s="170">
        <v>2017011000179</v>
      </c>
      <c r="AA250" s="170" t="s">
        <v>1238</v>
      </c>
      <c r="AB250" s="169" t="s">
        <v>1179</v>
      </c>
      <c r="AC250" s="169" t="s">
        <v>1180</v>
      </c>
      <c r="AD250" s="170">
        <v>3202008</v>
      </c>
      <c r="AE250" s="169" t="s">
        <v>1181</v>
      </c>
      <c r="AF250" s="169" t="s">
        <v>1259</v>
      </c>
      <c r="AG250" s="168" t="s">
        <v>1128</v>
      </c>
      <c r="AH250" s="192"/>
    </row>
    <row r="251" spans="1:34" ht="98.25" customHeight="1" x14ac:dyDescent="0.25">
      <c r="A251" s="192"/>
      <c r="B251" s="168" t="s">
        <v>1113</v>
      </c>
      <c r="C251" s="168" t="s">
        <v>1242</v>
      </c>
      <c r="D251" s="168" t="s">
        <v>1251</v>
      </c>
      <c r="E251" s="183" t="s">
        <v>290</v>
      </c>
      <c r="F251" s="168" t="s">
        <v>1116</v>
      </c>
      <c r="G251" s="183" t="s">
        <v>1158</v>
      </c>
      <c r="H251" s="168" t="s">
        <v>1117</v>
      </c>
      <c r="I251" s="168" t="s">
        <v>1118</v>
      </c>
      <c r="J251" s="184">
        <v>1.000000536441803E-2</v>
      </c>
      <c r="K251" s="185"/>
      <c r="L251" s="168"/>
      <c r="M251" s="185"/>
      <c r="N251" s="168"/>
      <c r="O251" s="168" t="s">
        <v>1199</v>
      </c>
      <c r="P251" s="168"/>
      <c r="Q251" s="168"/>
      <c r="R251" s="168"/>
      <c r="S251" s="168"/>
      <c r="T251" s="168"/>
      <c r="U251" s="168" t="s">
        <v>1215</v>
      </c>
      <c r="V251" s="168" t="s">
        <v>1252</v>
      </c>
      <c r="W251" s="168" t="s">
        <v>1165</v>
      </c>
      <c r="X251" s="183" t="s">
        <v>1160</v>
      </c>
      <c r="Y251" s="168" t="s">
        <v>55</v>
      </c>
      <c r="Z251" s="170">
        <v>2017011000179</v>
      </c>
      <c r="AA251" s="170" t="s">
        <v>1238</v>
      </c>
      <c r="AB251" s="169" t="s">
        <v>1179</v>
      </c>
      <c r="AC251" s="169" t="s">
        <v>1180</v>
      </c>
      <c r="AD251" s="170">
        <v>3202008</v>
      </c>
      <c r="AE251" s="169" t="s">
        <v>1181</v>
      </c>
      <c r="AF251" s="169" t="s">
        <v>1240</v>
      </c>
      <c r="AG251" s="168" t="s">
        <v>1128</v>
      </c>
      <c r="AH251" s="192"/>
    </row>
    <row r="252" spans="1:34" ht="98.25" customHeight="1" x14ac:dyDescent="0.25">
      <c r="A252" s="192"/>
      <c r="B252" s="168" t="s">
        <v>1113</v>
      </c>
      <c r="C252" s="168" t="s">
        <v>1242</v>
      </c>
      <c r="D252" s="168" t="s">
        <v>1251</v>
      </c>
      <c r="E252" s="183" t="s">
        <v>290</v>
      </c>
      <c r="F252" s="168" t="s">
        <v>1116</v>
      </c>
      <c r="G252" s="183" t="s">
        <v>1158</v>
      </c>
      <c r="H252" s="168" t="s">
        <v>1117</v>
      </c>
      <c r="I252" s="168" t="s">
        <v>1118</v>
      </c>
      <c r="J252" s="184">
        <v>1.000000536441803E-2</v>
      </c>
      <c r="K252" s="185"/>
      <c r="L252" s="168"/>
      <c r="M252" s="185"/>
      <c r="N252" s="168"/>
      <c r="O252" s="168" t="s">
        <v>1199</v>
      </c>
      <c r="P252" s="168"/>
      <c r="Q252" s="168"/>
      <c r="R252" s="168"/>
      <c r="S252" s="168"/>
      <c r="T252" s="168"/>
      <c r="U252" s="168" t="s">
        <v>1215</v>
      </c>
      <c r="V252" s="168" t="s">
        <v>1252</v>
      </c>
      <c r="W252" s="168" t="s">
        <v>1165</v>
      </c>
      <c r="X252" s="183" t="s">
        <v>1160</v>
      </c>
      <c r="Y252" s="168" t="s">
        <v>55</v>
      </c>
      <c r="Z252" s="170">
        <v>2017011000179</v>
      </c>
      <c r="AA252" s="170" t="s">
        <v>1238</v>
      </c>
      <c r="AB252" s="169" t="s">
        <v>1179</v>
      </c>
      <c r="AC252" s="169" t="s">
        <v>1180</v>
      </c>
      <c r="AD252" s="170">
        <v>3202008</v>
      </c>
      <c r="AE252" s="169" t="s">
        <v>1181</v>
      </c>
      <c r="AF252" s="169" t="s">
        <v>1240</v>
      </c>
      <c r="AG252" s="168" t="s">
        <v>1128</v>
      </c>
      <c r="AH252" s="192"/>
    </row>
    <row r="253" spans="1:34" ht="98.25" customHeight="1" x14ac:dyDescent="0.25">
      <c r="A253" s="192"/>
      <c r="B253" s="168" t="s">
        <v>1113</v>
      </c>
      <c r="C253" s="168" t="s">
        <v>1242</v>
      </c>
      <c r="D253" s="168" t="s">
        <v>1251</v>
      </c>
      <c r="E253" s="183" t="s">
        <v>290</v>
      </c>
      <c r="F253" s="168" t="s">
        <v>1116</v>
      </c>
      <c r="G253" s="183" t="s">
        <v>1158</v>
      </c>
      <c r="H253" s="168" t="s">
        <v>1117</v>
      </c>
      <c r="I253" s="168" t="s">
        <v>1118</v>
      </c>
      <c r="J253" s="184">
        <v>1.000000536441803E-2</v>
      </c>
      <c r="K253" s="185"/>
      <c r="L253" s="168"/>
      <c r="M253" s="185"/>
      <c r="N253" s="168"/>
      <c r="O253" s="168" t="s">
        <v>1199</v>
      </c>
      <c r="P253" s="168"/>
      <c r="Q253" s="168"/>
      <c r="R253" s="168"/>
      <c r="S253" s="168"/>
      <c r="T253" s="168"/>
      <c r="U253" s="168" t="s">
        <v>1215</v>
      </c>
      <c r="V253" s="168" t="s">
        <v>1252</v>
      </c>
      <c r="W253" s="168" t="s">
        <v>1165</v>
      </c>
      <c r="X253" s="183" t="s">
        <v>1160</v>
      </c>
      <c r="Y253" s="168" t="s">
        <v>55</v>
      </c>
      <c r="Z253" s="170">
        <v>2017011000179</v>
      </c>
      <c r="AA253" s="170" t="s">
        <v>1238</v>
      </c>
      <c r="AB253" s="169" t="s">
        <v>1179</v>
      </c>
      <c r="AC253" s="169" t="s">
        <v>1180</v>
      </c>
      <c r="AD253" s="170">
        <v>3202008</v>
      </c>
      <c r="AE253" s="169" t="s">
        <v>1181</v>
      </c>
      <c r="AF253" s="169" t="s">
        <v>1240</v>
      </c>
      <c r="AG253" s="168" t="s">
        <v>1128</v>
      </c>
      <c r="AH253" s="192"/>
    </row>
    <row r="254" spans="1:34" ht="98.25" customHeight="1" x14ac:dyDescent="0.25">
      <c r="A254" s="192"/>
      <c r="B254" s="168" t="s">
        <v>1113</v>
      </c>
      <c r="C254" s="168" t="s">
        <v>1242</v>
      </c>
      <c r="D254" s="168" t="s">
        <v>1251</v>
      </c>
      <c r="E254" s="183" t="s">
        <v>290</v>
      </c>
      <c r="F254" s="168" t="s">
        <v>1116</v>
      </c>
      <c r="G254" s="183" t="s">
        <v>1158</v>
      </c>
      <c r="H254" s="168" t="s">
        <v>1117</v>
      </c>
      <c r="I254" s="168" t="s">
        <v>1118</v>
      </c>
      <c r="J254" s="184">
        <v>45098505.010000005</v>
      </c>
      <c r="K254" s="185"/>
      <c r="L254" s="168"/>
      <c r="M254" s="185"/>
      <c r="N254" s="168"/>
      <c r="O254" s="168" t="s">
        <v>1133</v>
      </c>
      <c r="P254" s="168"/>
      <c r="Q254" s="168"/>
      <c r="R254" s="168"/>
      <c r="S254" s="168"/>
      <c r="T254" s="168"/>
      <c r="U254" s="168" t="s">
        <v>1215</v>
      </c>
      <c r="V254" s="168" t="s">
        <v>1252</v>
      </c>
      <c r="W254" s="168" t="s">
        <v>1165</v>
      </c>
      <c r="X254" s="183" t="s">
        <v>1160</v>
      </c>
      <c r="Y254" s="168" t="s">
        <v>55</v>
      </c>
      <c r="Z254" s="170">
        <v>2017011000179</v>
      </c>
      <c r="AA254" s="170" t="s">
        <v>1238</v>
      </c>
      <c r="AB254" s="169" t="s">
        <v>1179</v>
      </c>
      <c r="AC254" s="169" t="s">
        <v>1180</v>
      </c>
      <c r="AD254" s="170">
        <v>3202008</v>
      </c>
      <c r="AE254" s="169" t="s">
        <v>1181</v>
      </c>
      <c r="AF254" s="169" t="s">
        <v>1240</v>
      </c>
      <c r="AG254" s="168" t="s">
        <v>1128</v>
      </c>
      <c r="AH254" s="192"/>
    </row>
    <row r="255" spans="1:34" ht="98.25" customHeight="1" x14ac:dyDescent="0.25">
      <c r="A255" s="192"/>
      <c r="B255" s="168" t="s">
        <v>1113</v>
      </c>
      <c r="C255" s="168" t="s">
        <v>1242</v>
      </c>
      <c r="D255" s="168" t="s">
        <v>1251</v>
      </c>
      <c r="E255" s="183" t="s">
        <v>290</v>
      </c>
      <c r="F255" s="168" t="s">
        <v>1116</v>
      </c>
      <c r="G255" s="183" t="s">
        <v>1158</v>
      </c>
      <c r="H255" s="168" t="s">
        <v>1117</v>
      </c>
      <c r="I255" s="168" t="s">
        <v>1118</v>
      </c>
      <c r="J255" s="184">
        <v>76653117.060000002</v>
      </c>
      <c r="K255" s="185"/>
      <c r="L255" s="168"/>
      <c r="M255" s="185"/>
      <c r="N255" s="168"/>
      <c r="O255" s="168" t="s">
        <v>1199</v>
      </c>
      <c r="P255" s="168"/>
      <c r="Q255" s="168"/>
      <c r="R255" s="168"/>
      <c r="S255" s="168"/>
      <c r="T255" s="168"/>
      <c r="U255" s="168" t="s">
        <v>1215</v>
      </c>
      <c r="V255" s="168" t="s">
        <v>1252</v>
      </c>
      <c r="W255" s="168" t="s">
        <v>1165</v>
      </c>
      <c r="X255" s="183" t="s">
        <v>1160</v>
      </c>
      <c r="Y255" s="168" t="s">
        <v>55</v>
      </c>
      <c r="Z255" s="170">
        <v>2017011000179</v>
      </c>
      <c r="AA255" s="170" t="s">
        <v>1238</v>
      </c>
      <c r="AB255" s="169" t="s">
        <v>1179</v>
      </c>
      <c r="AC255" s="169" t="s">
        <v>1180</v>
      </c>
      <c r="AD255" s="170">
        <v>3202008</v>
      </c>
      <c r="AE255" s="169" t="s">
        <v>1181</v>
      </c>
      <c r="AF255" s="169" t="s">
        <v>1259</v>
      </c>
      <c r="AG255" s="168" t="s">
        <v>1128</v>
      </c>
      <c r="AH255" s="192"/>
    </row>
    <row r="256" spans="1:34" ht="98.25" customHeight="1" x14ac:dyDescent="0.25">
      <c r="A256" s="192"/>
      <c r="B256" s="168" t="s">
        <v>1113</v>
      </c>
      <c r="C256" s="168" t="s">
        <v>1242</v>
      </c>
      <c r="D256" s="168" t="s">
        <v>1251</v>
      </c>
      <c r="E256" s="183" t="s">
        <v>290</v>
      </c>
      <c r="F256" s="168" t="s">
        <v>1116</v>
      </c>
      <c r="G256" s="183" t="s">
        <v>1158</v>
      </c>
      <c r="H256" s="168" t="s">
        <v>1117</v>
      </c>
      <c r="I256" s="168" t="s">
        <v>1118</v>
      </c>
      <c r="J256" s="184">
        <v>83318599.320000008</v>
      </c>
      <c r="K256" s="185"/>
      <c r="L256" s="168"/>
      <c r="M256" s="185"/>
      <c r="N256" s="168"/>
      <c r="O256" s="168" t="s">
        <v>1199</v>
      </c>
      <c r="P256" s="168"/>
      <c r="Q256" s="168"/>
      <c r="R256" s="168"/>
      <c r="S256" s="168"/>
      <c r="T256" s="168"/>
      <c r="U256" s="168" t="s">
        <v>1215</v>
      </c>
      <c r="V256" s="168" t="s">
        <v>1252</v>
      </c>
      <c r="W256" s="168" t="s">
        <v>1165</v>
      </c>
      <c r="X256" s="183" t="s">
        <v>1160</v>
      </c>
      <c r="Y256" s="168" t="s">
        <v>55</v>
      </c>
      <c r="Z256" s="170">
        <v>2017011000179</v>
      </c>
      <c r="AA256" s="170" t="s">
        <v>1238</v>
      </c>
      <c r="AB256" s="169" t="s">
        <v>1179</v>
      </c>
      <c r="AC256" s="169" t="s">
        <v>1180</v>
      </c>
      <c r="AD256" s="170">
        <v>3202008</v>
      </c>
      <c r="AE256" s="169" t="s">
        <v>1181</v>
      </c>
      <c r="AF256" s="169" t="s">
        <v>1240</v>
      </c>
      <c r="AG256" s="168" t="s">
        <v>1128</v>
      </c>
      <c r="AH256" s="192"/>
    </row>
    <row r="257" spans="1:34" ht="98.25" customHeight="1" x14ac:dyDescent="0.25">
      <c r="A257" s="192"/>
      <c r="B257" s="168" t="s">
        <v>1113</v>
      </c>
      <c r="C257" s="168" t="s">
        <v>1242</v>
      </c>
      <c r="D257" s="168" t="s">
        <v>1251</v>
      </c>
      <c r="E257" s="183" t="s">
        <v>290</v>
      </c>
      <c r="F257" s="168" t="s">
        <v>1116</v>
      </c>
      <c r="G257" s="183" t="s">
        <v>1158</v>
      </c>
      <c r="H257" s="168" t="s">
        <v>1117</v>
      </c>
      <c r="I257" s="168" t="s">
        <v>1118</v>
      </c>
      <c r="J257" s="184">
        <v>135360676.99000001</v>
      </c>
      <c r="K257" s="185"/>
      <c r="L257" s="168"/>
      <c r="M257" s="185"/>
      <c r="N257" s="168"/>
      <c r="O257" s="168" t="s">
        <v>1199</v>
      </c>
      <c r="P257" s="168"/>
      <c r="Q257" s="168"/>
      <c r="R257" s="168"/>
      <c r="S257" s="168"/>
      <c r="T257" s="168"/>
      <c r="U257" s="168" t="s">
        <v>1215</v>
      </c>
      <c r="V257" s="168" t="s">
        <v>1252</v>
      </c>
      <c r="W257" s="168" t="s">
        <v>1165</v>
      </c>
      <c r="X257" s="183" t="s">
        <v>1160</v>
      </c>
      <c r="Y257" s="168" t="s">
        <v>55</v>
      </c>
      <c r="Z257" s="170">
        <v>2017011000179</v>
      </c>
      <c r="AA257" s="170" t="s">
        <v>1238</v>
      </c>
      <c r="AB257" s="169" t="s">
        <v>1179</v>
      </c>
      <c r="AC257" s="169" t="s">
        <v>1180</v>
      </c>
      <c r="AD257" s="170">
        <v>3202008</v>
      </c>
      <c r="AE257" s="169" t="s">
        <v>1181</v>
      </c>
      <c r="AF257" s="169" t="s">
        <v>1240</v>
      </c>
      <c r="AG257" s="168" t="s">
        <v>1128</v>
      </c>
      <c r="AH257" s="192"/>
    </row>
    <row r="258" spans="1:34" ht="98.25" customHeight="1" x14ac:dyDescent="0.25">
      <c r="A258" s="192"/>
      <c r="B258" s="168" t="s">
        <v>1113</v>
      </c>
      <c r="C258" s="168" t="s">
        <v>1242</v>
      </c>
      <c r="D258" s="168" t="s">
        <v>1251</v>
      </c>
      <c r="E258" s="183" t="s">
        <v>290</v>
      </c>
      <c r="F258" s="168" t="s">
        <v>1152</v>
      </c>
      <c r="G258" s="183" t="s">
        <v>1158</v>
      </c>
      <c r="H258" s="168" t="s">
        <v>1117</v>
      </c>
      <c r="I258" s="168" t="s">
        <v>1118</v>
      </c>
      <c r="J258" s="184">
        <v>11760000</v>
      </c>
      <c r="K258" s="185"/>
      <c r="L258" s="168"/>
      <c r="M258" s="185"/>
      <c r="N258" s="168"/>
      <c r="O258" s="168" t="s">
        <v>1199</v>
      </c>
      <c r="P258" s="168"/>
      <c r="Q258" s="168"/>
      <c r="R258" s="168"/>
      <c r="S258" s="168"/>
      <c r="T258" s="168"/>
      <c r="U258" s="168" t="s">
        <v>1215</v>
      </c>
      <c r="V258" s="168" t="s">
        <v>1252</v>
      </c>
      <c r="W258" s="168" t="s">
        <v>1165</v>
      </c>
      <c r="X258" s="183" t="s">
        <v>1160</v>
      </c>
      <c r="Y258" s="168" t="s">
        <v>55</v>
      </c>
      <c r="Z258" s="170">
        <v>2017011000179</v>
      </c>
      <c r="AA258" s="170" t="s">
        <v>1238</v>
      </c>
      <c r="AB258" s="169" t="s">
        <v>1179</v>
      </c>
      <c r="AC258" s="169" t="s">
        <v>1180</v>
      </c>
      <c r="AD258" s="170">
        <v>3202008</v>
      </c>
      <c r="AE258" s="169" t="s">
        <v>1181</v>
      </c>
      <c r="AF258" s="169" t="s">
        <v>1240</v>
      </c>
      <c r="AG258" s="168" t="s">
        <v>1126</v>
      </c>
      <c r="AH258" s="192"/>
    </row>
    <row r="259" spans="1:34" ht="98.25" customHeight="1" x14ac:dyDescent="0.25">
      <c r="A259" s="192"/>
      <c r="B259" s="168" t="s">
        <v>1113</v>
      </c>
      <c r="C259" s="168" t="s">
        <v>1242</v>
      </c>
      <c r="D259" s="168" t="s">
        <v>1251</v>
      </c>
      <c r="E259" s="183" t="s">
        <v>290</v>
      </c>
      <c r="F259" s="168" t="s">
        <v>1152</v>
      </c>
      <c r="G259" s="183" t="s">
        <v>1158</v>
      </c>
      <c r="H259" s="168" t="s">
        <v>1117</v>
      </c>
      <c r="I259" s="168" t="s">
        <v>1118</v>
      </c>
      <c r="J259" s="184">
        <v>23387700</v>
      </c>
      <c r="K259" s="185"/>
      <c r="L259" s="168"/>
      <c r="M259" s="185"/>
      <c r="N259" s="168"/>
      <c r="O259" s="168" t="s">
        <v>1199</v>
      </c>
      <c r="P259" s="168"/>
      <c r="Q259" s="168"/>
      <c r="R259" s="168"/>
      <c r="S259" s="168"/>
      <c r="T259" s="168"/>
      <c r="U259" s="168" t="s">
        <v>1215</v>
      </c>
      <c r="V259" s="168" t="s">
        <v>1252</v>
      </c>
      <c r="W259" s="168" t="s">
        <v>1165</v>
      </c>
      <c r="X259" s="183" t="s">
        <v>1160</v>
      </c>
      <c r="Y259" s="168" t="s">
        <v>55</v>
      </c>
      <c r="Z259" s="170">
        <v>2017011000179</v>
      </c>
      <c r="AA259" s="170" t="s">
        <v>1238</v>
      </c>
      <c r="AB259" s="169" t="s">
        <v>1179</v>
      </c>
      <c r="AC259" s="169" t="s">
        <v>1180</v>
      </c>
      <c r="AD259" s="170">
        <v>3202008</v>
      </c>
      <c r="AE259" s="169" t="s">
        <v>1181</v>
      </c>
      <c r="AF259" s="169" t="s">
        <v>1240</v>
      </c>
      <c r="AG259" s="168" t="s">
        <v>1126</v>
      </c>
      <c r="AH259" s="192"/>
    </row>
    <row r="260" spans="1:34" ht="98.25" customHeight="1" x14ac:dyDescent="0.25">
      <c r="A260" s="192"/>
      <c r="B260" s="168" t="s">
        <v>1113</v>
      </c>
      <c r="C260" s="168" t="s">
        <v>1242</v>
      </c>
      <c r="D260" s="168" t="s">
        <v>1251</v>
      </c>
      <c r="E260" s="183" t="s">
        <v>290</v>
      </c>
      <c r="F260" s="168" t="s">
        <v>1152</v>
      </c>
      <c r="G260" s="183" t="s">
        <v>1158</v>
      </c>
      <c r="H260" s="168" t="s">
        <v>1117</v>
      </c>
      <c r="I260" s="168" t="s">
        <v>1118</v>
      </c>
      <c r="J260" s="184">
        <v>24097500</v>
      </c>
      <c r="K260" s="185"/>
      <c r="L260" s="168"/>
      <c r="M260" s="185"/>
      <c r="N260" s="168"/>
      <c r="O260" s="168" t="s">
        <v>1199</v>
      </c>
      <c r="P260" s="168"/>
      <c r="Q260" s="168"/>
      <c r="R260" s="168"/>
      <c r="S260" s="168"/>
      <c r="T260" s="168"/>
      <c r="U260" s="168" t="s">
        <v>1215</v>
      </c>
      <c r="V260" s="168" t="s">
        <v>1252</v>
      </c>
      <c r="W260" s="168" t="s">
        <v>1165</v>
      </c>
      <c r="X260" s="183" t="s">
        <v>1160</v>
      </c>
      <c r="Y260" s="168" t="s">
        <v>55</v>
      </c>
      <c r="Z260" s="170">
        <v>2017011000179</v>
      </c>
      <c r="AA260" s="170" t="s">
        <v>1238</v>
      </c>
      <c r="AB260" s="169" t="s">
        <v>1179</v>
      </c>
      <c r="AC260" s="169" t="s">
        <v>1180</v>
      </c>
      <c r="AD260" s="170">
        <v>3202008</v>
      </c>
      <c r="AE260" s="169" t="s">
        <v>1181</v>
      </c>
      <c r="AF260" s="169" t="s">
        <v>1240</v>
      </c>
      <c r="AG260" s="168" t="s">
        <v>1124</v>
      </c>
      <c r="AH260" s="192"/>
    </row>
    <row r="261" spans="1:34" ht="98.25" customHeight="1" x14ac:dyDescent="0.25">
      <c r="A261" s="192"/>
      <c r="B261" s="168" t="s">
        <v>1113</v>
      </c>
      <c r="C261" s="168" t="s">
        <v>1242</v>
      </c>
      <c r="D261" s="168" t="s">
        <v>1251</v>
      </c>
      <c r="E261" s="183" t="s">
        <v>290</v>
      </c>
      <c r="F261" s="168" t="s">
        <v>1152</v>
      </c>
      <c r="G261" s="183" t="s">
        <v>1158</v>
      </c>
      <c r="H261" s="168" t="s">
        <v>1117</v>
      </c>
      <c r="I261" s="168" t="s">
        <v>1118</v>
      </c>
      <c r="J261" s="184">
        <v>12969142.299999997</v>
      </c>
      <c r="K261" s="185"/>
      <c r="L261" s="168"/>
      <c r="M261" s="185"/>
      <c r="N261" s="168"/>
      <c r="O261" s="168" t="s">
        <v>1199</v>
      </c>
      <c r="P261" s="168"/>
      <c r="Q261" s="168"/>
      <c r="R261" s="168"/>
      <c r="S261" s="168"/>
      <c r="T261" s="168"/>
      <c r="U261" s="168" t="s">
        <v>1215</v>
      </c>
      <c r="V261" s="168" t="s">
        <v>1252</v>
      </c>
      <c r="W261" s="168" t="s">
        <v>1165</v>
      </c>
      <c r="X261" s="183" t="s">
        <v>1160</v>
      </c>
      <c r="Y261" s="168" t="s">
        <v>55</v>
      </c>
      <c r="Z261" s="170">
        <v>2017011000179</v>
      </c>
      <c r="AA261" s="170" t="s">
        <v>1238</v>
      </c>
      <c r="AB261" s="169" t="s">
        <v>1179</v>
      </c>
      <c r="AC261" s="169" t="s">
        <v>1180</v>
      </c>
      <c r="AD261" s="170">
        <v>3202008</v>
      </c>
      <c r="AE261" s="169" t="s">
        <v>1181</v>
      </c>
      <c r="AF261" s="169" t="s">
        <v>1240</v>
      </c>
      <c r="AG261" s="168" t="s">
        <v>1124</v>
      </c>
      <c r="AH261" s="192"/>
    </row>
    <row r="262" spans="1:34" ht="98.25" customHeight="1" x14ac:dyDescent="0.25">
      <c r="A262" s="192"/>
      <c r="B262" s="168" t="s">
        <v>1113</v>
      </c>
      <c r="C262" s="168" t="s">
        <v>1242</v>
      </c>
      <c r="D262" s="168" t="s">
        <v>1251</v>
      </c>
      <c r="E262" s="183" t="s">
        <v>290</v>
      </c>
      <c r="F262" s="168" t="s">
        <v>1116</v>
      </c>
      <c r="G262" s="183" t="s">
        <v>1158</v>
      </c>
      <c r="H262" s="168" t="s">
        <v>1117</v>
      </c>
      <c r="I262" s="168" t="s">
        <v>1118</v>
      </c>
      <c r="J262" s="184">
        <v>60000000</v>
      </c>
      <c r="K262" s="185">
        <v>0</v>
      </c>
      <c r="L262" s="168">
        <v>0</v>
      </c>
      <c r="M262" s="185">
        <v>0</v>
      </c>
      <c r="N262" s="168">
        <v>0</v>
      </c>
      <c r="O262" s="168" t="s">
        <v>1209</v>
      </c>
      <c r="P262" s="168">
        <v>0</v>
      </c>
      <c r="Q262" s="168">
        <v>0</v>
      </c>
      <c r="R262" s="168">
        <v>0</v>
      </c>
      <c r="S262" s="168">
        <v>0</v>
      </c>
      <c r="T262" s="168">
        <v>0</v>
      </c>
      <c r="U262" s="168" t="s">
        <v>1215</v>
      </c>
      <c r="V262" s="168" t="s">
        <v>1252</v>
      </c>
      <c r="W262" s="168" t="s">
        <v>1165</v>
      </c>
      <c r="X262" s="183" t="s">
        <v>1160</v>
      </c>
      <c r="Y262" s="168" t="s">
        <v>55</v>
      </c>
      <c r="Z262" s="170">
        <v>2017011000179</v>
      </c>
      <c r="AA262" s="170" t="s">
        <v>1238</v>
      </c>
      <c r="AB262" s="169" t="s">
        <v>1179</v>
      </c>
      <c r="AC262" s="169" t="s">
        <v>1180</v>
      </c>
      <c r="AD262" s="170">
        <v>3202008</v>
      </c>
      <c r="AE262" s="169" t="s">
        <v>1181</v>
      </c>
      <c r="AF262" s="169" t="s">
        <v>1259</v>
      </c>
      <c r="AG262" s="168" t="s">
        <v>1137</v>
      </c>
      <c r="AH262" s="192"/>
    </row>
    <row r="263" spans="1:34" ht="98.25" customHeight="1" x14ac:dyDescent="0.25">
      <c r="A263" s="192"/>
      <c r="B263" s="168" t="s">
        <v>1113</v>
      </c>
      <c r="C263" s="168" t="s">
        <v>1242</v>
      </c>
      <c r="D263" s="168" t="s">
        <v>1251</v>
      </c>
      <c r="E263" s="183" t="s">
        <v>290</v>
      </c>
      <c r="F263" s="168" t="s">
        <v>1116</v>
      </c>
      <c r="G263" s="183" t="s">
        <v>1158</v>
      </c>
      <c r="H263" s="168" t="s">
        <v>1117</v>
      </c>
      <c r="I263" s="168" t="s">
        <v>1118</v>
      </c>
      <c r="J263" s="184">
        <v>14385000</v>
      </c>
      <c r="K263" s="185"/>
      <c r="L263" s="168"/>
      <c r="M263" s="185"/>
      <c r="N263" s="168"/>
      <c r="O263" s="168"/>
      <c r="P263" s="168"/>
      <c r="Q263" s="168"/>
      <c r="R263" s="168"/>
      <c r="S263" s="168"/>
      <c r="T263" s="168"/>
      <c r="U263" s="168"/>
      <c r="V263" s="168"/>
      <c r="W263" s="168" t="s">
        <v>1165</v>
      </c>
      <c r="X263" s="183" t="s">
        <v>1160</v>
      </c>
      <c r="Y263" s="168" t="s">
        <v>55</v>
      </c>
      <c r="Z263" s="170">
        <v>2017011000179</v>
      </c>
      <c r="AA263" s="170" t="s">
        <v>1238</v>
      </c>
      <c r="AB263" s="169" t="s">
        <v>1253</v>
      </c>
      <c r="AC263" s="169" t="s">
        <v>1254</v>
      </c>
      <c r="AD263" s="170">
        <v>3202018</v>
      </c>
      <c r="AE263" s="169" t="s">
        <v>1255</v>
      </c>
      <c r="AF263" s="169" t="s">
        <v>1256</v>
      </c>
      <c r="AG263" s="168" t="s">
        <v>1128</v>
      </c>
      <c r="AH263" s="192"/>
    </row>
    <row r="264" spans="1:34" ht="98.25" customHeight="1" x14ac:dyDescent="0.25">
      <c r="A264" s="192"/>
      <c r="B264" s="168" t="s">
        <v>1113</v>
      </c>
      <c r="C264" s="168" t="s">
        <v>1242</v>
      </c>
      <c r="D264" s="168" t="s">
        <v>1251</v>
      </c>
      <c r="E264" s="183" t="s">
        <v>290</v>
      </c>
      <c r="F264" s="168" t="s">
        <v>1223</v>
      </c>
      <c r="G264" s="183" t="s">
        <v>1312</v>
      </c>
      <c r="H264" s="168" t="s">
        <v>1117</v>
      </c>
      <c r="I264" s="168" t="s">
        <v>1118</v>
      </c>
      <c r="J264" s="184">
        <v>0</v>
      </c>
      <c r="K264" s="185"/>
      <c r="L264" s="168"/>
      <c r="M264" s="185"/>
      <c r="N264" s="168"/>
      <c r="O264" s="168" t="s">
        <v>1209</v>
      </c>
      <c r="P264" s="168"/>
      <c r="Q264" s="168"/>
      <c r="R264" s="168"/>
      <c r="S264" s="168"/>
      <c r="T264" s="168"/>
      <c r="U264" s="168" t="s">
        <v>1215</v>
      </c>
      <c r="V264" s="168" t="s">
        <v>1252</v>
      </c>
      <c r="W264" s="168" t="s">
        <v>1165</v>
      </c>
      <c r="X264" s="183" t="s">
        <v>1160</v>
      </c>
      <c r="Y264" s="168" t="s">
        <v>55</v>
      </c>
      <c r="Z264" s="170">
        <v>2017011000179</v>
      </c>
      <c r="AA264" s="170" t="s">
        <v>1238</v>
      </c>
      <c r="AB264" s="169" t="s">
        <v>1179</v>
      </c>
      <c r="AC264" s="169" t="s">
        <v>1180</v>
      </c>
      <c r="AD264" s="170">
        <v>3202008</v>
      </c>
      <c r="AE264" s="169" t="s">
        <v>1181</v>
      </c>
      <c r="AF264" s="169" t="s">
        <v>1259</v>
      </c>
      <c r="AG264" s="168" t="s">
        <v>1137</v>
      </c>
      <c r="AH264" s="192"/>
    </row>
    <row r="265" spans="1:34" ht="98.25" customHeight="1" x14ac:dyDescent="0.25">
      <c r="A265" s="192"/>
      <c r="B265" s="168" t="s">
        <v>1113</v>
      </c>
      <c r="C265" s="168" t="s">
        <v>1242</v>
      </c>
      <c r="D265" s="168" t="s">
        <v>1260</v>
      </c>
      <c r="E265" s="183" t="s">
        <v>1287</v>
      </c>
      <c r="F265" s="168" t="s">
        <v>1116</v>
      </c>
      <c r="G265" s="183" t="s">
        <v>1158</v>
      </c>
      <c r="H265" s="168" t="s">
        <v>1117</v>
      </c>
      <c r="I265" s="168" t="s">
        <v>1118</v>
      </c>
      <c r="J265" s="184">
        <v>62510001.590000004</v>
      </c>
      <c r="K265" s="185"/>
      <c r="L265" s="168"/>
      <c r="M265" s="185"/>
      <c r="N265" s="168"/>
      <c r="O265" s="168"/>
      <c r="P265" s="168"/>
      <c r="Q265" s="168"/>
      <c r="R265" s="168"/>
      <c r="S265" s="168"/>
      <c r="T265" s="168"/>
      <c r="U265" s="168"/>
      <c r="V265" s="168"/>
      <c r="W265" s="168" t="s">
        <v>1165</v>
      </c>
      <c r="X265" s="183" t="s">
        <v>1160</v>
      </c>
      <c r="Y265" s="168" t="s">
        <v>55</v>
      </c>
      <c r="Z265" s="170">
        <v>2017011000179</v>
      </c>
      <c r="AA265" s="170" t="s">
        <v>1238</v>
      </c>
      <c r="AB265" s="169" t="s">
        <v>1179</v>
      </c>
      <c r="AC265" s="169" t="s">
        <v>1244</v>
      </c>
      <c r="AD265" s="170">
        <v>3202002</v>
      </c>
      <c r="AE265" s="169" t="s">
        <v>1122</v>
      </c>
      <c r="AF265" s="169" t="s">
        <v>1245</v>
      </c>
      <c r="AG265" s="168" t="s">
        <v>1128</v>
      </c>
      <c r="AH265" s="192"/>
    </row>
    <row r="266" spans="1:34" ht="98.25" customHeight="1" x14ac:dyDescent="0.25">
      <c r="A266" s="192"/>
      <c r="B266" s="168" t="s">
        <v>1113</v>
      </c>
      <c r="C266" s="168" t="s">
        <v>1242</v>
      </c>
      <c r="D266" s="168" t="s">
        <v>1260</v>
      </c>
      <c r="E266" s="183" t="s">
        <v>1287</v>
      </c>
      <c r="F266" s="168" t="s">
        <v>1116</v>
      </c>
      <c r="G266" s="183" t="s">
        <v>1158</v>
      </c>
      <c r="H266" s="168" t="s">
        <v>1117</v>
      </c>
      <c r="I266" s="168" t="s">
        <v>1118</v>
      </c>
      <c r="J266" s="184">
        <v>73314999.840000004</v>
      </c>
      <c r="K266" s="185"/>
      <c r="L266" s="168"/>
      <c r="M266" s="185"/>
      <c r="N266" s="168"/>
      <c r="O266" s="168"/>
      <c r="P266" s="168"/>
      <c r="Q266" s="168"/>
      <c r="R266" s="168"/>
      <c r="S266" s="168"/>
      <c r="T266" s="168"/>
      <c r="U266" s="168" t="s">
        <v>1261</v>
      </c>
      <c r="V266" s="168" t="s">
        <v>1262</v>
      </c>
      <c r="W266" s="168" t="s">
        <v>1165</v>
      </c>
      <c r="X266" s="183" t="s">
        <v>1160</v>
      </c>
      <c r="Y266" s="168" t="s">
        <v>55</v>
      </c>
      <c r="Z266" s="170">
        <v>2017011000179</v>
      </c>
      <c r="AA266" s="170" t="s">
        <v>1238</v>
      </c>
      <c r="AB266" s="169" t="s">
        <v>1179</v>
      </c>
      <c r="AC266" s="169" t="s">
        <v>1244</v>
      </c>
      <c r="AD266" s="170">
        <v>3202002</v>
      </c>
      <c r="AE266" s="169" t="s">
        <v>1122</v>
      </c>
      <c r="AF266" s="169" t="s">
        <v>1245</v>
      </c>
      <c r="AG266" s="168" t="s">
        <v>1128</v>
      </c>
      <c r="AH266" s="192"/>
    </row>
    <row r="267" spans="1:34" ht="98.25" customHeight="1" x14ac:dyDescent="0.25">
      <c r="A267" s="192"/>
      <c r="B267" s="168" t="s">
        <v>1113</v>
      </c>
      <c r="C267" s="168" t="s">
        <v>1242</v>
      </c>
      <c r="D267" s="168" t="s">
        <v>1260</v>
      </c>
      <c r="E267" s="183" t="s">
        <v>1287</v>
      </c>
      <c r="F267" s="168" t="s">
        <v>1152</v>
      </c>
      <c r="G267" s="183" t="s">
        <v>1158</v>
      </c>
      <c r="H267" s="168" t="s">
        <v>1117</v>
      </c>
      <c r="I267" s="168" t="s">
        <v>1118</v>
      </c>
      <c r="J267" s="184">
        <v>6798037.3999999994</v>
      </c>
      <c r="K267" s="185"/>
      <c r="L267" s="168"/>
      <c r="M267" s="185"/>
      <c r="N267" s="168"/>
      <c r="O267" s="168"/>
      <c r="P267" s="168"/>
      <c r="Q267" s="168"/>
      <c r="R267" s="168"/>
      <c r="S267" s="168"/>
      <c r="T267" s="168"/>
      <c r="U267" s="168"/>
      <c r="V267" s="168"/>
      <c r="W267" s="168" t="s">
        <v>1165</v>
      </c>
      <c r="X267" s="183" t="s">
        <v>1160</v>
      </c>
      <c r="Y267" s="168" t="s">
        <v>55</v>
      </c>
      <c r="Z267" s="170">
        <v>2017011000179</v>
      </c>
      <c r="AA267" s="170" t="s">
        <v>1238</v>
      </c>
      <c r="AB267" s="169" t="s">
        <v>1179</v>
      </c>
      <c r="AC267" s="169" t="s">
        <v>1244</v>
      </c>
      <c r="AD267" s="170">
        <v>3202002</v>
      </c>
      <c r="AE267" s="169" t="s">
        <v>1122</v>
      </c>
      <c r="AF267" s="169" t="s">
        <v>1245</v>
      </c>
      <c r="AG267" s="168" t="s">
        <v>1126</v>
      </c>
      <c r="AH267" s="192"/>
    </row>
    <row r="268" spans="1:34" ht="98.25" customHeight="1" x14ac:dyDescent="0.25">
      <c r="A268" s="192"/>
      <c r="B268" s="168" t="s">
        <v>1113</v>
      </c>
      <c r="C268" s="168" t="s">
        <v>1242</v>
      </c>
      <c r="D268" s="168" t="s">
        <v>1260</v>
      </c>
      <c r="E268" s="183" t="s">
        <v>1287</v>
      </c>
      <c r="F268" s="168" t="s">
        <v>1152</v>
      </c>
      <c r="G268" s="183" t="s">
        <v>1158</v>
      </c>
      <c r="H268" s="168" t="s">
        <v>1117</v>
      </c>
      <c r="I268" s="168" t="s">
        <v>1118</v>
      </c>
      <c r="J268" s="184">
        <v>9240000</v>
      </c>
      <c r="K268" s="185"/>
      <c r="L268" s="168"/>
      <c r="M268" s="185"/>
      <c r="N268" s="168"/>
      <c r="O268" s="168"/>
      <c r="P268" s="168"/>
      <c r="Q268" s="168"/>
      <c r="R268" s="168"/>
      <c r="S268" s="168"/>
      <c r="T268" s="168"/>
      <c r="U268" s="168"/>
      <c r="V268" s="168"/>
      <c r="W268" s="168" t="s">
        <v>1165</v>
      </c>
      <c r="X268" s="183" t="s">
        <v>1160</v>
      </c>
      <c r="Y268" s="168" t="s">
        <v>55</v>
      </c>
      <c r="Z268" s="170">
        <v>2017011000179</v>
      </c>
      <c r="AA268" s="170" t="s">
        <v>1238</v>
      </c>
      <c r="AB268" s="169" t="s">
        <v>1179</v>
      </c>
      <c r="AC268" s="169" t="s">
        <v>1244</v>
      </c>
      <c r="AD268" s="170">
        <v>3202002</v>
      </c>
      <c r="AE268" s="169" t="s">
        <v>1122</v>
      </c>
      <c r="AF268" s="169" t="s">
        <v>1245</v>
      </c>
      <c r="AG268" s="168" t="s">
        <v>1126</v>
      </c>
      <c r="AH268" s="192"/>
    </row>
    <row r="269" spans="1:34" ht="98.25" customHeight="1" x14ac:dyDescent="0.25">
      <c r="A269" s="192"/>
      <c r="B269" s="168" t="s">
        <v>1113</v>
      </c>
      <c r="C269" s="168" t="s">
        <v>1242</v>
      </c>
      <c r="D269" s="168" t="s">
        <v>1260</v>
      </c>
      <c r="E269" s="183" t="s">
        <v>1287</v>
      </c>
      <c r="F269" s="168" t="s">
        <v>1152</v>
      </c>
      <c r="G269" s="183" t="s">
        <v>1158</v>
      </c>
      <c r="H269" s="168" t="s">
        <v>1117</v>
      </c>
      <c r="I269" s="168" t="s">
        <v>1118</v>
      </c>
      <c r="J269" s="184">
        <v>10291252</v>
      </c>
      <c r="K269" s="185"/>
      <c r="L269" s="168"/>
      <c r="M269" s="185"/>
      <c r="N269" s="168"/>
      <c r="O269" s="168"/>
      <c r="P269" s="168"/>
      <c r="Q269" s="168"/>
      <c r="R269" s="168"/>
      <c r="S269" s="168"/>
      <c r="T269" s="168"/>
      <c r="U269" s="168"/>
      <c r="V269" s="168"/>
      <c r="W269" s="168" t="s">
        <v>1165</v>
      </c>
      <c r="X269" s="183" t="s">
        <v>1160</v>
      </c>
      <c r="Y269" s="168" t="s">
        <v>55</v>
      </c>
      <c r="Z269" s="170">
        <v>2017011000179</v>
      </c>
      <c r="AA269" s="170" t="s">
        <v>1238</v>
      </c>
      <c r="AB269" s="169" t="s">
        <v>1179</v>
      </c>
      <c r="AC269" s="169" t="s">
        <v>1244</v>
      </c>
      <c r="AD269" s="170">
        <v>3202002</v>
      </c>
      <c r="AE269" s="169" t="s">
        <v>1122</v>
      </c>
      <c r="AF269" s="169" t="s">
        <v>1246</v>
      </c>
      <c r="AG269" s="168" t="s">
        <v>1124</v>
      </c>
      <c r="AH269" s="192"/>
    </row>
    <row r="270" spans="1:34" ht="98.25" customHeight="1" x14ac:dyDescent="0.25">
      <c r="A270" s="192"/>
      <c r="B270" s="168" t="s">
        <v>1113</v>
      </c>
      <c r="C270" s="168" t="s">
        <v>1242</v>
      </c>
      <c r="D270" s="168" t="s">
        <v>1260</v>
      </c>
      <c r="E270" s="183" t="s">
        <v>1287</v>
      </c>
      <c r="F270" s="168" t="s">
        <v>1152</v>
      </c>
      <c r="G270" s="183" t="s">
        <v>1158</v>
      </c>
      <c r="H270" s="168" t="s">
        <v>1117</v>
      </c>
      <c r="I270" s="168" t="s">
        <v>1118</v>
      </c>
      <c r="J270" s="184">
        <v>15614500</v>
      </c>
      <c r="K270" s="185"/>
      <c r="L270" s="168"/>
      <c r="M270" s="185"/>
      <c r="N270" s="168"/>
      <c r="O270" s="168"/>
      <c r="P270" s="168"/>
      <c r="Q270" s="168"/>
      <c r="R270" s="168"/>
      <c r="S270" s="168"/>
      <c r="T270" s="168"/>
      <c r="U270" s="168"/>
      <c r="V270" s="168"/>
      <c r="W270" s="168" t="s">
        <v>1165</v>
      </c>
      <c r="X270" s="183" t="s">
        <v>1160</v>
      </c>
      <c r="Y270" s="168" t="s">
        <v>55</v>
      </c>
      <c r="Z270" s="170">
        <v>2017011000179</v>
      </c>
      <c r="AA270" s="170" t="s">
        <v>1238</v>
      </c>
      <c r="AB270" s="169" t="s">
        <v>1179</v>
      </c>
      <c r="AC270" s="169" t="s">
        <v>1244</v>
      </c>
      <c r="AD270" s="170">
        <v>3202002</v>
      </c>
      <c r="AE270" s="169" t="s">
        <v>1122</v>
      </c>
      <c r="AF270" s="169" t="s">
        <v>1246</v>
      </c>
      <c r="AG270" s="168" t="s">
        <v>1124</v>
      </c>
      <c r="AH270" s="192"/>
    </row>
    <row r="271" spans="1:34" ht="98.25" customHeight="1" x14ac:dyDescent="0.25">
      <c r="A271" s="192"/>
      <c r="B271" s="168" t="s">
        <v>1113</v>
      </c>
      <c r="C271" s="168" t="s">
        <v>1242</v>
      </c>
      <c r="D271" s="168" t="s">
        <v>1260</v>
      </c>
      <c r="E271" s="183" t="s">
        <v>1287</v>
      </c>
      <c r="F271" s="168" t="s">
        <v>1116</v>
      </c>
      <c r="G271" s="183" t="s">
        <v>1158</v>
      </c>
      <c r="H271" s="168" t="s">
        <v>1117</v>
      </c>
      <c r="I271" s="168" t="s">
        <v>1118</v>
      </c>
      <c r="J271" s="184">
        <v>55930000</v>
      </c>
      <c r="K271" s="185"/>
      <c r="L271" s="168"/>
      <c r="M271" s="185"/>
      <c r="N271" s="168"/>
      <c r="O271" s="168"/>
      <c r="P271" s="168"/>
      <c r="Q271" s="168"/>
      <c r="R271" s="168"/>
      <c r="S271" s="168"/>
      <c r="T271" s="168"/>
      <c r="U271" s="168"/>
      <c r="V271" s="168"/>
      <c r="W271" s="168" t="s">
        <v>1165</v>
      </c>
      <c r="X271" s="183" t="s">
        <v>1160</v>
      </c>
      <c r="Y271" s="168" t="s">
        <v>55</v>
      </c>
      <c r="Z271" s="170">
        <v>2017011000179</v>
      </c>
      <c r="AA271" s="170" t="s">
        <v>1238</v>
      </c>
      <c r="AB271" s="169" t="s">
        <v>1224</v>
      </c>
      <c r="AC271" s="169" t="s">
        <v>1225</v>
      </c>
      <c r="AD271" s="170">
        <v>3202010</v>
      </c>
      <c r="AE271" s="169" t="s">
        <v>1226</v>
      </c>
      <c r="AF271" s="169" t="s">
        <v>1263</v>
      </c>
      <c r="AG271" s="168" t="s">
        <v>1128</v>
      </c>
      <c r="AH271" s="192"/>
    </row>
    <row r="272" spans="1:34" ht="98.25" customHeight="1" x14ac:dyDescent="0.25">
      <c r="A272" s="192"/>
      <c r="B272" s="168" t="s">
        <v>1113</v>
      </c>
      <c r="C272" s="168" t="s">
        <v>1242</v>
      </c>
      <c r="D272" s="168" t="s">
        <v>1260</v>
      </c>
      <c r="E272" s="183" t="s">
        <v>1287</v>
      </c>
      <c r="F272" s="168" t="s">
        <v>1116</v>
      </c>
      <c r="G272" s="183" t="s">
        <v>1158</v>
      </c>
      <c r="H272" s="168" t="s">
        <v>1117</v>
      </c>
      <c r="I272" s="168" t="s">
        <v>1118</v>
      </c>
      <c r="J272" s="184">
        <v>62510000</v>
      </c>
      <c r="K272" s="185"/>
      <c r="L272" s="168"/>
      <c r="M272" s="185"/>
      <c r="N272" s="168"/>
      <c r="O272" s="168"/>
      <c r="P272" s="168"/>
      <c r="Q272" s="168"/>
      <c r="R272" s="168"/>
      <c r="S272" s="168"/>
      <c r="T272" s="168"/>
      <c r="U272" s="168"/>
      <c r="V272" s="168"/>
      <c r="W272" s="168" t="s">
        <v>1165</v>
      </c>
      <c r="X272" s="183" t="s">
        <v>1160</v>
      </c>
      <c r="Y272" s="168" t="s">
        <v>55</v>
      </c>
      <c r="Z272" s="170">
        <v>2017011000179</v>
      </c>
      <c r="AA272" s="170" t="s">
        <v>1238</v>
      </c>
      <c r="AB272" s="169" t="s">
        <v>1224</v>
      </c>
      <c r="AC272" s="169" t="s">
        <v>1225</v>
      </c>
      <c r="AD272" s="170">
        <v>3202010</v>
      </c>
      <c r="AE272" s="169" t="s">
        <v>1226</v>
      </c>
      <c r="AF272" s="169" t="s">
        <v>1264</v>
      </c>
      <c r="AG272" s="168" t="s">
        <v>1128</v>
      </c>
      <c r="AH272" s="192"/>
    </row>
    <row r="273" spans="1:34" ht="98.25" customHeight="1" x14ac:dyDescent="0.25">
      <c r="A273" s="192"/>
      <c r="B273" s="168" t="s">
        <v>1113</v>
      </c>
      <c r="C273" s="168" t="s">
        <v>1242</v>
      </c>
      <c r="D273" s="168" t="s">
        <v>1260</v>
      </c>
      <c r="E273" s="183" t="s">
        <v>1287</v>
      </c>
      <c r="F273" s="168" t="s">
        <v>1116</v>
      </c>
      <c r="G273" s="183" t="s">
        <v>1158</v>
      </c>
      <c r="H273" s="168" t="s">
        <v>1117</v>
      </c>
      <c r="I273" s="168" t="s">
        <v>1118</v>
      </c>
      <c r="J273" s="184">
        <v>69344000</v>
      </c>
      <c r="K273" s="185"/>
      <c r="L273" s="168"/>
      <c r="M273" s="185"/>
      <c r="N273" s="168"/>
      <c r="O273" s="168"/>
      <c r="P273" s="168"/>
      <c r="Q273" s="168"/>
      <c r="R273" s="168"/>
      <c r="S273" s="168"/>
      <c r="T273" s="168"/>
      <c r="U273" s="168"/>
      <c r="V273" s="168"/>
      <c r="W273" s="168" t="s">
        <v>1165</v>
      </c>
      <c r="X273" s="183" t="s">
        <v>1160</v>
      </c>
      <c r="Y273" s="168" t="s">
        <v>55</v>
      </c>
      <c r="Z273" s="170">
        <v>2017011000179</v>
      </c>
      <c r="AA273" s="170" t="s">
        <v>1238</v>
      </c>
      <c r="AB273" s="169" t="s">
        <v>1224</v>
      </c>
      <c r="AC273" s="169" t="s">
        <v>1225</v>
      </c>
      <c r="AD273" s="170">
        <v>3202010</v>
      </c>
      <c r="AE273" s="169" t="s">
        <v>1226</v>
      </c>
      <c r="AF273" s="169" t="s">
        <v>1263</v>
      </c>
      <c r="AG273" s="168" t="s">
        <v>1128</v>
      </c>
      <c r="AH273" s="192"/>
    </row>
    <row r="274" spans="1:34" ht="98.25" customHeight="1" x14ac:dyDescent="0.25">
      <c r="A274" s="192"/>
      <c r="B274" s="168" t="s">
        <v>1113</v>
      </c>
      <c r="C274" s="168" t="s">
        <v>1242</v>
      </c>
      <c r="D274" s="168" t="s">
        <v>1260</v>
      </c>
      <c r="E274" s="183" t="s">
        <v>1287</v>
      </c>
      <c r="F274" s="168" t="s">
        <v>1116</v>
      </c>
      <c r="G274" s="183" t="s">
        <v>1158</v>
      </c>
      <c r="H274" s="168" t="s">
        <v>1117</v>
      </c>
      <c r="I274" s="168" t="s">
        <v>1118</v>
      </c>
      <c r="J274" s="184">
        <v>77225132.465000004</v>
      </c>
      <c r="K274" s="185"/>
      <c r="L274" s="168"/>
      <c r="M274" s="185"/>
      <c r="N274" s="168"/>
      <c r="O274" s="168"/>
      <c r="P274" s="168"/>
      <c r="Q274" s="168"/>
      <c r="R274" s="168"/>
      <c r="S274" s="168"/>
      <c r="T274" s="168"/>
      <c r="U274" s="168"/>
      <c r="V274" s="168"/>
      <c r="W274" s="168" t="s">
        <v>1165</v>
      </c>
      <c r="X274" s="183" t="s">
        <v>1160</v>
      </c>
      <c r="Y274" s="168" t="s">
        <v>55</v>
      </c>
      <c r="Z274" s="170">
        <v>2017011000179</v>
      </c>
      <c r="AA274" s="170" t="s">
        <v>1238</v>
      </c>
      <c r="AB274" s="169" t="s">
        <v>1224</v>
      </c>
      <c r="AC274" s="169" t="s">
        <v>1225</v>
      </c>
      <c r="AD274" s="170">
        <v>3202010</v>
      </c>
      <c r="AE274" s="169" t="s">
        <v>1226</v>
      </c>
      <c r="AF274" s="169" t="s">
        <v>1264</v>
      </c>
      <c r="AG274" s="168" t="s">
        <v>1128</v>
      </c>
      <c r="AH274" s="192"/>
    </row>
    <row r="275" spans="1:34" ht="98.25" customHeight="1" x14ac:dyDescent="0.25">
      <c r="A275" s="192"/>
      <c r="B275" s="168" t="s">
        <v>1113</v>
      </c>
      <c r="C275" s="168" t="s">
        <v>1242</v>
      </c>
      <c r="D275" s="168" t="s">
        <v>1260</v>
      </c>
      <c r="E275" s="183" t="s">
        <v>1287</v>
      </c>
      <c r="F275" s="168" t="s">
        <v>1152</v>
      </c>
      <c r="G275" s="183" t="s">
        <v>1158</v>
      </c>
      <c r="H275" s="168" t="s">
        <v>1117</v>
      </c>
      <c r="I275" s="168" t="s">
        <v>1118</v>
      </c>
      <c r="J275" s="184">
        <v>7349999.9999999991</v>
      </c>
      <c r="K275" s="185"/>
      <c r="L275" s="168"/>
      <c r="M275" s="185"/>
      <c r="N275" s="168"/>
      <c r="O275" s="168"/>
      <c r="P275" s="168"/>
      <c r="Q275" s="168"/>
      <c r="R275" s="168"/>
      <c r="S275" s="168"/>
      <c r="T275" s="168"/>
      <c r="U275" s="168"/>
      <c r="V275" s="168"/>
      <c r="W275" s="168" t="s">
        <v>1165</v>
      </c>
      <c r="X275" s="183" t="s">
        <v>1160</v>
      </c>
      <c r="Y275" s="168" t="s">
        <v>55</v>
      </c>
      <c r="Z275" s="170">
        <v>2017011000179</v>
      </c>
      <c r="AA275" s="170" t="s">
        <v>1238</v>
      </c>
      <c r="AB275" s="169" t="s">
        <v>1224</v>
      </c>
      <c r="AC275" s="169" t="s">
        <v>1225</v>
      </c>
      <c r="AD275" s="170">
        <v>3202010</v>
      </c>
      <c r="AE275" s="169" t="s">
        <v>1226</v>
      </c>
      <c r="AF275" s="169" t="s">
        <v>1263</v>
      </c>
      <c r="AG275" s="168" t="s">
        <v>1126</v>
      </c>
      <c r="AH275" s="192"/>
    </row>
    <row r="276" spans="1:34" ht="98.25" customHeight="1" x14ac:dyDescent="0.25">
      <c r="A276" s="192"/>
      <c r="B276" s="168" t="s">
        <v>1113</v>
      </c>
      <c r="C276" s="168" t="s">
        <v>1242</v>
      </c>
      <c r="D276" s="168" t="s">
        <v>1260</v>
      </c>
      <c r="E276" s="183" t="s">
        <v>1287</v>
      </c>
      <c r="F276" s="168" t="s">
        <v>1152</v>
      </c>
      <c r="G276" s="183" t="s">
        <v>1158</v>
      </c>
      <c r="H276" s="168" t="s">
        <v>1117</v>
      </c>
      <c r="I276" s="168" t="s">
        <v>1118</v>
      </c>
      <c r="J276" s="184">
        <v>10534003</v>
      </c>
      <c r="K276" s="185"/>
      <c r="L276" s="168"/>
      <c r="M276" s="185"/>
      <c r="N276" s="168"/>
      <c r="O276" s="168"/>
      <c r="P276" s="168"/>
      <c r="Q276" s="168"/>
      <c r="R276" s="168"/>
      <c r="S276" s="168"/>
      <c r="T276" s="168"/>
      <c r="U276" s="168"/>
      <c r="V276" s="168"/>
      <c r="W276" s="168" t="s">
        <v>1165</v>
      </c>
      <c r="X276" s="183" t="s">
        <v>1160</v>
      </c>
      <c r="Y276" s="168" t="s">
        <v>55</v>
      </c>
      <c r="Z276" s="170">
        <v>2017011000179</v>
      </c>
      <c r="AA276" s="170" t="s">
        <v>1238</v>
      </c>
      <c r="AB276" s="169" t="s">
        <v>1224</v>
      </c>
      <c r="AC276" s="169" t="s">
        <v>1225</v>
      </c>
      <c r="AD276" s="170">
        <v>3202010</v>
      </c>
      <c r="AE276" s="169" t="s">
        <v>1226</v>
      </c>
      <c r="AF276" s="169" t="s">
        <v>1263</v>
      </c>
      <c r="AG276" s="168" t="s">
        <v>1124</v>
      </c>
      <c r="AH276" s="192"/>
    </row>
    <row r="277" spans="1:34" ht="98.25" customHeight="1" x14ac:dyDescent="0.25">
      <c r="A277" s="192"/>
      <c r="B277" s="168" t="s">
        <v>1113</v>
      </c>
      <c r="C277" s="168" t="s">
        <v>1242</v>
      </c>
      <c r="D277" s="168" t="s">
        <v>1260</v>
      </c>
      <c r="E277" s="183" t="s">
        <v>1287</v>
      </c>
      <c r="F277" s="168" t="s">
        <v>1116</v>
      </c>
      <c r="G277" s="183" t="s">
        <v>1158</v>
      </c>
      <c r="H277" s="168" t="s">
        <v>1117</v>
      </c>
      <c r="I277" s="168" t="s">
        <v>1118</v>
      </c>
      <c r="J277" s="184">
        <v>74507533.010000005</v>
      </c>
      <c r="K277" s="185"/>
      <c r="L277" s="168"/>
      <c r="M277" s="185"/>
      <c r="N277" s="168"/>
      <c r="O277" s="168" t="s">
        <v>1183</v>
      </c>
      <c r="P277" s="168" t="s">
        <v>1265</v>
      </c>
      <c r="Q277" s="168"/>
      <c r="R277" s="168"/>
      <c r="S277" s="168"/>
      <c r="T277" s="168"/>
      <c r="U277" s="168"/>
      <c r="V277" s="168"/>
      <c r="W277" s="168" t="s">
        <v>1165</v>
      </c>
      <c r="X277" s="183" t="s">
        <v>1160</v>
      </c>
      <c r="Y277" s="168" t="s">
        <v>55</v>
      </c>
      <c r="Z277" s="170">
        <v>2017011000179</v>
      </c>
      <c r="AA277" s="170" t="s">
        <v>1238</v>
      </c>
      <c r="AB277" s="169" t="s">
        <v>1166</v>
      </c>
      <c r="AC277" s="169" t="s">
        <v>1173</v>
      </c>
      <c r="AD277" s="170">
        <v>3202031</v>
      </c>
      <c r="AE277" s="169" t="s">
        <v>1174</v>
      </c>
      <c r="AF277" s="169" t="s">
        <v>1175</v>
      </c>
      <c r="AG277" s="168" t="s">
        <v>1128</v>
      </c>
      <c r="AH277" s="192"/>
    </row>
    <row r="278" spans="1:34" ht="98.25" customHeight="1" x14ac:dyDescent="0.25">
      <c r="A278" s="192"/>
      <c r="B278" s="168" t="s">
        <v>1113</v>
      </c>
      <c r="C278" s="168" t="s">
        <v>1242</v>
      </c>
      <c r="D278" s="168" t="s">
        <v>1260</v>
      </c>
      <c r="E278" s="183" t="s">
        <v>1287</v>
      </c>
      <c r="F278" s="168" t="s">
        <v>1116</v>
      </c>
      <c r="G278" s="183" t="s">
        <v>1158</v>
      </c>
      <c r="H278" s="168" t="s">
        <v>1117</v>
      </c>
      <c r="I278" s="168" t="s">
        <v>1118</v>
      </c>
      <c r="J278" s="184">
        <v>63637134.010000005</v>
      </c>
      <c r="K278" s="185"/>
      <c r="L278" s="168"/>
      <c r="M278" s="185"/>
      <c r="N278" s="168"/>
      <c r="O278" s="168" t="s">
        <v>1183</v>
      </c>
      <c r="P278" s="168" t="s">
        <v>1265</v>
      </c>
      <c r="Q278" s="168"/>
      <c r="R278" s="168"/>
      <c r="S278" s="168"/>
      <c r="T278" s="168"/>
      <c r="U278" s="168"/>
      <c r="V278" s="168"/>
      <c r="W278" s="168" t="s">
        <v>1165</v>
      </c>
      <c r="X278" s="183" t="s">
        <v>1160</v>
      </c>
      <c r="Y278" s="168" t="s">
        <v>55</v>
      </c>
      <c r="Z278" s="170">
        <v>2017011000179</v>
      </c>
      <c r="AA278" s="170" t="s">
        <v>1238</v>
      </c>
      <c r="AB278" s="169" t="s">
        <v>1166</v>
      </c>
      <c r="AC278" s="169" t="s">
        <v>1173</v>
      </c>
      <c r="AD278" s="170">
        <v>3202031</v>
      </c>
      <c r="AE278" s="169" t="s">
        <v>1174</v>
      </c>
      <c r="AF278" s="169" t="s">
        <v>1175</v>
      </c>
      <c r="AG278" s="168" t="s">
        <v>1128</v>
      </c>
      <c r="AH278" s="192"/>
    </row>
    <row r="279" spans="1:34" ht="98.25" customHeight="1" x14ac:dyDescent="0.25">
      <c r="A279" s="192"/>
      <c r="B279" s="168" t="s">
        <v>1113</v>
      </c>
      <c r="C279" s="168" t="s">
        <v>1242</v>
      </c>
      <c r="D279" s="168" t="s">
        <v>1260</v>
      </c>
      <c r="E279" s="183" t="s">
        <v>1287</v>
      </c>
      <c r="F279" s="168" t="s">
        <v>1116</v>
      </c>
      <c r="G279" s="183" t="s">
        <v>1158</v>
      </c>
      <c r="H279" s="168" t="s">
        <v>1117</v>
      </c>
      <c r="I279" s="168" t="s">
        <v>1118</v>
      </c>
      <c r="J279" s="184">
        <v>77002333.320000008</v>
      </c>
      <c r="K279" s="185"/>
      <c r="L279" s="168"/>
      <c r="M279" s="185"/>
      <c r="N279" s="168"/>
      <c r="O279" s="168" t="s">
        <v>1183</v>
      </c>
      <c r="P279" s="168" t="s">
        <v>1265</v>
      </c>
      <c r="Q279" s="168"/>
      <c r="R279" s="168"/>
      <c r="S279" s="168"/>
      <c r="T279" s="168"/>
      <c r="U279" s="168"/>
      <c r="V279" s="168"/>
      <c r="W279" s="168" t="s">
        <v>1165</v>
      </c>
      <c r="X279" s="183" t="s">
        <v>1160</v>
      </c>
      <c r="Y279" s="168" t="s">
        <v>55</v>
      </c>
      <c r="Z279" s="170">
        <v>2017011000179</v>
      </c>
      <c r="AA279" s="170" t="s">
        <v>1238</v>
      </c>
      <c r="AB279" s="169" t="s">
        <v>1166</v>
      </c>
      <c r="AC279" s="169" t="s">
        <v>1173</v>
      </c>
      <c r="AD279" s="170">
        <v>3202031</v>
      </c>
      <c r="AE279" s="169" t="s">
        <v>1174</v>
      </c>
      <c r="AF279" s="169" t="s">
        <v>1175</v>
      </c>
      <c r="AG279" s="168" t="s">
        <v>1128</v>
      </c>
      <c r="AH279" s="192"/>
    </row>
    <row r="280" spans="1:34" ht="98.25" customHeight="1" x14ac:dyDescent="0.25">
      <c r="A280" s="192"/>
      <c r="B280" s="168" t="s">
        <v>1113</v>
      </c>
      <c r="C280" s="168" t="s">
        <v>1242</v>
      </c>
      <c r="D280" s="168" t="s">
        <v>1260</v>
      </c>
      <c r="E280" s="183" t="s">
        <v>1287</v>
      </c>
      <c r="F280" s="168" t="s">
        <v>1152</v>
      </c>
      <c r="G280" s="183" t="s">
        <v>1158</v>
      </c>
      <c r="H280" s="168" t="s">
        <v>1117</v>
      </c>
      <c r="I280" s="168" t="s">
        <v>1118</v>
      </c>
      <c r="J280" s="184">
        <v>9800005.5999999996</v>
      </c>
      <c r="K280" s="185"/>
      <c r="L280" s="168"/>
      <c r="M280" s="185"/>
      <c r="N280" s="168"/>
      <c r="O280" s="168"/>
      <c r="P280" s="168"/>
      <c r="Q280" s="168"/>
      <c r="R280" s="168"/>
      <c r="S280" s="168"/>
      <c r="T280" s="168"/>
      <c r="U280" s="168"/>
      <c r="V280" s="168"/>
      <c r="W280" s="168" t="s">
        <v>1165</v>
      </c>
      <c r="X280" s="183" t="s">
        <v>1160</v>
      </c>
      <c r="Y280" s="168" t="s">
        <v>55</v>
      </c>
      <c r="Z280" s="170">
        <v>2017011000179</v>
      </c>
      <c r="AA280" s="170" t="s">
        <v>1238</v>
      </c>
      <c r="AB280" s="169" t="s">
        <v>1166</v>
      </c>
      <c r="AC280" s="169" t="s">
        <v>1173</v>
      </c>
      <c r="AD280" s="170">
        <v>3202031</v>
      </c>
      <c r="AE280" s="169" t="s">
        <v>1174</v>
      </c>
      <c r="AF280" s="169" t="s">
        <v>1175</v>
      </c>
      <c r="AG280" s="168" t="s">
        <v>1126</v>
      </c>
      <c r="AH280" s="192"/>
    </row>
    <row r="281" spans="1:34" ht="98.25" customHeight="1" x14ac:dyDescent="0.25">
      <c r="A281" s="192"/>
      <c r="B281" s="168" t="s">
        <v>1113</v>
      </c>
      <c r="C281" s="168" t="s">
        <v>1242</v>
      </c>
      <c r="D281" s="168" t="s">
        <v>1260</v>
      </c>
      <c r="E281" s="183" t="s">
        <v>1287</v>
      </c>
      <c r="F281" s="168" t="s">
        <v>1152</v>
      </c>
      <c r="G281" s="183" t="s">
        <v>1158</v>
      </c>
      <c r="H281" s="168" t="s">
        <v>1117</v>
      </c>
      <c r="I281" s="168" t="s">
        <v>1118</v>
      </c>
      <c r="J281" s="184">
        <v>12155000</v>
      </c>
      <c r="K281" s="185"/>
      <c r="L281" s="168"/>
      <c r="M281" s="185"/>
      <c r="N281" s="168"/>
      <c r="O281" s="168"/>
      <c r="P281" s="168"/>
      <c r="Q281" s="168"/>
      <c r="R281" s="168"/>
      <c r="S281" s="168"/>
      <c r="T281" s="168"/>
      <c r="U281" s="168"/>
      <c r="V281" s="168"/>
      <c r="W281" s="168" t="s">
        <v>1165</v>
      </c>
      <c r="X281" s="183" t="s">
        <v>1160</v>
      </c>
      <c r="Y281" s="168" t="s">
        <v>55</v>
      </c>
      <c r="Z281" s="170">
        <v>2017011000179</v>
      </c>
      <c r="AA281" s="170" t="s">
        <v>1238</v>
      </c>
      <c r="AB281" s="169" t="s">
        <v>1166</v>
      </c>
      <c r="AC281" s="169" t="s">
        <v>1173</v>
      </c>
      <c r="AD281" s="170">
        <v>3202031</v>
      </c>
      <c r="AE281" s="169" t="s">
        <v>1174</v>
      </c>
      <c r="AF281" s="169" t="s">
        <v>1249</v>
      </c>
      <c r="AG281" s="168" t="s">
        <v>1124</v>
      </c>
      <c r="AH281" s="192"/>
    </row>
    <row r="282" spans="1:34" ht="98.25" customHeight="1" x14ac:dyDescent="0.25">
      <c r="A282" s="192"/>
      <c r="B282" s="168" t="s">
        <v>1113</v>
      </c>
      <c r="C282" s="168" t="s">
        <v>1242</v>
      </c>
      <c r="D282" s="168" t="s">
        <v>1260</v>
      </c>
      <c r="E282" s="183" t="s">
        <v>1287</v>
      </c>
      <c r="F282" s="168" t="s">
        <v>1116</v>
      </c>
      <c r="G282" s="183" t="s">
        <v>1158</v>
      </c>
      <c r="H282" s="168" t="s">
        <v>1117</v>
      </c>
      <c r="I282" s="168" t="s">
        <v>1118</v>
      </c>
      <c r="J282" s="184">
        <v>69133866</v>
      </c>
      <c r="K282" s="185"/>
      <c r="L282" s="168"/>
      <c r="M282" s="185"/>
      <c r="N282" s="168"/>
      <c r="O282" s="168"/>
      <c r="P282" s="168"/>
      <c r="Q282" s="168"/>
      <c r="R282" s="168"/>
      <c r="S282" s="168"/>
      <c r="T282" s="168"/>
      <c r="U282" s="168"/>
      <c r="V282" s="168"/>
      <c r="W282" s="168" t="s">
        <v>1165</v>
      </c>
      <c r="X282" s="183" t="s">
        <v>1160</v>
      </c>
      <c r="Y282" s="168" t="s">
        <v>55</v>
      </c>
      <c r="Z282" s="170">
        <v>2017011000179</v>
      </c>
      <c r="AA282" s="170" t="s">
        <v>1238</v>
      </c>
      <c r="AB282" s="169" t="s">
        <v>1224</v>
      </c>
      <c r="AC282" s="169" t="s">
        <v>1266</v>
      </c>
      <c r="AD282" s="170">
        <v>3202001</v>
      </c>
      <c r="AE282" s="169" t="s">
        <v>1267</v>
      </c>
      <c r="AF282" s="169" t="s">
        <v>1268</v>
      </c>
      <c r="AG282" s="168" t="s">
        <v>1128</v>
      </c>
      <c r="AH282" s="192"/>
    </row>
    <row r="283" spans="1:34" ht="98.25" customHeight="1" x14ac:dyDescent="0.25">
      <c r="A283" s="192"/>
      <c r="B283" s="168" t="s">
        <v>1113</v>
      </c>
      <c r="C283" s="168" t="s">
        <v>1242</v>
      </c>
      <c r="D283" s="168" t="s">
        <v>1260</v>
      </c>
      <c r="E283" s="183" t="s">
        <v>1287</v>
      </c>
      <c r="F283" s="168" t="s">
        <v>1152</v>
      </c>
      <c r="G283" s="183" t="s">
        <v>1158</v>
      </c>
      <c r="H283" s="168" t="s">
        <v>1117</v>
      </c>
      <c r="I283" s="168" t="s">
        <v>1118</v>
      </c>
      <c r="J283" s="184">
        <v>2800000</v>
      </c>
      <c r="K283" s="185"/>
      <c r="L283" s="168"/>
      <c r="M283" s="185"/>
      <c r="N283" s="168"/>
      <c r="O283" s="168"/>
      <c r="P283" s="168"/>
      <c r="Q283" s="168"/>
      <c r="R283" s="168"/>
      <c r="S283" s="168"/>
      <c r="T283" s="168"/>
      <c r="U283" s="168"/>
      <c r="V283" s="168"/>
      <c r="W283" s="168" t="s">
        <v>1165</v>
      </c>
      <c r="X283" s="183" t="s">
        <v>1160</v>
      </c>
      <c r="Y283" s="168" t="s">
        <v>55</v>
      </c>
      <c r="Z283" s="170">
        <v>2017011000179</v>
      </c>
      <c r="AA283" s="170" t="s">
        <v>1238</v>
      </c>
      <c r="AB283" s="169" t="s">
        <v>1224</v>
      </c>
      <c r="AC283" s="169" t="s">
        <v>1266</v>
      </c>
      <c r="AD283" s="170">
        <v>3202001</v>
      </c>
      <c r="AE283" s="169" t="s">
        <v>1267</v>
      </c>
      <c r="AF283" s="169" t="s">
        <v>1268</v>
      </c>
      <c r="AG283" s="168" t="s">
        <v>1126</v>
      </c>
      <c r="AH283" s="192"/>
    </row>
    <row r="284" spans="1:34" ht="98.25" customHeight="1" x14ac:dyDescent="0.25">
      <c r="A284" s="192"/>
      <c r="B284" s="168" t="s">
        <v>1113</v>
      </c>
      <c r="C284" s="168" t="s">
        <v>1242</v>
      </c>
      <c r="D284" s="168" t="s">
        <v>1260</v>
      </c>
      <c r="E284" s="183" t="s">
        <v>1287</v>
      </c>
      <c r="F284" s="168" t="s">
        <v>1152</v>
      </c>
      <c r="G284" s="183" t="s">
        <v>1158</v>
      </c>
      <c r="H284" s="168" t="s">
        <v>1117</v>
      </c>
      <c r="I284" s="168" t="s">
        <v>1118</v>
      </c>
      <c r="J284" s="184">
        <v>3150000</v>
      </c>
      <c r="K284" s="185"/>
      <c r="L284" s="168"/>
      <c r="M284" s="185"/>
      <c r="N284" s="168"/>
      <c r="O284" s="168"/>
      <c r="P284" s="168"/>
      <c r="Q284" s="168"/>
      <c r="R284" s="168"/>
      <c r="S284" s="168"/>
      <c r="T284" s="168"/>
      <c r="U284" s="168"/>
      <c r="V284" s="168"/>
      <c r="W284" s="168" t="s">
        <v>1165</v>
      </c>
      <c r="X284" s="183" t="s">
        <v>1160</v>
      </c>
      <c r="Y284" s="168" t="s">
        <v>55</v>
      </c>
      <c r="Z284" s="170">
        <v>2017011000179</v>
      </c>
      <c r="AA284" s="170" t="s">
        <v>1238</v>
      </c>
      <c r="AB284" s="169" t="s">
        <v>1224</v>
      </c>
      <c r="AC284" s="169" t="s">
        <v>1266</v>
      </c>
      <c r="AD284" s="170">
        <v>3202001</v>
      </c>
      <c r="AE284" s="169" t="s">
        <v>1267</v>
      </c>
      <c r="AF284" s="169" t="s">
        <v>1268</v>
      </c>
      <c r="AG284" s="168" t="s">
        <v>1126</v>
      </c>
      <c r="AH284" s="192"/>
    </row>
    <row r="285" spans="1:34" ht="98.25" customHeight="1" x14ac:dyDescent="0.25">
      <c r="A285" s="192"/>
      <c r="B285" s="168" t="s">
        <v>1113</v>
      </c>
      <c r="C285" s="168" t="s">
        <v>1242</v>
      </c>
      <c r="D285" s="168" t="s">
        <v>1260</v>
      </c>
      <c r="E285" s="183" t="s">
        <v>1287</v>
      </c>
      <c r="F285" s="168" t="s">
        <v>1152</v>
      </c>
      <c r="G285" s="183" t="s">
        <v>1158</v>
      </c>
      <c r="H285" s="168" t="s">
        <v>1117</v>
      </c>
      <c r="I285" s="168" t="s">
        <v>1118</v>
      </c>
      <c r="J285" s="184">
        <v>4250000</v>
      </c>
      <c r="K285" s="185"/>
      <c r="L285" s="168"/>
      <c r="M285" s="185"/>
      <c r="N285" s="168"/>
      <c r="O285" s="168"/>
      <c r="P285" s="168"/>
      <c r="Q285" s="168"/>
      <c r="R285" s="168"/>
      <c r="S285" s="168"/>
      <c r="T285" s="168"/>
      <c r="U285" s="168"/>
      <c r="V285" s="168"/>
      <c r="W285" s="168" t="s">
        <v>1165</v>
      </c>
      <c r="X285" s="183" t="s">
        <v>1160</v>
      </c>
      <c r="Y285" s="168" t="s">
        <v>55</v>
      </c>
      <c r="Z285" s="170">
        <v>2017011000179</v>
      </c>
      <c r="AA285" s="170" t="s">
        <v>1238</v>
      </c>
      <c r="AB285" s="169" t="s">
        <v>1224</v>
      </c>
      <c r="AC285" s="169" t="s">
        <v>1266</v>
      </c>
      <c r="AD285" s="170">
        <v>3202001</v>
      </c>
      <c r="AE285" s="169" t="s">
        <v>1267</v>
      </c>
      <c r="AF285" s="169" t="s">
        <v>1268</v>
      </c>
      <c r="AG285" s="168" t="s">
        <v>1124</v>
      </c>
      <c r="AH285" s="192"/>
    </row>
    <row r="286" spans="1:34" ht="98.25" customHeight="1" x14ac:dyDescent="0.25">
      <c r="A286" s="192"/>
      <c r="B286" s="168" t="s">
        <v>1113</v>
      </c>
      <c r="C286" s="168" t="s">
        <v>1242</v>
      </c>
      <c r="D286" s="168" t="s">
        <v>1260</v>
      </c>
      <c r="E286" s="183" t="s">
        <v>1287</v>
      </c>
      <c r="F286" s="168" t="s">
        <v>1152</v>
      </c>
      <c r="G286" s="183" t="s">
        <v>1158</v>
      </c>
      <c r="H286" s="168" t="s">
        <v>1117</v>
      </c>
      <c r="I286" s="168" t="s">
        <v>1118</v>
      </c>
      <c r="J286" s="184">
        <v>7000000</v>
      </c>
      <c r="K286" s="185"/>
      <c r="L286" s="168"/>
      <c r="M286" s="185"/>
      <c r="N286" s="168"/>
      <c r="O286" s="168"/>
      <c r="P286" s="168"/>
      <c r="Q286" s="168"/>
      <c r="R286" s="168"/>
      <c r="S286" s="168"/>
      <c r="T286" s="168"/>
      <c r="U286" s="168"/>
      <c r="V286" s="168"/>
      <c r="W286" s="168" t="s">
        <v>1165</v>
      </c>
      <c r="X286" s="183" t="s">
        <v>1160</v>
      </c>
      <c r="Y286" s="168" t="s">
        <v>55</v>
      </c>
      <c r="Z286" s="170">
        <v>2017011000179</v>
      </c>
      <c r="AA286" s="170" t="s">
        <v>1238</v>
      </c>
      <c r="AB286" s="169" t="s">
        <v>1224</v>
      </c>
      <c r="AC286" s="169" t="s">
        <v>1266</v>
      </c>
      <c r="AD286" s="170">
        <v>3202001</v>
      </c>
      <c r="AE286" s="169" t="s">
        <v>1267</v>
      </c>
      <c r="AF286" s="169" t="s">
        <v>1268</v>
      </c>
      <c r="AG286" s="168" t="s">
        <v>1126</v>
      </c>
      <c r="AH286" s="192"/>
    </row>
    <row r="287" spans="1:34" ht="98.25" customHeight="1" x14ac:dyDescent="0.25">
      <c r="A287" s="192"/>
      <c r="B287" s="168" t="s">
        <v>1113</v>
      </c>
      <c r="C287" s="168" t="s">
        <v>1242</v>
      </c>
      <c r="D287" s="168" t="s">
        <v>1260</v>
      </c>
      <c r="E287" s="183" t="s">
        <v>1287</v>
      </c>
      <c r="F287" s="168" t="s">
        <v>1152</v>
      </c>
      <c r="G287" s="183" t="s">
        <v>1158</v>
      </c>
      <c r="H287" s="168" t="s">
        <v>1117</v>
      </c>
      <c r="I287" s="168" t="s">
        <v>1118</v>
      </c>
      <c r="J287" s="184">
        <v>7647499.9999999991</v>
      </c>
      <c r="K287" s="185"/>
      <c r="L287" s="168"/>
      <c r="M287" s="185"/>
      <c r="N287" s="168"/>
      <c r="O287" s="168"/>
      <c r="P287" s="168"/>
      <c r="Q287" s="168"/>
      <c r="R287" s="168"/>
      <c r="S287" s="168"/>
      <c r="T287" s="168"/>
      <c r="U287" s="168"/>
      <c r="V287" s="168"/>
      <c r="W287" s="168" t="s">
        <v>1165</v>
      </c>
      <c r="X287" s="183" t="s">
        <v>1160</v>
      </c>
      <c r="Y287" s="168" t="s">
        <v>55</v>
      </c>
      <c r="Z287" s="170">
        <v>2017011000179</v>
      </c>
      <c r="AA287" s="170" t="s">
        <v>1238</v>
      </c>
      <c r="AB287" s="169" t="s">
        <v>1224</v>
      </c>
      <c r="AC287" s="169" t="s">
        <v>1266</v>
      </c>
      <c r="AD287" s="170">
        <v>3202001</v>
      </c>
      <c r="AE287" s="169" t="s">
        <v>1267</v>
      </c>
      <c r="AF287" s="169" t="s">
        <v>1268</v>
      </c>
      <c r="AG287" s="168" t="s">
        <v>1126</v>
      </c>
      <c r="AH287" s="192"/>
    </row>
    <row r="288" spans="1:34" ht="98.25" customHeight="1" x14ac:dyDescent="0.25">
      <c r="A288" s="192"/>
      <c r="B288" s="168" t="s">
        <v>1113</v>
      </c>
      <c r="C288" s="168" t="s">
        <v>1242</v>
      </c>
      <c r="D288" s="168" t="s">
        <v>1260</v>
      </c>
      <c r="E288" s="183" t="s">
        <v>1287</v>
      </c>
      <c r="F288" s="168" t="s">
        <v>1116</v>
      </c>
      <c r="G288" s="183" t="s">
        <v>1158</v>
      </c>
      <c r="H288" s="168" t="s">
        <v>1117</v>
      </c>
      <c r="I288" s="168" t="s">
        <v>1118</v>
      </c>
      <c r="J288" s="184">
        <v>51324000</v>
      </c>
      <c r="K288" s="185"/>
      <c r="L288" s="168"/>
      <c r="M288" s="185"/>
      <c r="N288" s="168"/>
      <c r="O288" s="168"/>
      <c r="P288" s="168"/>
      <c r="Q288" s="168"/>
      <c r="R288" s="168"/>
      <c r="S288" s="168"/>
      <c r="T288" s="168"/>
      <c r="U288" s="168"/>
      <c r="V288" s="168"/>
      <c r="W288" s="168" t="s">
        <v>1165</v>
      </c>
      <c r="X288" s="183" t="s">
        <v>1160</v>
      </c>
      <c r="Y288" s="168" t="s">
        <v>55</v>
      </c>
      <c r="Z288" s="170">
        <v>2017011000179</v>
      </c>
      <c r="AA288" s="170" t="s">
        <v>1238</v>
      </c>
      <c r="AB288" s="169" t="s">
        <v>1166</v>
      </c>
      <c r="AC288" s="169" t="s">
        <v>1269</v>
      </c>
      <c r="AD288" s="170">
        <v>3202005</v>
      </c>
      <c r="AE288" s="169" t="s">
        <v>1270</v>
      </c>
      <c r="AF288" s="169" t="s">
        <v>1271</v>
      </c>
      <c r="AG288" s="168" t="s">
        <v>1128</v>
      </c>
      <c r="AH288" s="192"/>
    </row>
    <row r="289" spans="1:34" ht="98.25" customHeight="1" x14ac:dyDescent="0.25">
      <c r="A289" s="192"/>
      <c r="B289" s="168" t="s">
        <v>1113</v>
      </c>
      <c r="C289" s="168" t="s">
        <v>1242</v>
      </c>
      <c r="D289" s="168" t="s">
        <v>1260</v>
      </c>
      <c r="E289" s="183" t="s">
        <v>1287</v>
      </c>
      <c r="F289" s="168" t="s">
        <v>1116</v>
      </c>
      <c r="G289" s="183" t="s">
        <v>1158</v>
      </c>
      <c r="H289" s="168" t="s">
        <v>1117</v>
      </c>
      <c r="I289" s="168" t="s">
        <v>1118</v>
      </c>
      <c r="J289" s="184">
        <v>54132000</v>
      </c>
      <c r="K289" s="185"/>
      <c r="L289" s="168"/>
      <c r="M289" s="185"/>
      <c r="N289" s="168"/>
      <c r="O289" s="168"/>
      <c r="P289" s="168"/>
      <c r="Q289" s="168"/>
      <c r="R289" s="168"/>
      <c r="S289" s="168"/>
      <c r="T289" s="168"/>
      <c r="U289" s="168"/>
      <c r="V289" s="168"/>
      <c r="W289" s="168" t="s">
        <v>1165</v>
      </c>
      <c r="X289" s="183" t="s">
        <v>1160</v>
      </c>
      <c r="Y289" s="168" t="s">
        <v>55</v>
      </c>
      <c r="Z289" s="170">
        <v>2017011000179</v>
      </c>
      <c r="AA289" s="170" t="s">
        <v>1238</v>
      </c>
      <c r="AB289" s="169" t="s">
        <v>1166</v>
      </c>
      <c r="AC289" s="169" t="s">
        <v>1269</v>
      </c>
      <c r="AD289" s="170">
        <v>3202005</v>
      </c>
      <c r="AE289" s="169" t="s">
        <v>1270</v>
      </c>
      <c r="AF289" s="169" t="s">
        <v>1271</v>
      </c>
      <c r="AG289" s="168" t="s">
        <v>1128</v>
      </c>
      <c r="AH289" s="192"/>
    </row>
    <row r="290" spans="1:34" ht="98.25" customHeight="1" x14ac:dyDescent="0.25">
      <c r="A290" s="192"/>
      <c r="B290" s="168" t="s">
        <v>1113</v>
      </c>
      <c r="C290" s="168" t="s">
        <v>1242</v>
      </c>
      <c r="D290" s="168" t="s">
        <v>1260</v>
      </c>
      <c r="E290" s="183" t="s">
        <v>1287</v>
      </c>
      <c r="F290" s="168" t="s">
        <v>1116</v>
      </c>
      <c r="G290" s="183" t="s">
        <v>1158</v>
      </c>
      <c r="H290" s="168" t="s">
        <v>1117</v>
      </c>
      <c r="I290" s="168" t="s">
        <v>1118</v>
      </c>
      <c r="J290" s="184">
        <v>62510000</v>
      </c>
      <c r="K290" s="185"/>
      <c r="L290" s="168"/>
      <c r="M290" s="185"/>
      <c r="N290" s="168"/>
      <c r="O290" s="168"/>
      <c r="P290" s="168"/>
      <c r="Q290" s="168"/>
      <c r="R290" s="168"/>
      <c r="S290" s="168"/>
      <c r="T290" s="168"/>
      <c r="U290" s="168"/>
      <c r="V290" s="168"/>
      <c r="W290" s="168" t="s">
        <v>1165</v>
      </c>
      <c r="X290" s="183" t="s">
        <v>1160</v>
      </c>
      <c r="Y290" s="168" t="s">
        <v>55</v>
      </c>
      <c r="Z290" s="170">
        <v>2017011000179</v>
      </c>
      <c r="AA290" s="170" t="s">
        <v>1238</v>
      </c>
      <c r="AB290" s="169" t="s">
        <v>1166</v>
      </c>
      <c r="AC290" s="169" t="s">
        <v>1269</v>
      </c>
      <c r="AD290" s="170">
        <v>3202005</v>
      </c>
      <c r="AE290" s="169" t="s">
        <v>1270</v>
      </c>
      <c r="AF290" s="169" t="s">
        <v>1271</v>
      </c>
      <c r="AG290" s="168" t="s">
        <v>1128</v>
      </c>
      <c r="AH290" s="192"/>
    </row>
    <row r="291" spans="1:34" ht="98.25" customHeight="1" x14ac:dyDescent="0.25">
      <c r="A291" s="192"/>
      <c r="B291" s="168" t="s">
        <v>1113</v>
      </c>
      <c r="C291" s="168" t="s">
        <v>1242</v>
      </c>
      <c r="D291" s="168" t="s">
        <v>1260</v>
      </c>
      <c r="E291" s="183" t="s">
        <v>1287</v>
      </c>
      <c r="F291" s="168" t="s">
        <v>1116</v>
      </c>
      <c r="G291" s="183" t="s">
        <v>1158</v>
      </c>
      <c r="H291" s="168" t="s">
        <v>1117</v>
      </c>
      <c r="I291" s="168" t="s">
        <v>1118</v>
      </c>
      <c r="J291" s="184">
        <v>69133867</v>
      </c>
      <c r="K291" s="185"/>
      <c r="L291" s="168"/>
      <c r="M291" s="185"/>
      <c r="N291" s="168"/>
      <c r="O291" s="168"/>
      <c r="P291" s="168"/>
      <c r="Q291" s="168"/>
      <c r="R291" s="168"/>
      <c r="S291" s="168"/>
      <c r="T291" s="168"/>
      <c r="U291" s="168"/>
      <c r="V291" s="168"/>
      <c r="W291" s="168" t="s">
        <v>1165</v>
      </c>
      <c r="X291" s="183" t="s">
        <v>1160</v>
      </c>
      <c r="Y291" s="168" t="s">
        <v>55</v>
      </c>
      <c r="Z291" s="170">
        <v>2017011000179</v>
      </c>
      <c r="AA291" s="170" t="s">
        <v>1238</v>
      </c>
      <c r="AB291" s="169" t="s">
        <v>1166</v>
      </c>
      <c r="AC291" s="169" t="s">
        <v>1269</v>
      </c>
      <c r="AD291" s="170">
        <v>3202005</v>
      </c>
      <c r="AE291" s="169" t="s">
        <v>1270</v>
      </c>
      <c r="AF291" s="169" t="s">
        <v>1272</v>
      </c>
      <c r="AG291" s="168" t="s">
        <v>1128</v>
      </c>
      <c r="AH291" s="192"/>
    </row>
    <row r="292" spans="1:34" ht="98.25" customHeight="1" x14ac:dyDescent="0.25">
      <c r="A292" s="192"/>
      <c r="B292" s="168" t="s">
        <v>1113</v>
      </c>
      <c r="C292" s="168" t="s">
        <v>1242</v>
      </c>
      <c r="D292" s="168" t="s">
        <v>1260</v>
      </c>
      <c r="E292" s="183" t="s">
        <v>1287</v>
      </c>
      <c r="F292" s="168" t="s">
        <v>1116</v>
      </c>
      <c r="G292" s="183" t="s">
        <v>1158</v>
      </c>
      <c r="H292" s="168" t="s">
        <v>1117</v>
      </c>
      <c r="I292" s="168" t="s">
        <v>1118</v>
      </c>
      <c r="J292" s="184">
        <v>59986715.239999995</v>
      </c>
      <c r="K292" s="185"/>
      <c r="L292" s="168"/>
      <c r="M292" s="185"/>
      <c r="N292" s="168"/>
      <c r="O292" s="168"/>
      <c r="P292" s="168"/>
      <c r="Q292" s="168"/>
      <c r="R292" s="168"/>
      <c r="S292" s="168"/>
      <c r="T292" s="168"/>
      <c r="U292" s="168"/>
      <c r="V292" s="168"/>
      <c r="W292" s="168" t="s">
        <v>1165</v>
      </c>
      <c r="X292" s="183" t="s">
        <v>1160</v>
      </c>
      <c r="Y292" s="168" t="s">
        <v>55</v>
      </c>
      <c r="Z292" s="170">
        <v>2017011000179</v>
      </c>
      <c r="AA292" s="170" t="s">
        <v>1238</v>
      </c>
      <c r="AB292" s="169" t="s">
        <v>1166</v>
      </c>
      <c r="AC292" s="169" t="s">
        <v>1269</v>
      </c>
      <c r="AD292" s="170">
        <v>3202005</v>
      </c>
      <c r="AE292" s="169" t="s">
        <v>1270</v>
      </c>
      <c r="AF292" s="169" t="s">
        <v>1272</v>
      </c>
      <c r="AG292" s="168" t="s">
        <v>1128</v>
      </c>
      <c r="AH292" s="192"/>
    </row>
    <row r="293" spans="1:34" ht="98.25" customHeight="1" x14ac:dyDescent="0.25">
      <c r="A293" s="192"/>
      <c r="B293" s="168" t="s">
        <v>1113</v>
      </c>
      <c r="C293" s="168" t="s">
        <v>1242</v>
      </c>
      <c r="D293" s="168" t="s">
        <v>1260</v>
      </c>
      <c r="E293" s="183" t="s">
        <v>1287</v>
      </c>
      <c r="F293" s="168" t="s">
        <v>1116</v>
      </c>
      <c r="G293" s="183" t="s">
        <v>1158</v>
      </c>
      <c r="H293" s="168" t="s">
        <v>1117</v>
      </c>
      <c r="I293" s="168" t="s">
        <v>1118</v>
      </c>
      <c r="J293" s="184">
        <v>68923733</v>
      </c>
      <c r="K293" s="185"/>
      <c r="L293" s="168"/>
      <c r="M293" s="185"/>
      <c r="N293" s="168"/>
      <c r="O293" s="168"/>
      <c r="P293" s="168"/>
      <c r="Q293" s="168"/>
      <c r="R293" s="168"/>
      <c r="S293" s="168"/>
      <c r="T293" s="168"/>
      <c r="U293" s="168"/>
      <c r="V293" s="168"/>
      <c r="W293" s="168" t="s">
        <v>1165</v>
      </c>
      <c r="X293" s="183" t="s">
        <v>1160</v>
      </c>
      <c r="Y293" s="168" t="s">
        <v>55</v>
      </c>
      <c r="Z293" s="170">
        <v>2017011000179</v>
      </c>
      <c r="AA293" s="170" t="s">
        <v>1238</v>
      </c>
      <c r="AB293" s="169" t="s">
        <v>1166</v>
      </c>
      <c r="AC293" s="169" t="s">
        <v>1269</v>
      </c>
      <c r="AD293" s="170">
        <v>3202005</v>
      </c>
      <c r="AE293" s="169" t="s">
        <v>1270</v>
      </c>
      <c r="AF293" s="169" t="s">
        <v>1271</v>
      </c>
      <c r="AG293" s="168" t="s">
        <v>1128</v>
      </c>
      <c r="AH293" s="192"/>
    </row>
    <row r="294" spans="1:34" ht="98.25" customHeight="1" x14ac:dyDescent="0.25">
      <c r="A294" s="192"/>
      <c r="B294" s="168" t="s">
        <v>1113</v>
      </c>
      <c r="C294" s="168" t="s">
        <v>1242</v>
      </c>
      <c r="D294" s="168" t="s">
        <v>1260</v>
      </c>
      <c r="E294" s="183" t="s">
        <v>1287</v>
      </c>
      <c r="F294" s="168" t="s">
        <v>1116</v>
      </c>
      <c r="G294" s="183" t="s">
        <v>1158</v>
      </c>
      <c r="H294" s="168" t="s">
        <v>1117</v>
      </c>
      <c r="I294" s="168" t="s">
        <v>1118</v>
      </c>
      <c r="J294" s="184">
        <v>40764000.010000005</v>
      </c>
      <c r="K294" s="185"/>
      <c r="L294" s="168"/>
      <c r="M294" s="185"/>
      <c r="N294" s="168"/>
      <c r="O294" s="168"/>
      <c r="P294" s="168"/>
      <c r="Q294" s="168"/>
      <c r="R294" s="168"/>
      <c r="S294" s="168"/>
      <c r="T294" s="168"/>
      <c r="U294" s="168"/>
      <c r="V294" s="168"/>
      <c r="W294" s="168" t="s">
        <v>1165</v>
      </c>
      <c r="X294" s="183" t="s">
        <v>1160</v>
      </c>
      <c r="Y294" s="168" t="s">
        <v>55</v>
      </c>
      <c r="Z294" s="170">
        <v>2017011000179</v>
      </c>
      <c r="AA294" s="170" t="s">
        <v>1238</v>
      </c>
      <c r="AB294" s="169" t="s">
        <v>1166</v>
      </c>
      <c r="AC294" s="169" t="s">
        <v>1269</v>
      </c>
      <c r="AD294" s="170">
        <v>3202005</v>
      </c>
      <c r="AE294" s="169" t="s">
        <v>1270</v>
      </c>
      <c r="AF294" s="169" t="s">
        <v>1271</v>
      </c>
      <c r="AG294" s="168" t="s">
        <v>1128</v>
      </c>
      <c r="AH294" s="192"/>
    </row>
    <row r="295" spans="1:34" ht="98.25" customHeight="1" x14ac:dyDescent="0.25">
      <c r="A295" s="192"/>
      <c r="B295" s="168" t="s">
        <v>1113</v>
      </c>
      <c r="C295" s="168" t="s">
        <v>1242</v>
      </c>
      <c r="D295" s="168" t="s">
        <v>1260</v>
      </c>
      <c r="E295" s="183" t="s">
        <v>1287</v>
      </c>
      <c r="F295" s="168" t="s">
        <v>1116</v>
      </c>
      <c r="G295" s="183" t="s">
        <v>1158</v>
      </c>
      <c r="H295" s="168" t="s">
        <v>1117</v>
      </c>
      <c r="I295" s="168" t="s">
        <v>1118</v>
      </c>
      <c r="J295" s="184">
        <v>76998666</v>
      </c>
      <c r="K295" s="185"/>
      <c r="L295" s="168"/>
      <c r="M295" s="185"/>
      <c r="N295" s="168"/>
      <c r="O295" s="168"/>
      <c r="P295" s="168"/>
      <c r="Q295" s="168"/>
      <c r="R295" s="168"/>
      <c r="S295" s="168"/>
      <c r="T295" s="168"/>
      <c r="U295" s="168"/>
      <c r="V295" s="168"/>
      <c r="W295" s="168" t="s">
        <v>1165</v>
      </c>
      <c r="X295" s="183" t="s">
        <v>1160</v>
      </c>
      <c r="Y295" s="168" t="s">
        <v>55</v>
      </c>
      <c r="Z295" s="170">
        <v>2017011000179</v>
      </c>
      <c r="AA295" s="170" t="s">
        <v>1238</v>
      </c>
      <c r="AB295" s="169" t="s">
        <v>1166</v>
      </c>
      <c r="AC295" s="169" t="s">
        <v>1269</v>
      </c>
      <c r="AD295" s="170">
        <v>3202005</v>
      </c>
      <c r="AE295" s="169" t="s">
        <v>1270</v>
      </c>
      <c r="AF295" s="169" t="s">
        <v>1272</v>
      </c>
      <c r="AG295" s="168" t="s">
        <v>1128</v>
      </c>
      <c r="AH295" s="192"/>
    </row>
    <row r="296" spans="1:34" ht="98.25" customHeight="1" x14ac:dyDescent="0.25">
      <c r="A296" s="192"/>
      <c r="B296" s="168" t="s">
        <v>1113</v>
      </c>
      <c r="C296" s="168" t="s">
        <v>1242</v>
      </c>
      <c r="D296" s="168" t="s">
        <v>1260</v>
      </c>
      <c r="E296" s="183" t="s">
        <v>1287</v>
      </c>
      <c r="F296" s="168" t="s">
        <v>1116</v>
      </c>
      <c r="G296" s="183" t="s">
        <v>1158</v>
      </c>
      <c r="H296" s="168" t="s">
        <v>1117</v>
      </c>
      <c r="I296" s="168" t="s">
        <v>1118</v>
      </c>
      <c r="J296" s="184">
        <v>103186864.66</v>
      </c>
      <c r="K296" s="185"/>
      <c r="L296" s="168"/>
      <c r="M296" s="185"/>
      <c r="N296" s="168"/>
      <c r="O296" s="168"/>
      <c r="P296" s="168"/>
      <c r="Q296" s="168"/>
      <c r="R296" s="168"/>
      <c r="S296" s="168"/>
      <c r="T296" s="168"/>
      <c r="U296" s="168"/>
      <c r="V296" s="168"/>
      <c r="W296" s="168" t="s">
        <v>1165</v>
      </c>
      <c r="X296" s="183" t="s">
        <v>1160</v>
      </c>
      <c r="Y296" s="168" t="s">
        <v>55</v>
      </c>
      <c r="Z296" s="170">
        <v>2017011000179</v>
      </c>
      <c r="AA296" s="170" t="s">
        <v>1238</v>
      </c>
      <c r="AB296" s="169" t="s">
        <v>1166</v>
      </c>
      <c r="AC296" s="169" t="s">
        <v>1269</v>
      </c>
      <c r="AD296" s="170">
        <v>3202005</v>
      </c>
      <c r="AE296" s="169" t="s">
        <v>1270</v>
      </c>
      <c r="AF296" s="169" t="s">
        <v>1272</v>
      </c>
      <c r="AG296" s="168" t="s">
        <v>1128</v>
      </c>
      <c r="AH296" s="192"/>
    </row>
    <row r="297" spans="1:34" ht="98.25" customHeight="1" x14ac:dyDescent="0.25">
      <c r="A297" s="192"/>
      <c r="B297" s="168" t="s">
        <v>1113</v>
      </c>
      <c r="C297" s="168" t="s">
        <v>1242</v>
      </c>
      <c r="D297" s="168" t="s">
        <v>1260</v>
      </c>
      <c r="E297" s="183" t="s">
        <v>1287</v>
      </c>
      <c r="F297" s="168" t="s">
        <v>1152</v>
      </c>
      <c r="G297" s="183" t="s">
        <v>1158</v>
      </c>
      <c r="H297" s="168" t="s">
        <v>1117</v>
      </c>
      <c r="I297" s="168" t="s">
        <v>1118</v>
      </c>
      <c r="J297" s="184">
        <v>15232350</v>
      </c>
      <c r="K297" s="185"/>
      <c r="L297" s="168"/>
      <c r="M297" s="185"/>
      <c r="N297" s="168"/>
      <c r="O297" s="168"/>
      <c r="P297" s="168"/>
      <c r="Q297" s="168"/>
      <c r="R297" s="168"/>
      <c r="S297" s="168"/>
      <c r="T297" s="168"/>
      <c r="U297" s="168"/>
      <c r="V297" s="168"/>
      <c r="W297" s="168" t="s">
        <v>1165</v>
      </c>
      <c r="X297" s="183" t="s">
        <v>1160</v>
      </c>
      <c r="Y297" s="168" t="s">
        <v>55</v>
      </c>
      <c r="Z297" s="170">
        <v>2017011000179</v>
      </c>
      <c r="AA297" s="170" t="s">
        <v>1238</v>
      </c>
      <c r="AB297" s="169" t="s">
        <v>1166</v>
      </c>
      <c r="AC297" s="169" t="s">
        <v>1269</v>
      </c>
      <c r="AD297" s="170">
        <v>3202005</v>
      </c>
      <c r="AE297" s="169" t="s">
        <v>1270</v>
      </c>
      <c r="AF297" s="169" t="s">
        <v>1272</v>
      </c>
      <c r="AG297" s="168" t="s">
        <v>1126</v>
      </c>
      <c r="AH297" s="192"/>
    </row>
    <row r="298" spans="1:34" ht="98.25" customHeight="1" x14ac:dyDescent="0.25">
      <c r="A298" s="192"/>
      <c r="B298" s="168" t="s">
        <v>1113</v>
      </c>
      <c r="C298" s="168" t="s">
        <v>1242</v>
      </c>
      <c r="D298" s="168" t="s">
        <v>1260</v>
      </c>
      <c r="E298" s="183" t="s">
        <v>1287</v>
      </c>
      <c r="F298" s="168" t="s">
        <v>1152</v>
      </c>
      <c r="G298" s="183" t="s">
        <v>1158</v>
      </c>
      <c r="H298" s="168" t="s">
        <v>1117</v>
      </c>
      <c r="I298" s="168" t="s">
        <v>1118</v>
      </c>
      <c r="J298" s="184">
        <v>28596336</v>
      </c>
      <c r="K298" s="185"/>
      <c r="L298" s="168"/>
      <c r="M298" s="185"/>
      <c r="N298" s="168"/>
      <c r="O298" s="168"/>
      <c r="P298" s="168"/>
      <c r="Q298" s="168"/>
      <c r="R298" s="168"/>
      <c r="S298" s="168"/>
      <c r="T298" s="168"/>
      <c r="U298" s="168"/>
      <c r="V298" s="168"/>
      <c r="W298" s="168" t="s">
        <v>1165</v>
      </c>
      <c r="X298" s="183" t="s">
        <v>1160</v>
      </c>
      <c r="Y298" s="168" t="s">
        <v>55</v>
      </c>
      <c r="Z298" s="170">
        <v>2017011000179</v>
      </c>
      <c r="AA298" s="170" t="s">
        <v>1238</v>
      </c>
      <c r="AB298" s="169" t="s">
        <v>1166</v>
      </c>
      <c r="AC298" s="169" t="s">
        <v>1269</v>
      </c>
      <c r="AD298" s="170">
        <v>3202005</v>
      </c>
      <c r="AE298" s="169" t="s">
        <v>1273</v>
      </c>
      <c r="AF298" s="169" t="s">
        <v>1274</v>
      </c>
      <c r="AG298" s="168" t="s">
        <v>1124</v>
      </c>
      <c r="AH298" s="192"/>
    </row>
    <row r="299" spans="1:34" ht="98.25" customHeight="1" x14ac:dyDescent="0.25">
      <c r="A299" s="192"/>
      <c r="B299" s="168" t="s">
        <v>1113</v>
      </c>
      <c r="C299" s="168" t="s">
        <v>1242</v>
      </c>
      <c r="D299" s="168" t="s">
        <v>1260</v>
      </c>
      <c r="E299" s="183" t="s">
        <v>1287</v>
      </c>
      <c r="F299" s="168" t="s">
        <v>1116</v>
      </c>
      <c r="G299" s="183" t="s">
        <v>1158</v>
      </c>
      <c r="H299" s="168" t="s">
        <v>1117</v>
      </c>
      <c r="I299" s="168" t="s">
        <v>1118</v>
      </c>
      <c r="J299" s="184">
        <v>31213200</v>
      </c>
      <c r="K299" s="185"/>
      <c r="L299" s="168"/>
      <c r="M299" s="185"/>
      <c r="N299" s="168"/>
      <c r="O299" s="168"/>
      <c r="P299" s="168"/>
      <c r="Q299" s="168"/>
      <c r="R299" s="168"/>
      <c r="S299" s="168"/>
      <c r="T299" s="168"/>
      <c r="U299" s="168"/>
      <c r="V299" s="168"/>
      <c r="W299" s="168" t="s">
        <v>1165</v>
      </c>
      <c r="X299" s="183" t="s">
        <v>1160</v>
      </c>
      <c r="Y299" s="168" t="s">
        <v>55</v>
      </c>
      <c r="Z299" s="170">
        <v>2017011000179</v>
      </c>
      <c r="AA299" s="170" t="s">
        <v>1238</v>
      </c>
      <c r="AB299" s="169" t="s">
        <v>1224</v>
      </c>
      <c r="AC299" s="169" t="s">
        <v>1275</v>
      </c>
      <c r="AD299" s="170">
        <v>3202014</v>
      </c>
      <c r="AE299" s="169" t="s">
        <v>1276</v>
      </c>
      <c r="AF299" s="169" t="s">
        <v>1277</v>
      </c>
      <c r="AG299" s="168" t="s">
        <v>1128</v>
      </c>
      <c r="AH299" s="192"/>
    </row>
    <row r="300" spans="1:34" ht="98.25" customHeight="1" x14ac:dyDescent="0.25">
      <c r="A300" s="192"/>
      <c r="B300" s="168" t="s">
        <v>1113</v>
      </c>
      <c r="C300" s="168" t="s">
        <v>1242</v>
      </c>
      <c r="D300" s="168" t="s">
        <v>1260</v>
      </c>
      <c r="E300" s="183" t="s">
        <v>1287</v>
      </c>
      <c r="F300" s="168" t="s">
        <v>1116</v>
      </c>
      <c r="G300" s="183" t="s">
        <v>1158</v>
      </c>
      <c r="H300" s="168" t="s">
        <v>1117</v>
      </c>
      <c r="I300" s="168" t="s">
        <v>1118</v>
      </c>
      <c r="J300" s="184">
        <v>33218900</v>
      </c>
      <c r="K300" s="185"/>
      <c r="L300" s="168"/>
      <c r="M300" s="185"/>
      <c r="N300" s="168"/>
      <c r="O300" s="168"/>
      <c r="P300" s="168"/>
      <c r="Q300" s="168"/>
      <c r="R300" s="168"/>
      <c r="S300" s="168"/>
      <c r="T300" s="168"/>
      <c r="U300" s="168"/>
      <c r="V300" s="168"/>
      <c r="W300" s="168" t="s">
        <v>1165</v>
      </c>
      <c r="X300" s="183" t="s">
        <v>1160</v>
      </c>
      <c r="Y300" s="168" t="s">
        <v>55</v>
      </c>
      <c r="Z300" s="170">
        <v>2017011000179</v>
      </c>
      <c r="AA300" s="170" t="s">
        <v>1238</v>
      </c>
      <c r="AB300" s="169" t="s">
        <v>1224</v>
      </c>
      <c r="AC300" s="169" t="s">
        <v>1275</v>
      </c>
      <c r="AD300" s="170">
        <v>3202014</v>
      </c>
      <c r="AE300" s="169" t="s">
        <v>1278</v>
      </c>
      <c r="AF300" s="169" t="s">
        <v>1279</v>
      </c>
      <c r="AG300" s="168" t="s">
        <v>1128</v>
      </c>
      <c r="AH300" s="192"/>
    </row>
    <row r="301" spans="1:34" ht="98.25" customHeight="1" x14ac:dyDescent="0.25">
      <c r="A301" s="192"/>
      <c r="B301" s="168" t="s">
        <v>1113</v>
      </c>
      <c r="C301" s="168" t="s">
        <v>1242</v>
      </c>
      <c r="D301" s="168" t="s">
        <v>1260</v>
      </c>
      <c r="E301" s="183" t="s">
        <v>1287</v>
      </c>
      <c r="F301" s="168" t="s">
        <v>1116</v>
      </c>
      <c r="G301" s="183" t="s">
        <v>1158</v>
      </c>
      <c r="H301" s="168" t="s">
        <v>1117</v>
      </c>
      <c r="I301" s="168" t="s">
        <v>1118</v>
      </c>
      <c r="J301" s="184">
        <v>44963534.239999995</v>
      </c>
      <c r="K301" s="185"/>
      <c r="L301" s="168"/>
      <c r="M301" s="185"/>
      <c r="N301" s="168"/>
      <c r="O301" s="168"/>
      <c r="P301" s="168"/>
      <c r="Q301" s="168"/>
      <c r="R301" s="168"/>
      <c r="S301" s="168"/>
      <c r="T301" s="168"/>
      <c r="U301" s="168"/>
      <c r="V301" s="168"/>
      <c r="W301" s="168" t="s">
        <v>1165</v>
      </c>
      <c r="X301" s="183" t="s">
        <v>1160</v>
      </c>
      <c r="Y301" s="168" t="s">
        <v>55</v>
      </c>
      <c r="Z301" s="170">
        <v>2017011000179</v>
      </c>
      <c r="AA301" s="170" t="s">
        <v>1238</v>
      </c>
      <c r="AB301" s="169" t="s">
        <v>1224</v>
      </c>
      <c r="AC301" s="169" t="s">
        <v>1275</v>
      </c>
      <c r="AD301" s="170">
        <v>3202014</v>
      </c>
      <c r="AE301" s="169" t="s">
        <v>1278</v>
      </c>
      <c r="AF301" s="169" t="s">
        <v>1279</v>
      </c>
      <c r="AG301" s="168" t="s">
        <v>1128</v>
      </c>
      <c r="AH301" s="192"/>
    </row>
    <row r="302" spans="1:34" ht="98.25" customHeight="1" x14ac:dyDescent="0.25">
      <c r="A302" s="192"/>
      <c r="B302" s="168" t="s">
        <v>1113</v>
      </c>
      <c r="C302" s="168" t="s">
        <v>1242</v>
      </c>
      <c r="D302" s="168" t="s">
        <v>1260</v>
      </c>
      <c r="E302" s="183" t="s">
        <v>1287</v>
      </c>
      <c r="F302" s="168" t="s">
        <v>1152</v>
      </c>
      <c r="G302" s="183" t="s">
        <v>1158</v>
      </c>
      <c r="H302" s="168" t="s">
        <v>1117</v>
      </c>
      <c r="I302" s="168" t="s">
        <v>1118</v>
      </c>
      <c r="J302" s="184">
        <v>62510000.590000004</v>
      </c>
      <c r="K302" s="185"/>
      <c r="L302" s="168"/>
      <c r="M302" s="185"/>
      <c r="N302" s="168"/>
      <c r="O302" s="168"/>
      <c r="P302" s="168"/>
      <c r="Q302" s="168"/>
      <c r="R302" s="168"/>
      <c r="S302" s="168"/>
      <c r="T302" s="168"/>
      <c r="U302" s="168"/>
      <c r="V302" s="168"/>
      <c r="W302" s="168" t="s">
        <v>1165</v>
      </c>
      <c r="X302" s="183" t="s">
        <v>1160</v>
      </c>
      <c r="Y302" s="168" t="s">
        <v>55</v>
      </c>
      <c r="Z302" s="170">
        <v>2017011000179</v>
      </c>
      <c r="AA302" s="170" t="s">
        <v>1238</v>
      </c>
      <c r="AB302" s="169" t="s">
        <v>1224</v>
      </c>
      <c r="AC302" s="169" t="s">
        <v>1275</v>
      </c>
      <c r="AD302" s="170">
        <v>3202014</v>
      </c>
      <c r="AE302" s="169" t="s">
        <v>1278</v>
      </c>
      <c r="AF302" s="169" t="s">
        <v>1279</v>
      </c>
      <c r="AG302" s="168" t="s">
        <v>1128</v>
      </c>
      <c r="AH302" s="192"/>
    </row>
    <row r="303" spans="1:34" ht="98.25" customHeight="1" x14ac:dyDescent="0.25">
      <c r="A303" s="192"/>
      <c r="B303" s="168" t="s">
        <v>1113</v>
      </c>
      <c r="C303" s="168" t="s">
        <v>1242</v>
      </c>
      <c r="D303" s="168" t="s">
        <v>1260</v>
      </c>
      <c r="E303" s="183" t="s">
        <v>1287</v>
      </c>
      <c r="F303" s="168" t="s">
        <v>1223</v>
      </c>
      <c r="G303" s="183" t="s">
        <v>1312</v>
      </c>
      <c r="H303" s="168" t="s">
        <v>1117</v>
      </c>
      <c r="I303" s="168" t="s">
        <v>1118</v>
      </c>
      <c r="J303" s="184">
        <v>20000000</v>
      </c>
      <c r="K303" s="185"/>
      <c r="L303" s="168"/>
      <c r="M303" s="185"/>
      <c r="N303" s="168"/>
      <c r="O303" s="168"/>
      <c r="P303" s="168"/>
      <c r="Q303" s="168"/>
      <c r="R303" s="168"/>
      <c r="S303" s="168"/>
      <c r="T303" s="168"/>
      <c r="U303" s="168"/>
      <c r="V303" s="168"/>
      <c r="W303" s="168" t="s">
        <v>1165</v>
      </c>
      <c r="X303" s="183" t="s">
        <v>1160</v>
      </c>
      <c r="Y303" s="168" t="s">
        <v>55</v>
      </c>
      <c r="Z303" s="170">
        <v>2017011000179</v>
      </c>
      <c r="AA303" s="170" t="s">
        <v>1238</v>
      </c>
      <c r="AB303" s="169" t="s">
        <v>1224</v>
      </c>
      <c r="AC303" s="169" t="s">
        <v>1275</v>
      </c>
      <c r="AD303" s="170">
        <v>3202014</v>
      </c>
      <c r="AE303" s="169" t="s">
        <v>1278</v>
      </c>
      <c r="AF303" s="169" t="s">
        <v>1279</v>
      </c>
      <c r="AG303" s="168" t="s">
        <v>1137</v>
      </c>
      <c r="AH303" s="192"/>
    </row>
    <row r="304" spans="1:34" ht="98.25" customHeight="1" x14ac:dyDescent="0.25">
      <c r="A304" s="192"/>
      <c r="B304" s="168" t="s">
        <v>1113</v>
      </c>
      <c r="C304" s="168" t="s">
        <v>1242</v>
      </c>
      <c r="D304" s="168" t="s">
        <v>1260</v>
      </c>
      <c r="E304" s="183" t="s">
        <v>1287</v>
      </c>
      <c r="F304" s="168" t="s">
        <v>1116</v>
      </c>
      <c r="G304" s="183" t="s">
        <v>1158</v>
      </c>
      <c r="H304" s="168" t="s">
        <v>1117</v>
      </c>
      <c r="I304" s="168" t="s">
        <v>1118</v>
      </c>
      <c r="J304" s="184">
        <v>62510000</v>
      </c>
      <c r="K304" s="185"/>
      <c r="L304" s="168"/>
      <c r="M304" s="185"/>
      <c r="N304" s="168"/>
      <c r="O304" s="168"/>
      <c r="P304" s="168"/>
      <c r="Q304" s="168"/>
      <c r="R304" s="168"/>
      <c r="S304" s="168"/>
      <c r="T304" s="168"/>
      <c r="U304" s="168"/>
      <c r="V304" s="168"/>
      <c r="W304" s="168" t="s">
        <v>1165</v>
      </c>
      <c r="X304" s="183" t="s">
        <v>1160</v>
      </c>
      <c r="Y304" s="168" t="s">
        <v>55</v>
      </c>
      <c r="Z304" s="170">
        <v>2017011000179</v>
      </c>
      <c r="AA304" s="170" t="s">
        <v>1238</v>
      </c>
      <c r="AB304" s="169" t="s">
        <v>1224</v>
      </c>
      <c r="AC304" s="169" t="s">
        <v>1280</v>
      </c>
      <c r="AD304" s="170">
        <v>3202004</v>
      </c>
      <c r="AE304" s="169" t="s">
        <v>1281</v>
      </c>
      <c r="AF304" s="169" t="s">
        <v>1282</v>
      </c>
      <c r="AG304" s="168" t="s">
        <v>1128</v>
      </c>
      <c r="AH304" s="192"/>
    </row>
    <row r="305" spans="1:34" ht="98.25" customHeight="1" x14ac:dyDescent="0.25">
      <c r="A305" s="192"/>
      <c r="B305" s="168" t="s">
        <v>1113</v>
      </c>
      <c r="C305" s="168" t="s">
        <v>1242</v>
      </c>
      <c r="D305" s="168" t="s">
        <v>1260</v>
      </c>
      <c r="E305" s="183" t="s">
        <v>1287</v>
      </c>
      <c r="F305" s="168" t="s">
        <v>1116</v>
      </c>
      <c r="G305" s="183" t="s">
        <v>1158</v>
      </c>
      <c r="H305" s="168" t="s">
        <v>1117</v>
      </c>
      <c r="I305" s="168" t="s">
        <v>1118</v>
      </c>
      <c r="J305" s="184">
        <v>64600000</v>
      </c>
      <c r="K305" s="185"/>
      <c r="L305" s="168"/>
      <c r="M305" s="185"/>
      <c r="N305" s="168"/>
      <c r="O305" s="168"/>
      <c r="P305" s="168"/>
      <c r="Q305" s="168"/>
      <c r="R305" s="168"/>
      <c r="S305" s="168"/>
      <c r="T305" s="168"/>
      <c r="U305" s="168"/>
      <c r="V305" s="168"/>
      <c r="W305" s="168" t="s">
        <v>1165</v>
      </c>
      <c r="X305" s="183" t="s">
        <v>1160</v>
      </c>
      <c r="Y305" s="168" t="s">
        <v>55</v>
      </c>
      <c r="Z305" s="170">
        <v>2017011000179</v>
      </c>
      <c r="AA305" s="170" t="s">
        <v>1238</v>
      </c>
      <c r="AB305" s="169" t="s">
        <v>1224</v>
      </c>
      <c r="AC305" s="169" t="s">
        <v>1280</v>
      </c>
      <c r="AD305" s="170">
        <v>3202004</v>
      </c>
      <c r="AE305" s="169" t="s">
        <v>1281</v>
      </c>
      <c r="AF305" s="169" t="s">
        <v>1283</v>
      </c>
      <c r="AG305" s="168" t="s">
        <v>1128</v>
      </c>
      <c r="AH305" s="192"/>
    </row>
    <row r="306" spans="1:34" ht="98.25" customHeight="1" x14ac:dyDescent="0.25">
      <c r="A306" s="192"/>
      <c r="B306" s="168" t="s">
        <v>1113</v>
      </c>
      <c r="C306" s="168" t="s">
        <v>1242</v>
      </c>
      <c r="D306" s="168" t="s">
        <v>1260</v>
      </c>
      <c r="E306" s="183" t="s">
        <v>1287</v>
      </c>
      <c r="F306" s="168" t="s">
        <v>1152</v>
      </c>
      <c r="G306" s="183" t="s">
        <v>1158</v>
      </c>
      <c r="H306" s="168" t="s">
        <v>1117</v>
      </c>
      <c r="I306" s="168" t="s">
        <v>1118</v>
      </c>
      <c r="J306" s="184">
        <v>4675000</v>
      </c>
      <c r="K306" s="185"/>
      <c r="L306" s="168"/>
      <c r="M306" s="185"/>
      <c r="N306" s="168"/>
      <c r="O306" s="168"/>
      <c r="P306" s="168"/>
      <c r="Q306" s="168"/>
      <c r="R306" s="168"/>
      <c r="S306" s="168"/>
      <c r="T306" s="168"/>
      <c r="U306" s="168"/>
      <c r="V306" s="168"/>
      <c r="W306" s="168" t="s">
        <v>1165</v>
      </c>
      <c r="X306" s="183" t="s">
        <v>1160</v>
      </c>
      <c r="Y306" s="168" t="s">
        <v>55</v>
      </c>
      <c r="Z306" s="170">
        <v>2017011000179</v>
      </c>
      <c r="AA306" s="170" t="s">
        <v>1238</v>
      </c>
      <c r="AB306" s="169" t="s">
        <v>1224</v>
      </c>
      <c r="AC306" s="169" t="s">
        <v>1280</v>
      </c>
      <c r="AD306" s="170">
        <v>3202004</v>
      </c>
      <c r="AE306" s="169" t="s">
        <v>1281</v>
      </c>
      <c r="AF306" s="169" t="s">
        <v>1282</v>
      </c>
      <c r="AG306" s="168" t="s">
        <v>1124</v>
      </c>
      <c r="AH306" s="192"/>
    </row>
    <row r="307" spans="1:34" ht="98.25" customHeight="1" x14ac:dyDescent="0.25">
      <c r="A307" s="192"/>
      <c r="B307" s="168" t="s">
        <v>1113</v>
      </c>
      <c r="C307" s="168" t="s">
        <v>1242</v>
      </c>
      <c r="D307" s="168" t="s">
        <v>1260</v>
      </c>
      <c r="E307" s="183" t="s">
        <v>1287</v>
      </c>
      <c r="F307" s="168" t="s">
        <v>1152</v>
      </c>
      <c r="G307" s="183" t="s">
        <v>1158</v>
      </c>
      <c r="H307" s="168" t="s">
        <v>1117</v>
      </c>
      <c r="I307" s="168" t="s">
        <v>1118</v>
      </c>
      <c r="J307" s="184">
        <v>12920000</v>
      </c>
      <c r="K307" s="185"/>
      <c r="L307" s="168"/>
      <c r="M307" s="185"/>
      <c r="N307" s="168"/>
      <c r="O307" s="168"/>
      <c r="P307" s="168"/>
      <c r="Q307" s="168"/>
      <c r="R307" s="168"/>
      <c r="S307" s="168"/>
      <c r="T307" s="168"/>
      <c r="U307" s="168"/>
      <c r="V307" s="168"/>
      <c r="W307" s="168" t="s">
        <v>1165</v>
      </c>
      <c r="X307" s="183" t="s">
        <v>1160</v>
      </c>
      <c r="Y307" s="168" t="s">
        <v>55</v>
      </c>
      <c r="Z307" s="170">
        <v>2017011000179</v>
      </c>
      <c r="AA307" s="170" t="s">
        <v>1238</v>
      </c>
      <c r="AB307" s="169" t="s">
        <v>1224</v>
      </c>
      <c r="AC307" s="169" t="s">
        <v>1280</v>
      </c>
      <c r="AD307" s="170">
        <v>3202004</v>
      </c>
      <c r="AE307" s="169" t="s">
        <v>1281</v>
      </c>
      <c r="AF307" s="169" t="s">
        <v>1284</v>
      </c>
      <c r="AG307" s="168" t="s">
        <v>1124</v>
      </c>
      <c r="AH307" s="192"/>
    </row>
    <row r="308" spans="1:34" ht="98.25" customHeight="1" x14ac:dyDescent="0.25">
      <c r="A308" s="192"/>
      <c r="B308" s="168" t="s">
        <v>1113</v>
      </c>
      <c r="C308" s="168" t="s">
        <v>1242</v>
      </c>
      <c r="D308" s="168" t="s">
        <v>1260</v>
      </c>
      <c r="E308" s="183" t="s">
        <v>1287</v>
      </c>
      <c r="F308" s="168" t="s">
        <v>1116</v>
      </c>
      <c r="G308" s="183" t="s">
        <v>1158</v>
      </c>
      <c r="H308" s="168" t="s">
        <v>1117</v>
      </c>
      <c r="I308" s="168" t="s">
        <v>1118</v>
      </c>
      <c r="J308" s="184">
        <v>16799998.18</v>
      </c>
      <c r="K308" s="185"/>
      <c r="L308" s="168"/>
      <c r="M308" s="185"/>
      <c r="N308" s="168"/>
      <c r="O308" s="168"/>
      <c r="P308" s="168"/>
      <c r="Q308" s="168"/>
      <c r="R308" s="168"/>
      <c r="S308" s="168"/>
      <c r="T308" s="168"/>
      <c r="U308" s="168"/>
      <c r="V308" s="168"/>
      <c r="W308" s="168" t="s">
        <v>1165</v>
      </c>
      <c r="X308" s="183" t="s">
        <v>1160</v>
      </c>
      <c r="Y308" s="168" t="s">
        <v>55</v>
      </c>
      <c r="Z308" s="170">
        <v>2017011000179</v>
      </c>
      <c r="AA308" s="170" t="s">
        <v>1238</v>
      </c>
      <c r="AB308" s="169" t="s">
        <v>1179</v>
      </c>
      <c r="AC308" s="169" t="s">
        <v>1180</v>
      </c>
      <c r="AD308" s="170">
        <v>3202008</v>
      </c>
      <c r="AE308" s="169" t="s">
        <v>1181</v>
      </c>
      <c r="AF308" s="169" t="s">
        <v>1186</v>
      </c>
      <c r="AG308" s="168" t="s">
        <v>1128</v>
      </c>
      <c r="AH308" s="192"/>
    </row>
    <row r="309" spans="1:34" ht="98.25" customHeight="1" x14ac:dyDescent="0.25">
      <c r="A309" s="192"/>
      <c r="B309" s="168" t="s">
        <v>1113</v>
      </c>
      <c r="C309" s="168" t="s">
        <v>1242</v>
      </c>
      <c r="D309" s="168" t="s">
        <v>1260</v>
      </c>
      <c r="E309" s="183" t="s">
        <v>1287</v>
      </c>
      <c r="F309" s="168" t="s">
        <v>1116</v>
      </c>
      <c r="G309" s="183" t="s">
        <v>1158</v>
      </c>
      <c r="H309" s="168" t="s">
        <v>1117</v>
      </c>
      <c r="I309" s="168" t="s">
        <v>1118</v>
      </c>
      <c r="J309" s="184">
        <v>68923733</v>
      </c>
      <c r="K309" s="185"/>
      <c r="L309" s="168"/>
      <c r="M309" s="185"/>
      <c r="N309" s="168"/>
      <c r="O309" s="168" t="s">
        <v>1183</v>
      </c>
      <c r="P309" s="168" t="s">
        <v>1265</v>
      </c>
      <c r="Q309" s="168"/>
      <c r="R309" s="168"/>
      <c r="S309" s="168" t="s">
        <v>1285</v>
      </c>
      <c r="T309" s="168"/>
      <c r="U309" s="168" t="s">
        <v>1261</v>
      </c>
      <c r="V309" s="168" t="s">
        <v>1262</v>
      </c>
      <c r="W309" s="168" t="s">
        <v>1165</v>
      </c>
      <c r="X309" s="183" t="s">
        <v>1160</v>
      </c>
      <c r="Y309" s="168" t="s">
        <v>55</v>
      </c>
      <c r="Z309" s="170">
        <v>2017011000179</v>
      </c>
      <c r="AA309" s="170" t="s">
        <v>1238</v>
      </c>
      <c r="AB309" s="169" t="s">
        <v>1179</v>
      </c>
      <c r="AC309" s="169" t="s">
        <v>1180</v>
      </c>
      <c r="AD309" s="170">
        <v>3202008</v>
      </c>
      <c r="AE309" s="169" t="s">
        <v>1181</v>
      </c>
      <c r="AF309" s="169" t="s">
        <v>1286</v>
      </c>
      <c r="AG309" s="168" t="s">
        <v>1128</v>
      </c>
      <c r="AH309" s="192"/>
    </row>
    <row r="310" spans="1:34" ht="98.25" customHeight="1" x14ac:dyDescent="0.25">
      <c r="A310" s="192"/>
      <c r="B310" s="168" t="s">
        <v>1113</v>
      </c>
      <c r="C310" s="168" t="s">
        <v>1242</v>
      </c>
      <c r="D310" s="168" t="s">
        <v>1260</v>
      </c>
      <c r="E310" s="183" t="s">
        <v>1287</v>
      </c>
      <c r="F310" s="168" t="s">
        <v>1116</v>
      </c>
      <c r="G310" s="183" t="s">
        <v>1158</v>
      </c>
      <c r="H310" s="168" t="s">
        <v>1117</v>
      </c>
      <c r="I310" s="168" t="s">
        <v>1118</v>
      </c>
      <c r="J310" s="184">
        <v>68923733</v>
      </c>
      <c r="K310" s="185"/>
      <c r="L310" s="168"/>
      <c r="M310" s="185"/>
      <c r="N310" s="168"/>
      <c r="O310" s="168" t="s">
        <v>1183</v>
      </c>
      <c r="P310" s="168" t="s">
        <v>1265</v>
      </c>
      <c r="Q310" s="168"/>
      <c r="R310" s="168"/>
      <c r="S310" s="168" t="s">
        <v>1285</v>
      </c>
      <c r="T310" s="168"/>
      <c r="U310" s="168"/>
      <c r="V310" s="168"/>
      <c r="W310" s="168" t="s">
        <v>1165</v>
      </c>
      <c r="X310" s="183" t="s">
        <v>1160</v>
      </c>
      <c r="Y310" s="168" t="s">
        <v>55</v>
      </c>
      <c r="Z310" s="170">
        <v>2017011000179</v>
      </c>
      <c r="AA310" s="170" t="s">
        <v>1238</v>
      </c>
      <c r="AB310" s="169" t="s">
        <v>1179</v>
      </c>
      <c r="AC310" s="169" t="s">
        <v>1180</v>
      </c>
      <c r="AD310" s="170">
        <v>3202008</v>
      </c>
      <c r="AE310" s="169" t="s">
        <v>1181</v>
      </c>
      <c r="AF310" s="169" t="s">
        <v>1286</v>
      </c>
      <c r="AG310" s="168" t="s">
        <v>1128</v>
      </c>
      <c r="AH310" s="192"/>
    </row>
    <row r="311" spans="1:34" ht="98.25" customHeight="1" x14ac:dyDescent="0.25">
      <c r="A311" s="192"/>
      <c r="B311" s="168" t="s">
        <v>1113</v>
      </c>
      <c r="C311" s="168" t="s">
        <v>1242</v>
      </c>
      <c r="D311" s="168" t="s">
        <v>1260</v>
      </c>
      <c r="E311" s="183" t="s">
        <v>1287</v>
      </c>
      <c r="F311" s="168" t="s">
        <v>1116</v>
      </c>
      <c r="G311" s="183" t="s">
        <v>1158</v>
      </c>
      <c r="H311" s="168" t="s">
        <v>1117</v>
      </c>
      <c r="I311" s="168" t="s">
        <v>1118</v>
      </c>
      <c r="J311" s="184">
        <v>68923733</v>
      </c>
      <c r="K311" s="185"/>
      <c r="L311" s="168"/>
      <c r="M311" s="185"/>
      <c r="N311" s="168"/>
      <c r="O311" s="168" t="s">
        <v>1183</v>
      </c>
      <c r="P311" s="168" t="s">
        <v>1265</v>
      </c>
      <c r="Q311" s="168"/>
      <c r="R311" s="168"/>
      <c r="S311" s="168" t="s">
        <v>1285</v>
      </c>
      <c r="T311" s="168"/>
      <c r="U311" s="168"/>
      <c r="V311" s="168"/>
      <c r="W311" s="168" t="s">
        <v>1165</v>
      </c>
      <c r="X311" s="183" t="s">
        <v>1160</v>
      </c>
      <c r="Y311" s="168" t="s">
        <v>55</v>
      </c>
      <c r="Z311" s="170">
        <v>2017011000179</v>
      </c>
      <c r="AA311" s="170" t="s">
        <v>1238</v>
      </c>
      <c r="AB311" s="169" t="s">
        <v>1179</v>
      </c>
      <c r="AC311" s="169" t="s">
        <v>1180</v>
      </c>
      <c r="AD311" s="170">
        <v>3202008</v>
      </c>
      <c r="AE311" s="169" t="s">
        <v>1181</v>
      </c>
      <c r="AF311" s="169" t="s">
        <v>1286</v>
      </c>
      <c r="AG311" s="168" t="s">
        <v>1128</v>
      </c>
      <c r="AH311" s="192"/>
    </row>
    <row r="312" spans="1:34" ht="98.25" customHeight="1" x14ac:dyDescent="0.25">
      <c r="A312" s="192"/>
      <c r="B312" s="168" t="s">
        <v>1113</v>
      </c>
      <c r="C312" s="168" t="s">
        <v>1242</v>
      </c>
      <c r="D312" s="168" t="s">
        <v>1260</v>
      </c>
      <c r="E312" s="183" t="s">
        <v>1287</v>
      </c>
      <c r="F312" s="168" t="s">
        <v>1116</v>
      </c>
      <c r="G312" s="183" t="s">
        <v>1158</v>
      </c>
      <c r="H312" s="168" t="s">
        <v>1117</v>
      </c>
      <c r="I312" s="168" t="s">
        <v>1118</v>
      </c>
      <c r="J312" s="184">
        <v>101694000</v>
      </c>
      <c r="K312" s="185"/>
      <c r="L312" s="168"/>
      <c r="M312" s="185"/>
      <c r="N312" s="168"/>
      <c r="O312" s="168" t="s">
        <v>1183</v>
      </c>
      <c r="P312" s="168" t="s">
        <v>1265</v>
      </c>
      <c r="Q312" s="168"/>
      <c r="R312" s="168"/>
      <c r="S312" s="168" t="s">
        <v>1285</v>
      </c>
      <c r="T312" s="168"/>
      <c r="U312" s="168"/>
      <c r="V312" s="168"/>
      <c r="W312" s="168" t="s">
        <v>1165</v>
      </c>
      <c r="X312" s="183" t="s">
        <v>1160</v>
      </c>
      <c r="Y312" s="168" t="s">
        <v>55</v>
      </c>
      <c r="Z312" s="170">
        <v>2017011000179</v>
      </c>
      <c r="AA312" s="170" t="s">
        <v>1238</v>
      </c>
      <c r="AB312" s="169" t="s">
        <v>1179</v>
      </c>
      <c r="AC312" s="169" t="s">
        <v>1180</v>
      </c>
      <c r="AD312" s="170">
        <v>3202008</v>
      </c>
      <c r="AE312" s="169" t="s">
        <v>1181</v>
      </c>
      <c r="AF312" s="169" t="s">
        <v>1286</v>
      </c>
      <c r="AG312" s="168" t="s">
        <v>1128</v>
      </c>
      <c r="AH312" s="192"/>
    </row>
    <row r="313" spans="1:34" ht="98.25" customHeight="1" x14ac:dyDescent="0.25">
      <c r="A313" s="192"/>
      <c r="B313" s="168" t="s">
        <v>1113</v>
      </c>
      <c r="C313" s="168" t="s">
        <v>1242</v>
      </c>
      <c r="D313" s="168" t="s">
        <v>1260</v>
      </c>
      <c r="E313" s="183" t="s">
        <v>1287</v>
      </c>
      <c r="F313" s="168" t="s">
        <v>1152</v>
      </c>
      <c r="G313" s="183" t="s">
        <v>1158</v>
      </c>
      <c r="H313" s="168" t="s">
        <v>1117</v>
      </c>
      <c r="I313" s="168" t="s">
        <v>1118</v>
      </c>
      <c r="J313" s="184">
        <v>14630000</v>
      </c>
      <c r="K313" s="185"/>
      <c r="L313" s="168"/>
      <c r="M313" s="185"/>
      <c r="N313" s="168"/>
      <c r="O313" s="168"/>
      <c r="P313" s="168"/>
      <c r="Q313" s="168"/>
      <c r="R313" s="168"/>
      <c r="S313" s="168"/>
      <c r="T313" s="168"/>
      <c r="U313" s="168"/>
      <c r="V313" s="168"/>
      <c r="W313" s="168" t="s">
        <v>1165</v>
      </c>
      <c r="X313" s="183" t="s">
        <v>1160</v>
      </c>
      <c r="Y313" s="168" t="s">
        <v>55</v>
      </c>
      <c r="Z313" s="170">
        <v>2017011000179</v>
      </c>
      <c r="AA313" s="170" t="s">
        <v>1238</v>
      </c>
      <c r="AB313" s="169" t="s">
        <v>1179</v>
      </c>
      <c r="AC313" s="169" t="s">
        <v>1180</v>
      </c>
      <c r="AD313" s="170">
        <v>3202008</v>
      </c>
      <c r="AE313" s="169" t="s">
        <v>1181</v>
      </c>
      <c r="AF313" s="169" t="s">
        <v>1186</v>
      </c>
      <c r="AG313" s="168" t="s">
        <v>1126</v>
      </c>
      <c r="AH313" s="192"/>
    </row>
    <row r="314" spans="1:34" ht="98.25" customHeight="1" x14ac:dyDescent="0.25">
      <c r="A314" s="192"/>
      <c r="B314" s="168" t="s">
        <v>1113</v>
      </c>
      <c r="C314" s="168" t="s">
        <v>1242</v>
      </c>
      <c r="D314" s="168" t="s">
        <v>1260</v>
      </c>
      <c r="E314" s="183" t="s">
        <v>1287</v>
      </c>
      <c r="F314" s="168" t="s">
        <v>1152</v>
      </c>
      <c r="G314" s="183" t="s">
        <v>1158</v>
      </c>
      <c r="H314" s="168" t="s">
        <v>1117</v>
      </c>
      <c r="I314" s="168" t="s">
        <v>1118</v>
      </c>
      <c r="J314" s="184">
        <v>48245000</v>
      </c>
      <c r="K314" s="185"/>
      <c r="L314" s="168"/>
      <c r="M314" s="185"/>
      <c r="N314" s="168"/>
      <c r="O314" s="168"/>
      <c r="P314" s="168"/>
      <c r="Q314" s="168"/>
      <c r="R314" s="168"/>
      <c r="S314" s="168"/>
      <c r="T314" s="168"/>
      <c r="U314" s="168"/>
      <c r="V314" s="168"/>
      <c r="W314" s="168" t="s">
        <v>1165</v>
      </c>
      <c r="X314" s="183" t="s">
        <v>1160</v>
      </c>
      <c r="Y314" s="168" t="s">
        <v>55</v>
      </c>
      <c r="Z314" s="170">
        <v>2017011000179</v>
      </c>
      <c r="AA314" s="170" t="s">
        <v>1238</v>
      </c>
      <c r="AB314" s="169" t="s">
        <v>1179</v>
      </c>
      <c r="AC314" s="169" t="s">
        <v>1180</v>
      </c>
      <c r="AD314" s="170">
        <v>3202008</v>
      </c>
      <c r="AE314" s="169" t="s">
        <v>1181</v>
      </c>
      <c r="AF314" s="169" t="s">
        <v>1186</v>
      </c>
      <c r="AG314" s="168" t="s">
        <v>1124</v>
      </c>
      <c r="AH314" s="192"/>
    </row>
    <row r="315" spans="1:34" ht="98.25" customHeight="1" x14ac:dyDescent="0.25">
      <c r="A315" s="192"/>
      <c r="B315" s="168" t="s">
        <v>1113</v>
      </c>
      <c r="C315" s="168" t="s">
        <v>1242</v>
      </c>
      <c r="D315" s="168" t="s">
        <v>1260</v>
      </c>
      <c r="E315" s="183" t="s">
        <v>1287</v>
      </c>
      <c r="F315" s="168" t="s">
        <v>1116</v>
      </c>
      <c r="G315" s="183" t="s">
        <v>1158</v>
      </c>
      <c r="H315" s="168" t="s">
        <v>1117</v>
      </c>
      <c r="I315" s="168" t="s">
        <v>1118</v>
      </c>
      <c r="J315" s="184">
        <v>41370979</v>
      </c>
      <c r="K315" s="185"/>
      <c r="L315" s="168"/>
      <c r="M315" s="185"/>
      <c r="N315" s="168"/>
      <c r="O315" s="168"/>
      <c r="P315" s="168"/>
      <c r="Q315" s="168"/>
      <c r="R315" s="168"/>
      <c r="S315" s="168"/>
      <c r="T315" s="168"/>
      <c r="U315" s="168"/>
      <c r="V315" s="168"/>
      <c r="W315" s="168" t="s">
        <v>1165</v>
      </c>
      <c r="X315" s="183" t="s">
        <v>1160</v>
      </c>
      <c r="Y315" s="168" t="s">
        <v>55</v>
      </c>
      <c r="Z315" s="170">
        <v>2017011000179</v>
      </c>
      <c r="AA315" s="170" t="s">
        <v>1238</v>
      </c>
      <c r="AB315" s="169" t="s">
        <v>1166</v>
      </c>
      <c r="AC315" s="169" t="s">
        <v>1269</v>
      </c>
      <c r="AD315" s="170">
        <v>3202005</v>
      </c>
      <c r="AE315" s="169" t="s">
        <v>1270</v>
      </c>
      <c r="AF315" s="169" t="s">
        <v>1271</v>
      </c>
      <c r="AG315" s="168" t="s">
        <v>1128</v>
      </c>
      <c r="AH315" s="192"/>
    </row>
    <row r="316" spans="1:34" ht="98.25" customHeight="1" x14ac:dyDescent="0.25">
      <c r="A316" s="192"/>
      <c r="B316" s="168" t="s">
        <v>1113</v>
      </c>
      <c r="C316" s="168" t="s">
        <v>1242</v>
      </c>
      <c r="D316" s="168" t="s">
        <v>1260</v>
      </c>
      <c r="E316" s="183" t="s">
        <v>1287</v>
      </c>
      <c r="F316" s="168" t="s">
        <v>1152</v>
      </c>
      <c r="G316" s="183" t="s">
        <v>1158</v>
      </c>
      <c r="H316" s="168" t="s">
        <v>1117</v>
      </c>
      <c r="I316" s="168" t="s">
        <v>1118</v>
      </c>
      <c r="J316" s="184">
        <v>30000000</v>
      </c>
      <c r="K316" s="185"/>
      <c r="L316" s="168"/>
      <c r="M316" s="185"/>
      <c r="N316" s="168"/>
      <c r="O316" s="168"/>
      <c r="P316" s="168"/>
      <c r="Q316" s="168"/>
      <c r="R316" s="168"/>
      <c r="S316" s="168"/>
      <c r="T316" s="168"/>
      <c r="U316" s="168"/>
      <c r="V316" s="168"/>
      <c r="W316" s="168" t="s">
        <v>1119</v>
      </c>
      <c r="X316" s="183" t="s">
        <v>1160</v>
      </c>
      <c r="Y316" s="168" t="s">
        <v>363</v>
      </c>
      <c r="Z316" s="170">
        <v>2019011000081</v>
      </c>
      <c r="AA316" s="170" t="s">
        <v>1161</v>
      </c>
      <c r="AB316" s="169" t="s">
        <v>1120</v>
      </c>
      <c r="AC316" s="169" t="s">
        <v>1121</v>
      </c>
      <c r="AD316" s="170">
        <v>3299054</v>
      </c>
      <c r="AE316" s="169" t="s">
        <v>1122</v>
      </c>
      <c r="AF316" s="169" t="s">
        <v>1125</v>
      </c>
      <c r="AG316" s="168" t="s">
        <v>1128</v>
      </c>
      <c r="AH316" s="192"/>
    </row>
    <row r="317" spans="1:34" ht="98.25" customHeight="1" x14ac:dyDescent="0.25">
      <c r="A317" s="192"/>
      <c r="B317" s="168" t="s">
        <v>1113</v>
      </c>
      <c r="C317" s="168" t="s">
        <v>1242</v>
      </c>
      <c r="D317" s="168" t="s">
        <v>1260</v>
      </c>
      <c r="E317" s="183" t="s">
        <v>1287</v>
      </c>
      <c r="F317" s="168" t="s">
        <v>1116</v>
      </c>
      <c r="G317" s="183" t="s">
        <v>1158</v>
      </c>
      <c r="H317" s="168" t="s">
        <v>1117</v>
      </c>
      <c r="I317" s="168" t="s">
        <v>1118</v>
      </c>
      <c r="J317" s="184">
        <v>19930000</v>
      </c>
      <c r="K317" s="185"/>
      <c r="L317" s="168"/>
      <c r="M317" s="185"/>
      <c r="N317" s="168"/>
      <c r="O317" s="168"/>
      <c r="P317" s="168"/>
      <c r="Q317" s="168"/>
      <c r="R317" s="168"/>
      <c r="S317" s="168"/>
      <c r="T317" s="168"/>
      <c r="U317" s="168"/>
      <c r="V317" s="168"/>
      <c r="W317" s="168" t="s">
        <v>1165</v>
      </c>
      <c r="X317" s="183" t="s">
        <v>1160</v>
      </c>
      <c r="Y317" s="168" t="s">
        <v>55</v>
      </c>
      <c r="Z317" s="170">
        <v>2017011000179</v>
      </c>
      <c r="AA317" s="170" t="s">
        <v>1238</v>
      </c>
      <c r="AB317" s="169" t="s">
        <v>1224</v>
      </c>
      <c r="AC317" s="169" t="s">
        <v>1280</v>
      </c>
      <c r="AD317" s="170">
        <v>3202004</v>
      </c>
      <c r="AE317" s="169" t="s">
        <v>1281</v>
      </c>
      <c r="AF317" s="169" t="s">
        <v>1283</v>
      </c>
      <c r="AG317" s="168" t="s">
        <v>1128</v>
      </c>
      <c r="AH317" s="192"/>
    </row>
    <row r="318" spans="1:34" ht="98.25" customHeight="1" x14ac:dyDescent="0.25">
      <c r="A318" s="192"/>
      <c r="B318" s="168" t="s">
        <v>1113</v>
      </c>
      <c r="C318" s="168" t="s">
        <v>1242</v>
      </c>
      <c r="D318" s="168" t="s">
        <v>1260</v>
      </c>
      <c r="E318" s="183" t="s">
        <v>1287</v>
      </c>
      <c r="F318" s="168" t="s">
        <v>1116</v>
      </c>
      <c r="G318" s="183" t="s">
        <v>1158</v>
      </c>
      <c r="H318" s="168" t="s">
        <v>1117</v>
      </c>
      <c r="I318" s="168" t="s">
        <v>1118</v>
      </c>
      <c r="J318" s="184">
        <v>28130667</v>
      </c>
      <c r="K318" s="185"/>
      <c r="L318" s="168"/>
      <c r="M318" s="185"/>
      <c r="N318" s="168"/>
      <c r="O318" s="168"/>
      <c r="P318" s="168"/>
      <c r="Q318" s="168"/>
      <c r="R318" s="168"/>
      <c r="S318" s="168"/>
      <c r="T318" s="168"/>
      <c r="U318" s="168"/>
      <c r="V318" s="168"/>
      <c r="W318" s="168" t="s">
        <v>1165</v>
      </c>
      <c r="X318" s="183" t="s">
        <v>1160</v>
      </c>
      <c r="Y318" s="168" t="s">
        <v>55</v>
      </c>
      <c r="Z318" s="170">
        <v>2017011000179</v>
      </c>
      <c r="AA318" s="170" t="s">
        <v>1238</v>
      </c>
      <c r="AB318" s="169" t="s">
        <v>1166</v>
      </c>
      <c r="AC318" s="169" t="s">
        <v>1269</v>
      </c>
      <c r="AD318" s="170">
        <v>3202005</v>
      </c>
      <c r="AE318" s="169" t="s">
        <v>1270</v>
      </c>
      <c r="AF318" s="169" t="s">
        <v>1271</v>
      </c>
      <c r="AG318" s="168" t="s">
        <v>1128</v>
      </c>
      <c r="AH318" s="192"/>
    </row>
    <row r="319" spans="1:34" ht="98.25" customHeight="1" x14ac:dyDescent="0.25">
      <c r="A319" s="192"/>
      <c r="B319" s="168" t="s">
        <v>1113</v>
      </c>
      <c r="C319" s="168" t="s">
        <v>1242</v>
      </c>
      <c r="D319" s="168" t="s">
        <v>1260</v>
      </c>
      <c r="E319" s="183" t="s">
        <v>1287</v>
      </c>
      <c r="F319" s="168" t="s">
        <v>1152</v>
      </c>
      <c r="G319" s="183" t="s">
        <v>1158</v>
      </c>
      <c r="H319" s="168" t="s">
        <v>1117</v>
      </c>
      <c r="I319" s="168" t="s">
        <v>1118</v>
      </c>
      <c r="J319" s="184">
        <v>62510000</v>
      </c>
      <c r="K319" s="185"/>
      <c r="L319" s="168"/>
      <c r="M319" s="185"/>
      <c r="N319" s="168"/>
      <c r="O319" s="168"/>
      <c r="P319" s="168"/>
      <c r="Q319" s="168"/>
      <c r="R319" s="168"/>
      <c r="S319" s="168"/>
      <c r="T319" s="168"/>
      <c r="U319" s="168"/>
      <c r="V319" s="168"/>
      <c r="W319" s="168" t="s">
        <v>1165</v>
      </c>
      <c r="X319" s="183" t="s">
        <v>1160</v>
      </c>
      <c r="Y319" s="168" t="s">
        <v>55</v>
      </c>
      <c r="Z319" s="170">
        <v>2017011000179</v>
      </c>
      <c r="AA319" s="170" t="s">
        <v>1238</v>
      </c>
      <c r="AB319" s="169" t="s">
        <v>1179</v>
      </c>
      <c r="AC319" s="169" t="s">
        <v>1180</v>
      </c>
      <c r="AD319" s="170">
        <v>3202008</v>
      </c>
      <c r="AE319" s="169" t="s">
        <v>1181</v>
      </c>
      <c r="AF319" s="169" t="s">
        <v>1250</v>
      </c>
      <c r="AG319" s="168" t="s">
        <v>1128</v>
      </c>
      <c r="AH319" s="192"/>
    </row>
    <row r="320" spans="1:34" ht="98.25" customHeight="1" x14ac:dyDescent="0.25">
      <c r="A320" s="192"/>
      <c r="B320" s="168" t="s">
        <v>1113</v>
      </c>
      <c r="C320" s="168" t="s">
        <v>1242</v>
      </c>
      <c r="D320" s="168" t="s">
        <v>1288</v>
      </c>
      <c r="E320" s="183" t="s">
        <v>196</v>
      </c>
      <c r="F320" s="168" t="s">
        <v>1116</v>
      </c>
      <c r="G320" s="183" t="s">
        <v>1158</v>
      </c>
      <c r="H320" s="168" t="s">
        <v>1117</v>
      </c>
      <c r="I320" s="168" t="s">
        <v>1118</v>
      </c>
      <c r="J320" s="184">
        <v>44377267.75</v>
      </c>
      <c r="K320" s="185"/>
      <c r="L320" s="168"/>
      <c r="M320" s="185"/>
      <c r="N320" s="168"/>
      <c r="O320" s="168"/>
      <c r="P320" s="168"/>
      <c r="Q320" s="168"/>
      <c r="R320" s="168"/>
      <c r="S320" s="168"/>
      <c r="T320" s="168"/>
      <c r="U320" s="168"/>
      <c r="V320" s="168"/>
      <c r="W320" s="168" t="s">
        <v>1165</v>
      </c>
      <c r="X320" s="183" t="s">
        <v>1160</v>
      </c>
      <c r="Y320" s="168" t="s">
        <v>55</v>
      </c>
      <c r="Z320" s="170">
        <v>2017011000179</v>
      </c>
      <c r="AA320" s="170" t="s">
        <v>1238</v>
      </c>
      <c r="AB320" s="169" t="s">
        <v>1166</v>
      </c>
      <c r="AC320" s="169" t="s">
        <v>1167</v>
      </c>
      <c r="AD320" s="170">
        <v>3202032</v>
      </c>
      <c r="AE320" s="169" t="s">
        <v>1217</v>
      </c>
      <c r="AF320" s="169" t="s">
        <v>1289</v>
      </c>
      <c r="AG320" s="168" t="s">
        <v>1128</v>
      </c>
      <c r="AH320" s="192"/>
    </row>
    <row r="321" spans="1:34" ht="98.25" customHeight="1" x14ac:dyDescent="0.25">
      <c r="A321" s="192"/>
      <c r="B321" s="168" t="s">
        <v>1113</v>
      </c>
      <c r="C321" s="168" t="s">
        <v>1242</v>
      </c>
      <c r="D321" s="168" t="s">
        <v>1288</v>
      </c>
      <c r="E321" s="183" t="s">
        <v>196</v>
      </c>
      <c r="F321" s="168" t="s">
        <v>1116</v>
      </c>
      <c r="G321" s="183" t="s">
        <v>1158</v>
      </c>
      <c r="H321" s="168" t="s">
        <v>1117</v>
      </c>
      <c r="I321" s="168" t="s">
        <v>1118</v>
      </c>
      <c r="J321" s="184">
        <v>55930000</v>
      </c>
      <c r="K321" s="185"/>
      <c r="L321" s="168"/>
      <c r="M321" s="185"/>
      <c r="N321" s="168"/>
      <c r="O321" s="168"/>
      <c r="P321" s="168"/>
      <c r="Q321" s="168"/>
      <c r="R321" s="168"/>
      <c r="S321" s="168"/>
      <c r="T321" s="168"/>
      <c r="U321" s="168"/>
      <c r="V321" s="168"/>
      <c r="W321" s="168" t="s">
        <v>1165</v>
      </c>
      <c r="X321" s="183" t="s">
        <v>1160</v>
      </c>
      <c r="Y321" s="168" t="s">
        <v>55</v>
      </c>
      <c r="Z321" s="170">
        <v>2017011000179</v>
      </c>
      <c r="AA321" s="170" t="s">
        <v>1238</v>
      </c>
      <c r="AB321" s="169" t="s">
        <v>1166</v>
      </c>
      <c r="AC321" s="169" t="s">
        <v>1167</v>
      </c>
      <c r="AD321" s="170">
        <v>3202032</v>
      </c>
      <c r="AE321" s="169" t="s">
        <v>1217</v>
      </c>
      <c r="AF321" s="169" t="s">
        <v>1289</v>
      </c>
      <c r="AG321" s="168" t="s">
        <v>1128</v>
      </c>
      <c r="AH321" s="192"/>
    </row>
    <row r="322" spans="1:34" ht="98.25" customHeight="1" x14ac:dyDescent="0.25">
      <c r="A322" s="192"/>
      <c r="B322" s="168" t="s">
        <v>1113</v>
      </c>
      <c r="C322" s="168" t="s">
        <v>1242</v>
      </c>
      <c r="D322" s="168" t="s">
        <v>1288</v>
      </c>
      <c r="E322" s="183" t="s">
        <v>196</v>
      </c>
      <c r="F322" s="168" t="s">
        <v>1116</v>
      </c>
      <c r="G322" s="183" t="s">
        <v>1158</v>
      </c>
      <c r="H322" s="168" t="s">
        <v>1117</v>
      </c>
      <c r="I322" s="168" t="s">
        <v>1118</v>
      </c>
      <c r="J322" s="184">
        <v>62510000.390000001</v>
      </c>
      <c r="K322" s="185"/>
      <c r="L322" s="168"/>
      <c r="M322" s="185"/>
      <c r="N322" s="168"/>
      <c r="O322" s="168"/>
      <c r="P322" s="168"/>
      <c r="Q322" s="168"/>
      <c r="R322" s="168"/>
      <c r="S322" s="168"/>
      <c r="T322" s="168"/>
      <c r="U322" s="168"/>
      <c r="V322" s="168"/>
      <c r="W322" s="168" t="s">
        <v>1165</v>
      </c>
      <c r="X322" s="183" t="s">
        <v>1160</v>
      </c>
      <c r="Y322" s="168" t="s">
        <v>55</v>
      </c>
      <c r="Z322" s="170">
        <v>2017011000179</v>
      </c>
      <c r="AA322" s="170" t="s">
        <v>1238</v>
      </c>
      <c r="AB322" s="169" t="s">
        <v>1166</v>
      </c>
      <c r="AC322" s="169" t="s">
        <v>1167</v>
      </c>
      <c r="AD322" s="170">
        <v>3202032</v>
      </c>
      <c r="AE322" s="169" t="s">
        <v>1217</v>
      </c>
      <c r="AF322" s="169" t="s">
        <v>1289</v>
      </c>
      <c r="AG322" s="168" t="s">
        <v>1128</v>
      </c>
      <c r="AH322" s="192"/>
    </row>
    <row r="323" spans="1:34" ht="98.25" customHeight="1" x14ac:dyDescent="0.25">
      <c r="A323" s="192"/>
      <c r="B323" s="168" t="s">
        <v>1113</v>
      </c>
      <c r="C323" s="168" t="s">
        <v>1242</v>
      </c>
      <c r="D323" s="168" t="s">
        <v>1288</v>
      </c>
      <c r="E323" s="183" t="s">
        <v>196</v>
      </c>
      <c r="F323" s="168" t="s">
        <v>1116</v>
      </c>
      <c r="G323" s="183" t="s">
        <v>1158</v>
      </c>
      <c r="H323" s="168" t="s">
        <v>1117</v>
      </c>
      <c r="I323" s="168" t="s">
        <v>1118</v>
      </c>
      <c r="J323" s="184">
        <v>62510000</v>
      </c>
      <c r="K323" s="185"/>
      <c r="L323" s="168"/>
      <c r="M323" s="185"/>
      <c r="N323" s="168"/>
      <c r="O323" s="168"/>
      <c r="P323" s="168"/>
      <c r="Q323" s="168"/>
      <c r="R323" s="168"/>
      <c r="S323" s="168"/>
      <c r="T323" s="168"/>
      <c r="U323" s="168"/>
      <c r="V323" s="168"/>
      <c r="W323" s="168" t="s">
        <v>1165</v>
      </c>
      <c r="X323" s="183" t="s">
        <v>1160</v>
      </c>
      <c r="Y323" s="168" t="s">
        <v>55</v>
      </c>
      <c r="Z323" s="170">
        <v>2017011000179</v>
      </c>
      <c r="AA323" s="170" t="s">
        <v>1238</v>
      </c>
      <c r="AB323" s="169" t="s">
        <v>1166</v>
      </c>
      <c r="AC323" s="169" t="s">
        <v>1167</v>
      </c>
      <c r="AD323" s="170">
        <v>3202032</v>
      </c>
      <c r="AE323" s="169" t="s">
        <v>1217</v>
      </c>
      <c r="AF323" s="169" t="s">
        <v>1289</v>
      </c>
      <c r="AG323" s="168" t="s">
        <v>1128</v>
      </c>
      <c r="AH323" s="192"/>
    </row>
    <row r="324" spans="1:34" ht="98.25" customHeight="1" x14ac:dyDescent="0.25">
      <c r="A324" s="192"/>
      <c r="B324" s="168" t="s">
        <v>1113</v>
      </c>
      <c r="C324" s="168" t="s">
        <v>1242</v>
      </c>
      <c r="D324" s="168" t="s">
        <v>1288</v>
      </c>
      <c r="E324" s="183" t="s">
        <v>196</v>
      </c>
      <c r="F324" s="168" t="s">
        <v>1152</v>
      </c>
      <c r="G324" s="183" t="s">
        <v>1158</v>
      </c>
      <c r="H324" s="168" t="s">
        <v>1117</v>
      </c>
      <c r="I324" s="168" t="s">
        <v>1118</v>
      </c>
      <c r="J324" s="184">
        <v>23349799.999999996</v>
      </c>
      <c r="K324" s="185"/>
      <c r="L324" s="168"/>
      <c r="M324" s="185"/>
      <c r="N324" s="168"/>
      <c r="O324" s="168"/>
      <c r="P324" s="168"/>
      <c r="Q324" s="168"/>
      <c r="R324" s="168"/>
      <c r="S324" s="168"/>
      <c r="T324" s="168"/>
      <c r="U324" s="168"/>
      <c r="V324" s="168"/>
      <c r="W324" s="168" t="s">
        <v>1165</v>
      </c>
      <c r="X324" s="183" t="s">
        <v>1160</v>
      </c>
      <c r="Y324" s="168" t="s">
        <v>55</v>
      </c>
      <c r="Z324" s="170">
        <v>2017011000179</v>
      </c>
      <c r="AA324" s="170" t="s">
        <v>1238</v>
      </c>
      <c r="AB324" s="169" t="s">
        <v>1166</v>
      </c>
      <c r="AC324" s="169" t="s">
        <v>1167</v>
      </c>
      <c r="AD324" s="170">
        <v>3202032</v>
      </c>
      <c r="AE324" s="169" t="s">
        <v>1217</v>
      </c>
      <c r="AF324" s="169" t="s">
        <v>1289</v>
      </c>
      <c r="AG324" s="168" t="s">
        <v>1124</v>
      </c>
      <c r="AH324" s="192"/>
    </row>
    <row r="325" spans="1:34" ht="98.25" customHeight="1" x14ac:dyDescent="0.25">
      <c r="A325" s="192"/>
      <c r="B325" s="168" t="s">
        <v>1113</v>
      </c>
      <c r="C325" s="168" t="s">
        <v>1242</v>
      </c>
      <c r="D325" s="168" t="s">
        <v>1288</v>
      </c>
      <c r="E325" s="183" t="s">
        <v>196</v>
      </c>
      <c r="F325" s="168" t="s">
        <v>1152</v>
      </c>
      <c r="G325" s="183" t="s">
        <v>1158</v>
      </c>
      <c r="H325" s="168" t="s">
        <v>1117</v>
      </c>
      <c r="I325" s="168" t="s">
        <v>1118</v>
      </c>
      <c r="J325" s="184">
        <v>18150000.000000004</v>
      </c>
      <c r="K325" s="185"/>
      <c r="L325" s="168"/>
      <c r="M325" s="185"/>
      <c r="N325" s="168"/>
      <c r="O325" s="168"/>
      <c r="P325" s="168"/>
      <c r="Q325" s="168"/>
      <c r="R325" s="168"/>
      <c r="S325" s="168"/>
      <c r="T325" s="168"/>
      <c r="U325" s="168"/>
      <c r="V325" s="168"/>
      <c r="W325" s="168" t="s">
        <v>1165</v>
      </c>
      <c r="X325" s="183" t="s">
        <v>1160</v>
      </c>
      <c r="Y325" s="168" t="s">
        <v>55</v>
      </c>
      <c r="Z325" s="170">
        <v>2017011000179</v>
      </c>
      <c r="AA325" s="170" t="s">
        <v>1238</v>
      </c>
      <c r="AB325" s="169" t="s">
        <v>1166</v>
      </c>
      <c r="AC325" s="169" t="s">
        <v>1167</v>
      </c>
      <c r="AD325" s="170">
        <v>3202032</v>
      </c>
      <c r="AE325" s="169" t="s">
        <v>1217</v>
      </c>
      <c r="AF325" s="169" t="s">
        <v>1289</v>
      </c>
      <c r="AG325" s="168" t="s">
        <v>1126</v>
      </c>
      <c r="AH325" s="192"/>
    </row>
    <row r="326" spans="1:34" ht="98.25" customHeight="1" x14ac:dyDescent="0.25">
      <c r="A326" s="192"/>
      <c r="B326" s="168" t="s">
        <v>1113</v>
      </c>
      <c r="C326" s="168" t="s">
        <v>1242</v>
      </c>
      <c r="D326" s="168" t="s">
        <v>1288</v>
      </c>
      <c r="E326" s="183" t="s">
        <v>196</v>
      </c>
      <c r="F326" s="168" t="s">
        <v>1116</v>
      </c>
      <c r="G326" s="183" t="s">
        <v>1158</v>
      </c>
      <c r="H326" s="168" t="s">
        <v>1117</v>
      </c>
      <c r="I326" s="168" t="s">
        <v>1118</v>
      </c>
      <c r="J326" s="184">
        <v>30932000</v>
      </c>
      <c r="K326" s="185"/>
      <c r="L326" s="168"/>
      <c r="M326" s="185"/>
      <c r="N326" s="168"/>
      <c r="O326" s="168"/>
      <c r="P326" s="168"/>
      <c r="Q326" s="168"/>
      <c r="R326" s="168"/>
      <c r="S326" s="168"/>
      <c r="T326" s="168"/>
      <c r="U326" s="168"/>
      <c r="V326" s="168"/>
      <c r="W326" s="168" t="s">
        <v>1165</v>
      </c>
      <c r="X326" s="183" t="s">
        <v>1160</v>
      </c>
      <c r="Y326" s="168" t="s">
        <v>55</v>
      </c>
      <c r="Z326" s="170">
        <v>2017011000179</v>
      </c>
      <c r="AA326" s="170" t="s">
        <v>1238</v>
      </c>
      <c r="AB326" s="169" t="s">
        <v>1253</v>
      </c>
      <c r="AC326" s="169" t="s">
        <v>1254</v>
      </c>
      <c r="AD326" s="170">
        <v>3202018</v>
      </c>
      <c r="AE326" s="169" t="s">
        <v>1255</v>
      </c>
      <c r="AF326" s="169" t="s">
        <v>1256</v>
      </c>
      <c r="AG326" s="168" t="s">
        <v>1128</v>
      </c>
      <c r="AH326" s="192"/>
    </row>
    <row r="327" spans="1:34" ht="98.25" customHeight="1" x14ac:dyDescent="0.25">
      <c r="A327" s="192"/>
      <c r="B327" s="168" t="s">
        <v>1113</v>
      </c>
      <c r="C327" s="168" t="s">
        <v>1242</v>
      </c>
      <c r="D327" s="168" t="s">
        <v>1288</v>
      </c>
      <c r="E327" s="183" t="s">
        <v>196</v>
      </c>
      <c r="F327" s="168" t="s">
        <v>1116</v>
      </c>
      <c r="G327" s="183" t="s">
        <v>1158</v>
      </c>
      <c r="H327" s="168" t="s">
        <v>1117</v>
      </c>
      <c r="I327" s="168" t="s">
        <v>1118</v>
      </c>
      <c r="J327" s="184">
        <v>30932000</v>
      </c>
      <c r="K327" s="185"/>
      <c r="L327" s="168"/>
      <c r="M327" s="185"/>
      <c r="N327" s="168"/>
      <c r="O327" s="168"/>
      <c r="P327" s="168"/>
      <c r="Q327" s="168"/>
      <c r="R327" s="168"/>
      <c r="S327" s="168"/>
      <c r="T327" s="168"/>
      <c r="U327" s="168"/>
      <c r="V327" s="168"/>
      <c r="W327" s="168" t="s">
        <v>1165</v>
      </c>
      <c r="X327" s="183" t="s">
        <v>1160</v>
      </c>
      <c r="Y327" s="168" t="s">
        <v>55</v>
      </c>
      <c r="Z327" s="170">
        <v>2017011000179</v>
      </c>
      <c r="AA327" s="170" t="s">
        <v>1238</v>
      </c>
      <c r="AB327" s="169" t="s">
        <v>1253</v>
      </c>
      <c r="AC327" s="169" t="s">
        <v>1254</v>
      </c>
      <c r="AD327" s="170">
        <v>3202018</v>
      </c>
      <c r="AE327" s="169" t="s">
        <v>1255</v>
      </c>
      <c r="AF327" s="169" t="s">
        <v>1256</v>
      </c>
      <c r="AG327" s="168" t="s">
        <v>1128</v>
      </c>
      <c r="AH327" s="192"/>
    </row>
    <row r="328" spans="1:34" ht="98.25" customHeight="1" x14ac:dyDescent="0.25">
      <c r="A328" s="192"/>
      <c r="B328" s="168" t="s">
        <v>1113</v>
      </c>
      <c r="C328" s="168" t="s">
        <v>1242</v>
      </c>
      <c r="D328" s="168" t="s">
        <v>1288</v>
      </c>
      <c r="E328" s="183" t="s">
        <v>196</v>
      </c>
      <c r="F328" s="168" t="s">
        <v>1116</v>
      </c>
      <c r="G328" s="183" t="s">
        <v>1158</v>
      </c>
      <c r="H328" s="168" t="s">
        <v>1117</v>
      </c>
      <c r="I328" s="168" t="s">
        <v>1118</v>
      </c>
      <c r="J328" s="184">
        <v>36551900</v>
      </c>
      <c r="K328" s="185"/>
      <c r="L328" s="168"/>
      <c r="M328" s="185"/>
      <c r="N328" s="168"/>
      <c r="O328" s="168"/>
      <c r="P328" s="168"/>
      <c r="Q328" s="168"/>
      <c r="R328" s="168"/>
      <c r="S328" s="168"/>
      <c r="T328" s="168"/>
      <c r="U328" s="168"/>
      <c r="V328" s="168"/>
      <c r="W328" s="168" t="s">
        <v>1165</v>
      </c>
      <c r="X328" s="183" t="s">
        <v>1160</v>
      </c>
      <c r="Y328" s="168" t="s">
        <v>55</v>
      </c>
      <c r="Z328" s="170">
        <v>2017011000179</v>
      </c>
      <c r="AA328" s="170" t="s">
        <v>1238</v>
      </c>
      <c r="AB328" s="169" t="s">
        <v>1253</v>
      </c>
      <c r="AC328" s="169" t="s">
        <v>1254</v>
      </c>
      <c r="AD328" s="170">
        <v>3202018</v>
      </c>
      <c r="AE328" s="169" t="s">
        <v>1255</v>
      </c>
      <c r="AF328" s="169" t="s">
        <v>1256</v>
      </c>
      <c r="AG328" s="168" t="s">
        <v>1128</v>
      </c>
      <c r="AH328" s="192"/>
    </row>
    <row r="329" spans="1:34" ht="98.25" customHeight="1" x14ac:dyDescent="0.25">
      <c r="A329" s="192"/>
      <c r="B329" s="168" t="s">
        <v>1113</v>
      </c>
      <c r="C329" s="168" t="s">
        <v>1242</v>
      </c>
      <c r="D329" s="168" t="s">
        <v>1288</v>
      </c>
      <c r="E329" s="183" t="s">
        <v>196</v>
      </c>
      <c r="F329" s="168" t="s">
        <v>1116</v>
      </c>
      <c r="G329" s="183" t="s">
        <v>1158</v>
      </c>
      <c r="H329" s="168" t="s">
        <v>1117</v>
      </c>
      <c r="I329" s="168" t="s">
        <v>1118</v>
      </c>
      <c r="J329" s="184">
        <v>46740000</v>
      </c>
      <c r="K329" s="185"/>
      <c r="L329" s="168"/>
      <c r="M329" s="185"/>
      <c r="N329" s="168"/>
      <c r="O329" s="168"/>
      <c r="P329" s="168"/>
      <c r="Q329" s="168"/>
      <c r="R329" s="168"/>
      <c r="S329" s="168"/>
      <c r="T329" s="168"/>
      <c r="U329" s="168"/>
      <c r="V329" s="168"/>
      <c r="W329" s="168" t="s">
        <v>1165</v>
      </c>
      <c r="X329" s="183" t="s">
        <v>1160</v>
      </c>
      <c r="Y329" s="168" t="s">
        <v>55</v>
      </c>
      <c r="Z329" s="170">
        <v>2017011000179</v>
      </c>
      <c r="AA329" s="170" t="s">
        <v>1238</v>
      </c>
      <c r="AB329" s="169" t="s">
        <v>1253</v>
      </c>
      <c r="AC329" s="169" t="s">
        <v>1254</v>
      </c>
      <c r="AD329" s="170">
        <v>3202018</v>
      </c>
      <c r="AE329" s="169" t="s">
        <v>1255</v>
      </c>
      <c r="AF329" s="169" t="s">
        <v>1256</v>
      </c>
      <c r="AG329" s="168" t="s">
        <v>1128</v>
      </c>
      <c r="AH329" s="192"/>
    </row>
    <row r="330" spans="1:34" ht="98.25" customHeight="1" x14ac:dyDescent="0.25">
      <c r="A330" s="192"/>
      <c r="B330" s="168" t="s">
        <v>1113</v>
      </c>
      <c r="C330" s="168" t="s">
        <v>1242</v>
      </c>
      <c r="D330" s="168" t="s">
        <v>1288</v>
      </c>
      <c r="E330" s="183" t="s">
        <v>196</v>
      </c>
      <c r="F330" s="168" t="s">
        <v>1116</v>
      </c>
      <c r="G330" s="183" t="s">
        <v>1158</v>
      </c>
      <c r="H330" s="168" t="s">
        <v>1117</v>
      </c>
      <c r="I330" s="168" t="s">
        <v>1118</v>
      </c>
      <c r="J330" s="184">
        <v>46603333</v>
      </c>
      <c r="K330" s="185"/>
      <c r="L330" s="168"/>
      <c r="M330" s="185"/>
      <c r="N330" s="168"/>
      <c r="O330" s="168"/>
      <c r="P330" s="168"/>
      <c r="Q330" s="168"/>
      <c r="R330" s="168"/>
      <c r="S330" s="168"/>
      <c r="T330" s="168"/>
      <c r="U330" s="168"/>
      <c r="V330" s="168"/>
      <c r="W330" s="168" t="s">
        <v>1165</v>
      </c>
      <c r="X330" s="183" t="s">
        <v>1160</v>
      </c>
      <c r="Y330" s="168" t="s">
        <v>55</v>
      </c>
      <c r="Z330" s="170">
        <v>2017011000179</v>
      </c>
      <c r="AA330" s="170" t="s">
        <v>1238</v>
      </c>
      <c r="AB330" s="169" t="s">
        <v>1253</v>
      </c>
      <c r="AC330" s="169" t="s">
        <v>1254</v>
      </c>
      <c r="AD330" s="170">
        <v>3202018</v>
      </c>
      <c r="AE330" s="169" t="s">
        <v>1255</v>
      </c>
      <c r="AF330" s="169" t="s">
        <v>1256</v>
      </c>
      <c r="AG330" s="168" t="s">
        <v>1128</v>
      </c>
      <c r="AH330" s="192"/>
    </row>
    <row r="331" spans="1:34" ht="98.25" customHeight="1" x14ac:dyDescent="0.25">
      <c r="A331" s="192"/>
      <c r="B331" s="168" t="s">
        <v>1113</v>
      </c>
      <c r="C331" s="168" t="s">
        <v>1242</v>
      </c>
      <c r="D331" s="168" t="s">
        <v>1288</v>
      </c>
      <c r="E331" s="183" t="s">
        <v>196</v>
      </c>
      <c r="F331" s="168" t="s">
        <v>1116</v>
      </c>
      <c r="G331" s="183" t="s">
        <v>1158</v>
      </c>
      <c r="H331" s="168" t="s">
        <v>1117</v>
      </c>
      <c r="I331" s="168" t="s">
        <v>1118</v>
      </c>
      <c r="J331" s="184">
        <v>44690000</v>
      </c>
      <c r="K331" s="185"/>
      <c r="L331" s="168"/>
      <c r="M331" s="185"/>
      <c r="N331" s="168"/>
      <c r="O331" s="168"/>
      <c r="P331" s="168"/>
      <c r="Q331" s="168"/>
      <c r="R331" s="168"/>
      <c r="S331" s="168"/>
      <c r="T331" s="168"/>
      <c r="U331" s="168"/>
      <c r="V331" s="168"/>
      <c r="W331" s="168" t="s">
        <v>1165</v>
      </c>
      <c r="X331" s="183" t="s">
        <v>1160</v>
      </c>
      <c r="Y331" s="168" t="s">
        <v>55</v>
      </c>
      <c r="Z331" s="170">
        <v>2017011000179</v>
      </c>
      <c r="AA331" s="170" t="s">
        <v>1238</v>
      </c>
      <c r="AB331" s="169" t="s">
        <v>1253</v>
      </c>
      <c r="AC331" s="169" t="s">
        <v>1254</v>
      </c>
      <c r="AD331" s="170">
        <v>3202018</v>
      </c>
      <c r="AE331" s="169" t="s">
        <v>1255</v>
      </c>
      <c r="AF331" s="169" t="s">
        <v>1256</v>
      </c>
      <c r="AG331" s="168" t="s">
        <v>1128</v>
      </c>
      <c r="AH331" s="192"/>
    </row>
    <row r="332" spans="1:34" ht="98.25" customHeight="1" x14ac:dyDescent="0.25">
      <c r="A332" s="192"/>
      <c r="B332" s="168" t="s">
        <v>1113</v>
      </c>
      <c r="C332" s="168" t="s">
        <v>1242</v>
      </c>
      <c r="D332" s="168" t="s">
        <v>1288</v>
      </c>
      <c r="E332" s="183" t="s">
        <v>196</v>
      </c>
      <c r="F332" s="168" t="s">
        <v>1116</v>
      </c>
      <c r="G332" s="183" t="s">
        <v>1158</v>
      </c>
      <c r="H332" s="168" t="s">
        <v>1117</v>
      </c>
      <c r="I332" s="168" t="s">
        <v>1118</v>
      </c>
      <c r="J332" s="184">
        <v>33000000.240000002</v>
      </c>
      <c r="K332" s="185"/>
      <c r="L332" s="168"/>
      <c r="M332" s="185"/>
      <c r="N332" s="168"/>
      <c r="O332" s="168"/>
      <c r="P332" s="168"/>
      <c r="Q332" s="168"/>
      <c r="R332" s="168"/>
      <c r="S332" s="168"/>
      <c r="T332" s="168"/>
      <c r="U332" s="168"/>
      <c r="V332" s="168"/>
      <c r="W332" s="168" t="s">
        <v>1165</v>
      </c>
      <c r="X332" s="183" t="s">
        <v>1160</v>
      </c>
      <c r="Y332" s="168" t="s">
        <v>55</v>
      </c>
      <c r="Z332" s="170">
        <v>2017011000179</v>
      </c>
      <c r="AA332" s="170" t="s">
        <v>1238</v>
      </c>
      <c r="AB332" s="169" t="s">
        <v>1253</v>
      </c>
      <c r="AC332" s="169" t="s">
        <v>1254</v>
      </c>
      <c r="AD332" s="170">
        <v>3202018</v>
      </c>
      <c r="AE332" s="169" t="s">
        <v>1255</v>
      </c>
      <c r="AF332" s="169" t="s">
        <v>1256</v>
      </c>
      <c r="AG332" s="168" t="s">
        <v>1128</v>
      </c>
      <c r="AH332" s="192"/>
    </row>
    <row r="333" spans="1:34" ht="98.25" customHeight="1" x14ac:dyDescent="0.25">
      <c r="A333" s="192"/>
      <c r="B333" s="168" t="s">
        <v>1113</v>
      </c>
      <c r="C333" s="168" t="s">
        <v>1242</v>
      </c>
      <c r="D333" s="168" t="s">
        <v>1288</v>
      </c>
      <c r="E333" s="183" t="s">
        <v>196</v>
      </c>
      <c r="F333" s="168" t="s">
        <v>1116</v>
      </c>
      <c r="G333" s="183" t="s">
        <v>1158</v>
      </c>
      <c r="H333" s="168" t="s">
        <v>1117</v>
      </c>
      <c r="I333" s="168" t="s">
        <v>1118</v>
      </c>
      <c r="J333" s="184">
        <v>29100000</v>
      </c>
      <c r="K333" s="185"/>
      <c r="L333" s="168"/>
      <c r="M333" s="185"/>
      <c r="N333" s="168"/>
      <c r="O333" s="168"/>
      <c r="P333" s="168"/>
      <c r="Q333" s="168"/>
      <c r="R333" s="168"/>
      <c r="S333" s="168"/>
      <c r="T333" s="168"/>
      <c r="U333" s="168"/>
      <c r="V333" s="168"/>
      <c r="W333" s="168" t="s">
        <v>1165</v>
      </c>
      <c r="X333" s="183" t="s">
        <v>1160</v>
      </c>
      <c r="Y333" s="168" t="s">
        <v>55</v>
      </c>
      <c r="Z333" s="170">
        <v>2017011000179</v>
      </c>
      <c r="AA333" s="170" t="s">
        <v>1238</v>
      </c>
      <c r="AB333" s="169" t="s">
        <v>1253</v>
      </c>
      <c r="AC333" s="169" t="s">
        <v>1254</v>
      </c>
      <c r="AD333" s="170">
        <v>3202018</v>
      </c>
      <c r="AE333" s="169" t="s">
        <v>1255</v>
      </c>
      <c r="AF333" s="169" t="s">
        <v>1256</v>
      </c>
      <c r="AG333" s="168" t="s">
        <v>1128</v>
      </c>
      <c r="AH333" s="192"/>
    </row>
    <row r="334" spans="1:34" ht="98.25" customHeight="1" x14ac:dyDescent="0.25">
      <c r="A334" s="192"/>
      <c r="B334" s="168" t="s">
        <v>1113</v>
      </c>
      <c r="C334" s="168" t="s">
        <v>1242</v>
      </c>
      <c r="D334" s="168" t="s">
        <v>1288</v>
      </c>
      <c r="E334" s="183" t="s">
        <v>196</v>
      </c>
      <c r="F334" s="168" t="s">
        <v>1116</v>
      </c>
      <c r="G334" s="183" t="s">
        <v>1158</v>
      </c>
      <c r="H334" s="168" t="s">
        <v>1117</v>
      </c>
      <c r="I334" s="168" t="s">
        <v>1118</v>
      </c>
      <c r="J334" s="184">
        <v>51324000</v>
      </c>
      <c r="K334" s="185"/>
      <c r="L334" s="168"/>
      <c r="M334" s="185"/>
      <c r="N334" s="168"/>
      <c r="O334" s="168"/>
      <c r="P334" s="168"/>
      <c r="Q334" s="168"/>
      <c r="R334" s="168"/>
      <c r="S334" s="168"/>
      <c r="T334" s="168"/>
      <c r="U334" s="168"/>
      <c r="V334" s="168"/>
      <c r="W334" s="168" t="s">
        <v>1165</v>
      </c>
      <c r="X334" s="183" t="s">
        <v>1160</v>
      </c>
      <c r="Y334" s="168" t="s">
        <v>55</v>
      </c>
      <c r="Z334" s="170">
        <v>2017011000179</v>
      </c>
      <c r="AA334" s="170" t="s">
        <v>1238</v>
      </c>
      <c r="AB334" s="169" t="s">
        <v>1253</v>
      </c>
      <c r="AC334" s="169" t="s">
        <v>1254</v>
      </c>
      <c r="AD334" s="170">
        <v>3202018</v>
      </c>
      <c r="AE334" s="169" t="s">
        <v>1255</v>
      </c>
      <c r="AF334" s="169" t="s">
        <v>1256</v>
      </c>
      <c r="AG334" s="168" t="s">
        <v>1128</v>
      </c>
      <c r="AH334" s="192"/>
    </row>
    <row r="335" spans="1:34" ht="98.25" customHeight="1" x14ac:dyDescent="0.25">
      <c r="A335" s="192"/>
      <c r="B335" s="168" t="s">
        <v>1113</v>
      </c>
      <c r="C335" s="168" t="s">
        <v>1242</v>
      </c>
      <c r="D335" s="168" t="s">
        <v>1288</v>
      </c>
      <c r="E335" s="183" t="s">
        <v>196</v>
      </c>
      <c r="F335" s="168" t="s">
        <v>1116</v>
      </c>
      <c r="G335" s="183" t="s">
        <v>1158</v>
      </c>
      <c r="H335" s="168" t="s">
        <v>1117</v>
      </c>
      <c r="I335" s="168" t="s">
        <v>1118</v>
      </c>
      <c r="J335" s="184">
        <v>65360000</v>
      </c>
      <c r="K335" s="185"/>
      <c r="L335" s="168"/>
      <c r="M335" s="185"/>
      <c r="N335" s="168"/>
      <c r="O335" s="168"/>
      <c r="P335" s="168"/>
      <c r="Q335" s="168"/>
      <c r="R335" s="168"/>
      <c r="S335" s="168"/>
      <c r="T335" s="168"/>
      <c r="U335" s="168"/>
      <c r="V335" s="168"/>
      <c r="W335" s="168" t="s">
        <v>1165</v>
      </c>
      <c r="X335" s="183" t="s">
        <v>1160</v>
      </c>
      <c r="Y335" s="168" t="s">
        <v>55</v>
      </c>
      <c r="Z335" s="170">
        <v>2017011000179</v>
      </c>
      <c r="AA335" s="170" t="s">
        <v>1238</v>
      </c>
      <c r="AB335" s="169" t="s">
        <v>1253</v>
      </c>
      <c r="AC335" s="169" t="s">
        <v>1254</v>
      </c>
      <c r="AD335" s="170">
        <v>3202018</v>
      </c>
      <c r="AE335" s="169" t="s">
        <v>1255</v>
      </c>
      <c r="AF335" s="169" t="s">
        <v>1256</v>
      </c>
      <c r="AG335" s="168" t="s">
        <v>1128</v>
      </c>
      <c r="AH335" s="192"/>
    </row>
    <row r="336" spans="1:34" ht="98.25" customHeight="1" x14ac:dyDescent="0.25">
      <c r="A336" s="192"/>
      <c r="B336" s="168" t="s">
        <v>1113</v>
      </c>
      <c r="C336" s="168" t="s">
        <v>1242</v>
      </c>
      <c r="D336" s="168" t="s">
        <v>1288</v>
      </c>
      <c r="E336" s="183" t="s">
        <v>196</v>
      </c>
      <c r="F336" s="168" t="s">
        <v>1152</v>
      </c>
      <c r="G336" s="183" t="s">
        <v>1158</v>
      </c>
      <c r="H336" s="168" t="s">
        <v>1117</v>
      </c>
      <c r="I336" s="168" t="s">
        <v>1118</v>
      </c>
      <c r="J336" s="184">
        <v>36000000</v>
      </c>
      <c r="K336" s="185"/>
      <c r="L336" s="168"/>
      <c r="M336" s="185"/>
      <c r="N336" s="168"/>
      <c r="O336" s="168"/>
      <c r="P336" s="168"/>
      <c r="Q336" s="168"/>
      <c r="R336" s="168"/>
      <c r="S336" s="168"/>
      <c r="T336" s="168"/>
      <c r="U336" s="168"/>
      <c r="V336" s="168"/>
      <c r="W336" s="168" t="s">
        <v>1165</v>
      </c>
      <c r="X336" s="183" t="s">
        <v>1160</v>
      </c>
      <c r="Y336" s="168" t="s">
        <v>55</v>
      </c>
      <c r="Z336" s="170">
        <v>2017011000179</v>
      </c>
      <c r="AA336" s="170" t="s">
        <v>1238</v>
      </c>
      <c r="AB336" s="169" t="s">
        <v>1253</v>
      </c>
      <c r="AC336" s="169" t="s">
        <v>1254</v>
      </c>
      <c r="AD336" s="170">
        <v>3202018</v>
      </c>
      <c r="AE336" s="169" t="s">
        <v>1255</v>
      </c>
      <c r="AF336" s="169" t="s">
        <v>1256</v>
      </c>
      <c r="AG336" s="168" t="s">
        <v>1124</v>
      </c>
      <c r="AH336" s="192"/>
    </row>
    <row r="337" spans="1:34" ht="98.25" customHeight="1" x14ac:dyDescent="0.25">
      <c r="A337" s="192"/>
      <c r="B337" s="168" t="s">
        <v>1113</v>
      </c>
      <c r="C337" s="168" t="s">
        <v>1242</v>
      </c>
      <c r="D337" s="168" t="s">
        <v>1288</v>
      </c>
      <c r="E337" s="183" t="s">
        <v>196</v>
      </c>
      <c r="F337" s="168" t="s">
        <v>1152</v>
      </c>
      <c r="G337" s="183" t="s">
        <v>1158</v>
      </c>
      <c r="H337" s="168" t="s">
        <v>1117</v>
      </c>
      <c r="I337" s="168" t="s">
        <v>1118</v>
      </c>
      <c r="J337" s="184">
        <v>50040000</v>
      </c>
      <c r="K337" s="185"/>
      <c r="L337" s="168"/>
      <c r="M337" s="185"/>
      <c r="N337" s="168"/>
      <c r="O337" s="168"/>
      <c r="P337" s="168"/>
      <c r="Q337" s="168"/>
      <c r="R337" s="168"/>
      <c r="S337" s="168"/>
      <c r="T337" s="168"/>
      <c r="U337" s="168"/>
      <c r="V337" s="168"/>
      <c r="W337" s="168" t="s">
        <v>1165</v>
      </c>
      <c r="X337" s="183" t="s">
        <v>1160</v>
      </c>
      <c r="Y337" s="168" t="s">
        <v>55</v>
      </c>
      <c r="Z337" s="170">
        <v>2017011000179</v>
      </c>
      <c r="AA337" s="170" t="s">
        <v>1238</v>
      </c>
      <c r="AB337" s="169" t="s">
        <v>1253</v>
      </c>
      <c r="AC337" s="169" t="s">
        <v>1254</v>
      </c>
      <c r="AD337" s="170">
        <v>3202018</v>
      </c>
      <c r="AE337" s="169" t="s">
        <v>1255</v>
      </c>
      <c r="AF337" s="169" t="s">
        <v>1256</v>
      </c>
      <c r="AG337" s="168" t="s">
        <v>1126</v>
      </c>
      <c r="AH337" s="192"/>
    </row>
    <row r="338" spans="1:34" ht="98.25" customHeight="1" x14ac:dyDescent="0.25">
      <c r="A338" s="192"/>
      <c r="B338" s="168" t="s">
        <v>1113</v>
      </c>
      <c r="C338" s="168" t="s">
        <v>1242</v>
      </c>
      <c r="D338" s="168" t="s">
        <v>1288</v>
      </c>
      <c r="E338" s="183" t="s">
        <v>196</v>
      </c>
      <c r="F338" s="168" t="s">
        <v>1116</v>
      </c>
      <c r="G338" s="183" t="s">
        <v>1158</v>
      </c>
      <c r="H338" s="168" t="s">
        <v>1117</v>
      </c>
      <c r="I338" s="168" t="s">
        <v>1118</v>
      </c>
      <c r="J338" s="184">
        <v>33125600.240000002</v>
      </c>
      <c r="K338" s="185"/>
      <c r="L338" s="168"/>
      <c r="M338" s="185"/>
      <c r="N338" s="168"/>
      <c r="O338" s="168"/>
      <c r="P338" s="168"/>
      <c r="Q338" s="168"/>
      <c r="R338" s="168"/>
      <c r="S338" s="168"/>
      <c r="T338" s="168"/>
      <c r="U338" s="168"/>
      <c r="V338" s="168"/>
      <c r="W338" s="168" t="s">
        <v>1165</v>
      </c>
      <c r="X338" s="183" t="s">
        <v>1160</v>
      </c>
      <c r="Y338" s="168" t="s">
        <v>55</v>
      </c>
      <c r="Z338" s="170">
        <v>2017011000179</v>
      </c>
      <c r="AA338" s="170" t="s">
        <v>1238</v>
      </c>
      <c r="AB338" s="169" t="s">
        <v>1179</v>
      </c>
      <c r="AC338" s="169" t="s">
        <v>1180</v>
      </c>
      <c r="AD338" s="170">
        <v>3202008</v>
      </c>
      <c r="AE338" s="169" t="s">
        <v>1181</v>
      </c>
      <c r="AF338" s="169" t="s">
        <v>1290</v>
      </c>
      <c r="AG338" s="168" t="s">
        <v>1128</v>
      </c>
      <c r="AH338" s="192"/>
    </row>
    <row r="339" spans="1:34" ht="98.25" customHeight="1" x14ac:dyDescent="0.25">
      <c r="A339" s="192"/>
      <c r="B339" s="168" t="s">
        <v>1113</v>
      </c>
      <c r="C339" s="168" t="s">
        <v>1242</v>
      </c>
      <c r="D339" s="168" t="s">
        <v>1288</v>
      </c>
      <c r="E339" s="183" t="s">
        <v>196</v>
      </c>
      <c r="F339" s="168" t="s">
        <v>1116</v>
      </c>
      <c r="G339" s="183" t="s">
        <v>1158</v>
      </c>
      <c r="H339" s="168" t="s">
        <v>1117</v>
      </c>
      <c r="I339" s="168" t="s">
        <v>1118</v>
      </c>
      <c r="J339" s="184">
        <v>44690000</v>
      </c>
      <c r="K339" s="185"/>
      <c r="L339" s="168"/>
      <c r="M339" s="185"/>
      <c r="N339" s="168"/>
      <c r="O339" s="168"/>
      <c r="P339" s="168"/>
      <c r="Q339" s="168"/>
      <c r="R339" s="168"/>
      <c r="S339" s="168"/>
      <c r="T339" s="168"/>
      <c r="U339" s="168"/>
      <c r="V339" s="168"/>
      <c r="W339" s="168" t="s">
        <v>1165</v>
      </c>
      <c r="X339" s="183" t="s">
        <v>1160</v>
      </c>
      <c r="Y339" s="168" t="s">
        <v>55</v>
      </c>
      <c r="Z339" s="170">
        <v>2017011000179</v>
      </c>
      <c r="AA339" s="170" t="s">
        <v>1238</v>
      </c>
      <c r="AB339" s="169" t="s">
        <v>1179</v>
      </c>
      <c r="AC339" s="169" t="s">
        <v>1180</v>
      </c>
      <c r="AD339" s="170">
        <v>3202008</v>
      </c>
      <c r="AE339" s="169" t="s">
        <v>1181</v>
      </c>
      <c r="AF339" s="169" t="s">
        <v>1290</v>
      </c>
      <c r="AG339" s="168" t="s">
        <v>1128</v>
      </c>
      <c r="AH339" s="192"/>
    </row>
    <row r="340" spans="1:34" ht="98.25" customHeight="1" x14ac:dyDescent="0.25">
      <c r="A340" s="192"/>
      <c r="B340" s="168" t="s">
        <v>1113</v>
      </c>
      <c r="C340" s="168" t="s">
        <v>1242</v>
      </c>
      <c r="D340" s="168" t="s">
        <v>1288</v>
      </c>
      <c r="E340" s="183" t="s">
        <v>196</v>
      </c>
      <c r="F340" s="168" t="s">
        <v>1116</v>
      </c>
      <c r="G340" s="183" t="s">
        <v>1158</v>
      </c>
      <c r="H340" s="168" t="s">
        <v>1117</v>
      </c>
      <c r="I340" s="168" t="s">
        <v>1118</v>
      </c>
      <c r="J340" s="184">
        <v>69133867</v>
      </c>
      <c r="K340" s="185"/>
      <c r="L340" s="168"/>
      <c r="M340" s="185"/>
      <c r="N340" s="168"/>
      <c r="O340" s="168"/>
      <c r="P340" s="168"/>
      <c r="Q340" s="168"/>
      <c r="R340" s="168"/>
      <c r="S340" s="168"/>
      <c r="T340" s="168"/>
      <c r="U340" s="168"/>
      <c r="V340" s="168"/>
      <c r="W340" s="168" t="s">
        <v>1165</v>
      </c>
      <c r="X340" s="183" t="s">
        <v>1160</v>
      </c>
      <c r="Y340" s="168" t="s">
        <v>55</v>
      </c>
      <c r="Z340" s="170">
        <v>2017011000179</v>
      </c>
      <c r="AA340" s="170" t="s">
        <v>1238</v>
      </c>
      <c r="AB340" s="169" t="s">
        <v>1179</v>
      </c>
      <c r="AC340" s="169" t="s">
        <v>1180</v>
      </c>
      <c r="AD340" s="170">
        <v>3202008</v>
      </c>
      <c r="AE340" s="169" t="s">
        <v>1181</v>
      </c>
      <c r="AF340" s="169" t="s">
        <v>1290</v>
      </c>
      <c r="AG340" s="168" t="s">
        <v>1128</v>
      </c>
      <c r="AH340" s="192"/>
    </row>
    <row r="341" spans="1:34" ht="98.25" customHeight="1" x14ac:dyDescent="0.25">
      <c r="A341" s="192"/>
      <c r="B341" s="168" t="s">
        <v>1113</v>
      </c>
      <c r="C341" s="168" t="s">
        <v>1242</v>
      </c>
      <c r="D341" s="168" t="s">
        <v>1288</v>
      </c>
      <c r="E341" s="183" t="s">
        <v>196</v>
      </c>
      <c r="F341" s="168" t="s">
        <v>1116</v>
      </c>
      <c r="G341" s="183" t="s">
        <v>1158</v>
      </c>
      <c r="H341" s="168" t="s">
        <v>1117</v>
      </c>
      <c r="I341" s="168" t="s">
        <v>1118</v>
      </c>
      <c r="J341" s="184">
        <v>71445334</v>
      </c>
      <c r="K341" s="185"/>
      <c r="L341" s="168"/>
      <c r="M341" s="185"/>
      <c r="N341" s="168"/>
      <c r="O341" s="168"/>
      <c r="P341" s="168"/>
      <c r="Q341" s="168"/>
      <c r="R341" s="168"/>
      <c r="S341" s="168"/>
      <c r="T341" s="168"/>
      <c r="U341" s="168"/>
      <c r="V341" s="168"/>
      <c r="W341" s="168" t="s">
        <v>1165</v>
      </c>
      <c r="X341" s="183" t="s">
        <v>1160</v>
      </c>
      <c r="Y341" s="168" t="s">
        <v>55</v>
      </c>
      <c r="Z341" s="170">
        <v>2017011000179</v>
      </c>
      <c r="AA341" s="170" t="s">
        <v>1238</v>
      </c>
      <c r="AB341" s="169" t="s">
        <v>1179</v>
      </c>
      <c r="AC341" s="169" t="s">
        <v>1180</v>
      </c>
      <c r="AD341" s="170">
        <v>3202008</v>
      </c>
      <c r="AE341" s="169" t="s">
        <v>1181</v>
      </c>
      <c r="AF341" s="169" t="s">
        <v>1290</v>
      </c>
      <c r="AG341" s="168" t="s">
        <v>1128</v>
      </c>
      <c r="AH341" s="192"/>
    </row>
    <row r="342" spans="1:34" ht="98.25" customHeight="1" x14ac:dyDescent="0.25">
      <c r="A342" s="192"/>
      <c r="B342" s="168" t="s">
        <v>1113</v>
      </c>
      <c r="C342" s="168" t="s">
        <v>1242</v>
      </c>
      <c r="D342" s="168" t="s">
        <v>1291</v>
      </c>
      <c r="E342" s="183" t="s">
        <v>1294</v>
      </c>
      <c r="F342" s="168" t="s">
        <v>1116</v>
      </c>
      <c r="G342" s="183" t="s">
        <v>1158</v>
      </c>
      <c r="H342" s="168" t="s">
        <v>1117</v>
      </c>
      <c r="I342" s="168" t="s">
        <v>1118</v>
      </c>
      <c r="J342" s="184">
        <v>27176000.320000008</v>
      </c>
      <c r="K342" s="185"/>
      <c r="L342" s="168"/>
      <c r="M342" s="185"/>
      <c r="N342" s="168"/>
      <c r="O342" s="168"/>
      <c r="P342" s="168"/>
      <c r="Q342" s="168"/>
      <c r="R342" s="168"/>
      <c r="S342" s="168"/>
      <c r="T342" s="168"/>
      <c r="U342" s="168"/>
      <c r="V342" s="168"/>
      <c r="W342" s="168" t="s">
        <v>1165</v>
      </c>
      <c r="X342" s="183" t="s">
        <v>1160</v>
      </c>
      <c r="Y342" s="168" t="s">
        <v>55</v>
      </c>
      <c r="Z342" s="170">
        <v>2017011000179</v>
      </c>
      <c r="AA342" s="170" t="s">
        <v>1238</v>
      </c>
      <c r="AB342" s="169" t="s">
        <v>1179</v>
      </c>
      <c r="AC342" s="169" t="s">
        <v>1244</v>
      </c>
      <c r="AD342" s="170">
        <v>3202002</v>
      </c>
      <c r="AE342" s="169" t="s">
        <v>1122</v>
      </c>
      <c r="AF342" s="169" t="s">
        <v>1246</v>
      </c>
      <c r="AG342" s="168" t="s">
        <v>1128</v>
      </c>
      <c r="AH342" s="192"/>
    </row>
    <row r="343" spans="1:34" ht="98.25" customHeight="1" x14ac:dyDescent="0.25">
      <c r="A343" s="192"/>
      <c r="B343" s="168" t="s">
        <v>1113</v>
      </c>
      <c r="C343" s="168" t="s">
        <v>1242</v>
      </c>
      <c r="D343" s="168" t="s">
        <v>1291</v>
      </c>
      <c r="E343" s="183" t="s">
        <v>1294</v>
      </c>
      <c r="F343" s="168" t="s">
        <v>1116</v>
      </c>
      <c r="G343" s="183" t="s">
        <v>1158</v>
      </c>
      <c r="H343" s="168" t="s">
        <v>1117</v>
      </c>
      <c r="I343" s="168" t="s">
        <v>1118</v>
      </c>
      <c r="J343" s="184">
        <v>28437333</v>
      </c>
      <c r="K343" s="185"/>
      <c r="L343" s="168"/>
      <c r="M343" s="185"/>
      <c r="N343" s="168"/>
      <c r="O343" s="168"/>
      <c r="P343" s="168"/>
      <c r="Q343" s="168"/>
      <c r="R343" s="168"/>
      <c r="S343" s="168"/>
      <c r="T343" s="168"/>
      <c r="U343" s="168"/>
      <c r="V343" s="168"/>
      <c r="W343" s="168" t="s">
        <v>1165</v>
      </c>
      <c r="X343" s="183" t="s">
        <v>1160</v>
      </c>
      <c r="Y343" s="168" t="s">
        <v>55</v>
      </c>
      <c r="Z343" s="170">
        <v>2017011000179</v>
      </c>
      <c r="AA343" s="170" t="s">
        <v>1238</v>
      </c>
      <c r="AB343" s="169" t="s">
        <v>1179</v>
      </c>
      <c r="AC343" s="169" t="s">
        <v>1244</v>
      </c>
      <c r="AD343" s="170">
        <v>3202002</v>
      </c>
      <c r="AE343" s="169" t="s">
        <v>1122</v>
      </c>
      <c r="AF343" s="169" t="s">
        <v>1292</v>
      </c>
      <c r="AG343" s="168" t="s">
        <v>1128</v>
      </c>
      <c r="AH343" s="192"/>
    </row>
    <row r="344" spans="1:34" ht="98.25" customHeight="1" x14ac:dyDescent="0.25">
      <c r="A344" s="192"/>
      <c r="B344" s="168" t="s">
        <v>1113</v>
      </c>
      <c r="C344" s="168" t="s">
        <v>1242</v>
      </c>
      <c r="D344" s="168" t="s">
        <v>1291</v>
      </c>
      <c r="E344" s="183" t="s">
        <v>1294</v>
      </c>
      <c r="F344" s="168" t="s">
        <v>1116</v>
      </c>
      <c r="G344" s="183" t="s">
        <v>1158</v>
      </c>
      <c r="H344" s="168" t="s">
        <v>1117</v>
      </c>
      <c r="I344" s="168" t="s">
        <v>1118</v>
      </c>
      <c r="J344" s="184">
        <v>56015723.939999998</v>
      </c>
      <c r="K344" s="185"/>
      <c r="L344" s="168"/>
      <c r="M344" s="185"/>
      <c r="N344" s="168"/>
      <c r="O344" s="168"/>
      <c r="P344" s="168"/>
      <c r="Q344" s="168"/>
      <c r="R344" s="168"/>
      <c r="S344" s="168"/>
      <c r="T344" s="168"/>
      <c r="U344" s="168"/>
      <c r="V344" s="168"/>
      <c r="W344" s="168" t="s">
        <v>1165</v>
      </c>
      <c r="X344" s="183" t="s">
        <v>1160</v>
      </c>
      <c r="Y344" s="168" t="s">
        <v>55</v>
      </c>
      <c r="Z344" s="170">
        <v>2017011000179</v>
      </c>
      <c r="AA344" s="170" t="s">
        <v>1238</v>
      </c>
      <c r="AB344" s="169" t="s">
        <v>1166</v>
      </c>
      <c r="AC344" s="169" t="s">
        <v>1167</v>
      </c>
      <c r="AD344" s="170">
        <v>3202032</v>
      </c>
      <c r="AE344" s="169" t="s">
        <v>1168</v>
      </c>
      <c r="AF344" s="169" t="s">
        <v>1169</v>
      </c>
      <c r="AG344" s="168" t="s">
        <v>1128</v>
      </c>
      <c r="AH344" s="192"/>
    </row>
    <row r="345" spans="1:34" ht="98.25" customHeight="1" x14ac:dyDescent="0.25">
      <c r="A345" s="192"/>
      <c r="B345" s="168" t="s">
        <v>1113</v>
      </c>
      <c r="C345" s="168" t="s">
        <v>1242</v>
      </c>
      <c r="D345" s="168" t="s">
        <v>1291</v>
      </c>
      <c r="E345" s="183" t="s">
        <v>1294</v>
      </c>
      <c r="F345" s="168" t="s">
        <v>1116</v>
      </c>
      <c r="G345" s="183" t="s">
        <v>1158</v>
      </c>
      <c r="H345" s="168" t="s">
        <v>1117</v>
      </c>
      <c r="I345" s="168" t="s">
        <v>1118</v>
      </c>
      <c r="J345" s="184">
        <v>50147475.07</v>
      </c>
      <c r="K345" s="185"/>
      <c r="L345" s="168"/>
      <c r="M345" s="185"/>
      <c r="N345" s="168"/>
      <c r="O345" s="168" t="s">
        <v>1183</v>
      </c>
      <c r="P345" s="168" t="s">
        <v>1293</v>
      </c>
      <c r="Q345" s="168"/>
      <c r="R345" s="168"/>
      <c r="S345" s="168"/>
      <c r="T345" s="168"/>
      <c r="U345" s="168"/>
      <c r="V345" s="168"/>
      <c r="W345" s="168" t="s">
        <v>1165</v>
      </c>
      <c r="X345" s="183" t="s">
        <v>1160</v>
      </c>
      <c r="Y345" s="168" t="s">
        <v>55</v>
      </c>
      <c r="Z345" s="170">
        <v>2017011000179</v>
      </c>
      <c r="AA345" s="170" t="s">
        <v>1238</v>
      </c>
      <c r="AB345" s="169" t="s">
        <v>1166</v>
      </c>
      <c r="AC345" s="169" t="s">
        <v>1173</v>
      </c>
      <c r="AD345" s="170">
        <v>3202031</v>
      </c>
      <c r="AE345" s="169" t="s">
        <v>1174</v>
      </c>
      <c r="AF345" s="169" t="s">
        <v>1175</v>
      </c>
      <c r="AG345" s="168" t="s">
        <v>1128</v>
      </c>
      <c r="AH345" s="192"/>
    </row>
    <row r="346" spans="1:34" ht="98.25" customHeight="1" x14ac:dyDescent="0.25">
      <c r="A346" s="192"/>
      <c r="B346" s="168" t="s">
        <v>1113</v>
      </c>
      <c r="C346" s="168" t="s">
        <v>1242</v>
      </c>
      <c r="D346" s="168" t="s">
        <v>1291</v>
      </c>
      <c r="E346" s="183" t="s">
        <v>1294</v>
      </c>
      <c r="F346" s="168" t="s">
        <v>1116</v>
      </c>
      <c r="G346" s="183" t="s">
        <v>1158</v>
      </c>
      <c r="H346" s="168" t="s">
        <v>1117</v>
      </c>
      <c r="I346" s="168" t="s">
        <v>1118</v>
      </c>
      <c r="J346" s="184">
        <v>56015723.939999998</v>
      </c>
      <c r="K346" s="185"/>
      <c r="L346" s="168"/>
      <c r="M346" s="185"/>
      <c r="N346" s="168"/>
      <c r="O346" s="168"/>
      <c r="P346" s="168"/>
      <c r="Q346" s="168"/>
      <c r="R346" s="168"/>
      <c r="S346" s="168"/>
      <c r="T346" s="168"/>
      <c r="U346" s="168"/>
      <c r="V346" s="168"/>
      <c r="W346" s="168" t="s">
        <v>1165</v>
      </c>
      <c r="X346" s="183" t="s">
        <v>1160</v>
      </c>
      <c r="Y346" s="168" t="s">
        <v>55</v>
      </c>
      <c r="Z346" s="170">
        <v>2017011000179</v>
      </c>
      <c r="AA346" s="170" t="s">
        <v>1238</v>
      </c>
      <c r="AB346" s="169" t="s">
        <v>1166</v>
      </c>
      <c r="AC346" s="169" t="s">
        <v>1173</v>
      </c>
      <c r="AD346" s="170">
        <v>3202031</v>
      </c>
      <c r="AE346" s="169" t="s">
        <v>1174</v>
      </c>
      <c r="AF346" s="169" t="s">
        <v>1175</v>
      </c>
      <c r="AG346" s="168" t="s">
        <v>1128</v>
      </c>
      <c r="AH346" s="192"/>
    </row>
    <row r="347" spans="1:34" ht="98.25" customHeight="1" x14ac:dyDescent="0.25">
      <c r="A347" s="192"/>
      <c r="B347" s="168" t="s">
        <v>1113</v>
      </c>
      <c r="C347" s="168" t="s">
        <v>1242</v>
      </c>
      <c r="D347" s="168" t="s">
        <v>1291</v>
      </c>
      <c r="E347" s="183" t="s">
        <v>1294</v>
      </c>
      <c r="F347" s="168" t="s">
        <v>1116</v>
      </c>
      <c r="G347" s="183" t="s">
        <v>1158</v>
      </c>
      <c r="H347" s="168" t="s">
        <v>1117</v>
      </c>
      <c r="I347" s="168" t="s">
        <v>1118</v>
      </c>
      <c r="J347" s="184">
        <v>62681219.590000004</v>
      </c>
      <c r="K347" s="185"/>
      <c r="L347" s="168"/>
      <c r="M347" s="185"/>
      <c r="N347" s="168"/>
      <c r="O347" s="168"/>
      <c r="P347" s="168"/>
      <c r="Q347" s="168"/>
      <c r="R347" s="168"/>
      <c r="S347" s="168"/>
      <c r="T347" s="168"/>
      <c r="U347" s="168"/>
      <c r="V347" s="168"/>
      <c r="W347" s="168" t="s">
        <v>1165</v>
      </c>
      <c r="X347" s="183" t="s">
        <v>1160</v>
      </c>
      <c r="Y347" s="168" t="s">
        <v>55</v>
      </c>
      <c r="Z347" s="170">
        <v>2017011000179</v>
      </c>
      <c r="AA347" s="170" t="s">
        <v>1238</v>
      </c>
      <c r="AB347" s="169" t="s">
        <v>1166</v>
      </c>
      <c r="AC347" s="169" t="s">
        <v>1173</v>
      </c>
      <c r="AD347" s="170">
        <v>3202031</v>
      </c>
      <c r="AE347" s="169" t="s">
        <v>1174</v>
      </c>
      <c r="AF347" s="169" t="s">
        <v>1249</v>
      </c>
      <c r="AG347" s="168" t="s">
        <v>1128</v>
      </c>
      <c r="AH347" s="192"/>
    </row>
    <row r="348" spans="1:34" ht="98.25" customHeight="1" x14ac:dyDescent="0.25">
      <c r="A348" s="192"/>
      <c r="B348" s="168" t="s">
        <v>1113</v>
      </c>
      <c r="C348" s="168" t="s">
        <v>1242</v>
      </c>
      <c r="D348" s="168" t="s">
        <v>1291</v>
      </c>
      <c r="E348" s="183" t="s">
        <v>1294</v>
      </c>
      <c r="F348" s="168" t="s">
        <v>1116</v>
      </c>
      <c r="G348" s="183" t="s">
        <v>1158</v>
      </c>
      <c r="H348" s="168" t="s">
        <v>1117</v>
      </c>
      <c r="I348" s="168" t="s">
        <v>1118</v>
      </c>
      <c r="J348" s="184">
        <v>25255100.220000006</v>
      </c>
      <c r="K348" s="185"/>
      <c r="L348" s="168"/>
      <c r="M348" s="185"/>
      <c r="N348" s="168"/>
      <c r="O348" s="168"/>
      <c r="P348" s="168"/>
      <c r="Q348" s="168"/>
      <c r="R348" s="168"/>
      <c r="S348" s="168"/>
      <c r="T348" s="168"/>
      <c r="U348" s="168"/>
      <c r="V348" s="168"/>
      <c r="W348" s="168" t="s">
        <v>1165</v>
      </c>
      <c r="X348" s="183" t="s">
        <v>1160</v>
      </c>
      <c r="Y348" s="168" t="s">
        <v>55</v>
      </c>
      <c r="Z348" s="170">
        <v>2017011000179</v>
      </c>
      <c r="AA348" s="170" t="s">
        <v>1238</v>
      </c>
      <c r="AB348" s="169" t="s">
        <v>1166</v>
      </c>
      <c r="AC348" s="169" t="s">
        <v>1173</v>
      </c>
      <c r="AD348" s="170">
        <v>3202031</v>
      </c>
      <c r="AE348" s="169" t="s">
        <v>1174</v>
      </c>
      <c r="AF348" s="169" t="s">
        <v>1249</v>
      </c>
      <c r="AG348" s="168" t="s">
        <v>1128</v>
      </c>
      <c r="AH348" s="192"/>
    </row>
    <row r="349" spans="1:34" ht="98.25" customHeight="1" x14ac:dyDescent="0.25">
      <c r="A349" s="192"/>
      <c r="B349" s="168" t="s">
        <v>1113</v>
      </c>
      <c r="C349" s="168" t="s">
        <v>1242</v>
      </c>
      <c r="D349" s="168" t="s">
        <v>1291</v>
      </c>
      <c r="E349" s="183" t="s">
        <v>1294</v>
      </c>
      <c r="F349" s="168" t="s">
        <v>1116</v>
      </c>
      <c r="G349" s="183" t="s">
        <v>1158</v>
      </c>
      <c r="H349" s="168" t="s">
        <v>1117</v>
      </c>
      <c r="I349" s="168" t="s">
        <v>1118</v>
      </c>
      <c r="J349" s="184">
        <v>65530365.935000002</v>
      </c>
      <c r="K349" s="185"/>
      <c r="L349" s="168"/>
      <c r="M349" s="185"/>
      <c r="N349" s="168"/>
      <c r="O349" s="168"/>
      <c r="P349" s="168"/>
      <c r="Q349" s="168"/>
      <c r="R349" s="168"/>
      <c r="S349" s="168"/>
      <c r="T349" s="168"/>
      <c r="U349" s="168"/>
      <c r="V349" s="168"/>
      <c r="W349" s="168" t="s">
        <v>1165</v>
      </c>
      <c r="X349" s="183" t="s">
        <v>1160</v>
      </c>
      <c r="Y349" s="168" t="s">
        <v>55</v>
      </c>
      <c r="Z349" s="170">
        <v>2017011000179</v>
      </c>
      <c r="AA349" s="170" t="s">
        <v>1238</v>
      </c>
      <c r="AB349" s="169" t="s">
        <v>1166</v>
      </c>
      <c r="AC349" s="169" t="s">
        <v>1173</v>
      </c>
      <c r="AD349" s="170">
        <v>3202031</v>
      </c>
      <c r="AE349" s="169" t="s">
        <v>1174</v>
      </c>
      <c r="AF349" s="169" t="s">
        <v>1175</v>
      </c>
      <c r="AG349" s="168" t="s">
        <v>1128</v>
      </c>
      <c r="AH349" s="192"/>
    </row>
    <row r="350" spans="1:34" ht="98.25" customHeight="1" x14ac:dyDescent="0.25">
      <c r="A350" s="192"/>
      <c r="B350" s="168" t="s">
        <v>1113</v>
      </c>
      <c r="C350" s="168" t="s">
        <v>1242</v>
      </c>
      <c r="D350" s="168" t="s">
        <v>1291</v>
      </c>
      <c r="E350" s="183" t="s">
        <v>1294</v>
      </c>
      <c r="F350" s="168" t="s">
        <v>1116</v>
      </c>
      <c r="G350" s="183" t="s">
        <v>1158</v>
      </c>
      <c r="H350" s="168" t="s">
        <v>1117</v>
      </c>
      <c r="I350" s="168" t="s">
        <v>1118</v>
      </c>
      <c r="J350" s="184">
        <v>69346715.239999995</v>
      </c>
      <c r="K350" s="185"/>
      <c r="L350" s="168"/>
      <c r="M350" s="185"/>
      <c r="N350" s="168"/>
      <c r="O350" s="168" t="s">
        <v>1183</v>
      </c>
      <c r="P350" s="168" t="s">
        <v>1293</v>
      </c>
      <c r="Q350" s="168"/>
      <c r="R350" s="168"/>
      <c r="S350" s="168"/>
      <c r="T350" s="168"/>
      <c r="U350" s="168"/>
      <c r="V350" s="168"/>
      <c r="W350" s="168" t="s">
        <v>1165</v>
      </c>
      <c r="X350" s="183" t="s">
        <v>1160</v>
      </c>
      <c r="Y350" s="168" t="s">
        <v>55</v>
      </c>
      <c r="Z350" s="170">
        <v>2017011000179</v>
      </c>
      <c r="AA350" s="170" t="s">
        <v>1238</v>
      </c>
      <c r="AB350" s="169" t="s">
        <v>1166</v>
      </c>
      <c r="AC350" s="169" t="s">
        <v>1173</v>
      </c>
      <c r="AD350" s="170">
        <v>3202031</v>
      </c>
      <c r="AE350" s="169" t="s">
        <v>1174</v>
      </c>
      <c r="AF350" s="169" t="s">
        <v>1175</v>
      </c>
      <c r="AG350" s="168" t="s">
        <v>1128</v>
      </c>
      <c r="AH350" s="192"/>
    </row>
    <row r="351" spans="1:34" ht="98.25" customHeight="1" x14ac:dyDescent="0.25">
      <c r="A351" s="192"/>
      <c r="B351" s="168" t="s">
        <v>1113</v>
      </c>
      <c r="C351" s="168" t="s">
        <v>1242</v>
      </c>
      <c r="D351" s="168" t="s">
        <v>1291</v>
      </c>
      <c r="E351" s="183" t="s">
        <v>1294</v>
      </c>
      <c r="F351" s="168" t="s">
        <v>1152</v>
      </c>
      <c r="G351" s="183" t="s">
        <v>1158</v>
      </c>
      <c r="H351" s="168" t="s">
        <v>1117</v>
      </c>
      <c r="I351" s="168" t="s">
        <v>1118</v>
      </c>
      <c r="J351" s="184">
        <v>30000000</v>
      </c>
      <c r="K351" s="185"/>
      <c r="L351" s="168"/>
      <c r="M351" s="185"/>
      <c r="N351" s="168"/>
      <c r="O351" s="168"/>
      <c r="P351" s="168"/>
      <c r="Q351" s="168"/>
      <c r="R351" s="168"/>
      <c r="S351" s="168"/>
      <c r="T351" s="168"/>
      <c r="U351" s="168"/>
      <c r="V351" s="168"/>
      <c r="W351" s="168" t="s">
        <v>1165</v>
      </c>
      <c r="X351" s="183" t="s">
        <v>1160</v>
      </c>
      <c r="Y351" s="168" t="s">
        <v>55</v>
      </c>
      <c r="Z351" s="170">
        <v>2017011000179</v>
      </c>
      <c r="AA351" s="170" t="s">
        <v>1238</v>
      </c>
      <c r="AB351" s="169" t="s">
        <v>1166</v>
      </c>
      <c r="AC351" s="169" t="s">
        <v>1173</v>
      </c>
      <c r="AD351" s="170">
        <v>3202031</v>
      </c>
      <c r="AE351" s="169" t="s">
        <v>1174</v>
      </c>
      <c r="AF351" s="169" t="s">
        <v>1175</v>
      </c>
      <c r="AG351" s="168" t="s">
        <v>1126</v>
      </c>
      <c r="AH351" s="192"/>
    </row>
    <row r="352" spans="1:34" ht="98.25" customHeight="1" x14ac:dyDescent="0.25">
      <c r="A352" s="192"/>
      <c r="B352" s="168" t="s">
        <v>1113</v>
      </c>
      <c r="C352" s="168" t="s">
        <v>1242</v>
      </c>
      <c r="D352" s="168" t="s">
        <v>1291</v>
      </c>
      <c r="E352" s="183" t="s">
        <v>1294</v>
      </c>
      <c r="F352" s="168" t="s">
        <v>1152</v>
      </c>
      <c r="G352" s="183" t="s">
        <v>1158</v>
      </c>
      <c r="H352" s="168" t="s">
        <v>1117</v>
      </c>
      <c r="I352" s="168" t="s">
        <v>1118</v>
      </c>
      <c r="J352" s="184">
        <v>30000000</v>
      </c>
      <c r="K352" s="185"/>
      <c r="L352" s="168"/>
      <c r="M352" s="185"/>
      <c r="N352" s="168"/>
      <c r="O352" s="168"/>
      <c r="P352" s="168"/>
      <c r="Q352" s="168"/>
      <c r="R352" s="168"/>
      <c r="S352" s="168"/>
      <c r="T352" s="168"/>
      <c r="U352" s="168"/>
      <c r="V352" s="168"/>
      <c r="W352" s="168" t="s">
        <v>1165</v>
      </c>
      <c r="X352" s="183" t="s">
        <v>1160</v>
      </c>
      <c r="Y352" s="168" t="s">
        <v>55</v>
      </c>
      <c r="Z352" s="170">
        <v>2017011000179</v>
      </c>
      <c r="AA352" s="170" t="s">
        <v>1238</v>
      </c>
      <c r="AB352" s="169" t="s">
        <v>1166</v>
      </c>
      <c r="AC352" s="169" t="s">
        <v>1173</v>
      </c>
      <c r="AD352" s="170">
        <v>3202031</v>
      </c>
      <c r="AE352" s="169" t="s">
        <v>1174</v>
      </c>
      <c r="AF352" s="169" t="s">
        <v>1175</v>
      </c>
      <c r="AG352" s="168" t="s">
        <v>1124</v>
      </c>
      <c r="AH352" s="192"/>
    </row>
    <row r="353" spans="1:34" ht="98.25" customHeight="1" x14ac:dyDescent="0.25">
      <c r="A353" s="192"/>
      <c r="B353" s="168" t="s">
        <v>1113</v>
      </c>
      <c r="C353" s="168" t="s">
        <v>1242</v>
      </c>
      <c r="D353" s="168" t="s">
        <v>1291</v>
      </c>
      <c r="E353" s="183" t="s">
        <v>1294</v>
      </c>
      <c r="F353" s="168" t="s">
        <v>1152</v>
      </c>
      <c r="G353" s="183" t="s">
        <v>1158</v>
      </c>
      <c r="H353" s="168" t="s">
        <v>1117</v>
      </c>
      <c r="I353" s="168" t="s">
        <v>1118</v>
      </c>
      <c r="J353" s="184">
        <v>51401162.229999997</v>
      </c>
      <c r="K353" s="185"/>
      <c r="L353" s="168"/>
      <c r="M353" s="185"/>
      <c r="N353" s="168"/>
      <c r="O353" s="168"/>
      <c r="P353" s="168"/>
      <c r="Q353" s="168"/>
      <c r="R353" s="168"/>
      <c r="S353" s="168"/>
      <c r="T353" s="168"/>
      <c r="U353" s="168"/>
      <c r="V353" s="168"/>
      <c r="W353" s="168" t="s">
        <v>1165</v>
      </c>
      <c r="X353" s="183" t="s">
        <v>1160</v>
      </c>
      <c r="Y353" s="168" t="s">
        <v>55</v>
      </c>
      <c r="Z353" s="170">
        <v>2017011000179</v>
      </c>
      <c r="AA353" s="170" t="s">
        <v>1238</v>
      </c>
      <c r="AB353" s="169" t="s">
        <v>1166</v>
      </c>
      <c r="AC353" s="169" t="s">
        <v>1173</v>
      </c>
      <c r="AD353" s="170">
        <v>3202031</v>
      </c>
      <c r="AE353" s="169" t="s">
        <v>1174</v>
      </c>
      <c r="AF353" s="169" t="s">
        <v>1175</v>
      </c>
      <c r="AG353" s="168" t="s">
        <v>1128</v>
      </c>
      <c r="AH353" s="192"/>
    </row>
    <row r="354" spans="1:34" ht="98.25" customHeight="1" x14ac:dyDescent="0.25">
      <c r="A354" s="192"/>
      <c r="B354" s="168" t="s">
        <v>1113</v>
      </c>
      <c r="C354" s="168" t="s">
        <v>1242</v>
      </c>
      <c r="D354" s="168" t="s">
        <v>1291</v>
      </c>
      <c r="E354" s="183" t="s">
        <v>1294</v>
      </c>
      <c r="F354" s="168" t="s">
        <v>1116</v>
      </c>
      <c r="G354" s="183" t="s">
        <v>1158</v>
      </c>
      <c r="H354" s="168" t="s">
        <v>1117</v>
      </c>
      <c r="I354" s="168" t="s">
        <v>1118</v>
      </c>
      <c r="J354" s="184">
        <v>51324000.229999997</v>
      </c>
      <c r="K354" s="185"/>
      <c r="L354" s="168"/>
      <c r="M354" s="185"/>
      <c r="N354" s="168"/>
      <c r="O354" s="168"/>
      <c r="P354" s="168"/>
      <c r="Q354" s="168"/>
      <c r="R354" s="168"/>
      <c r="S354" s="168"/>
      <c r="T354" s="168"/>
      <c r="U354" s="168"/>
      <c r="V354" s="168"/>
      <c r="W354" s="168" t="s">
        <v>1165</v>
      </c>
      <c r="X354" s="183" t="s">
        <v>1160</v>
      </c>
      <c r="Y354" s="168" t="s">
        <v>55</v>
      </c>
      <c r="Z354" s="170">
        <v>2017011000179</v>
      </c>
      <c r="AA354" s="170" t="s">
        <v>1238</v>
      </c>
      <c r="AB354" s="169" t="s">
        <v>1166</v>
      </c>
      <c r="AC354" s="169" t="s">
        <v>1269</v>
      </c>
      <c r="AD354" s="170">
        <v>3202005</v>
      </c>
      <c r="AE354" s="169" t="s">
        <v>1270</v>
      </c>
      <c r="AF354" s="169" t="s">
        <v>1271</v>
      </c>
      <c r="AG354" s="168" t="s">
        <v>1128</v>
      </c>
      <c r="AH354" s="192"/>
    </row>
    <row r="355" spans="1:34" ht="98.25" customHeight="1" x14ac:dyDescent="0.25">
      <c r="A355" s="192"/>
      <c r="B355" s="168" t="s">
        <v>1113</v>
      </c>
      <c r="C355" s="168" t="s">
        <v>1242</v>
      </c>
      <c r="D355" s="168" t="s">
        <v>1291</v>
      </c>
      <c r="E355" s="183" t="s">
        <v>1294</v>
      </c>
      <c r="F355" s="168" t="s">
        <v>1116</v>
      </c>
      <c r="G355" s="183" t="s">
        <v>1158</v>
      </c>
      <c r="H355" s="168" t="s">
        <v>1117</v>
      </c>
      <c r="I355" s="168" t="s">
        <v>1118</v>
      </c>
      <c r="J355" s="184">
        <v>51324000.229999997</v>
      </c>
      <c r="K355" s="185"/>
      <c r="L355" s="168"/>
      <c r="M355" s="185"/>
      <c r="N355" s="168"/>
      <c r="O355" s="168"/>
      <c r="P355" s="168"/>
      <c r="Q355" s="168"/>
      <c r="R355" s="168"/>
      <c r="S355" s="168"/>
      <c r="T355" s="168"/>
      <c r="U355" s="168"/>
      <c r="V355" s="168"/>
      <c r="W355" s="168" t="s">
        <v>1165</v>
      </c>
      <c r="X355" s="183" t="s">
        <v>1160</v>
      </c>
      <c r="Y355" s="168" t="s">
        <v>55</v>
      </c>
      <c r="Z355" s="170">
        <v>2017011000179</v>
      </c>
      <c r="AA355" s="170" t="s">
        <v>1238</v>
      </c>
      <c r="AB355" s="169" t="s">
        <v>1166</v>
      </c>
      <c r="AC355" s="169" t="s">
        <v>1269</v>
      </c>
      <c r="AD355" s="170">
        <v>3202005</v>
      </c>
      <c r="AE355" s="169" t="s">
        <v>1270</v>
      </c>
      <c r="AF355" s="169" t="s">
        <v>1271</v>
      </c>
      <c r="AG355" s="168" t="s">
        <v>1128</v>
      </c>
      <c r="AH355" s="192"/>
    </row>
    <row r="356" spans="1:34" ht="98.25" customHeight="1" x14ac:dyDescent="0.25">
      <c r="A356" s="192"/>
      <c r="B356" s="168" t="s">
        <v>1113</v>
      </c>
      <c r="C356" s="168" t="s">
        <v>1242</v>
      </c>
      <c r="D356" s="168" t="s">
        <v>1291</v>
      </c>
      <c r="E356" s="183" t="s">
        <v>1294</v>
      </c>
      <c r="F356" s="168" t="s">
        <v>1116</v>
      </c>
      <c r="G356" s="183" t="s">
        <v>1158</v>
      </c>
      <c r="H356" s="168" t="s">
        <v>1117</v>
      </c>
      <c r="I356" s="168" t="s">
        <v>1118</v>
      </c>
      <c r="J356" s="184">
        <v>41404000.210000001</v>
      </c>
      <c r="K356" s="185"/>
      <c r="L356" s="168"/>
      <c r="M356" s="185"/>
      <c r="N356" s="168"/>
      <c r="O356" s="168"/>
      <c r="P356" s="168"/>
      <c r="Q356" s="168"/>
      <c r="R356" s="168"/>
      <c r="S356" s="168"/>
      <c r="T356" s="168"/>
      <c r="U356" s="168"/>
      <c r="V356" s="168"/>
      <c r="W356" s="168" t="s">
        <v>1165</v>
      </c>
      <c r="X356" s="183" t="s">
        <v>1160</v>
      </c>
      <c r="Y356" s="168" t="s">
        <v>55</v>
      </c>
      <c r="Z356" s="170">
        <v>2017011000179</v>
      </c>
      <c r="AA356" s="170" t="s">
        <v>1238</v>
      </c>
      <c r="AB356" s="169" t="s">
        <v>1166</v>
      </c>
      <c r="AC356" s="169" t="s">
        <v>1269</v>
      </c>
      <c r="AD356" s="170">
        <v>3202005</v>
      </c>
      <c r="AE356" s="169" t="s">
        <v>1270</v>
      </c>
      <c r="AF356" s="169" t="s">
        <v>1271</v>
      </c>
      <c r="AG356" s="168" t="s">
        <v>1128</v>
      </c>
      <c r="AH356" s="192"/>
    </row>
    <row r="357" spans="1:34" ht="98.25" customHeight="1" x14ac:dyDescent="0.25">
      <c r="A357" s="192"/>
      <c r="B357" s="168" t="s">
        <v>1113</v>
      </c>
      <c r="C357" s="168" t="s">
        <v>1242</v>
      </c>
      <c r="D357" s="168" t="s">
        <v>1291</v>
      </c>
      <c r="E357" s="183" t="s">
        <v>1294</v>
      </c>
      <c r="F357" s="168" t="s">
        <v>1116</v>
      </c>
      <c r="G357" s="183" t="s">
        <v>1158</v>
      </c>
      <c r="H357" s="168" t="s">
        <v>1117</v>
      </c>
      <c r="I357" s="168" t="s">
        <v>1118</v>
      </c>
      <c r="J357" s="184">
        <v>62510001.590000004</v>
      </c>
      <c r="K357" s="185"/>
      <c r="L357" s="168"/>
      <c r="M357" s="185"/>
      <c r="N357" s="168"/>
      <c r="O357" s="168"/>
      <c r="P357" s="168"/>
      <c r="Q357" s="168"/>
      <c r="R357" s="168"/>
      <c r="S357" s="168"/>
      <c r="T357" s="168"/>
      <c r="U357" s="168"/>
      <c r="V357" s="168"/>
      <c r="W357" s="168" t="s">
        <v>1165</v>
      </c>
      <c r="X357" s="183" t="s">
        <v>1160</v>
      </c>
      <c r="Y357" s="168" t="s">
        <v>55</v>
      </c>
      <c r="Z357" s="170">
        <v>2017011000179</v>
      </c>
      <c r="AA357" s="170" t="s">
        <v>1238</v>
      </c>
      <c r="AB357" s="169" t="s">
        <v>1166</v>
      </c>
      <c r="AC357" s="169" t="s">
        <v>1269</v>
      </c>
      <c r="AD357" s="170">
        <v>3202005</v>
      </c>
      <c r="AE357" s="169" t="s">
        <v>1270</v>
      </c>
      <c r="AF357" s="169" t="s">
        <v>1271</v>
      </c>
      <c r="AG357" s="168" t="s">
        <v>1128</v>
      </c>
      <c r="AH357" s="192"/>
    </row>
    <row r="358" spans="1:34" ht="98.25" customHeight="1" x14ac:dyDescent="0.25">
      <c r="A358" s="192"/>
      <c r="B358" s="168" t="s">
        <v>1113</v>
      </c>
      <c r="C358" s="168" t="s">
        <v>1242</v>
      </c>
      <c r="D358" s="168" t="s">
        <v>1291</v>
      </c>
      <c r="E358" s="183" t="s">
        <v>1294</v>
      </c>
      <c r="F358" s="168" t="s">
        <v>1116</v>
      </c>
      <c r="G358" s="183" t="s">
        <v>1158</v>
      </c>
      <c r="H358" s="168" t="s">
        <v>1117</v>
      </c>
      <c r="I358" s="168" t="s">
        <v>1118</v>
      </c>
      <c r="J358" s="184">
        <v>62510001.590000004</v>
      </c>
      <c r="K358" s="185"/>
      <c r="L358" s="168"/>
      <c r="M358" s="185"/>
      <c r="N358" s="168"/>
      <c r="O358" s="168"/>
      <c r="P358" s="168"/>
      <c r="Q358" s="168"/>
      <c r="R358" s="168"/>
      <c r="S358" s="168"/>
      <c r="T358" s="168"/>
      <c r="U358" s="168"/>
      <c r="V358" s="168"/>
      <c r="W358" s="168" t="s">
        <v>1165</v>
      </c>
      <c r="X358" s="183" t="s">
        <v>1160</v>
      </c>
      <c r="Y358" s="168" t="s">
        <v>55</v>
      </c>
      <c r="Z358" s="170">
        <v>2017011000179</v>
      </c>
      <c r="AA358" s="170" t="s">
        <v>1238</v>
      </c>
      <c r="AB358" s="169" t="s">
        <v>1166</v>
      </c>
      <c r="AC358" s="169" t="s">
        <v>1269</v>
      </c>
      <c r="AD358" s="170">
        <v>3202005</v>
      </c>
      <c r="AE358" s="169" t="s">
        <v>1270</v>
      </c>
      <c r="AF358" s="169" t="s">
        <v>1271</v>
      </c>
      <c r="AG358" s="168" t="s">
        <v>1128</v>
      </c>
      <c r="AH358" s="192"/>
    </row>
    <row r="359" spans="1:34" ht="98.25" customHeight="1" x14ac:dyDescent="0.25">
      <c r="A359" s="192"/>
      <c r="B359" s="168" t="s">
        <v>1113</v>
      </c>
      <c r="C359" s="168" t="s">
        <v>1242</v>
      </c>
      <c r="D359" s="168" t="s">
        <v>1291</v>
      </c>
      <c r="E359" s="183" t="s">
        <v>1294</v>
      </c>
      <c r="F359" s="168" t="s">
        <v>1116</v>
      </c>
      <c r="G359" s="183" t="s">
        <v>1158</v>
      </c>
      <c r="H359" s="168" t="s">
        <v>1117</v>
      </c>
      <c r="I359" s="168" t="s">
        <v>1118</v>
      </c>
      <c r="J359" s="184">
        <v>69344000.239999995</v>
      </c>
      <c r="K359" s="185"/>
      <c r="L359" s="168"/>
      <c r="M359" s="185"/>
      <c r="N359" s="168"/>
      <c r="O359" s="168"/>
      <c r="P359" s="168"/>
      <c r="Q359" s="168"/>
      <c r="R359" s="168"/>
      <c r="S359" s="168"/>
      <c r="T359" s="168"/>
      <c r="U359" s="168"/>
      <c r="V359" s="168"/>
      <c r="W359" s="168" t="s">
        <v>1165</v>
      </c>
      <c r="X359" s="183" t="s">
        <v>1160</v>
      </c>
      <c r="Y359" s="168" t="s">
        <v>55</v>
      </c>
      <c r="Z359" s="170">
        <v>2017011000179</v>
      </c>
      <c r="AA359" s="170" t="s">
        <v>1238</v>
      </c>
      <c r="AB359" s="169" t="s">
        <v>1166</v>
      </c>
      <c r="AC359" s="169" t="s">
        <v>1269</v>
      </c>
      <c r="AD359" s="170">
        <v>3202005</v>
      </c>
      <c r="AE359" s="169" t="s">
        <v>1270</v>
      </c>
      <c r="AF359" s="169" t="s">
        <v>1271</v>
      </c>
      <c r="AG359" s="168" t="s">
        <v>1128</v>
      </c>
      <c r="AH359" s="192"/>
    </row>
    <row r="360" spans="1:34" ht="98.25" customHeight="1" x14ac:dyDescent="0.25">
      <c r="A360" s="192"/>
      <c r="B360" s="168" t="s">
        <v>1113</v>
      </c>
      <c r="C360" s="168" t="s">
        <v>1242</v>
      </c>
      <c r="D360" s="168" t="s">
        <v>1291</v>
      </c>
      <c r="E360" s="183" t="s">
        <v>1294</v>
      </c>
      <c r="F360" s="168" t="s">
        <v>1116</v>
      </c>
      <c r="G360" s="183" t="s">
        <v>1158</v>
      </c>
      <c r="H360" s="168" t="s">
        <v>1117</v>
      </c>
      <c r="I360" s="168" t="s">
        <v>1118</v>
      </c>
      <c r="J360" s="184">
        <v>74734000.465000004</v>
      </c>
      <c r="K360" s="185"/>
      <c r="L360" s="168"/>
      <c r="M360" s="185"/>
      <c r="N360" s="168"/>
      <c r="O360" s="168"/>
      <c r="P360" s="168"/>
      <c r="Q360" s="168"/>
      <c r="R360" s="168"/>
      <c r="S360" s="168"/>
      <c r="T360" s="168"/>
      <c r="U360" s="168"/>
      <c r="V360" s="168"/>
      <c r="W360" s="168" t="s">
        <v>1165</v>
      </c>
      <c r="X360" s="183" t="s">
        <v>1160</v>
      </c>
      <c r="Y360" s="168" t="s">
        <v>55</v>
      </c>
      <c r="Z360" s="170">
        <v>2017011000179</v>
      </c>
      <c r="AA360" s="170" t="s">
        <v>1238</v>
      </c>
      <c r="AB360" s="169" t="s">
        <v>1166</v>
      </c>
      <c r="AC360" s="169" t="s">
        <v>1269</v>
      </c>
      <c r="AD360" s="170">
        <v>3202005</v>
      </c>
      <c r="AE360" s="169" t="s">
        <v>1270</v>
      </c>
      <c r="AF360" s="169" t="s">
        <v>1271</v>
      </c>
      <c r="AG360" s="168" t="s">
        <v>1128</v>
      </c>
      <c r="AH360" s="192"/>
    </row>
    <row r="361" spans="1:34" ht="98.25" customHeight="1" x14ac:dyDescent="0.25">
      <c r="A361" s="192"/>
      <c r="B361" s="168" t="s">
        <v>1113</v>
      </c>
      <c r="C361" s="168" t="s">
        <v>1242</v>
      </c>
      <c r="D361" s="168" t="s">
        <v>1291</v>
      </c>
      <c r="E361" s="183" t="s">
        <v>1294</v>
      </c>
      <c r="F361" s="168" t="s">
        <v>1116</v>
      </c>
      <c r="G361" s="183" t="s">
        <v>1158</v>
      </c>
      <c r="H361" s="168" t="s">
        <v>1117</v>
      </c>
      <c r="I361" s="168" t="s">
        <v>1118</v>
      </c>
      <c r="J361" s="184">
        <v>69344001.239999995</v>
      </c>
      <c r="K361" s="185"/>
      <c r="L361" s="168"/>
      <c r="M361" s="185"/>
      <c r="N361" s="168"/>
      <c r="O361" s="168"/>
      <c r="P361" s="168"/>
      <c r="Q361" s="168"/>
      <c r="R361" s="168"/>
      <c r="S361" s="168"/>
      <c r="T361" s="168"/>
      <c r="U361" s="168"/>
      <c r="V361" s="168"/>
      <c r="W361" s="168" t="s">
        <v>1165</v>
      </c>
      <c r="X361" s="183" t="s">
        <v>1160</v>
      </c>
      <c r="Y361" s="168" t="s">
        <v>55</v>
      </c>
      <c r="Z361" s="170">
        <v>2017011000179</v>
      </c>
      <c r="AA361" s="170" t="s">
        <v>1238</v>
      </c>
      <c r="AB361" s="169" t="s">
        <v>1224</v>
      </c>
      <c r="AC361" s="169" t="s">
        <v>1280</v>
      </c>
      <c r="AD361" s="170">
        <v>3202004</v>
      </c>
      <c r="AE361" s="169" t="s">
        <v>1281</v>
      </c>
      <c r="AF361" s="169" t="s">
        <v>1282</v>
      </c>
      <c r="AG361" s="168" t="s">
        <v>1128</v>
      </c>
      <c r="AH361" s="192"/>
    </row>
    <row r="362" spans="1:34" ht="98.25" customHeight="1" x14ac:dyDescent="0.25">
      <c r="A362" s="192"/>
      <c r="B362" s="168" t="s">
        <v>1113</v>
      </c>
      <c r="C362" s="168" t="s">
        <v>1242</v>
      </c>
      <c r="D362" s="168" t="s">
        <v>1291</v>
      </c>
      <c r="E362" s="183" t="s">
        <v>1294</v>
      </c>
      <c r="F362" s="168" t="s">
        <v>1116</v>
      </c>
      <c r="G362" s="183" t="s">
        <v>1158</v>
      </c>
      <c r="H362" s="168" t="s">
        <v>1117</v>
      </c>
      <c r="I362" s="168" t="s">
        <v>1118</v>
      </c>
      <c r="J362" s="184">
        <v>43160533</v>
      </c>
      <c r="K362" s="185"/>
      <c r="L362" s="168"/>
      <c r="M362" s="185"/>
      <c r="N362" s="168"/>
      <c r="O362" s="168"/>
      <c r="P362" s="168"/>
      <c r="Q362" s="168"/>
      <c r="R362" s="168"/>
      <c r="S362" s="168"/>
      <c r="T362" s="168"/>
      <c r="U362" s="168"/>
      <c r="V362" s="168"/>
      <c r="W362" s="168" t="s">
        <v>1165</v>
      </c>
      <c r="X362" s="183" t="s">
        <v>1160</v>
      </c>
      <c r="Y362" s="168" t="s">
        <v>55</v>
      </c>
      <c r="Z362" s="170">
        <v>2017011000179</v>
      </c>
      <c r="AA362" s="170" t="s">
        <v>1238</v>
      </c>
      <c r="AB362" s="169" t="s">
        <v>1179</v>
      </c>
      <c r="AC362" s="169" t="s">
        <v>1180</v>
      </c>
      <c r="AD362" s="170">
        <v>3202008</v>
      </c>
      <c r="AE362" s="169" t="s">
        <v>1181</v>
      </c>
      <c r="AF362" s="169" t="s">
        <v>1186</v>
      </c>
      <c r="AG362" s="168" t="s">
        <v>1128</v>
      </c>
      <c r="AH362" s="192"/>
    </row>
    <row r="363" spans="1:34" ht="98.25" customHeight="1" x14ac:dyDescent="0.25">
      <c r="A363" s="192"/>
      <c r="B363" s="168" t="s">
        <v>1113</v>
      </c>
      <c r="C363" s="168" t="s">
        <v>1242</v>
      </c>
      <c r="D363" s="168" t="s">
        <v>1291</v>
      </c>
      <c r="E363" s="183" t="s">
        <v>1294</v>
      </c>
      <c r="F363" s="168" t="s">
        <v>1116</v>
      </c>
      <c r="G363" s="183" t="s">
        <v>1158</v>
      </c>
      <c r="H363" s="168" t="s">
        <v>1117</v>
      </c>
      <c r="I363" s="168" t="s">
        <v>1118</v>
      </c>
      <c r="J363" s="184">
        <v>69344000</v>
      </c>
      <c r="K363" s="185"/>
      <c r="L363" s="168"/>
      <c r="M363" s="185"/>
      <c r="N363" s="168"/>
      <c r="O363" s="168"/>
      <c r="P363" s="168"/>
      <c r="Q363" s="168"/>
      <c r="R363" s="168"/>
      <c r="S363" s="168"/>
      <c r="T363" s="168"/>
      <c r="U363" s="168"/>
      <c r="V363" s="168"/>
      <c r="W363" s="168" t="s">
        <v>1165</v>
      </c>
      <c r="X363" s="183" t="s">
        <v>1160</v>
      </c>
      <c r="Y363" s="168" t="s">
        <v>55</v>
      </c>
      <c r="Z363" s="170">
        <v>2017011000179</v>
      </c>
      <c r="AA363" s="170" t="s">
        <v>1238</v>
      </c>
      <c r="AB363" s="169" t="s">
        <v>1179</v>
      </c>
      <c r="AC363" s="169" t="s">
        <v>1180</v>
      </c>
      <c r="AD363" s="170">
        <v>3202008</v>
      </c>
      <c r="AE363" s="169" t="s">
        <v>1181</v>
      </c>
      <c r="AF363" s="169" t="s">
        <v>1186</v>
      </c>
      <c r="AG363" s="168" t="s">
        <v>1128</v>
      </c>
      <c r="AH363" s="192"/>
    </row>
    <row r="364" spans="1:34" ht="98.25" customHeight="1" x14ac:dyDescent="0.25">
      <c r="A364" s="192"/>
      <c r="B364" s="168" t="s">
        <v>1113</v>
      </c>
      <c r="C364" s="168" t="s">
        <v>1242</v>
      </c>
      <c r="D364" s="168" t="s">
        <v>1291</v>
      </c>
      <c r="E364" s="183" t="s">
        <v>1294</v>
      </c>
      <c r="F364" s="168" t="s">
        <v>1116</v>
      </c>
      <c r="G364" s="183" t="s">
        <v>1158</v>
      </c>
      <c r="H364" s="168" t="s">
        <v>1117</v>
      </c>
      <c r="I364" s="168" t="s">
        <v>1118</v>
      </c>
      <c r="J364" s="184">
        <v>69344000</v>
      </c>
      <c r="K364" s="185"/>
      <c r="L364" s="168"/>
      <c r="M364" s="185"/>
      <c r="N364" s="168"/>
      <c r="O364" s="168"/>
      <c r="P364" s="168"/>
      <c r="Q364" s="168"/>
      <c r="R364" s="168"/>
      <c r="S364" s="168"/>
      <c r="T364" s="168"/>
      <c r="U364" s="168"/>
      <c r="V364" s="168"/>
      <c r="W364" s="168" t="s">
        <v>1165</v>
      </c>
      <c r="X364" s="183" t="s">
        <v>1160</v>
      </c>
      <c r="Y364" s="168" t="s">
        <v>55</v>
      </c>
      <c r="Z364" s="170">
        <v>2017011000179</v>
      </c>
      <c r="AA364" s="170" t="s">
        <v>1238</v>
      </c>
      <c r="AB364" s="169" t="s">
        <v>1179</v>
      </c>
      <c r="AC364" s="169" t="s">
        <v>1180</v>
      </c>
      <c r="AD364" s="170">
        <v>3202008</v>
      </c>
      <c r="AE364" s="169" t="s">
        <v>1181</v>
      </c>
      <c r="AF364" s="169" t="s">
        <v>1186</v>
      </c>
      <c r="AG364" s="168" t="s">
        <v>1128</v>
      </c>
      <c r="AH364" s="192"/>
    </row>
    <row r="365" spans="1:34" ht="98.25" customHeight="1" x14ac:dyDescent="0.25">
      <c r="A365" s="192"/>
      <c r="B365" s="168" t="s">
        <v>1113</v>
      </c>
      <c r="C365" s="168" t="s">
        <v>1242</v>
      </c>
      <c r="D365" s="168" t="s">
        <v>1291</v>
      </c>
      <c r="E365" s="183" t="s">
        <v>1294</v>
      </c>
      <c r="F365" s="168" t="s">
        <v>1116</v>
      </c>
      <c r="G365" s="183" t="s">
        <v>1158</v>
      </c>
      <c r="H365" s="168" t="s">
        <v>1117</v>
      </c>
      <c r="I365" s="168" t="s">
        <v>1118</v>
      </c>
      <c r="J365" s="184">
        <v>61749800.320000008</v>
      </c>
      <c r="K365" s="185"/>
      <c r="L365" s="168"/>
      <c r="M365" s="185"/>
      <c r="N365" s="168"/>
      <c r="O365" s="168"/>
      <c r="P365" s="168"/>
      <c r="Q365" s="168"/>
      <c r="R365" s="168"/>
      <c r="S365" s="168"/>
      <c r="T365" s="168"/>
      <c r="U365" s="168"/>
      <c r="V365" s="168"/>
      <c r="W365" s="168" t="s">
        <v>1165</v>
      </c>
      <c r="X365" s="183" t="s">
        <v>1160</v>
      </c>
      <c r="Y365" s="168" t="s">
        <v>55</v>
      </c>
      <c r="Z365" s="170">
        <v>2017011000179</v>
      </c>
      <c r="AA365" s="170" t="s">
        <v>1238</v>
      </c>
      <c r="AB365" s="169" t="s">
        <v>1179</v>
      </c>
      <c r="AC365" s="169" t="s">
        <v>1180</v>
      </c>
      <c r="AD365" s="170">
        <v>3202008</v>
      </c>
      <c r="AE365" s="169" t="s">
        <v>1181</v>
      </c>
      <c r="AF365" s="169" t="s">
        <v>1186</v>
      </c>
      <c r="AG365" s="168" t="s">
        <v>1128</v>
      </c>
      <c r="AH365" s="192"/>
    </row>
    <row r="366" spans="1:34" ht="98.25" customHeight="1" x14ac:dyDescent="0.25">
      <c r="A366" s="192"/>
      <c r="B366" s="168" t="s">
        <v>1113</v>
      </c>
      <c r="C366" s="168" t="s">
        <v>1242</v>
      </c>
      <c r="D366" s="168" t="s">
        <v>1291</v>
      </c>
      <c r="E366" s="183" t="s">
        <v>1294</v>
      </c>
      <c r="F366" s="168" t="s">
        <v>1116</v>
      </c>
      <c r="G366" s="183" t="s">
        <v>1158</v>
      </c>
      <c r="H366" s="168" t="s">
        <v>1117</v>
      </c>
      <c r="I366" s="168" t="s">
        <v>1118</v>
      </c>
      <c r="J366" s="184">
        <v>103186864.66</v>
      </c>
      <c r="K366" s="185"/>
      <c r="L366" s="168"/>
      <c r="M366" s="185"/>
      <c r="N366" s="168"/>
      <c r="O366" s="168"/>
      <c r="P366" s="168"/>
      <c r="Q366" s="168"/>
      <c r="R366" s="168"/>
      <c r="S366" s="168"/>
      <c r="T366" s="168"/>
      <c r="U366" s="168"/>
      <c r="V366" s="168"/>
      <c r="W366" s="168" t="s">
        <v>1165</v>
      </c>
      <c r="X366" s="183" t="s">
        <v>1160</v>
      </c>
      <c r="Y366" s="168" t="s">
        <v>55</v>
      </c>
      <c r="Z366" s="170">
        <v>2017011000179</v>
      </c>
      <c r="AA366" s="170" t="s">
        <v>1238</v>
      </c>
      <c r="AB366" s="169" t="s">
        <v>1179</v>
      </c>
      <c r="AC366" s="169" t="s">
        <v>1180</v>
      </c>
      <c r="AD366" s="170">
        <v>3202008</v>
      </c>
      <c r="AE366" s="169" t="s">
        <v>1181</v>
      </c>
      <c r="AF366" s="169" t="s">
        <v>1186</v>
      </c>
      <c r="AG366" s="168" t="s">
        <v>1128</v>
      </c>
      <c r="AH366" s="192"/>
    </row>
    <row r="367" spans="1:34" ht="98.25" customHeight="1" x14ac:dyDescent="0.25">
      <c r="A367" s="192"/>
      <c r="B367" s="168" t="s">
        <v>1113</v>
      </c>
      <c r="C367" s="168" t="s">
        <v>1242</v>
      </c>
      <c r="D367" s="168" t="s">
        <v>1291</v>
      </c>
      <c r="E367" s="183" t="s">
        <v>1294</v>
      </c>
      <c r="F367" s="168" t="s">
        <v>1116</v>
      </c>
      <c r="G367" s="183" t="s">
        <v>1158</v>
      </c>
      <c r="H367" s="168" t="s">
        <v>1117</v>
      </c>
      <c r="I367" s="168" t="s">
        <v>1118</v>
      </c>
      <c r="J367" s="184">
        <v>300000000</v>
      </c>
      <c r="K367" s="185"/>
      <c r="L367" s="168"/>
      <c r="M367" s="185"/>
      <c r="N367" s="168"/>
      <c r="O367" s="168"/>
      <c r="P367" s="168"/>
      <c r="Q367" s="168"/>
      <c r="R367" s="168"/>
      <c r="S367" s="168"/>
      <c r="T367" s="168"/>
      <c r="U367" s="168"/>
      <c r="V367" s="168"/>
      <c r="W367" s="168" t="s">
        <v>1119</v>
      </c>
      <c r="X367" s="183" t="s">
        <v>1160</v>
      </c>
      <c r="Y367" s="168" t="s">
        <v>363</v>
      </c>
      <c r="Z367" s="170">
        <v>2019011000081</v>
      </c>
      <c r="AA367" s="170" t="s">
        <v>1161</v>
      </c>
      <c r="AB367" s="169" t="s">
        <v>1143</v>
      </c>
      <c r="AC367" s="169" t="s">
        <v>1144</v>
      </c>
      <c r="AD367" s="170">
        <v>3299065</v>
      </c>
      <c r="AE367" s="169" t="s">
        <v>1145</v>
      </c>
      <c r="AF367" s="169" t="s">
        <v>1149</v>
      </c>
      <c r="AG367" s="168" t="s">
        <v>1156</v>
      </c>
      <c r="AH367" s="192"/>
    </row>
    <row r="368" spans="1:34" ht="98.25" customHeight="1" x14ac:dyDescent="0.25">
      <c r="A368" s="192"/>
      <c r="B368" s="168" t="s">
        <v>1113</v>
      </c>
      <c r="C368" s="168" t="s">
        <v>1242</v>
      </c>
      <c r="D368" s="168" t="s">
        <v>1291</v>
      </c>
      <c r="E368" s="183" t="s">
        <v>1294</v>
      </c>
      <c r="F368" s="168" t="s">
        <v>1116</v>
      </c>
      <c r="G368" s="183" t="s">
        <v>1158</v>
      </c>
      <c r="H368" s="168" t="s">
        <v>1117</v>
      </c>
      <c r="I368" s="168" t="s">
        <v>1118</v>
      </c>
      <c r="J368" s="184">
        <v>450000000</v>
      </c>
      <c r="K368" s="185"/>
      <c r="L368" s="168"/>
      <c r="M368" s="185"/>
      <c r="N368" s="168"/>
      <c r="O368" s="168"/>
      <c r="P368" s="168"/>
      <c r="Q368" s="168"/>
      <c r="R368" s="168"/>
      <c r="S368" s="168"/>
      <c r="T368" s="168"/>
      <c r="U368" s="168"/>
      <c r="V368" s="168"/>
      <c r="W368" s="168" t="s">
        <v>1119</v>
      </c>
      <c r="X368" s="183" t="s">
        <v>1160</v>
      </c>
      <c r="Y368" s="168" t="s">
        <v>363</v>
      </c>
      <c r="Z368" s="170">
        <v>2019011000081</v>
      </c>
      <c r="AA368" s="170" t="s">
        <v>1161</v>
      </c>
      <c r="AB368" s="169" t="s">
        <v>1143</v>
      </c>
      <c r="AC368" s="169" t="s">
        <v>1144</v>
      </c>
      <c r="AD368" s="170">
        <v>3299065</v>
      </c>
      <c r="AE368" s="169" t="s">
        <v>1145</v>
      </c>
      <c r="AF368" s="169" t="s">
        <v>1149</v>
      </c>
      <c r="AG368" s="168" t="s">
        <v>1156</v>
      </c>
      <c r="AH368" s="192"/>
    </row>
    <row r="369" spans="1:34" ht="98.25" customHeight="1" x14ac:dyDescent="0.25">
      <c r="A369" s="192"/>
      <c r="B369" s="168" t="s">
        <v>1113</v>
      </c>
      <c r="C369" s="168" t="s">
        <v>1242</v>
      </c>
      <c r="D369" s="168" t="s">
        <v>1291</v>
      </c>
      <c r="E369" s="183" t="s">
        <v>1294</v>
      </c>
      <c r="F369" s="168" t="s">
        <v>1152</v>
      </c>
      <c r="G369" s="183" t="s">
        <v>1158</v>
      </c>
      <c r="H369" s="168" t="s">
        <v>1117</v>
      </c>
      <c r="I369" s="168" t="s">
        <v>1118</v>
      </c>
      <c r="J369" s="184">
        <v>170000000</v>
      </c>
      <c r="K369" s="185"/>
      <c r="L369" s="168"/>
      <c r="M369" s="185"/>
      <c r="N369" s="168"/>
      <c r="O369" s="168"/>
      <c r="P369" s="168"/>
      <c r="Q369" s="168"/>
      <c r="R369" s="168"/>
      <c r="S369" s="168"/>
      <c r="T369" s="168"/>
      <c r="U369" s="168"/>
      <c r="V369" s="168"/>
      <c r="W369" s="168" t="s">
        <v>1119</v>
      </c>
      <c r="X369" s="183" t="s">
        <v>1160</v>
      </c>
      <c r="Y369" s="168" t="s">
        <v>363</v>
      </c>
      <c r="Z369" s="170">
        <v>2019011000081</v>
      </c>
      <c r="AA369" s="170" t="s">
        <v>1161</v>
      </c>
      <c r="AB369" s="169" t="s">
        <v>1143</v>
      </c>
      <c r="AC369" s="169" t="s">
        <v>1144</v>
      </c>
      <c r="AD369" s="170">
        <v>3299065</v>
      </c>
      <c r="AE369" s="169" t="s">
        <v>1145</v>
      </c>
      <c r="AF369" s="169" t="s">
        <v>1149</v>
      </c>
      <c r="AG369" s="168" t="s">
        <v>1156</v>
      </c>
      <c r="AH369" s="192"/>
    </row>
    <row r="370" spans="1:34" ht="98.25" customHeight="1" x14ac:dyDescent="0.25">
      <c r="A370" s="192"/>
      <c r="B370" s="168" t="s">
        <v>1113</v>
      </c>
      <c r="C370" s="168" t="s">
        <v>1242</v>
      </c>
      <c r="D370" s="168" t="s">
        <v>1291</v>
      </c>
      <c r="E370" s="183" t="s">
        <v>1294</v>
      </c>
      <c r="F370" s="168" t="s">
        <v>1116</v>
      </c>
      <c r="G370" s="183" t="s">
        <v>1158</v>
      </c>
      <c r="H370" s="168" t="s">
        <v>1117</v>
      </c>
      <c r="I370" s="168" t="s">
        <v>1118</v>
      </c>
      <c r="J370" s="184">
        <v>0</v>
      </c>
      <c r="K370" s="185"/>
      <c r="L370" s="168"/>
      <c r="M370" s="185"/>
      <c r="N370" s="168"/>
      <c r="O370" s="168"/>
      <c r="P370" s="168"/>
      <c r="Q370" s="168"/>
      <c r="R370" s="168"/>
      <c r="S370" s="168"/>
      <c r="T370" s="168"/>
      <c r="U370" s="168"/>
      <c r="V370" s="168"/>
      <c r="W370" s="168" t="s">
        <v>1165</v>
      </c>
      <c r="X370" s="183" t="s">
        <v>1160</v>
      </c>
      <c r="Y370" s="168" t="s">
        <v>55</v>
      </c>
      <c r="Z370" s="170">
        <v>2017011000179</v>
      </c>
      <c r="AA370" s="170" t="s">
        <v>1238</v>
      </c>
      <c r="AB370" s="169" t="s">
        <v>1179</v>
      </c>
      <c r="AC370" s="169" t="s">
        <v>1244</v>
      </c>
      <c r="AD370" s="170">
        <v>3202002</v>
      </c>
      <c r="AE370" s="169" t="s">
        <v>1122</v>
      </c>
      <c r="AF370" s="169" t="s">
        <v>1292</v>
      </c>
      <c r="AG370" s="168" t="s">
        <v>1128</v>
      </c>
      <c r="AH370" s="192"/>
    </row>
    <row r="371" spans="1:34" ht="98.25" customHeight="1" x14ac:dyDescent="0.25">
      <c r="A371" s="192"/>
      <c r="B371" s="168" t="s">
        <v>1113</v>
      </c>
      <c r="C371" s="168" t="s">
        <v>1242</v>
      </c>
      <c r="D371" s="168" t="s">
        <v>1291</v>
      </c>
      <c r="E371" s="183" t="s">
        <v>1294</v>
      </c>
      <c r="F371" s="168" t="s">
        <v>1116</v>
      </c>
      <c r="G371" s="183" t="s">
        <v>1158</v>
      </c>
      <c r="H371" s="168" t="s">
        <v>1117</v>
      </c>
      <c r="I371" s="168" t="s">
        <v>1118</v>
      </c>
      <c r="J371" s="184">
        <v>41402935.404998779</v>
      </c>
      <c r="K371" s="185"/>
      <c r="L371" s="168"/>
      <c r="M371" s="185"/>
      <c r="N371" s="168"/>
      <c r="O371" s="168"/>
      <c r="P371" s="168"/>
      <c r="Q371" s="168"/>
      <c r="R371" s="168"/>
      <c r="S371" s="168"/>
      <c r="T371" s="168"/>
      <c r="U371" s="168"/>
      <c r="V371" s="168"/>
      <c r="W371" s="168" t="s">
        <v>1119</v>
      </c>
      <c r="X371" s="183" t="s">
        <v>1160</v>
      </c>
      <c r="Y371" s="168" t="s">
        <v>363</v>
      </c>
      <c r="Z371" s="170">
        <v>2019011000081</v>
      </c>
      <c r="AA371" s="170" t="s">
        <v>1161</v>
      </c>
      <c r="AB371" s="169" t="s">
        <v>1120</v>
      </c>
      <c r="AC371" s="169" t="s">
        <v>606</v>
      </c>
      <c r="AD371" s="170">
        <v>3299060</v>
      </c>
      <c r="AE371" s="169" t="s">
        <v>1135</v>
      </c>
      <c r="AF371" s="169" t="s">
        <v>1295</v>
      </c>
      <c r="AG371" s="168" t="s">
        <v>1128</v>
      </c>
      <c r="AH371" s="192"/>
    </row>
    <row r="372" spans="1:34" ht="98.25" customHeight="1" x14ac:dyDescent="0.25">
      <c r="A372" s="192"/>
      <c r="B372" s="168" t="s">
        <v>1113</v>
      </c>
      <c r="C372" s="168" t="s">
        <v>1296</v>
      </c>
      <c r="D372" s="168" t="s">
        <v>1297</v>
      </c>
      <c r="E372" s="183" t="s">
        <v>533</v>
      </c>
      <c r="F372" s="168" t="s">
        <v>1116</v>
      </c>
      <c r="G372" s="183" t="s">
        <v>1158</v>
      </c>
      <c r="H372" s="168" t="s">
        <v>1117</v>
      </c>
      <c r="I372" s="168" t="s">
        <v>1118</v>
      </c>
      <c r="J372" s="184">
        <v>2817000</v>
      </c>
      <c r="K372" s="185">
        <v>0</v>
      </c>
      <c r="L372" s="168" t="s">
        <v>1298</v>
      </c>
      <c r="M372" s="185" t="s">
        <v>1298</v>
      </c>
      <c r="N372" s="168" t="s">
        <v>1298</v>
      </c>
      <c r="O372" s="168" t="s">
        <v>1199</v>
      </c>
      <c r="P372" s="168" t="s">
        <v>1298</v>
      </c>
      <c r="Q372" s="168" t="s">
        <v>1298</v>
      </c>
      <c r="R372" s="168" t="s">
        <v>1298</v>
      </c>
      <c r="S372" s="168" t="s">
        <v>1298</v>
      </c>
      <c r="T372" s="168" t="s">
        <v>1298</v>
      </c>
      <c r="U372" s="168" t="s">
        <v>1298</v>
      </c>
      <c r="V372" s="168" t="s">
        <v>1298</v>
      </c>
      <c r="W372" s="168" t="s">
        <v>1165</v>
      </c>
      <c r="X372" s="183" t="s">
        <v>1160</v>
      </c>
      <c r="Y372" s="168" t="s">
        <v>55</v>
      </c>
      <c r="Z372" s="170">
        <v>2017011000179</v>
      </c>
      <c r="AA372" s="170" t="s">
        <v>1238</v>
      </c>
      <c r="AB372" s="169" t="s">
        <v>1224</v>
      </c>
      <c r="AC372" s="169" t="s">
        <v>1225</v>
      </c>
      <c r="AD372" s="170">
        <v>3202010</v>
      </c>
      <c r="AE372" s="169" t="s">
        <v>1226</v>
      </c>
      <c r="AF372" s="169" t="s">
        <v>1299</v>
      </c>
      <c r="AG372" s="168" t="s">
        <v>1128</v>
      </c>
      <c r="AH372" s="192"/>
    </row>
    <row r="373" spans="1:34" ht="98.25" customHeight="1" x14ac:dyDescent="0.25">
      <c r="A373" s="192"/>
      <c r="B373" s="168" t="s">
        <v>1113</v>
      </c>
      <c r="C373" s="168" t="s">
        <v>1296</v>
      </c>
      <c r="D373" s="168" t="s">
        <v>1297</v>
      </c>
      <c r="E373" s="183" t="s">
        <v>533</v>
      </c>
      <c r="F373" s="168" t="s">
        <v>1116</v>
      </c>
      <c r="G373" s="183" t="s">
        <v>1158</v>
      </c>
      <c r="H373" s="168" t="s">
        <v>1117</v>
      </c>
      <c r="I373" s="168" t="s">
        <v>1118</v>
      </c>
      <c r="J373" s="184">
        <v>828082216</v>
      </c>
      <c r="K373" s="185">
        <v>0</v>
      </c>
      <c r="L373" s="168" t="s">
        <v>1298</v>
      </c>
      <c r="M373" s="185" t="s">
        <v>1298</v>
      </c>
      <c r="N373" s="168" t="s">
        <v>1298</v>
      </c>
      <c r="O373" s="168" t="s">
        <v>1199</v>
      </c>
      <c r="P373" s="168" t="s">
        <v>1298</v>
      </c>
      <c r="Q373" s="168" t="s">
        <v>1298</v>
      </c>
      <c r="R373" s="168" t="s">
        <v>1298</v>
      </c>
      <c r="S373" s="168" t="s">
        <v>1298</v>
      </c>
      <c r="T373" s="168" t="s">
        <v>1298</v>
      </c>
      <c r="U373" s="168" t="s">
        <v>1298</v>
      </c>
      <c r="V373" s="168" t="s">
        <v>1298</v>
      </c>
      <c r="W373" s="168" t="s">
        <v>1165</v>
      </c>
      <c r="X373" s="183" t="s">
        <v>1160</v>
      </c>
      <c r="Y373" s="168" t="s">
        <v>55</v>
      </c>
      <c r="Z373" s="170">
        <v>2017011000179</v>
      </c>
      <c r="AA373" s="170" t="s">
        <v>1238</v>
      </c>
      <c r="AB373" s="169" t="s">
        <v>1224</v>
      </c>
      <c r="AC373" s="169" t="s">
        <v>1225</v>
      </c>
      <c r="AD373" s="170">
        <v>3202010</v>
      </c>
      <c r="AE373" s="169" t="s">
        <v>1226</v>
      </c>
      <c r="AF373" s="169" t="s">
        <v>1299</v>
      </c>
      <c r="AG373" s="168" t="s">
        <v>1128</v>
      </c>
      <c r="AH373" s="192"/>
    </row>
    <row r="374" spans="1:34" ht="98.25" customHeight="1" x14ac:dyDescent="0.25">
      <c r="A374" s="192"/>
      <c r="B374" s="168" t="s">
        <v>1113</v>
      </c>
      <c r="C374" s="168" t="s">
        <v>1296</v>
      </c>
      <c r="D374" s="168" t="s">
        <v>1297</v>
      </c>
      <c r="E374" s="183" t="s">
        <v>533</v>
      </c>
      <c r="F374" s="168" t="s">
        <v>1152</v>
      </c>
      <c r="G374" s="183" t="s">
        <v>1158</v>
      </c>
      <c r="H374" s="168" t="s">
        <v>1117</v>
      </c>
      <c r="I374" s="168" t="s">
        <v>1118</v>
      </c>
      <c r="J374" s="184">
        <v>21311059</v>
      </c>
      <c r="K374" s="185">
        <v>0</v>
      </c>
      <c r="L374" s="168" t="s">
        <v>1298</v>
      </c>
      <c r="M374" s="185" t="s">
        <v>1298</v>
      </c>
      <c r="N374" s="168" t="s">
        <v>1298</v>
      </c>
      <c r="O374" s="168" t="s">
        <v>1199</v>
      </c>
      <c r="P374" s="168" t="s">
        <v>1298</v>
      </c>
      <c r="Q374" s="168" t="s">
        <v>1298</v>
      </c>
      <c r="R374" s="168" t="s">
        <v>1298</v>
      </c>
      <c r="S374" s="168" t="s">
        <v>1298</v>
      </c>
      <c r="T374" s="168" t="s">
        <v>1298</v>
      </c>
      <c r="U374" s="168" t="s">
        <v>1298</v>
      </c>
      <c r="V374" s="168" t="s">
        <v>1298</v>
      </c>
      <c r="W374" s="168" t="s">
        <v>1165</v>
      </c>
      <c r="X374" s="183" t="s">
        <v>1160</v>
      </c>
      <c r="Y374" s="168" t="s">
        <v>55</v>
      </c>
      <c r="Z374" s="170">
        <v>2017011000179</v>
      </c>
      <c r="AA374" s="170" t="s">
        <v>1238</v>
      </c>
      <c r="AB374" s="169" t="s">
        <v>1224</v>
      </c>
      <c r="AC374" s="169" t="s">
        <v>1225</v>
      </c>
      <c r="AD374" s="170">
        <v>3202010</v>
      </c>
      <c r="AE374" s="169" t="s">
        <v>1226</v>
      </c>
      <c r="AF374" s="169" t="s">
        <v>1299</v>
      </c>
      <c r="AG374" s="168" t="s">
        <v>1126</v>
      </c>
      <c r="AH374" s="192"/>
    </row>
    <row r="375" spans="1:34" ht="98.25" customHeight="1" x14ac:dyDescent="0.25">
      <c r="A375" s="192"/>
      <c r="B375" s="168" t="s">
        <v>1113</v>
      </c>
      <c r="C375" s="168" t="s">
        <v>1296</v>
      </c>
      <c r="D375" s="168" t="s">
        <v>1297</v>
      </c>
      <c r="E375" s="183" t="s">
        <v>533</v>
      </c>
      <c r="F375" s="168" t="s">
        <v>1152</v>
      </c>
      <c r="G375" s="183" t="s">
        <v>1158</v>
      </c>
      <c r="H375" s="168" t="s">
        <v>1117</v>
      </c>
      <c r="I375" s="168" t="s">
        <v>1118</v>
      </c>
      <c r="J375" s="184">
        <v>28929939.524999999</v>
      </c>
      <c r="K375" s="185">
        <v>0</v>
      </c>
      <c r="L375" s="168" t="s">
        <v>1298</v>
      </c>
      <c r="M375" s="185" t="s">
        <v>1298</v>
      </c>
      <c r="N375" s="168" t="s">
        <v>1298</v>
      </c>
      <c r="O375" s="168" t="s">
        <v>1199</v>
      </c>
      <c r="P375" s="168" t="s">
        <v>1298</v>
      </c>
      <c r="Q375" s="168" t="s">
        <v>1298</v>
      </c>
      <c r="R375" s="168" t="s">
        <v>1298</v>
      </c>
      <c r="S375" s="168" t="s">
        <v>1298</v>
      </c>
      <c r="T375" s="168" t="s">
        <v>1298</v>
      </c>
      <c r="U375" s="168" t="s">
        <v>1298</v>
      </c>
      <c r="V375" s="168" t="s">
        <v>1298</v>
      </c>
      <c r="W375" s="168" t="s">
        <v>1165</v>
      </c>
      <c r="X375" s="183" t="s">
        <v>1160</v>
      </c>
      <c r="Y375" s="168" t="s">
        <v>55</v>
      </c>
      <c r="Z375" s="170">
        <v>2017011000179</v>
      </c>
      <c r="AA375" s="170" t="s">
        <v>1238</v>
      </c>
      <c r="AB375" s="169" t="s">
        <v>1224</v>
      </c>
      <c r="AC375" s="169" t="s">
        <v>1225</v>
      </c>
      <c r="AD375" s="170">
        <v>3202010</v>
      </c>
      <c r="AE375" s="169" t="s">
        <v>1226</v>
      </c>
      <c r="AF375" s="169" t="s">
        <v>1299</v>
      </c>
      <c r="AG375" s="168" t="s">
        <v>1124</v>
      </c>
      <c r="AH375" s="192"/>
    </row>
    <row r="376" spans="1:34" ht="98.25" customHeight="1" x14ac:dyDescent="0.25">
      <c r="A376" s="192"/>
      <c r="B376" s="168" t="s">
        <v>1113</v>
      </c>
      <c r="C376" s="168" t="s">
        <v>1296</v>
      </c>
      <c r="D376" s="168" t="s">
        <v>1297</v>
      </c>
      <c r="E376" s="183" t="s">
        <v>533</v>
      </c>
      <c r="F376" s="168" t="s">
        <v>1152</v>
      </c>
      <c r="G376" s="183" t="s">
        <v>1158</v>
      </c>
      <c r="H376" s="168" t="s">
        <v>1117</v>
      </c>
      <c r="I376" s="168" t="s">
        <v>1118</v>
      </c>
      <c r="J376" s="184">
        <v>5664469.5299998447</v>
      </c>
      <c r="K376" s="185">
        <v>0</v>
      </c>
      <c r="L376" s="168" t="s">
        <v>1298</v>
      </c>
      <c r="M376" s="185" t="s">
        <v>1298</v>
      </c>
      <c r="N376" s="168" t="s">
        <v>1298</v>
      </c>
      <c r="O376" s="168" t="s">
        <v>1199</v>
      </c>
      <c r="P376" s="168" t="s">
        <v>1298</v>
      </c>
      <c r="Q376" s="168" t="s">
        <v>1298</v>
      </c>
      <c r="R376" s="168" t="s">
        <v>1298</v>
      </c>
      <c r="S376" s="168" t="s">
        <v>1298</v>
      </c>
      <c r="T376" s="168" t="s">
        <v>1298</v>
      </c>
      <c r="U376" s="168" t="s">
        <v>1298</v>
      </c>
      <c r="V376" s="168" t="s">
        <v>1298</v>
      </c>
      <c r="W376" s="168" t="s">
        <v>1165</v>
      </c>
      <c r="X376" s="183" t="s">
        <v>1160</v>
      </c>
      <c r="Y376" s="168" t="s">
        <v>55</v>
      </c>
      <c r="Z376" s="170">
        <v>2017011000179</v>
      </c>
      <c r="AA376" s="170" t="s">
        <v>1238</v>
      </c>
      <c r="AB376" s="169" t="s">
        <v>1224</v>
      </c>
      <c r="AC376" s="169" t="s">
        <v>1225</v>
      </c>
      <c r="AD376" s="170">
        <v>3202010</v>
      </c>
      <c r="AE376" s="169" t="s">
        <v>1226</v>
      </c>
      <c r="AF376" s="169" t="s">
        <v>1299</v>
      </c>
      <c r="AG376" s="168" t="s">
        <v>1192</v>
      </c>
      <c r="AH376" s="192"/>
    </row>
    <row r="377" spans="1:34" ht="98.25" customHeight="1" x14ac:dyDescent="0.25">
      <c r="A377" s="192"/>
      <c r="B377" s="168" t="s">
        <v>1113</v>
      </c>
      <c r="C377" s="168" t="s">
        <v>1296</v>
      </c>
      <c r="D377" s="168" t="s">
        <v>1297</v>
      </c>
      <c r="E377" s="183" t="s">
        <v>533</v>
      </c>
      <c r="F377" s="168" t="s">
        <v>1223</v>
      </c>
      <c r="G377" s="183" t="s">
        <v>1312</v>
      </c>
      <c r="H377" s="168" t="s">
        <v>1117</v>
      </c>
      <c r="I377" s="168" t="s">
        <v>1118</v>
      </c>
      <c r="J377" s="184">
        <v>1762841018.336807</v>
      </c>
      <c r="K377" s="185">
        <v>0</v>
      </c>
      <c r="L377" s="168"/>
      <c r="M377" s="185">
        <v>0</v>
      </c>
      <c r="N377" s="168"/>
      <c r="O377" s="168" t="s">
        <v>1199</v>
      </c>
      <c r="P377" s="168"/>
      <c r="Q377" s="168"/>
      <c r="R377" s="168"/>
      <c r="S377" s="168"/>
      <c r="T377" s="168"/>
      <c r="U377" s="168"/>
      <c r="V377" s="168"/>
      <c r="W377" s="168" t="s">
        <v>1165</v>
      </c>
      <c r="X377" s="183" t="s">
        <v>1160</v>
      </c>
      <c r="Y377" s="168" t="s">
        <v>55</v>
      </c>
      <c r="Z377" s="170">
        <v>2017011000179</v>
      </c>
      <c r="AA377" s="170" t="s">
        <v>1238</v>
      </c>
      <c r="AB377" s="169" t="s">
        <v>1224</v>
      </c>
      <c r="AC377" s="169" t="s">
        <v>1225</v>
      </c>
      <c r="AD377" s="170">
        <v>3202010</v>
      </c>
      <c r="AE377" s="169" t="s">
        <v>1226</v>
      </c>
      <c r="AF377" s="169" t="s">
        <v>1299</v>
      </c>
      <c r="AG377" s="168" t="s">
        <v>1128</v>
      </c>
      <c r="AH377" s="192"/>
    </row>
    <row r="378" spans="1:34" ht="98.25" customHeight="1" x14ac:dyDescent="0.25">
      <c r="A378" s="192"/>
      <c r="B378" s="168" t="s">
        <v>1113</v>
      </c>
      <c r="C378" s="168" t="s">
        <v>1296</v>
      </c>
      <c r="D378" s="168" t="s">
        <v>1297</v>
      </c>
      <c r="E378" s="183" t="s">
        <v>533</v>
      </c>
      <c r="F378" s="168" t="s">
        <v>1116</v>
      </c>
      <c r="G378" s="183" t="s">
        <v>1158</v>
      </c>
      <c r="H378" s="168" t="s">
        <v>1117</v>
      </c>
      <c r="I378" s="168" t="s">
        <v>1118</v>
      </c>
      <c r="J378" s="184">
        <v>74730380.010000005</v>
      </c>
      <c r="K378" s="185">
        <v>0</v>
      </c>
      <c r="L378" s="168" t="s">
        <v>1298</v>
      </c>
      <c r="M378" s="185" t="s">
        <v>1298</v>
      </c>
      <c r="N378" s="168" t="s">
        <v>1298</v>
      </c>
      <c r="O378" s="168" t="s">
        <v>1199</v>
      </c>
      <c r="P378" s="168" t="s">
        <v>1298</v>
      </c>
      <c r="Q378" s="168" t="s">
        <v>1298</v>
      </c>
      <c r="R378" s="168" t="s">
        <v>1298</v>
      </c>
      <c r="S378" s="168" t="s">
        <v>1298</v>
      </c>
      <c r="T378" s="168" t="s">
        <v>1298</v>
      </c>
      <c r="U378" s="168" t="s">
        <v>1298</v>
      </c>
      <c r="V378" s="168" t="s">
        <v>1298</v>
      </c>
      <c r="W378" s="168" t="s">
        <v>1165</v>
      </c>
      <c r="X378" s="183" t="s">
        <v>1160</v>
      </c>
      <c r="Y378" s="168" t="s">
        <v>55</v>
      </c>
      <c r="Z378" s="170">
        <v>2017011000179</v>
      </c>
      <c r="AA378" s="170" t="s">
        <v>1238</v>
      </c>
      <c r="AB378" s="169" t="s">
        <v>1224</v>
      </c>
      <c r="AC378" s="169" t="s">
        <v>1266</v>
      </c>
      <c r="AD378" s="170">
        <v>3202001</v>
      </c>
      <c r="AE378" s="169" t="s">
        <v>1300</v>
      </c>
      <c r="AF378" s="169" t="s">
        <v>1301</v>
      </c>
      <c r="AG378" s="168" t="s">
        <v>1128</v>
      </c>
      <c r="AH378" s="192"/>
    </row>
    <row r="379" spans="1:34" ht="98.25" customHeight="1" x14ac:dyDescent="0.25">
      <c r="A379" s="192"/>
      <c r="B379" s="168" t="s">
        <v>1113</v>
      </c>
      <c r="C379" s="168" t="s">
        <v>1296</v>
      </c>
      <c r="D379" s="168" t="s">
        <v>1297</v>
      </c>
      <c r="E379" s="183" t="s">
        <v>533</v>
      </c>
      <c r="F379" s="168" t="s">
        <v>1116</v>
      </c>
      <c r="G379" s="183" t="s">
        <v>1158</v>
      </c>
      <c r="H379" s="168" t="s">
        <v>1117</v>
      </c>
      <c r="I379" s="168" t="s">
        <v>1118</v>
      </c>
      <c r="J379" s="184">
        <v>174712667.47</v>
      </c>
      <c r="K379" s="185">
        <v>0</v>
      </c>
      <c r="L379" s="168" t="s">
        <v>1298</v>
      </c>
      <c r="M379" s="185" t="s">
        <v>1298</v>
      </c>
      <c r="N379" s="168" t="s">
        <v>1298</v>
      </c>
      <c r="O379" s="168" t="s">
        <v>1199</v>
      </c>
      <c r="P379" s="168" t="s">
        <v>1298</v>
      </c>
      <c r="Q379" s="168" t="s">
        <v>1298</v>
      </c>
      <c r="R379" s="168" t="s">
        <v>1298</v>
      </c>
      <c r="S379" s="168" t="s">
        <v>1298</v>
      </c>
      <c r="T379" s="168" t="s">
        <v>1298</v>
      </c>
      <c r="U379" s="168" t="s">
        <v>1298</v>
      </c>
      <c r="V379" s="168" t="s">
        <v>1298</v>
      </c>
      <c r="W379" s="168" t="s">
        <v>1165</v>
      </c>
      <c r="X379" s="183" t="s">
        <v>1160</v>
      </c>
      <c r="Y379" s="168" t="s">
        <v>55</v>
      </c>
      <c r="Z379" s="170">
        <v>2017011000179</v>
      </c>
      <c r="AA379" s="170" t="s">
        <v>1238</v>
      </c>
      <c r="AB379" s="169" t="s">
        <v>1224</v>
      </c>
      <c r="AC379" s="169" t="s">
        <v>1266</v>
      </c>
      <c r="AD379" s="170">
        <v>3202001</v>
      </c>
      <c r="AE379" s="169" t="s">
        <v>1300</v>
      </c>
      <c r="AF379" s="169" t="s">
        <v>1302</v>
      </c>
      <c r="AG379" s="168" t="s">
        <v>1128</v>
      </c>
      <c r="AH379" s="192"/>
    </row>
    <row r="380" spans="1:34" ht="98.25" customHeight="1" x14ac:dyDescent="0.25">
      <c r="A380" s="192"/>
      <c r="B380" s="168" t="s">
        <v>1113</v>
      </c>
      <c r="C380" s="168" t="s">
        <v>1296</v>
      </c>
      <c r="D380" s="168" t="s">
        <v>1297</v>
      </c>
      <c r="E380" s="183" t="s">
        <v>533</v>
      </c>
      <c r="F380" s="168" t="s">
        <v>1152</v>
      </c>
      <c r="G380" s="183" t="s">
        <v>1158</v>
      </c>
      <c r="H380" s="168" t="s">
        <v>1117</v>
      </c>
      <c r="I380" s="168" t="s">
        <v>1118</v>
      </c>
      <c r="J380" s="184">
        <v>21311059</v>
      </c>
      <c r="K380" s="185">
        <v>0</v>
      </c>
      <c r="L380" s="168" t="s">
        <v>1298</v>
      </c>
      <c r="M380" s="185" t="s">
        <v>1298</v>
      </c>
      <c r="N380" s="168" t="s">
        <v>1298</v>
      </c>
      <c r="O380" s="168" t="s">
        <v>1199</v>
      </c>
      <c r="P380" s="168" t="s">
        <v>1298</v>
      </c>
      <c r="Q380" s="168" t="s">
        <v>1298</v>
      </c>
      <c r="R380" s="168" t="s">
        <v>1298</v>
      </c>
      <c r="S380" s="168" t="s">
        <v>1298</v>
      </c>
      <c r="T380" s="168" t="s">
        <v>1298</v>
      </c>
      <c r="U380" s="168" t="s">
        <v>1298</v>
      </c>
      <c r="V380" s="168" t="s">
        <v>1298</v>
      </c>
      <c r="W380" s="168" t="s">
        <v>1165</v>
      </c>
      <c r="X380" s="183" t="s">
        <v>1160</v>
      </c>
      <c r="Y380" s="168" t="s">
        <v>55</v>
      </c>
      <c r="Z380" s="170">
        <v>2017011000179</v>
      </c>
      <c r="AA380" s="170" t="s">
        <v>1238</v>
      </c>
      <c r="AB380" s="169" t="s">
        <v>1224</v>
      </c>
      <c r="AC380" s="169" t="s">
        <v>1266</v>
      </c>
      <c r="AD380" s="170">
        <v>3202001</v>
      </c>
      <c r="AE380" s="169" t="s">
        <v>1267</v>
      </c>
      <c r="AF380" s="169" t="s">
        <v>1268</v>
      </c>
      <c r="AG380" s="168" t="s">
        <v>1126</v>
      </c>
      <c r="AH380" s="192"/>
    </row>
    <row r="381" spans="1:34" ht="98.25" customHeight="1" x14ac:dyDescent="0.25">
      <c r="A381" s="192"/>
      <c r="B381" s="168" t="s">
        <v>1113</v>
      </c>
      <c r="C381" s="168" t="s">
        <v>1296</v>
      </c>
      <c r="D381" s="168" t="s">
        <v>1297</v>
      </c>
      <c r="E381" s="183" t="s">
        <v>533</v>
      </c>
      <c r="F381" s="168" t="s">
        <v>1152</v>
      </c>
      <c r="G381" s="183" t="s">
        <v>1158</v>
      </c>
      <c r="H381" s="168" t="s">
        <v>1117</v>
      </c>
      <c r="I381" s="168" t="s">
        <v>1118</v>
      </c>
      <c r="J381" s="184">
        <v>28929939.524999999</v>
      </c>
      <c r="K381" s="185">
        <v>0</v>
      </c>
      <c r="L381" s="168" t="s">
        <v>1298</v>
      </c>
      <c r="M381" s="185" t="s">
        <v>1298</v>
      </c>
      <c r="N381" s="168" t="s">
        <v>1298</v>
      </c>
      <c r="O381" s="168" t="s">
        <v>1199</v>
      </c>
      <c r="P381" s="168" t="s">
        <v>1298</v>
      </c>
      <c r="Q381" s="168" t="s">
        <v>1298</v>
      </c>
      <c r="R381" s="168" t="s">
        <v>1298</v>
      </c>
      <c r="S381" s="168" t="s">
        <v>1298</v>
      </c>
      <c r="T381" s="168" t="s">
        <v>1298</v>
      </c>
      <c r="U381" s="168" t="s">
        <v>1298</v>
      </c>
      <c r="V381" s="168" t="s">
        <v>1298</v>
      </c>
      <c r="W381" s="168" t="s">
        <v>1165</v>
      </c>
      <c r="X381" s="183" t="s">
        <v>1160</v>
      </c>
      <c r="Y381" s="168" t="s">
        <v>55</v>
      </c>
      <c r="Z381" s="170">
        <v>2017011000179</v>
      </c>
      <c r="AA381" s="170" t="s">
        <v>1238</v>
      </c>
      <c r="AB381" s="169" t="s">
        <v>1224</v>
      </c>
      <c r="AC381" s="169" t="s">
        <v>1266</v>
      </c>
      <c r="AD381" s="170">
        <v>3202001</v>
      </c>
      <c r="AE381" s="169" t="s">
        <v>1303</v>
      </c>
      <c r="AF381" s="169" t="s">
        <v>1304</v>
      </c>
      <c r="AG381" s="168" t="s">
        <v>1124</v>
      </c>
      <c r="AH381" s="192"/>
    </row>
    <row r="382" spans="1:34" ht="98.25" customHeight="1" x14ac:dyDescent="0.25">
      <c r="A382" s="192"/>
      <c r="B382" s="168" t="s">
        <v>1113</v>
      </c>
      <c r="C382" s="168" t="s">
        <v>1296</v>
      </c>
      <c r="D382" s="168" t="s">
        <v>1297</v>
      </c>
      <c r="E382" s="183" t="s">
        <v>533</v>
      </c>
      <c r="F382" s="168" t="s">
        <v>1116</v>
      </c>
      <c r="G382" s="183" t="s">
        <v>1158</v>
      </c>
      <c r="H382" s="168" t="s">
        <v>1117</v>
      </c>
      <c r="I382" s="168" t="s">
        <v>1118</v>
      </c>
      <c r="J382" s="184">
        <v>56015723.939999998</v>
      </c>
      <c r="K382" s="185">
        <v>0</v>
      </c>
      <c r="L382" s="168" t="s">
        <v>1298</v>
      </c>
      <c r="M382" s="185" t="s">
        <v>1298</v>
      </c>
      <c r="N382" s="168" t="s">
        <v>1298</v>
      </c>
      <c r="O382" s="168" t="s">
        <v>1199</v>
      </c>
      <c r="P382" s="168" t="s">
        <v>1298</v>
      </c>
      <c r="Q382" s="168" t="s">
        <v>1298</v>
      </c>
      <c r="R382" s="168" t="s">
        <v>1298</v>
      </c>
      <c r="S382" s="168" t="s">
        <v>1298</v>
      </c>
      <c r="T382" s="168" t="s">
        <v>1298</v>
      </c>
      <c r="U382" s="168" t="s">
        <v>1298</v>
      </c>
      <c r="V382" s="168" t="s">
        <v>1298</v>
      </c>
      <c r="W382" s="168" t="s">
        <v>1165</v>
      </c>
      <c r="X382" s="183" t="s">
        <v>1160</v>
      </c>
      <c r="Y382" s="168" t="s">
        <v>55</v>
      </c>
      <c r="Z382" s="170">
        <v>2017011000179</v>
      </c>
      <c r="AA382" s="170" t="s">
        <v>1238</v>
      </c>
      <c r="AB382" s="169" t="s">
        <v>1224</v>
      </c>
      <c r="AC382" s="169" t="s">
        <v>1305</v>
      </c>
      <c r="AD382" s="170">
        <v>3202017</v>
      </c>
      <c r="AE382" s="169" t="s">
        <v>1306</v>
      </c>
      <c r="AF382" s="169" t="s">
        <v>1307</v>
      </c>
      <c r="AG382" s="168" t="s">
        <v>1128</v>
      </c>
      <c r="AH382" s="192"/>
    </row>
    <row r="383" spans="1:34" ht="98.25" customHeight="1" x14ac:dyDescent="0.25">
      <c r="A383" s="192"/>
      <c r="B383" s="168" t="s">
        <v>1113</v>
      </c>
      <c r="C383" s="168" t="s">
        <v>1296</v>
      </c>
      <c r="D383" s="168" t="s">
        <v>1297</v>
      </c>
      <c r="E383" s="183" t="s">
        <v>533</v>
      </c>
      <c r="F383" s="168" t="s">
        <v>1116</v>
      </c>
      <c r="G383" s="183" t="s">
        <v>1158</v>
      </c>
      <c r="H383" s="168" t="s">
        <v>1117</v>
      </c>
      <c r="I383" s="168" t="s">
        <v>1118</v>
      </c>
      <c r="J383" s="184">
        <v>109980546</v>
      </c>
      <c r="K383" s="185">
        <v>0</v>
      </c>
      <c r="L383" s="168" t="s">
        <v>1298</v>
      </c>
      <c r="M383" s="185" t="s">
        <v>1298</v>
      </c>
      <c r="N383" s="168" t="s">
        <v>1298</v>
      </c>
      <c r="O383" s="168" t="s">
        <v>1199</v>
      </c>
      <c r="P383" s="168" t="s">
        <v>1298</v>
      </c>
      <c r="Q383" s="168" t="s">
        <v>1298</v>
      </c>
      <c r="R383" s="168" t="s">
        <v>1298</v>
      </c>
      <c r="S383" s="168" t="s">
        <v>1298</v>
      </c>
      <c r="T383" s="168" t="s">
        <v>1298</v>
      </c>
      <c r="U383" s="168" t="s">
        <v>1298</v>
      </c>
      <c r="V383" s="168" t="s">
        <v>1298</v>
      </c>
      <c r="W383" s="168" t="s">
        <v>1119</v>
      </c>
      <c r="X383" s="183" t="s">
        <v>1160</v>
      </c>
      <c r="Y383" s="168" t="s">
        <v>363</v>
      </c>
      <c r="Z383" s="170">
        <v>2019011000081</v>
      </c>
      <c r="AA383" s="170" t="s">
        <v>1161</v>
      </c>
      <c r="AB383" s="169" t="s">
        <v>1120</v>
      </c>
      <c r="AC383" s="169" t="s">
        <v>606</v>
      </c>
      <c r="AD383" s="170">
        <v>3299060</v>
      </c>
      <c r="AE383" s="169" t="s">
        <v>1135</v>
      </c>
      <c r="AF383" s="169" t="s">
        <v>607</v>
      </c>
      <c r="AG383" s="168" t="s">
        <v>1128</v>
      </c>
      <c r="AH383" s="192"/>
    </row>
    <row r="384" spans="1:34" ht="98.25" customHeight="1" x14ac:dyDescent="0.25">
      <c r="A384" s="192"/>
      <c r="B384" s="168" t="s">
        <v>1113</v>
      </c>
      <c r="C384" s="168" t="s">
        <v>1296</v>
      </c>
      <c r="D384" s="168" t="s">
        <v>1297</v>
      </c>
      <c r="E384" s="183" t="s">
        <v>533</v>
      </c>
      <c r="F384" s="168" t="s">
        <v>1152</v>
      </c>
      <c r="G384" s="183" t="s">
        <v>1158</v>
      </c>
      <c r="H384" s="168" t="s">
        <v>1117</v>
      </c>
      <c r="I384" s="168" t="s">
        <v>1118</v>
      </c>
      <c r="J384" s="184">
        <v>0</v>
      </c>
      <c r="K384" s="185" t="s">
        <v>1159</v>
      </c>
      <c r="L384" s="168" t="s">
        <v>1159</v>
      </c>
      <c r="M384" s="185" t="s">
        <v>1159</v>
      </c>
      <c r="N384" s="168" t="s">
        <v>1159</v>
      </c>
      <c r="O384" s="168" t="s">
        <v>1159</v>
      </c>
      <c r="P384" s="168" t="s">
        <v>1159</v>
      </c>
      <c r="Q384" s="168" t="s">
        <v>1159</v>
      </c>
      <c r="R384" s="168" t="s">
        <v>1159</v>
      </c>
      <c r="S384" s="168" t="s">
        <v>1159</v>
      </c>
      <c r="T384" s="168" t="s">
        <v>1159</v>
      </c>
      <c r="U384" s="168" t="s">
        <v>1159</v>
      </c>
      <c r="V384" s="168" t="s">
        <v>1159</v>
      </c>
      <c r="W384" s="168" t="s">
        <v>1165</v>
      </c>
      <c r="X384" s="183" t="s">
        <v>1160</v>
      </c>
      <c r="Y384" s="168" t="s">
        <v>55</v>
      </c>
      <c r="Z384" s="170">
        <v>2017011000179</v>
      </c>
      <c r="AA384" s="170" t="s">
        <v>1238</v>
      </c>
      <c r="AB384" s="169" t="s">
        <v>1179</v>
      </c>
      <c r="AC384" s="169" t="s">
        <v>1308</v>
      </c>
      <c r="AD384" s="170">
        <v>3202033</v>
      </c>
      <c r="AE384" s="169" t="s">
        <v>1309</v>
      </c>
      <c r="AF384" s="169" t="s">
        <v>1310</v>
      </c>
      <c r="AG384" s="168" t="s">
        <v>1311</v>
      </c>
      <c r="AH384" s="192"/>
    </row>
    <row r="385" spans="1:34" ht="98.25" customHeight="1" x14ac:dyDescent="0.25">
      <c r="A385" s="192"/>
      <c r="B385" s="168" t="s">
        <v>1113</v>
      </c>
      <c r="C385" s="168" t="s">
        <v>1296</v>
      </c>
      <c r="D385" s="168" t="s">
        <v>1297</v>
      </c>
      <c r="E385" s="183" t="s">
        <v>533</v>
      </c>
      <c r="F385" s="168" t="s">
        <v>1223</v>
      </c>
      <c r="G385" s="183" t="s">
        <v>1312</v>
      </c>
      <c r="H385" s="168" t="s">
        <v>1117</v>
      </c>
      <c r="I385" s="168" t="s">
        <v>1118</v>
      </c>
      <c r="J385" s="184">
        <v>60000000</v>
      </c>
      <c r="K385" s="185">
        <v>0</v>
      </c>
      <c r="L385" s="168" t="s">
        <v>1298</v>
      </c>
      <c r="M385" s="185" t="s">
        <v>1298</v>
      </c>
      <c r="N385" s="168" t="s">
        <v>1298</v>
      </c>
      <c r="O385" s="168" t="s">
        <v>1199</v>
      </c>
      <c r="P385" s="168" t="s">
        <v>1298</v>
      </c>
      <c r="Q385" s="168" t="s">
        <v>1298</v>
      </c>
      <c r="R385" s="168" t="s">
        <v>1298</v>
      </c>
      <c r="S385" s="168" t="s">
        <v>1298</v>
      </c>
      <c r="T385" s="168" t="s">
        <v>1298</v>
      </c>
      <c r="U385" s="168" t="s">
        <v>1298</v>
      </c>
      <c r="V385" s="168" t="s">
        <v>1298</v>
      </c>
      <c r="W385" s="168" t="s">
        <v>1165</v>
      </c>
      <c r="X385" s="183" t="s">
        <v>1160</v>
      </c>
      <c r="Y385" s="168" t="s">
        <v>55</v>
      </c>
      <c r="Z385" s="170">
        <v>2017011000179</v>
      </c>
      <c r="AA385" s="170" t="s">
        <v>1238</v>
      </c>
      <c r="AB385" s="169" t="s">
        <v>1224</v>
      </c>
      <c r="AC385" s="169" t="s">
        <v>1225</v>
      </c>
      <c r="AD385" s="170">
        <v>3202010</v>
      </c>
      <c r="AE385" s="169" t="s">
        <v>1226</v>
      </c>
      <c r="AF385" s="169" t="s">
        <v>1299</v>
      </c>
      <c r="AG385" s="168" t="s">
        <v>1192</v>
      </c>
      <c r="AH385" s="192"/>
    </row>
    <row r="386" spans="1:34" ht="98.25" customHeight="1" x14ac:dyDescent="0.25">
      <c r="A386" s="192"/>
      <c r="B386" s="168" t="s">
        <v>1113</v>
      </c>
      <c r="C386" s="168" t="s">
        <v>1296</v>
      </c>
      <c r="D386" s="168" t="s">
        <v>1297</v>
      </c>
      <c r="E386" s="183" t="s">
        <v>533</v>
      </c>
      <c r="F386" s="168" t="s">
        <v>1223</v>
      </c>
      <c r="G386" s="183" t="s">
        <v>1312</v>
      </c>
      <c r="H386" s="168" t="s">
        <v>1117</v>
      </c>
      <c r="I386" s="168" t="s">
        <v>1118</v>
      </c>
      <c r="J386" s="184">
        <v>25250000</v>
      </c>
      <c r="K386" s="185" t="s">
        <v>1159</v>
      </c>
      <c r="L386" s="168" t="s">
        <v>1159</v>
      </c>
      <c r="M386" s="185" t="s">
        <v>1159</v>
      </c>
      <c r="N386" s="168" t="s">
        <v>1159</v>
      </c>
      <c r="O386" s="168" t="s">
        <v>1199</v>
      </c>
      <c r="P386" s="168" t="s">
        <v>1159</v>
      </c>
      <c r="Q386" s="168" t="s">
        <v>1159</v>
      </c>
      <c r="R386" s="168" t="s">
        <v>1159</v>
      </c>
      <c r="S386" s="168" t="s">
        <v>1159</v>
      </c>
      <c r="T386" s="168" t="s">
        <v>1159</v>
      </c>
      <c r="U386" s="168" t="s">
        <v>1159</v>
      </c>
      <c r="V386" s="168" t="s">
        <v>1159</v>
      </c>
      <c r="W386" s="168" t="s">
        <v>1165</v>
      </c>
      <c r="X386" s="183" t="s">
        <v>1160</v>
      </c>
      <c r="Y386" s="168" t="s">
        <v>55</v>
      </c>
      <c r="Z386" s="170">
        <v>2017011000179</v>
      </c>
      <c r="AA386" s="170" t="s">
        <v>1238</v>
      </c>
      <c r="AB386" s="169" t="s">
        <v>1224</v>
      </c>
      <c r="AC386" s="169" t="s">
        <v>1225</v>
      </c>
      <c r="AD386" s="170">
        <v>3202010</v>
      </c>
      <c r="AE386" s="169" t="s">
        <v>1226</v>
      </c>
      <c r="AF386" s="169" t="s">
        <v>1299</v>
      </c>
      <c r="AG386" s="168" t="s">
        <v>1128</v>
      </c>
      <c r="AH386" s="192"/>
    </row>
    <row r="387" spans="1:34" ht="98.25" customHeight="1" x14ac:dyDescent="0.25">
      <c r="A387" s="192"/>
      <c r="B387" s="168" t="s">
        <v>1113</v>
      </c>
      <c r="C387" s="168" t="s">
        <v>1296</v>
      </c>
      <c r="D387" s="168" t="s">
        <v>1297</v>
      </c>
      <c r="E387" s="183" t="s">
        <v>533</v>
      </c>
      <c r="F387" s="168" t="s">
        <v>1116</v>
      </c>
      <c r="G387" s="183" t="s">
        <v>1158</v>
      </c>
      <c r="H387" s="168" t="s">
        <v>1117</v>
      </c>
      <c r="I387" s="168" t="s">
        <v>1118</v>
      </c>
      <c r="J387" s="184">
        <v>23271000</v>
      </c>
      <c r="K387" s="185"/>
      <c r="L387" s="168"/>
      <c r="M387" s="185"/>
      <c r="N387" s="168"/>
      <c r="O387" s="168" t="s">
        <v>1199</v>
      </c>
      <c r="P387" s="168"/>
      <c r="Q387" s="168"/>
      <c r="R387" s="168"/>
      <c r="S387" s="168"/>
      <c r="T387" s="168"/>
      <c r="U387" s="168"/>
      <c r="V387" s="168"/>
      <c r="W387" s="168" t="s">
        <v>1165</v>
      </c>
      <c r="X387" s="183" t="s">
        <v>1160</v>
      </c>
      <c r="Y387" s="168" t="s">
        <v>55</v>
      </c>
      <c r="Z387" s="170">
        <v>2017011000179</v>
      </c>
      <c r="AA387" s="170" t="s">
        <v>1238</v>
      </c>
      <c r="AB387" s="169" t="s">
        <v>1224</v>
      </c>
      <c r="AC387" s="169" t="s">
        <v>1225</v>
      </c>
      <c r="AD387" s="170">
        <v>3202010</v>
      </c>
      <c r="AE387" s="169" t="s">
        <v>1226</v>
      </c>
      <c r="AF387" s="169" t="s">
        <v>1299</v>
      </c>
      <c r="AG387" s="168" t="s">
        <v>1128</v>
      </c>
      <c r="AH387" s="192"/>
    </row>
    <row r="388" spans="1:34" ht="98.25" customHeight="1" x14ac:dyDescent="0.25">
      <c r="A388" s="192"/>
      <c r="B388" s="168" t="s">
        <v>1113</v>
      </c>
      <c r="C388" s="168" t="s">
        <v>1296</v>
      </c>
      <c r="D388" s="168" t="s">
        <v>1297</v>
      </c>
      <c r="E388" s="183" t="s">
        <v>533</v>
      </c>
      <c r="F388" s="168" t="s">
        <v>1116</v>
      </c>
      <c r="G388" s="183" t="s">
        <v>1158</v>
      </c>
      <c r="H388" s="168" t="s">
        <v>1117</v>
      </c>
      <c r="I388" s="168" t="s">
        <v>1118</v>
      </c>
      <c r="J388" s="184">
        <v>18912000</v>
      </c>
      <c r="K388" s="185"/>
      <c r="L388" s="168"/>
      <c r="M388" s="185"/>
      <c r="N388" s="168"/>
      <c r="O388" s="168" t="s">
        <v>1199</v>
      </c>
      <c r="P388" s="168"/>
      <c r="Q388" s="168"/>
      <c r="R388" s="168"/>
      <c r="S388" s="168"/>
      <c r="T388" s="168"/>
      <c r="U388" s="168"/>
      <c r="V388" s="168"/>
      <c r="W388" s="168" t="s">
        <v>1165</v>
      </c>
      <c r="X388" s="183" t="s">
        <v>1160</v>
      </c>
      <c r="Y388" s="168" t="s">
        <v>55</v>
      </c>
      <c r="Z388" s="170">
        <v>2017011000179</v>
      </c>
      <c r="AA388" s="170" t="s">
        <v>1238</v>
      </c>
      <c r="AB388" s="169" t="s">
        <v>1224</v>
      </c>
      <c r="AC388" s="169" t="s">
        <v>1225</v>
      </c>
      <c r="AD388" s="170">
        <v>3202010</v>
      </c>
      <c r="AE388" s="169" t="s">
        <v>1226</v>
      </c>
      <c r="AF388" s="169" t="s">
        <v>1299</v>
      </c>
      <c r="AG388" s="168" t="s">
        <v>1128</v>
      </c>
      <c r="AH388" s="192"/>
    </row>
    <row r="389" spans="1:34" ht="98.25" customHeight="1" x14ac:dyDescent="0.25">
      <c r="A389" s="192"/>
      <c r="B389" s="168" t="s">
        <v>1113</v>
      </c>
      <c r="C389" s="168" t="s">
        <v>1296</v>
      </c>
      <c r="D389" s="168" t="s">
        <v>1297</v>
      </c>
      <c r="E389" s="183" t="s">
        <v>533</v>
      </c>
      <c r="F389" s="168" t="s">
        <v>1152</v>
      </c>
      <c r="G389" s="183" t="s">
        <v>1158</v>
      </c>
      <c r="H389" s="168" t="s">
        <v>1117</v>
      </c>
      <c r="I389" s="168" t="s">
        <v>1118</v>
      </c>
      <c r="J389" s="184">
        <v>23974000</v>
      </c>
      <c r="K389" s="185"/>
      <c r="L389" s="168"/>
      <c r="M389" s="185"/>
      <c r="N389" s="168"/>
      <c r="O389" s="168" t="s">
        <v>1199</v>
      </c>
      <c r="P389" s="168"/>
      <c r="Q389" s="168"/>
      <c r="R389" s="168"/>
      <c r="S389" s="168"/>
      <c r="T389" s="168"/>
      <c r="U389" s="168"/>
      <c r="V389" s="168"/>
      <c r="W389" s="168" t="s">
        <v>1165</v>
      </c>
      <c r="X389" s="183" t="s">
        <v>1160</v>
      </c>
      <c r="Y389" s="168" t="s">
        <v>55</v>
      </c>
      <c r="Z389" s="170">
        <v>2017011000179</v>
      </c>
      <c r="AA389" s="170" t="s">
        <v>1238</v>
      </c>
      <c r="AB389" s="169" t="s">
        <v>1224</v>
      </c>
      <c r="AC389" s="169" t="s">
        <v>1225</v>
      </c>
      <c r="AD389" s="170">
        <v>3202010</v>
      </c>
      <c r="AE389" s="169" t="s">
        <v>1226</v>
      </c>
      <c r="AF389" s="169" t="s">
        <v>1299</v>
      </c>
      <c r="AG389" s="168" t="s">
        <v>1128</v>
      </c>
      <c r="AH389" s="192"/>
    </row>
    <row r="390" spans="1:34" ht="98.25" customHeight="1" x14ac:dyDescent="0.25">
      <c r="A390" s="192"/>
      <c r="B390" s="168" t="s">
        <v>1113</v>
      </c>
      <c r="C390" s="168" t="s">
        <v>1296</v>
      </c>
      <c r="D390" s="168" t="s">
        <v>1297</v>
      </c>
      <c r="E390" s="183" t="s">
        <v>533</v>
      </c>
      <c r="F390" s="168" t="s">
        <v>1152</v>
      </c>
      <c r="G390" s="183" t="s">
        <v>1158</v>
      </c>
      <c r="H390" s="168" t="s">
        <v>1117</v>
      </c>
      <c r="I390" s="168" t="s">
        <v>1118</v>
      </c>
      <c r="J390" s="184">
        <v>13658000</v>
      </c>
      <c r="K390" s="185"/>
      <c r="L390" s="168"/>
      <c r="M390" s="185"/>
      <c r="N390" s="168"/>
      <c r="O390" s="168" t="s">
        <v>1199</v>
      </c>
      <c r="P390" s="168"/>
      <c r="Q390" s="168"/>
      <c r="R390" s="168"/>
      <c r="S390" s="168"/>
      <c r="T390" s="168"/>
      <c r="U390" s="168"/>
      <c r="V390" s="168"/>
      <c r="W390" s="168" t="s">
        <v>1165</v>
      </c>
      <c r="X390" s="183" t="s">
        <v>1160</v>
      </c>
      <c r="Y390" s="168" t="s">
        <v>55</v>
      </c>
      <c r="Z390" s="170">
        <v>2017011000179</v>
      </c>
      <c r="AA390" s="170" t="s">
        <v>1238</v>
      </c>
      <c r="AB390" s="169" t="s">
        <v>1224</v>
      </c>
      <c r="AC390" s="169" t="s">
        <v>1225</v>
      </c>
      <c r="AD390" s="170">
        <v>3202010</v>
      </c>
      <c r="AE390" s="169" t="s">
        <v>1226</v>
      </c>
      <c r="AF390" s="169" t="s">
        <v>1299</v>
      </c>
      <c r="AG390" s="168" t="s">
        <v>1128</v>
      </c>
      <c r="AH390" s="192"/>
    </row>
    <row r="391" spans="1:34" ht="98.25" customHeight="1" x14ac:dyDescent="0.25">
      <c r="A391" s="192"/>
      <c r="B391" s="168" t="s">
        <v>1113</v>
      </c>
      <c r="C391" s="168" t="s">
        <v>1296</v>
      </c>
      <c r="D391" s="168" t="s">
        <v>1297</v>
      </c>
      <c r="E391" s="183" t="s">
        <v>533</v>
      </c>
      <c r="F391" s="168" t="s">
        <v>1223</v>
      </c>
      <c r="G391" s="183" t="s">
        <v>1312</v>
      </c>
      <c r="H391" s="168" t="s">
        <v>1117</v>
      </c>
      <c r="I391" s="168" t="s">
        <v>1118</v>
      </c>
      <c r="J391" s="184">
        <v>4750000</v>
      </c>
      <c r="K391" s="185"/>
      <c r="L391" s="168"/>
      <c r="M391" s="185"/>
      <c r="N391" s="168"/>
      <c r="O391" s="168" t="s">
        <v>1199</v>
      </c>
      <c r="P391" s="168"/>
      <c r="Q391" s="168"/>
      <c r="R391" s="168"/>
      <c r="S391" s="168"/>
      <c r="T391" s="168"/>
      <c r="U391" s="168"/>
      <c r="V391" s="168"/>
      <c r="W391" s="168" t="s">
        <v>1165</v>
      </c>
      <c r="X391" s="183" t="s">
        <v>1160</v>
      </c>
      <c r="Y391" s="168" t="s">
        <v>55</v>
      </c>
      <c r="Z391" s="170">
        <v>2017011000179</v>
      </c>
      <c r="AA391" s="170" t="s">
        <v>1238</v>
      </c>
      <c r="AB391" s="169" t="s">
        <v>1224</v>
      </c>
      <c r="AC391" s="169" t="s">
        <v>1225</v>
      </c>
      <c r="AD391" s="170">
        <v>3202010</v>
      </c>
      <c r="AE391" s="169" t="s">
        <v>1226</v>
      </c>
      <c r="AF391" s="169" t="s">
        <v>1299</v>
      </c>
      <c r="AG391" s="168" t="s">
        <v>1128</v>
      </c>
      <c r="AH391" s="192"/>
    </row>
    <row r="392" spans="1:34" ht="98.25" customHeight="1" x14ac:dyDescent="0.25">
      <c r="A392" s="192"/>
      <c r="B392" s="168" t="s">
        <v>1113</v>
      </c>
      <c r="C392" s="168" t="s">
        <v>1296</v>
      </c>
      <c r="D392" s="168" t="s">
        <v>1297</v>
      </c>
      <c r="E392" s="183" t="s">
        <v>533</v>
      </c>
      <c r="F392" s="168" t="s">
        <v>1152</v>
      </c>
      <c r="G392" s="183" t="s">
        <v>1158</v>
      </c>
      <c r="H392" s="168" t="s">
        <v>1117</v>
      </c>
      <c r="I392" s="168" t="s">
        <v>1118</v>
      </c>
      <c r="J392" s="184">
        <v>7700000</v>
      </c>
      <c r="K392" s="185"/>
      <c r="L392" s="168"/>
      <c r="M392" s="185"/>
      <c r="N392" s="168"/>
      <c r="O392" s="168" t="s">
        <v>1199</v>
      </c>
      <c r="P392" s="168"/>
      <c r="Q392" s="168"/>
      <c r="R392" s="168"/>
      <c r="S392" s="168"/>
      <c r="T392" s="168"/>
      <c r="U392" s="168"/>
      <c r="V392" s="168"/>
      <c r="W392" s="168" t="s">
        <v>1165</v>
      </c>
      <c r="X392" s="183" t="s">
        <v>1160</v>
      </c>
      <c r="Y392" s="168" t="s">
        <v>55</v>
      </c>
      <c r="Z392" s="170">
        <v>2017011000179</v>
      </c>
      <c r="AA392" s="170" t="s">
        <v>1238</v>
      </c>
      <c r="AB392" s="169" t="s">
        <v>1224</v>
      </c>
      <c r="AC392" s="169" t="s">
        <v>1266</v>
      </c>
      <c r="AD392" s="170">
        <v>3202001</v>
      </c>
      <c r="AE392" s="169" t="s">
        <v>1303</v>
      </c>
      <c r="AF392" s="169" t="s">
        <v>1304</v>
      </c>
      <c r="AG392" s="168" t="s">
        <v>1128</v>
      </c>
      <c r="AH392" s="192"/>
    </row>
    <row r="393" spans="1:34" ht="98.25" customHeight="1" x14ac:dyDescent="0.25">
      <c r="A393" s="192"/>
      <c r="B393" s="168" t="s">
        <v>1113</v>
      </c>
      <c r="C393" s="168" t="s">
        <v>1296</v>
      </c>
      <c r="D393" s="168" t="s">
        <v>1297</v>
      </c>
      <c r="E393" s="183" t="s">
        <v>533</v>
      </c>
      <c r="F393" s="168" t="s">
        <v>1223</v>
      </c>
      <c r="G393" s="183" t="s">
        <v>1312</v>
      </c>
      <c r="H393" s="168" t="s">
        <v>1117</v>
      </c>
      <c r="I393" s="168" t="s">
        <v>1118</v>
      </c>
      <c r="J393" s="184">
        <v>45000000</v>
      </c>
      <c r="K393" s="185"/>
      <c r="L393" s="168"/>
      <c r="M393" s="185"/>
      <c r="N393" s="168"/>
      <c r="O393" s="168" t="s">
        <v>1199</v>
      </c>
      <c r="P393" s="168"/>
      <c r="Q393" s="168"/>
      <c r="R393" s="168"/>
      <c r="S393" s="168"/>
      <c r="T393" s="168"/>
      <c r="U393" s="168"/>
      <c r="V393" s="168"/>
      <c r="W393" s="168" t="s">
        <v>1165</v>
      </c>
      <c r="X393" s="183" t="s">
        <v>1160</v>
      </c>
      <c r="Y393" s="168" t="s">
        <v>55</v>
      </c>
      <c r="Z393" s="170">
        <v>2017011000179</v>
      </c>
      <c r="AA393" s="170" t="s">
        <v>1238</v>
      </c>
      <c r="AB393" s="169" t="s">
        <v>1224</v>
      </c>
      <c r="AC393" s="169" t="s">
        <v>1225</v>
      </c>
      <c r="AD393" s="170">
        <v>3202010</v>
      </c>
      <c r="AE393" s="169" t="s">
        <v>1226</v>
      </c>
      <c r="AF393" s="169" t="s">
        <v>1299</v>
      </c>
      <c r="AG393" s="168" t="s">
        <v>1313</v>
      </c>
      <c r="AH393" s="192"/>
    </row>
    <row r="394" spans="1:34" ht="98.25" customHeight="1" x14ac:dyDescent="0.25">
      <c r="A394" s="192"/>
      <c r="B394" s="168" t="s">
        <v>1113</v>
      </c>
      <c r="C394" s="168" t="s">
        <v>1296</v>
      </c>
      <c r="D394" s="168" t="s">
        <v>1297</v>
      </c>
      <c r="E394" s="183" t="s">
        <v>533</v>
      </c>
      <c r="F394" s="168" t="s">
        <v>1116</v>
      </c>
      <c r="G394" s="183" t="s">
        <v>1158</v>
      </c>
      <c r="H394" s="168" t="s">
        <v>1117</v>
      </c>
      <c r="I394" s="168" t="s">
        <v>1118</v>
      </c>
      <c r="J394" s="184">
        <v>0</v>
      </c>
      <c r="K394" s="185">
        <v>0</v>
      </c>
      <c r="L394" s="168" t="s">
        <v>1298</v>
      </c>
      <c r="M394" s="185" t="s">
        <v>1298</v>
      </c>
      <c r="N394" s="168" t="s">
        <v>1298</v>
      </c>
      <c r="O394" s="168" t="s">
        <v>1199</v>
      </c>
      <c r="P394" s="168" t="s">
        <v>1298</v>
      </c>
      <c r="Q394" s="168" t="s">
        <v>1298</v>
      </c>
      <c r="R394" s="168" t="s">
        <v>1298</v>
      </c>
      <c r="S394" s="168" t="s">
        <v>1298</v>
      </c>
      <c r="T394" s="168" t="s">
        <v>1298</v>
      </c>
      <c r="U394" s="168" t="s">
        <v>1298</v>
      </c>
      <c r="V394" s="168" t="s">
        <v>1298</v>
      </c>
      <c r="W394" s="168" t="s">
        <v>1165</v>
      </c>
      <c r="X394" s="183" t="s">
        <v>1160</v>
      </c>
      <c r="Y394" s="168" t="s">
        <v>55</v>
      </c>
      <c r="Z394" s="170">
        <v>2017011000179</v>
      </c>
      <c r="AA394" s="170" t="s">
        <v>1238</v>
      </c>
      <c r="AB394" s="169" t="s">
        <v>1224</v>
      </c>
      <c r="AC394" s="169" t="s">
        <v>1225</v>
      </c>
      <c r="AD394" s="170">
        <v>3202010</v>
      </c>
      <c r="AE394" s="169" t="s">
        <v>1226</v>
      </c>
      <c r="AF394" s="169" t="s">
        <v>1299</v>
      </c>
      <c r="AG394" s="168" t="s">
        <v>1128</v>
      </c>
      <c r="AH394" s="192"/>
    </row>
    <row r="395" spans="1:34" ht="98.25" customHeight="1" x14ac:dyDescent="0.25">
      <c r="A395" s="192"/>
      <c r="B395" s="168" t="s">
        <v>1314</v>
      </c>
      <c r="C395" s="168" t="s">
        <v>1315</v>
      </c>
      <c r="D395" s="168" t="s">
        <v>1315</v>
      </c>
      <c r="E395" s="183" t="s">
        <v>26</v>
      </c>
      <c r="F395" s="168" t="s">
        <v>1223</v>
      </c>
      <c r="G395" s="183" t="s">
        <v>1312</v>
      </c>
      <c r="H395" s="168" t="s">
        <v>1117</v>
      </c>
      <c r="I395" s="168" t="s">
        <v>1118</v>
      </c>
      <c r="J395" s="184">
        <v>8000000</v>
      </c>
      <c r="K395" s="185"/>
      <c r="L395" s="168"/>
      <c r="M395" s="185"/>
      <c r="N395" s="168"/>
      <c r="O395" s="168"/>
      <c r="P395" s="168"/>
      <c r="Q395" s="168"/>
      <c r="R395" s="168"/>
      <c r="S395" s="168"/>
      <c r="T395" s="168"/>
      <c r="U395" s="168"/>
      <c r="V395" s="168"/>
      <c r="W395" s="168" t="s">
        <v>1165</v>
      </c>
      <c r="X395" s="183" t="s">
        <v>1160</v>
      </c>
      <c r="Y395" s="168" t="s">
        <v>55</v>
      </c>
      <c r="Z395" s="170">
        <v>2017011000179</v>
      </c>
      <c r="AA395" s="170" t="s">
        <v>1238</v>
      </c>
      <c r="AB395" s="169" t="s">
        <v>1179</v>
      </c>
      <c r="AC395" s="169" t="s">
        <v>1244</v>
      </c>
      <c r="AD395" s="170">
        <v>3202002</v>
      </c>
      <c r="AE395" s="169" t="s">
        <v>1122</v>
      </c>
      <c r="AF395" s="169" t="s">
        <v>1316</v>
      </c>
      <c r="AG395" s="168" t="s">
        <v>1192</v>
      </c>
      <c r="AH395" s="192"/>
    </row>
    <row r="396" spans="1:34" ht="98.25" customHeight="1" x14ac:dyDescent="0.25">
      <c r="A396" s="192"/>
      <c r="B396" s="168" t="s">
        <v>1314</v>
      </c>
      <c r="C396" s="168" t="s">
        <v>1315</v>
      </c>
      <c r="D396" s="168" t="s">
        <v>1315</v>
      </c>
      <c r="E396" s="183" t="s">
        <v>26</v>
      </c>
      <c r="F396" s="168" t="s">
        <v>1223</v>
      </c>
      <c r="G396" s="183" t="s">
        <v>1312</v>
      </c>
      <c r="H396" s="168" t="s">
        <v>1117</v>
      </c>
      <c r="I396" s="168" t="s">
        <v>1118</v>
      </c>
      <c r="J396" s="184">
        <v>0</v>
      </c>
      <c r="K396" s="185"/>
      <c r="L396" s="168"/>
      <c r="M396" s="185"/>
      <c r="N396" s="168"/>
      <c r="O396" s="168"/>
      <c r="P396" s="168"/>
      <c r="Q396" s="168"/>
      <c r="R396" s="168"/>
      <c r="S396" s="168"/>
      <c r="T396" s="168"/>
      <c r="U396" s="168"/>
      <c r="V396" s="168"/>
      <c r="W396" s="168" t="s">
        <v>1165</v>
      </c>
      <c r="X396" s="183" t="s">
        <v>1160</v>
      </c>
      <c r="Y396" s="168" t="s">
        <v>55</v>
      </c>
      <c r="Z396" s="170">
        <v>2017011000179</v>
      </c>
      <c r="AA396" s="170" t="s">
        <v>1238</v>
      </c>
      <c r="AB396" s="169" t="s">
        <v>1179</v>
      </c>
      <c r="AC396" s="169" t="s">
        <v>1244</v>
      </c>
      <c r="AD396" s="170">
        <v>3202002</v>
      </c>
      <c r="AE396" s="169" t="s">
        <v>1122</v>
      </c>
      <c r="AF396" s="169" t="s">
        <v>1316</v>
      </c>
      <c r="AG396" s="168" t="s">
        <v>1137</v>
      </c>
      <c r="AH396" s="192"/>
    </row>
    <row r="397" spans="1:34" ht="98.25" customHeight="1" x14ac:dyDescent="0.25">
      <c r="A397" s="192"/>
      <c r="B397" s="168" t="s">
        <v>1314</v>
      </c>
      <c r="C397" s="168" t="s">
        <v>1315</v>
      </c>
      <c r="D397" s="168" t="s">
        <v>1315</v>
      </c>
      <c r="E397" s="183" t="s">
        <v>26</v>
      </c>
      <c r="F397" s="168" t="s">
        <v>1223</v>
      </c>
      <c r="G397" s="183" t="s">
        <v>1312</v>
      </c>
      <c r="H397" s="168" t="s">
        <v>1117</v>
      </c>
      <c r="I397" s="168" t="s">
        <v>1118</v>
      </c>
      <c r="J397" s="184">
        <v>9000000</v>
      </c>
      <c r="K397" s="185"/>
      <c r="L397" s="168"/>
      <c r="M397" s="185"/>
      <c r="N397" s="168"/>
      <c r="O397" s="168"/>
      <c r="P397" s="168"/>
      <c r="Q397" s="168"/>
      <c r="R397" s="168"/>
      <c r="S397" s="168"/>
      <c r="T397" s="168"/>
      <c r="U397" s="168"/>
      <c r="V397" s="168"/>
      <c r="W397" s="168" t="s">
        <v>1165</v>
      </c>
      <c r="X397" s="183" t="s">
        <v>1160</v>
      </c>
      <c r="Y397" s="168" t="s">
        <v>55</v>
      </c>
      <c r="Z397" s="170">
        <v>2017011000179</v>
      </c>
      <c r="AA397" s="170" t="s">
        <v>1238</v>
      </c>
      <c r="AB397" s="169" t="s">
        <v>1179</v>
      </c>
      <c r="AC397" s="169" t="s">
        <v>1244</v>
      </c>
      <c r="AD397" s="170">
        <v>3202002</v>
      </c>
      <c r="AE397" s="169" t="s">
        <v>1122</v>
      </c>
      <c r="AF397" s="169" t="s">
        <v>1316</v>
      </c>
      <c r="AG397" s="168" t="s">
        <v>1126</v>
      </c>
      <c r="AH397" s="192"/>
    </row>
    <row r="398" spans="1:34" ht="98.25" customHeight="1" x14ac:dyDescent="0.25">
      <c r="A398" s="192"/>
      <c r="B398" s="168" t="s">
        <v>1314</v>
      </c>
      <c r="C398" s="168" t="s">
        <v>1315</v>
      </c>
      <c r="D398" s="168" t="s">
        <v>1315</v>
      </c>
      <c r="E398" s="183" t="s">
        <v>26</v>
      </c>
      <c r="F398" s="168" t="s">
        <v>1223</v>
      </c>
      <c r="G398" s="183" t="s">
        <v>1312</v>
      </c>
      <c r="H398" s="168" t="s">
        <v>1117</v>
      </c>
      <c r="I398" s="168" t="s">
        <v>1118</v>
      </c>
      <c r="J398" s="184">
        <v>0</v>
      </c>
      <c r="K398" s="185"/>
      <c r="L398" s="168"/>
      <c r="M398" s="185"/>
      <c r="N398" s="168"/>
      <c r="O398" s="168"/>
      <c r="P398" s="168"/>
      <c r="Q398" s="168"/>
      <c r="R398" s="168"/>
      <c r="S398" s="168"/>
      <c r="T398" s="168"/>
      <c r="U398" s="168"/>
      <c r="V398" s="168"/>
      <c r="W398" s="168" t="s">
        <v>1165</v>
      </c>
      <c r="X398" s="183" t="s">
        <v>1160</v>
      </c>
      <c r="Y398" s="168" t="s">
        <v>55</v>
      </c>
      <c r="Z398" s="170">
        <v>2017011000179</v>
      </c>
      <c r="AA398" s="170" t="s">
        <v>1238</v>
      </c>
      <c r="AB398" s="169" t="s">
        <v>1179</v>
      </c>
      <c r="AC398" s="169" t="s">
        <v>1244</v>
      </c>
      <c r="AD398" s="170">
        <v>3202002</v>
      </c>
      <c r="AE398" s="169" t="s">
        <v>1122</v>
      </c>
      <c r="AF398" s="169" t="s">
        <v>1316</v>
      </c>
      <c r="AG398" s="168" t="s">
        <v>1192</v>
      </c>
      <c r="AH398" s="192"/>
    </row>
    <row r="399" spans="1:34" ht="98.25" customHeight="1" x14ac:dyDescent="0.25">
      <c r="A399" s="192"/>
      <c r="B399" s="168" t="s">
        <v>1314</v>
      </c>
      <c r="C399" s="168" t="s">
        <v>1315</v>
      </c>
      <c r="D399" s="168" t="s">
        <v>1315</v>
      </c>
      <c r="E399" s="183" t="s">
        <v>26</v>
      </c>
      <c r="F399" s="168" t="s">
        <v>1223</v>
      </c>
      <c r="G399" s="183" t="s">
        <v>1312</v>
      </c>
      <c r="H399" s="168" t="s">
        <v>1117</v>
      </c>
      <c r="I399" s="168" t="s">
        <v>1118</v>
      </c>
      <c r="J399" s="184">
        <v>0</v>
      </c>
      <c r="K399" s="185"/>
      <c r="L399" s="168"/>
      <c r="M399" s="185"/>
      <c r="N399" s="168"/>
      <c r="O399" s="168"/>
      <c r="P399" s="168"/>
      <c r="Q399" s="168"/>
      <c r="R399" s="168"/>
      <c r="S399" s="168"/>
      <c r="T399" s="168"/>
      <c r="U399" s="168"/>
      <c r="V399" s="168"/>
      <c r="W399" s="168" t="s">
        <v>1165</v>
      </c>
      <c r="X399" s="183" t="s">
        <v>1160</v>
      </c>
      <c r="Y399" s="168" t="s">
        <v>55</v>
      </c>
      <c r="Z399" s="170">
        <v>2017011000179</v>
      </c>
      <c r="AA399" s="170" t="s">
        <v>1238</v>
      </c>
      <c r="AB399" s="169" t="s">
        <v>1179</v>
      </c>
      <c r="AC399" s="169" t="s">
        <v>1244</v>
      </c>
      <c r="AD399" s="170">
        <v>3202002</v>
      </c>
      <c r="AE399" s="169" t="s">
        <v>1122</v>
      </c>
      <c r="AF399" s="169" t="s">
        <v>1316</v>
      </c>
      <c r="AG399" s="168" t="s">
        <v>1137</v>
      </c>
      <c r="AH399" s="192"/>
    </row>
    <row r="400" spans="1:34" ht="98.25" customHeight="1" x14ac:dyDescent="0.25">
      <c r="A400" s="192"/>
      <c r="B400" s="168" t="s">
        <v>1314</v>
      </c>
      <c r="C400" s="168" t="s">
        <v>1315</v>
      </c>
      <c r="D400" s="168" t="s">
        <v>1315</v>
      </c>
      <c r="E400" s="183" t="s">
        <v>26</v>
      </c>
      <c r="F400" s="168" t="s">
        <v>1223</v>
      </c>
      <c r="G400" s="183" t="s">
        <v>1312</v>
      </c>
      <c r="H400" s="168" t="s">
        <v>1117</v>
      </c>
      <c r="I400" s="168" t="s">
        <v>1118</v>
      </c>
      <c r="J400" s="184">
        <v>0</v>
      </c>
      <c r="K400" s="185"/>
      <c r="L400" s="168"/>
      <c r="M400" s="185"/>
      <c r="N400" s="168"/>
      <c r="O400" s="168"/>
      <c r="P400" s="168"/>
      <c r="Q400" s="168"/>
      <c r="R400" s="168"/>
      <c r="S400" s="168"/>
      <c r="T400" s="168"/>
      <c r="U400" s="168"/>
      <c r="V400" s="168"/>
      <c r="W400" s="168" t="s">
        <v>1165</v>
      </c>
      <c r="X400" s="183" t="s">
        <v>1160</v>
      </c>
      <c r="Y400" s="168" t="s">
        <v>55</v>
      </c>
      <c r="Z400" s="170">
        <v>2017011000179</v>
      </c>
      <c r="AA400" s="170" t="s">
        <v>1238</v>
      </c>
      <c r="AB400" s="169" t="s">
        <v>1179</v>
      </c>
      <c r="AC400" s="169" t="s">
        <v>1244</v>
      </c>
      <c r="AD400" s="170">
        <v>3202002</v>
      </c>
      <c r="AE400" s="169" t="s">
        <v>1122</v>
      </c>
      <c r="AF400" s="169" t="s">
        <v>1316</v>
      </c>
      <c r="AG400" s="168" t="s">
        <v>1137</v>
      </c>
      <c r="AH400" s="192"/>
    </row>
    <row r="401" spans="1:34" ht="98.25" customHeight="1" x14ac:dyDescent="0.25">
      <c r="A401" s="192"/>
      <c r="B401" s="168" t="s">
        <v>1314</v>
      </c>
      <c r="C401" s="168" t="s">
        <v>1315</v>
      </c>
      <c r="D401" s="168" t="s">
        <v>1315</v>
      </c>
      <c r="E401" s="183" t="s">
        <v>26</v>
      </c>
      <c r="F401" s="168" t="s">
        <v>1223</v>
      </c>
      <c r="G401" s="183" t="s">
        <v>1312</v>
      </c>
      <c r="H401" s="168" t="s">
        <v>1117</v>
      </c>
      <c r="I401" s="168" t="s">
        <v>1118</v>
      </c>
      <c r="J401" s="184">
        <v>0</v>
      </c>
      <c r="K401" s="185"/>
      <c r="L401" s="168"/>
      <c r="M401" s="185"/>
      <c r="N401" s="168"/>
      <c r="O401" s="168"/>
      <c r="P401" s="168"/>
      <c r="Q401" s="168"/>
      <c r="R401" s="168"/>
      <c r="S401" s="168"/>
      <c r="T401" s="168"/>
      <c r="U401" s="168"/>
      <c r="V401" s="168"/>
      <c r="W401" s="168" t="s">
        <v>1165</v>
      </c>
      <c r="X401" s="183" t="s">
        <v>1160</v>
      </c>
      <c r="Y401" s="168" t="s">
        <v>55</v>
      </c>
      <c r="Z401" s="170">
        <v>2017011000179</v>
      </c>
      <c r="AA401" s="170" t="s">
        <v>1238</v>
      </c>
      <c r="AB401" s="169" t="s">
        <v>1179</v>
      </c>
      <c r="AC401" s="169" t="s">
        <v>1244</v>
      </c>
      <c r="AD401" s="170">
        <v>3202002</v>
      </c>
      <c r="AE401" s="169" t="s">
        <v>1122</v>
      </c>
      <c r="AF401" s="169" t="s">
        <v>1316</v>
      </c>
      <c r="AG401" s="168" t="s">
        <v>1137</v>
      </c>
      <c r="AH401" s="192"/>
    </row>
    <row r="402" spans="1:34" ht="98.25" customHeight="1" x14ac:dyDescent="0.25">
      <c r="A402" s="192"/>
      <c r="B402" s="168" t="s">
        <v>1314</v>
      </c>
      <c r="C402" s="168" t="s">
        <v>1315</v>
      </c>
      <c r="D402" s="168" t="s">
        <v>1315</v>
      </c>
      <c r="E402" s="183" t="s">
        <v>26</v>
      </c>
      <c r="F402" s="168" t="s">
        <v>1116</v>
      </c>
      <c r="G402" s="183" t="s">
        <v>1158</v>
      </c>
      <c r="H402" s="168" t="s">
        <v>1117</v>
      </c>
      <c r="I402" s="168" t="s">
        <v>1118</v>
      </c>
      <c r="J402" s="184">
        <v>187530000.77000001</v>
      </c>
      <c r="K402" s="185"/>
      <c r="L402" s="168"/>
      <c r="M402" s="185"/>
      <c r="N402" s="168"/>
      <c r="O402" s="168"/>
      <c r="P402" s="168"/>
      <c r="Q402" s="168" t="s">
        <v>1171</v>
      </c>
      <c r="R402" s="168" t="s">
        <v>1317</v>
      </c>
      <c r="S402" s="168"/>
      <c r="T402" s="168"/>
      <c r="U402" s="168"/>
      <c r="V402" s="168"/>
      <c r="W402" s="168" t="s">
        <v>1165</v>
      </c>
      <c r="X402" s="183" t="s">
        <v>1160</v>
      </c>
      <c r="Y402" s="168" t="s">
        <v>55</v>
      </c>
      <c r="Z402" s="170">
        <v>2017011000179</v>
      </c>
      <c r="AA402" s="170" t="s">
        <v>1238</v>
      </c>
      <c r="AB402" s="169" t="s">
        <v>1166</v>
      </c>
      <c r="AC402" s="169" t="s">
        <v>1167</v>
      </c>
      <c r="AD402" s="170">
        <v>3202032</v>
      </c>
      <c r="AE402" s="169" t="s">
        <v>1217</v>
      </c>
      <c r="AF402" s="169" t="s">
        <v>1289</v>
      </c>
      <c r="AG402" s="168" t="s">
        <v>1128</v>
      </c>
      <c r="AH402" s="192"/>
    </row>
    <row r="403" spans="1:34" ht="98.25" customHeight="1" x14ac:dyDescent="0.25">
      <c r="A403" s="192"/>
      <c r="B403" s="168" t="s">
        <v>1314</v>
      </c>
      <c r="C403" s="168" t="s">
        <v>1315</v>
      </c>
      <c r="D403" s="168" t="s">
        <v>1315</v>
      </c>
      <c r="E403" s="183" t="s">
        <v>26</v>
      </c>
      <c r="F403" s="168" t="s">
        <v>1223</v>
      </c>
      <c r="G403" s="183" t="s">
        <v>1312</v>
      </c>
      <c r="H403" s="168" t="s">
        <v>1117</v>
      </c>
      <c r="I403" s="168" t="s">
        <v>1118</v>
      </c>
      <c r="J403" s="184">
        <v>12000000</v>
      </c>
      <c r="K403" s="185"/>
      <c r="L403" s="168"/>
      <c r="M403" s="185"/>
      <c r="N403" s="168"/>
      <c r="O403" s="168"/>
      <c r="P403" s="168"/>
      <c r="Q403" s="168"/>
      <c r="R403" s="168"/>
      <c r="S403" s="168"/>
      <c r="T403" s="168"/>
      <c r="U403" s="168"/>
      <c r="V403" s="168"/>
      <c r="W403" s="168" t="s">
        <v>1165</v>
      </c>
      <c r="X403" s="183" t="s">
        <v>1160</v>
      </c>
      <c r="Y403" s="168" t="s">
        <v>55</v>
      </c>
      <c r="Z403" s="170">
        <v>2017011000179</v>
      </c>
      <c r="AA403" s="170" t="s">
        <v>1238</v>
      </c>
      <c r="AB403" s="169" t="s">
        <v>1166</v>
      </c>
      <c r="AC403" s="169" t="s">
        <v>1167</v>
      </c>
      <c r="AD403" s="170">
        <v>3202032</v>
      </c>
      <c r="AE403" s="169" t="s">
        <v>1217</v>
      </c>
      <c r="AF403" s="169" t="s">
        <v>1289</v>
      </c>
      <c r="AG403" s="168" t="s">
        <v>1126</v>
      </c>
      <c r="AH403" s="192"/>
    </row>
    <row r="404" spans="1:34" ht="98.25" customHeight="1" x14ac:dyDescent="0.25">
      <c r="A404" s="192"/>
      <c r="B404" s="168" t="s">
        <v>1314</v>
      </c>
      <c r="C404" s="168" t="s">
        <v>1315</v>
      </c>
      <c r="D404" s="168" t="s">
        <v>1315</v>
      </c>
      <c r="E404" s="183" t="s">
        <v>26</v>
      </c>
      <c r="F404" s="168" t="s">
        <v>1223</v>
      </c>
      <c r="G404" s="183" t="s">
        <v>1312</v>
      </c>
      <c r="H404" s="168" t="s">
        <v>1117</v>
      </c>
      <c r="I404" s="168" t="s">
        <v>1118</v>
      </c>
      <c r="J404" s="184">
        <v>5375000</v>
      </c>
      <c r="K404" s="185"/>
      <c r="L404" s="168"/>
      <c r="M404" s="185"/>
      <c r="N404" s="168"/>
      <c r="O404" s="168"/>
      <c r="P404" s="168"/>
      <c r="Q404" s="168"/>
      <c r="R404" s="168"/>
      <c r="S404" s="168"/>
      <c r="T404" s="168"/>
      <c r="U404" s="168"/>
      <c r="V404" s="168"/>
      <c r="W404" s="168" t="s">
        <v>1165</v>
      </c>
      <c r="X404" s="183" t="s">
        <v>1160</v>
      </c>
      <c r="Y404" s="168" t="s">
        <v>55</v>
      </c>
      <c r="Z404" s="170">
        <v>2017011000179</v>
      </c>
      <c r="AA404" s="170" t="s">
        <v>1238</v>
      </c>
      <c r="AB404" s="169" t="s">
        <v>1166</v>
      </c>
      <c r="AC404" s="169" t="s">
        <v>1167</v>
      </c>
      <c r="AD404" s="170">
        <v>3202032</v>
      </c>
      <c r="AE404" s="169" t="s">
        <v>1217</v>
      </c>
      <c r="AF404" s="169" t="s">
        <v>1289</v>
      </c>
      <c r="AG404" s="168" t="s">
        <v>1124</v>
      </c>
      <c r="AH404" s="192"/>
    </row>
    <row r="405" spans="1:34" ht="98.25" customHeight="1" x14ac:dyDescent="0.25">
      <c r="A405" s="192"/>
      <c r="B405" s="168" t="s">
        <v>1314</v>
      </c>
      <c r="C405" s="168" t="s">
        <v>1315</v>
      </c>
      <c r="D405" s="168" t="s">
        <v>1315</v>
      </c>
      <c r="E405" s="183" t="s">
        <v>26</v>
      </c>
      <c r="F405" s="168" t="s">
        <v>1223</v>
      </c>
      <c r="G405" s="183" t="s">
        <v>1312</v>
      </c>
      <c r="H405" s="168" t="s">
        <v>1117</v>
      </c>
      <c r="I405" s="168" t="s">
        <v>1118</v>
      </c>
      <c r="J405" s="184">
        <v>20000000</v>
      </c>
      <c r="K405" s="185"/>
      <c r="L405" s="168"/>
      <c r="M405" s="185"/>
      <c r="N405" s="168"/>
      <c r="O405" s="168"/>
      <c r="P405" s="168"/>
      <c r="Q405" s="168"/>
      <c r="R405" s="168"/>
      <c r="S405" s="168"/>
      <c r="T405" s="168"/>
      <c r="U405" s="168"/>
      <c r="V405" s="168"/>
      <c r="W405" s="168" t="s">
        <v>1165</v>
      </c>
      <c r="X405" s="183" t="s">
        <v>1160</v>
      </c>
      <c r="Y405" s="168" t="s">
        <v>55</v>
      </c>
      <c r="Z405" s="170">
        <v>2017011000179</v>
      </c>
      <c r="AA405" s="170" t="s">
        <v>1238</v>
      </c>
      <c r="AB405" s="169" t="s">
        <v>1166</v>
      </c>
      <c r="AC405" s="169" t="s">
        <v>1167</v>
      </c>
      <c r="AD405" s="170">
        <v>3202032</v>
      </c>
      <c r="AE405" s="169" t="s">
        <v>1217</v>
      </c>
      <c r="AF405" s="169" t="s">
        <v>1289</v>
      </c>
      <c r="AG405" s="168" t="s">
        <v>1137</v>
      </c>
      <c r="AH405" s="192"/>
    </row>
    <row r="406" spans="1:34" ht="98.25" customHeight="1" x14ac:dyDescent="0.25">
      <c r="A406" s="192"/>
      <c r="B406" s="168" t="s">
        <v>1314</v>
      </c>
      <c r="C406" s="168" t="s">
        <v>1315</v>
      </c>
      <c r="D406" s="168" t="s">
        <v>1315</v>
      </c>
      <c r="E406" s="183" t="s">
        <v>26</v>
      </c>
      <c r="F406" s="168" t="s">
        <v>1116</v>
      </c>
      <c r="G406" s="183" t="s">
        <v>1158</v>
      </c>
      <c r="H406" s="168" t="s">
        <v>1117</v>
      </c>
      <c r="I406" s="168" t="s">
        <v>1118</v>
      </c>
      <c r="J406" s="184">
        <v>125020000.18000001</v>
      </c>
      <c r="K406" s="185"/>
      <c r="L406" s="168"/>
      <c r="M406" s="185"/>
      <c r="N406" s="168"/>
      <c r="O406" s="168" t="s">
        <v>1247</v>
      </c>
      <c r="P406" s="168"/>
      <c r="Q406" s="168"/>
      <c r="R406" s="168"/>
      <c r="S406" s="168"/>
      <c r="T406" s="168"/>
      <c r="U406" s="168"/>
      <c r="V406" s="168"/>
      <c r="W406" s="168" t="s">
        <v>1165</v>
      </c>
      <c r="X406" s="183" t="s">
        <v>1160</v>
      </c>
      <c r="Y406" s="168" t="s">
        <v>55</v>
      </c>
      <c r="Z406" s="170">
        <v>2017011000179</v>
      </c>
      <c r="AA406" s="170" t="s">
        <v>1238</v>
      </c>
      <c r="AB406" s="169" t="s">
        <v>1166</v>
      </c>
      <c r="AC406" s="169" t="s">
        <v>1173</v>
      </c>
      <c r="AD406" s="170">
        <v>3202031</v>
      </c>
      <c r="AE406" s="169" t="s">
        <v>1174</v>
      </c>
      <c r="AF406" s="169" t="s">
        <v>1249</v>
      </c>
      <c r="AG406" s="168" t="s">
        <v>1128</v>
      </c>
      <c r="AH406" s="192"/>
    </row>
    <row r="407" spans="1:34" ht="98.25" customHeight="1" x14ac:dyDescent="0.25">
      <c r="A407" s="192"/>
      <c r="B407" s="168" t="s">
        <v>1314</v>
      </c>
      <c r="C407" s="168" t="s">
        <v>1315</v>
      </c>
      <c r="D407" s="168" t="s">
        <v>1315</v>
      </c>
      <c r="E407" s="183" t="s">
        <v>26</v>
      </c>
      <c r="F407" s="168" t="s">
        <v>1223</v>
      </c>
      <c r="G407" s="183" t="s">
        <v>1312</v>
      </c>
      <c r="H407" s="168" t="s">
        <v>1117</v>
      </c>
      <c r="I407" s="168" t="s">
        <v>1118</v>
      </c>
      <c r="J407" s="184">
        <v>3700000</v>
      </c>
      <c r="K407" s="185"/>
      <c r="L407" s="168"/>
      <c r="M407" s="185"/>
      <c r="N407" s="168"/>
      <c r="O407" s="168"/>
      <c r="P407" s="168"/>
      <c r="Q407" s="168"/>
      <c r="R407" s="168"/>
      <c r="S407" s="168"/>
      <c r="T407" s="168"/>
      <c r="U407" s="168"/>
      <c r="V407" s="168"/>
      <c r="W407" s="168" t="s">
        <v>1165</v>
      </c>
      <c r="X407" s="183" t="s">
        <v>1160</v>
      </c>
      <c r="Y407" s="168" t="s">
        <v>55</v>
      </c>
      <c r="Z407" s="170">
        <v>2017011000179</v>
      </c>
      <c r="AA407" s="170" t="s">
        <v>1238</v>
      </c>
      <c r="AB407" s="169" t="s">
        <v>1224</v>
      </c>
      <c r="AC407" s="169" t="s">
        <v>1275</v>
      </c>
      <c r="AD407" s="170">
        <v>3202014</v>
      </c>
      <c r="AE407" s="169" t="s">
        <v>1278</v>
      </c>
      <c r="AF407" s="169" t="s">
        <v>1279</v>
      </c>
      <c r="AG407" s="168" t="s">
        <v>1126</v>
      </c>
      <c r="AH407" s="192"/>
    </row>
    <row r="408" spans="1:34" ht="98.25" customHeight="1" x14ac:dyDescent="0.25">
      <c r="A408" s="192"/>
      <c r="B408" s="168" t="s">
        <v>1314</v>
      </c>
      <c r="C408" s="168" t="s">
        <v>1315</v>
      </c>
      <c r="D408" s="168" t="s">
        <v>1315</v>
      </c>
      <c r="E408" s="183" t="s">
        <v>26</v>
      </c>
      <c r="F408" s="168" t="s">
        <v>1223</v>
      </c>
      <c r="G408" s="183" t="s">
        <v>1312</v>
      </c>
      <c r="H408" s="168" t="s">
        <v>1117</v>
      </c>
      <c r="I408" s="168" t="s">
        <v>1118</v>
      </c>
      <c r="J408" s="184">
        <v>2215000</v>
      </c>
      <c r="K408" s="185"/>
      <c r="L408" s="168"/>
      <c r="M408" s="185"/>
      <c r="N408" s="168"/>
      <c r="O408" s="168"/>
      <c r="P408" s="168"/>
      <c r="Q408" s="168"/>
      <c r="R408" s="168"/>
      <c r="S408" s="168"/>
      <c r="T408" s="168"/>
      <c r="U408" s="168"/>
      <c r="V408" s="168"/>
      <c r="W408" s="168" t="s">
        <v>1165</v>
      </c>
      <c r="X408" s="183" t="s">
        <v>1160</v>
      </c>
      <c r="Y408" s="168" t="s">
        <v>55</v>
      </c>
      <c r="Z408" s="170">
        <v>2017011000179</v>
      </c>
      <c r="AA408" s="170" t="s">
        <v>1238</v>
      </c>
      <c r="AB408" s="169" t="s">
        <v>1224</v>
      </c>
      <c r="AC408" s="169" t="s">
        <v>1275</v>
      </c>
      <c r="AD408" s="170">
        <v>3202014</v>
      </c>
      <c r="AE408" s="169" t="s">
        <v>1276</v>
      </c>
      <c r="AF408" s="169" t="s">
        <v>1277</v>
      </c>
      <c r="AG408" s="168" t="s">
        <v>1124</v>
      </c>
      <c r="AH408" s="192"/>
    </row>
    <row r="409" spans="1:34" ht="98.25" customHeight="1" x14ac:dyDescent="0.25">
      <c r="A409" s="192"/>
      <c r="B409" s="168" t="s">
        <v>1314</v>
      </c>
      <c r="C409" s="168" t="s">
        <v>1315</v>
      </c>
      <c r="D409" s="168" t="s">
        <v>1315</v>
      </c>
      <c r="E409" s="183" t="s">
        <v>26</v>
      </c>
      <c r="F409" s="168" t="s">
        <v>1116</v>
      </c>
      <c r="G409" s="183" t="s">
        <v>1158</v>
      </c>
      <c r="H409" s="168" t="s">
        <v>1117</v>
      </c>
      <c r="I409" s="168" t="s">
        <v>1118</v>
      </c>
      <c r="J409" s="184">
        <v>62510000.590000004</v>
      </c>
      <c r="K409" s="185"/>
      <c r="L409" s="168"/>
      <c r="M409" s="185"/>
      <c r="N409" s="168"/>
      <c r="O409" s="168"/>
      <c r="P409" s="168"/>
      <c r="Q409" s="168"/>
      <c r="R409" s="168"/>
      <c r="S409" s="168"/>
      <c r="T409" s="168"/>
      <c r="U409" s="168"/>
      <c r="V409" s="168"/>
      <c r="W409" s="168" t="s">
        <v>1165</v>
      </c>
      <c r="X409" s="183" t="s">
        <v>1160</v>
      </c>
      <c r="Y409" s="168" t="s">
        <v>55</v>
      </c>
      <c r="Z409" s="170">
        <v>2017011000179</v>
      </c>
      <c r="AA409" s="170" t="s">
        <v>1238</v>
      </c>
      <c r="AB409" s="169" t="s">
        <v>1224</v>
      </c>
      <c r="AC409" s="169" t="s">
        <v>1280</v>
      </c>
      <c r="AD409" s="170">
        <v>3202004</v>
      </c>
      <c r="AE409" s="169" t="s">
        <v>1281</v>
      </c>
      <c r="AF409" s="169" t="s">
        <v>1318</v>
      </c>
      <c r="AG409" s="168" t="s">
        <v>1128</v>
      </c>
      <c r="AH409" s="192"/>
    </row>
    <row r="410" spans="1:34" ht="98.25" customHeight="1" x14ac:dyDescent="0.25">
      <c r="A410" s="192"/>
      <c r="B410" s="168" t="s">
        <v>1314</v>
      </c>
      <c r="C410" s="168" t="s">
        <v>1315</v>
      </c>
      <c r="D410" s="168" t="s">
        <v>1315</v>
      </c>
      <c r="E410" s="183" t="s">
        <v>26</v>
      </c>
      <c r="F410" s="168" t="s">
        <v>1223</v>
      </c>
      <c r="G410" s="183" t="s">
        <v>1312</v>
      </c>
      <c r="H410" s="168" t="s">
        <v>1117</v>
      </c>
      <c r="I410" s="168" t="s">
        <v>1118</v>
      </c>
      <c r="J410" s="184">
        <v>2215000</v>
      </c>
      <c r="K410" s="185"/>
      <c r="L410" s="168"/>
      <c r="M410" s="185"/>
      <c r="N410" s="168"/>
      <c r="O410" s="168"/>
      <c r="P410" s="168"/>
      <c r="Q410" s="168"/>
      <c r="R410" s="168"/>
      <c r="S410" s="168"/>
      <c r="T410" s="168"/>
      <c r="U410" s="168"/>
      <c r="V410" s="168"/>
      <c r="W410" s="168" t="s">
        <v>1165</v>
      </c>
      <c r="X410" s="183" t="s">
        <v>1160</v>
      </c>
      <c r="Y410" s="168" t="s">
        <v>55</v>
      </c>
      <c r="Z410" s="170">
        <v>2017011000179</v>
      </c>
      <c r="AA410" s="170" t="s">
        <v>1238</v>
      </c>
      <c r="AB410" s="169" t="s">
        <v>1224</v>
      </c>
      <c r="AC410" s="169" t="s">
        <v>1280</v>
      </c>
      <c r="AD410" s="170">
        <v>3202004</v>
      </c>
      <c r="AE410" s="169" t="s">
        <v>1281</v>
      </c>
      <c r="AF410" s="169" t="s">
        <v>1318</v>
      </c>
      <c r="AG410" s="168" t="s">
        <v>1124</v>
      </c>
      <c r="AH410" s="192"/>
    </row>
    <row r="411" spans="1:34" ht="98.25" customHeight="1" x14ac:dyDescent="0.25">
      <c r="A411" s="192"/>
      <c r="B411" s="168" t="s">
        <v>1314</v>
      </c>
      <c r="C411" s="168" t="s">
        <v>1315</v>
      </c>
      <c r="D411" s="168" t="s">
        <v>1315</v>
      </c>
      <c r="E411" s="183" t="s">
        <v>26</v>
      </c>
      <c r="F411" s="168" t="s">
        <v>1223</v>
      </c>
      <c r="G411" s="183" t="s">
        <v>1312</v>
      </c>
      <c r="H411" s="168" t="s">
        <v>1117</v>
      </c>
      <c r="I411" s="168" t="s">
        <v>1118</v>
      </c>
      <c r="J411" s="184">
        <v>7000000</v>
      </c>
      <c r="K411" s="185"/>
      <c r="L411" s="168"/>
      <c r="M411" s="185"/>
      <c r="N411" s="168"/>
      <c r="O411" s="168"/>
      <c r="P411" s="168"/>
      <c r="Q411" s="168"/>
      <c r="R411" s="168"/>
      <c r="S411" s="168"/>
      <c r="T411" s="168"/>
      <c r="U411" s="168"/>
      <c r="V411" s="168"/>
      <c r="W411" s="168" t="s">
        <v>1165</v>
      </c>
      <c r="X411" s="183" t="s">
        <v>1160</v>
      </c>
      <c r="Y411" s="168" t="s">
        <v>55</v>
      </c>
      <c r="Z411" s="170">
        <v>2017011000179</v>
      </c>
      <c r="AA411" s="170" t="s">
        <v>1238</v>
      </c>
      <c r="AB411" s="169" t="s">
        <v>1224</v>
      </c>
      <c r="AC411" s="169" t="s">
        <v>1280</v>
      </c>
      <c r="AD411" s="170">
        <v>3202004</v>
      </c>
      <c r="AE411" s="169" t="s">
        <v>1281</v>
      </c>
      <c r="AF411" s="169" t="s">
        <v>1284</v>
      </c>
      <c r="AG411" s="168" t="s">
        <v>1126</v>
      </c>
      <c r="AH411" s="192"/>
    </row>
    <row r="412" spans="1:34" ht="98.25" customHeight="1" x14ac:dyDescent="0.25">
      <c r="A412" s="192"/>
      <c r="B412" s="168" t="s">
        <v>1314</v>
      </c>
      <c r="C412" s="168" t="s">
        <v>1315</v>
      </c>
      <c r="D412" s="168" t="s">
        <v>1315</v>
      </c>
      <c r="E412" s="183" t="s">
        <v>26</v>
      </c>
      <c r="F412" s="168" t="s">
        <v>1116</v>
      </c>
      <c r="G412" s="183" t="s">
        <v>1158</v>
      </c>
      <c r="H412" s="168" t="s">
        <v>1117</v>
      </c>
      <c r="I412" s="168" t="s">
        <v>1118</v>
      </c>
      <c r="J412" s="184">
        <v>69346715.239999995</v>
      </c>
      <c r="K412" s="185"/>
      <c r="L412" s="168"/>
      <c r="M412" s="185"/>
      <c r="N412" s="168"/>
      <c r="O412" s="168"/>
      <c r="P412" s="168"/>
      <c r="Q412" s="168"/>
      <c r="R412" s="168"/>
      <c r="S412" s="168"/>
      <c r="T412" s="168"/>
      <c r="U412" s="168" t="s">
        <v>1215</v>
      </c>
      <c r="V412" s="168"/>
      <c r="W412" s="168" t="s">
        <v>1165</v>
      </c>
      <c r="X412" s="183" t="s">
        <v>1160</v>
      </c>
      <c r="Y412" s="168" t="s">
        <v>55</v>
      </c>
      <c r="Z412" s="170">
        <v>2017011000179</v>
      </c>
      <c r="AA412" s="170" t="s">
        <v>1238</v>
      </c>
      <c r="AB412" s="169" t="s">
        <v>1179</v>
      </c>
      <c r="AC412" s="169" t="s">
        <v>1180</v>
      </c>
      <c r="AD412" s="170">
        <v>3202008</v>
      </c>
      <c r="AE412" s="169" t="s">
        <v>1181</v>
      </c>
      <c r="AF412" s="169" t="s">
        <v>1240</v>
      </c>
      <c r="AG412" s="168" t="s">
        <v>1128</v>
      </c>
      <c r="AH412" s="192"/>
    </row>
    <row r="413" spans="1:34" ht="98.25" customHeight="1" x14ac:dyDescent="0.25">
      <c r="A413" s="192"/>
      <c r="B413" s="168" t="s">
        <v>1314</v>
      </c>
      <c r="C413" s="168" t="s">
        <v>1315</v>
      </c>
      <c r="D413" s="168" t="s">
        <v>1315</v>
      </c>
      <c r="E413" s="183" t="s">
        <v>26</v>
      </c>
      <c r="F413" s="168" t="s">
        <v>1116</v>
      </c>
      <c r="G413" s="183" t="s">
        <v>1158</v>
      </c>
      <c r="H413" s="168" t="s">
        <v>1117</v>
      </c>
      <c r="I413" s="168" t="s">
        <v>1118</v>
      </c>
      <c r="J413" s="184">
        <v>69346715.239999995</v>
      </c>
      <c r="K413" s="185"/>
      <c r="L413" s="168"/>
      <c r="M413" s="185"/>
      <c r="N413" s="168"/>
      <c r="O413" s="168"/>
      <c r="P413" s="168"/>
      <c r="Q413" s="168"/>
      <c r="R413" s="168"/>
      <c r="S413" s="168"/>
      <c r="T413" s="168"/>
      <c r="U413" s="168"/>
      <c r="V413" s="168"/>
      <c r="W413" s="168" t="s">
        <v>1165</v>
      </c>
      <c r="X413" s="183" t="s">
        <v>1160</v>
      </c>
      <c r="Y413" s="168" t="s">
        <v>55</v>
      </c>
      <c r="Z413" s="170">
        <v>2017011000179</v>
      </c>
      <c r="AA413" s="170" t="s">
        <v>1238</v>
      </c>
      <c r="AB413" s="169" t="s">
        <v>1179</v>
      </c>
      <c r="AC413" s="169" t="s">
        <v>1180</v>
      </c>
      <c r="AD413" s="170">
        <v>3202008</v>
      </c>
      <c r="AE413" s="169" t="s">
        <v>1181</v>
      </c>
      <c r="AF413" s="169" t="s">
        <v>1186</v>
      </c>
      <c r="AG413" s="168" t="s">
        <v>1128</v>
      </c>
      <c r="AH413" s="192"/>
    </row>
    <row r="414" spans="1:34" ht="98.25" customHeight="1" x14ac:dyDescent="0.25">
      <c r="A414" s="192"/>
      <c r="B414" s="168" t="s">
        <v>1314</v>
      </c>
      <c r="C414" s="168" t="s">
        <v>1315</v>
      </c>
      <c r="D414" s="168" t="s">
        <v>1315</v>
      </c>
      <c r="E414" s="183" t="s">
        <v>26</v>
      </c>
      <c r="F414" s="168" t="s">
        <v>1116</v>
      </c>
      <c r="G414" s="183" t="s">
        <v>1158</v>
      </c>
      <c r="H414" s="168" t="s">
        <v>1117</v>
      </c>
      <c r="I414" s="168" t="s">
        <v>1118</v>
      </c>
      <c r="J414" s="184">
        <v>68117147.590000004</v>
      </c>
      <c r="K414" s="185"/>
      <c r="L414" s="168"/>
      <c r="M414" s="185"/>
      <c r="N414" s="168"/>
      <c r="O414" s="168"/>
      <c r="P414" s="168"/>
      <c r="Q414" s="168"/>
      <c r="R414" s="168"/>
      <c r="S414" s="168"/>
      <c r="T414" s="168"/>
      <c r="U414" s="168" t="s">
        <v>1215</v>
      </c>
      <c r="V414" s="168"/>
      <c r="W414" s="168" t="s">
        <v>1165</v>
      </c>
      <c r="X414" s="183" t="s">
        <v>1160</v>
      </c>
      <c r="Y414" s="168" t="s">
        <v>55</v>
      </c>
      <c r="Z414" s="170">
        <v>2017011000179</v>
      </c>
      <c r="AA414" s="170" t="s">
        <v>1238</v>
      </c>
      <c r="AB414" s="169" t="s">
        <v>1179</v>
      </c>
      <c r="AC414" s="169" t="s">
        <v>1180</v>
      </c>
      <c r="AD414" s="170">
        <v>3202008</v>
      </c>
      <c r="AE414" s="169" t="s">
        <v>1181</v>
      </c>
      <c r="AF414" s="169" t="s">
        <v>1319</v>
      </c>
      <c r="AG414" s="168" t="s">
        <v>1128</v>
      </c>
      <c r="AH414" s="192"/>
    </row>
    <row r="415" spans="1:34" ht="98.25" customHeight="1" x14ac:dyDescent="0.25">
      <c r="A415" s="192"/>
      <c r="B415" s="168" t="s">
        <v>1314</v>
      </c>
      <c r="C415" s="168" t="s">
        <v>1315</v>
      </c>
      <c r="D415" s="168" t="s">
        <v>1315</v>
      </c>
      <c r="E415" s="183" t="s">
        <v>26</v>
      </c>
      <c r="F415" s="168" t="s">
        <v>1223</v>
      </c>
      <c r="G415" s="183" t="s">
        <v>1312</v>
      </c>
      <c r="H415" s="168" t="s">
        <v>1117</v>
      </c>
      <c r="I415" s="168" t="s">
        <v>1118</v>
      </c>
      <c r="J415" s="184">
        <v>6000000</v>
      </c>
      <c r="K415" s="185"/>
      <c r="L415" s="168"/>
      <c r="M415" s="185"/>
      <c r="N415" s="168"/>
      <c r="O415" s="168"/>
      <c r="P415" s="168"/>
      <c r="Q415" s="168"/>
      <c r="R415" s="168"/>
      <c r="S415" s="168"/>
      <c r="T415" s="168"/>
      <c r="U415" s="168"/>
      <c r="V415" s="168"/>
      <c r="W415" s="168" t="s">
        <v>1165</v>
      </c>
      <c r="X415" s="183" t="s">
        <v>1160</v>
      </c>
      <c r="Y415" s="168" t="s">
        <v>55</v>
      </c>
      <c r="Z415" s="170">
        <v>2017011000179</v>
      </c>
      <c r="AA415" s="170" t="s">
        <v>1238</v>
      </c>
      <c r="AB415" s="169" t="s">
        <v>1179</v>
      </c>
      <c r="AC415" s="169" t="s">
        <v>1180</v>
      </c>
      <c r="AD415" s="170">
        <v>3202008</v>
      </c>
      <c r="AE415" s="169" t="s">
        <v>1181</v>
      </c>
      <c r="AF415" s="169" t="s">
        <v>1319</v>
      </c>
      <c r="AG415" s="168" t="s">
        <v>1126</v>
      </c>
      <c r="AH415" s="192"/>
    </row>
    <row r="416" spans="1:34" ht="98.25" customHeight="1" x14ac:dyDescent="0.25">
      <c r="A416" s="192"/>
      <c r="B416" s="168" t="s">
        <v>1314</v>
      </c>
      <c r="C416" s="168" t="s">
        <v>1315</v>
      </c>
      <c r="D416" s="168" t="s">
        <v>1315</v>
      </c>
      <c r="E416" s="183" t="s">
        <v>26</v>
      </c>
      <c r="F416" s="168" t="s">
        <v>1223</v>
      </c>
      <c r="G416" s="183" t="s">
        <v>1312</v>
      </c>
      <c r="H416" s="168" t="s">
        <v>1117</v>
      </c>
      <c r="I416" s="168" t="s">
        <v>1118</v>
      </c>
      <c r="J416" s="184">
        <v>6000000</v>
      </c>
      <c r="K416" s="185"/>
      <c r="L416" s="168"/>
      <c r="M416" s="185"/>
      <c r="N416" s="168"/>
      <c r="O416" s="168"/>
      <c r="P416" s="168"/>
      <c r="Q416" s="168"/>
      <c r="R416" s="168"/>
      <c r="S416" s="168"/>
      <c r="T416" s="168"/>
      <c r="U416" s="168"/>
      <c r="V416" s="168"/>
      <c r="W416" s="168" t="s">
        <v>1165</v>
      </c>
      <c r="X416" s="183" t="s">
        <v>1160</v>
      </c>
      <c r="Y416" s="168" t="s">
        <v>55</v>
      </c>
      <c r="Z416" s="170">
        <v>2017011000179</v>
      </c>
      <c r="AA416" s="170" t="s">
        <v>1238</v>
      </c>
      <c r="AB416" s="169" t="s">
        <v>1179</v>
      </c>
      <c r="AC416" s="169" t="s">
        <v>1180</v>
      </c>
      <c r="AD416" s="170">
        <v>3202008</v>
      </c>
      <c r="AE416" s="169" t="s">
        <v>1181</v>
      </c>
      <c r="AF416" s="169" t="s">
        <v>1240</v>
      </c>
      <c r="AG416" s="168" t="s">
        <v>1126</v>
      </c>
      <c r="AH416" s="192"/>
    </row>
    <row r="417" spans="1:34" ht="98.25" customHeight="1" x14ac:dyDescent="0.25">
      <c r="A417" s="192"/>
      <c r="B417" s="168" t="s">
        <v>1314</v>
      </c>
      <c r="C417" s="168" t="s">
        <v>1315</v>
      </c>
      <c r="D417" s="168" t="s">
        <v>1315</v>
      </c>
      <c r="E417" s="183" t="s">
        <v>26</v>
      </c>
      <c r="F417" s="168" t="s">
        <v>1223</v>
      </c>
      <c r="G417" s="183" t="s">
        <v>1312</v>
      </c>
      <c r="H417" s="168" t="s">
        <v>1117</v>
      </c>
      <c r="I417" s="168" t="s">
        <v>1118</v>
      </c>
      <c r="J417" s="184">
        <v>1890000</v>
      </c>
      <c r="K417" s="185"/>
      <c r="L417" s="168"/>
      <c r="M417" s="185"/>
      <c r="N417" s="168"/>
      <c r="O417" s="168"/>
      <c r="P417" s="168"/>
      <c r="Q417" s="168"/>
      <c r="R417" s="168"/>
      <c r="S417" s="168"/>
      <c r="T417" s="168"/>
      <c r="U417" s="168"/>
      <c r="V417" s="168"/>
      <c r="W417" s="168" t="s">
        <v>1165</v>
      </c>
      <c r="X417" s="183" t="s">
        <v>1160</v>
      </c>
      <c r="Y417" s="168" t="s">
        <v>55</v>
      </c>
      <c r="Z417" s="170">
        <v>2017011000179</v>
      </c>
      <c r="AA417" s="170" t="s">
        <v>1238</v>
      </c>
      <c r="AB417" s="169" t="s">
        <v>1179</v>
      </c>
      <c r="AC417" s="169" t="s">
        <v>1180</v>
      </c>
      <c r="AD417" s="170">
        <v>3202008</v>
      </c>
      <c r="AE417" s="169" t="s">
        <v>1181</v>
      </c>
      <c r="AF417" s="169" t="s">
        <v>1240</v>
      </c>
      <c r="AG417" s="168" t="s">
        <v>1124</v>
      </c>
      <c r="AH417" s="192"/>
    </row>
    <row r="418" spans="1:34" ht="98.25" customHeight="1" x14ac:dyDescent="0.25">
      <c r="A418" s="192"/>
      <c r="B418" s="168" t="s">
        <v>1314</v>
      </c>
      <c r="C418" s="168" t="s">
        <v>1315</v>
      </c>
      <c r="D418" s="168" t="s">
        <v>1315</v>
      </c>
      <c r="E418" s="183" t="s">
        <v>26</v>
      </c>
      <c r="F418" s="168" t="s">
        <v>1223</v>
      </c>
      <c r="G418" s="183" t="s">
        <v>1312</v>
      </c>
      <c r="H418" s="168" t="s">
        <v>1117</v>
      </c>
      <c r="I418" s="168" t="s">
        <v>1118</v>
      </c>
      <c r="J418" s="184">
        <v>8000000</v>
      </c>
      <c r="K418" s="185"/>
      <c r="L418" s="168"/>
      <c r="M418" s="185"/>
      <c r="N418" s="168"/>
      <c r="O418" s="168"/>
      <c r="P418" s="168"/>
      <c r="Q418" s="168"/>
      <c r="R418" s="168"/>
      <c r="S418" s="168"/>
      <c r="T418" s="168"/>
      <c r="U418" s="168"/>
      <c r="V418" s="168"/>
      <c r="W418" s="168" t="s">
        <v>1165</v>
      </c>
      <c r="X418" s="183" t="s">
        <v>1160</v>
      </c>
      <c r="Y418" s="168" t="s">
        <v>55</v>
      </c>
      <c r="Z418" s="170">
        <v>2017011000179</v>
      </c>
      <c r="AA418" s="170" t="s">
        <v>1238</v>
      </c>
      <c r="AB418" s="169" t="s">
        <v>1179</v>
      </c>
      <c r="AC418" s="169" t="s">
        <v>1180</v>
      </c>
      <c r="AD418" s="170">
        <v>3202008</v>
      </c>
      <c r="AE418" s="169" t="s">
        <v>1181</v>
      </c>
      <c r="AF418" s="169" t="s">
        <v>1186</v>
      </c>
      <c r="AG418" s="168" t="s">
        <v>1126</v>
      </c>
      <c r="AH418" s="192"/>
    </row>
    <row r="419" spans="1:34" ht="98.25" customHeight="1" x14ac:dyDescent="0.25">
      <c r="A419" s="192"/>
      <c r="B419" s="168" t="s">
        <v>1314</v>
      </c>
      <c r="C419" s="168" t="s">
        <v>1315</v>
      </c>
      <c r="D419" s="168" t="s">
        <v>1315</v>
      </c>
      <c r="E419" s="183" t="s">
        <v>26</v>
      </c>
      <c r="F419" s="168" t="s">
        <v>1223</v>
      </c>
      <c r="G419" s="183" t="s">
        <v>1312</v>
      </c>
      <c r="H419" s="168" t="s">
        <v>1117</v>
      </c>
      <c r="I419" s="168" t="s">
        <v>1118</v>
      </c>
      <c r="J419" s="184">
        <v>4430000</v>
      </c>
      <c r="K419" s="185"/>
      <c r="L419" s="168"/>
      <c r="M419" s="185"/>
      <c r="N419" s="168"/>
      <c r="O419" s="168"/>
      <c r="P419" s="168"/>
      <c r="Q419" s="168"/>
      <c r="R419" s="168"/>
      <c r="S419" s="168"/>
      <c r="T419" s="168"/>
      <c r="U419" s="168"/>
      <c r="V419" s="168"/>
      <c r="W419" s="168" t="s">
        <v>1165</v>
      </c>
      <c r="X419" s="183" t="s">
        <v>1160</v>
      </c>
      <c r="Y419" s="168" t="s">
        <v>55</v>
      </c>
      <c r="Z419" s="170">
        <v>2017011000179</v>
      </c>
      <c r="AA419" s="170" t="s">
        <v>1238</v>
      </c>
      <c r="AB419" s="169" t="s">
        <v>1179</v>
      </c>
      <c r="AC419" s="169" t="s">
        <v>1180</v>
      </c>
      <c r="AD419" s="170">
        <v>3202008</v>
      </c>
      <c r="AE419" s="169" t="s">
        <v>1181</v>
      </c>
      <c r="AF419" s="169" t="s">
        <v>1186</v>
      </c>
      <c r="AG419" s="168" t="s">
        <v>1124</v>
      </c>
      <c r="AH419" s="192"/>
    </row>
    <row r="420" spans="1:34" ht="98.25" customHeight="1" x14ac:dyDescent="0.25">
      <c r="A420" s="192"/>
      <c r="B420" s="168" t="s">
        <v>1314</v>
      </c>
      <c r="C420" s="168" t="s">
        <v>1315</v>
      </c>
      <c r="D420" s="168" t="s">
        <v>1315</v>
      </c>
      <c r="E420" s="183" t="s">
        <v>26</v>
      </c>
      <c r="F420" s="168" t="s">
        <v>1223</v>
      </c>
      <c r="G420" s="183" t="s">
        <v>1312</v>
      </c>
      <c r="H420" s="168" t="s">
        <v>1117</v>
      </c>
      <c r="I420" s="168" t="s">
        <v>1118</v>
      </c>
      <c r="J420" s="184">
        <v>7890000</v>
      </c>
      <c r="K420" s="185"/>
      <c r="L420" s="168"/>
      <c r="M420" s="185"/>
      <c r="N420" s="168"/>
      <c r="O420" s="168"/>
      <c r="P420" s="168"/>
      <c r="Q420" s="168"/>
      <c r="R420" s="168"/>
      <c r="S420" s="168"/>
      <c r="T420" s="168"/>
      <c r="U420" s="168"/>
      <c r="V420" s="168"/>
      <c r="W420" s="168" t="s">
        <v>1165</v>
      </c>
      <c r="X420" s="183" t="s">
        <v>1160</v>
      </c>
      <c r="Y420" s="168" t="s">
        <v>55</v>
      </c>
      <c r="Z420" s="170">
        <v>2017011000179</v>
      </c>
      <c r="AA420" s="170" t="s">
        <v>1238</v>
      </c>
      <c r="AB420" s="169" t="s">
        <v>1179</v>
      </c>
      <c r="AC420" s="169" t="s">
        <v>1180</v>
      </c>
      <c r="AD420" s="170">
        <v>3202008</v>
      </c>
      <c r="AE420" s="169" t="s">
        <v>1181</v>
      </c>
      <c r="AF420" s="169" t="s">
        <v>1319</v>
      </c>
      <c r="AG420" s="168" t="s">
        <v>1124</v>
      </c>
      <c r="AH420" s="192"/>
    </row>
    <row r="421" spans="1:34" ht="98.25" customHeight="1" x14ac:dyDescent="0.25">
      <c r="A421" s="192"/>
      <c r="B421" s="168" t="s">
        <v>1314</v>
      </c>
      <c r="C421" s="168" t="s">
        <v>1315</v>
      </c>
      <c r="D421" s="168" t="s">
        <v>1315</v>
      </c>
      <c r="E421" s="183" t="s">
        <v>26</v>
      </c>
      <c r="F421" s="168" t="s">
        <v>1116</v>
      </c>
      <c r="G421" s="183" t="s">
        <v>1158</v>
      </c>
      <c r="H421" s="168" t="s">
        <v>1117</v>
      </c>
      <c r="I421" s="168" t="s">
        <v>1118</v>
      </c>
      <c r="J421" s="184">
        <v>41000000</v>
      </c>
      <c r="K421" s="185"/>
      <c r="L421" s="168"/>
      <c r="M421" s="185"/>
      <c r="N421" s="168"/>
      <c r="O421" s="168"/>
      <c r="P421" s="168"/>
      <c r="Q421" s="168"/>
      <c r="R421" s="168"/>
      <c r="S421" s="168"/>
      <c r="T421" s="168"/>
      <c r="U421" s="168"/>
      <c r="V421" s="168"/>
      <c r="W421" s="168" t="s">
        <v>1119</v>
      </c>
      <c r="X421" s="183" t="s">
        <v>1160</v>
      </c>
      <c r="Y421" s="168" t="s">
        <v>363</v>
      </c>
      <c r="Z421" s="170">
        <v>2019011000081</v>
      </c>
      <c r="AA421" s="170" t="s">
        <v>1161</v>
      </c>
      <c r="AB421" s="169" t="s">
        <v>1120</v>
      </c>
      <c r="AC421" s="169" t="s">
        <v>1121</v>
      </c>
      <c r="AD421" s="170">
        <v>3299054</v>
      </c>
      <c r="AE421" s="169" t="s">
        <v>1122</v>
      </c>
      <c r="AF421" s="169" t="s">
        <v>1125</v>
      </c>
      <c r="AG421" s="168" t="s">
        <v>1124</v>
      </c>
      <c r="AH421" s="192"/>
    </row>
    <row r="422" spans="1:34" ht="98.25" customHeight="1" x14ac:dyDescent="0.25">
      <c r="A422" s="192"/>
      <c r="B422" s="168" t="s">
        <v>1314</v>
      </c>
      <c r="C422" s="168" t="s">
        <v>1315</v>
      </c>
      <c r="D422" s="168" t="s">
        <v>1315</v>
      </c>
      <c r="E422" s="183" t="s">
        <v>26</v>
      </c>
      <c r="F422" s="168" t="s">
        <v>1116</v>
      </c>
      <c r="G422" s="183" t="s">
        <v>1158</v>
      </c>
      <c r="H422" s="168" t="s">
        <v>1117</v>
      </c>
      <c r="I422" s="168" t="s">
        <v>1118</v>
      </c>
      <c r="J422" s="184">
        <v>49580000</v>
      </c>
      <c r="K422" s="185"/>
      <c r="L422" s="168"/>
      <c r="M422" s="185"/>
      <c r="N422" s="168"/>
      <c r="O422" s="168"/>
      <c r="P422" s="168"/>
      <c r="Q422" s="168"/>
      <c r="R422" s="168"/>
      <c r="S422" s="168"/>
      <c r="T422" s="168"/>
      <c r="U422" s="168"/>
      <c r="V422" s="168"/>
      <c r="W422" s="168" t="s">
        <v>1119</v>
      </c>
      <c r="X422" s="183" t="s">
        <v>1160</v>
      </c>
      <c r="Y422" s="168" t="s">
        <v>363</v>
      </c>
      <c r="Z422" s="170">
        <v>2019011000081</v>
      </c>
      <c r="AA422" s="170" t="s">
        <v>1161</v>
      </c>
      <c r="AB422" s="169" t="s">
        <v>1120</v>
      </c>
      <c r="AC422" s="169" t="s">
        <v>1121</v>
      </c>
      <c r="AD422" s="170">
        <v>3299054</v>
      </c>
      <c r="AE422" s="169" t="s">
        <v>1122</v>
      </c>
      <c r="AF422" s="169" t="s">
        <v>1125</v>
      </c>
      <c r="AG422" s="168" t="s">
        <v>1126</v>
      </c>
      <c r="AH422" s="192"/>
    </row>
    <row r="423" spans="1:34" ht="98.25" customHeight="1" x14ac:dyDescent="0.25">
      <c r="A423" s="192"/>
      <c r="B423" s="168" t="s">
        <v>1314</v>
      </c>
      <c r="C423" s="168" t="s">
        <v>1315</v>
      </c>
      <c r="D423" s="168" t="s">
        <v>1315</v>
      </c>
      <c r="E423" s="183" t="s">
        <v>26</v>
      </c>
      <c r="F423" s="168" t="s">
        <v>1116</v>
      </c>
      <c r="G423" s="183" t="s">
        <v>1158</v>
      </c>
      <c r="H423" s="168" t="s">
        <v>1117</v>
      </c>
      <c r="I423" s="168" t="s">
        <v>1118</v>
      </c>
      <c r="J423" s="184">
        <v>152359999.995</v>
      </c>
      <c r="K423" s="185"/>
      <c r="L423" s="168"/>
      <c r="M423" s="185"/>
      <c r="N423" s="168"/>
      <c r="O423" s="168"/>
      <c r="P423" s="168"/>
      <c r="Q423" s="168"/>
      <c r="R423" s="168"/>
      <c r="S423" s="168"/>
      <c r="T423" s="168"/>
      <c r="U423" s="168"/>
      <c r="V423" s="168"/>
      <c r="W423" s="168" t="s">
        <v>1119</v>
      </c>
      <c r="X423" s="183" t="s">
        <v>1160</v>
      </c>
      <c r="Y423" s="168" t="s">
        <v>363</v>
      </c>
      <c r="Z423" s="170">
        <v>2019011000081</v>
      </c>
      <c r="AA423" s="170" t="s">
        <v>1161</v>
      </c>
      <c r="AB423" s="169" t="s">
        <v>1120</v>
      </c>
      <c r="AC423" s="169" t="s">
        <v>1121</v>
      </c>
      <c r="AD423" s="170">
        <v>3299054</v>
      </c>
      <c r="AE423" s="169" t="s">
        <v>1122</v>
      </c>
      <c r="AF423" s="169" t="s">
        <v>1125</v>
      </c>
      <c r="AG423" s="168" t="s">
        <v>1128</v>
      </c>
      <c r="AH423" s="192"/>
    </row>
    <row r="424" spans="1:34" ht="98.25" customHeight="1" x14ac:dyDescent="0.25">
      <c r="A424" s="192"/>
      <c r="B424" s="168" t="s">
        <v>1314</v>
      </c>
      <c r="C424" s="168" t="s">
        <v>1315</v>
      </c>
      <c r="D424" s="168" t="s">
        <v>1315</v>
      </c>
      <c r="E424" s="183" t="s">
        <v>26</v>
      </c>
      <c r="F424" s="168" t="s">
        <v>1116</v>
      </c>
      <c r="G424" s="183" t="s">
        <v>1158</v>
      </c>
      <c r="H424" s="168" t="s">
        <v>1117</v>
      </c>
      <c r="I424" s="168" t="s">
        <v>1118</v>
      </c>
      <c r="J424" s="184">
        <v>315261125.31</v>
      </c>
      <c r="K424" s="185"/>
      <c r="L424" s="168"/>
      <c r="M424" s="185">
        <v>92284402.210000008</v>
      </c>
      <c r="N424" s="168"/>
      <c r="O424" s="168"/>
      <c r="P424" s="168"/>
      <c r="Q424" s="168"/>
      <c r="R424" s="168"/>
      <c r="S424" s="168"/>
      <c r="T424" s="168"/>
      <c r="U424" s="168"/>
      <c r="V424" s="168"/>
      <c r="W424" s="168" t="s">
        <v>1119</v>
      </c>
      <c r="X424" s="183" t="s">
        <v>1160</v>
      </c>
      <c r="Y424" s="168" t="s">
        <v>363</v>
      </c>
      <c r="Z424" s="170">
        <v>2019011000081</v>
      </c>
      <c r="AA424" s="170" t="s">
        <v>1161</v>
      </c>
      <c r="AB424" s="169" t="s">
        <v>1120</v>
      </c>
      <c r="AC424" s="169" t="s">
        <v>606</v>
      </c>
      <c r="AD424" s="170">
        <v>3299060</v>
      </c>
      <c r="AE424" s="169" t="s">
        <v>1135</v>
      </c>
      <c r="AF424" s="169" t="s">
        <v>607</v>
      </c>
      <c r="AG424" s="168" t="s">
        <v>1128</v>
      </c>
      <c r="AH424" s="192"/>
    </row>
    <row r="425" spans="1:34" ht="98.25" customHeight="1" x14ac:dyDescent="0.25">
      <c r="A425" s="192"/>
      <c r="B425" s="168" t="s">
        <v>1314</v>
      </c>
      <c r="C425" s="168" t="s">
        <v>1315</v>
      </c>
      <c r="D425" s="168" t="s">
        <v>1315</v>
      </c>
      <c r="E425" s="183" t="s">
        <v>26</v>
      </c>
      <c r="F425" s="168" t="s">
        <v>1116</v>
      </c>
      <c r="G425" s="183" t="s">
        <v>1158</v>
      </c>
      <c r="H425" s="168" t="s">
        <v>1117</v>
      </c>
      <c r="I425" s="168" t="s">
        <v>1118</v>
      </c>
      <c r="J425" s="184">
        <v>215028410.70999998</v>
      </c>
      <c r="K425" s="185"/>
      <c r="L425" s="168"/>
      <c r="M425" s="185"/>
      <c r="N425" s="168"/>
      <c r="O425" s="168"/>
      <c r="P425" s="168"/>
      <c r="Q425" s="168"/>
      <c r="R425" s="168"/>
      <c r="S425" s="168"/>
      <c r="T425" s="168"/>
      <c r="U425" s="168"/>
      <c r="V425" s="168"/>
      <c r="W425" s="168" t="s">
        <v>1119</v>
      </c>
      <c r="X425" s="183" t="s">
        <v>1160</v>
      </c>
      <c r="Y425" s="168" t="s">
        <v>363</v>
      </c>
      <c r="Z425" s="170">
        <v>2019011000081</v>
      </c>
      <c r="AA425" s="170" t="s">
        <v>1161</v>
      </c>
      <c r="AB425" s="169" t="s">
        <v>1120</v>
      </c>
      <c r="AC425" s="169" t="s">
        <v>606</v>
      </c>
      <c r="AD425" s="170">
        <v>3299060</v>
      </c>
      <c r="AE425" s="169" t="s">
        <v>1135</v>
      </c>
      <c r="AF425" s="169" t="s">
        <v>607</v>
      </c>
      <c r="AG425" s="168" t="s">
        <v>1128</v>
      </c>
      <c r="AH425" s="192"/>
    </row>
    <row r="426" spans="1:34" ht="98.25" customHeight="1" x14ac:dyDescent="0.25">
      <c r="A426" s="192"/>
      <c r="B426" s="168" t="s">
        <v>1314</v>
      </c>
      <c r="C426" s="168" t="s">
        <v>1315</v>
      </c>
      <c r="D426" s="168" t="s">
        <v>1315</v>
      </c>
      <c r="E426" s="183" t="s">
        <v>26</v>
      </c>
      <c r="F426" s="168" t="s">
        <v>1152</v>
      </c>
      <c r="G426" s="183" t="s">
        <v>1158</v>
      </c>
      <c r="H426" s="168" t="s">
        <v>1320</v>
      </c>
      <c r="I426" s="168" t="s">
        <v>1118</v>
      </c>
      <c r="J426" s="186">
        <v>12000000</v>
      </c>
      <c r="K426" s="185">
        <v>0</v>
      </c>
      <c r="L426" s="168">
        <v>0</v>
      </c>
      <c r="M426" s="185">
        <v>0</v>
      </c>
      <c r="N426" s="168">
        <v>0</v>
      </c>
      <c r="O426" s="168">
        <v>0</v>
      </c>
      <c r="P426" s="168">
        <v>0</v>
      </c>
      <c r="Q426" s="168">
        <v>0</v>
      </c>
      <c r="R426" s="168">
        <v>0</v>
      </c>
      <c r="S426" s="168">
        <v>0</v>
      </c>
      <c r="T426" s="168">
        <v>0</v>
      </c>
      <c r="U426" s="168">
        <v>0</v>
      </c>
      <c r="V426" s="168">
        <v>0</v>
      </c>
      <c r="W426" s="168" t="s">
        <v>1165</v>
      </c>
      <c r="X426" s="183" t="s">
        <v>1160</v>
      </c>
      <c r="Y426" s="168" t="s">
        <v>55</v>
      </c>
      <c r="Z426" s="170">
        <v>2017011000179</v>
      </c>
      <c r="AA426" s="170" t="s">
        <v>1238</v>
      </c>
      <c r="AB426" s="169" t="s">
        <v>1179</v>
      </c>
      <c r="AC426" s="169" t="s">
        <v>1244</v>
      </c>
      <c r="AD426" s="170">
        <v>3202002</v>
      </c>
      <c r="AE426" s="169" t="s">
        <v>1122</v>
      </c>
      <c r="AF426" s="169" t="s">
        <v>1316</v>
      </c>
      <c r="AG426" s="168" t="s">
        <v>1137</v>
      </c>
      <c r="AH426" s="192"/>
    </row>
    <row r="427" spans="1:34" ht="98.25" customHeight="1" x14ac:dyDescent="0.25">
      <c r="A427" s="192"/>
      <c r="B427" s="168" t="s">
        <v>1314</v>
      </c>
      <c r="C427" s="168" t="s">
        <v>1315</v>
      </c>
      <c r="D427" s="168" t="s">
        <v>1315</v>
      </c>
      <c r="E427" s="183" t="s">
        <v>26</v>
      </c>
      <c r="F427" s="168" t="s">
        <v>1152</v>
      </c>
      <c r="G427" s="183" t="s">
        <v>1158</v>
      </c>
      <c r="H427" s="168" t="s">
        <v>1320</v>
      </c>
      <c r="I427" s="168" t="s">
        <v>1118</v>
      </c>
      <c r="J427" s="186">
        <v>16000000</v>
      </c>
      <c r="K427" s="185">
        <v>0</v>
      </c>
      <c r="L427" s="168">
        <v>0</v>
      </c>
      <c r="M427" s="185">
        <v>0</v>
      </c>
      <c r="N427" s="168">
        <v>0</v>
      </c>
      <c r="O427" s="168">
        <v>0</v>
      </c>
      <c r="P427" s="168">
        <v>0</v>
      </c>
      <c r="Q427" s="168">
        <v>0</v>
      </c>
      <c r="R427" s="168">
        <v>0</v>
      </c>
      <c r="S427" s="168">
        <v>0</v>
      </c>
      <c r="T427" s="168">
        <v>0</v>
      </c>
      <c r="U427" s="168">
        <v>0</v>
      </c>
      <c r="V427" s="168">
        <v>0</v>
      </c>
      <c r="W427" s="168" t="s">
        <v>1165</v>
      </c>
      <c r="X427" s="183" t="s">
        <v>1160</v>
      </c>
      <c r="Y427" s="168" t="s">
        <v>55</v>
      </c>
      <c r="Z427" s="170">
        <v>2017011000179</v>
      </c>
      <c r="AA427" s="170" t="s">
        <v>1238</v>
      </c>
      <c r="AB427" s="169" t="s">
        <v>1179</v>
      </c>
      <c r="AC427" s="169" t="s">
        <v>1244</v>
      </c>
      <c r="AD427" s="170">
        <v>3202002</v>
      </c>
      <c r="AE427" s="169" t="s">
        <v>1122</v>
      </c>
      <c r="AF427" s="169" t="s">
        <v>1316</v>
      </c>
      <c r="AG427" s="168" t="s">
        <v>1192</v>
      </c>
      <c r="AH427" s="192"/>
    </row>
    <row r="428" spans="1:34" ht="98.25" customHeight="1" x14ac:dyDescent="0.25">
      <c r="A428" s="192"/>
      <c r="B428" s="168" t="s">
        <v>1314</v>
      </c>
      <c r="C428" s="168" t="s">
        <v>1315</v>
      </c>
      <c r="D428" s="168" t="s">
        <v>1315</v>
      </c>
      <c r="E428" s="183" t="s">
        <v>26</v>
      </c>
      <c r="F428" s="168" t="s">
        <v>1152</v>
      </c>
      <c r="G428" s="183" t="s">
        <v>1158</v>
      </c>
      <c r="H428" s="168" t="s">
        <v>1320</v>
      </c>
      <c r="I428" s="168" t="s">
        <v>1118</v>
      </c>
      <c r="J428" s="186">
        <v>5476039</v>
      </c>
      <c r="K428" s="185">
        <v>0</v>
      </c>
      <c r="L428" s="168">
        <v>0</v>
      </c>
      <c r="M428" s="185">
        <v>0</v>
      </c>
      <c r="N428" s="168">
        <v>0</v>
      </c>
      <c r="O428" s="168">
        <v>0</v>
      </c>
      <c r="P428" s="168">
        <v>0</v>
      </c>
      <c r="Q428" s="168">
        <v>0</v>
      </c>
      <c r="R428" s="168">
        <v>0</v>
      </c>
      <c r="S428" s="168">
        <v>0</v>
      </c>
      <c r="T428" s="168">
        <v>0</v>
      </c>
      <c r="U428" s="168">
        <v>0</v>
      </c>
      <c r="V428" s="168">
        <v>0</v>
      </c>
      <c r="W428" s="168" t="s">
        <v>1165</v>
      </c>
      <c r="X428" s="183" t="s">
        <v>1160</v>
      </c>
      <c r="Y428" s="168" t="s">
        <v>55</v>
      </c>
      <c r="Z428" s="170">
        <v>2017011000179</v>
      </c>
      <c r="AA428" s="170" t="s">
        <v>1238</v>
      </c>
      <c r="AB428" s="169" t="s">
        <v>1179</v>
      </c>
      <c r="AC428" s="169" t="s">
        <v>1244</v>
      </c>
      <c r="AD428" s="170">
        <v>3202002</v>
      </c>
      <c r="AE428" s="169" t="s">
        <v>1122</v>
      </c>
      <c r="AF428" s="169" t="s">
        <v>1316</v>
      </c>
      <c r="AG428" s="168" t="s">
        <v>1137</v>
      </c>
      <c r="AH428" s="192"/>
    </row>
    <row r="429" spans="1:34" ht="98.25" customHeight="1" x14ac:dyDescent="0.25">
      <c r="A429" s="192"/>
      <c r="B429" s="168" t="s">
        <v>1314</v>
      </c>
      <c r="C429" s="168" t="s">
        <v>1315</v>
      </c>
      <c r="D429" s="168" t="s">
        <v>1315</v>
      </c>
      <c r="E429" s="183" t="s">
        <v>26</v>
      </c>
      <c r="F429" s="168" t="s">
        <v>1152</v>
      </c>
      <c r="G429" s="183" t="s">
        <v>1158</v>
      </c>
      <c r="H429" s="168" t="s">
        <v>1320</v>
      </c>
      <c r="I429" s="168" t="s">
        <v>1118</v>
      </c>
      <c r="J429" s="186">
        <v>70000000</v>
      </c>
      <c r="K429" s="185">
        <v>0</v>
      </c>
      <c r="L429" s="168">
        <v>0</v>
      </c>
      <c r="M429" s="185">
        <v>0</v>
      </c>
      <c r="N429" s="168">
        <v>0</v>
      </c>
      <c r="O429" s="168">
        <v>0</v>
      </c>
      <c r="P429" s="168">
        <v>0</v>
      </c>
      <c r="Q429" s="168">
        <v>0</v>
      </c>
      <c r="R429" s="168">
        <v>0</v>
      </c>
      <c r="S429" s="168">
        <v>0</v>
      </c>
      <c r="T429" s="168">
        <v>0</v>
      </c>
      <c r="U429" s="168">
        <v>0</v>
      </c>
      <c r="V429" s="168">
        <v>0</v>
      </c>
      <c r="W429" s="168" t="s">
        <v>1165</v>
      </c>
      <c r="X429" s="183" t="s">
        <v>1160</v>
      </c>
      <c r="Y429" s="168" t="s">
        <v>55</v>
      </c>
      <c r="Z429" s="170">
        <v>2017011000179</v>
      </c>
      <c r="AA429" s="170" t="s">
        <v>1238</v>
      </c>
      <c r="AB429" s="169" t="s">
        <v>1179</v>
      </c>
      <c r="AC429" s="169" t="s">
        <v>1244</v>
      </c>
      <c r="AD429" s="170">
        <v>3202002</v>
      </c>
      <c r="AE429" s="169" t="s">
        <v>1122</v>
      </c>
      <c r="AF429" s="169" t="s">
        <v>1316</v>
      </c>
      <c r="AG429" s="168" t="s">
        <v>1137</v>
      </c>
      <c r="AH429" s="192"/>
    </row>
    <row r="430" spans="1:34" ht="98.25" customHeight="1" x14ac:dyDescent="0.25">
      <c r="A430" s="192"/>
      <c r="B430" s="168" t="s">
        <v>1314</v>
      </c>
      <c r="C430" s="168" t="s">
        <v>1315</v>
      </c>
      <c r="D430" s="168" t="s">
        <v>1315</v>
      </c>
      <c r="E430" s="183" t="s">
        <v>26</v>
      </c>
      <c r="F430" s="168" t="s">
        <v>1152</v>
      </c>
      <c r="G430" s="183" t="s">
        <v>1158</v>
      </c>
      <c r="H430" s="168" t="s">
        <v>1320</v>
      </c>
      <c r="I430" s="168" t="s">
        <v>1118</v>
      </c>
      <c r="J430" s="186">
        <v>7125000</v>
      </c>
      <c r="K430" s="185">
        <v>0</v>
      </c>
      <c r="L430" s="168">
        <v>0</v>
      </c>
      <c r="M430" s="185">
        <v>0</v>
      </c>
      <c r="N430" s="168">
        <v>0</v>
      </c>
      <c r="O430" s="168">
        <v>0</v>
      </c>
      <c r="P430" s="168">
        <v>0</v>
      </c>
      <c r="Q430" s="168">
        <v>0</v>
      </c>
      <c r="R430" s="168">
        <v>0</v>
      </c>
      <c r="S430" s="168">
        <v>0</v>
      </c>
      <c r="T430" s="168">
        <v>0</v>
      </c>
      <c r="U430" s="168">
        <v>0</v>
      </c>
      <c r="V430" s="168">
        <v>0</v>
      </c>
      <c r="W430" s="168" t="s">
        <v>1165</v>
      </c>
      <c r="X430" s="183" t="s">
        <v>1160</v>
      </c>
      <c r="Y430" s="168" t="s">
        <v>55</v>
      </c>
      <c r="Z430" s="170">
        <v>2017011000179</v>
      </c>
      <c r="AA430" s="170" t="s">
        <v>1238</v>
      </c>
      <c r="AB430" s="169" t="s">
        <v>1166</v>
      </c>
      <c r="AC430" s="169" t="s">
        <v>1167</v>
      </c>
      <c r="AD430" s="170">
        <v>3202032</v>
      </c>
      <c r="AE430" s="169" t="s">
        <v>1217</v>
      </c>
      <c r="AF430" s="169" t="s">
        <v>1289</v>
      </c>
      <c r="AG430" s="168" t="s">
        <v>1124</v>
      </c>
      <c r="AH430" s="192"/>
    </row>
    <row r="431" spans="1:34" ht="98.25" customHeight="1" x14ac:dyDescent="0.25">
      <c r="A431" s="192"/>
      <c r="B431" s="168" t="s">
        <v>1314</v>
      </c>
      <c r="C431" s="168" t="s">
        <v>1315</v>
      </c>
      <c r="D431" s="168" t="s">
        <v>1315</v>
      </c>
      <c r="E431" s="183" t="s">
        <v>26</v>
      </c>
      <c r="F431" s="168" t="s">
        <v>1152</v>
      </c>
      <c r="G431" s="183" t="s">
        <v>1158</v>
      </c>
      <c r="H431" s="168" t="s">
        <v>1320</v>
      </c>
      <c r="I431" s="168" t="s">
        <v>1118</v>
      </c>
      <c r="J431" s="186">
        <v>2285000</v>
      </c>
      <c r="K431" s="185">
        <v>0</v>
      </c>
      <c r="L431" s="168">
        <v>0</v>
      </c>
      <c r="M431" s="185">
        <v>0</v>
      </c>
      <c r="N431" s="168">
        <v>0</v>
      </c>
      <c r="O431" s="168">
        <v>0</v>
      </c>
      <c r="P431" s="168">
        <v>0</v>
      </c>
      <c r="Q431" s="168">
        <v>0</v>
      </c>
      <c r="R431" s="168">
        <v>0</v>
      </c>
      <c r="S431" s="168">
        <v>0</v>
      </c>
      <c r="T431" s="168">
        <v>0</v>
      </c>
      <c r="U431" s="168">
        <v>0</v>
      </c>
      <c r="V431" s="168">
        <v>0</v>
      </c>
      <c r="W431" s="168" t="s">
        <v>1165</v>
      </c>
      <c r="X431" s="183" t="s">
        <v>1160</v>
      </c>
      <c r="Y431" s="168" t="s">
        <v>55</v>
      </c>
      <c r="Z431" s="170">
        <v>2017011000179</v>
      </c>
      <c r="AA431" s="170" t="s">
        <v>1238</v>
      </c>
      <c r="AB431" s="169" t="s">
        <v>1224</v>
      </c>
      <c r="AC431" s="169" t="s">
        <v>1275</v>
      </c>
      <c r="AD431" s="170">
        <v>3202014</v>
      </c>
      <c r="AE431" s="169" t="s">
        <v>1276</v>
      </c>
      <c r="AF431" s="169" t="s">
        <v>1277</v>
      </c>
      <c r="AG431" s="168" t="s">
        <v>1124</v>
      </c>
      <c r="AH431" s="192"/>
    </row>
    <row r="432" spans="1:34" ht="98.25" customHeight="1" x14ac:dyDescent="0.25">
      <c r="A432" s="192"/>
      <c r="B432" s="168" t="s">
        <v>1314</v>
      </c>
      <c r="C432" s="168" t="s">
        <v>1315</v>
      </c>
      <c r="D432" s="168" t="s">
        <v>1315</v>
      </c>
      <c r="E432" s="183" t="s">
        <v>26</v>
      </c>
      <c r="F432" s="168" t="s">
        <v>1152</v>
      </c>
      <c r="G432" s="183" t="s">
        <v>1158</v>
      </c>
      <c r="H432" s="168" t="s">
        <v>1320</v>
      </c>
      <c r="I432" s="168" t="s">
        <v>1118</v>
      </c>
      <c r="J432" s="186">
        <v>2285000</v>
      </c>
      <c r="K432" s="185">
        <v>0</v>
      </c>
      <c r="L432" s="168">
        <v>0</v>
      </c>
      <c r="M432" s="185">
        <v>0</v>
      </c>
      <c r="N432" s="168">
        <v>0</v>
      </c>
      <c r="O432" s="168">
        <v>0</v>
      </c>
      <c r="P432" s="168">
        <v>0</v>
      </c>
      <c r="Q432" s="168">
        <v>0</v>
      </c>
      <c r="R432" s="168">
        <v>0</v>
      </c>
      <c r="S432" s="168">
        <v>0</v>
      </c>
      <c r="T432" s="168">
        <v>0</v>
      </c>
      <c r="U432" s="168">
        <v>0</v>
      </c>
      <c r="V432" s="168">
        <v>0</v>
      </c>
      <c r="W432" s="168" t="s">
        <v>1165</v>
      </c>
      <c r="X432" s="183" t="s">
        <v>1160</v>
      </c>
      <c r="Y432" s="168" t="s">
        <v>55</v>
      </c>
      <c r="Z432" s="170">
        <v>2017011000179</v>
      </c>
      <c r="AA432" s="170" t="s">
        <v>1238</v>
      </c>
      <c r="AB432" s="169" t="s">
        <v>1224</v>
      </c>
      <c r="AC432" s="169" t="s">
        <v>1280</v>
      </c>
      <c r="AD432" s="170">
        <v>3202004</v>
      </c>
      <c r="AE432" s="169" t="s">
        <v>1281</v>
      </c>
      <c r="AF432" s="169" t="s">
        <v>1318</v>
      </c>
      <c r="AG432" s="168" t="s">
        <v>1124</v>
      </c>
      <c r="AH432" s="192"/>
    </row>
    <row r="433" spans="1:34" ht="98.25" customHeight="1" x14ac:dyDescent="0.25">
      <c r="A433" s="192"/>
      <c r="B433" s="168" t="s">
        <v>1314</v>
      </c>
      <c r="C433" s="168" t="s">
        <v>1315</v>
      </c>
      <c r="D433" s="168" t="s">
        <v>1315</v>
      </c>
      <c r="E433" s="183" t="s">
        <v>26</v>
      </c>
      <c r="F433" s="168" t="s">
        <v>1152</v>
      </c>
      <c r="G433" s="183" t="s">
        <v>1158</v>
      </c>
      <c r="H433" s="168" t="s">
        <v>1320</v>
      </c>
      <c r="I433" s="168" t="s">
        <v>1118</v>
      </c>
      <c r="J433" s="186">
        <v>4110000</v>
      </c>
      <c r="K433" s="185">
        <v>0</v>
      </c>
      <c r="L433" s="168">
        <v>0</v>
      </c>
      <c r="M433" s="185">
        <v>0</v>
      </c>
      <c r="N433" s="168">
        <v>0</v>
      </c>
      <c r="O433" s="168">
        <v>0</v>
      </c>
      <c r="P433" s="168">
        <v>0</v>
      </c>
      <c r="Q433" s="168">
        <v>0</v>
      </c>
      <c r="R433" s="168">
        <v>0</v>
      </c>
      <c r="S433" s="168">
        <v>0</v>
      </c>
      <c r="T433" s="168">
        <v>0</v>
      </c>
      <c r="U433" s="168">
        <v>0</v>
      </c>
      <c r="V433" s="168">
        <v>0</v>
      </c>
      <c r="W433" s="168" t="s">
        <v>1165</v>
      </c>
      <c r="X433" s="183" t="s">
        <v>1160</v>
      </c>
      <c r="Y433" s="168" t="s">
        <v>55</v>
      </c>
      <c r="Z433" s="170">
        <v>2017011000179</v>
      </c>
      <c r="AA433" s="170" t="s">
        <v>1238</v>
      </c>
      <c r="AB433" s="169" t="s">
        <v>1179</v>
      </c>
      <c r="AC433" s="169" t="s">
        <v>1180</v>
      </c>
      <c r="AD433" s="170">
        <v>3202008</v>
      </c>
      <c r="AE433" s="169" t="s">
        <v>1181</v>
      </c>
      <c r="AF433" s="169" t="s">
        <v>1240</v>
      </c>
      <c r="AG433" s="168" t="s">
        <v>1124</v>
      </c>
      <c r="AH433" s="192"/>
    </row>
    <row r="434" spans="1:34" ht="98.25" customHeight="1" x14ac:dyDescent="0.25">
      <c r="A434" s="192"/>
      <c r="B434" s="168" t="s">
        <v>1314</v>
      </c>
      <c r="C434" s="168" t="s">
        <v>1315</v>
      </c>
      <c r="D434" s="168" t="s">
        <v>1315</v>
      </c>
      <c r="E434" s="183" t="s">
        <v>26</v>
      </c>
      <c r="F434" s="168" t="s">
        <v>1152</v>
      </c>
      <c r="G434" s="183" t="s">
        <v>1158</v>
      </c>
      <c r="H434" s="168" t="s">
        <v>1320</v>
      </c>
      <c r="I434" s="168" t="s">
        <v>1118</v>
      </c>
      <c r="J434" s="186">
        <v>4570000</v>
      </c>
      <c r="K434" s="185">
        <v>0</v>
      </c>
      <c r="L434" s="168">
        <v>0</v>
      </c>
      <c r="M434" s="185">
        <v>0</v>
      </c>
      <c r="N434" s="168">
        <v>0</v>
      </c>
      <c r="O434" s="168">
        <v>0</v>
      </c>
      <c r="P434" s="168">
        <v>0</v>
      </c>
      <c r="Q434" s="168">
        <v>0</v>
      </c>
      <c r="R434" s="168">
        <v>0</v>
      </c>
      <c r="S434" s="168">
        <v>0</v>
      </c>
      <c r="T434" s="168">
        <v>0</v>
      </c>
      <c r="U434" s="168">
        <v>0</v>
      </c>
      <c r="V434" s="168">
        <v>0</v>
      </c>
      <c r="W434" s="168" t="s">
        <v>1165</v>
      </c>
      <c r="X434" s="183" t="s">
        <v>1160</v>
      </c>
      <c r="Y434" s="168" t="s">
        <v>55</v>
      </c>
      <c r="Z434" s="170">
        <v>2017011000179</v>
      </c>
      <c r="AA434" s="170" t="s">
        <v>1238</v>
      </c>
      <c r="AB434" s="169" t="s">
        <v>1179</v>
      </c>
      <c r="AC434" s="169" t="s">
        <v>1180</v>
      </c>
      <c r="AD434" s="170">
        <v>3202008</v>
      </c>
      <c r="AE434" s="169" t="s">
        <v>1181</v>
      </c>
      <c r="AF434" s="169" t="s">
        <v>1186</v>
      </c>
      <c r="AG434" s="168" t="s">
        <v>1124</v>
      </c>
      <c r="AH434" s="192"/>
    </row>
    <row r="435" spans="1:34" ht="98.25" customHeight="1" x14ac:dyDescent="0.25">
      <c r="A435" s="192"/>
      <c r="B435" s="168" t="s">
        <v>1314</v>
      </c>
      <c r="C435" s="168" t="s">
        <v>1315</v>
      </c>
      <c r="D435" s="168" t="s">
        <v>1315</v>
      </c>
      <c r="E435" s="183" t="s">
        <v>26</v>
      </c>
      <c r="F435" s="168" t="s">
        <v>1152</v>
      </c>
      <c r="G435" s="183" t="s">
        <v>1158</v>
      </c>
      <c r="H435" s="168" t="s">
        <v>1320</v>
      </c>
      <c r="I435" s="168" t="s">
        <v>1118</v>
      </c>
      <c r="J435" s="186">
        <v>6760000</v>
      </c>
      <c r="K435" s="185">
        <v>0</v>
      </c>
      <c r="L435" s="168">
        <v>0</v>
      </c>
      <c r="M435" s="185">
        <v>0</v>
      </c>
      <c r="N435" s="168">
        <v>0</v>
      </c>
      <c r="O435" s="168">
        <v>0</v>
      </c>
      <c r="P435" s="168">
        <v>0</v>
      </c>
      <c r="Q435" s="168">
        <v>0</v>
      </c>
      <c r="R435" s="168">
        <v>0</v>
      </c>
      <c r="S435" s="168">
        <v>0</v>
      </c>
      <c r="T435" s="168">
        <v>0</v>
      </c>
      <c r="U435" s="168">
        <v>0</v>
      </c>
      <c r="V435" s="168">
        <v>0</v>
      </c>
      <c r="W435" s="168" t="s">
        <v>1165</v>
      </c>
      <c r="X435" s="183" t="s">
        <v>1160</v>
      </c>
      <c r="Y435" s="168" t="s">
        <v>55</v>
      </c>
      <c r="Z435" s="170">
        <v>2017011000179</v>
      </c>
      <c r="AA435" s="170" t="s">
        <v>1238</v>
      </c>
      <c r="AB435" s="169" t="s">
        <v>1179</v>
      </c>
      <c r="AC435" s="169" t="s">
        <v>1180</v>
      </c>
      <c r="AD435" s="170">
        <v>3202008</v>
      </c>
      <c r="AE435" s="169" t="s">
        <v>1181</v>
      </c>
      <c r="AF435" s="169" t="s">
        <v>1319</v>
      </c>
      <c r="AG435" s="168" t="s">
        <v>1124</v>
      </c>
      <c r="AH435" s="192"/>
    </row>
    <row r="436" spans="1:34" ht="98.25" customHeight="1" x14ac:dyDescent="0.25">
      <c r="A436" s="192"/>
      <c r="B436" s="168" t="s">
        <v>1314</v>
      </c>
      <c r="C436" s="168" t="s">
        <v>1315</v>
      </c>
      <c r="D436" s="168" t="s">
        <v>1315</v>
      </c>
      <c r="E436" s="183" t="s">
        <v>26</v>
      </c>
      <c r="F436" s="168" t="s">
        <v>1152</v>
      </c>
      <c r="G436" s="183" t="s">
        <v>1158</v>
      </c>
      <c r="H436" s="168" t="s">
        <v>1320</v>
      </c>
      <c r="I436" s="168" t="s">
        <v>1118</v>
      </c>
      <c r="J436" s="186">
        <v>0</v>
      </c>
      <c r="K436" s="185">
        <v>0</v>
      </c>
      <c r="L436" s="168">
        <v>0</v>
      </c>
      <c r="M436" s="185">
        <v>0</v>
      </c>
      <c r="N436" s="168">
        <v>0</v>
      </c>
      <c r="O436" s="168">
        <v>0</v>
      </c>
      <c r="P436" s="168">
        <v>0</v>
      </c>
      <c r="Q436" s="168">
        <v>0</v>
      </c>
      <c r="R436" s="168">
        <v>0</v>
      </c>
      <c r="S436" s="168">
        <v>0</v>
      </c>
      <c r="T436" s="168">
        <v>0</v>
      </c>
      <c r="U436" s="168">
        <v>0</v>
      </c>
      <c r="V436" s="168">
        <v>0</v>
      </c>
      <c r="W436" s="168" t="s">
        <v>1165</v>
      </c>
      <c r="X436" s="183" t="s">
        <v>1160</v>
      </c>
      <c r="Y436" s="168" t="s">
        <v>55</v>
      </c>
      <c r="Z436" s="170">
        <v>2017011000179</v>
      </c>
      <c r="AA436" s="170" t="s">
        <v>1238</v>
      </c>
      <c r="AB436" s="169" t="s">
        <v>1179</v>
      </c>
      <c r="AC436" s="169" t="s">
        <v>1244</v>
      </c>
      <c r="AD436" s="170">
        <v>3202002</v>
      </c>
      <c r="AE436" s="169" t="s">
        <v>1122</v>
      </c>
      <c r="AF436" s="169" t="s">
        <v>1316</v>
      </c>
      <c r="AG436" s="168" t="s">
        <v>1137</v>
      </c>
      <c r="AH436" s="192"/>
    </row>
    <row r="437" spans="1:34" ht="98.25" customHeight="1" x14ac:dyDescent="0.25">
      <c r="A437" s="192"/>
      <c r="B437" s="168" t="s">
        <v>1314</v>
      </c>
      <c r="C437" s="168" t="s">
        <v>1315</v>
      </c>
      <c r="D437" s="168" t="s">
        <v>1315</v>
      </c>
      <c r="E437" s="183" t="s">
        <v>26</v>
      </c>
      <c r="F437" s="168" t="s">
        <v>1152</v>
      </c>
      <c r="G437" s="183" t="s">
        <v>1158</v>
      </c>
      <c r="H437" s="168" t="s">
        <v>1320</v>
      </c>
      <c r="I437" s="168" t="s">
        <v>1118</v>
      </c>
      <c r="J437" s="186">
        <v>0</v>
      </c>
      <c r="K437" s="185" t="s">
        <v>1159</v>
      </c>
      <c r="L437" s="168" t="s">
        <v>1159</v>
      </c>
      <c r="M437" s="185" t="s">
        <v>1159</v>
      </c>
      <c r="N437" s="168" t="s">
        <v>1159</v>
      </c>
      <c r="O437" s="168" t="s">
        <v>1159</v>
      </c>
      <c r="P437" s="168" t="s">
        <v>1159</v>
      </c>
      <c r="Q437" s="168" t="s">
        <v>1159</v>
      </c>
      <c r="R437" s="168" t="s">
        <v>1159</v>
      </c>
      <c r="S437" s="168" t="s">
        <v>1159</v>
      </c>
      <c r="T437" s="168" t="s">
        <v>1159</v>
      </c>
      <c r="U437" s="168" t="s">
        <v>1159</v>
      </c>
      <c r="V437" s="168" t="s">
        <v>1159</v>
      </c>
      <c r="W437" s="168" t="s">
        <v>1165</v>
      </c>
      <c r="X437" s="183" t="s">
        <v>1160</v>
      </c>
      <c r="Y437" s="168" t="s">
        <v>55</v>
      </c>
      <c r="Z437" s="170">
        <v>2017011000179</v>
      </c>
      <c r="AA437" s="170" t="s">
        <v>1238</v>
      </c>
      <c r="AB437" s="169" t="s">
        <v>1179</v>
      </c>
      <c r="AC437" s="169" t="s">
        <v>1235</v>
      </c>
      <c r="AD437" s="170">
        <v>3202036</v>
      </c>
      <c r="AE437" s="169" t="s">
        <v>1321</v>
      </c>
      <c r="AF437" s="169" t="s">
        <v>1322</v>
      </c>
      <c r="AG437" s="168" t="s">
        <v>1311</v>
      </c>
      <c r="AH437" s="192"/>
    </row>
    <row r="438" spans="1:34" ht="98.25" customHeight="1" x14ac:dyDescent="0.25">
      <c r="A438" s="192"/>
      <c r="B438" s="168" t="s">
        <v>1314</v>
      </c>
      <c r="C438" s="168" t="s">
        <v>1315</v>
      </c>
      <c r="D438" s="168" t="s">
        <v>1315</v>
      </c>
      <c r="E438" s="183" t="s">
        <v>26</v>
      </c>
      <c r="F438" s="168" t="s">
        <v>1152</v>
      </c>
      <c r="G438" s="183" t="s">
        <v>1158</v>
      </c>
      <c r="H438" s="168" t="s">
        <v>1320</v>
      </c>
      <c r="I438" s="168" t="s">
        <v>1118</v>
      </c>
      <c r="J438" s="186">
        <v>0</v>
      </c>
      <c r="K438" s="185" t="s">
        <v>1159</v>
      </c>
      <c r="L438" s="168" t="s">
        <v>1159</v>
      </c>
      <c r="M438" s="185" t="s">
        <v>1159</v>
      </c>
      <c r="N438" s="168" t="s">
        <v>1159</v>
      </c>
      <c r="O438" s="168" t="s">
        <v>1159</v>
      </c>
      <c r="P438" s="168" t="s">
        <v>1159</v>
      </c>
      <c r="Q438" s="168" t="s">
        <v>1159</v>
      </c>
      <c r="R438" s="168" t="s">
        <v>1159</v>
      </c>
      <c r="S438" s="168" t="s">
        <v>1159</v>
      </c>
      <c r="T438" s="168" t="s">
        <v>1159</v>
      </c>
      <c r="U438" s="168" t="s">
        <v>1159</v>
      </c>
      <c r="V438" s="168" t="s">
        <v>1159</v>
      </c>
      <c r="W438" s="168" t="s">
        <v>1165</v>
      </c>
      <c r="X438" s="183" t="s">
        <v>1160</v>
      </c>
      <c r="Y438" s="168" t="s">
        <v>55</v>
      </c>
      <c r="Z438" s="170">
        <v>2017011000179</v>
      </c>
      <c r="AA438" s="170" t="s">
        <v>1238</v>
      </c>
      <c r="AB438" s="169" t="s">
        <v>1179</v>
      </c>
      <c r="AC438" s="169" t="s">
        <v>1235</v>
      </c>
      <c r="AD438" s="170">
        <v>3202036</v>
      </c>
      <c r="AE438" s="169" t="s">
        <v>1321</v>
      </c>
      <c r="AF438" s="169" t="s">
        <v>1322</v>
      </c>
      <c r="AG438" s="168" t="s">
        <v>1311</v>
      </c>
      <c r="AH438" s="192"/>
    </row>
    <row r="439" spans="1:34" ht="98.25" customHeight="1" x14ac:dyDescent="0.25">
      <c r="A439" s="192"/>
      <c r="B439" s="168" t="s">
        <v>1314</v>
      </c>
      <c r="C439" s="168" t="s">
        <v>1315</v>
      </c>
      <c r="D439" s="168" t="s">
        <v>1315</v>
      </c>
      <c r="E439" s="183" t="s">
        <v>26</v>
      </c>
      <c r="F439" s="168" t="s">
        <v>1152</v>
      </c>
      <c r="G439" s="183" t="s">
        <v>1158</v>
      </c>
      <c r="H439" s="168" t="s">
        <v>1320</v>
      </c>
      <c r="I439" s="168" t="s">
        <v>1118</v>
      </c>
      <c r="J439" s="186">
        <v>0</v>
      </c>
      <c r="K439" s="185" t="s">
        <v>1159</v>
      </c>
      <c r="L439" s="168" t="s">
        <v>1159</v>
      </c>
      <c r="M439" s="185" t="s">
        <v>1159</v>
      </c>
      <c r="N439" s="168" t="s">
        <v>1159</v>
      </c>
      <c r="O439" s="168" t="s">
        <v>1159</v>
      </c>
      <c r="P439" s="168" t="s">
        <v>1159</v>
      </c>
      <c r="Q439" s="168" t="s">
        <v>1159</v>
      </c>
      <c r="R439" s="168" t="s">
        <v>1159</v>
      </c>
      <c r="S439" s="168" t="s">
        <v>1159</v>
      </c>
      <c r="T439" s="168" t="s">
        <v>1159</v>
      </c>
      <c r="U439" s="168" t="s">
        <v>1159</v>
      </c>
      <c r="V439" s="168" t="s">
        <v>1159</v>
      </c>
      <c r="W439" s="168" t="s">
        <v>1165</v>
      </c>
      <c r="X439" s="183" t="s">
        <v>1160</v>
      </c>
      <c r="Y439" s="168" t="s">
        <v>55</v>
      </c>
      <c r="Z439" s="170">
        <v>2017011000179</v>
      </c>
      <c r="AA439" s="170" t="s">
        <v>1238</v>
      </c>
      <c r="AB439" s="169" t="s">
        <v>1179</v>
      </c>
      <c r="AC439" s="169" t="s">
        <v>1235</v>
      </c>
      <c r="AD439" s="170">
        <v>3202036</v>
      </c>
      <c r="AE439" s="169" t="s">
        <v>1321</v>
      </c>
      <c r="AF439" s="169" t="s">
        <v>1322</v>
      </c>
      <c r="AG439" s="168" t="s">
        <v>1311</v>
      </c>
      <c r="AH439" s="192"/>
    </row>
    <row r="440" spans="1:34" ht="98.25" customHeight="1" x14ac:dyDescent="0.25">
      <c r="A440" s="192"/>
      <c r="B440" s="168" t="s">
        <v>1314</v>
      </c>
      <c r="C440" s="168" t="s">
        <v>1315</v>
      </c>
      <c r="D440" s="168" t="s">
        <v>1315</v>
      </c>
      <c r="E440" s="183" t="s">
        <v>26</v>
      </c>
      <c r="F440" s="168" t="s">
        <v>1116</v>
      </c>
      <c r="G440" s="183" t="s">
        <v>1158</v>
      </c>
      <c r="H440" s="168" t="s">
        <v>1117</v>
      </c>
      <c r="I440" s="168" t="s">
        <v>1118</v>
      </c>
      <c r="J440" s="186">
        <v>103281831</v>
      </c>
      <c r="K440" s="185" t="s">
        <v>1159</v>
      </c>
      <c r="L440" s="168" t="s">
        <v>1159</v>
      </c>
      <c r="M440" s="185" t="s">
        <v>1159</v>
      </c>
      <c r="N440" s="168" t="s">
        <v>1159</v>
      </c>
      <c r="O440" s="168" t="s">
        <v>1159</v>
      </c>
      <c r="P440" s="168" t="s">
        <v>1159</v>
      </c>
      <c r="Q440" s="168" t="s">
        <v>1159</v>
      </c>
      <c r="R440" s="168" t="s">
        <v>1159</v>
      </c>
      <c r="S440" s="168" t="s">
        <v>1159</v>
      </c>
      <c r="T440" s="168" t="s">
        <v>1159</v>
      </c>
      <c r="U440" s="168" t="s">
        <v>1159</v>
      </c>
      <c r="V440" s="168" t="s">
        <v>1159</v>
      </c>
      <c r="W440" s="168" t="s">
        <v>1119</v>
      </c>
      <c r="X440" s="183" t="s">
        <v>1160</v>
      </c>
      <c r="Y440" s="168" t="s">
        <v>363</v>
      </c>
      <c r="Z440" s="170">
        <v>2019011000081</v>
      </c>
      <c r="AA440" s="170" t="s">
        <v>1161</v>
      </c>
      <c r="AB440" s="169" t="s">
        <v>1120</v>
      </c>
      <c r="AC440" s="169" t="s">
        <v>606</v>
      </c>
      <c r="AD440" s="170">
        <v>3299060</v>
      </c>
      <c r="AE440" s="169" t="s">
        <v>1135</v>
      </c>
      <c r="AF440" s="169" t="s">
        <v>607</v>
      </c>
      <c r="AG440" s="168" t="s">
        <v>1137</v>
      </c>
      <c r="AH440" s="192"/>
    </row>
    <row r="441" spans="1:34" ht="98.25" customHeight="1" x14ac:dyDescent="0.25">
      <c r="A441" s="192"/>
      <c r="B441" s="168" t="s">
        <v>1314</v>
      </c>
      <c r="C441" s="168" t="s">
        <v>1315</v>
      </c>
      <c r="D441" s="168" t="s">
        <v>1315</v>
      </c>
      <c r="E441" s="183" t="s">
        <v>26</v>
      </c>
      <c r="F441" s="168" t="s">
        <v>1152</v>
      </c>
      <c r="G441" s="183" t="s">
        <v>1158</v>
      </c>
      <c r="H441" s="168" t="s">
        <v>1320</v>
      </c>
      <c r="I441" s="168" t="s">
        <v>1118</v>
      </c>
      <c r="J441" s="186">
        <v>1738761</v>
      </c>
      <c r="K441" s="185"/>
      <c r="L441" s="168"/>
      <c r="M441" s="185"/>
      <c r="N441" s="168"/>
      <c r="O441" s="168"/>
      <c r="P441" s="168"/>
      <c r="Q441" s="168"/>
      <c r="R441" s="168"/>
      <c r="S441" s="168"/>
      <c r="T441" s="168"/>
      <c r="U441" s="168"/>
      <c r="V441" s="168"/>
      <c r="W441" s="168" t="s">
        <v>1165</v>
      </c>
      <c r="X441" s="183" t="s">
        <v>1160</v>
      </c>
      <c r="Y441" s="168" t="s">
        <v>55</v>
      </c>
      <c r="Z441" s="170">
        <v>2017011000179</v>
      </c>
      <c r="AA441" s="170" t="s">
        <v>1238</v>
      </c>
      <c r="AB441" s="169" t="s">
        <v>1179</v>
      </c>
      <c r="AC441" s="169" t="s">
        <v>1244</v>
      </c>
      <c r="AD441" s="170">
        <v>3202002</v>
      </c>
      <c r="AE441" s="169" t="s">
        <v>1122</v>
      </c>
      <c r="AF441" s="169" t="s">
        <v>1316</v>
      </c>
      <c r="AG441" s="168" t="s">
        <v>1151</v>
      </c>
      <c r="AH441" s="192"/>
    </row>
    <row r="442" spans="1:34" ht="98.25" customHeight="1" x14ac:dyDescent="0.25">
      <c r="A442" s="192"/>
      <c r="B442" s="168" t="s">
        <v>1314</v>
      </c>
      <c r="C442" s="168" t="s">
        <v>1315</v>
      </c>
      <c r="D442" s="168" t="s">
        <v>1315</v>
      </c>
      <c r="E442" s="183" t="s">
        <v>26</v>
      </c>
      <c r="F442" s="168" t="s">
        <v>1152</v>
      </c>
      <c r="G442" s="183" t="s">
        <v>1158</v>
      </c>
      <c r="H442" s="168" t="s">
        <v>1320</v>
      </c>
      <c r="I442" s="168" t="s">
        <v>1118</v>
      </c>
      <c r="J442" s="186">
        <v>5624000</v>
      </c>
      <c r="K442" s="185"/>
      <c r="L442" s="168"/>
      <c r="M442" s="185"/>
      <c r="N442" s="168"/>
      <c r="O442" s="168"/>
      <c r="P442" s="168"/>
      <c r="Q442" s="168"/>
      <c r="R442" s="168"/>
      <c r="S442" s="168"/>
      <c r="T442" s="168"/>
      <c r="U442" s="168"/>
      <c r="V442" s="168"/>
      <c r="W442" s="168" t="s">
        <v>1165</v>
      </c>
      <c r="X442" s="183" t="s">
        <v>1160</v>
      </c>
      <c r="Y442" s="168" t="s">
        <v>55</v>
      </c>
      <c r="Z442" s="170">
        <v>2017011000179</v>
      </c>
      <c r="AA442" s="170" t="s">
        <v>1238</v>
      </c>
      <c r="AB442" s="169" t="s">
        <v>1179</v>
      </c>
      <c r="AC442" s="169" t="s">
        <v>1244</v>
      </c>
      <c r="AD442" s="170">
        <v>3202002</v>
      </c>
      <c r="AE442" s="169" t="s">
        <v>1122</v>
      </c>
      <c r="AF442" s="169" t="s">
        <v>1316</v>
      </c>
      <c r="AG442" s="168" t="s">
        <v>1128</v>
      </c>
      <c r="AH442" s="192"/>
    </row>
    <row r="443" spans="1:34" ht="98.25" customHeight="1" x14ac:dyDescent="0.25">
      <c r="A443" s="192"/>
      <c r="B443" s="168" t="s">
        <v>1314</v>
      </c>
      <c r="C443" s="168" t="s">
        <v>1315</v>
      </c>
      <c r="D443" s="168" t="s">
        <v>1315</v>
      </c>
      <c r="E443" s="183" t="s">
        <v>26</v>
      </c>
      <c r="F443" s="168" t="s">
        <v>1152</v>
      </c>
      <c r="G443" s="183" t="s">
        <v>1158</v>
      </c>
      <c r="H443" s="168" t="s">
        <v>1320</v>
      </c>
      <c r="I443" s="168" t="s">
        <v>1118</v>
      </c>
      <c r="J443" s="186">
        <v>11232000</v>
      </c>
      <c r="K443" s="185"/>
      <c r="L443" s="168"/>
      <c r="M443" s="185"/>
      <c r="N443" s="168"/>
      <c r="O443" s="168"/>
      <c r="P443" s="168"/>
      <c r="Q443" s="168"/>
      <c r="R443" s="168"/>
      <c r="S443" s="168"/>
      <c r="T443" s="168"/>
      <c r="U443" s="168"/>
      <c r="V443" s="168"/>
      <c r="W443" s="168" t="s">
        <v>1165</v>
      </c>
      <c r="X443" s="183" t="s">
        <v>1160</v>
      </c>
      <c r="Y443" s="168" t="s">
        <v>55</v>
      </c>
      <c r="Z443" s="170">
        <v>2017011000179</v>
      </c>
      <c r="AA443" s="170" t="s">
        <v>1238</v>
      </c>
      <c r="AB443" s="169" t="s">
        <v>1179</v>
      </c>
      <c r="AC443" s="169" t="s">
        <v>1244</v>
      </c>
      <c r="AD443" s="170">
        <v>3202002</v>
      </c>
      <c r="AE443" s="169" t="s">
        <v>1122</v>
      </c>
      <c r="AF443" s="169" t="s">
        <v>1316</v>
      </c>
      <c r="AG443" s="168" t="s">
        <v>1128</v>
      </c>
      <c r="AH443" s="192"/>
    </row>
    <row r="444" spans="1:34" ht="98.25" customHeight="1" x14ac:dyDescent="0.25">
      <c r="A444" s="192"/>
      <c r="B444" s="168" t="s">
        <v>1314</v>
      </c>
      <c r="C444" s="168" t="s">
        <v>1315</v>
      </c>
      <c r="D444" s="168" t="s">
        <v>1315</v>
      </c>
      <c r="E444" s="183" t="s">
        <v>26</v>
      </c>
      <c r="F444" s="168" t="s">
        <v>1152</v>
      </c>
      <c r="G444" s="183" t="s">
        <v>1158</v>
      </c>
      <c r="H444" s="168" t="s">
        <v>1320</v>
      </c>
      <c r="I444" s="168" t="s">
        <v>1118</v>
      </c>
      <c r="J444" s="186">
        <v>13260000</v>
      </c>
      <c r="K444" s="185"/>
      <c r="L444" s="168"/>
      <c r="M444" s="185"/>
      <c r="N444" s="168"/>
      <c r="O444" s="168"/>
      <c r="P444" s="168"/>
      <c r="Q444" s="168"/>
      <c r="R444" s="168"/>
      <c r="S444" s="168"/>
      <c r="T444" s="168"/>
      <c r="U444" s="168"/>
      <c r="V444" s="168"/>
      <c r="W444" s="168" t="s">
        <v>1165</v>
      </c>
      <c r="X444" s="183" t="s">
        <v>1160</v>
      </c>
      <c r="Y444" s="168" t="s">
        <v>55</v>
      </c>
      <c r="Z444" s="170">
        <v>2017011000179</v>
      </c>
      <c r="AA444" s="170" t="s">
        <v>1238</v>
      </c>
      <c r="AB444" s="169" t="s">
        <v>1179</v>
      </c>
      <c r="AC444" s="169" t="s">
        <v>1244</v>
      </c>
      <c r="AD444" s="170">
        <v>3202002</v>
      </c>
      <c r="AE444" s="169" t="s">
        <v>1122</v>
      </c>
      <c r="AF444" s="169" t="s">
        <v>1316</v>
      </c>
      <c r="AG444" s="168" t="s">
        <v>1128</v>
      </c>
      <c r="AH444" s="192"/>
    </row>
    <row r="445" spans="1:34" ht="98.25" customHeight="1" x14ac:dyDescent="0.25">
      <c r="A445" s="192"/>
      <c r="B445" s="168" t="s">
        <v>1314</v>
      </c>
      <c r="C445" s="168" t="s">
        <v>1315</v>
      </c>
      <c r="D445" s="168" t="s">
        <v>1315</v>
      </c>
      <c r="E445" s="183" t="s">
        <v>26</v>
      </c>
      <c r="F445" s="168" t="s">
        <v>1152</v>
      </c>
      <c r="G445" s="183" t="s">
        <v>1158</v>
      </c>
      <c r="H445" s="168" t="s">
        <v>1320</v>
      </c>
      <c r="I445" s="168" t="s">
        <v>1118</v>
      </c>
      <c r="J445" s="186">
        <v>5043200</v>
      </c>
      <c r="K445" s="185"/>
      <c r="L445" s="168"/>
      <c r="M445" s="185"/>
      <c r="N445" s="168"/>
      <c r="O445" s="168"/>
      <c r="P445" s="168"/>
      <c r="Q445" s="168"/>
      <c r="R445" s="168"/>
      <c r="S445" s="168"/>
      <c r="T445" s="168"/>
      <c r="U445" s="168"/>
      <c r="V445" s="168"/>
      <c r="W445" s="168" t="s">
        <v>1165</v>
      </c>
      <c r="X445" s="183" t="s">
        <v>1160</v>
      </c>
      <c r="Y445" s="168" t="s">
        <v>55</v>
      </c>
      <c r="Z445" s="170">
        <v>2017011000179</v>
      </c>
      <c r="AA445" s="170" t="s">
        <v>1238</v>
      </c>
      <c r="AB445" s="169" t="s">
        <v>1179</v>
      </c>
      <c r="AC445" s="169" t="s">
        <v>1244</v>
      </c>
      <c r="AD445" s="170">
        <v>3202002</v>
      </c>
      <c r="AE445" s="169" t="s">
        <v>1122</v>
      </c>
      <c r="AF445" s="169" t="s">
        <v>1316</v>
      </c>
      <c r="AG445" s="168" t="s">
        <v>1128</v>
      </c>
      <c r="AH445" s="192"/>
    </row>
    <row r="446" spans="1:34" ht="98.25" customHeight="1" x14ac:dyDescent="0.25">
      <c r="A446" s="192"/>
      <c r="B446" s="168" t="s">
        <v>1314</v>
      </c>
      <c r="C446" s="168" t="s">
        <v>1315</v>
      </c>
      <c r="D446" s="168" t="s">
        <v>1315</v>
      </c>
      <c r="E446" s="183" t="s">
        <v>26</v>
      </c>
      <c r="F446" s="168" t="s">
        <v>1152</v>
      </c>
      <c r="G446" s="183" t="s">
        <v>1158</v>
      </c>
      <c r="H446" s="168" t="s">
        <v>1320</v>
      </c>
      <c r="I446" s="168" t="s">
        <v>1118</v>
      </c>
      <c r="J446" s="186">
        <v>6000000</v>
      </c>
      <c r="K446" s="185"/>
      <c r="L446" s="168"/>
      <c r="M446" s="185"/>
      <c r="N446" s="168"/>
      <c r="O446" s="168"/>
      <c r="P446" s="168"/>
      <c r="Q446" s="168"/>
      <c r="R446" s="168"/>
      <c r="S446" s="168"/>
      <c r="T446" s="168"/>
      <c r="U446" s="168"/>
      <c r="V446" s="168"/>
      <c r="W446" s="168" t="s">
        <v>1165</v>
      </c>
      <c r="X446" s="183" t="s">
        <v>1160</v>
      </c>
      <c r="Y446" s="168" t="s">
        <v>55</v>
      </c>
      <c r="Z446" s="170">
        <v>2017011000179</v>
      </c>
      <c r="AA446" s="170" t="s">
        <v>1238</v>
      </c>
      <c r="AB446" s="169" t="s">
        <v>1179</v>
      </c>
      <c r="AC446" s="169" t="s">
        <v>1235</v>
      </c>
      <c r="AD446" s="170">
        <v>3202036</v>
      </c>
      <c r="AE446" s="169" t="s">
        <v>1321</v>
      </c>
      <c r="AF446" s="169" t="s">
        <v>1322</v>
      </c>
      <c r="AG446" s="168" t="s">
        <v>1311</v>
      </c>
      <c r="AH446" s="192"/>
    </row>
    <row r="447" spans="1:34" ht="98.25" customHeight="1" x14ac:dyDescent="0.25">
      <c r="A447" s="192"/>
      <c r="B447" s="168" t="s">
        <v>1314</v>
      </c>
      <c r="C447" s="168" t="s">
        <v>1315</v>
      </c>
      <c r="D447" s="168" t="s">
        <v>1315</v>
      </c>
      <c r="E447" s="183" t="s">
        <v>26</v>
      </c>
      <c r="F447" s="168" t="s">
        <v>1116</v>
      </c>
      <c r="G447" s="183" t="s">
        <v>1158</v>
      </c>
      <c r="H447" s="168" t="s">
        <v>1117</v>
      </c>
      <c r="I447" s="168" t="s">
        <v>1118</v>
      </c>
      <c r="J447" s="186">
        <v>65545163.666666672</v>
      </c>
      <c r="K447" s="185"/>
      <c r="L447" s="168"/>
      <c r="M447" s="185"/>
      <c r="N447" s="168"/>
      <c r="O447" s="168"/>
      <c r="P447" s="168"/>
      <c r="Q447" s="168"/>
      <c r="R447" s="168"/>
      <c r="S447" s="168"/>
      <c r="T447" s="168"/>
      <c r="U447" s="168"/>
      <c r="V447" s="168"/>
      <c r="W447" s="168" t="s">
        <v>1165</v>
      </c>
      <c r="X447" s="183" t="s">
        <v>1160</v>
      </c>
      <c r="Y447" s="168" t="s">
        <v>55</v>
      </c>
      <c r="Z447" s="170">
        <v>2017011000179</v>
      </c>
      <c r="AA447" s="170" t="s">
        <v>1238</v>
      </c>
      <c r="AB447" s="169" t="s">
        <v>1179</v>
      </c>
      <c r="AC447" s="169" t="s">
        <v>1244</v>
      </c>
      <c r="AD447" s="170">
        <v>3202002</v>
      </c>
      <c r="AE447" s="169" t="s">
        <v>1122</v>
      </c>
      <c r="AF447" s="169" t="s">
        <v>1316</v>
      </c>
      <c r="AG447" s="168" t="s">
        <v>1323</v>
      </c>
      <c r="AH447" s="192"/>
    </row>
    <row r="448" spans="1:34" ht="98.25" customHeight="1" x14ac:dyDescent="0.25">
      <c r="A448" s="192"/>
      <c r="B448" s="168" t="s">
        <v>1314</v>
      </c>
      <c r="C448" s="168" t="s">
        <v>1315</v>
      </c>
      <c r="D448" s="168" t="s">
        <v>1315</v>
      </c>
      <c r="E448" s="183" t="s">
        <v>26</v>
      </c>
      <c r="F448" s="168" t="s">
        <v>1116</v>
      </c>
      <c r="G448" s="183" t="s">
        <v>1158</v>
      </c>
      <c r="H448" s="168" t="s">
        <v>1117</v>
      </c>
      <c r="I448" s="168" t="s">
        <v>1118</v>
      </c>
      <c r="J448" s="186">
        <v>12070000</v>
      </c>
      <c r="K448" s="185"/>
      <c r="L448" s="168"/>
      <c r="M448" s="185"/>
      <c r="N448" s="168"/>
      <c r="O448" s="168"/>
      <c r="P448" s="168"/>
      <c r="Q448" s="168"/>
      <c r="R448" s="168"/>
      <c r="S448" s="168"/>
      <c r="T448" s="168"/>
      <c r="U448" s="168"/>
      <c r="V448" s="168"/>
      <c r="W448" s="168" t="s">
        <v>1119</v>
      </c>
      <c r="X448" s="183" t="s">
        <v>1160</v>
      </c>
      <c r="Y448" s="168" t="s">
        <v>55</v>
      </c>
      <c r="Z448" s="170">
        <v>2019011000081</v>
      </c>
      <c r="AA448" s="170" t="s">
        <v>1238</v>
      </c>
      <c r="AB448" s="169" t="s">
        <v>1179</v>
      </c>
      <c r="AC448" s="169" t="s">
        <v>1244</v>
      </c>
      <c r="AD448" s="170">
        <v>3202002</v>
      </c>
      <c r="AE448" s="169" t="s">
        <v>1122</v>
      </c>
      <c r="AF448" s="169" t="s">
        <v>1316</v>
      </c>
      <c r="AG448" s="168" t="s">
        <v>1323</v>
      </c>
      <c r="AH448" s="192"/>
    </row>
    <row r="449" spans="1:34" ht="98.25" customHeight="1" x14ac:dyDescent="0.25">
      <c r="A449" s="192"/>
      <c r="B449" s="168" t="s">
        <v>1314</v>
      </c>
      <c r="C449" s="168" t="s">
        <v>1315</v>
      </c>
      <c r="D449" s="168" t="s">
        <v>1315</v>
      </c>
      <c r="E449" s="183" t="s">
        <v>26</v>
      </c>
      <c r="F449" s="168" t="s">
        <v>1152</v>
      </c>
      <c r="G449" s="183" t="s">
        <v>1158</v>
      </c>
      <c r="H449" s="168" t="s">
        <v>1320</v>
      </c>
      <c r="I449" s="168" t="s">
        <v>1118</v>
      </c>
      <c r="J449" s="186">
        <v>39000000</v>
      </c>
      <c r="K449" s="185"/>
      <c r="L449" s="168"/>
      <c r="M449" s="185"/>
      <c r="N449" s="168"/>
      <c r="O449" s="168"/>
      <c r="P449" s="168"/>
      <c r="Q449" s="168"/>
      <c r="R449" s="168"/>
      <c r="S449" s="168"/>
      <c r="T449" s="168"/>
      <c r="U449" s="168"/>
      <c r="V449" s="168"/>
      <c r="W449" s="168" t="s">
        <v>1165</v>
      </c>
      <c r="X449" s="183" t="s">
        <v>1160</v>
      </c>
      <c r="Y449" s="168" t="s">
        <v>55</v>
      </c>
      <c r="Z449" s="170">
        <v>2017011000179</v>
      </c>
      <c r="AA449" s="170" t="s">
        <v>1238</v>
      </c>
      <c r="AB449" s="169" t="s">
        <v>1179</v>
      </c>
      <c r="AC449" s="169" t="s">
        <v>1244</v>
      </c>
      <c r="AD449" s="170">
        <v>3202002</v>
      </c>
      <c r="AE449" s="169" t="s">
        <v>1122</v>
      </c>
      <c r="AF449" s="169" t="s">
        <v>1316</v>
      </c>
      <c r="AG449" s="168" t="s">
        <v>1323</v>
      </c>
      <c r="AH449" s="192"/>
    </row>
    <row r="450" spans="1:34" ht="98.25" customHeight="1" x14ac:dyDescent="0.25">
      <c r="A450" s="192"/>
      <c r="B450" s="168" t="s">
        <v>1314</v>
      </c>
      <c r="C450" s="168" t="s">
        <v>1315</v>
      </c>
      <c r="D450" s="168" t="s">
        <v>1315</v>
      </c>
      <c r="E450" s="183" t="s">
        <v>26</v>
      </c>
      <c r="F450" s="168" t="s">
        <v>1152</v>
      </c>
      <c r="G450" s="183" t="s">
        <v>1158</v>
      </c>
      <c r="H450" s="168" t="s">
        <v>1320</v>
      </c>
      <c r="I450" s="168" t="s">
        <v>1118</v>
      </c>
      <c r="J450" s="186">
        <v>15000000</v>
      </c>
      <c r="K450" s="185"/>
      <c r="L450" s="168"/>
      <c r="M450" s="185"/>
      <c r="N450" s="168"/>
      <c r="O450" s="168"/>
      <c r="P450" s="168"/>
      <c r="Q450" s="168"/>
      <c r="R450" s="168"/>
      <c r="S450" s="168"/>
      <c r="T450" s="168"/>
      <c r="U450" s="168"/>
      <c r="V450" s="168"/>
      <c r="W450" s="168" t="s">
        <v>1165</v>
      </c>
      <c r="X450" s="183" t="s">
        <v>1160</v>
      </c>
      <c r="Y450" s="168" t="s">
        <v>55</v>
      </c>
      <c r="Z450" s="170">
        <v>2017011000179</v>
      </c>
      <c r="AA450" s="170" t="s">
        <v>1238</v>
      </c>
      <c r="AB450" s="169" t="s">
        <v>1179</v>
      </c>
      <c r="AC450" s="169" t="s">
        <v>1235</v>
      </c>
      <c r="AD450" s="170">
        <v>3202036</v>
      </c>
      <c r="AE450" s="169" t="s">
        <v>1321</v>
      </c>
      <c r="AF450" s="169" t="s">
        <v>1322</v>
      </c>
      <c r="AG450" s="168" t="s">
        <v>1311</v>
      </c>
      <c r="AH450" s="192"/>
    </row>
    <row r="451" spans="1:34" ht="98.25" customHeight="1" x14ac:dyDescent="0.25">
      <c r="A451" s="192"/>
      <c r="B451" s="168" t="s">
        <v>1314</v>
      </c>
      <c r="C451" s="168" t="s">
        <v>1315</v>
      </c>
      <c r="D451" s="168" t="s">
        <v>1315</v>
      </c>
      <c r="E451" s="183" t="s">
        <v>26</v>
      </c>
      <c r="F451" s="168" t="s">
        <v>1324</v>
      </c>
      <c r="G451" s="183" t="s">
        <v>1325</v>
      </c>
      <c r="H451" s="168" t="s">
        <v>1326</v>
      </c>
      <c r="I451" s="168" t="s">
        <v>1118</v>
      </c>
      <c r="J451" s="186">
        <v>97200000</v>
      </c>
      <c r="K451" s="185"/>
      <c r="L451" s="168"/>
      <c r="M451" s="185"/>
      <c r="N451" s="168"/>
      <c r="O451" s="168" t="s">
        <v>1133</v>
      </c>
      <c r="P451" s="168" t="s">
        <v>1327</v>
      </c>
      <c r="Q451" s="168"/>
      <c r="R451" s="168"/>
      <c r="S451" s="168"/>
      <c r="T451" s="168"/>
      <c r="U451" s="168"/>
      <c r="V451" s="168"/>
      <c r="W451" s="168" t="s">
        <v>1165</v>
      </c>
      <c r="X451" s="183" t="s">
        <v>1160</v>
      </c>
      <c r="Y451" s="168" t="s">
        <v>1328</v>
      </c>
      <c r="Z451" s="170">
        <v>2022011000088</v>
      </c>
      <c r="AA451" s="170" t="s">
        <v>1329</v>
      </c>
      <c r="AB451" s="169" t="s">
        <v>1330</v>
      </c>
      <c r="AC451" s="169" t="s">
        <v>1269</v>
      </c>
      <c r="AD451" s="170">
        <v>3202005</v>
      </c>
      <c r="AE451" s="169" t="s">
        <v>1331</v>
      </c>
      <c r="AF451" s="169" t="s">
        <v>1332</v>
      </c>
      <c r="AG451" s="168" t="s">
        <v>1128</v>
      </c>
      <c r="AH451" s="192"/>
    </row>
    <row r="452" spans="1:34" ht="98.25" customHeight="1" x14ac:dyDescent="0.25">
      <c r="A452" s="192"/>
      <c r="B452" s="168" t="s">
        <v>1314</v>
      </c>
      <c r="C452" s="168" t="s">
        <v>1315</v>
      </c>
      <c r="D452" s="168" t="s">
        <v>1315</v>
      </c>
      <c r="E452" s="183" t="s">
        <v>26</v>
      </c>
      <c r="F452" s="168" t="s">
        <v>1152</v>
      </c>
      <c r="G452" s="183" t="s">
        <v>1158</v>
      </c>
      <c r="H452" s="168" t="s">
        <v>1320</v>
      </c>
      <c r="I452" s="168" t="s">
        <v>1118</v>
      </c>
      <c r="J452" s="186">
        <v>20000000</v>
      </c>
      <c r="K452" s="185"/>
      <c r="L452" s="168"/>
      <c r="M452" s="185"/>
      <c r="N452" s="168"/>
      <c r="O452" s="168"/>
      <c r="P452" s="168"/>
      <c r="Q452" s="168"/>
      <c r="R452" s="168"/>
      <c r="S452" s="168"/>
      <c r="T452" s="168"/>
      <c r="U452" s="168"/>
      <c r="V452" s="168"/>
      <c r="W452" s="168" t="s">
        <v>1165</v>
      </c>
      <c r="X452" s="183" t="s">
        <v>1160</v>
      </c>
      <c r="Y452" s="168" t="s">
        <v>55</v>
      </c>
      <c r="Z452" s="170">
        <v>2017011000179</v>
      </c>
      <c r="AA452" s="170" t="s">
        <v>1238</v>
      </c>
      <c r="AB452" s="169" t="s">
        <v>1179</v>
      </c>
      <c r="AC452" s="169" t="s">
        <v>1180</v>
      </c>
      <c r="AD452" s="170">
        <v>3202008</v>
      </c>
      <c r="AE452" s="169" t="s">
        <v>1181</v>
      </c>
      <c r="AF452" s="169" t="s">
        <v>1319</v>
      </c>
      <c r="AG452" s="168" t="s">
        <v>1126</v>
      </c>
      <c r="AH452" s="192"/>
    </row>
    <row r="453" spans="1:34" ht="98.25" customHeight="1" x14ac:dyDescent="0.25">
      <c r="A453" s="192"/>
      <c r="B453" s="168" t="s">
        <v>1314</v>
      </c>
      <c r="C453" s="168" t="s">
        <v>1315</v>
      </c>
      <c r="D453" s="168" t="s">
        <v>1315</v>
      </c>
      <c r="E453" s="183" t="s">
        <v>26</v>
      </c>
      <c r="F453" s="168" t="s">
        <v>1116</v>
      </c>
      <c r="G453" s="183" t="s">
        <v>1158</v>
      </c>
      <c r="H453" s="168" t="s">
        <v>1117</v>
      </c>
      <c r="I453" s="168" t="s">
        <v>1118</v>
      </c>
      <c r="J453" s="186">
        <v>680000</v>
      </c>
      <c r="K453" s="185"/>
      <c r="L453" s="168"/>
      <c r="M453" s="185"/>
      <c r="N453" s="168"/>
      <c r="O453" s="168"/>
      <c r="P453" s="168"/>
      <c r="Q453" s="168"/>
      <c r="R453" s="168"/>
      <c r="S453" s="168"/>
      <c r="T453" s="168"/>
      <c r="U453" s="168"/>
      <c r="V453" s="168"/>
      <c r="W453" s="168" t="s">
        <v>1165</v>
      </c>
      <c r="X453" s="183" t="s">
        <v>1160</v>
      </c>
      <c r="Y453" s="168" t="s">
        <v>55</v>
      </c>
      <c r="Z453" s="170">
        <v>2017011000179</v>
      </c>
      <c r="AA453" s="170" t="s">
        <v>1238</v>
      </c>
      <c r="AB453" s="169" t="s">
        <v>1179</v>
      </c>
      <c r="AC453" s="169" t="s">
        <v>1244</v>
      </c>
      <c r="AD453" s="170">
        <v>3202002</v>
      </c>
      <c r="AE453" s="169" t="s">
        <v>1122</v>
      </c>
      <c r="AF453" s="169" t="s">
        <v>1316</v>
      </c>
      <c r="AG453" s="168" t="s">
        <v>1128</v>
      </c>
      <c r="AH453" s="192"/>
    </row>
    <row r="454" spans="1:34" ht="98.25" customHeight="1" x14ac:dyDescent="0.25">
      <c r="A454" s="192"/>
      <c r="B454" s="168" t="s">
        <v>1314</v>
      </c>
      <c r="C454" s="168" t="s">
        <v>1315</v>
      </c>
      <c r="D454" s="168" t="s">
        <v>1315</v>
      </c>
      <c r="E454" s="183" t="s">
        <v>26</v>
      </c>
      <c r="F454" s="168" t="s">
        <v>1116</v>
      </c>
      <c r="G454" s="183" t="s">
        <v>1158</v>
      </c>
      <c r="H454" s="168" t="s">
        <v>1117</v>
      </c>
      <c r="I454" s="168" t="s">
        <v>1118</v>
      </c>
      <c r="J454" s="186">
        <v>3230000</v>
      </c>
      <c r="K454" s="185"/>
      <c r="L454" s="168"/>
      <c r="M454" s="185"/>
      <c r="N454" s="168"/>
      <c r="O454" s="168"/>
      <c r="P454" s="168"/>
      <c r="Q454" s="168"/>
      <c r="R454" s="168"/>
      <c r="S454" s="168"/>
      <c r="T454" s="168"/>
      <c r="U454" s="168"/>
      <c r="V454" s="168"/>
      <c r="W454" s="168" t="s">
        <v>1165</v>
      </c>
      <c r="X454" s="183" t="s">
        <v>1160</v>
      </c>
      <c r="Y454" s="168" t="s">
        <v>55</v>
      </c>
      <c r="Z454" s="170">
        <v>2017011000179</v>
      </c>
      <c r="AA454" s="170" t="s">
        <v>1238</v>
      </c>
      <c r="AB454" s="169" t="s">
        <v>1166</v>
      </c>
      <c r="AC454" s="169" t="s">
        <v>1167</v>
      </c>
      <c r="AD454" s="170">
        <v>3202032</v>
      </c>
      <c r="AE454" s="169" t="s">
        <v>1217</v>
      </c>
      <c r="AF454" s="169" t="s">
        <v>1289</v>
      </c>
      <c r="AG454" s="168" t="s">
        <v>1128</v>
      </c>
      <c r="AH454" s="192"/>
    </row>
    <row r="455" spans="1:34" ht="98.25" customHeight="1" x14ac:dyDescent="0.25">
      <c r="A455" s="192"/>
      <c r="B455" s="168" t="s">
        <v>1314</v>
      </c>
      <c r="C455" s="168" t="s">
        <v>1315</v>
      </c>
      <c r="D455" s="168" t="s">
        <v>1315</v>
      </c>
      <c r="E455" s="183" t="s">
        <v>26</v>
      </c>
      <c r="F455" s="168" t="s">
        <v>1116</v>
      </c>
      <c r="G455" s="183" t="s">
        <v>1158</v>
      </c>
      <c r="H455" s="168" t="s">
        <v>1117</v>
      </c>
      <c r="I455" s="168" t="s">
        <v>1118</v>
      </c>
      <c r="J455" s="184">
        <v>29983919.769999992</v>
      </c>
      <c r="K455" s="185"/>
      <c r="L455" s="168"/>
      <c r="M455" s="185"/>
      <c r="N455" s="168"/>
      <c r="O455" s="168"/>
      <c r="P455" s="168"/>
      <c r="Q455" s="168"/>
      <c r="R455" s="168"/>
      <c r="S455" s="168"/>
      <c r="T455" s="168"/>
      <c r="U455" s="168"/>
      <c r="V455" s="168"/>
      <c r="W455" s="168" t="s">
        <v>1119</v>
      </c>
      <c r="X455" s="183" t="s">
        <v>1160</v>
      </c>
      <c r="Y455" s="168" t="s">
        <v>363</v>
      </c>
      <c r="Z455" s="170">
        <v>2019011000081</v>
      </c>
      <c r="AA455" s="170" t="s">
        <v>1161</v>
      </c>
      <c r="AB455" s="169" t="s">
        <v>1120</v>
      </c>
      <c r="AC455" s="169" t="s">
        <v>606</v>
      </c>
      <c r="AD455" s="170">
        <v>3299060</v>
      </c>
      <c r="AE455" s="169" t="s">
        <v>1135</v>
      </c>
      <c r="AF455" s="169" t="s">
        <v>607</v>
      </c>
      <c r="AG455" s="168" t="s">
        <v>1151</v>
      </c>
      <c r="AH455" s="192"/>
    </row>
    <row r="456" spans="1:34" ht="98.25" customHeight="1" x14ac:dyDescent="0.25">
      <c r="A456" s="192"/>
      <c r="B456" s="168" t="s">
        <v>1314</v>
      </c>
      <c r="C456" s="168" t="s">
        <v>1315</v>
      </c>
      <c r="D456" s="168" t="s">
        <v>1333</v>
      </c>
      <c r="E456" s="183" t="s">
        <v>1333</v>
      </c>
      <c r="F456" s="168" t="s">
        <v>1223</v>
      </c>
      <c r="G456" s="183" t="s">
        <v>1312</v>
      </c>
      <c r="H456" s="168" t="s">
        <v>1117</v>
      </c>
      <c r="I456" s="168" t="s">
        <v>1118</v>
      </c>
      <c r="J456" s="184">
        <v>800000</v>
      </c>
      <c r="K456" s="185"/>
      <c r="L456" s="168"/>
      <c r="M456" s="185"/>
      <c r="N456" s="168"/>
      <c r="O456" s="168"/>
      <c r="P456" s="168"/>
      <c r="Q456" s="168"/>
      <c r="R456" s="168"/>
      <c r="S456" s="168"/>
      <c r="T456" s="168"/>
      <c r="U456" s="168"/>
      <c r="V456" s="168"/>
      <c r="W456" s="168" t="s">
        <v>1165</v>
      </c>
      <c r="X456" s="183" t="s">
        <v>1160</v>
      </c>
      <c r="Y456" s="168" t="s">
        <v>55</v>
      </c>
      <c r="Z456" s="170">
        <v>2017011000179</v>
      </c>
      <c r="AA456" s="170" t="s">
        <v>1238</v>
      </c>
      <c r="AB456" s="169" t="s">
        <v>1179</v>
      </c>
      <c r="AC456" s="169" t="s">
        <v>1244</v>
      </c>
      <c r="AD456" s="170">
        <v>3202002</v>
      </c>
      <c r="AE456" s="169" t="s">
        <v>1122</v>
      </c>
      <c r="AF456" s="169" t="s">
        <v>1316</v>
      </c>
      <c r="AG456" s="168" t="s">
        <v>1137</v>
      </c>
      <c r="AH456" s="192"/>
    </row>
    <row r="457" spans="1:34" ht="98.25" customHeight="1" x14ac:dyDescent="0.25">
      <c r="A457" s="192"/>
      <c r="B457" s="168" t="s">
        <v>1314</v>
      </c>
      <c r="C457" s="168" t="s">
        <v>1315</v>
      </c>
      <c r="D457" s="168" t="s">
        <v>1333</v>
      </c>
      <c r="E457" s="183" t="s">
        <v>1333</v>
      </c>
      <c r="F457" s="168" t="s">
        <v>1223</v>
      </c>
      <c r="G457" s="183" t="s">
        <v>1312</v>
      </c>
      <c r="H457" s="168" t="s">
        <v>1117</v>
      </c>
      <c r="I457" s="168" t="s">
        <v>1118</v>
      </c>
      <c r="J457" s="184">
        <v>0</v>
      </c>
      <c r="K457" s="185"/>
      <c r="L457" s="168"/>
      <c r="M457" s="185"/>
      <c r="N457" s="168"/>
      <c r="O457" s="168"/>
      <c r="P457" s="168"/>
      <c r="Q457" s="168"/>
      <c r="R457" s="168"/>
      <c r="S457" s="168"/>
      <c r="T457" s="168"/>
      <c r="U457" s="168"/>
      <c r="V457" s="168"/>
      <c r="W457" s="168" t="s">
        <v>1165</v>
      </c>
      <c r="X457" s="183" t="s">
        <v>1160</v>
      </c>
      <c r="Y457" s="168" t="s">
        <v>55</v>
      </c>
      <c r="Z457" s="170">
        <v>2017011000179</v>
      </c>
      <c r="AA457" s="170" t="s">
        <v>1238</v>
      </c>
      <c r="AB457" s="169" t="s">
        <v>1179</v>
      </c>
      <c r="AC457" s="169" t="s">
        <v>1244</v>
      </c>
      <c r="AD457" s="170">
        <v>3202002</v>
      </c>
      <c r="AE457" s="169" t="s">
        <v>1122</v>
      </c>
      <c r="AF457" s="169" t="s">
        <v>1316</v>
      </c>
      <c r="AG457" s="168" t="s">
        <v>1137</v>
      </c>
      <c r="AH457" s="192"/>
    </row>
    <row r="458" spans="1:34" ht="98.25" customHeight="1" x14ac:dyDescent="0.25">
      <c r="A458" s="192"/>
      <c r="B458" s="168" t="s">
        <v>1314</v>
      </c>
      <c r="C458" s="168" t="s">
        <v>1315</v>
      </c>
      <c r="D458" s="168" t="s">
        <v>1333</v>
      </c>
      <c r="E458" s="183" t="s">
        <v>1333</v>
      </c>
      <c r="F458" s="168" t="s">
        <v>1116</v>
      </c>
      <c r="G458" s="183" t="s">
        <v>1158</v>
      </c>
      <c r="H458" s="168" t="s">
        <v>1117</v>
      </c>
      <c r="I458" s="168" t="s">
        <v>1118</v>
      </c>
      <c r="J458" s="184">
        <v>15532704.880000001</v>
      </c>
      <c r="K458" s="185"/>
      <c r="L458" s="168"/>
      <c r="M458" s="185"/>
      <c r="N458" s="168"/>
      <c r="O458" s="168"/>
      <c r="P458" s="168"/>
      <c r="Q458" s="168"/>
      <c r="R458" s="168"/>
      <c r="S458" s="168"/>
      <c r="T458" s="168"/>
      <c r="U458" s="168"/>
      <c r="V458" s="168"/>
      <c r="W458" s="168" t="s">
        <v>1165</v>
      </c>
      <c r="X458" s="183" t="s">
        <v>1160</v>
      </c>
      <c r="Y458" s="168" t="s">
        <v>55</v>
      </c>
      <c r="Z458" s="170">
        <v>2017011000179</v>
      </c>
      <c r="AA458" s="170" t="s">
        <v>1238</v>
      </c>
      <c r="AB458" s="169" t="s">
        <v>1166</v>
      </c>
      <c r="AC458" s="169" t="s">
        <v>1167</v>
      </c>
      <c r="AD458" s="170">
        <v>3202032</v>
      </c>
      <c r="AE458" s="169" t="s">
        <v>1217</v>
      </c>
      <c r="AF458" s="169" t="s">
        <v>1289</v>
      </c>
      <c r="AG458" s="168" t="s">
        <v>1151</v>
      </c>
      <c r="AH458" s="192"/>
    </row>
    <row r="459" spans="1:34" ht="98.25" customHeight="1" x14ac:dyDescent="0.25">
      <c r="A459" s="192"/>
      <c r="B459" s="168" t="s">
        <v>1314</v>
      </c>
      <c r="C459" s="168" t="s">
        <v>1315</v>
      </c>
      <c r="D459" s="168" t="s">
        <v>1333</v>
      </c>
      <c r="E459" s="183" t="s">
        <v>1333</v>
      </c>
      <c r="F459" s="168" t="s">
        <v>1116</v>
      </c>
      <c r="G459" s="183" t="s">
        <v>1158</v>
      </c>
      <c r="H459" s="168" t="s">
        <v>1117</v>
      </c>
      <c r="I459" s="168" t="s">
        <v>1118</v>
      </c>
      <c r="J459" s="184">
        <v>87875285.319999993</v>
      </c>
      <c r="K459" s="185"/>
      <c r="L459" s="168"/>
      <c r="M459" s="185"/>
      <c r="N459" s="168"/>
      <c r="O459" s="168"/>
      <c r="P459" s="168"/>
      <c r="Q459" s="168" t="s">
        <v>1171</v>
      </c>
      <c r="R459" s="168" t="s">
        <v>1317</v>
      </c>
      <c r="S459" s="168"/>
      <c r="T459" s="168"/>
      <c r="U459" s="168"/>
      <c r="V459" s="168"/>
      <c r="W459" s="168" t="s">
        <v>1165</v>
      </c>
      <c r="X459" s="183" t="s">
        <v>1160</v>
      </c>
      <c r="Y459" s="168" t="s">
        <v>55</v>
      </c>
      <c r="Z459" s="170">
        <v>2017011000179</v>
      </c>
      <c r="AA459" s="170" t="s">
        <v>1238</v>
      </c>
      <c r="AB459" s="169" t="s">
        <v>1166</v>
      </c>
      <c r="AC459" s="169" t="s">
        <v>1167</v>
      </c>
      <c r="AD459" s="170">
        <v>3202032</v>
      </c>
      <c r="AE459" s="169" t="s">
        <v>1217</v>
      </c>
      <c r="AF459" s="169" t="s">
        <v>1289</v>
      </c>
      <c r="AG459" s="168" t="s">
        <v>1128</v>
      </c>
      <c r="AH459" s="192"/>
    </row>
    <row r="460" spans="1:34" ht="98.25" customHeight="1" x14ac:dyDescent="0.25">
      <c r="A460" s="192"/>
      <c r="B460" s="168" t="s">
        <v>1314</v>
      </c>
      <c r="C460" s="168" t="s">
        <v>1315</v>
      </c>
      <c r="D460" s="168" t="s">
        <v>1333</v>
      </c>
      <c r="E460" s="183" t="s">
        <v>1333</v>
      </c>
      <c r="F460" s="168" t="s">
        <v>1223</v>
      </c>
      <c r="G460" s="183" t="s">
        <v>1312</v>
      </c>
      <c r="H460" s="168" t="s">
        <v>1117</v>
      </c>
      <c r="I460" s="168" t="s">
        <v>1118</v>
      </c>
      <c r="J460" s="184">
        <v>0</v>
      </c>
      <c r="K460" s="185"/>
      <c r="L460" s="168"/>
      <c r="M460" s="185"/>
      <c r="N460" s="168"/>
      <c r="O460" s="168"/>
      <c r="P460" s="168"/>
      <c r="Q460" s="168"/>
      <c r="R460" s="168"/>
      <c r="S460" s="168"/>
      <c r="T460" s="168"/>
      <c r="U460" s="168"/>
      <c r="V460" s="168"/>
      <c r="W460" s="168" t="s">
        <v>1165</v>
      </c>
      <c r="X460" s="183" t="s">
        <v>1160</v>
      </c>
      <c r="Y460" s="168" t="s">
        <v>55</v>
      </c>
      <c r="Z460" s="170">
        <v>2017011000179</v>
      </c>
      <c r="AA460" s="170" t="s">
        <v>1238</v>
      </c>
      <c r="AB460" s="169" t="s">
        <v>1166</v>
      </c>
      <c r="AC460" s="169" t="s">
        <v>1167</v>
      </c>
      <c r="AD460" s="170">
        <v>3202032</v>
      </c>
      <c r="AE460" s="169" t="s">
        <v>1217</v>
      </c>
      <c r="AF460" s="169" t="s">
        <v>1289</v>
      </c>
      <c r="AG460" s="168" t="s">
        <v>1192</v>
      </c>
      <c r="AH460" s="192"/>
    </row>
    <row r="461" spans="1:34" ht="98.25" customHeight="1" x14ac:dyDescent="0.25">
      <c r="A461" s="192"/>
      <c r="B461" s="168" t="s">
        <v>1314</v>
      </c>
      <c r="C461" s="168" t="s">
        <v>1315</v>
      </c>
      <c r="D461" s="168" t="s">
        <v>1333</v>
      </c>
      <c r="E461" s="183" t="s">
        <v>1333</v>
      </c>
      <c r="F461" s="168" t="s">
        <v>1223</v>
      </c>
      <c r="G461" s="183" t="s">
        <v>1312</v>
      </c>
      <c r="H461" s="168" t="s">
        <v>1117</v>
      </c>
      <c r="I461" s="168" t="s">
        <v>1118</v>
      </c>
      <c r="J461" s="184">
        <v>0</v>
      </c>
      <c r="K461" s="185"/>
      <c r="L461" s="168"/>
      <c r="M461" s="185"/>
      <c r="N461" s="168"/>
      <c r="O461" s="168"/>
      <c r="P461" s="168"/>
      <c r="Q461" s="168" t="s">
        <v>1171</v>
      </c>
      <c r="R461" s="168" t="s">
        <v>1317</v>
      </c>
      <c r="S461" s="168"/>
      <c r="T461" s="168"/>
      <c r="U461" s="168"/>
      <c r="V461" s="168"/>
      <c r="W461" s="168" t="s">
        <v>1165</v>
      </c>
      <c r="X461" s="183" t="s">
        <v>1160</v>
      </c>
      <c r="Y461" s="168" t="s">
        <v>55</v>
      </c>
      <c r="Z461" s="170">
        <v>2017011000179</v>
      </c>
      <c r="AA461" s="170" t="s">
        <v>1238</v>
      </c>
      <c r="AB461" s="169" t="s">
        <v>1166</v>
      </c>
      <c r="AC461" s="169" t="s">
        <v>1167</v>
      </c>
      <c r="AD461" s="170">
        <v>3202032</v>
      </c>
      <c r="AE461" s="169" t="s">
        <v>1217</v>
      </c>
      <c r="AF461" s="169" t="s">
        <v>1289</v>
      </c>
      <c r="AG461" s="168" t="s">
        <v>1192</v>
      </c>
      <c r="AH461" s="192"/>
    </row>
    <row r="462" spans="1:34" ht="98.25" customHeight="1" x14ac:dyDescent="0.25">
      <c r="A462" s="192"/>
      <c r="B462" s="168" t="s">
        <v>1314</v>
      </c>
      <c r="C462" s="168" t="s">
        <v>1315</v>
      </c>
      <c r="D462" s="168" t="s">
        <v>1333</v>
      </c>
      <c r="E462" s="183" t="s">
        <v>1333</v>
      </c>
      <c r="F462" s="168" t="s">
        <v>1223</v>
      </c>
      <c r="G462" s="183" t="s">
        <v>1312</v>
      </c>
      <c r="H462" s="168" t="s">
        <v>1117</v>
      </c>
      <c r="I462" s="168" t="s">
        <v>1118</v>
      </c>
      <c r="J462" s="184">
        <v>4000000</v>
      </c>
      <c r="K462" s="185"/>
      <c r="L462" s="168"/>
      <c r="M462" s="185"/>
      <c r="N462" s="168"/>
      <c r="O462" s="168"/>
      <c r="P462" s="168"/>
      <c r="Q462" s="168" t="s">
        <v>1171</v>
      </c>
      <c r="R462" s="168" t="s">
        <v>1317</v>
      </c>
      <c r="S462" s="168"/>
      <c r="T462" s="168"/>
      <c r="U462" s="168"/>
      <c r="V462" s="168"/>
      <c r="W462" s="168" t="s">
        <v>1165</v>
      </c>
      <c r="X462" s="183" t="s">
        <v>1160</v>
      </c>
      <c r="Y462" s="168" t="s">
        <v>55</v>
      </c>
      <c r="Z462" s="170">
        <v>2017011000179</v>
      </c>
      <c r="AA462" s="170" t="s">
        <v>1238</v>
      </c>
      <c r="AB462" s="169" t="s">
        <v>1166</v>
      </c>
      <c r="AC462" s="169" t="s">
        <v>1167</v>
      </c>
      <c r="AD462" s="170">
        <v>3202032</v>
      </c>
      <c r="AE462" s="169" t="s">
        <v>1217</v>
      </c>
      <c r="AF462" s="169" t="s">
        <v>1289</v>
      </c>
      <c r="AG462" s="168" t="s">
        <v>1192</v>
      </c>
      <c r="AH462" s="192"/>
    </row>
    <row r="463" spans="1:34" ht="98.25" customHeight="1" x14ac:dyDescent="0.25">
      <c r="A463" s="192"/>
      <c r="B463" s="168" t="s">
        <v>1314</v>
      </c>
      <c r="C463" s="168" t="s">
        <v>1315</v>
      </c>
      <c r="D463" s="168" t="s">
        <v>1333</v>
      </c>
      <c r="E463" s="183" t="s">
        <v>1333</v>
      </c>
      <c r="F463" s="168" t="s">
        <v>1223</v>
      </c>
      <c r="G463" s="183" t="s">
        <v>1312</v>
      </c>
      <c r="H463" s="168" t="s">
        <v>1117</v>
      </c>
      <c r="I463" s="168" t="s">
        <v>1118</v>
      </c>
      <c r="J463" s="184">
        <v>0</v>
      </c>
      <c r="K463" s="185"/>
      <c r="L463" s="168"/>
      <c r="M463" s="185"/>
      <c r="N463" s="168"/>
      <c r="O463" s="168"/>
      <c r="P463" s="168"/>
      <c r="Q463" s="168" t="s">
        <v>1171</v>
      </c>
      <c r="R463" s="168" t="s">
        <v>1317</v>
      </c>
      <c r="S463" s="168"/>
      <c r="T463" s="168"/>
      <c r="U463" s="168"/>
      <c r="V463" s="168"/>
      <c r="W463" s="168" t="s">
        <v>1165</v>
      </c>
      <c r="X463" s="183" t="s">
        <v>1160</v>
      </c>
      <c r="Y463" s="168" t="s">
        <v>55</v>
      </c>
      <c r="Z463" s="170">
        <v>2017011000179</v>
      </c>
      <c r="AA463" s="170" t="s">
        <v>1238</v>
      </c>
      <c r="AB463" s="169" t="s">
        <v>1166</v>
      </c>
      <c r="AC463" s="169" t="s">
        <v>1167</v>
      </c>
      <c r="AD463" s="170">
        <v>3202032</v>
      </c>
      <c r="AE463" s="169" t="s">
        <v>1217</v>
      </c>
      <c r="AF463" s="169" t="s">
        <v>1289</v>
      </c>
      <c r="AG463" s="168" t="s">
        <v>1137</v>
      </c>
      <c r="AH463" s="192"/>
    </row>
    <row r="464" spans="1:34" ht="98.25" customHeight="1" x14ac:dyDescent="0.25">
      <c r="A464" s="192"/>
      <c r="B464" s="168" t="s">
        <v>1314</v>
      </c>
      <c r="C464" s="168" t="s">
        <v>1315</v>
      </c>
      <c r="D464" s="168" t="s">
        <v>1333</v>
      </c>
      <c r="E464" s="183" t="s">
        <v>1333</v>
      </c>
      <c r="F464" s="168" t="s">
        <v>1223</v>
      </c>
      <c r="G464" s="183" t="s">
        <v>1312</v>
      </c>
      <c r="H464" s="168" t="s">
        <v>1117</v>
      </c>
      <c r="I464" s="168" t="s">
        <v>1118</v>
      </c>
      <c r="J464" s="184">
        <v>0</v>
      </c>
      <c r="K464" s="185"/>
      <c r="L464" s="168"/>
      <c r="M464" s="185"/>
      <c r="N464" s="168"/>
      <c r="O464" s="168"/>
      <c r="P464" s="168"/>
      <c r="Q464" s="168"/>
      <c r="R464" s="168"/>
      <c r="S464" s="168"/>
      <c r="T464" s="168"/>
      <c r="U464" s="168"/>
      <c r="V464" s="168"/>
      <c r="W464" s="168" t="s">
        <v>1165</v>
      </c>
      <c r="X464" s="183" t="s">
        <v>1160</v>
      </c>
      <c r="Y464" s="168" t="s">
        <v>55</v>
      </c>
      <c r="Z464" s="170">
        <v>2017011000179</v>
      </c>
      <c r="AA464" s="170" t="s">
        <v>1238</v>
      </c>
      <c r="AB464" s="169" t="s">
        <v>1166</v>
      </c>
      <c r="AC464" s="169" t="s">
        <v>1167</v>
      </c>
      <c r="AD464" s="170">
        <v>3202032</v>
      </c>
      <c r="AE464" s="169" t="s">
        <v>1217</v>
      </c>
      <c r="AF464" s="169" t="s">
        <v>1289</v>
      </c>
      <c r="AG464" s="168" t="s">
        <v>1192</v>
      </c>
      <c r="AH464" s="192"/>
    </row>
    <row r="465" spans="1:34" ht="98.25" customHeight="1" x14ac:dyDescent="0.25">
      <c r="A465" s="192"/>
      <c r="B465" s="168" t="s">
        <v>1314</v>
      </c>
      <c r="C465" s="168" t="s">
        <v>1315</v>
      </c>
      <c r="D465" s="168" t="s">
        <v>1333</v>
      </c>
      <c r="E465" s="183" t="s">
        <v>1333</v>
      </c>
      <c r="F465" s="168" t="s">
        <v>1223</v>
      </c>
      <c r="G465" s="183" t="s">
        <v>1312</v>
      </c>
      <c r="H465" s="168" t="s">
        <v>1117</v>
      </c>
      <c r="I465" s="168" t="s">
        <v>1118</v>
      </c>
      <c r="J465" s="184">
        <v>16000000</v>
      </c>
      <c r="K465" s="185"/>
      <c r="L465" s="168"/>
      <c r="M465" s="185"/>
      <c r="N465" s="168"/>
      <c r="O465" s="168"/>
      <c r="P465" s="168"/>
      <c r="Q465" s="168"/>
      <c r="R465" s="168"/>
      <c r="S465" s="168"/>
      <c r="T465" s="168"/>
      <c r="U465" s="168"/>
      <c r="V465" s="168"/>
      <c r="W465" s="168" t="s">
        <v>1165</v>
      </c>
      <c r="X465" s="183" t="s">
        <v>1160</v>
      </c>
      <c r="Y465" s="168" t="s">
        <v>55</v>
      </c>
      <c r="Z465" s="170">
        <v>2017011000179</v>
      </c>
      <c r="AA465" s="170" t="s">
        <v>1238</v>
      </c>
      <c r="AB465" s="169" t="s">
        <v>1166</v>
      </c>
      <c r="AC465" s="169" t="s">
        <v>1167</v>
      </c>
      <c r="AD465" s="170">
        <v>3202032</v>
      </c>
      <c r="AE465" s="169" t="s">
        <v>1217</v>
      </c>
      <c r="AF465" s="169" t="s">
        <v>1289</v>
      </c>
      <c r="AG465" s="168" t="s">
        <v>1137</v>
      </c>
      <c r="AH465" s="192"/>
    </row>
    <row r="466" spans="1:34" ht="98.25" customHeight="1" x14ac:dyDescent="0.25">
      <c r="A466" s="192"/>
      <c r="B466" s="168" t="s">
        <v>1314</v>
      </c>
      <c r="C466" s="168" t="s">
        <v>1315</v>
      </c>
      <c r="D466" s="168" t="s">
        <v>1333</v>
      </c>
      <c r="E466" s="183" t="s">
        <v>1333</v>
      </c>
      <c r="F466" s="168" t="s">
        <v>1116</v>
      </c>
      <c r="G466" s="183" t="s">
        <v>1158</v>
      </c>
      <c r="H466" s="168" t="s">
        <v>1117</v>
      </c>
      <c r="I466" s="168" t="s">
        <v>1118</v>
      </c>
      <c r="J466" s="184">
        <v>51324615.229999997</v>
      </c>
      <c r="K466" s="185"/>
      <c r="L466" s="168"/>
      <c r="M466" s="185"/>
      <c r="N466" s="168"/>
      <c r="O466" s="168" t="s">
        <v>1247</v>
      </c>
      <c r="P466" s="168"/>
      <c r="Q466" s="168"/>
      <c r="R466" s="168"/>
      <c r="S466" s="168"/>
      <c r="T466" s="168"/>
      <c r="U466" s="168"/>
      <c r="V466" s="168"/>
      <c r="W466" s="168" t="s">
        <v>1165</v>
      </c>
      <c r="X466" s="183" t="s">
        <v>1160</v>
      </c>
      <c r="Y466" s="168" t="s">
        <v>55</v>
      </c>
      <c r="Z466" s="170">
        <v>2017011000179</v>
      </c>
      <c r="AA466" s="170" t="s">
        <v>1238</v>
      </c>
      <c r="AB466" s="169" t="s">
        <v>1166</v>
      </c>
      <c r="AC466" s="169" t="s">
        <v>1173</v>
      </c>
      <c r="AD466" s="170">
        <v>3202031</v>
      </c>
      <c r="AE466" s="169" t="s">
        <v>1174</v>
      </c>
      <c r="AF466" s="169" t="s">
        <v>1249</v>
      </c>
      <c r="AG466" s="168" t="s">
        <v>1128</v>
      </c>
      <c r="AH466" s="192"/>
    </row>
    <row r="467" spans="1:34" ht="98.25" customHeight="1" x14ac:dyDescent="0.25">
      <c r="A467" s="192"/>
      <c r="B467" s="168" t="s">
        <v>1314</v>
      </c>
      <c r="C467" s="168" t="s">
        <v>1315</v>
      </c>
      <c r="D467" s="168" t="s">
        <v>1333</v>
      </c>
      <c r="E467" s="183" t="s">
        <v>1333</v>
      </c>
      <c r="F467" s="168" t="s">
        <v>1223</v>
      </c>
      <c r="G467" s="183" t="s">
        <v>1312</v>
      </c>
      <c r="H467" s="168" t="s">
        <v>1117</v>
      </c>
      <c r="I467" s="168" t="s">
        <v>1118</v>
      </c>
      <c r="J467" s="184">
        <v>0</v>
      </c>
      <c r="K467" s="185"/>
      <c r="L467" s="168"/>
      <c r="M467" s="185"/>
      <c r="N467" s="168"/>
      <c r="O467" s="168" t="s">
        <v>1247</v>
      </c>
      <c r="P467" s="168"/>
      <c r="Q467" s="168"/>
      <c r="R467" s="168"/>
      <c r="S467" s="168"/>
      <c r="T467" s="168"/>
      <c r="U467" s="168"/>
      <c r="V467" s="168"/>
      <c r="W467" s="168" t="s">
        <v>1165</v>
      </c>
      <c r="X467" s="183" t="s">
        <v>1160</v>
      </c>
      <c r="Y467" s="168" t="s">
        <v>55</v>
      </c>
      <c r="Z467" s="170">
        <v>2017011000179</v>
      </c>
      <c r="AA467" s="170" t="s">
        <v>1238</v>
      </c>
      <c r="AB467" s="169" t="s">
        <v>1166</v>
      </c>
      <c r="AC467" s="169" t="s">
        <v>1173</v>
      </c>
      <c r="AD467" s="170">
        <v>3202031</v>
      </c>
      <c r="AE467" s="169" t="s">
        <v>1174</v>
      </c>
      <c r="AF467" s="169" t="s">
        <v>1249</v>
      </c>
      <c r="AG467" s="168" t="s">
        <v>1192</v>
      </c>
      <c r="AH467" s="192"/>
    </row>
    <row r="468" spans="1:34" ht="98.25" customHeight="1" x14ac:dyDescent="0.25">
      <c r="A468" s="192"/>
      <c r="B468" s="168" t="s">
        <v>1314</v>
      </c>
      <c r="C468" s="168" t="s">
        <v>1315</v>
      </c>
      <c r="D468" s="168" t="s">
        <v>1333</v>
      </c>
      <c r="E468" s="183" t="s">
        <v>1333</v>
      </c>
      <c r="F468" s="168" t="s">
        <v>1223</v>
      </c>
      <c r="G468" s="183" t="s">
        <v>1312</v>
      </c>
      <c r="H468" s="168" t="s">
        <v>1117</v>
      </c>
      <c r="I468" s="168" t="s">
        <v>1118</v>
      </c>
      <c r="J468" s="184">
        <v>129904000</v>
      </c>
      <c r="K468" s="185"/>
      <c r="L468" s="168"/>
      <c r="M468" s="185"/>
      <c r="N468" s="168"/>
      <c r="O468" s="168"/>
      <c r="P468" s="168"/>
      <c r="Q468" s="168"/>
      <c r="R468" s="168"/>
      <c r="S468" s="168"/>
      <c r="T468" s="168"/>
      <c r="U468" s="168"/>
      <c r="V468" s="168"/>
      <c r="W468" s="168" t="s">
        <v>1165</v>
      </c>
      <c r="X468" s="183" t="s">
        <v>1160</v>
      </c>
      <c r="Y468" s="168" t="s">
        <v>55</v>
      </c>
      <c r="Z468" s="170">
        <v>2017011000179</v>
      </c>
      <c r="AA468" s="170" t="s">
        <v>1238</v>
      </c>
      <c r="AB468" s="169" t="s">
        <v>1166</v>
      </c>
      <c r="AC468" s="169" t="s">
        <v>1269</v>
      </c>
      <c r="AD468" s="170">
        <v>3202005</v>
      </c>
      <c r="AE468" s="169" t="s">
        <v>1270</v>
      </c>
      <c r="AF468" s="169" t="s">
        <v>1272</v>
      </c>
      <c r="AG468" s="168" t="s">
        <v>1208</v>
      </c>
      <c r="AH468" s="192"/>
    </row>
    <row r="469" spans="1:34" ht="98.25" customHeight="1" x14ac:dyDescent="0.25">
      <c r="A469" s="192"/>
      <c r="B469" s="168" t="s">
        <v>1314</v>
      </c>
      <c r="C469" s="168" t="s">
        <v>1315</v>
      </c>
      <c r="D469" s="168" t="s">
        <v>1333</v>
      </c>
      <c r="E469" s="183" t="s">
        <v>1333</v>
      </c>
      <c r="F469" s="168" t="s">
        <v>1223</v>
      </c>
      <c r="G469" s="183" t="s">
        <v>1312</v>
      </c>
      <c r="H469" s="168" t="s">
        <v>1117</v>
      </c>
      <c r="I469" s="168" t="s">
        <v>1118</v>
      </c>
      <c r="J469" s="184">
        <v>800000</v>
      </c>
      <c r="K469" s="185"/>
      <c r="L469" s="168"/>
      <c r="M469" s="185"/>
      <c r="N469" s="168"/>
      <c r="O469" s="168"/>
      <c r="P469" s="168"/>
      <c r="Q469" s="168"/>
      <c r="R469" s="168"/>
      <c r="S469" s="168"/>
      <c r="T469" s="168"/>
      <c r="U469" s="168"/>
      <c r="V469" s="168"/>
      <c r="W469" s="168" t="s">
        <v>1165</v>
      </c>
      <c r="X469" s="183" t="s">
        <v>1160</v>
      </c>
      <c r="Y469" s="168" t="s">
        <v>55</v>
      </c>
      <c r="Z469" s="170">
        <v>2017011000179</v>
      </c>
      <c r="AA469" s="170" t="s">
        <v>1238</v>
      </c>
      <c r="AB469" s="169" t="s">
        <v>1179</v>
      </c>
      <c r="AC469" s="169" t="s">
        <v>1180</v>
      </c>
      <c r="AD469" s="170">
        <v>3202008</v>
      </c>
      <c r="AE469" s="169" t="s">
        <v>1181</v>
      </c>
      <c r="AF469" s="169" t="s">
        <v>1319</v>
      </c>
      <c r="AG469" s="168" t="s">
        <v>1124</v>
      </c>
      <c r="AH469" s="192"/>
    </row>
    <row r="470" spans="1:34" ht="98.25" customHeight="1" x14ac:dyDescent="0.25">
      <c r="A470" s="192"/>
      <c r="B470" s="168" t="s">
        <v>1314</v>
      </c>
      <c r="C470" s="168" t="s">
        <v>1315</v>
      </c>
      <c r="D470" s="168" t="s">
        <v>1333</v>
      </c>
      <c r="E470" s="183" t="s">
        <v>1333</v>
      </c>
      <c r="F470" s="168" t="s">
        <v>1223</v>
      </c>
      <c r="G470" s="183" t="s">
        <v>1312</v>
      </c>
      <c r="H470" s="168" t="s">
        <v>1117</v>
      </c>
      <c r="I470" s="168" t="s">
        <v>1118</v>
      </c>
      <c r="J470" s="184">
        <v>4000000</v>
      </c>
      <c r="K470" s="185"/>
      <c r="L470" s="168"/>
      <c r="M470" s="185"/>
      <c r="N470" s="168"/>
      <c r="O470" s="168"/>
      <c r="P470" s="168"/>
      <c r="Q470" s="168"/>
      <c r="R470" s="168"/>
      <c r="S470" s="168"/>
      <c r="T470" s="168"/>
      <c r="U470" s="168"/>
      <c r="V470" s="168"/>
      <c r="W470" s="168" t="s">
        <v>1165</v>
      </c>
      <c r="X470" s="183" t="s">
        <v>1160</v>
      </c>
      <c r="Y470" s="168" t="s">
        <v>55</v>
      </c>
      <c r="Z470" s="170">
        <v>2017011000179</v>
      </c>
      <c r="AA470" s="170" t="s">
        <v>1238</v>
      </c>
      <c r="AB470" s="169" t="s">
        <v>1179</v>
      </c>
      <c r="AC470" s="169" t="s">
        <v>1180</v>
      </c>
      <c r="AD470" s="170">
        <v>3202008</v>
      </c>
      <c r="AE470" s="169" t="s">
        <v>1181</v>
      </c>
      <c r="AF470" s="169" t="s">
        <v>1186</v>
      </c>
      <c r="AG470" s="168" t="s">
        <v>1192</v>
      </c>
      <c r="AH470" s="192"/>
    </row>
    <row r="471" spans="1:34" ht="98.25" customHeight="1" x14ac:dyDescent="0.25">
      <c r="A471" s="192"/>
      <c r="B471" s="168" t="s">
        <v>1314</v>
      </c>
      <c r="C471" s="168" t="s">
        <v>1315</v>
      </c>
      <c r="D471" s="168" t="s">
        <v>1333</v>
      </c>
      <c r="E471" s="183" t="s">
        <v>1333</v>
      </c>
      <c r="F471" s="168" t="s">
        <v>1223</v>
      </c>
      <c r="G471" s="183" t="s">
        <v>1312</v>
      </c>
      <c r="H471" s="168" t="s">
        <v>1117</v>
      </c>
      <c r="I471" s="168" t="s">
        <v>1118</v>
      </c>
      <c r="J471" s="184">
        <v>2350000</v>
      </c>
      <c r="K471" s="185"/>
      <c r="L471" s="168"/>
      <c r="M471" s="185"/>
      <c r="N471" s="168"/>
      <c r="O471" s="168"/>
      <c r="P471" s="168"/>
      <c r="Q471" s="168"/>
      <c r="R471" s="168"/>
      <c r="S471" s="168"/>
      <c r="T471" s="168"/>
      <c r="U471" s="168"/>
      <c r="V471" s="168"/>
      <c r="W471" s="168" t="s">
        <v>1165</v>
      </c>
      <c r="X471" s="183" t="s">
        <v>1160</v>
      </c>
      <c r="Y471" s="168" t="s">
        <v>55</v>
      </c>
      <c r="Z471" s="170">
        <v>2017011000179</v>
      </c>
      <c r="AA471" s="170" t="s">
        <v>1238</v>
      </c>
      <c r="AB471" s="169" t="s">
        <v>1179</v>
      </c>
      <c r="AC471" s="169" t="s">
        <v>1180</v>
      </c>
      <c r="AD471" s="170">
        <v>3202008</v>
      </c>
      <c r="AE471" s="169" t="s">
        <v>1181</v>
      </c>
      <c r="AF471" s="169" t="s">
        <v>1186</v>
      </c>
      <c r="AG471" s="168" t="s">
        <v>1124</v>
      </c>
      <c r="AH471" s="192"/>
    </row>
    <row r="472" spans="1:34" ht="98.25" customHeight="1" x14ac:dyDescent="0.25">
      <c r="A472" s="192"/>
      <c r="B472" s="168" t="s">
        <v>1314</v>
      </c>
      <c r="C472" s="168" t="s">
        <v>1315</v>
      </c>
      <c r="D472" s="168" t="s">
        <v>1333</v>
      </c>
      <c r="E472" s="183" t="s">
        <v>1333</v>
      </c>
      <c r="F472" s="168" t="s">
        <v>1223</v>
      </c>
      <c r="G472" s="183" t="s">
        <v>1312</v>
      </c>
      <c r="H472" s="168" t="s">
        <v>1117</v>
      </c>
      <c r="I472" s="168" t="s">
        <v>1118</v>
      </c>
      <c r="J472" s="184">
        <v>0</v>
      </c>
      <c r="K472" s="185"/>
      <c r="L472" s="168"/>
      <c r="M472" s="185"/>
      <c r="N472" s="168"/>
      <c r="O472" s="168"/>
      <c r="P472" s="168"/>
      <c r="Q472" s="168"/>
      <c r="R472" s="168"/>
      <c r="S472" s="168"/>
      <c r="T472" s="168"/>
      <c r="U472" s="168" t="s">
        <v>1215</v>
      </c>
      <c r="V472" s="168"/>
      <c r="W472" s="168" t="s">
        <v>1165</v>
      </c>
      <c r="X472" s="183" t="s">
        <v>1160</v>
      </c>
      <c r="Y472" s="168" t="s">
        <v>55</v>
      </c>
      <c r="Z472" s="170">
        <v>2017011000179</v>
      </c>
      <c r="AA472" s="170" t="s">
        <v>1238</v>
      </c>
      <c r="AB472" s="169" t="s">
        <v>1179</v>
      </c>
      <c r="AC472" s="169" t="s">
        <v>1180</v>
      </c>
      <c r="AD472" s="170">
        <v>3202008</v>
      </c>
      <c r="AE472" s="169" t="s">
        <v>1181</v>
      </c>
      <c r="AF472" s="169" t="s">
        <v>1319</v>
      </c>
      <c r="AG472" s="168" t="s">
        <v>1137</v>
      </c>
      <c r="AH472" s="192"/>
    </row>
    <row r="473" spans="1:34" ht="98.25" customHeight="1" x14ac:dyDescent="0.25">
      <c r="A473" s="192"/>
      <c r="B473" s="168" t="s">
        <v>1314</v>
      </c>
      <c r="C473" s="168" t="s">
        <v>1315</v>
      </c>
      <c r="D473" s="168" t="s">
        <v>1333</v>
      </c>
      <c r="E473" s="183" t="s">
        <v>1333</v>
      </c>
      <c r="F473" s="168" t="s">
        <v>1223</v>
      </c>
      <c r="G473" s="183" t="s">
        <v>1312</v>
      </c>
      <c r="H473" s="168" t="s">
        <v>1117</v>
      </c>
      <c r="I473" s="168" t="s">
        <v>1118</v>
      </c>
      <c r="J473" s="184">
        <v>5700000</v>
      </c>
      <c r="K473" s="185"/>
      <c r="L473" s="168"/>
      <c r="M473" s="185"/>
      <c r="N473" s="168"/>
      <c r="O473" s="168"/>
      <c r="P473" s="168"/>
      <c r="Q473" s="168"/>
      <c r="R473" s="168"/>
      <c r="S473" s="168"/>
      <c r="T473" s="168"/>
      <c r="U473" s="168"/>
      <c r="V473" s="168"/>
      <c r="W473" s="168" t="s">
        <v>1165</v>
      </c>
      <c r="X473" s="183" t="s">
        <v>1160</v>
      </c>
      <c r="Y473" s="168" t="s">
        <v>55</v>
      </c>
      <c r="Z473" s="170">
        <v>2017011000179</v>
      </c>
      <c r="AA473" s="170" t="s">
        <v>1238</v>
      </c>
      <c r="AB473" s="169" t="s">
        <v>1179</v>
      </c>
      <c r="AC473" s="169" t="s">
        <v>1180</v>
      </c>
      <c r="AD473" s="170">
        <v>3202008</v>
      </c>
      <c r="AE473" s="169" t="s">
        <v>1181</v>
      </c>
      <c r="AF473" s="169" t="s">
        <v>1319</v>
      </c>
      <c r="AG473" s="168" t="s">
        <v>1126</v>
      </c>
      <c r="AH473" s="192"/>
    </row>
    <row r="474" spans="1:34" ht="98.25" customHeight="1" x14ac:dyDescent="0.25">
      <c r="A474" s="192"/>
      <c r="B474" s="168" t="s">
        <v>1314</v>
      </c>
      <c r="C474" s="168" t="s">
        <v>1315</v>
      </c>
      <c r="D474" s="168" t="s">
        <v>1333</v>
      </c>
      <c r="E474" s="183" t="s">
        <v>1333</v>
      </c>
      <c r="F474" s="168" t="s">
        <v>1223</v>
      </c>
      <c r="G474" s="183" t="s">
        <v>1312</v>
      </c>
      <c r="H474" s="168" t="s">
        <v>1117</v>
      </c>
      <c r="I474" s="168" t="s">
        <v>1118</v>
      </c>
      <c r="J474" s="184">
        <v>0</v>
      </c>
      <c r="K474" s="185"/>
      <c r="L474" s="168"/>
      <c r="M474" s="185"/>
      <c r="N474" s="168"/>
      <c r="O474" s="168"/>
      <c r="P474" s="168"/>
      <c r="Q474" s="168"/>
      <c r="R474" s="168"/>
      <c r="S474" s="168"/>
      <c r="T474" s="168"/>
      <c r="U474" s="168"/>
      <c r="V474" s="168"/>
      <c r="W474" s="168" t="s">
        <v>1165</v>
      </c>
      <c r="X474" s="183" t="s">
        <v>1160</v>
      </c>
      <c r="Y474" s="168" t="s">
        <v>55</v>
      </c>
      <c r="Z474" s="170">
        <v>2017011000179</v>
      </c>
      <c r="AA474" s="170" t="s">
        <v>1238</v>
      </c>
      <c r="AB474" s="169" t="s">
        <v>1179</v>
      </c>
      <c r="AC474" s="169" t="s">
        <v>1180</v>
      </c>
      <c r="AD474" s="170">
        <v>3202008</v>
      </c>
      <c r="AE474" s="169" t="s">
        <v>1181</v>
      </c>
      <c r="AF474" s="169" t="s">
        <v>1186</v>
      </c>
      <c r="AG474" s="168" t="s">
        <v>1208</v>
      </c>
      <c r="AH474" s="192"/>
    </row>
    <row r="475" spans="1:34" ht="98.25" customHeight="1" x14ac:dyDescent="0.25">
      <c r="A475" s="192"/>
      <c r="B475" s="168" t="s">
        <v>1314</v>
      </c>
      <c r="C475" s="168" t="s">
        <v>1315</v>
      </c>
      <c r="D475" s="168" t="s">
        <v>1333</v>
      </c>
      <c r="E475" s="183" t="s">
        <v>1333</v>
      </c>
      <c r="F475" s="168" t="s">
        <v>1152</v>
      </c>
      <c r="G475" s="183" t="s">
        <v>1158</v>
      </c>
      <c r="H475" s="168" t="s">
        <v>1320</v>
      </c>
      <c r="I475" s="168" t="s">
        <v>1118</v>
      </c>
      <c r="J475" s="186">
        <v>5000000</v>
      </c>
      <c r="K475" s="185">
        <v>0</v>
      </c>
      <c r="L475" s="168">
        <v>0</v>
      </c>
      <c r="M475" s="185">
        <v>0</v>
      </c>
      <c r="N475" s="168">
        <v>0</v>
      </c>
      <c r="O475" s="168">
        <v>0</v>
      </c>
      <c r="P475" s="168">
        <v>0</v>
      </c>
      <c r="Q475" s="168" t="s">
        <v>1171</v>
      </c>
      <c r="R475" s="168" t="s">
        <v>1317</v>
      </c>
      <c r="S475" s="168">
        <v>0</v>
      </c>
      <c r="T475" s="168">
        <v>0</v>
      </c>
      <c r="U475" s="168">
        <v>0</v>
      </c>
      <c r="V475" s="168">
        <v>0</v>
      </c>
      <c r="W475" s="168" t="s">
        <v>1165</v>
      </c>
      <c r="X475" s="183" t="s">
        <v>1160</v>
      </c>
      <c r="Y475" s="168" t="s">
        <v>55</v>
      </c>
      <c r="Z475" s="170">
        <v>2017011000179</v>
      </c>
      <c r="AA475" s="170" t="s">
        <v>1238</v>
      </c>
      <c r="AB475" s="169" t="s">
        <v>1166</v>
      </c>
      <c r="AC475" s="169" t="s">
        <v>1167</v>
      </c>
      <c r="AD475" s="170">
        <v>3202032</v>
      </c>
      <c r="AE475" s="169" t="s">
        <v>1217</v>
      </c>
      <c r="AF475" s="169" t="s">
        <v>1289</v>
      </c>
      <c r="AG475" s="168" t="s">
        <v>1137</v>
      </c>
      <c r="AH475" s="192"/>
    </row>
    <row r="476" spans="1:34" ht="98.25" customHeight="1" x14ac:dyDescent="0.25">
      <c r="A476" s="192"/>
      <c r="B476" s="168" t="s">
        <v>1314</v>
      </c>
      <c r="C476" s="168" t="s">
        <v>1315</v>
      </c>
      <c r="D476" s="168" t="s">
        <v>1333</v>
      </c>
      <c r="E476" s="183" t="s">
        <v>1333</v>
      </c>
      <c r="F476" s="168" t="s">
        <v>1152</v>
      </c>
      <c r="G476" s="183" t="s">
        <v>1158</v>
      </c>
      <c r="H476" s="168" t="s">
        <v>1320</v>
      </c>
      <c r="I476" s="168" t="s">
        <v>1118</v>
      </c>
      <c r="J476" s="186">
        <v>5000000</v>
      </c>
      <c r="K476" s="185">
        <v>0</v>
      </c>
      <c r="L476" s="168">
        <v>0</v>
      </c>
      <c r="M476" s="185">
        <v>0</v>
      </c>
      <c r="N476" s="168">
        <v>0</v>
      </c>
      <c r="O476" s="168">
        <v>0</v>
      </c>
      <c r="P476" s="168">
        <v>0</v>
      </c>
      <c r="Q476" s="168">
        <v>0</v>
      </c>
      <c r="R476" s="168">
        <v>0</v>
      </c>
      <c r="S476" s="168">
        <v>0</v>
      </c>
      <c r="T476" s="168">
        <v>0</v>
      </c>
      <c r="U476" s="168" t="s">
        <v>1215</v>
      </c>
      <c r="V476" s="168">
        <v>0</v>
      </c>
      <c r="W476" s="168" t="s">
        <v>1165</v>
      </c>
      <c r="X476" s="183" t="s">
        <v>1160</v>
      </c>
      <c r="Y476" s="168" t="s">
        <v>55</v>
      </c>
      <c r="Z476" s="170">
        <v>2017011000179</v>
      </c>
      <c r="AA476" s="170" t="s">
        <v>1238</v>
      </c>
      <c r="AB476" s="169" t="s">
        <v>1179</v>
      </c>
      <c r="AC476" s="169" t="s">
        <v>1180</v>
      </c>
      <c r="AD476" s="170">
        <v>3202008</v>
      </c>
      <c r="AE476" s="169" t="s">
        <v>1181</v>
      </c>
      <c r="AF476" s="169" t="s">
        <v>1319</v>
      </c>
      <c r="AG476" s="168" t="s">
        <v>1137</v>
      </c>
      <c r="AH476" s="192"/>
    </row>
    <row r="477" spans="1:34" ht="98.25" customHeight="1" x14ac:dyDescent="0.25">
      <c r="A477" s="192"/>
      <c r="B477" s="168" t="s">
        <v>1314</v>
      </c>
      <c r="C477" s="168" t="s">
        <v>1315</v>
      </c>
      <c r="D477" s="168" t="s">
        <v>1333</v>
      </c>
      <c r="E477" s="183" t="s">
        <v>1333</v>
      </c>
      <c r="F477" s="168" t="s">
        <v>1152</v>
      </c>
      <c r="G477" s="183" t="s">
        <v>1158</v>
      </c>
      <c r="H477" s="168" t="s">
        <v>1320</v>
      </c>
      <c r="I477" s="168" t="s">
        <v>1118</v>
      </c>
      <c r="J477" s="186">
        <v>7000000</v>
      </c>
      <c r="K477" s="185">
        <v>0</v>
      </c>
      <c r="L477" s="168">
        <v>0</v>
      </c>
      <c r="M477" s="185">
        <v>0</v>
      </c>
      <c r="N477" s="168">
        <v>0</v>
      </c>
      <c r="O477" s="168">
        <v>0</v>
      </c>
      <c r="P477" s="168">
        <v>0</v>
      </c>
      <c r="Q477" s="168">
        <v>0</v>
      </c>
      <c r="R477" s="168">
        <v>0</v>
      </c>
      <c r="S477" s="168">
        <v>0</v>
      </c>
      <c r="T477" s="168">
        <v>0</v>
      </c>
      <c r="U477" s="168">
        <v>0</v>
      </c>
      <c r="V477" s="168">
        <v>0</v>
      </c>
      <c r="W477" s="168" t="s">
        <v>1165</v>
      </c>
      <c r="X477" s="183" t="s">
        <v>1160</v>
      </c>
      <c r="Y477" s="168" t="s">
        <v>55</v>
      </c>
      <c r="Z477" s="170">
        <v>2017011000179</v>
      </c>
      <c r="AA477" s="170" t="s">
        <v>1238</v>
      </c>
      <c r="AB477" s="169" t="s">
        <v>1179</v>
      </c>
      <c r="AC477" s="169" t="s">
        <v>1244</v>
      </c>
      <c r="AD477" s="170">
        <v>3202002</v>
      </c>
      <c r="AE477" s="169" t="s">
        <v>1122</v>
      </c>
      <c r="AF477" s="169" t="s">
        <v>1316</v>
      </c>
      <c r="AG477" s="168" t="s">
        <v>1137</v>
      </c>
      <c r="AH477" s="192"/>
    </row>
    <row r="478" spans="1:34" ht="98.25" customHeight="1" x14ac:dyDescent="0.25">
      <c r="A478" s="192"/>
      <c r="B478" s="168" t="s">
        <v>1314</v>
      </c>
      <c r="C478" s="168" t="s">
        <v>1315</v>
      </c>
      <c r="D478" s="168" t="s">
        <v>1333</v>
      </c>
      <c r="E478" s="183" t="s">
        <v>1333</v>
      </c>
      <c r="F478" s="168" t="s">
        <v>1152</v>
      </c>
      <c r="G478" s="183" t="s">
        <v>1158</v>
      </c>
      <c r="H478" s="168" t="s">
        <v>1320</v>
      </c>
      <c r="I478" s="168" t="s">
        <v>1118</v>
      </c>
      <c r="J478" s="186">
        <v>4653250</v>
      </c>
      <c r="K478" s="185">
        <v>0</v>
      </c>
      <c r="L478" s="168">
        <v>0</v>
      </c>
      <c r="M478" s="185">
        <v>0</v>
      </c>
      <c r="N478" s="168">
        <v>0</v>
      </c>
      <c r="O478" s="168">
        <v>0</v>
      </c>
      <c r="P478" s="168">
        <v>0</v>
      </c>
      <c r="Q478" s="168">
        <v>0</v>
      </c>
      <c r="R478" s="168">
        <v>0</v>
      </c>
      <c r="S478" s="168">
        <v>0</v>
      </c>
      <c r="T478" s="168">
        <v>0</v>
      </c>
      <c r="U478" s="168">
        <v>0</v>
      </c>
      <c r="V478" s="168">
        <v>0</v>
      </c>
      <c r="W478" s="168" t="s">
        <v>1165</v>
      </c>
      <c r="X478" s="183" t="s">
        <v>1160</v>
      </c>
      <c r="Y478" s="168" t="s">
        <v>55</v>
      </c>
      <c r="Z478" s="170">
        <v>2017011000179</v>
      </c>
      <c r="AA478" s="170" t="s">
        <v>1238</v>
      </c>
      <c r="AB478" s="169" t="s">
        <v>1166</v>
      </c>
      <c r="AC478" s="169" t="s">
        <v>1167</v>
      </c>
      <c r="AD478" s="170">
        <v>3202032</v>
      </c>
      <c r="AE478" s="169" t="s">
        <v>1217</v>
      </c>
      <c r="AF478" s="169" t="s">
        <v>1289</v>
      </c>
      <c r="AG478" s="168" t="s">
        <v>1192</v>
      </c>
      <c r="AH478" s="192"/>
    </row>
    <row r="479" spans="1:34" ht="98.25" customHeight="1" x14ac:dyDescent="0.25">
      <c r="A479" s="192"/>
      <c r="B479" s="168" t="s">
        <v>1314</v>
      </c>
      <c r="C479" s="168" t="s">
        <v>1315</v>
      </c>
      <c r="D479" s="168" t="s">
        <v>1333</v>
      </c>
      <c r="E479" s="183" t="s">
        <v>1333</v>
      </c>
      <c r="F479" s="168" t="s">
        <v>1152</v>
      </c>
      <c r="G479" s="183" t="s">
        <v>1158</v>
      </c>
      <c r="H479" s="168" t="s">
        <v>1320</v>
      </c>
      <c r="I479" s="168" t="s">
        <v>1118</v>
      </c>
      <c r="J479" s="186">
        <v>1897000</v>
      </c>
      <c r="K479" s="185">
        <v>0</v>
      </c>
      <c r="L479" s="168">
        <v>0</v>
      </c>
      <c r="M479" s="185">
        <v>0</v>
      </c>
      <c r="N479" s="168">
        <v>0</v>
      </c>
      <c r="O479" s="168">
        <v>0</v>
      </c>
      <c r="P479" s="168">
        <v>0</v>
      </c>
      <c r="Q479" s="168">
        <v>0</v>
      </c>
      <c r="R479" s="168">
        <v>0</v>
      </c>
      <c r="S479" s="168">
        <v>0</v>
      </c>
      <c r="T479" s="168">
        <v>0</v>
      </c>
      <c r="U479" s="168">
        <v>0</v>
      </c>
      <c r="V479" s="168">
        <v>0</v>
      </c>
      <c r="W479" s="168" t="s">
        <v>1165</v>
      </c>
      <c r="X479" s="183" t="s">
        <v>1160</v>
      </c>
      <c r="Y479" s="168" t="s">
        <v>55</v>
      </c>
      <c r="Z479" s="170">
        <v>2017011000179</v>
      </c>
      <c r="AA479" s="170" t="s">
        <v>1238</v>
      </c>
      <c r="AB479" s="169" t="s">
        <v>1166</v>
      </c>
      <c r="AC479" s="169" t="s">
        <v>1167</v>
      </c>
      <c r="AD479" s="170">
        <v>3202032</v>
      </c>
      <c r="AE479" s="169" t="s">
        <v>1217</v>
      </c>
      <c r="AF479" s="169" t="s">
        <v>1289</v>
      </c>
      <c r="AG479" s="168" t="s">
        <v>1192</v>
      </c>
      <c r="AH479" s="192"/>
    </row>
    <row r="480" spans="1:34" ht="98.25" customHeight="1" x14ac:dyDescent="0.25">
      <c r="A480" s="192"/>
      <c r="B480" s="168" t="s">
        <v>1314</v>
      </c>
      <c r="C480" s="168" t="s">
        <v>1315</v>
      </c>
      <c r="D480" s="168" t="s">
        <v>1333</v>
      </c>
      <c r="E480" s="183" t="s">
        <v>1333</v>
      </c>
      <c r="F480" s="168" t="s">
        <v>1152</v>
      </c>
      <c r="G480" s="183" t="s">
        <v>1158</v>
      </c>
      <c r="H480" s="168" t="s">
        <v>1320</v>
      </c>
      <c r="I480" s="168" t="s">
        <v>1118</v>
      </c>
      <c r="J480" s="186">
        <v>595000</v>
      </c>
      <c r="K480" s="185">
        <v>0</v>
      </c>
      <c r="L480" s="168">
        <v>0</v>
      </c>
      <c r="M480" s="185">
        <v>0</v>
      </c>
      <c r="N480" s="168">
        <v>0</v>
      </c>
      <c r="O480" s="168">
        <v>0</v>
      </c>
      <c r="P480" s="168">
        <v>0</v>
      </c>
      <c r="Q480" s="168">
        <v>0</v>
      </c>
      <c r="R480" s="168">
        <v>0</v>
      </c>
      <c r="S480" s="168">
        <v>0</v>
      </c>
      <c r="T480" s="168">
        <v>0</v>
      </c>
      <c r="U480" s="168">
        <v>0</v>
      </c>
      <c r="V480" s="168">
        <v>0</v>
      </c>
      <c r="W480" s="168" t="s">
        <v>1165</v>
      </c>
      <c r="X480" s="183" t="s">
        <v>1160</v>
      </c>
      <c r="Y480" s="168" t="s">
        <v>55</v>
      </c>
      <c r="Z480" s="170">
        <v>2017011000179</v>
      </c>
      <c r="AA480" s="170" t="s">
        <v>1238</v>
      </c>
      <c r="AB480" s="169" t="s">
        <v>1179</v>
      </c>
      <c r="AC480" s="169" t="s">
        <v>1180</v>
      </c>
      <c r="AD480" s="170">
        <v>3202008</v>
      </c>
      <c r="AE480" s="169" t="s">
        <v>1181</v>
      </c>
      <c r="AF480" s="169" t="s">
        <v>1319</v>
      </c>
      <c r="AG480" s="168" t="s">
        <v>1124</v>
      </c>
      <c r="AH480" s="192"/>
    </row>
    <row r="481" spans="1:34" ht="98.25" customHeight="1" x14ac:dyDescent="0.25">
      <c r="A481" s="192"/>
      <c r="B481" s="168" t="s">
        <v>1314</v>
      </c>
      <c r="C481" s="168" t="s">
        <v>1315</v>
      </c>
      <c r="D481" s="168" t="s">
        <v>1333</v>
      </c>
      <c r="E481" s="183" t="s">
        <v>1333</v>
      </c>
      <c r="F481" s="168" t="s">
        <v>1152</v>
      </c>
      <c r="G481" s="183" t="s">
        <v>1158</v>
      </c>
      <c r="H481" s="168" t="s">
        <v>1320</v>
      </c>
      <c r="I481" s="168" t="s">
        <v>1118</v>
      </c>
      <c r="J481" s="186">
        <v>2650000</v>
      </c>
      <c r="K481" s="185">
        <v>0</v>
      </c>
      <c r="L481" s="168">
        <v>0</v>
      </c>
      <c r="M481" s="185">
        <v>0</v>
      </c>
      <c r="N481" s="168">
        <v>0</v>
      </c>
      <c r="O481" s="168">
        <v>0</v>
      </c>
      <c r="P481" s="168">
        <v>0</v>
      </c>
      <c r="Q481" s="168">
        <v>0</v>
      </c>
      <c r="R481" s="168">
        <v>0</v>
      </c>
      <c r="S481" s="168">
        <v>0</v>
      </c>
      <c r="T481" s="168">
        <v>0</v>
      </c>
      <c r="U481" s="168">
        <v>0</v>
      </c>
      <c r="V481" s="168">
        <v>0</v>
      </c>
      <c r="W481" s="168" t="s">
        <v>1165</v>
      </c>
      <c r="X481" s="183" t="s">
        <v>1160</v>
      </c>
      <c r="Y481" s="168" t="s">
        <v>55</v>
      </c>
      <c r="Z481" s="170">
        <v>2017011000179</v>
      </c>
      <c r="AA481" s="170" t="s">
        <v>1238</v>
      </c>
      <c r="AB481" s="169" t="s">
        <v>1179</v>
      </c>
      <c r="AC481" s="169" t="s">
        <v>1180</v>
      </c>
      <c r="AD481" s="170">
        <v>3202008</v>
      </c>
      <c r="AE481" s="169" t="s">
        <v>1181</v>
      </c>
      <c r="AF481" s="169" t="s">
        <v>1186</v>
      </c>
      <c r="AG481" s="168" t="s">
        <v>1124</v>
      </c>
      <c r="AH481" s="192"/>
    </row>
    <row r="482" spans="1:34" ht="98.25" customHeight="1" x14ac:dyDescent="0.25">
      <c r="A482" s="192"/>
      <c r="B482" s="168" t="s">
        <v>1314</v>
      </c>
      <c r="C482" s="168" t="s">
        <v>1315</v>
      </c>
      <c r="D482" s="168" t="s">
        <v>1333</v>
      </c>
      <c r="E482" s="183" t="s">
        <v>1333</v>
      </c>
      <c r="F482" s="168" t="s">
        <v>1152</v>
      </c>
      <c r="G482" s="183" t="s">
        <v>1158</v>
      </c>
      <c r="H482" s="168" t="s">
        <v>1320</v>
      </c>
      <c r="I482" s="168" t="s">
        <v>1118</v>
      </c>
      <c r="J482" s="186">
        <v>9000000</v>
      </c>
      <c r="K482" s="185">
        <v>0</v>
      </c>
      <c r="L482" s="168">
        <v>0</v>
      </c>
      <c r="M482" s="185">
        <v>0</v>
      </c>
      <c r="N482" s="168">
        <v>0</v>
      </c>
      <c r="O482" s="168">
        <v>0</v>
      </c>
      <c r="P482" s="168">
        <v>0</v>
      </c>
      <c r="Q482" s="168">
        <v>0</v>
      </c>
      <c r="R482" s="168">
        <v>0</v>
      </c>
      <c r="S482" s="168">
        <v>0</v>
      </c>
      <c r="T482" s="168">
        <v>0</v>
      </c>
      <c r="U482" s="168">
        <v>0</v>
      </c>
      <c r="V482" s="168">
        <v>0</v>
      </c>
      <c r="W482" s="168" t="s">
        <v>1165</v>
      </c>
      <c r="X482" s="183" t="s">
        <v>1160</v>
      </c>
      <c r="Y482" s="168" t="s">
        <v>55</v>
      </c>
      <c r="Z482" s="170">
        <v>2017011000179</v>
      </c>
      <c r="AA482" s="170" t="s">
        <v>1238</v>
      </c>
      <c r="AB482" s="169" t="s">
        <v>1166</v>
      </c>
      <c r="AC482" s="169" t="s">
        <v>1167</v>
      </c>
      <c r="AD482" s="170">
        <v>3202032</v>
      </c>
      <c r="AE482" s="169" t="s">
        <v>1217</v>
      </c>
      <c r="AF482" s="169" t="s">
        <v>1289</v>
      </c>
      <c r="AG482" s="168" t="s">
        <v>1137</v>
      </c>
      <c r="AH482" s="192"/>
    </row>
    <row r="483" spans="1:34" ht="98.25" customHeight="1" x14ac:dyDescent="0.25">
      <c r="A483" s="192"/>
      <c r="B483" s="168" t="s">
        <v>1314</v>
      </c>
      <c r="C483" s="168" t="s">
        <v>1315</v>
      </c>
      <c r="D483" s="168" t="s">
        <v>1333</v>
      </c>
      <c r="E483" s="183" t="s">
        <v>1333</v>
      </c>
      <c r="F483" s="168" t="s">
        <v>1152</v>
      </c>
      <c r="G483" s="183" t="s">
        <v>1158</v>
      </c>
      <c r="H483" s="168" t="s">
        <v>1320</v>
      </c>
      <c r="I483" s="168" t="s">
        <v>1118</v>
      </c>
      <c r="J483" s="186">
        <v>42000000</v>
      </c>
      <c r="K483" s="185"/>
      <c r="L483" s="168"/>
      <c r="M483" s="185"/>
      <c r="N483" s="168"/>
      <c r="O483" s="168"/>
      <c r="P483" s="168"/>
      <c r="Q483" s="168"/>
      <c r="R483" s="168"/>
      <c r="S483" s="168"/>
      <c r="T483" s="168"/>
      <c r="U483" s="168"/>
      <c r="V483" s="168"/>
      <c r="W483" s="168" t="s">
        <v>1165</v>
      </c>
      <c r="X483" s="183" t="s">
        <v>1160</v>
      </c>
      <c r="Y483" s="168" t="s">
        <v>55</v>
      </c>
      <c r="Z483" s="170">
        <v>2017011000179</v>
      </c>
      <c r="AA483" s="170" t="s">
        <v>1238</v>
      </c>
      <c r="AB483" s="169" t="s">
        <v>1179</v>
      </c>
      <c r="AC483" s="169" t="s">
        <v>1235</v>
      </c>
      <c r="AD483" s="170">
        <v>3202036</v>
      </c>
      <c r="AE483" s="169" t="s">
        <v>1321</v>
      </c>
      <c r="AF483" s="169" t="s">
        <v>1322</v>
      </c>
      <c r="AG483" s="168" t="s">
        <v>1311</v>
      </c>
      <c r="AH483" s="192"/>
    </row>
    <row r="484" spans="1:34" ht="98.25" customHeight="1" x14ac:dyDescent="0.25">
      <c r="A484" s="192"/>
      <c r="B484" s="168" t="s">
        <v>1314</v>
      </c>
      <c r="C484" s="168" t="s">
        <v>1315</v>
      </c>
      <c r="D484" s="168" t="s">
        <v>1333</v>
      </c>
      <c r="E484" s="183" t="s">
        <v>1333</v>
      </c>
      <c r="F484" s="168" t="s">
        <v>1116</v>
      </c>
      <c r="G484" s="183" t="s">
        <v>1158</v>
      </c>
      <c r="H484" s="168" t="s">
        <v>1117</v>
      </c>
      <c r="I484" s="168" t="s">
        <v>1118</v>
      </c>
      <c r="J484" s="186">
        <v>2118000</v>
      </c>
      <c r="K484" s="185"/>
      <c r="L484" s="168"/>
      <c r="M484" s="185"/>
      <c r="N484" s="168"/>
      <c r="O484" s="168"/>
      <c r="P484" s="168"/>
      <c r="Q484" s="168"/>
      <c r="R484" s="168"/>
      <c r="S484" s="168"/>
      <c r="T484" s="168"/>
      <c r="U484" s="168" t="s">
        <v>1215</v>
      </c>
      <c r="V484" s="168"/>
      <c r="W484" s="168" t="s">
        <v>1165</v>
      </c>
      <c r="X484" s="183" t="s">
        <v>1160</v>
      </c>
      <c r="Y484" s="168" t="s">
        <v>55</v>
      </c>
      <c r="Z484" s="170">
        <v>2017011000179</v>
      </c>
      <c r="AA484" s="170" t="s">
        <v>1238</v>
      </c>
      <c r="AB484" s="169" t="s">
        <v>1179</v>
      </c>
      <c r="AC484" s="169" t="s">
        <v>1180</v>
      </c>
      <c r="AD484" s="170">
        <v>3202008</v>
      </c>
      <c r="AE484" s="169" t="s">
        <v>1181</v>
      </c>
      <c r="AF484" s="169" t="s">
        <v>1319</v>
      </c>
      <c r="AG484" s="168" t="s">
        <v>1151</v>
      </c>
      <c r="AH484" s="192"/>
    </row>
    <row r="485" spans="1:34" ht="98.25" customHeight="1" x14ac:dyDescent="0.25">
      <c r="A485" s="192"/>
      <c r="B485" s="168" t="s">
        <v>1314</v>
      </c>
      <c r="C485" s="168" t="s">
        <v>1315</v>
      </c>
      <c r="D485" s="168" t="s">
        <v>1333</v>
      </c>
      <c r="E485" s="183" t="s">
        <v>1333</v>
      </c>
      <c r="F485" s="168" t="s">
        <v>1324</v>
      </c>
      <c r="G485" s="183" t="s">
        <v>1325</v>
      </c>
      <c r="H485" s="168" t="s">
        <v>1326</v>
      </c>
      <c r="I485" s="168" t="s">
        <v>1118</v>
      </c>
      <c r="J485" s="186">
        <v>11197933</v>
      </c>
      <c r="K485" s="185"/>
      <c r="L485" s="168"/>
      <c r="M485" s="185"/>
      <c r="N485" s="168"/>
      <c r="O485" s="168" t="s">
        <v>1133</v>
      </c>
      <c r="P485" s="168" t="s">
        <v>1327</v>
      </c>
      <c r="Q485" s="168" t="s">
        <v>1171</v>
      </c>
      <c r="R485" s="168" t="s">
        <v>1334</v>
      </c>
      <c r="S485" s="168"/>
      <c r="T485" s="168"/>
      <c r="U485" s="168"/>
      <c r="V485" s="168"/>
      <c r="W485" s="168" t="s">
        <v>1165</v>
      </c>
      <c r="X485" s="183" t="s">
        <v>1160</v>
      </c>
      <c r="Y485" s="168" t="s">
        <v>1328</v>
      </c>
      <c r="Z485" s="170">
        <v>2022011000088</v>
      </c>
      <c r="AA485" s="170" t="s">
        <v>1329</v>
      </c>
      <c r="AB485" s="169" t="s">
        <v>1330</v>
      </c>
      <c r="AC485" s="169" t="s">
        <v>1269</v>
      </c>
      <c r="AD485" s="170">
        <v>3202005</v>
      </c>
      <c r="AE485" s="169" t="s">
        <v>1331</v>
      </c>
      <c r="AF485" s="169" t="s">
        <v>1335</v>
      </c>
      <c r="AG485" s="168" t="s">
        <v>1336</v>
      </c>
      <c r="AH485" s="192"/>
    </row>
    <row r="486" spans="1:34" ht="98.25" customHeight="1" x14ac:dyDescent="0.25">
      <c r="A486" s="192"/>
      <c r="B486" s="168" t="s">
        <v>1314</v>
      </c>
      <c r="C486" s="168" t="s">
        <v>1315</v>
      </c>
      <c r="D486" s="168" t="s">
        <v>1333</v>
      </c>
      <c r="E486" s="183" t="s">
        <v>1333</v>
      </c>
      <c r="F486" s="168" t="s">
        <v>1324</v>
      </c>
      <c r="G486" s="183" t="s">
        <v>1325</v>
      </c>
      <c r="H486" s="168" t="s">
        <v>1326</v>
      </c>
      <c r="I486" s="168" t="s">
        <v>1118</v>
      </c>
      <c r="J486" s="186">
        <v>17260332</v>
      </c>
      <c r="K486" s="185"/>
      <c r="L486" s="168"/>
      <c r="M486" s="185"/>
      <c r="N486" s="168"/>
      <c r="O486" s="168" t="s">
        <v>1133</v>
      </c>
      <c r="P486" s="168" t="s">
        <v>1327</v>
      </c>
      <c r="Q486" s="168" t="s">
        <v>1171</v>
      </c>
      <c r="R486" s="168" t="s">
        <v>1334</v>
      </c>
      <c r="S486" s="168"/>
      <c r="T486" s="168"/>
      <c r="U486" s="168"/>
      <c r="V486" s="168"/>
      <c r="W486" s="168" t="s">
        <v>1165</v>
      </c>
      <c r="X486" s="183" t="s">
        <v>1160</v>
      </c>
      <c r="Y486" s="168" t="s">
        <v>1328</v>
      </c>
      <c r="Z486" s="170">
        <v>2022011000088</v>
      </c>
      <c r="AA486" s="170" t="s">
        <v>1329</v>
      </c>
      <c r="AB486" s="169" t="s">
        <v>1330</v>
      </c>
      <c r="AC486" s="169" t="s">
        <v>1269</v>
      </c>
      <c r="AD486" s="170">
        <v>3202005</v>
      </c>
      <c r="AE486" s="169" t="s">
        <v>1331</v>
      </c>
      <c r="AF486" s="169" t="s">
        <v>1335</v>
      </c>
      <c r="AG486" s="168" t="s">
        <v>1336</v>
      </c>
      <c r="AH486" s="192"/>
    </row>
    <row r="487" spans="1:34" ht="98.25" customHeight="1" x14ac:dyDescent="0.25">
      <c r="A487" s="192"/>
      <c r="B487" s="168" t="s">
        <v>1314</v>
      </c>
      <c r="C487" s="168" t="s">
        <v>1315</v>
      </c>
      <c r="D487" s="168" t="s">
        <v>1333</v>
      </c>
      <c r="E487" s="183" t="s">
        <v>1333</v>
      </c>
      <c r="F487" s="168" t="s">
        <v>1324</v>
      </c>
      <c r="G487" s="183" t="s">
        <v>1325</v>
      </c>
      <c r="H487" s="168" t="s">
        <v>1326</v>
      </c>
      <c r="I487" s="168" t="s">
        <v>1118</v>
      </c>
      <c r="J487" s="186">
        <v>22720000</v>
      </c>
      <c r="K487" s="185"/>
      <c r="L487" s="168"/>
      <c r="M487" s="185"/>
      <c r="N487" s="168"/>
      <c r="O487" s="168" t="s">
        <v>1133</v>
      </c>
      <c r="P487" s="168" t="s">
        <v>1327</v>
      </c>
      <c r="Q487" s="168" t="s">
        <v>1171</v>
      </c>
      <c r="R487" s="168" t="s">
        <v>1334</v>
      </c>
      <c r="S487" s="168"/>
      <c r="T487" s="168"/>
      <c r="U487" s="168"/>
      <c r="V487" s="168"/>
      <c r="W487" s="168" t="s">
        <v>1165</v>
      </c>
      <c r="X487" s="183" t="s">
        <v>1160</v>
      </c>
      <c r="Y487" s="168" t="s">
        <v>1328</v>
      </c>
      <c r="Z487" s="170">
        <v>2022011000088</v>
      </c>
      <c r="AA487" s="170" t="s">
        <v>1329</v>
      </c>
      <c r="AB487" s="169" t="s">
        <v>1330</v>
      </c>
      <c r="AC487" s="169" t="s">
        <v>1269</v>
      </c>
      <c r="AD487" s="170">
        <v>3202005</v>
      </c>
      <c r="AE487" s="169" t="s">
        <v>1331</v>
      </c>
      <c r="AF487" s="169" t="s">
        <v>1332</v>
      </c>
      <c r="AG487" s="168" t="s">
        <v>1128</v>
      </c>
      <c r="AH487" s="192"/>
    </row>
    <row r="488" spans="1:34" ht="98.25" customHeight="1" x14ac:dyDescent="0.25">
      <c r="A488" s="192"/>
      <c r="B488" s="168" t="s">
        <v>1314</v>
      </c>
      <c r="C488" s="168" t="s">
        <v>1315</v>
      </c>
      <c r="D488" s="168" t="s">
        <v>1333</v>
      </c>
      <c r="E488" s="183" t="s">
        <v>1333</v>
      </c>
      <c r="F488" s="168" t="s">
        <v>1152</v>
      </c>
      <c r="G488" s="183" t="s">
        <v>1158</v>
      </c>
      <c r="H488" s="168" t="s">
        <v>1320</v>
      </c>
      <c r="I488" s="168" t="s">
        <v>1118</v>
      </c>
      <c r="J488" s="186">
        <v>2118000</v>
      </c>
      <c r="K488" s="185"/>
      <c r="L488" s="168"/>
      <c r="M488" s="185"/>
      <c r="N488" s="168"/>
      <c r="O488" s="168"/>
      <c r="P488" s="168"/>
      <c r="Q488" s="168"/>
      <c r="R488" s="168"/>
      <c r="S488" s="168"/>
      <c r="T488" s="168"/>
      <c r="U488" s="168" t="s">
        <v>1215</v>
      </c>
      <c r="V488" s="168"/>
      <c r="W488" s="168" t="s">
        <v>1165</v>
      </c>
      <c r="X488" s="183" t="s">
        <v>1160</v>
      </c>
      <c r="Y488" s="168" t="s">
        <v>55</v>
      </c>
      <c r="Z488" s="170">
        <v>2017011000179</v>
      </c>
      <c r="AA488" s="170" t="s">
        <v>1238</v>
      </c>
      <c r="AB488" s="169" t="s">
        <v>1179</v>
      </c>
      <c r="AC488" s="169" t="s">
        <v>1180</v>
      </c>
      <c r="AD488" s="170">
        <v>3202008</v>
      </c>
      <c r="AE488" s="169" t="s">
        <v>1181</v>
      </c>
      <c r="AF488" s="169" t="s">
        <v>1319</v>
      </c>
      <c r="AG488" s="168" t="s">
        <v>1151</v>
      </c>
      <c r="AH488" s="192"/>
    </row>
    <row r="489" spans="1:34" ht="98.25" customHeight="1" x14ac:dyDescent="0.25">
      <c r="A489" s="192"/>
      <c r="B489" s="168" t="s">
        <v>1314</v>
      </c>
      <c r="C489" s="168" t="s">
        <v>1315</v>
      </c>
      <c r="D489" s="168" t="s">
        <v>1333</v>
      </c>
      <c r="E489" s="183" t="s">
        <v>1333</v>
      </c>
      <c r="F489" s="168" t="s">
        <v>1116</v>
      </c>
      <c r="G489" s="183" t="s">
        <v>1158</v>
      </c>
      <c r="H489" s="168" t="s">
        <v>1117</v>
      </c>
      <c r="I489" s="168" t="s">
        <v>1118</v>
      </c>
      <c r="J489" s="186">
        <v>2184000</v>
      </c>
      <c r="K489" s="185"/>
      <c r="L489" s="168"/>
      <c r="M489" s="185"/>
      <c r="N489" s="168"/>
      <c r="O489" s="168"/>
      <c r="P489" s="168"/>
      <c r="Q489" s="168"/>
      <c r="R489" s="168"/>
      <c r="S489" s="168"/>
      <c r="T489" s="168"/>
      <c r="U489" s="168"/>
      <c r="V489" s="168"/>
      <c r="W489" s="168" t="s">
        <v>1165</v>
      </c>
      <c r="X489" s="183" t="s">
        <v>1160</v>
      </c>
      <c r="Y489" s="168" t="s">
        <v>55</v>
      </c>
      <c r="Z489" s="170">
        <v>2017011000179</v>
      </c>
      <c r="AA489" s="170" t="s">
        <v>1238</v>
      </c>
      <c r="AB489" s="169" t="s">
        <v>1179</v>
      </c>
      <c r="AC489" s="169" t="s">
        <v>1244</v>
      </c>
      <c r="AD489" s="170">
        <v>3202002</v>
      </c>
      <c r="AE489" s="169" t="s">
        <v>1122</v>
      </c>
      <c r="AF489" s="169" t="s">
        <v>1316</v>
      </c>
      <c r="AG489" s="168" t="s">
        <v>1128</v>
      </c>
      <c r="AH489" s="192"/>
    </row>
    <row r="490" spans="1:34" ht="98.25" customHeight="1" x14ac:dyDescent="0.25">
      <c r="A490" s="192"/>
      <c r="B490" s="168" t="s">
        <v>1314</v>
      </c>
      <c r="C490" s="168" t="s">
        <v>1315</v>
      </c>
      <c r="D490" s="168" t="s">
        <v>1333</v>
      </c>
      <c r="E490" s="183" t="s">
        <v>1333</v>
      </c>
      <c r="F490" s="168" t="s">
        <v>1116</v>
      </c>
      <c r="G490" s="183" t="s">
        <v>1158</v>
      </c>
      <c r="H490" s="168" t="s">
        <v>1117</v>
      </c>
      <c r="I490" s="168" t="s">
        <v>1118</v>
      </c>
      <c r="J490" s="184">
        <v>51324000</v>
      </c>
      <c r="K490" s="185"/>
      <c r="L490" s="168"/>
      <c r="M490" s="185"/>
      <c r="N490" s="168"/>
      <c r="O490" s="168"/>
      <c r="P490" s="168"/>
      <c r="Q490" s="168"/>
      <c r="R490" s="168"/>
      <c r="S490" s="168"/>
      <c r="T490" s="168"/>
      <c r="U490" s="168"/>
      <c r="V490" s="168"/>
      <c r="W490" s="168" t="s">
        <v>1119</v>
      </c>
      <c r="X490" s="183" t="s">
        <v>1160</v>
      </c>
      <c r="Y490" s="168" t="s">
        <v>363</v>
      </c>
      <c r="Z490" s="170">
        <v>2019011000081</v>
      </c>
      <c r="AA490" s="170" t="s">
        <v>1161</v>
      </c>
      <c r="AB490" s="169" t="s">
        <v>1120</v>
      </c>
      <c r="AC490" s="169" t="s">
        <v>606</v>
      </c>
      <c r="AD490" s="170">
        <v>3299060</v>
      </c>
      <c r="AE490" s="169" t="s">
        <v>1135</v>
      </c>
      <c r="AF490" s="169" t="s">
        <v>607</v>
      </c>
      <c r="AG490" s="168" t="s">
        <v>1128</v>
      </c>
      <c r="AH490" s="192"/>
    </row>
    <row r="491" spans="1:34" ht="98.25" customHeight="1" x14ac:dyDescent="0.25">
      <c r="A491" s="192"/>
      <c r="B491" s="168" t="s">
        <v>1314</v>
      </c>
      <c r="C491" s="168" t="s">
        <v>1315</v>
      </c>
      <c r="D491" s="168" t="s">
        <v>1337</v>
      </c>
      <c r="E491" s="183" t="s">
        <v>1337</v>
      </c>
      <c r="F491" s="168" t="s">
        <v>1223</v>
      </c>
      <c r="G491" s="183" t="s">
        <v>1312</v>
      </c>
      <c r="H491" s="168" t="s">
        <v>1117</v>
      </c>
      <c r="I491" s="168" t="s">
        <v>1118</v>
      </c>
      <c r="J491" s="184">
        <v>2100000</v>
      </c>
      <c r="K491" s="185"/>
      <c r="L491" s="168"/>
      <c r="M491" s="185"/>
      <c r="N491" s="168"/>
      <c r="O491" s="168"/>
      <c r="P491" s="168"/>
      <c r="Q491" s="168"/>
      <c r="R491" s="168"/>
      <c r="S491" s="168"/>
      <c r="T491" s="168"/>
      <c r="U491" s="168"/>
      <c r="V491" s="168"/>
      <c r="W491" s="168" t="s">
        <v>1165</v>
      </c>
      <c r="X491" s="183" t="s">
        <v>1160</v>
      </c>
      <c r="Y491" s="168" t="s">
        <v>55</v>
      </c>
      <c r="Z491" s="170">
        <v>2017011000179</v>
      </c>
      <c r="AA491" s="170" t="s">
        <v>1238</v>
      </c>
      <c r="AB491" s="169" t="s">
        <v>1179</v>
      </c>
      <c r="AC491" s="169" t="s">
        <v>1244</v>
      </c>
      <c r="AD491" s="170">
        <v>3202002</v>
      </c>
      <c r="AE491" s="169" t="s">
        <v>1122</v>
      </c>
      <c r="AF491" s="169" t="s">
        <v>1316</v>
      </c>
      <c r="AG491" s="168" t="s">
        <v>1137</v>
      </c>
      <c r="AH491" s="192"/>
    </row>
    <row r="492" spans="1:34" ht="98.25" customHeight="1" x14ac:dyDescent="0.25">
      <c r="A492" s="192"/>
      <c r="B492" s="168" t="s">
        <v>1314</v>
      </c>
      <c r="C492" s="168" t="s">
        <v>1315</v>
      </c>
      <c r="D492" s="168" t="s">
        <v>1337</v>
      </c>
      <c r="E492" s="183" t="s">
        <v>1337</v>
      </c>
      <c r="F492" s="168" t="s">
        <v>1116</v>
      </c>
      <c r="G492" s="183" t="s">
        <v>1158</v>
      </c>
      <c r="H492" s="168" t="s">
        <v>1117</v>
      </c>
      <c r="I492" s="168" t="s">
        <v>1118</v>
      </c>
      <c r="J492" s="184">
        <v>15481187.880000001</v>
      </c>
      <c r="K492" s="185"/>
      <c r="L492" s="168"/>
      <c r="M492" s="185"/>
      <c r="N492" s="168"/>
      <c r="O492" s="168"/>
      <c r="P492" s="168"/>
      <c r="Q492" s="168"/>
      <c r="R492" s="168"/>
      <c r="S492" s="168"/>
      <c r="T492" s="168"/>
      <c r="U492" s="168"/>
      <c r="V492" s="168"/>
      <c r="W492" s="168" t="s">
        <v>1165</v>
      </c>
      <c r="X492" s="183" t="s">
        <v>1160</v>
      </c>
      <c r="Y492" s="168" t="s">
        <v>55</v>
      </c>
      <c r="Z492" s="170">
        <v>2017011000179</v>
      </c>
      <c r="AA492" s="170" t="s">
        <v>1238</v>
      </c>
      <c r="AB492" s="169" t="s">
        <v>1224</v>
      </c>
      <c r="AC492" s="169" t="s">
        <v>1225</v>
      </c>
      <c r="AD492" s="170">
        <v>3202010</v>
      </c>
      <c r="AE492" s="169" t="s">
        <v>1226</v>
      </c>
      <c r="AF492" s="169" t="s">
        <v>1263</v>
      </c>
      <c r="AG492" s="168" t="s">
        <v>1151</v>
      </c>
      <c r="AH492" s="192"/>
    </row>
    <row r="493" spans="1:34" ht="98.25" customHeight="1" x14ac:dyDescent="0.25">
      <c r="A493" s="192"/>
      <c r="B493" s="168" t="s">
        <v>1314</v>
      </c>
      <c r="C493" s="168" t="s">
        <v>1315</v>
      </c>
      <c r="D493" s="168" t="s">
        <v>1337</v>
      </c>
      <c r="E493" s="183" t="s">
        <v>1337</v>
      </c>
      <c r="F493" s="168" t="s">
        <v>1116</v>
      </c>
      <c r="G493" s="183" t="s">
        <v>1158</v>
      </c>
      <c r="H493" s="168" t="s">
        <v>1117</v>
      </c>
      <c r="I493" s="168" t="s">
        <v>1118</v>
      </c>
      <c r="J493" s="184">
        <v>25475042.52</v>
      </c>
      <c r="K493" s="185"/>
      <c r="L493" s="168"/>
      <c r="M493" s="185"/>
      <c r="N493" s="168"/>
      <c r="O493" s="168"/>
      <c r="P493" s="168"/>
      <c r="Q493" s="168"/>
      <c r="R493" s="168"/>
      <c r="S493" s="168"/>
      <c r="T493" s="168"/>
      <c r="U493" s="168"/>
      <c r="V493" s="168"/>
      <c r="W493" s="168" t="s">
        <v>1165</v>
      </c>
      <c r="X493" s="183" t="s">
        <v>1160</v>
      </c>
      <c r="Y493" s="168" t="s">
        <v>55</v>
      </c>
      <c r="Z493" s="170">
        <v>2017011000179</v>
      </c>
      <c r="AA493" s="170" t="s">
        <v>1238</v>
      </c>
      <c r="AB493" s="169" t="s">
        <v>1224</v>
      </c>
      <c r="AC493" s="169" t="s">
        <v>1225</v>
      </c>
      <c r="AD493" s="170">
        <v>3202010</v>
      </c>
      <c r="AE493" s="169" t="s">
        <v>1226</v>
      </c>
      <c r="AF493" s="169" t="s">
        <v>1264</v>
      </c>
      <c r="AG493" s="168" t="s">
        <v>1128</v>
      </c>
      <c r="AH493" s="192"/>
    </row>
    <row r="494" spans="1:34" ht="98.25" customHeight="1" x14ac:dyDescent="0.25">
      <c r="A494" s="192"/>
      <c r="B494" s="168" t="s">
        <v>1314</v>
      </c>
      <c r="C494" s="168" t="s">
        <v>1315</v>
      </c>
      <c r="D494" s="168" t="s">
        <v>1337</v>
      </c>
      <c r="E494" s="183" t="s">
        <v>1337</v>
      </c>
      <c r="F494" s="168" t="s">
        <v>1116</v>
      </c>
      <c r="G494" s="183" t="s">
        <v>1158</v>
      </c>
      <c r="H494" s="168" t="s">
        <v>1117</v>
      </c>
      <c r="I494" s="168" t="s">
        <v>1118</v>
      </c>
      <c r="J494" s="184">
        <v>55929000.939999998</v>
      </c>
      <c r="K494" s="185"/>
      <c r="L494" s="168"/>
      <c r="M494" s="185"/>
      <c r="N494" s="168"/>
      <c r="O494" s="168"/>
      <c r="P494" s="168"/>
      <c r="Q494" s="168"/>
      <c r="R494" s="168"/>
      <c r="S494" s="168"/>
      <c r="T494" s="168"/>
      <c r="U494" s="168" t="s">
        <v>1215</v>
      </c>
      <c r="V494" s="168"/>
      <c r="W494" s="168" t="s">
        <v>1165</v>
      </c>
      <c r="X494" s="183" t="s">
        <v>1160</v>
      </c>
      <c r="Y494" s="168" t="s">
        <v>55</v>
      </c>
      <c r="Z494" s="170">
        <v>2017011000179</v>
      </c>
      <c r="AA494" s="170" t="s">
        <v>1238</v>
      </c>
      <c r="AB494" s="169" t="s">
        <v>1224</v>
      </c>
      <c r="AC494" s="169" t="s">
        <v>1225</v>
      </c>
      <c r="AD494" s="170">
        <v>3202010</v>
      </c>
      <c r="AE494" s="169" t="s">
        <v>1226</v>
      </c>
      <c r="AF494" s="169" t="s">
        <v>1264</v>
      </c>
      <c r="AG494" s="168" t="s">
        <v>1128</v>
      </c>
      <c r="AH494" s="192"/>
    </row>
    <row r="495" spans="1:34" ht="98.25" customHeight="1" x14ac:dyDescent="0.25">
      <c r="A495" s="192"/>
      <c r="B495" s="168" t="s">
        <v>1314</v>
      </c>
      <c r="C495" s="168" t="s">
        <v>1315</v>
      </c>
      <c r="D495" s="168" t="s">
        <v>1337</v>
      </c>
      <c r="E495" s="183" t="s">
        <v>1337</v>
      </c>
      <c r="F495" s="168" t="s">
        <v>1223</v>
      </c>
      <c r="G495" s="183" t="s">
        <v>1312</v>
      </c>
      <c r="H495" s="168" t="s">
        <v>1117</v>
      </c>
      <c r="I495" s="168" t="s">
        <v>1118</v>
      </c>
      <c r="J495" s="184">
        <v>395000</v>
      </c>
      <c r="K495" s="185"/>
      <c r="L495" s="168"/>
      <c r="M495" s="185"/>
      <c r="N495" s="168"/>
      <c r="O495" s="168"/>
      <c r="P495" s="168"/>
      <c r="Q495" s="168"/>
      <c r="R495" s="168"/>
      <c r="S495" s="168"/>
      <c r="T495" s="168"/>
      <c r="U495" s="168"/>
      <c r="V495" s="168"/>
      <c r="W495" s="168" t="s">
        <v>1165</v>
      </c>
      <c r="X495" s="183" t="s">
        <v>1160</v>
      </c>
      <c r="Y495" s="168" t="s">
        <v>55</v>
      </c>
      <c r="Z495" s="170">
        <v>2017011000179</v>
      </c>
      <c r="AA495" s="170" t="s">
        <v>1238</v>
      </c>
      <c r="AB495" s="169" t="s">
        <v>1224</v>
      </c>
      <c r="AC495" s="169" t="s">
        <v>1225</v>
      </c>
      <c r="AD495" s="170">
        <v>3202010</v>
      </c>
      <c r="AE495" s="169" t="s">
        <v>1226</v>
      </c>
      <c r="AF495" s="169" t="s">
        <v>1264</v>
      </c>
      <c r="AG495" s="168" t="s">
        <v>1124</v>
      </c>
      <c r="AH495" s="192"/>
    </row>
    <row r="496" spans="1:34" ht="98.25" customHeight="1" x14ac:dyDescent="0.25">
      <c r="A496" s="192"/>
      <c r="B496" s="168" t="s">
        <v>1314</v>
      </c>
      <c r="C496" s="168" t="s">
        <v>1315</v>
      </c>
      <c r="D496" s="168" t="s">
        <v>1337</v>
      </c>
      <c r="E496" s="183" t="s">
        <v>1337</v>
      </c>
      <c r="F496" s="168" t="s">
        <v>1223</v>
      </c>
      <c r="G496" s="183" t="s">
        <v>1312</v>
      </c>
      <c r="H496" s="168" t="s">
        <v>1117</v>
      </c>
      <c r="I496" s="168" t="s">
        <v>1118</v>
      </c>
      <c r="J496" s="184">
        <v>7500000</v>
      </c>
      <c r="K496" s="185"/>
      <c r="L496" s="168"/>
      <c r="M496" s="185"/>
      <c r="N496" s="168"/>
      <c r="O496" s="168"/>
      <c r="P496" s="168"/>
      <c r="Q496" s="168"/>
      <c r="R496" s="168"/>
      <c r="S496" s="168"/>
      <c r="T496" s="168"/>
      <c r="U496" s="168"/>
      <c r="V496" s="168"/>
      <c r="W496" s="168" t="s">
        <v>1165</v>
      </c>
      <c r="X496" s="183" t="s">
        <v>1160</v>
      </c>
      <c r="Y496" s="168" t="s">
        <v>55</v>
      </c>
      <c r="Z496" s="170">
        <v>2017011000179</v>
      </c>
      <c r="AA496" s="170" t="s">
        <v>1238</v>
      </c>
      <c r="AB496" s="169" t="s">
        <v>1224</v>
      </c>
      <c r="AC496" s="169" t="s">
        <v>1225</v>
      </c>
      <c r="AD496" s="170">
        <v>3202010</v>
      </c>
      <c r="AE496" s="169" t="s">
        <v>1226</v>
      </c>
      <c r="AF496" s="169" t="s">
        <v>1263</v>
      </c>
      <c r="AG496" s="168" t="s">
        <v>1126</v>
      </c>
      <c r="AH496" s="192"/>
    </row>
    <row r="497" spans="1:34" ht="98.25" customHeight="1" x14ac:dyDescent="0.25">
      <c r="A497" s="192"/>
      <c r="B497" s="168" t="s">
        <v>1314</v>
      </c>
      <c r="C497" s="168" t="s">
        <v>1315</v>
      </c>
      <c r="D497" s="168" t="s">
        <v>1337</v>
      </c>
      <c r="E497" s="183" t="s">
        <v>1337</v>
      </c>
      <c r="F497" s="168" t="s">
        <v>1223</v>
      </c>
      <c r="G497" s="183" t="s">
        <v>1312</v>
      </c>
      <c r="H497" s="168" t="s">
        <v>1117</v>
      </c>
      <c r="I497" s="168" t="s">
        <v>1118</v>
      </c>
      <c r="J497" s="184">
        <v>17000000</v>
      </c>
      <c r="K497" s="185"/>
      <c r="L497" s="168"/>
      <c r="M497" s="185"/>
      <c r="N497" s="168"/>
      <c r="O497" s="168"/>
      <c r="P497" s="168"/>
      <c r="Q497" s="168"/>
      <c r="R497" s="168"/>
      <c r="S497" s="168"/>
      <c r="T497" s="168"/>
      <c r="U497" s="168" t="s">
        <v>1215</v>
      </c>
      <c r="V497" s="168"/>
      <c r="W497" s="168" t="s">
        <v>1165</v>
      </c>
      <c r="X497" s="183" t="s">
        <v>1160</v>
      </c>
      <c r="Y497" s="168" t="s">
        <v>55</v>
      </c>
      <c r="Z497" s="170">
        <v>2017011000179</v>
      </c>
      <c r="AA497" s="170" t="s">
        <v>1238</v>
      </c>
      <c r="AB497" s="169" t="s">
        <v>1224</v>
      </c>
      <c r="AC497" s="169" t="s">
        <v>1225</v>
      </c>
      <c r="AD497" s="170">
        <v>3202010</v>
      </c>
      <c r="AE497" s="169" t="s">
        <v>1226</v>
      </c>
      <c r="AF497" s="169" t="s">
        <v>1264</v>
      </c>
      <c r="AG497" s="168" t="s">
        <v>1192</v>
      </c>
      <c r="AH497" s="192"/>
    </row>
    <row r="498" spans="1:34" ht="98.25" customHeight="1" x14ac:dyDescent="0.25">
      <c r="A498" s="192"/>
      <c r="B498" s="168" t="s">
        <v>1314</v>
      </c>
      <c r="C498" s="168" t="s">
        <v>1315</v>
      </c>
      <c r="D498" s="168" t="s">
        <v>1337</v>
      </c>
      <c r="E498" s="183" t="s">
        <v>1337</v>
      </c>
      <c r="F498" s="168" t="s">
        <v>1116</v>
      </c>
      <c r="G498" s="183" t="s">
        <v>1158</v>
      </c>
      <c r="H498" s="168" t="s">
        <v>1117</v>
      </c>
      <c r="I498" s="168" t="s">
        <v>1118</v>
      </c>
      <c r="J498" s="184">
        <v>191026041.56</v>
      </c>
      <c r="K498" s="185"/>
      <c r="L498" s="168"/>
      <c r="M498" s="185">
        <v>59306691.359999999</v>
      </c>
      <c r="N498" s="168"/>
      <c r="O498" s="168"/>
      <c r="P498" s="168"/>
      <c r="Q498" s="168"/>
      <c r="R498" s="168"/>
      <c r="S498" s="168"/>
      <c r="T498" s="168"/>
      <c r="U498" s="168"/>
      <c r="V498" s="168"/>
      <c r="W498" s="168" t="s">
        <v>1165</v>
      </c>
      <c r="X498" s="183" t="s">
        <v>1160</v>
      </c>
      <c r="Y498" s="168" t="s">
        <v>55</v>
      </c>
      <c r="Z498" s="170">
        <v>2017011000179</v>
      </c>
      <c r="AA498" s="170" t="s">
        <v>1238</v>
      </c>
      <c r="AB498" s="169" t="s">
        <v>1166</v>
      </c>
      <c r="AC498" s="169" t="s">
        <v>1167</v>
      </c>
      <c r="AD498" s="170">
        <v>3202032</v>
      </c>
      <c r="AE498" s="169" t="s">
        <v>1217</v>
      </c>
      <c r="AF498" s="169" t="s">
        <v>1289</v>
      </c>
      <c r="AG498" s="168" t="s">
        <v>1151</v>
      </c>
      <c r="AH498" s="192"/>
    </row>
    <row r="499" spans="1:34" ht="98.25" customHeight="1" x14ac:dyDescent="0.25">
      <c r="A499" s="192"/>
      <c r="B499" s="168" t="s">
        <v>1314</v>
      </c>
      <c r="C499" s="168" t="s">
        <v>1315</v>
      </c>
      <c r="D499" s="168" t="s">
        <v>1337</v>
      </c>
      <c r="E499" s="183" t="s">
        <v>1337</v>
      </c>
      <c r="F499" s="168" t="s">
        <v>1116</v>
      </c>
      <c r="G499" s="183" t="s">
        <v>1158</v>
      </c>
      <c r="H499" s="168" t="s">
        <v>1117</v>
      </c>
      <c r="I499" s="168" t="s">
        <v>1118</v>
      </c>
      <c r="J499" s="184">
        <v>25628958.52</v>
      </c>
      <c r="K499" s="185"/>
      <c r="L499" s="168"/>
      <c r="M499" s="185"/>
      <c r="N499" s="168"/>
      <c r="O499" s="168"/>
      <c r="P499" s="168"/>
      <c r="Q499" s="168"/>
      <c r="R499" s="168"/>
      <c r="S499" s="168"/>
      <c r="T499" s="168"/>
      <c r="U499" s="168"/>
      <c r="V499" s="168"/>
      <c r="W499" s="168" t="s">
        <v>1165</v>
      </c>
      <c r="X499" s="183" t="s">
        <v>1160</v>
      </c>
      <c r="Y499" s="168" t="s">
        <v>55</v>
      </c>
      <c r="Z499" s="170">
        <v>2017011000179</v>
      </c>
      <c r="AA499" s="170" t="s">
        <v>1238</v>
      </c>
      <c r="AB499" s="169" t="s">
        <v>1166</v>
      </c>
      <c r="AC499" s="169" t="s">
        <v>1167</v>
      </c>
      <c r="AD499" s="170">
        <v>3202032</v>
      </c>
      <c r="AE499" s="169" t="s">
        <v>1217</v>
      </c>
      <c r="AF499" s="169" t="s">
        <v>1289</v>
      </c>
      <c r="AG499" s="168" t="s">
        <v>1128</v>
      </c>
      <c r="AH499" s="192"/>
    </row>
    <row r="500" spans="1:34" ht="98.25" customHeight="1" x14ac:dyDescent="0.25">
      <c r="A500" s="192"/>
      <c r="B500" s="168" t="s">
        <v>1314</v>
      </c>
      <c r="C500" s="168" t="s">
        <v>1315</v>
      </c>
      <c r="D500" s="168" t="s">
        <v>1337</v>
      </c>
      <c r="E500" s="183" t="s">
        <v>1337</v>
      </c>
      <c r="F500" s="168" t="s">
        <v>1223</v>
      </c>
      <c r="G500" s="183" t="s">
        <v>1312</v>
      </c>
      <c r="H500" s="168" t="s">
        <v>1117</v>
      </c>
      <c r="I500" s="168" t="s">
        <v>1118</v>
      </c>
      <c r="J500" s="184">
        <v>2185000</v>
      </c>
      <c r="K500" s="185"/>
      <c r="L500" s="168"/>
      <c r="M500" s="185"/>
      <c r="N500" s="168"/>
      <c r="O500" s="168"/>
      <c r="P500" s="168"/>
      <c r="Q500" s="168"/>
      <c r="R500" s="168"/>
      <c r="S500" s="168"/>
      <c r="T500" s="168"/>
      <c r="U500" s="168"/>
      <c r="V500" s="168"/>
      <c r="W500" s="168" t="s">
        <v>1165</v>
      </c>
      <c r="X500" s="183" t="s">
        <v>1160</v>
      </c>
      <c r="Y500" s="168" t="s">
        <v>55</v>
      </c>
      <c r="Z500" s="170">
        <v>2017011000179</v>
      </c>
      <c r="AA500" s="170" t="s">
        <v>1238</v>
      </c>
      <c r="AB500" s="169" t="s">
        <v>1166</v>
      </c>
      <c r="AC500" s="169" t="s">
        <v>1167</v>
      </c>
      <c r="AD500" s="170">
        <v>3202032</v>
      </c>
      <c r="AE500" s="169" t="s">
        <v>1217</v>
      </c>
      <c r="AF500" s="169" t="s">
        <v>1289</v>
      </c>
      <c r="AG500" s="168" t="s">
        <v>1124</v>
      </c>
      <c r="AH500" s="192"/>
    </row>
    <row r="501" spans="1:34" ht="98.25" customHeight="1" x14ac:dyDescent="0.25">
      <c r="A501" s="192"/>
      <c r="B501" s="168" t="s">
        <v>1314</v>
      </c>
      <c r="C501" s="168" t="s">
        <v>1315</v>
      </c>
      <c r="D501" s="168" t="s">
        <v>1337</v>
      </c>
      <c r="E501" s="183" t="s">
        <v>1337</v>
      </c>
      <c r="F501" s="168" t="s">
        <v>1223</v>
      </c>
      <c r="G501" s="183" t="s">
        <v>1312</v>
      </c>
      <c r="H501" s="168" t="s">
        <v>1117</v>
      </c>
      <c r="I501" s="168" t="s">
        <v>1118</v>
      </c>
      <c r="J501" s="184">
        <v>4500000</v>
      </c>
      <c r="K501" s="185"/>
      <c r="L501" s="168"/>
      <c r="M501" s="185"/>
      <c r="N501" s="168"/>
      <c r="O501" s="168"/>
      <c r="P501" s="168"/>
      <c r="Q501" s="168"/>
      <c r="R501" s="168"/>
      <c r="S501" s="168"/>
      <c r="T501" s="168"/>
      <c r="U501" s="168"/>
      <c r="V501" s="168"/>
      <c r="W501" s="168" t="s">
        <v>1165</v>
      </c>
      <c r="X501" s="183" t="s">
        <v>1160</v>
      </c>
      <c r="Y501" s="168" t="s">
        <v>55</v>
      </c>
      <c r="Z501" s="170">
        <v>2017011000179</v>
      </c>
      <c r="AA501" s="170" t="s">
        <v>1238</v>
      </c>
      <c r="AB501" s="169" t="s">
        <v>1166</v>
      </c>
      <c r="AC501" s="169" t="s">
        <v>1167</v>
      </c>
      <c r="AD501" s="170">
        <v>3202032</v>
      </c>
      <c r="AE501" s="169" t="s">
        <v>1217</v>
      </c>
      <c r="AF501" s="169" t="s">
        <v>1289</v>
      </c>
      <c r="AG501" s="168" t="s">
        <v>1192</v>
      </c>
      <c r="AH501" s="192"/>
    </row>
    <row r="502" spans="1:34" ht="98.25" customHeight="1" x14ac:dyDescent="0.25">
      <c r="A502" s="192"/>
      <c r="B502" s="168" t="s">
        <v>1314</v>
      </c>
      <c r="C502" s="168" t="s">
        <v>1315</v>
      </c>
      <c r="D502" s="168" t="s">
        <v>1337</v>
      </c>
      <c r="E502" s="183" t="s">
        <v>1337</v>
      </c>
      <c r="F502" s="168" t="s">
        <v>1223</v>
      </c>
      <c r="G502" s="183" t="s">
        <v>1312</v>
      </c>
      <c r="H502" s="168" t="s">
        <v>1117</v>
      </c>
      <c r="I502" s="168" t="s">
        <v>1118</v>
      </c>
      <c r="J502" s="184">
        <v>0</v>
      </c>
      <c r="K502" s="185"/>
      <c r="L502" s="168"/>
      <c r="M502" s="185"/>
      <c r="N502" s="168"/>
      <c r="O502" s="168"/>
      <c r="P502" s="168"/>
      <c r="Q502" s="168"/>
      <c r="R502" s="168"/>
      <c r="S502" s="168"/>
      <c r="T502" s="168"/>
      <c r="U502" s="168"/>
      <c r="V502" s="168"/>
      <c r="W502" s="168" t="s">
        <v>1165</v>
      </c>
      <c r="X502" s="183" t="s">
        <v>1160</v>
      </c>
      <c r="Y502" s="168" t="s">
        <v>55</v>
      </c>
      <c r="Z502" s="170">
        <v>2017011000179</v>
      </c>
      <c r="AA502" s="170" t="s">
        <v>1238</v>
      </c>
      <c r="AB502" s="169" t="s">
        <v>1166</v>
      </c>
      <c r="AC502" s="169" t="s">
        <v>1167</v>
      </c>
      <c r="AD502" s="170">
        <v>3202032</v>
      </c>
      <c r="AE502" s="169" t="s">
        <v>1217</v>
      </c>
      <c r="AF502" s="169" t="s">
        <v>1289</v>
      </c>
      <c r="AG502" s="168" t="s">
        <v>1192</v>
      </c>
      <c r="AH502" s="192"/>
    </row>
    <row r="503" spans="1:34" ht="98.25" customHeight="1" x14ac:dyDescent="0.25">
      <c r="A503" s="192"/>
      <c r="B503" s="168" t="s">
        <v>1314</v>
      </c>
      <c r="C503" s="168" t="s">
        <v>1315</v>
      </c>
      <c r="D503" s="168" t="s">
        <v>1337</v>
      </c>
      <c r="E503" s="183" t="s">
        <v>1337</v>
      </c>
      <c r="F503" s="168" t="s">
        <v>1223</v>
      </c>
      <c r="G503" s="183" t="s">
        <v>1312</v>
      </c>
      <c r="H503" s="168" t="s">
        <v>1117</v>
      </c>
      <c r="I503" s="168" t="s">
        <v>1118</v>
      </c>
      <c r="J503" s="184">
        <v>0</v>
      </c>
      <c r="K503" s="185"/>
      <c r="L503" s="168"/>
      <c r="M503" s="185"/>
      <c r="N503" s="168"/>
      <c r="O503" s="168"/>
      <c r="P503" s="168"/>
      <c r="Q503" s="168" t="s">
        <v>1171</v>
      </c>
      <c r="R503" s="168" t="s">
        <v>1317</v>
      </c>
      <c r="S503" s="168"/>
      <c r="T503" s="168"/>
      <c r="U503" s="168"/>
      <c r="V503" s="168"/>
      <c r="W503" s="168" t="s">
        <v>1165</v>
      </c>
      <c r="X503" s="183" t="s">
        <v>1160</v>
      </c>
      <c r="Y503" s="168" t="s">
        <v>55</v>
      </c>
      <c r="Z503" s="170">
        <v>2017011000179</v>
      </c>
      <c r="AA503" s="170" t="s">
        <v>1238</v>
      </c>
      <c r="AB503" s="169" t="s">
        <v>1166</v>
      </c>
      <c r="AC503" s="169" t="s">
        <v>1167</v>
      </c>
      <c r="AD503" s="170">
        <v>3202032</v>
      </c>
      <c r="AE503" s="169" t="s">
        <v>1217</v>
      </c>
      <c r="AF503" s="169" t="s">
        <v>1289</v>
      </c>
      <c r="AG503" s="168" t="s">
        <v>1137</v>
      </c>
      <c r="AH503" s="192"/>
    </row>
    <row r="504" spans="1:34" ht="98.25" customHeight="1" x14ac:dyDescent="0.25">
      <c r="A504" s="192"/>
      <c r="B504" s="168" t="s">
        <v>1314</v>
      </c>
      <c r="C504" s="168" t="s">
        <v>1315</v>
      </c>
      <c r="D504" s="168" t="s">
        <v>1337</v>
      </c>
      <c r="E504" s="183" t="s">
        <v>1337</v>
      </c>
      <c r="F504" s="168" t="s">
        <v>1223</v>
      </c>
      <c r="G504" s="183" t="s">
        <v>1312</v>
      </c>
      <c r="H504" s="168" t="s">
        <v>1117</v>
      </c>
      <c r="I504" s="168" t="s">
        <v>1118</v>
      </c>
      <c r="J504" s="184">
        <v>6000000</v>
      </c>
      <c r="K504" s="185"/>
      <c r="L504" s="168"/>
      <c r="M504" s="185"/>
      <c r="N504" s="168"/>
      <c r="O504" s="168"/>
      <c r="P504" s="168"/>
      <c r="Q504" s="168"/>
      <c r="R504" s="168"/>
      <c r="S504" s="168"/>
      <c r="T504" s="168"/>
      <c r="U504" s="168"/>
      <c r="V504" s="168"/>
      <c r="W504" s="168" t="s">
        <v>1165</v>
      </c>
      <c r="X504" s="183" t="s">
        <v>1160</v>
      </c>
      <c r="Y504" s="168" t="s">
        <v>55</v>
      </c>
      <c r="Z504" s="170">
        <v>2017011000179</v>
      </c>
      <c r="AA504" s="170" t="s">
        <v>1238</v>
      </c>
      <c r="AB504" s="169" t="s">
        <v>1166</v>
      </c>
      <c r="AC504" s="169" t="s">
        <v>1167</v>
      </c>
      <c r="AD504" s="170">
        <v>3202032</v>
      </c>
      <c r="AE504" s="169" t="s">
        <v>1217</v>
      </c>
      <c r="AF504" s="169" t="s">
        <v>1289</v>
      </c>
      <c r="AG504" s="168" t="s">
        <v>1137</v>
      </c>
      <c r="AH504" s="192"/>
    </row>
    <row r="505" spans="1:34" ht="98.25" customHeight="1" x14ac:dyDescent="0.25">
      <c r="A505" s="192"/>
      <c r="B505" s="168" t="s">
        <v>1314</v>
      </c>
      <c r="C505" s="168" t="s">
        <v>1315</v>
      </c>
      <c r="D505" s="168" t="s">
        <v>1337</v>
      </c>
      <c r="E505" s="183" t="s">
        <v>1337</v>
      </c>
      <c r="F505" s="168" t="s">
        <v>1223</v>
      </c>
      <c r="G505" s="183" t="s">
        <v>1312</v>
      </c>
      <c r="H505" s="168" t="s">
        <v>1117</v>
      </c>
      <c r="I505" s="168" t="s">
        <v>1118</v>
      </c>
      <c r="J505" s="184">
        <v>15000000</v>
      </c>
      <c r="K505" s="185"/>
      <c r="L505" s="168"/>
      <c r="M505" s="185"/>
      <c r="N505" s="168"/>
      <c r="O505" s="168"/>
      <c r="P505" s="168"/>
      <c r="Q505" s="168" t="s">
        <v>1171</v>
      </c>
      <c r="R505" s="168" t="s">
        <v>1317</v>
      </c>
      <c r="S505" s="168"/>
      <c r="T505" s="168"/>
      <c r="U505" s="168"/>
      <c r="V505" s="168"/>
      <c r="W505" s="168" t="s">
        <v>1165</v>
      </c>
      <c r="X505" s="183" t="s">
        <v>1160</v>
      </c>
      <c r="Y505" s="168" t="s">
        <v>55</v>
      </c>
      <c r="Z505" s="170">
        <v>2017011000179</v>
      </c>
      <c r="AA505" s="170" t="s">
        <v>1238</v>
      </c>
      <c r="AB505" s="169" t="s">
        <v>1166</v>
      </c>
      <c r="AC505" s="169" t="s">
        <v>1167</v>
      </c>
      <c r="AD505" s="170">
        <v>3202032</v>
      </c>
      <c r="AE505" s="169" t="s">
        <v>1217</v>
      </c>
      <c r="AF505" s="169" t="s">
        <v>1289</v>
      </c>
      <c r="AG505" s="168" t="s">
        <v>1192</v>
      </c>
      <c r="AH505" s="192"/>
    </row>
    <row r="506" spans="1:34" ht="98.25" customHeight="1" x14ac:dyDescent="0.25">
      <c r="A506" s="192"/>
      <c r="B506" s="168" t="s">
        <v>1314</v>
      </c>
      <c r="C506" s="168" t="s">
        <v>1315</v>
      </c>
      <c r="D506" s="168" t="s">
        <v>1337</v>
      </c>
      <c r="E506" s="183" t="s">
        <v>1337</v>
      </c>
      <c r="F506" s="168" t="s">
        <v>1223</v>
      </c>
      <c r="G506" s="183" t="s">
        <v>1312</v>
      </c>
      <c r="H506" s="168" t="s">
        <v>1117</v>
      </c>
      <c r="I506" s="168" t="s">
        <v>1118</v>
      </c>
      <c r="J506" s="184">
        <v>0</v>
      </c>
      <c r="K506" s="185"/>
      <c r="L506" s="168"/>
      <c r="M506" s="185"/>
      <c r="N506" s="168"/>
      <c r="O506" s="168"/>
      <c r="P506" s="168"/>
      <c r="Q506" s="168"/>
      <c r="R506" s="168"/>
      <c r="S506" s="168"/>
      <c r="T506" s="168"/>
      <c r="U506" s="168"/>
      <c r="V506" s="168"/>
      <c r="W506" s="168" t="s">
        <v>1165</v>
      </c>
      <c r="X506" s="183" t="s">
        <v>1160</v>
      </c>
      <c r="Y506" s="168" t="s">
        <v>55</v>
      </c>
      <c r="Z506" s="170">
        <v>2017011000179</v>
      </c>
      <c r="AA506" s="170" t="s">
        <v>1238</v>
      </c>
      <c r="AB506" s="169" t="s">
        <v>1166</v>
      </c>
      <c r="AC506" s="169" t="s">
        <v>1167</v>
      </c>
      <c r="AD506" s="170">
        <v>3202032</v>
      </c>
      <c r="AE506" s="169" t="s">
        <v>1217</v>
      </c>
      <c r="AF506" s="169" t="s">
        <v>1289</v>
      </c>
      <c r="AG506" s="168" t="s">
        <v>1126</v>
      </c>
      <c r="AH506" s="192"/>
    </row>
    <row r="507" spans="1:34" ht="98.25" customHeight="1" x14ac:dyDescent="0.25">
      <c r="A507" s="192"/>
      <c r="B507" s="168" t="s">
        <v>1314</v>
      </c>
      <c r="C507" s="168" t="s">
        <v>1315</v>
      </c>
      <c r="D507" s="168" t="s">
        <v>1337</v>
      </c>
      <c r="E507" s="183" t="s">
        <v>1337</v>
      </c>
      <c r="F507" s="168" t="s">
        <v>1223</v>
      </c>
      <c r="G507" s="183" t="s">
        <v>1312</v>
      </c>
      <c r="H507" s="168" t="s">
        <v>1117</v>
      </c>
      <c r="I507" s="168" t="s">
        <v>1118</v>
      </c>
      <c r="J507" s="184">
        <v>50000000</v>
      </c>
      <c r="K507" s="185"/>
      <c r="L507" s="168"/>
      <c r="M507" s="185"/>
      <c r="N507" s="168"/>
      <c r="O507" s="168"/>
      <c r="P507" s="168"/>
      <c r="Q507" s="168" t="s">
        <v>1171</v>
      </c>
      <c r="R507" s="168" t="s">
        <v>1317</v>
      </c>
      <c r="S507" s="168"/>
      <c r="T507" s="168"/>
      <c r="U507" s="168"/>
      <c r="V507" s="168"/>
      <c r="W507" s="168" t="s">
        <v>1165</v>
      </c>
      <c r="X507" s="183" t="s">
        <v>1160</v>
      </c>
      <c r="Y507" s="168" t="s">
        <v>55</v>
      </c>
      <c r="Z507" s="170">
        <v>2017011000179</v>
      </c>
      <c r="AA507" s="170" t="s">
        <v>1238</v>
      </c>
      <c r="AB507" s="169" t="s">
        <v>1166</v>
      </c>
      <c r="AC507" s="169" t="s">
        <v>1167</v>
      </c>
      <c r="AD507" s="170">
        <v>3202032</v>
      </c>
      <c r="AE507" s="169" t="s">
        <v>1217</v>
      </c>
      <c r="AF507" s="169" t="s">
        <v>1289</v>
      </c>
      <c r="AG507" s="168" t="s">
        <v>1192</v>
      </c>
      <c r="AH507" s="192"/>
    </row>
    <row r="508" spans="1:34" ht="98.25" customHeight="1" x14ac:dyDescent="0.25">
      <c r="A508" s="192"/>
      <c r="B508" s="168" t="s">
        <v>1314</v>
      </c>
      <c r="C508" s="168" t="s">
        <v>1315</v>
      </c>
      <c r="D508" s="168" t="s">
        <v>1337</v>
      </c>
      <c r="E508" s="183" t="s">
        <v>1337</v>
      </c>
      <c r="F508" s="168" t="s">
        <v>1223</v>
      </c>
      <c r="G508" s="183" t="s">
        <v>1312</v>
      </c>
      <c r="H508" s="168" t="s">
        <v>1117</v>
      </c>
      <c r="I508" s="168" t="s">
        <v>1118</v>
      </c>
      <c r="J508" s="184">
        <v>16944000</v>
      </c>
      <c r="K508" s="185"/>
      <c r="L508" s="168"/>
      <c r="M508" s="185"/>
      <c r="N508" s="168"/>
      <c r="O508" s="168"/>
      <c r="P508" s="168"/>
      <c r="Q508" s="168"/>
      <c r="R508" s="168"/>
      <c r="S508" s="168"/>
      <c r="T508" s="168"/>
      <c r="U508" s="168"/>
      <c r="V508" s="168"/>
      <c r="W508" s="168" t="s">
        <v>1165</v>
      </c>
      <c r="X508" s="183" t="s">
        <v>1160</v>
      </c>
      <c r="Y508" s="168" t="s">
        <v>55</v>
      </c>
      <c r="Z508" s="170">
        <v>2017011000179</v>
      </c>
      <c r="AA508" s="170" t="s">
        <v>1238</v>
      </c>
      <c r="AB508" s="169" t="s">
        <v>1166</v>
      </c>
      <c r="AC508" s="169" t="s">
        <v>1269</v>
      </c>
      <c r="AD508" s="170">
        <v>3202005</v>
      </c>
      <c r="AE508" s="169" t="s">
        <v>1270</v>
      </c>
      <c r="AF508" s="169" t="s">
        <v>1272</v>
      </c>
      <c r="AG508" s="168" t="s">
        <v>1208</v>
      </c>
      <c r="AH508" s="192"/>
    </row>
    <row r="509" spans="1:34" ht="98.25" customHeight="1" x14ac:dyDescent="0.25">
      <c r="A509" s="192"/>
      <c r="B509" s="168" t="s">
        <v>1314</v>
      </c>
      <c r="C509" s="168" t="s">
        <v>1315</v>
      </c>
      <c r="D509" s="168" t="s">
        <v>1337</v>
      </c>
      <c r="E509" s="183" t="s">
        <v>1337</v>
      </c>
      <c r="F509" s="168" t="s">
        <v>1223</v>
      </c>
      <c r="G509" s="183" t="s">
        <v>1312</v>
      </c>
      <c r="H509" s="168" t="s">
        <v>1117</v>
      </c>
      <c r="I509" s="168" t="s">
        <v>1118</v>
      </c>
      <c r="J509" s="184">
        <v>0</v>
      </c>
      <c r="K509" s="185"/>
      <c r="L509" s="168"/>
      <c r="M509" s="185"/>
      <c r="N509" s="168"/>
      <c r="O509" s="168"/>
      <c r="P509" s="168"/>
      <c r="Q509" s="168"/>
      <c r="R509" s="168"/>
      <c r="S509" s="168"/>
      <c r="T509" s="168"/>
      <c r="U509" s="168"/>
      <c r="V509" s="168"/>
      <c r="W509" s="168" t="s">
        <v>1165</v>
      </c>
      <c r="X509" s="183" t="s">
        <v>1160</v>
      </c>
      <c r="Y509" s="168" t="s">
        <v>55</v>
      </c>
      <c r="Z509" s="170">
        <v>2017011000179</v>
      </c>
      <c r="AA509" s="170" t="s">
        <v>1238</v>
      </c>
      <c r="AB509" s="169" t="s">
        <v>1179</v>
      </c>
      <c r="AC509" s="169" t="s">
        <v>1338</v>
      </c>
      <c r="AD509" s="170">
        <v>3202035</v>
      </c>
      <c r="AE509" s="169" t="s">
        <v>1339</v>
      </c>
      <c r="AF509" s="169" t="s">
        <v>1340</v>
      </c>
      <c r="AG509" s="168" t="s">
        <v>1311</v>
      </c>
      <c r="AH509" s="192"/>
    </row>
    <row r="510" spans="1:34" ht="98.25" customHeight="1" x14ac:dyDescent="0.25">
      <c r="A510" s="192"/>
      <c r="B510" s="168" t="s">
        <v>1314</v>
      </c>
      <c r="C510" s="168" t="s">
        <v>1315</v>
      </c>
      <c r="D510" s="168" t="s">
        <v>1337</v>
      </c>
      <c r="E510" s="183" t="s">
        <v>1337</v>
      </c>
      <c r="F510" s="168" t="s">
        <v>1223</v>
      </c>
      <c r="G510" s="183" t="s">
        <v>1312</v>
      </c>
      <c r="H510" s="168" t="s">
        <v>1117</v>
      </c>
      <c r="I510" s="168" t="s">
        <v>1118</v>
      </c>
      <c r="J510" s="184">
        <v>0</v>
      </c>
      <c r="K510" s="185"/>
      <c r="L510" s="168"/>
      <c r="M510" s="185"/>
      <c r="N510" s="168"/>
      <c r="O510" s="168"/>
      <c r="P510" s="168"/>
      <c r="Q510" s="168"/>
      <c r="R510" s="168"/>
      <c r="S510" s="168"/>
      <c r="T510" s="168"/>
      <c r="U510" s="168"/>
      <c r="V510" s="168"/>
      <c r="W510" s="168" t="s">
        <v>1165</v>
      </c>
      <c r="X510" s="183" t="s">
        <v>1160</v>
      </c>
      <c r="Y510" s="168" t="s">
        <v>55</v>
      </c>
      <c r="Z510" s="170">
        <v>2017011000179</v>
      </c>
      <c r="AA510" s="170" t="s">
        <v>1238</v>
      </c>
      <c r="AB510" s="169" t="s">
        <v>1179</v>
      </c>
      <c r="AC510" s="169" t="s">
        <v>1338</v>
      </c>
      <c r="AD510" s="170">
        <v>3202035</v>
      </c>
      <c r="AE510" s="169" t="s">
        <v>1339</v>
      </c>
      <c r="AF510" s="169" t="s">
        <v>1340</v>
      </c>
      <c r="AG510" s="168" t="s">
        <v>1311</v>
      </c>
      <c r="AH510" s="192"/>
    </row>
    <row r="511" spans="1:34" ht="98.25" customHeight="1" x14ac:dyDescent="0.25">
      <c r="A511" s="192"/>
      <c r="B511" s="168" t="s">
        <v>1314</v>
      </c>
      <c r="C511" s="168" t="s">
        <v>1315</v>
      </c>
      <c r="D511" s="168" t="s">
        <v>1337</v>
      </c>
      <c r="E511" s="183" t="s">
        <v>1337</v>
      </c>
      <c r="F511" s="168" t="s">
        <v>1116</v>
      </c>
      <c r="G511" s="183" t="s">
        <v>1158</v>
      </c>
      <c r="H511" s="168" t="s">
        <v>1117</v>
      </c>
      <c r="I511" s="168" t="s">
        <v>1118</v>
      </c>
      <c r="J511" s="184">
        <v>46925462</v>
      </c>
      <c r="K511" s="185"/>
      <c r="L511" s="168"/>
      <c r="M511" s="185"/>
      <c r="N511" s="168"/>
      <c r="O511" s="168"/>
      <c r="P511" s="168"/>
      <c r="Q511" s="168"/>
      <c r="R511" s="168"/>
      <c r="S511" s="168"/>
      <c r="T511" s="168"/>
      <c r="U511" s="168"/>
      <c r="V511" s="168"/>
      <c r="W511" s="168" t="s">
        <v>1165</v>
      </c>
      <c r="X511" s="183" t="s">
        <v>1160</v>
      </c>
      <c r="Y511" s="168" t="s">
        <v>55</v>
      </c>
      <c r="Z511" s="170">
        <v>2017011000179</v>
      </c>
      <c r="AA511" s="170" t="s">
        <v>1238</v>
      </c>
      <c r="AB511" s="169" t="s">
        <v>1179</v>
      </c>
      <c r="AC511" s="169" t="s">
        <v>1180</v>
      </c>
      <c r="AD511" s="170">
        <v>3202008</v>
      </c>
      <c r="AE511" s="169" t="s">
        <v>1181</v>
      </c>
      <c r="AF511" s="169" t="s">
        <v>1186</v>
      </c>
      <c r="AG511" s="168" t="s">
        <v>1151</v>
      </c>
      <c r="AH511" s="192"/>
    </row>
    <row r="512" spans="1:34" ht="98.25" customHeight="1" x14ac:dyDescent="0.25">
      <c r="A512" s="192"/>
      <c r="B512" s="168" t="s">
        <v>1314</v>
      </c>
      <c r="C512" s="168" t="s">
        <v>1315</v>
      </c>
      <c r="D512" s="168" t="s">
        <v>1337</v>
      </c>
      <c r="E512" s="183" t="s">
        <v>1337</v>
      </c>
      <c r="F512" s="168" t="s">
        <v>1116</v>
      </c>
      <c r="G512" s="183" t="s">
        <v>1158</v>
      </c>
      <c r="H512" s="168" t="s">
        <v>1117</v>
      </c>
      <c r="I512" s="168" t="s">
        <v>1118</v>
      </c>
      <c r="J512" s="184">
        <v>55930000.939999998</v>
      </c>
      <c r="K512" s="185"/>
      <c r="L512" s="168"/>
      <c r="M512" s="185"/>
      <c r="N512" s="168"/>
      <c r="O512" s="168"/>
      <c r="P512" s="168"/>
      <c r="Q512" s="168"/>
      <c r="R512" s="168"/>
      <c r="S512" s="168"/>
      <c r="T512" s="168"/>
      <c r="U512" s="168"/>
      <c r="V512" s="168"/>
      <c r="W512" s="168" t="s">
        <v>1165</v>
      </c>
      <c r="X512" s="183" t="s">
        <v>1160</v>
      </c>
      <c r="Y512" s="168" t="s">
        <v>55</v>
      </c>
      <c r="Z512" s="170">
        <v>2017011000179</v>
      </c>
      <c r="AA512" s="170" t="s">
        <v>1238</v>
      </c>
      <c r="AB512" s="169" t="s">
        <v>1179</v>
      </c>
      <c r="AC512" s="169" t="s">
        <v>1180</v>
      </c>
      <c r="AD512" s="170">
        <v>3202008</v>
      </c>
      <c r="AE512" s="169" t="s">
        <v>1181</v>
      </c>
      <c r="AF512" s="169" t="s">
        <v>1186</v>
      </c>
      <c r="AG512" s="168" t="s">
        <v>1128</v>
      </c>
      <c r="AH512" s="192"/>
    </row>
    <row r="513" spans="1:34" ht="98.25" customHeight="1" x14ac:dyDescent="0.25">
      <c r="A513" s="192"/>
      <c r="B513" s="168" t="s">
        <v>1314</v>
      </c>
      <c r="C513" s="168" t="s">
        <v>1315</v>
      </c>
      <c r="D513" s="168" t="s">
        <v>1337</v>
      </c>
      <c r="E513" s="183" t="s">
        <v>1337</v>
      </c>
      <c r="F513" s="168" t="s">
        <v>1223</v>
      </c>
      <c r="G513" s="183" t="s">
        <v>1312</v>
      </c>
      <c r="H513" s="168" t="s">
        <v>1117</v>
      </c>
      <c r="I513" s="168" t="s">
        <v>1118</v>
      </c>
      <c r="J513" s="184">
        <v>0</v>
      </c>
      <c r="K513" s="185"/>
      <c r="L513" s="168"/>
      <c r="M513" s="185"/>
      <c r="N513" s="168"/>
      <c r="O513" s="168"/>
      <c r="P513" s="168"/>
      <c r="Q513" s="168"/>
      <c r="R513" s="168"/>
      <c r="S513" s="168"/>
      <c r="T513" s="168"/>
      <c r="U513" s="168"/>
      <c r="V513" s="168"/>
      <c r="W513" s="168" t="s">
        <v>1165</v>
      </c>
      <c r="X513" s="183" t="s">
        <v>1160</v>
      </c>
      <c r="Y513" s="168" t="s">
        <v>55</v>
      </c>
      <c r="Z513" s="170">
        <v>2017011000179</v>
      </c>
      <c r="AA513" s="170" t="s">
        <v>1238</v>
      </c>
      <c r="AB513" s="169" t="s">
        <v>1179</v>
      </c>
      <c r="AC513" s="169" t="s">
        <v>1180</v>
      </c>
      <c r="AD513" s="170">
        <v>3202008</v>
      </c>
      <c r="AE513" s="169" t="s">
        <v>1181</v>
      </c>
      <c r="AF513" s="169" t="s">
        <v>1186</v>
      </c>
      <c r="AG513" s="168" t="s">
        <v>1137</v>
      </c>
      <c r="AH513" s="192"/>
    </row>
    <row r="514" spans="1:34" ht="98.25" customHeight="1" x14ac:dyDescent="0.25">
      <c r="A514" s="192"/>
      <c r="B514" s="168" t="s">
        <v>1314</v>
      </c>
      <c r="C514" s="168" t="s">
        <v>1315</v>
      </c>
      <c r="D514" s="168" t="s">
        <v>1337</v>
      </c>
      <c r="E514" s="183" t="s">
        <v>1337</v>
      </c>
      <c r="F514" s="168" t="s">
        <v>1223</v>
      </c>
      <c r="G514" s="183" t="s">
        <v>1312</v>
      </c>
      <c r="H514" s="168" t="s">
        <v>1117</v>
      </c>
      <c r="I514" s="168" t="s">
        <v>1118</v>
      </c>
      <c r="J514" s="184">
        <v>7699999.9999999991</v>
      </c>
      <c r="K514" s="185"/>
      <c r="L514" s="168"/>
      <c r="M514" s="185"/>
      <c r="N514" s="168"/>
      <c r="O514" s="168"/>
      <c r="P514" s="168"/>
      <c r="Q514" s="168"/>
      <c r="R514" s="168"/>
      <c r="S514" s="168"/>
      <c r="T514" s="168"/>
      <c r="U514" s="168"/>
      <c r="V514" s="168"/>
      <c r="W514" s="168" t="s">
        <v>1165</v>
      </c>
      <c r="X514" s="183" t="s">
        <v>1160</v>
      </c>
      <c r="Y514" s="168" t="s">
        <v>55</v>
      </c>
      <c r="Z514" s="170">
        <v>2017011000179</v>
      </c>
      <c r="AA514" s="170" t="s">
        <v>1238</v>
      </c>
      <c r="AB514" s="169" t="s">
        <v>1179</v>
      </c>
      <c r="AC514" s="169" t="s">
        <v>1180</v>
      </c>
      <c r="AD514" s="170">
        <v>3202008</v>
      </c>
      <c r="AE514" s="169" t="s">
        <v>1181</v>
      </c>
      <c r="AF514" s="169" t="s">
        <v>1186</v>
      </c>
      <c r="AG514" s="168" t="s">
        <v>1126</v>
      </c>
      <c r="AH514" s="192"/>
    </row>
    <row r="515" spans="1:34" ht="98.25" customHeight="1" x14ac:dyDescent="0.25">
      <c r="A515" s="192"/>
      <c r="B515" s="168" t="s">
        <v>1314</v>
      </c>
      <c r="C515" s="168" t="s">
        <v>1315</v>
      </c>
      <c r="D515" s="168" t="s">
        <v>1337</v>
      </c>
      <c r="E515" s="183" t="s">
        <v>1337</v>
      </c>
      <c r="F515" s="168" t="s">
        <v>1223</v>
      </c>
      <c r="G515" s="183" t="s">
        <v>1312</v>
      </c>
      <c r="H515" s="168" t="s">
        <v>1117</v>
      </c>
      <c r="I515" s="168" t="s">
        <v>1118</v>
      </c>
      <c r="J515" s="184">
        <v>10000000</v>
      </c>
      <c r="K515" s="185"/>
      <c r="L515" s="168"/>
      <c r="M515" s="185"/>
      <c r="N515" s="168"/>
      <c r="O515" s="168"/>
      <c r="P515" s="168"/>
      <c r="Q515" s="168"/>
      <c r="R515" s="168"/>
      <c r="S515" s="168"/>
      <c r="T515" s="168"/>
      <c r="U515" s="168"/>
      <c r="V515" s="168"/>
      <c r="W515" s="168" t="s">
        <v>1165</v>
      </c>
      <c r="X515" s="183" t="s">
        <v>1160</v>
      </c>
      <c r="Y515" s="168" t="s">
        <v>55</v>
      </c>
      <c r="Z515" s="170">
        <v>2017011000179</v>
      </c>
      <c r="AA515" s="170" t="s">
        <v>1238</v>
      </c>
      <c r="AB515" s="169" t="s">
        <v>1179</v>
      </c>
      <c r="AC515" s="169" t="s">
        <v>1180</v>
      </c>
      <c r="AD515" s="170">
        <v>3202008</v>
      </c>
      <c r="AE515" s="169" t="s">
        <v>1181</v>
      </c>
      <c r="AF515" s="169" t="s">
        <v>1186</v>
      </c>
      <c r="AG515" s="168" t="s">
        <v>1192</v>
      </c>
      <c r="AH515" s="192"/>
    </row>
    <row r="516" spans="1:34" ht="98.25" customHeight="1" x14ac:dyDescent="0.25">
      <c r="A516" s="192"/>
      <c r="B516" s="168" t="s">
        <v>1314</v>
      </c>
      <c r="C516" s="168" t="s">
        <v>1315</v>
      </c>
      <c r="D516" s="168" t="s">
        <v>1337</v>
      </c>
      <c r="E516" s="183" t="s">
        <v>1337</v>
      </c>
      <c r="F516" s="168" t="s">
        <v>1223</v>
      </c>
      <c r="G516" s="183" t="s">
        <v>1312</v>
      </c>
      <c r="H516" s="168" t="s">
        <v>1117</v>
      </c>
      <c r="I516" s="168" t="s">
        <v>1118</v>
      </c>
      <c r="J516" s="184">
        <v>45000000</v>
      </c>
      <c r="K516" s="185"/>
      <c r="L516" s="168"/>
      <c r="M516" s="185"/>
      <c r="N516" s="168"/>
      <c r="O516" s="168"/>
      <c r="P516" s="168"/>
      <c r="Q516" s="168"/>
      <c r="R516" s="168"/>
      <c r="S516" s="168"/>
      <c r="T516" s="168"/>
      <c r="U516" s="168"/>
      <c r="V516" s="168"/>
      <c r="W516" s="168" t="s">
        <v>1165</v>
      </c>
      <c r="X516" s="183" t="s">
        <v>1160</v>
      </c>
      <c r="Y516" s="168" t="s">
        <v>55</v>
      </c>
      <c r="Z516" s="170">
        <v>2017011000179</v>
      </c>
      <c r="AA516" s="170" t="s">
        <v>1238</v>
      </c>
      <c r="AB516" s="169" t="s">
        <v>1179</v>
      </c>
      <c r="AC516" s="169" t="s">
        <v>1180</v>
      </c>
      <c r="AD516" s="170">
        <v>3202008</v>
      </c>
      <c r="AE516" s="169" t="s">
        <v>1181</v>
      </c>
      <c r="AF516" s="169" t="s">
        <v>1186</v>
      </c>
      <c r="AG516" s="168" t="s">
        <v>1208</v>
      </c>
      <c r="AH516" s="192"/>
    </row>
    <row r="517" spans="1:34" ht="98.25" customHeight="1" x14ac:dyDescent="0.25">
      <c r="A517" s="192"/>
      <c r="B517" s="168" t="s">
        <v>1314</v>
      </c>
      <c r="C517" s="168" t="s">
        <v>1315</v>
      </c>
      <c r="D517" s="168" t="s">
        <v>1337</v>
      </c>
      <c r="E517" s="183" t="s">
        <v>1337</v>
      </c>
      <c r="F517" s="168" t="s">
        <v>1152</v>
      </c>
      <c r="G517" s="183" t="s">
        <v>1158</v>
      </c>
      <c r="H517" s="168" t="s">
        <v>1320</v>
      </c>
      <c r="I517" s="168" t="s">
        <v>1118</v>
      </c>
      <c r="J517" s="186">
        <v>6000000</v>
      </c>
      <c r="K517" s="185">
        <v>0</v>
      </c>
      <c r="L517" s="168">
        <v>0</v>
      </c>
      <c r="M517" s="185">
        <v>0</v>
      </c>
      <c r="N517" s="168">
        <v>0</v>
      </c>
      <c r="O517" s="168">
        <v>0</v>
      </c>
      <c r="P517" s="168">
        <v>0</v>
      </c>
      <c r="Q517" s="168" t="s">
        <v>1171</v>
      </c>
      <c r="R517" s="168" t="s">
        <v>1317</v>
      </c>
      <c r="S517" s="168">
        <v>0</v>
      </c>
      <c r="T517" s="168">
        <v>0</v>
      </c>
      <c r="U517" s="168">
        <v>0</v>
      </c>
      <c r="V517" s="168">
        <v>0</v>
      </c>
      <c r="W517" s="168" t="s">
        <v>1165</v>
      </c>
      <c r="X517" s="183" t="s">
        <v>1160</v>
      </c>
      <c r="Y517" s="168" t="s">
        <v>55</v>
      </c>
      <c r="Z517" s="170">
        <v>2017011000179</v>
      </c>
      <c r="AA517" s="170" t="s">
        <v>1238</v>
      </c>
      <c r="AB517" s="169" t="s">
        <v>1166</v>
      </c>
      <c r="AC517" s="169" t="s">
        <v>1167</v>
      </c>
      <c r="AD517" s="170">
        <v>3202032</v>
      </c>
      <c r="AE517" s="169" t="s">
        <v>1217</v>
      </c>
      <c r="AF517" s="169" t="s">
        <v>1289</v>
      </c>
      <c r="AG517" s="168" t="s">
        <v>1137</v>
      </c>
      <c r="AH517" s="192"/>
    </row>
    <row r="518" spans="1:34" ht="98.25" customHeight="1" x14ac:dyDescent="0.25">
      <c r="A518" s="192"/>
      <c r="B518" s="168" t="s">
        <v>1314</v>
      </c>
      <c r="C518" s="168" t="s">
        <v>1315</v>
      </c>
      <c r="D518" s="168" t="s">
        <v>1337</v>
      </c>
      <c r="E518" s="183" t="s">
        <v>1337</v>
      </c>
      <c r="F518" s="168" t="s">
        <v>1152</v>
      </c>
      <c r="G518" s="183" t="s">
        <v>1158</v>
      </c>
      <c r="H518" s="168" t="s">
        <v>1320</v>
      </c>
      <c r="I518" s="168" t="s">
        <v>1118</v>
      </c>
      <c r="J518" s="186">
        <v>6000000</v>
      </c>
      <c r="K518" s="185">
        <v>0</v>
      </c>
      <c r="L518" s="168">
        <v>0</v>
      </c>
      <c r="M518" s="185">
        <v>0</v>
      </c>
      <c r="N518" s="168">
        <v>0</v>
      </c>
      <c r="O518" s="168">
        <v>0</v>
      </c>
      <c r="P518" s="168">
        <v>0</v>
      </c>
      <c r="Q518" s="168">
        <v>0</v>
      </c>
      <c r="R518" s="168">
        <v>0</v>
      </c>
      <c r="S518" s="168">
        <v>0</v>
      </c>
      <c r="T518" s="168">
        <v>0</v>
      </c>
      <c r="U518" s="168">
        <v>0</v>
      </c>
      <c r="V518" s="168">
        <v>0</v>
      </c>
      <c r="W518" s="168" t="s">
        <v>1165</v>
      </c>
      <c r="X518" s="183" t="s">
        <v>1160</v>
      </c>
      <c r="Y518" s="168" t="s">
        <v>55</v>
      </c>
      <c r="Z518" s="170">
        <v>2017011000179</v>
      </c>
      <c r="AA518" s="170" t="s">
        <v>1238</v>
      </c>
      <c r="AB518" s="169" t="s">
        <v>1179</v>
      </c>
      <c r="AC518" s="169" t="s">
        <v>1180</v>
      </c>
      <c r="AD518" s="170">
        <v>3202008</v>
      </c>
      <c r="AE518" s="169" t="s">
        <v>1181</v>
      </c>
      <c r="AF518" s="169" t="s">
        <v>1186</v>
      </c>
      <c r="AG518" s="168" t="s">
        <v>1137</v>
      </c>
      <c r="AH518" s="192"/>
    </row>
    <row r="519" spans="1:34" ht="98.25" customHeight="1" x14ac:dyDescent="0.25">
      <c r="A519" s="192"/>
      <c r="B519" s="168" t="s">
        <v>1314</v>
      </c>
      <c r="C519" s="168" t="s">
        <v>1315</v>
      </c>
      <c r="D519" s="168" t="s">
        <v>1337</v>
      </c>
      <c r="E519" s="183" t="s">
        <v>1337</v>
      </c>
      <c r="F519" s="168" t="s">
        <v>1152</v>
      </c>
      <c r="G519" s="183" t="s">
        <v>1158</v>
      </c>
      <c r="H519" s="168" t="s">
        <v>1320</v>
      </c>
      <c r="I519" s="168" t="s">
        <v>1118</v>
      </c>
      <c r="J519" s="186">
        <v>13000000</v>
      </c>
      <c r="K519" s="185">
        <v>0</v>
      </c>
      <c r="L519" s="168">
        <v>0</v>
      </c>
      <c r="M519" s="185">
        <v>0</v>
      </c>
      <c r="N519" s="168">
        <v>0</v>
      </c>
      <c r="O519" s="168">
        <v>0</v>
      </c>
      <c r="P519" s="168">
        <v>0</v>
      </c>
      <c r="Q519" s="168">
        <v>0</v>
      </c>
      <c r="R519" s="168">
        <v>0</v>
      </c>
      <c r="S519" s="168">
        <v>0</v>
      </c>
      <c r="T519" s="168">
        <v>0</v>
      </c>
      <c r="U519" s="168">
        <v>0</v>
      </c>
      <c r="V519" s="168">
        <v>0</v>
      </c>
      <c r="W519" s="168" t="s">
        <v>1165</v>
      </c>
      <c r="X519" s="183" t="s">
        <v>1160</v>
      </c>
      <c r="Y519" s="168" t="s">
        <v>55</v>
      </c>
      <c r="Z519" s="170">
        <v>2017011000179</v>
      </c>
      <c r="AA519" s="170" t="s">
        <v>1238</v>
      </c>
      <c r="AB519" s="169" t="s">
        <v>1166</v>
      </c>
      <c r="AC519" s="169" t="s">
        <v>1167</v>
      </c>
      <c r="AD519" s="170">
        <v>3202032</v>
      </c>
      <c r="AE519" s="169" t="s">
        <v>1217</v>
      </c>
      <c r="AF519" s="169" t="s">
        <v>1289</v>
      </c>
      <c r="AG519" s="168" t="s">
        <v>1126</v>
      </c>
      <c r="AH519" s="192"/>
    </row>
    <row r="520" spans="1:34" ht="98.25" customHeight="1" x14ac:dyDescent="0.25">
      <c r="A520" s="192"/>
      <c r="B520" s="168" t="s">
        <v>1314</v>
      </c>
      <c r="C520" s="168" t="s">
        <v>1315</v>
      </c>
      <c r="D520" s="168" t="s">
        <v>1337</v>
      </c>
      <c r="E520" s="183" t="s">
        <v>1337</v>
      </c>
      <c r="F520" s="168" t="s">
        <v>1152</v>
      </c>
      <c r="G520" s="183" t="s">
        <v>1158</v>
      </c>
      <c r="H520" s="168" t="s">
        <v>1320</v>
      </c>
      <c r="I520" s="168" t="s">
        <v>1118</v>
      </c>
      <c r="J520" s="186">
        <v>6931180.5</v>
      </c>
      <c r="K520" s="185">
        <v>0</v>
      </c>
      <c r="L520" s="168">
        <v>0</v>
      </c>
      <c r="M520" s="185">
        <v>0</v>
      </c>
      <c r="N520" s="168">
        <v>0</v>
      </c>
      <c r="O520" s="168">
        <v>0</v>
      </c>
      <c r="P520" s="168">
        <v>0</v>
      </c>
      <c r="Q520" s="168">
        <v>0</v>
      </c>
      <c r="R520" s="168">
        <v>0</v>
      </c>
      <c r="S520" s="168">
        <v>0</v>
      </c>
      <c r="T520" s="168">
        <v>0</v>
      </c>
      <c r="U520" s="168">
        <v>0</v>
      </c>
      <c r="V520" s="168">
        <v>0</v>
      </c>
      <c r="W520" s="168" t="s">
        <v>1165</v>
      </c>
      <c r="X520" s="183" t="s">
        <v>1160</v>
      </c>
      <c r="Y520" s="168" t="s">
        <v>55</v>
      </c>
      <c r="Z520" s="170">
        <v>2017011000179</v>
      </c>
      <c r="AA520" s="170" t="s">
        <v>1238</v>
      </c>
      <c r="AB520" s="169" t="s">
        <v>1166</v>
      </c>
      <c r="AC520" s="169" t="s">
        <v>1167</v>
      </c>
      <c r="AD520" s="170">
        <v>3202032</v>
      </c>
      <c r="AE520" s="169" t="s">
        <v>1217</v>
      </c>
      <c r="AF520" s="169" t="s">
        <v>1289</v>
      </c>
      <c r="AG520" s="168" t="s">
        <v>1192</v>
      </c>
      <c r="AH520" s="192"/>
    </row>
    <row r="521" spans="1:34" ht="98.25" customHeight="1" x14ac:dyDescent="0.25">
      <c r="A521" s="192"/>
      <c r="B521" s="168" t="s">
        <v>1314</v>
      </c>
      <c r="C521" s="168" t="s">
        <v>1315</v>
      </c>
      <c r="D521" s="168" t="s">
        <v>1337</v>
      </c>
      <c r="E521" s="183" t="s">
        <v>1337</v>
      </c>
      <c r="F521" s="168" t="s">
        <v>1152</v>
      </c>
      <c r="G521" s="183" t="s">
        <v>1158</v>
      </c>
      <c r="H521" s="168" t="s">
        <v>1320</v>
      </c>
      <c r="I521" s="168" t="s">
        <v>1118</v>
      </c>
      <c r="J521" s="186">
        <v>1815000</v>
      </c>
      <c r="K521" s="185">
        <v>0</v>
      </c>
      <c r="L521" s="168">
        <v>0</v>
      </c>
      <c r="M521" s="185">
        <v>0</v>
      </c>
      <c r="N521" s="168">
        <v>0</v>
      </c>
      <c r="O521" s="168">
        <v>0</v>
      </c>
      <c r="P521" s="168">
        <v>0</v>
      </c>
      <c r="Q521" s="168">
        <v>0</v>
      </c>
      <c r="R521" s="168">
        <v>0</v>
      </c>
      <c r="S521" s="168">
        <v>0</v>
      </c>
      <c r="T521" s="168">
        <v>0</v>
      </c>
      <c r="U521" s="168">
        <v>0</v>
      </c>
      <c r="V521" s="168">
        <v>0</v>
      </c>
      <c r="W521" s="168" t="s">
        <v>1165</v>
      </c>
      <c r="X521" s="183" t="s">
        <v>1160</v>
      </c>
      <c r="Y521" s="168" t="s">
        <v>55</v>
      </c>
      <c r="Z521" s="170">
        <v>2017011000179</v>
      </c>
      <c r="AA521" s="170" t="s">
        <v>1238</v>
      </c>
      <c r="AB521" s="169" t="s">
        <v>1166</v>
      </c>
      <c r="AC521" s="169" t="s">
        <v>1167</v>
      </c>
      <c r="AD521" s="170">
        <v>3202032</v>
      </c>
      <c r="AE521" s="169" t="s">
        <v>1217</v>
      </c>
      <c r="AF521" s="169" t="s">
        <v>1289</v>
      </c>
      <c r="AG521" s="168" t="s">
        <v>1124</v>
      </c>
      <c r="AH521" s="192"/>
    </row>
    <row r="522" spans="1:34" ht="98.25" customHeight="1" x14ac:dyDescent="0.25">
      <c r="A522" s="192"/>
      <c r="B522" s="168" t="s">
        <v>1314</v>
      </c>
      <c r="C522" s="168" t="s">
        <v>1315</v>
      </c>
      <c r="D522" s="168" t="s">
        <v>1337</v>
      </c>
      <c r="E522" s="183" t="s">
        <v>1337</v>
      </c>
      <c r="F522" s="168" t="s">
        <v>1152</v>
      </c>
      <c r="G522" s="183" t="s">
        <v>1158</v>
      </c>
      <c r="H522" s="168" t="s">
        <v>1320</v>
      </c>
      <c r="I522" s="168" t="s">
        <v>1118</v>
      </c>
      <c r="J522" s="186">
        <v>3000000</v>
      </c>
      <c r="K522" s="185">
        <v>0</v>
      </c>
      <c r="L522" s="168">
        <v>0</v>
      </c>
      <c r="M522" s="185">
        <v>0</v>
      </c>
      <c r="N522" s="168">
        <v>0</v>
      </c>
      <c r="O522" s="168">
        <v>0</v>
      </c>
      <c r="P522" s="168">
        <v>0</v>
      </c>
      <c r="Q522" s="168">
        <v>0</v>
      </c>
      <c r="R522" s="168">
        <v>0</v>
      </c>
      <c r="S522" s="168">
        <v>0</v>
      </c>
      <c r="T522" s="168">
        <v>0</v>
      </c>
      <c r="U522" s="168">
        <v>0</v>
      </c>
      <c r="V522" s="168">
        <v>0</v>
      </c>
      <c r="W522" s="168" t="s">
        <v>1165</v>
      </c>
      <c r="X522" s="183" t="s">
        <v>1160</v>
      </c>
      <c r="Y522" s="168" t="s">
        <v>55</v>
      </c>
      <c r="Z522" s="170">
        <v>2017011000179</v>
      </c>
      <c r="AA522" s="170" t="s">
        <v>1238</v>
      </c>
      <c r="AB522" s="169" t="s">
        <v>1166</v>
      </c>
      <c r="AC522" s="169" t="s">
        <v>1167</v>
      </c>
      <c r="AD522" s="170">
        <v>3202032</v>
      </c>
      <c r="AE522" s="169" t="s">
        <v>1217</v>
      </c>
      <c r="AF522" s="169" t="s">
        <v>1289</v>
      </c>
      <c r="AG522" s="168" t="s">
        <v>1137</v>
      </c>
      <c r="AH522" s="192"/>
    </row>
    <row r="523" spans="1:34" ht="98.25" customHeight="1" x14ac:dyDescent="0.25">
      <c r="A523" s="192"/>
      <c r="B523" s="168" t="s">
        <v>1314</v>
      </c>
      <c r="C523" s="168" t="s">
        <v>1315</v>
      </c>
      <c r="D523" s="168" t="s">
        <v>1337</v>
      </c>
      <c r="E523" s="183" t="s">
        <v>1337</v>
      </c>
      <c r="F523" s="168" t="s">
        <v>1152</v>
      </c>
      <c r="G523" s="183" t="s">
        <v>1158</v>
      </c>
      <c r="H523" s="168" t="s">
        <v>1320</v>
      </c>
      <c r="I523" s="168" t="s">
        <v>1118</v>
      </c>
      <c r="J523" s="186">
        <v>0</v>
      </c>
      <c r="K523" s="185"/>
      <c r="L523" s="168"/>
      <c r="M523" s="185"/>
      <c r="N523" s="168"/>
      <c r="O523" s="168"/>
      <c r="P523" s="168"/>
      <c r="Q523" s="168"/>
      <c r="R523" s="168"/>
      <c r="S523" s="168"/>
      <c r="T523" s="168"/>
      <c r="U523" s="168"/>
      <c r="V523" s="168"/>
      <c r="W523" s="168" t="s">
        <v>1165</v>
      </c>
      <c r="X523" s="183" t="s">
        <v>1160</v>
      </c>
      <c r="Y523" s="168" t="s">
        <v>55</v>
      </c>
      <c r="Z523" s="170">
        <v>2017011000179</v>
      </c>
      <c r="AA523" s="170" t="s">
        <v>1238</v>
      </c>
      <c r="AB523" s="169" t="s">
        <v>1179</v>
      </c>
      <c r="AC523" s="169" t="s">
        <v>1308</v>
      </c>
      <c r="AD523" s="170">
        <v>3202033</v>
      </c>
      <c r="AE523" s="169" t="s">
        <v>1341</v>
      </c>
      <c r="AF523" s="169" t="s">
        <v>1342</v>
      </c>
      <c r="AG523" s="168" t="s">
        <v>1311</v>
      </c>
      <c r="AH523" s="192"/>
    </row>
    <row r="524" spans="1:34" ht="98.25" customHeight="1" x14ac:dyDescent="0.25">
      <c r="A524" s="192"/>
      <c r="B524" s="168" t="s">
        <v>1314</v>
      </c>
      <c r="C524" s="168" t="s">
        <v>1315</v>
      </c>
      <c r="D524" s="168" t="s">
        <v>1337</v>
      </c>
      <c r="E524" s="183" t="s">
        <v>1337</v>
      </c>
      <c r="F524" s="168" t="s">
        <v>1152</v>
      </c>
      <c r="G524" s="183" t="s">
        <v>1158</v>
      </c>
      <c r="H524" s="168" t="s">
        <v>1320</v>
      </c>
      <c r="I524" s="168" t="s">
        <v>1118</v>
      </c>
      <c r="J524" s="186">
        <v>0</v>
      </c>
      <c r="K524" s="185"/>
      <c r="L524" s="168"/>
      <c r="M524" s="185"/>
      <c r="N524" s="168"/>
      <c r="O524" s="168"/>
      <c r="P524" s="168"/>
      <c r="Q524" s="168"/>
      <c r="R524" s="168"/>
      <c r="S524" s="168"/>
      <c r="T524" s="168"/>
      <c r="U524" s="168"/>
      <c r="V524" s="168"/>
      <c r="W524" s="168" t="s">
        <v>1165</v>
      </c>
      <c r="X524" s="183" t="s">
        <v>1160</v>
      </c>
      <c r="Y524" s="168" t="s">
        <v>55</v>
      </c>
      <c r="Z524" s="170">
        <v>2017011000179</v>
      </c>
      <c r="AA524" s="170" t="s">
        <v>1238</v>
      </c>
      <c r="AB524" s="169" t="s">
        <v>1179</v>
      </c>
      <c r="AC524" s="169" t="s">
        <v>1308</v>
      </c>
      <c r="AD524" s="170">
        <v>3202033</v>
      </c>
      <c r="AE524" s="169" t="s">
        <v>1343</v>
      </c>
      <c r="AF524" s="169" t="s">
        <v>1344</v>
      </c>
      <c r="AG524" s="168" t="s">
        <v>1311</v>
      </c>
      <c r="AH524" s="192"/>
    </row>
    <row r="525" spans="1:34" ht="98.25" customHeight="1" x14ac:dyDescent="0.25">
      <c r="A525" s="192"/>
      <c r="B525" s="168" t="s">
        <v>1314</v>
      </c>
      <c r="C525" s="168" t="s">
        <v>1315</v>
      </c>
      <c r="D525" s="168" t="s">
        <v>1337</v>
      </c>
      <c r="E525" s="183" t="s">
        <v>1337</v>
      </c>
      <c r="F525" s="168" t="s">
        <v>1152</v>
      </c>
      <c r="G525" s="183" t="s">
        <v>1158</v>
      </c>
      <c r="H525" s="168" t="s">
        <v>1320</v>
      </c>
      <c r="I525" s="168" t="s">
        <v>1118</v>
      </c>
      <c r="J525" s="186">
        <v>0</v>
      </c>
      <c r="K525" s="185"/>
      <c r="L525" s="168"/>
      <c r="M525" s="185"/>
      <c r="N525" s="168"/>
      <c r="O525" s="168"/>
      <c r="P525" s="168"/>
      <c r="Q525" s="168"/>
      <c r="R525" s="168"/>
      <c r="S525" s="168"/>
      <c r="T525" s="168"/>
      <c r="U525" s="168"/>
      <c r="V525" s="168"/>
      <c r="W525" s="168" t="s">
        <v>1165</v>
      </c>
      <c r="X525" s="183" t="s">
        <v>1160</v>
      </c>
      <c r="Y525" s="168" t="s">
        <v>55</v>
      </c>
      <c r="Z525" s="170">
        <v>2017011000179</v>
      </c>
      <c r="AA525" s="170" t="s">
        <v>1238</v>
      </c>
      <c r="AB525" s="169" t="s">
        <v>1179</v>
      </c>
      <c r="AC525" s="169" t="s">
        <v>1308</v>
      </c>
      <c r="AD525" s="170">
        <v>3202033</v>
      </c>
      <c r="AE525" s="169" t="s">
        <v>1309</v>
      </c>
      <c r="AF525" s="169" t="s">
        <v>1310</v>
      </c>
      <c r="AG525" s="168" t="s">
        <v>1311</v>
      </c>
      <c r="AH525" s="192"/>
    </row>
    <row r="526" spans="1:34" ht="98.25" customHeight="1" x14ac:dyDescent="0.25">
      <c r="A526" s="192"/>
      <c r="B526" s="168" t="s">
        <v>1314</v>
      </c>
      <c r="C526" s="168" t="s">
        <v>1315</v>
      </c>
      <c r="D526" s="168" t="s">
        <v>1337</v>
      </c>
      <c r="E526" s="183" t="s">
        <v>1337</v>
      </c>
      <c r="F526" s="168" t="s">
        <v>1152</v>
      </c>
      <c r="G526" s="183" t="s">
        <v>1158</v>
      </c>
      <c r="H526" s="168" t="s">
        <v>1320</v>
      </c>
      <c r="I526" s="168" t="s">
        <v>1118</v>
      </c>
      <c r="J526" s="186">
        <v>0</v>
      </c>
      <c r="K526" s="185"/>
      <c r="L526" s="168"/>
      <c r="M526" s="185"/>
      <c r="N526" s="168"/>
      <c r="O526" s="168"/>
      <c r="P526" s="168"/>
      <c r="Q526" s="168"/>
      <c r="R526" s="168"/>
      <c r="S526" s="168"/>
      <c r="T526" s="168"/>
      <c r="U526" s="168"/>
      <c r="V526" s="168"/>
      <c r="W526" s="168" t="s">
        <v>1165</v>
      </c>
      <c r="X526" s="183" t="s">
        <v>1160</v>
      </c>
      <c r="Y526" s="168" t="s">
        <v>55</v>
      </c>
      <c r="Z526" s="170">
        <v>2017011000179</v>
      </c>
      <c r="AA526" s="170" t="s">
        <v>1238</v>
      </c>
      <c r="AB526" s="169" t="s">
        <v>1179</v>
      </c>
      <c r="AC526" s="169" t="s">
        <v>1338</v>
      </c>
      <c r="AD526" s="170">
        <v>3202035</v>
      </c>
      <c r="AE526" s="169" t="s">
        <v>1339</v>
      </c>
      <c r="AF526" s="169" t="s">
        <v>1340</v>
      </c>
      <c r="AG526" s="168" t="s">
        <v>1311</v>
      </c>
      <c r="AH526" s="192"/>
    </row>
    <row r="527" spans="1:34" ht="98.25" customHeight="1" x14ac:dyDescent="0.25">
      <c r="A527" s="192"/>
      <c r="B527" s="168" t="s">
        <v>1314</v>
      </c>
      <c r="C527" s="168" t="s">
        <v>1315</v>
      </c>
      <c r="D527" s="168" t="s">
        <v>1337</v>
      </c>
      <c r="E527" s="183" t="s">
        <v>1337</v>
      </c>
      <c r="F527" s="168" t="s">
        <v>1152</v>
      </c>
      <c r="G527" s="183" t="s">
        <v>1158</v>
      </c>
      <c r="H527" s="168" t="s">
        <v>1320</v>
      </c>
      <c r="I527" s="168" t="s">
        <v>1118</v>
      </c>
      <c r="J527" s="186">
        <v>0</v>
      </c>
      <c r="K527" s="185"/>
      <c r="L527" s="168"/>
      <c r="M527" s="185"/>
      <c r="N527" s="168"/>
      <c r="O527" s="168"/>
      <c r="P527" s="168"/>
      <c r="Q527" s="168"/>
      <c r="R527" s="168"/>
      <c r="S527" s="168"/>
      <c r="T527" s="168"/>
      <c r="U527" s="168"/>
      <c r="V527" s="168"/>
      <c r="W527" s="168" t="s">
        <v>1165</v>
      </c>
      <c r="X527" s="183" t="s">
        <v>1160</v>
      </c>
      <c r="Y527" s="168" t="s">
        <v>55</v>
      </c>
      <c r="Z527" s="170">
        <v>2017011000179</v>
      </c>
      <c r="AA527" s="170" t="s">
        <v>1238</v>
      </c>
      <c r="AB527" s="169" t="s">
        <v>1179</v>
      </c>
      <c r="AC527" s="169" t="s">
        <v>1338</v>
      </c>
      <c r="AD527" s="170">
        <v>3202035</v>
      </c>
      <c r="AE527" s="169" t="s">
        <v>1345</v>
      </c>
      <c r="AF527" s="171" t="s">
        <v>1346</v>
      </c>
      <c r="AG527" s="168" t="s">
        <v>1311</v>
      </c>
      <c r="AH527" s="192"/>
    </row>
    <row r="528" spans="1:34" ht="98.25" customHeight="1" x14ac:dyDescent="0.25">
      <c r="A528" s="192"/>
      <c r="B528" s="168" t="s">
        <v>1314</v>
      </c>
      <c r="C528" s="168" t="s">
        <v>1315</v>
      </c>
      <c r="D528" s="168" t="s">
        <v>1337</v>
      </c>
      <c r="E528" s="183" t="s">
        <v>1337</v>
      </c>
      <c r="F528" s="168" t="s">
        <v>1152</v>
      </c>
      <c r="G528" s="183" t="s">
        <v>1158</v>
      </c>
      <c r="H528" s="168" t="s">
        <v>1320</v>
      </c>
      <c r="I528" s="168" t="s">
        <v>1118</v>
      </c>
      <c r="J528" s="186">
        <v>0</v>
      </c>
      <c r="K528" s="185">
        <v>0</v>
      </c>
      <c r="L528" s="168">
        <v>0</v>
      </c>
      <c r="M528" s="185">
        <v>0</v>
      </c>
      <c r="N528" s="168">
        <v>0</v>
      </c>
      <c r="O528" s="168">
        <v>0</v>
      </c>
      <c r="P528" s="168">
        <v>0</v>
      </c>
      <c r="Q528" s="168">
        <v>0</v>
      </c>
      <c r="R528" s="168">
        <v>0</v>
      </c>
      <c r="S528" s="168">
        <v>0</v>
      </c>
      <c r="T528" s="168">
        <v>0</v>
      </c>
      <c r="U528" s="168">
        <v>0</v>
      </c>
      <c r="V528" s="168">
        <v>0</v>
      </c>
      <c r="W528" s="168" t="s">
        <v>1165</v>
      </c>
      <c r="X528" s="183" t="s">
        <v>1160</v>
      </c>
      <c r="Y528" s="168" t="s">
        <v>55</v>
      </c>
      <c r="Z528" s="170">
        <v>2017011000179</v>
      </c>
      <c r="AA528" s="170" t="s">
        <v>1238</v>
      </c>
      <c r="AB528" s="169" t="s">
        <v>1179</v>
      </c>
      <c r="AC528" s="169" t="s">
        <v>1235</v>
      </c>
      <c r="AD528" s="170">
        <v>3202036</v>
      </c>
      <c r="AE528" s="169" t="s">
        <v>1321</v>
      </c>
      <c r="AF528" s="169" t="s">
        <v>1322</v>
      </c>
      <c r="AG528" s="168" t="s">
        <v>1311</v>
      </c>
      <c r="AH528" s="192"/>
    </row>
    <row r="529" spans="1:34" ht="98.25" customHeight="1" x14ac:dyDescent="0.25">
      <c r="A529" s="192"/>
      <c r="B529" s="168" t="s">
        <v>1314</v>
      </c>
      <c r="C529" s="168" t="s">
        <v>1315</v>
      </c>
      <c r="D529" s="168" t="s">
        <v>1337</v>
      </c>
      <c r="E529" s="183" t="s">
        <v>1337</v>
      </c>
      <c r="F529" s="168" t="s">
        <v>1152</v>
      </c>
      <c r="G529" s="183" t="s">
        <v>1158</v>
      </c>
      <c r="H529" s="168" t="s">
        <v>1320</v>
      </c>
      <c r="I529" s="168" t="s">
        <v>1118</v>
      </c>
      <c r="J529" s="186">
        <v>0</v>
      </c>
      <c r="K529" s="185">
        <v>0</v>
      </c>
      <c r="L529" s="168">
        <v>0</v>
      </c>
      <c r="M529" s="185">
        <v>0</v>
      </c>
      <c r="N529" s="168">
        <v>0</v>
      </c>
      <c r="O529" s="168">
        <v>0</v>
      </c>
      <c r="P529" s="168">
        <v>0</v>
      </c>
      <c r="Q529" s="168">
        <v>0</v>
      </c>
      <c r="R529" s="168">
        <v>0</v>
      </c>
      <c r="S529" s="168">
        <v>0</v>
      </c>
      <c r="T529" s="168">
        <v>0</v>
      </c>
      <c r="U529" s="168">
        <v>0</v>
      </c>
      <c r="V529" s="168">
        <v>0</v>
      </c>
      <c r="W529" s="168" t="s">
        <v>1165</v>
      </c>
      <c r="X529" s="183" t="s">
        <v>1160</v>
      </c>
      <c r="Y529" s="168" t="s">
        <v>55</v>
      </c>
      <c r="Z529" s="170">
        <v>2017011000179</v>
      </c>
      <c r="AA529" s="170" t="s">
        <v>1238</v>
      </c>
      <c r="AB529" s="169" t="s">
        <v>1179</v>
      </c>
      <c r="AC529" s="169" t="s">
        <v>1235</v>
      </c>
      <c r="AD529" s="170">
        <v>3202036</v>
      </c>
      <c r="AE529" s="169" t="s">
        <v>1347</v>
      </c>
      <c r="AF529" s="169" t="s">
        <v>1348</v>
      </c>
      <c r="AG529" s="168" t="s">
        <v>1311</v>
      </c>
      <c r="AH529" s="192"/>
    </row>
    <row r="530" spans="1:34" ht="98.25" customHeight="1" x14ac:dyDescent="0.25">
      <c r="A530" s="192"/>
      <c r="B530" s="168" t="s">
        <v>1314</v>
      </c>
      <c r="C530" s="168" t="s">
        <v>1315</v>
      </c>
      <c r="D530" s="168" t="s">
        <v>1337</v>
      </c>
      <c r="E530" s="183" t="s">
        <v>1337</v>
      </c>
      <c r="F530" s="168" t="s">
        <v>1152</v>
      </c>
      <c r="G530" s="183" t="s">
        <v>1158</v>
      </c>
      <c r="H530" s="168" t="s">
        <v>1320</v>
      </c>
      <c r="I530" s="168" t="s">
        <v>1118</v>
      </c>
      <c r="J530" s="186">
        <v>0</v>
      </c>
      <c r="K530" s="185" t="s">
        <v>1159</v>
      </c>
      <c r="L530" s="168" t="s">
        <v>1159</v>
      </c>
      <c r="M530" s="185" t="s">
        <v>1159</v>
      </c>
      <c r="N530" s="168" t="s">
        <v>1159</v>
      </c>
      <c r="O530" s="168" t="s">
        <v>1159</v>
      </c>
      <c r="P530" s="168" t="s">
        <v>1159</v>
      </c>
      <c r="Q530" s="168" t="s">
        <v>1159</v>
      </c>
      <c r="R530" s="168" t="s">
        <v>1159</v>
      </c>
      <c r="S530" s="168" t="s">
        <v>1159</v>
      </c>
      <c r="T530" s="168" t="s">
        <v>1159</v>
      </c>
      <c r="U530" s="168" t="s">
        <v>1159</v>
      </c>
      <c r="V530" s="168" t="s">
        <v>1159</v>
      </c>
      <c r="W530" s="168" t="s">
        <v>1165</v>
      </c>
      <c r="X530" s="183" t="s">
        <v>1160</v>
      </c>
      <c r="Y530" s="168" t="s">
        <v>55</v>
      </c>
      <c r="Z530" s="170">
        <v>2017011000179</v>
      </c>
      <c r="AA530" s="170" t="s">
        <v>1238</v>
      </c>
      <c r="AB530" s="169" t="s">
        <v>1179</v>
      </c>
      <c r="AC530" s="169" t="s">
        <v>1235</v>
      </c>
      <c r="AD530" s="170">
        <v>3202036</v>
      </c>
      <c r="AE530" s="169" t="s">
        <v>1236</v>
      </c>
      <c r="AF530" s="169" t="s">
        <v>1237</v>
      </c>
      <c r="AG530" s="168" t="s">
        <v>1311</v>
      </c>
      <c r="AH530" s="192"/>
    </row>
    <row r="531" spans="1:34" ht="98.25" customHeight="1" x14ac:dyDescent="0.25">
      <c r="A531" s="192"/>
      <c r="B531" s="168" t="s">
        <v>1314</v>
      </c>
      <c r="C531" s="168" t="s">
        <v>1315</v>
      </c>
      <c r="D531" s="168" t="s">
        <v>1337</v>
      </c>
      <c r="E531" s="183" t="s">
        <v>1337</v>
      </c>
      <c r="F531" s="168" t="s">
        <v>1223</v>
      </c>
      <c r="G531" s="183" t="s">
        <v>1312</v>
      </c>
      <c r="H531" s="168" t="s">
        <v>1117</v>
      </c>
      <c r="I531" s="168" t="s">
        <v>1118</v>
      </c>
      <c r="J531" s="186">
        <v>383000000</v>
      </c>
      <c r="K531" s="185">
        <v>0</v>
      </c>
      <c r="L531" s="168">
        <v>0</v>
      </c>
      <c r="M531" s="185">
        <v>0</v>
      </c>
      <c r="N531" s="168">
        <v>0</v>
      </c>
      <c r="O531" s="168">
        <v>0</v>
      </c>
      <c r="P531" s="168">
        <v>0</v>
      </c>
      <c r="Q531" s="168">
        <v>0</v>
      </c>
      <c r="R531" s="168">
        <v>0</v>
      </c>
      <c r="S531" s="168">
        <v>0</v>
      </c>
      <c r="T531" s="168">
        <v>0</v>
      </c>
      <c r="U531" s="168">
        <v>0</v>
      </c>
      <c r="V531" s="168">
        <v>0</v>
      </c>
      <c r="W531" s="168" t="s">
        <v>1165</v>
      </c>
      <c r="X531" s="183" t="s">
        <v>1160</v>
      </c>
      <c r="Y531" s="168" t="s">
        <v>55</v>
      </c>
      <c r="Z531" s="170">
        <v>2017011000179</v>
      </c>
      <c r="AA531" s="170" t="s">
        <v>1238</v>
      </c>
      <c r="AB531" s="169" t="s">
        <v>1179</v>
      </c>
      <c r="AC531" s="169" t="s">
        <v>1235</v>
      </c>
      <c r="AD531" s="170">
        <v>3202036</v>
      </c>
      <c r="AE531" s="169" t="s">
        <v>1236</v>
      </c>
      <c r="AF531" s="169" t="s">
        <v>1237</v>
      </c>
      <c r="AG531" s="168" t="s">
        <v>1311</v>
      </c>
      <c r="AH531" s="192"/>
    </row>
    <row r="532" spans="1:34" ht="98.25" customHeight="1" x14ac:dyDescent="0.25">
      <c r="A532" s="192"/>
      <c r="B532" s="168" t="s">
        <v>1314</v>
      </c>
      <c r="C532" s="168" t="s">
        <v>1315</v>
      </c>
      <c r="D532" s="168" t="s">
        <v>1337</v>
      </c>
      <c r="E532" s="183" t="s">
        <v>1337</v>
      </c>
      <c r="F532" s="168" t="s">
        <v>1152</v>
      </c>
      <c r="G532" s="183" t="s">
        <v>1158</v>
      </c>
      <c r="H532" s="168" t="s">
        <v>1320</v>
      </c>
      <c r="I532" s="168" t="s">
        <v>1118</v>
      </c>
      <c r="J532" s="186">
        <v>450000000</v>
      </c>
      <c r="K532" s="185" t="s">
        <v>1159</v>
      </c>
      <c r="L532" s="168" t="s">
        <v>1159</v>
      </c>
      <c r="M532" s="185" t="s">
        <v>1159</v>
      </c>
      <c r="N532" s="168" t="s">
        <v>1159</v>
      </c>
      <c r="O532" s="168" t="s">
        <v>1159</v>
      </c>
      <c r="P532" s="168" t="s">
        <v>1159</v>
      </c>
      <c r="Q532" s="168" t="s">
        <v>1159</v>
      </c>
      <c r="R532" s="168" t="s">
        <v>1159</v>
      </c>
      <c r="S532" s="168" t="s">
        <v>1159</v>
      </c>
      <c r="T532" s="168" t="s">
        <v>1159</v>
      </c>
      <c r="U532" s="168" t="s">
        <v>1159</v>
      </c>
      <c r="V532" s="168" t="s">
        <v>1159</v>
      </c>
      <c r="W532" s="168" t="s">
        <v>1165</v>
      </c>
      <c r="X532" s="183" t="s">
        <v>1160</v>
      </c>
      <c r="Y532" s="168" t="s">
        <v>55</v>
      </c>
      <c r="Z532" s="170">
        <v>2017011000179</v>
      </c>
      <c r="AA532" s="170" t="s">
        <v>1238</v>
      </c>
      <c r="AB532" s="169" t="s">
        <v>1179</v>
      </c>
      <c r="AC532" s="169" t="s">
        <v>1235</v>
      </c>
      <c r="AD532" s="170">
        <v>3202036</v>
      </c>
      <c r="AE532" s="169" t="s">
        <v>1321</v>
      </c>
      <c r="AF532" s="169" t="s">
        <v>1322</v>
      </c>
      <c r="AG532" s="168" t="s">
        <v>1311</v>
      </c>
      <c r="AH532" s="192"/>
    </row>
    <row r="533" spans="1:34" ht="98.25" customHeight="1" x14ac:dyDescent="0.25">
      <c r="A533" s="192"/>
      <c r="B533" s="168" t="s">
        <v>1314</v>
      </c>
      <c r="C533" s="168" t="s">
        <v>1315</v>
      </c>
      <c r="D533" s="168" t="s">
        <v>1337</v>
      </c>
      <c r="E533" s="183" t="s">
        <v>1337</v>
      </c>
      <c r="F533" s="168" t="s">
        <v>1152</v>
      </c>
      <c r="G533" s="183" t="s">
        <v>1158</v>
      </c>
      <c r="H533" s="168" t="s">
        <v>1320</v>
      </c>
      <c r="I533" s="168" t="s">
        <v>1118</v>
      </c>
      <c r="J533" s="186">
        <v>45000000</v>
      </c>
      <c r="K533" s="185" t="s">
        <v>1159</v>
      </c>
      <c r="L533" s="168" t="s">
        <v>1159</v>
      </c>
      <c r="M533" s="185" t="s">
        <v>1159</v>
      </c>
      <c r="N533" s="168" t="s">
        <v>1159</v>
      </c>
      <c r="O533" s="168" t="s">
        <v>1159</v>
      </c>
      <c r="P533" s="168" t="s">
        <v>1159</v>
      </c>
      <c r="Q533" s="168" t="s">
        <v>1159</v>
      </c>
      <c r="R533" s="168" t="s">
        <v>1159</v>
      </c>
      <c r="S533" s="168" t="s">
        <v>1159</v>
      </c>
      <c r="T533" s="168" t="s">
        <v>1159</v>
      </c>
      <c r="U533" s="168" t="s">
        <v>1159</v>
      </c>
      <c r="V533" s="168" t="s">
        <v>1159</v>
      </c>
      <c r="W533" s="168" t="s">
        <v>1165</v>
      </c>
      <c r="X533" s="183" t="s">
        <v>1160</v>
      </c>
      <c r="Y533" s="168" t="s">
        <v>55</v>
      </c>
      <c r="Z533" s="170">
        <v>2017011000179</v>
      </c>
      <c r="AA533" s="170" t="s">
        <v>1238</v>
      </c>
      <c r="AB533" s="169" t="s">
        <v>1179</v>
      </c>
      <c r="AC533" s="169" t="s">
        <v>1235</v>
      </c>
      <c r="AD533" s="170">
        <v>3202036</v>
      </c>
      <c r="AE533" s="169" t="s">
        <v>1321</v>
      </c>
      <c r="AF533" s="169" t="s">
        <v>1322</v>
      </c>
      <c r="AG533" s="168" t="s">
        <v>1311</v>
      </c>
      <c r="AH533" s="192"/>
    </row>
    <row r="534" spans="1:34" ht="98.25" customHeight="1" x14ac:dyDescent="0.25">
      <c r="A534" s="192"/>
      <c r="B534" s="168" t="s">
        <v>1314</v>
      </c>
      <c r="C534" s="168" t="s">
        <v>1315</v>
      </c>
      <c r="D534" s="168" t="s">
        <v>1337</v>
      </c>
      <c r="E534" s="183" t="s">
        <v>1337</v>
      </c>
      <c r="F534" s="168" t="s">
        <v>1152</v>
      </c>
      <c r="G534" s="183" t="s">
        <v>1158</v>
      </c>
      <c r="H534" s="168" t="s">
        <v>1320</v>
      </c>
      <c r="I534" s="168" t="s">
        <v>1118</v>
      </c>
      <c r="J534" s="186">
        <v>42711780</v>
      </c>
      <c r="K534" s="185" t="s">
        <v>1159</v>
      </c>
      <c r="L534" s="168" t="s">
        <v>1159</v>
      </c>
      <c r="M534" s="185" t="s">
        <v>1159</v>
      </c>
      <c r="N534" s="168" t="s">
        <v>1159</v>
      </c>
      <c r="O534" s="168" t="s">
        <v>1159</v>
      </c>
      <c r="P534" s="168" t="s">
        <v>1159</v>
      </c>
      <c r="Q534" s="168" t="s">
        <v>1159</v>
      </c>
      <c r="R534" s="168" t="s">
        <v>1159</v>
      </c>
      <c r="S534" s="168" t="s">
        <v>1159</v>
      </c>
      <c r="T534" s="168" t="s">
        <v>1159</v>
      </c>
      <c r="U534" s="168" t="s">
        <v>1159</v>
      </c>
      <c r="V534" s="168" t="s">
        <v>1159</v>
      </c>
      <c r="W534" s="168" t="s">
        <v>1165</v>
      </c>
      <c r="X534" s="183" t="s">
        <v>1160</v>
      </c>
      <c r="Y534" s="168" t="s">
        <v>55</v>
      </c>
      <c r="Z534" s="170">
        <v>2017011000179</v>
      </c>
      <c r="AA534" s="170" t="s">
        <v>1238</v>
      </c>
      <c r="AB534" s="169" t="s">
        <v>1179</v>
      </c>
      <c r="AC534" s="169" t="s">
        <v>1235</v>
      </c>
      <c r="AD534" s="170">
        <v>3202036</v>
      </c>
      <c r="AE534" s="169" t="s">
        <v>1321</v>
      </c>
      <c r="AF534" s="169" t="s">
        <v>1322</v>
      </c>
      <c r="AG534" s="168" t="s">
        <v>1311</v>
      </c>
      <c r="AH534" s="192"/>
    </row>
    <row r="535" spans="1:34" ht="98.25" customHeight="1" x14ac:dyDescent="0.25">
      <c r="A535" s="192"/>
      <c r="B535" s="168" t="s">
        <v>1314</v>
      </c>
      <c r="C535" s="168" t="s">
        <v>1315</v>
      </c>
      <c r="D535" s="168" t="s">
        <v>1337</v>
      </c>
      <c r="E535" s="183" t="s">
        <v>1337</v>
      </c>
      <c r="F535" s="168" t="s">
        <v>1223</v>
      </c>
      <c r="G535" s="183" t="s">
        <v>1312</v>
      </c>
      <c r="H535" s="168" t="s">
        <v>1117</v>
      </c>
      <c r="I535" s="168" t="s">
        <v>1118</v>
      </c>
      <c r="J535" s="186">
        <v>17000000</v>
      </c>
      <c r="K535" s="185"/>
      <c r="L535" s="168"/>
      <c r="M535" s="185"/>
      <c r="N535" s="168"/>
      <c r="O535" s="168"/>
      <c r="P535" s="168"/>
      <c r="Q535" s="168"/>
      <c r="R535" s="168"/>
      <c r="S535" s="168"/>
      <c r="T535" s="168"/>
      <c r="U535" s="168"/>
      <c r="V535" s="168"/>
      <c r="W535" s="168" t="s">
        <v>1165</v>
      </c>
      <c r="X535" s="183" t="s">
        <v>1160</v>
      </c>
      <c r="Y535" s="168" t="s">
        <v>55</v>
      </c>
      <c r="Z535" s="170">
        <v>2017011000179</v>
      </c>
      <c r="AA535" s="170" t="s">
        <v>1238</v>
      </c>
      <c r="AB535" s="169" t="s">
        <v>1179</v>
      </c>
      <c r="AC535" s="169" t="s">
        <v>1235</v>
      </c>
      <c r="AD535" s="170">
        <v>3202036</v>
      </c>
      <c r="AE535" s="169" t="s">
        <v>1347</v>
      </c>
      <c r="AF535" s="169" t="s">
        <v>1348</v>
      </c>
      <c r="AG535" s="168" t="s">
        <v>1311</v>
      </c>
      <c r="AH535" s="192"/>
    </row>
    <row r="536" spans="1:34" ht="98.25" customHeight="1" x14ac:dyDescent="0.25">
      <c r="A536" s="192"/>
      <c r="B536" s="168" t="s">
        <v>1314</v>
      </c>
      <c r="C536" s="168" t="s">
        <v>1315</v>
      </c>
      <c r="D536" s="168" t="s">
        <v>1337</v>
      </c>
      <c r="E536" s="183" t="s">
        <v>1337</v>
      </c>
      <c r="F536" s="168" t="s">
        <v>1223</v>
      </c>
      <c r="G536" s="183" t="s">
        <v>1312</v>
      </c>
      <c r="H536" s="168" t="s">
        <v>1117</v>
      </c>
      <c r="I536" s="168" t="s">
        <v>1118</v>
      </c>
      <c r="J536" s="186">
        <v>95750000</v>
      </c>
      <c r="K536" s="185"/>
      <c r="L536" s="168"/>
      <c r="M536" s="185"/>
      <c r="N536" s="168"/>
      <c r="O536" s="168"/>
      <c r="P536" s="168"/>
      <c r="Q536" s="168"/>
      <c r="R536" s="168"/>
      <c r="S536" s="168"/>
      <c r="T536" s="168"/>
      <c r="U536" s="168"/>
      <c r="V536" s="168"/>
      <c r="W536" s="168" t="s">
        <v>1165</v>
      </c>
      <c r="X536" s="183" t="s">
        <v>1160</v>
      </c>
      <c r="Y536" s="168" t="s">
        <v>55</v>
      </c>
      <c r="Z536" s="170">
        <v>2017011000179</v>
      </c>
      <c r="AA536" s="170" t="s">
        <v>1238</v>
      </c>
      <c r="AB536" s="169" t="s">
        <v>1179</v>
      </c>
      <c r="AC536" s="169" t="s">
        <v>1235</v>
      </c>
      <c r="AD536" s="170">
        <v>3202036</v>
      </c>
      <c r="AE536" s="169" t="s">
        <v>1236</v>
      </c>
      <c r="AF536" s="169" t="s">
        <v>1237</v>
      </c>
      <c r="AG536" s="168" t="s">
        <v>1311</v>
      </c>
      <c r="AH536" s="192"/>
    </row>
    <row r="537" spans="1:34" ht="98.25" customHeight="1" x14ac:dyDescent="0.25">
      <c r="A537" s="192"/>
      <c r="B537" s="168" t="s">
        <v>1314</v>
      </c>
      <c r="C537" s="168" t="s">
        <v>1315</v>
      </c>
      <c r="D537" s="168" t="s">
        <v>1337</v>
      </c>
      <c r="E537" s="183" t="s">
        <v>1337</v>
      </c>
      <c r="F537" s="168" t="s">
        <v>1223</v>
      </c>
      <c r="G537" s="183" t="s">
        <v>1312</v>
      </c>
      <c r="H537" s="168" t="s">
        <v>1117</v>
      </c>
      <c r="I537" s="168" t="s">
        <v>1118</v>
      </c>
      <c r="J537" s="186">
        <v>45000000</v>
      </c>
      <c r="K537" s="185"/>
      <c r="L537" s="168"/>
      <c r="M537" s="185"/>
      <c r="N537" s="168"/>
      <c r="O537" s="168"/>
      <c r="P537" s="168"/>
      <c r="Q537" s="168"/>
      <c r="R537" s="168"/>
      <c r="S537" s="168"/>
      <c r="T537" s="168"/>
      <c r="U537" s="168"/>
      <c r="V537" s="168"/>
      <c r="W537" s="168" t="s">
        <v>1165</v>
      </c>
      <c r="X537" s="183" t="s">
        <v>1160</v>
      </c>
      <c r="Y537" s="168" t="s">
        <v>55</v>
      </c>
      <c r="Z537" s="170">
        <v>2017011000179</v>
      </c>
      <c r="AA537" s="170" t="s">
        <v>1238</v>
      </c>
      <c r="AB537" s="169" t="s">
        <v>1179</v>
      </c>
      <c r="AC537" s="169" t="s">
        <v>1235</v>
      </c>
      <c r="AD537" s="170">
        <v>3202036</v>
      </c>
      <c r="AE537" s="169" t="s">
        <v>1236</v>
      </c>
      <c r="AF537" s="169" t="s">
        <v>1237</v>
      </c>
      <c r="AG537" s="168" t="s">
        <v>1192</v>
      </c>
      <c r="AH537" s="192"/>
    </row>
    <row r="538" spans="1:34" ht="98.25" customHeight="1" x14ac:dyDescent="0.25">
      <c r="A538" s="192"/>
      <c r="B538" s="168" t="s">
        <v>1314</v>
      </c>
      <c r="C538" s="168" t="s">
        <v>1315</v>
      </c>
      <c r="D538" s="168" t="s">
        <v>1337</v>
      </c>
      <c r="E538" s="183" t="s">
        <v>1337</v>
      </c>
      <c r="F538" s="168" t="s">
        <v>1324</v>
      </c>
      <c r="G538" s="183" t="s">
        <v>1325</v>
      </c>
      <c r="H538" s="168" t="s">
        <v>1326</v>
      </c>
      <c r="I538" s="168" t="s">
        <v>1118</v>
      </c>
      <c r="J538" s="186">
        <v>12616241</v>
      </c>
      <c r="K538" s="185"/>
      <c r="L538" s="168"/>
      <c r="M538" s="185"/>
      <c r="N538" s="168"/>
      <c r="O538" s="168" t="s">
        <v>1133</v>
      </c>
      <c r="P538" s="168" t="s">
        <v>1327</v>
      </c>
      <c r="Q538" s="168" t="s">
        <v>1171</v>
      </c>
      <c r="R538" s="168" t="s">
        <v>1334</v>
      </c>
      <c r="S538" s="168"/>
      <c r="T538" s="168"/>
      <c r="U538" s="168"/>
      <c r="V538" s="168"/>
      <c r="W538" s="168" t="s">
        <v>1165</v>
      </c>
      <c r="X538" s="183" t="s">
        <v>1160</v>
      </c>
      <c r="Y538" s="168" t="s">
        <v>1328</v>
      </c>
      <c r="Z538" s="170">
        <v>2022011000088</v>
      </c>
      <c r="AA538" s="170" t="s">
        <v>1329</v>
      </c>
      <c r="AB538" s="169" t="s">
        <v>1330</v>
      </c>
      <c r="AC538" s="169" t="s">
        <v>1269</v>
      </c>
      <c r="AD538" s="170">
        <v>3202005</v>
      </c>
      <c r="AE538" s="169" t="s">
        <v>1331</v>
      </c>
      <c r="AF538" s="169" t="s">
        <v>1349</v>
      </c>
      <c r="AG538" s="168" t="s">
        <v>1350</v>
      </c>
      <c r="AH538" s="192"/>
    </row>
    <row r="539" spans="1:34" ht="98.25" customHeight="1" x14ac:dyDescent="0.25">
      <c r="A539" s="192"/>
      <c r="B539" s="168" t="s">
        <v>1314</v>
      </c>
      <c r="C539" s="168" t="s">
        <v>1315</v>
      </c>
      <c r="D539" s="168" t="s">
        <v>1337</v>
      </c>
      <c r="E539" s="183" t="s">
        <v>1337</v>
      </c>
      <c r="F539" s="168" t="s">
        <v>1324</v>
      </c>
      <c r="G539" s="183" t="s">
        <v>1325</v>
      </c>
      <c r="H539" s="168" t="s">
        <v>1326</v>
      </c>
      <c r="I539" s="168" t="s">
        <v>1118</v>
      </c>
      <c r="J539" s="186">
        <v>2434333</v>
      </c>
      <c r="K539" s="185"/>
      <c r="L539" s="168"/>
      <c r="M539" s="185"/>
      <c r="N539" s="168"/>
      <c r="O539" s="168" t="s">
        <v>1133</v>
      </c>
      <c r="P539" s="168" t="s">
        <v>1327</v>
      </c>
      <c r="Q539" s="168" t="s">
        <v>1171</v>
      </c>
      <c r="R539" s="168" t="s">
        <v>1334</v>
      </c>
      <c r="S539" s="168"/>
      <c r="T539" s="168"/>
      <c r="U539" s="168"/>
      <c r="V539" s="168"/>
      <c r="W539" s="168" t="s">
        <v>1165</v>
      </c>
      <c r="X539" s="183" t="s">
        <v>1160</v>
      </c>
      <c r="Y539" s="168" t="s">
        <v>1328</v>
      </c>
      <c r="Z539" s="170">
        <v>2022011000088</v>
      </c>
      <c r="AA539" s="170" t="s">
        <v>1329</v>
      </c>
      <c r="AB539" s="169" t="s">
        <v>1330</v>
      </c>
      <c r="AC539" s="169" t="s">
        <v>1269</v>
      </c>
      <c r="AD539" s="170">
        <v>3202005</v>
      </c>
      <c r="AE539" s="169" t="s">
        <v>1331</v>
      </c>
      <c r="AF539" s="169" t="s">
        <v>1335</v>
      </c>
      <c r="AG539" s="168" t="s">
        <v>1336</v>
      </c>
      <c r="AH539" s="192"/>
    </row>
    <row r="540" spans="1:34" ht="98.25" customHeight="1" x14ac:dyDescent="0.25">
      <c r="A540" s="192"/>
      <c r="B540" s="168" t="s">
        <v>1314</v>
      </c>
      <c r="C540" s="168" t="s">
        <v>1315</v>
      </c>
      <c r="D540" s="168" t="s">
        <v>1337</v>
      </c>
      <c r="E540" s="183" t="s">
        <v>1337</v>
      </c>
      <c r="F540" s="168" t="s">
        <v>1324</v>
      </c>
      <c r="G540" s="183" t="s">
        <v>1325</v>
      </c>
      <c r="H540" s="168" t="s">
        <v>1326</v>
      </c>
      <c r="I540" s="168" t="s">
        <v>1118</v>
      </c>
      <c r="J540" s="186">
        <v>39249883</v>
      </c>
      <c r="K540" s="185"/>
      <c r="L540" s="168"/>
      <c r="M540" s="185"/>
      <c r="N540" s="168"/>
      <c r="O540" s="168" t="s">
        <v>1133</v>
      </c>
      <c r="P540" s="168" t="s">
        <v>1327</v>
      </c>
      <c r="Q540" s="168" t="s">
        <v>1171</v>
      </c>
      <c r="R540" s="168" t="s">
        <v>1334</v>
      </c>
      <c r="S540" s="168"/>
      <c r="T540" s="168"/>
      <c r="U540" s="168"/>
      <c r="V540" s="168"/>
      <c r="W540" s="168" t="s">
        <v>1165</v>
      </c>
      <c r="X540" s="183" t="s">
        <v>1160</v>
      </c>
      <c r="Y540" s="168" t="s">
        <v>1328</v>
      </c>
      <c r="Z540" s="170">
        <v>2022011000088</v>
      </c>
      <c r="AA540" s="170" t="s">
        <v>1329</v>
      </c>
      <c r="AB540" s="169" t="s">
        <v>1330</v>
      </c>
      <c r="AC540" s="169" t="s">
        <v>1269</v>
      </c>
      <c r="AD540" s="170">
        <v>3202005</v>
      </c>
      <c r="AE540" s="169" t="s">
        <v>1273</v>
      </c>
      <c r="AF540" s="169" t="s">
        <v>1349</v>
      </c>
      <c r="AG540" s="168" t="s">
        <v>1350</v>
      </c>
      <c r="AH540" s="192"/>
    </row>
    <row r="541" spans="1:34" ht="98.25" customHeight="1" x14ac:dyDescent="0.25">
      <c r="A541" s="192"/>
      <c r="B541" s="168" t="s">
        <v>1314</v>
      </c>
      <c r="C541" s="168" t="s">
        <v>1315</v>
      </c>
      <c r="D541" s="168" t="s">
        <v>1337</v>
      </c>
      <c r="E541" s="183" t="s">
        <v>1337</v>
      </c>
      <c r="F541" s="168" t="s">
        <v>1324</v>
      </c>
      <c r="G541" s="183" t="s">
        <v>1325</v>
      </c>
      <c r="H541" s="168" t="s">
        <v>1326</v>
      </c>
      <c r="I541" s="168" t="s">
        <v>1118</v>
      </c>
      <c r="J541" s="186">
        <v>8630166</v>
      </c>
      <c r="K541" s="185"/>
      <c r="L541" s="168"/>
      <c r="M541" s="185"/>
      <c r="N541" s="168"/>
      <c r="O541" s="168" t="s">
        <v>1133</v>
      </c>
      <c r="P541" s="168" t="s">
        <v>1327</v>
      </c>
      <c r="Q541" s="168" t="s">
        <v>1171</v>
      </c>
      <c r="R541" s="168" t="s">
        <v>1334</v>
      </c>
      <c r="S541" s="168"/>
      <c r="T541" s="168"/>
      <c r="U541" s="168"/>
      <c r="V541" s="168"/>
      <c r="W541" s="168" t="s">
        <v>1165</v>
      </c>
      <c r="X541" s="183" t="s">
        <v>1160</v>
      </c>
      <c r="Y541" s="168" t="s">
        <v>1328</v>
      </c>
      <c r="Z541" s="170">
        <v>2022011000088</v>
      </c>
      <c r="AA541" s="170" t="s">
        <v>1329</v>
      </c>
      <c r="AB541" s="169" t="s">
        <v>1330</v>
      </c>
      <c r="AC541" s="169" t="s">
        <v>1269</v>
      </c>
      <c r="AD541" s="170">
        <v>3202005</v>
      </c>
      <c r="AE541" s="169" t="s">
        <v>1331</v>
      </c>
      <c r="AF541" s="169" t="s">
        <v>1335</v>
      </c>
      <c r="AG541" s="168" t="s">
        <v>1336</v>
      </c>
      <c r="AH541" s="192"/>
    </row>
    <row r="542" spans="1:34" ht="98.25" customHeight="1" x14ac:dyDescent="0.25">
      <c r="A542" s="192"/>
      <c r="B542" s="168" t="s">
        <v>1314</v>
      </c>
      <c r="C542" s="168" t="s">
        <v>1315</v>
      </c>
      <c r="D542" s="168" t="s">
        <v>1337</v>
      </c>
      <c r="E542" s="183" t="s">
        <v>1337</v>
      </c>
      <c r="F542" s="168" t="s">
        <v>1324</v>
      </c>
      <c r="G542" s="183" t="s">
        <v>1325</v>
      </c>
      <c r="H542" s="168" t="s">
        <v>1326</v>
      </c>
      <c r="I542" s="168" t="s">
        <v>1118</v>
      </c>
      <c r="J542" s="186">
        <v>26544000</v>
      </c>
      <c r="K542" s="185"/>
      <c r="L542" s="168"/>
      <c r="M542" s="185"/>
      <c r="N542" s="168"/>
      <c r="O542" s="168" t="s">
        <v>1133</v>
      </c>
      <c r="P542" s="168" t="s">
        <v>1327</v>
      </c>
      <c r="Q542" s="168" t="s">
        <v>1171</v>
      </c>
      <c r="R542" s="168" t="s">
        <v>1334</v>
      </c>
      <c r="S542" s="168"/>
      <c r="T542" s="168"/>
      <c r="U542" s="168"/>
      <c r="V542" s="168"/>
      <c r="W542" s="168" t="s">
        <v>1165</v>
      </c>
      <c r="X542" s="183" t="s">
        <v>1160</v>
      </c>
      <c r="Y542" s="168" t="s">
        <v>1328</v>
      </c>
      <c r="Z542" s="170">
        <v>2022011000088</v>
      </c>
      <c r="AA542" s="170" t="s">
        <v>1329</v>
      </c>
      <c r="AB542" s="169" t="s">
        <v>1330</v>
      </c>
      <c r="AC542" s="169" t="s">
        <v>1269</v>
      </c>
      <c r="AD542" s="170">
        <v>3202005</v>
      </c>
      <c r="AE542" s="169" t="s">
        <v>1331</v>
      </c>
      <c r="AF542" s="169" t="s">
        <v>1332</v>
      </c>
      <c r="AG542" s="168" t="s">
        <v>1128</v>
      </c>
      <c r="AH542" s="192"/>
    </row>
    <row r="543" spans="1:34" ht="98.25" customHeight="1" x14ac:dyDescent="0.25">
      <c r="A543" s="192"/>
      <c r="B543" s="168" t="s">
        <v>1314</v>
      </c>
      <c r="C543" s="168" t="s">
        <v>1315</v>
      </c>
      <c r="D543" s="168" t="s">
        <v>1337</v>
      </c>
      <c r="E543" s="183" t="s">
        <v>1337</v>
      </c>
      <c r="F543" s="168" t="s">
        <v>1116</v>
      </c>
      <c r="G543" s="183" t="s">
        <v>1158</v>
      </c>
      <c r="H543" s="168" t="s">
        <v>1117</v>
      </c>
      <c r="I543" s="168" t="s">
        <v>1118</v>
      </c>
      <c r="J543" s="186">
        <v>1218533.33333333</v>
      </c>
      <c r="K543" s="185"/>
      <c r="L543" s="168"/>
      <c r="M543" s="185"/>
      <c r="N543" s="168"/>
      <c r="O543" s="168"/>
      <c r="P543" s="168"/>
      <c r="Q543" s="168"/>
      <c r="R543" s="168"/>
      <c r="S543" s="168"/>
      <c r="T543" s="168"/>
      <c r="U543" s="168"/>
      <c r="V543" s="168"/>
      <c r="W543" s="168" t="s">
        <v>1165</v>
      </c>
      <c r="X543" s="183" t="s">
        <v>1160</v>
      </c>
      <c r="Y543" s="168" t="s">
        <v>55</v>
      </c>
      <c r="Z543" s="170">
        <v>2017011000179</v>
      </c>
      <c r="AA543" s="170" t="s">
        <v>1238</v>
      </c>
      <c r="AB543" s="169" t="s">
        <v>1179</v>
      </c>
      <c r="AC543" s="169" t="s">
        <v>1244</v>
      </c>
      <c r="AD543" s="170">
        <v>3202002</v>
      </c>
      <c r="AE543" s="169" t="s">
        <v>1122</v>
      </c>
      <c r="AF543" s="169" t="s">
        <v>1316</v>
      </c>
      <c r="AG543" s="168" t="s">
        <v>1128</v>
      </c>
      <c r="AH543" s="192"/>
    </row>
    <row r="544" spans="1:34" ht="98.25" customHeight="1" x14ac:dyDescent="0.25">
      <c r="A544" s="192"/>
      <c r="B544" s="168" t="s">
        <v>1314</v>
      </c>
      <c r="C544" s="168" t="s">
        <v>1315</v>
      </c>
      <c r="D544" s="168" t="s">
        <v>1337</v>
      </c>
      <c r="E544" s="183" t="s">
        <v>1337</v>
      </c>
      <c r="F544" s="168" t="s">
        <v>1116</v>
      </c>
      <c r="G544" s="183" t="s">
        <v>1158</v>
      </c>
      <c r="H544" s="168" t="s">
        <v>1117</v>
      </c>
      <c r="I544" s="168" t="s">
        <v>1118</v>
      </c>
      <c r="J544" s="184">
        <v>30932000.510000002</v>
      </c>
      <c r="K544" s="185"/>
      <c r="L544" s="168"/>
      <c r="M544" s="185"/>
      <c r="N544" s="168"/>
      <c r="O544" s="168"/>
      <c r="P544" s="168"/>
      <c r="Q544" s="168"/>
      <c r="R544" s="168"/>
      <c r="S544" s="168"/>
      <c r="T544" s="168"/>
      <c r="U544" s="168"/>
      <c r="V544" s="168"/>
      <c r="W544" s="168" t="s">
        <v>1119</v>
      </c>
      <c r="X544" s="183" t="s">
        <v>1160</v>
      </c>
      <c r="Y544" s="168" t="s">
        <v>363</v>
      </c>
      <c r="Z544" s="170">
        <v>2019011000081</v>
      </c>
      <c r="AA544" s="170" t="s">
        <v>1161</v>
      </c>
      <c r="AB544" s="169" t="s">
        <v>1120</v>
      </c>
      <c r="AC544" s="169" t="s">
        <v>606</v>
      </c>
      <c r="AD544" s="170">
        <v>3299060</v>
      </c>
      <c r="AE544" s="169" t="s">
        <v>1135</v>
      </c>
      <c r="AF544" s="169" t="s">
        <v>607</v>
      </c>
      <c r="AG544" s="168" t="s">
        <v>1128</v>
      </c>
      <c r="AH544" s="192"/>
    </row>
    <row r="545" spans="1:34" ht="98.25" customHeight="1" x14ac:dyDescent="0.25">
      <c r="A545" s="192"/>
      <c r="B545" s="168" t="s">
        <v>1314</v>
      </c>
      <c r="C545" s="168" t="s">
        <v>1315</v>
      </c>
      <c r="D545" s="168" t="s">
        <v>1351</v>
      </c>
      <c r="E545" s="183" t="s">
        <v>1351</v>
      </c>
      <c r="F545" s="168" t="s">
        <v>1223</v>
      </c>
      <c r="G545" s="183" t="s">
        <v>1312</v>
      </c>
      <c r="H545" s="168" t="s">
        <v>1117</v>
      </c>
      <c r="I545" s="168" t="s">
        <v>1118</v>
      </c>
      <c r="J545" s="184">
        <v>3200000</v>
      </c>
      <c r="K545" s="185"/>
      <c r="L545" s="168"/>
      <c r="M545" s="185"/>
      <c r="N545" s="168"/>
      <c r="O545" s="168"/>
      <c r="P545" s="168"/>
      <c r="Q545" s="168"/>
      <c r="R545" s="168"/>
      <c r="S545" s="168"/>
      <c r="T545" s="168"/>
      <c r="U545" s="168"/>
      <c r="V545" s="168"/>
      <c r="W545" s="168" t="s">
        <v>1165</v>
      </c>
      <c r="X545" s="183" t="s">
        <v>1160</v>
      </c>
      <c r="Y545" s="168" t="s">
        <v>55</v>
      </c>
      <c r="Z545" s="170">
        <v>2017011000179</v>
      </c>
      <c r="AA545" s="170" t="s">
        <v>1238</v>
      </c>
      <c r="AB545" s="169" t="s">
        <v>1179</v>
      </c>
      <c r="AC545" s="169" t="s">
        <v>1244</v>
      </c>
      <c r="AD545" s="170">
        <v>3202002</v>
      </c>
      <c r="AE545" s="169" t="s">
        <v>1122</v>
      </c>
      <c r="AF545" s="169" t="s">
        <v>1316</v>
      </c>
      <c r="AG545" s="168" t="s">
        <v>1137</v>
      </c>
      <c r="AH545" s="192"/>
    </row>
    <row r="546" spans="1:34" ht="98.25" customHeight="1" x14ac:dyDescent="0.25">
      <c r="A546" s="192"/>
      <c r="B546" s="168" t="s">
        <v>1314</v>
      </c>
      <c r="C546" s="168" t="s">
        <v>1315</v>
      </c>
      <c r="D546" s="168" t="s">
        <v>1351</v>
      </c>
      <c r="E546" s="183" t="s">
        <v>1351</v>
      </c>
      <c r="F546" s="168" t="s">
        <v>1223</v>
      </c>
      <c r="G546" s="183" t="s">
        <v>1312</v>
      </c>
      <c r="H546" s="168" t="s">
        <v>1117</v>
      </c>
      <c r="I546" s="168" t="s">
        <v>1118</v>
      </c>
      <c r="J546" s="184">
        <v>1945000</v>
      </c>
      <c r="K546" s="185"/>
      <c r="L546" s="168"/>
      <c r="M546" s="185"/>
      <c r="N546" s="168"/>
      <c r="O546" s="168"/>
      <c r="P546" s="168"/>
      <c r="Q546" s="168"/>
      <c r="R546" s="168"/>
      <c r="S546" s="168"/>
      <c r="T546" s="168"/>
      <c r="U546" s="168"/>
      <c r="V546" s="168"/>
      <c r="W546" s="168" t="s">
        <v>1165</v>
      </c>
      <c r="X546" s="183" t="s">
        <v>1160</v>
      </c>
      <c r="Y546" s="168" t="s">
        <v>55</v>
      </c>
      <c r="Z546" s="170">
        <v>2017011000179</v>
      </c>
      <c r="AA546" s="170" t="s">
        <v>1238</v>
      </c>
      <c r="AB546" s="169" t="s">
        <v>1179</v>
      </c>
      <c r="AC546" s="169" t="s">
        <v>1244</v>
      </c>
      <c r="AD546" s="170">
        <v>3202002</v>
      </c>
      <c r="AE546" s="169" t="s">
        <v>1122</v>
      </c>
      <c r="AF546" s="169" t="s">
        <v>1316</v>
      </c>
      <c r="AG546" s="168" t="s">
        <v>1124</v>
      </c>
      <c r="AH546" s="192"/>
    </row>
    <row r="547" spans="1:34" ht="98.25" customHeight="1" x14ac:dyDescent="0.25">
      <c r="A547" s="192"/>
      <c r="B547" s="168" t="s">
        <v>1314</v>
      </c>
      <c r="C547" s="168" t="s">
        <v>1315</v>
      </c>
      <c r="D547" s="168" t="s">
        <v>1351</v>
      </c>
      <c r="E547" s="183" t="s">
        <v>1351</v>
      </c>
      <c r="F547" s="168" t="s">
        <v>1116</v>
      </c>
      <c r="G547" s="183" t="s">
        <v>1158</v>
      </c>
      <c r="H547" s="168" t="s">
        <v>1117</v>
      </c>
      <c r="I547" s="168" t="s">
        <v>1118</v>
      </c>
      <c r="J547" s="184">
        <v>31065409.760000002</v>
      </c>
      <c r="K547" s="185"/>
      <c r="L547" s="168"/>
      <c r="M547" s="185"/>
      <c r="N547" s="168"/>
      <c r="O547" s="168"/>
      <c r="P547" s="168"/>
      <c r="Q547" s="168"/>
      <c r="R547" s="168"/>
      <c r="S547" s="168"/>
      <c r="T547" s="168"/>
      <c r="U547" s="168"/>
      <c r="V547" s="168"/>
      <c r="W547" s="168" t="s">
        <v>1165</v>
      </c>
      <c r="X547" s="183" t="s">
        <v>1160</v>
      </c>
      <c r="Y547" s="168" t="s">
        <v>55</v>
      </c>
      <c r="Z547" s="170">
        <v>2017011000179</v>
      </c>
      <c r="AA547" s="170" t="s">
        <v>1238</v>
      </c>
      <c r="AB547" s="169" t="s">
        <v>1166</v>
      </c>
      <c r="AC547" s="169" t="s">
        <v>1167</v>
      </c>
      <c r="AD547" s="170">
        <v>3202032</v>
      </c>
      <c r="AE547" s="169" t="s">
        <v>1217</v>
      </c>
      <c r="AF547" s="169" t="s">
        <v>1289</v>
      </c>
      <c r="AG547" s="168" t="s">
        <v>1151</v>
      </c>
      <c r="AH547" s="192"/>
    </row>
    <row r="548" spans="1:34" ht="98.25" customHeight="1" x14ac:dyDescent="0.25">
      <c r="A548" s="192"/>
      <c r="B548" s="168" t="s">
        <v>1314</v>
      </c>
      <c r="C548" s="168" t="s">
        <v>1315</v>
      </c>
      <c r="D548" s="168" t="s">
        <v>1351</v>
      </c>
      <c r="E548" s="183" t="s">
        <v>1351</v>
      </c>
      <c r="F548" s="168" t="s">
        <v>1223</v>
      </c>
      <c r="G548" s="183" t="s">
        <v>1312</v>
      </c>
      <c r="H548" s="168" t="s">
        <v>1117</v>
      </c>
      <c r="I548" s="168" t="s">
        <v>1118</v>
      </c>
      <c r="J548" s="184">
        <v>1500000</v>
      </c>
      <c r="K548" s="185"/>
      <c r="L548" s="168"/>
      <c r="M548" s="185"/>
      <c r="N548" s="168"/>
      <c r="O548" s="168"/>
      <c r="P548" s="168"/>
      <c r="Q548" s="168"/>
      <c r="R548" s="168"/>
      <c r="S548" s="168"/>
      <c r="T548" s="168"/>
      <c r="U548" s="168"/>
      <c r="V548" s="168"/>
      <c r="W548" s="168" t="s">
        <v>1165</v>
      </c>
      <c r="X548" s="183" t="s">
        <v>1160</v>
      </c>
      <c r="Y548" s="168" t="s">
        <v>55</v>
      </c>
      <c r="Z548" s="170">
        <v>2017011000179</v>
      </c>
      <c r="AA548" s="170" t="s">
        <v>1238</v>
      </c>
      <c r="AB548" s="169" t="s">
        <v>1166</v>
      </c>
      <c r="AC548" s="169" t="s">
        <v>1167</v>
      </c>
      <c r="AD548" s="170">
        <v>3202032</v>
      </c>
      <c r="AE548" s="169" t="s">
        <v>1217</v>
      </c>
      <c r="AF548" s="169" t="s">
        <v>1289</v>
      </c>
      <c r="AG548" s="168" t="s">
        <v>1192</v>
      </c>
      <c r="AH548" s="192"/>
    </row>
    <row r="549" spans="1:34" ht="98.25" customHeight="1" x14ac:dyDescent="0.25">
      <c r="A549" s="192"/>
      <c r="B549" s="168" t="s">
        <v>1314</v>
      </c>
      <c r="C549" s="168" t="s">
        <v>1315</v>
      </c>
      <c r="D549" s="168" t="s">
        <v>1351</v>
      </c>
      <c r="E549" s="183" t="s">
        <v>1351</v>
      </c>
      <c r="F549" s="168" t="s">
        <v>1223</v>
      </c>
      <c r="G549" s="183" t="s">
        <v>1312</v>
      </c>
      <c r="H549" s="168" t="s">
        <v>1117</v>
      </c>
      <c r="I549" s="168" t="s">
        <v>1118</v>
      </c>
      <c r="J549" s="184">
        <v>0</v>
      </c>
      <c r="K549" s="185"/>
      <c r="L549" s="168"/>
      <c r="M549" s="185"/>
      <c r="N549" s="168"/>
      <c r="O549" s="168"/>
      <c r="P549" s="168"/>
      <c r="Q549" s="168"/>
      <c r="R549" s="168"/>
      <c r="S549" s="168"/>
      <c r="T549" s="168"/>
      <c r="U549" s="168"/>
      <c r="V549" s="168"/>
      <c r="W549" s="168" t="s">
        <v>1165</v>
      </c>
      <c r="X549" s="183" t="s">
        <v>1160</v>
      </c>
      <c r="Y549" s="168" t="s">
        <v>55</v>
      </c>
      <c r="Z549" s="170">
        <v>2017011000179</v>
      </c>
      <c r="AA549" s="170" t="s">
        <v>1238</v>
      </c>
      <c r="AB549" s="169" t="s">
        <v>1166</v>
      </c>
      <c r="AC549" s="169" t="s">
        <v>1167</v>
      </c>
      <c r="AD549" s="170">
        <v>3202032</v>
      </c>
      <c r="AE549" s="169" t="s">
        <v>1217</v>
      </c>
      <c r="AF549" s="169" t="s">
        <v>1289</v>
      </c>
      <c r="AG549" s="168" t="s">
        <v>1192</v>
      </c>
      <c r="AH549" s="192"/>
    </row>
    <row r="550" spans="1:34" ht="98.25" customHeight="1" x14ac:dyDescent="0.25">
      <c r="A550" s="192"/>
      <c r="B550" s="168" t="s">
        <v>1314</v>
      </c>
      <c r="C550" s="168" t="s">
        <v>1315</v>
      </c>
      <c r="D550" s="168" t="s">
        <v>1351</v>
      </c>
      <c r="E550" s="183" t="s">
        <v>1351</v>
      </c>
      <c r="F550" s="168" t="s">
        <v>1223</v>
      </c>
      <c r="G550" s="183" t="s">
        <v>1312</v>
      </c>
      <c r="H550" s="168" t="s">
        <v>1117</v>
      </c>
      <c r="I550" s="168" t="s">
        <v>1118</v>
      </c>
      <c r="J550" s="184">
        <v>9000000</v>
      </c>
      <c r="K550" s="185"/>
      <c r="L550" s="168"/>
      <c r="M550" s="185"/>
      <c r="N550" s="168"/>
      <c r="O550" s="168"/>
      <c r="P550" s="168"/>
      <c r="Q550" s="168" t="s">
        <v>1171</v>
      </c>
      <c r="R550" s="168" t="s">
        <v>1317</v>
      </c>
      <c r="S550" s="168"/>
      <c r="T550" s="168"/>
      <c r="U550" s="168"/>
      <c r="V550" s="168"/>
      <c r="W550" s="168" t="s">
        <v>1165</v>
      </c>
      <c r="X550" s="183" t="s">
        <v>1160</v>
      </c>
      <c r="Y550" s="168" t="s">
        <v>55</v>
      </c>
      <c r="Z550" s="170">
        <v>2017011000179</v>
      </c>
      <c r="AA550" s="170" t="s">
        <v>1238</v>
      </c>
      <c r="AB550" s="169" t="s">
        <v>1166</v>
      </c>
      <c r="AC550" s="169" t="s">
        <v>1167</v>
      </c>
      <c r="AD550" s="170">
        <v>3202032</v>
      </c>
      <c r="AE550" s="169" t="s">
        <v>1217</v>
      </c>
      <c r="AF550" s="169" t="s">
        <v>1289</v>
      </c>
      <c r="AG550" s="168" t="s">
        <v>1192</v>
      </c>
      <c r="AH550" s="192"/>
    </row>
    <row r="551" spans="1:34" ht="98.25" customHeight="1" x14ac:dyDescent="0.25">
      <c r="A551" s="192"/>
      <c r="B551" s="168" t="s">
        <v>1314</v>
      </c>
      <c r="C551" s="168" t="s">
        <v>1315</v>
      </c>
      <c r="D551" s="168" t="s">
        <v>1351</v>
      </c>
      <c r="E551" s="183" t="s">
        <v>1351</v>
      </c>
      <c r="F551" s="168" t="s">
        <v>1223</v>
      </c>
      <c r="G551" s="183" t="s">
        <v>1312</v>
      </c>
      <c r="H551" s="168" t="s">
        <v>1117</v>
      </c>
      <c r="I551" s="168" t="s">
        <v>1118</v>
      </c>
      <c r="J551" s="184">
        <v>10000000</v>
      </c>
      <c r="K551" s="185"/>
      <c r="L551" s="168"/>
      <c r="M551" s="185"/>
      <c r="N551" s="168"/>
      <c r="O551" s="168"/>
      <c r="P551" s="168"/>
      <c r="Q551" s="168"/>
      <c r="R551" s="168"/>
      <c r="S551" s="168"/>
      <c r="T551" s="168"/>
      <c r="U551" s="168"/>
      <c r="V551" s="168"/>
      <c r="W551" s="168" t="s">
        <v>1165</v>
      </c>
      <c r="X551" s="183" t="s">
        <v>1160</v>
      </c>
      <c r="Y551" s="168" t="s">
        <v>55</v>
      </c>
      <c r="Z551" s="170">
        <v>2017011000179</v>
      </c>
      <c r="AA551" s="170" t="s">
        <v>1238</v>
      </c>
      <c r="AB551" s="169" t="s">
        <v>1166</v>
      </c>
      <c r="AC551" s="169" t="s">
        <v>1167</v>
      </c>
      <c r="AD551" s="170">
        <v>3202032</v>
      </c>
      <c r="AE551" s="169" t="s">
        <v>1217</v>
      </c>
      <c r="AF551" s="169" t="s">
        <v>1289</v>
      </c>
      <c r="AG551" s="168" t="s">
        <v>1137</v>
      </c>
      <c r="AH551" s="192"/>
    </row>
    <row r="552" spans="1:34" ht="98.25" customHeight="1" x14ac:dyDescent="0.25">
      <c r="A552" s="192"/>
      <c r="B552" s="168" t="s">
        <v>1314</v>
      </c>
      <c r="C552" s="168" t="s">
        <v>1315</v>
      </c>
      <c r="D552" s="168" t="s">
        <v>1351</v>
      </c>
      <c r="E552" s="183" t="s">
        <v>1351</v>
      </c>
      <c r="F552" s="168" t="s">
        <v>1223</v>
      </c>
      <c r="G552" s="183" t="s">
        <v>1312</v>
      </c>
      <c r="H552" s="168" t="s">
        <v>1117</v>
      </c>
      <c r="I552" s="168" t="s">
        <v>1118</v>
      </c>
      <c r="J552" s="184">
        <v>39000000</v>
      </c>
      <c r="K552" s="185"/>
      <c r="L552" s="168"/>
      <c r="M552" s="185"/>
      <c r="N552" s="168"/>
      <c r="O552" s="168"/>
      <c r="P552" s="168"/>
      <c r="Q552" s="168" t="s">
        <v>1171</v>
      </c>
      <c r="R552" s="168" t="s">
        <v>1317</v>
      </c>
      <c r="S552" s="168"/>
      <c r="T552" s="168"/>
      <c r="U552" s="168"/>
      <c r="V552" s="168"/>
      <c r="W552" s="168" t="s">
        <v>1165</v>
      </c>
      <c r="X552" s="183" t="s">
        <v>1160</v>
      </c>
      <c r="Y552" s="168" t="s">
        <v>55</v>
      </c>
      <c r="Z552" s="170">
        <v>2017011000179</v>
      </c>
      <c r="AA552" s="170" t="s">
        <v>1238</v>
      </c>
      <c r="AB552" s="169" t="s">
        <v>1166</v>
      </c>
      <c r="AC552" s="169" t="s">
        <v>1167</v>
      </c>
      <c r="AD552" s="170">
        <v>3202032</v>
      </c>
      <c r="AE552" s="169" t="s">
        <v>1217</v>
      </c>
      <c r="AF552" s="169" t="s">
        <v>1289</v>
      </c>
      <c r="AG552" s="168" t="s">
        <v>1192</v>
      </c>
      <c r="AH552" s="192"/>
    </row>
    <row r="553" spans="1:34" ht="98.25" customHeight="1" x14ac:dyDescent="0.25">
      <c r="A553" s="192"/>
      <c r="B553" s="168" t="s">
        <v>1314</v>
      </c>
      <c r="C553" s="168" t="s">
        <v>1315</v>
      </c>
      <c r="D553" s="168" t="s">
        <v>1351</v>
      </c>
      <c r="E553" s="183" t="s">
        <v>1351</v>
      </c>
      <c r="F553" s="168" t="s">
        <v>1223</v>
      </c>
      <c r="G553" s="183" t="s">
        <v>1312</v>
      </c>
      <c r="H553" s="168" t="s">
        <v>1117</v>
      </c>
      <c r="I553" s="168" t="s">
        <v>1118</v>
      </c>
      <c r="J553" s="184">
        <v>80000000</v>
      </c>
      <c r="K553" s="185"/>
      <c r="L553" s="168"/>
      <c r="M553" s="185"/>
      <c r="N553" s="168"/>
      <c r="O553" s="168"/>
      <c r="P553" s="168"/>
      <c r="Q553" s="168" t="s">
        <v>1171</v>
      </c>
      <c r="R553" s="168" t="s">
        <v>1317</v>
      </c>
      <c r="S553" s="168"/>
      <c r="T553" s="168"/>
      <c r="U553" s="168"/>
      <c r="V553" s="168"/>
      <c r="W553" s="168" t="s">
        <v>1165</v>
      </c>
      <c r="X553" s="183" t="s">
        <v>1160</v>
      </c>
      <c r="Y553" s="168" t="s">
        <v>55</v>
      </c>
      <c r="Z553" s="170">
        <v>2017011000179</v>
      </c>
      <c r="AA553" s="170" t="s">
        <v>1238</v>
      </c>
      <c r="AB553" s="169" t="s">
        <v>1166</v>
      </c>
      <c r="AC553" s="169" t="s">
        <v>1167</v>
      </c>
      <c r="AD553" s="170">
        <v>3202032</v>
      </c>
      <c r="AE553" s="169" t="s">
        <v>1217</v>
      </c>
      <c r="AF553" s="169" t="s">
        <v>1289</v>
      </c>
      <c r="AG553" s="168" t="s">
        <v>1208</v>
      </c>
      <c r="AH553" s="192"/>
    </row>
    <row r="554" spans="1:34" ht="98.25" customHeight="1" x14ac:dyDescent="0.25">
      <c r="A554" s="192"/>
      <c r="B554" s="168" t="s">
        <v>1314</v>
      </c>
      <c r="C554" s="168" t="s">
        <v>1315</v>
      </c>
      <c r="D554" s="168" t="s">
        <v>1351</v>
      </c>
      <c r="E554" s="183" t="s">
        <v>1351</v>
      </c>
      <c r="F554" s="168" t="s">
        <v>1116</v>
      </c>
      <c r="G554" s="183" t="s">
        <v>1158</v>
      </c>
      <c r="H554" s="168" t="s">
        <v>1117</v>
      </c>
      <c r="I554" s="168" t="s">
        <v>1118</v>
      </c>
      <c r="J554" s="184">
        <v>0.51000000163912773</v>
      </c>
      <c r="K554" s="185"/>
      <c r="L554" s="168"/>
      <c r="M554" s="185"/>
      <c r="N554" s="168"/>
      <c r="O554" s="168"/>
      <c r="P554" s="168"/>
      <c r="Q554" s="168"/>
      <c r="R554" s="168"/>
      <c r="S554" s="168" t="s">
        <v>1285</v>
      </c>
      <c r="T554" s="168" t="s">
        <v>1352</v>
      </c>
      <c r="U554" s="168"/>
      <c r="V554" s="168"/>
      <c r="W554" s="168" t="s">
        <v>1165</v>
      </c>
      <c r="X554" s="183" t="s">
        <v>1160</v>
      </c>
      <c r="Y554" s="168" t="s">
        <v>55</v>
      </c>
      <c r="Z554" s="170">
        <v>2017011000179</v>
      </c>
      <c r="AA554" s="170" t="s">
        <v>1238</v>
      </c>
      <c r="AB554" s="169" t="s">
        <v>1179</v>
      </c>
      <c r="AC554" s="169" t="s">
        <v>1180</v>
      </c>
      <c r="AD554" s="170">
        <v>3202008</v>
      </c>
      <c r="AE554" s="169" t="s">
        <v>1181</v>
      </c>
      <c r="AF554" s="169" t="s">
        <v>1286</v>
      </c>
      <c r="AG554" s="168" t="s">
        <v>1128</v>
      </c>
      <c r="AH554" s="192"/>
    </row>
    <row r="555" spans="1:34" ht="98.25" customHeight="1" x14ac:dyDescent="0.25">
      <c r="A555" s="192"/>
      <c r="B555" s="168" t="s">
        <v>1314</v>
      </c>
      <c r="C555" s="168" t="s">
        <v>1315</v>
      </c>
      <c r="D555" s="168" t="s">
        <v>1351</v>
      </c>
      <c r="E555" s="183" t="s">
        <v>1351</v>
      </c>
      <c r="F555" s="168" t="s">
        <v>1223</v>
      </c>
      <c r="G555" s="183" t="s">
        <v>1312</v>
      </c>
      <c r="H555" s="168" t="s">
        <v>1117</v>
      </c>
      <c r="I555" s="168" t="s">
        <v>1118</v>
      </c>
      <c r="J555" s="184">
        <v>4500000</v>
      </c>
      <c r="K555" s="185"/>
      <c r="L555" s="168"/>
      <c r="M555" s="185"/>
      <c r="N555" s="168"/>
      <c r="O555" s="168"/>
      <c r="P555" s="168"/>
      <c r="Q555" s="168"/>
      <c r="R555" s="168"/>
      <c r="S555" s="168" t="s">
        <v>1285</v>
      </c>
      <c r="T555" s="168" t="s">
        <v>1352</v>
      </c>
      <c r="U555" s="168"/>
      <c r="V555" s="168"/>
      <c r="W555" s="168" t="s">
        <v>1165</v>
      </c>
      <c r="X555" s="183" t="s">
        <v>1160</v>
      </c>
      <c r="Y555" s="168" t="s">
        <v>55</v>
      </c>
      <c r="Z555" s="170">
        <v>2017011000179</v>
      </c>
      <c r="AA555" s="170" t="s">
        <v>1238</v>
      </c>
      <c r="AB555" s="169" t="s">
        <v>1179</v>
      </c>
      <c r="AC555" s="169" t="s">
        <v>1180</v>
      </c>
      <c r="AD555" s="170">
        <v>3202008</v>
      </c>
      <c r="AE555" s="169" t="s">
        <v>1181</v>
      </c>
      <c r="AF555" s="169" t="s">
        <v>1286</v>
      </c>
      <c r="AG555" s="168" t="s">
        <v>1126</v>
      </c>
      <c r="AH555" s="192"/>
    </row>
    <row r="556" spans="1:34" ht="98.25" customHeight="1" x14ac:dyDescent="0.25">
      <c r="A556" s="192"/>
      <c r="B556" s="168" t="s">
        <v>1314</v>
      </c>
      <c r="C556" s="168" t="s">
        <v>1315</v>
      </c>
      <c r="D556" s="168" t="s">
        <v>1351</v>
      </c>
      <c r="E556" s="183" t="s">
        <v>1351</v>
      </c>
      <c r="F556" s="168" t="s">
        <v>1223</v>
      </c>
      <c r="G556" s="183" t="s">
        <v>1312</v>
      </c>
      <c r="H556" s="168" t="s">
        <v>1117</v>
      </c>
      <c r="I556" s="168" t="s">
        <v>1118</v>
      </c>
      <c r="J556" s="184">
        <v>2215000</v>
      </c>
      <c r="K556" s="185"/>
      <c r="L556" s="168"/>
      <c r="M556" s="185"/>
      <c r="N556" s="168"/>
      <c r="O556" s="168"/>
      <c r="P556" s="168"/>
      <c r="Q556" s="168"/>
      <c r="R556" s="168"/>
      <c r="S556" s="168" t="s">
        <v>1285</v>
      </c>
      <c r="T556" s="168" t="s">
        <v>1352</v>
      </c>
      <c r="U556" s="168"/>
      <c r="V556" s="168"/>
      <c r="W556" s="168" t="s">
        <v>1165</v>
      </c>
      <c r="X556" s="183" t="s">
        <v>1160</v>
      </c>
      <c r="Y556" s="168" t="s">
        <v>55</v>
      </c>
      <c r="Z556" s="170">
        <v>2017011000179</v>
      </c>
      <c r="AA556" s="170" t="s">
        <v>1238</v>
      </c>
      <c r="AB556" s="169" t="s">
        <v>1179</v>
      </c>
      <c r="AC556" s="169" t="s">
        <v>1180</v>
      </c>
      <c r="AD556" s="170">
        <v>3202008</v>
      </c>
      <c r="AE556" s="169" t="s">
        <v>1181</v>
      </c>
      <c r="AF556" s="169" t="s">
        <v>1286</v>
      </c>
      <c r="AG556" s="168" t="s">
        <v>1124</v>
      </c>
      <c r="AH556" s="192"/>
    </row>
    <row r="557" spans="1:34" ht="98.25" customHeight="1" x14ac:dyDescent="0.25">
      <c r="A557" s="192"/>
      <c r="B557" s="168" t="s">
        <v>1314</v>
      </c>
      <c r="C557" s="168" t="s">
        <v>1315</v>
      </c>
      <c r="D557" s="168" t="s">
        <v>1351</v>
      </c>
      <c r="E557" s="183" t="s">
        <v>1351</v>
      </c>
      <c r="F557" s="168" t="s">
        <v>1223</v>
      </c>
      <c r="G557" s="183" t="s">
        <v>1312</v>
      </c>
      <c r="H557" s="168" t="s">
        <v>1117</v>
      </c>
      <c r="I557" s="168" t="s">
        <v>1118</v>
      </c>
      <c r="J557" s="184">
        <v>0</v>
      </c>
      <c r="K557" s="185"/>
      <c r="L557" s="168"/>
      <c r="M557" s="185"/>
      <c r="N557" s="168"/>
      <c r="O557" s="168"/>
      <c r="P557" s="168"/>
      <c r="Q557" s="168"/>
      <c r="R557" s="168"/>
      <c r="S557" s="168"/>
      <c r="T557" s="168"/>
      <c r="U557" s="168"/>
      <c r="V557" s="168"/>
      <c r="W557" s="168" t="s">
        <v>1165</v>
      </c>
      <c r="X557" s="183" t="s">
        <v>1160</v>
      </c>
      <c r="Y557" s="168" t="s">
        <v>55</v>
      </c>
      <c r="Z557" s="170">
        <v>2017011000179</v>
      </c>
      <c r="AA557" s="170" t="s">
        <v>1238</v>
      </c>
      <c r="AB557" s="169" t="s">
        <v>1179</v>
      </c>
      <c r="AC557" s="169" t="s">
        <v>1180</v>
      </c>
      <c r="AD557" s="170">
        <v>3202008</v>
      </c>
      <c r="AE557" s="169" t="s">
        <v>1181</v>
      </c>
      <c r="AF557" s="169" t="s">
        <v>1286</v>
      </c>
      <c r="AG557" s="168" t="s">
        <v>1126</v>
      </c>
      <c r="AH557" s="192"/>
    </row>
    <row r="558" spans="1:34" ht="98.25" customHeight="1" x14ac:dyDescent="0.25">
      <c r="A558" s="192"/>
      <c r="B558" s="168" t="s">
        <v>1314</v>
      </c>
      <c r="C558" s="168" t="s">
        <v>1315</v>
      </c>
      <c r="D558" s="168" t="s">
        <v>1351</v>
      </c>
      <c r="E558" s="183" t="s">
        <v>1351</v>
      </c>
      <c r="F558" s="168" t="s">
        <v>1223</v>
      </c>
      <c r="G558" s="183" t="s">
        <v>1312</v>
      </c>
      <c r="H558" s="168" t="s">
        <v>1117</v>
      </c>
      <c r="I558" s="168" t="s">
        <v>1118</v>
      </c>
      <c r="J558" s="184">
        <v>38000000</v>
      </c>
      <c r="K558" s="185"/>
      <c r="L558" s="168"/>
      <c r="M558" s="185"/>
      <c r="N558" s="168"/>
      <c r="O558" s="168"/>
      <c r="P558" s="168"/>
      <c r="Q558" s="168"/>
      <c r="R558" s="168"/>
      <c r="S558" s="168" t="s">
        <v>1285</v>
      </c>
      <c r="T558" s="168" t="s">
        <v>1352</v>
      </c>
      <c r="U558" s="168"/>
      <c r="V558" s="168"/>
      <c r="W558" s="168" t="s">
        <v>1165</v>
      </c>
      <c r="X558" s="183" t="s">
        <v>1160</v>
      </c>
      <c r="Y558" s="168" t="s">
        <v>55</v>
      </c>
      <c r="Z558" s="170">
        <v>2017011000179</v>
      </c>
      <c r="AA558" s="170" t="s">
        <v>1238</v>
      </c>
      <c r="AB558" s="169" t="s">
        <v>1179</v>
      </c>
      <c r="AC558" s="169" t="s">
        <v>1180</v>
      </c>
      <c r="AD558" s="170">
        <v>3202008</v>
      </c>
      <c r="AE558" s="169" t="s">
        <v>1181</v>
      </c>
      <c r="AF558" s="169" t="s">
        <v>1286</v>
      </c>
      <c r="AG558" s="168" t="s">
        <v>1192</v>
      </c>
      <c r="AH558" s="192"/>
    </row>
    <row r="559" spans="1:34" ht="98.25" customHeight="1" x14ac:dyDescent="0.25">
      <c r="A559" s="192"/>
      <c r="B559" s="168" t="s">
        <v>1314</v>
      </c>
      <c r="C559" s="168" t="s">
        <v>1315</v>
      </c>
      <c r="D559" s="168" t="s">
        <v>1351</v>
      </c>
      <c r="E559" s="183" t="s">
        <v>1351</v>
      </c>
      <c r="F559" s="168" t="s">
        <v>1223</v>
      </c>
      <c r="G559" s="183" t="s">
        <v>1312</v>
      </c>
      <c r="H559" s="168" t="s">
        <v>1117</v>
      </c>
      <c r="I559" s="168" t="s">
        <v>1118</v>
      </c>
      <c r="J559" s="184">
        <v>50000000</v>
      </c>
      <c r="K559" s="185"/>
      <c r="L559" s="168"/>
      <c r="M559" s="185"/>
      <c r="N559" s="168"/>
      <c r="O559" s="168"/>
      <c r="P559" s="168"/>
      <c r="Q559" s="168"/>
      <c r="R559" s="168"/>
      <c r="S559" s="168" t="s">
        <v>1285</v>
      </c>
      <c r="T559" s="168" t="s">
        <v>1352</v>
      </c>
      <c r="U559" s="168"/>
      <c r="V559" s="168"/>
      <c r="W559" s="168" t="s">
        <v>1165</v>
      </c>
      <c r="X559" s="183" t="s">
        <v>1160</v>
      </c>
      <c r="Y559" s="168" t="s">
        <v>55</v>
      </c>
      <c r="Z559" s="170">
        <v>2017011000179</v>
      </c>
      <c r="AA559" s="170" t="s">
        <v>1238</v>
      </c>
      <c r="AB559" s="169" t="s">
        <v>1179</v>
      </c>
      <c r="AC559" s="169" t="s">
        <v>1180</v>
      </c>
      <c r="AD559" s="170">
        <v>3202008</v>
      </c>
      <c r="AE559" s="169" t="s">
        <v>1181</v>
      </c>
      <c r="AF559" s="169" t="s">
        <v>1286</v>
      </c>
      <c r="AG559" s="168" t="s">
        <v>1208</v>
      </c>
      <c r="AH559" s="192"/>
    </row>
    <row r="560" spans="1:34" ht="98.25" customHeight="1" x14ac:dyDescent="0.25">
      <c r="A560" s="192"/>
      <c r="B560" s="168" t="s">
        <v>1314</v>
      </c>
      <c r="C560" s="168" t="s">
        <v>1315</v>
      </c>
      <c r="D560" s="168" t="s">
        <v>1351</v>
      </c>
      <c r="E560" s="183" t="s">
        <v>1351</v>
      </c>
      <c r="F560" s="168" t="s">
        <v>1116</v>
      </c>
      <c r="G560" s="183" t="s">
        <v>1158</v>
      </c>
      <c r="H560" s="168" t="s">
        <v>1117</v>
      </c>
      <c r="I560" s="168" t="s">
        <v>1118</v>
      </c>
      <c r="J560" s="184">
        <v>4000000</v>
      </c>
      <c r="K560" s="185"/>
      <c r="L560" s="168"/>
      <c r="M560" s="185"/>
      <c r="N560" s="168"/>
      <c r="O560" s="168"/>
      <c r="P560" s="168"/>
      <c r="Q560" s="168"/>
      <c r="R560" s="168"/>
      <c r="S560" s="168"/>
      <c r="T560" s="168"/>
      <c r="U560" s="168"/>
      <c r="V560" s="168"/>
      <c r="W560" s="168" t="s">
        <v>1119</v>
      </c>
      <c r="X560" s="183" t="s">
        <v>1160</v>
      </c>
      <c r="Y560" s="168" t="s">
        <v>363</v>
      </c>
      <c r="Z560" s="170">
        <v>2019011000081</v>
      </c>
      <c r="AA560" s="170" t="s">
        <v>1161</v>
      </c>
      <c r="AB560" s="169" t="s">
        <v>1120</v>
      </c>
      <c r="AC560" s="169" t="s">
        <v>1121</v>
      </c>
      <c r="AD560" s="170">
        <v>3299054</v>
      </c>
      <c r="AE560" s="169" t="s">
        <v>1122</v>
      </c>
      <c r="AF560" s="169" t="s">
        <v>1125</v>
      </c>
      <c r="AG560" s="168" t="s">
        <v>1126</v>
      </c>
      <c r="AH560" s="192"/>
    </row>
    <row r="561" spans="1:34" ht="98.25" customHeight="1" x14ac:dyDescent="0.25">
      <c r="A561" s="192"/>
      <c r="B561" s="168" t="s">
        <v>1314</v>
      </c>
      <c r="C561" s="168" t="s">
        <v>1315</v>
      </c>
      <c r="D561" s="168" t="s">
        <v>1351</v>
      </c>
      <c r="E561" s="183" t="s">
        <v>1351</v>
      </c>
      <c r="F561" s="168" t="s">
        <v>1116</v>
      </c>
      <c r="G561" s="183" t="s">
        <v>1158</v>
      </c>
      <c r="H561" s="168" t="s">
        <v>1117</v>
      </c>
      <c r="I561" s="168" t="s">
        <v>1118</v>
      </c>
      <c r="J561" s="184">
        <v>30932000</v>
      </c>
      <c r="K561" s="185"/>
      <c r="L561" s="168"/>
      <c r="M561" s="185"/>
      <c r="N561" s="168"/>
      <c r="O561" s="168"/>
      <c r="P561" s="168"/>
      <c r="Q561" s="168"/>
      <c r="R561" s="168"/>
      <c r="S561" s="168"/>
      <c r="T561" s="168"/>
      <c r="U561" s="168"/>
      <c r="V561" s="168"/>
      <c r="W561" s="168" t="s">
        <v>1119</v>
      </c>
      <c r="X561" s="183" t="s">
        <v>1160</v>
      </c>
      <c r="Y561" s="168" t="s">
        <v>363</v>
      </c>
      <c r="Z561" s="170">
        <v>2019011000081</v>
      </c>
      <c r="AA561" s="170" t="s">
        <v>1161</v>
      </c>
      <c r="AB561" s="169" t="s">
        <v>1120</v>
      </c>
      <c r="AC561" s="169" t="s">
        <v>606</v>
      </c>
      <c r="AD561" s="170">
        <v>3299060</v>
      </c>
      <c r="AE561" s="169" t="s">
        <v>1135</v>
      </c>
      <c r="AF561" s="169" t="s">
        <v>607</v>
      </c>
      <c r="AG561" s="168" t="s">
        <v>1128</v>
      </c>
      <c r="AH561" s="192"/>
    </row>
    <row r="562" spans="1:34" ht="98.25" customHeight="1" x14ac:dyDescent="0.25">
      <c r="A562" s="192"/>
      <c r="B562" s="168" t="s">
        <v>1314</v>
      </c>
      <c r="C562" s="168" t="s">
        <v>1315</v>
      </c>
      <c r="D562" s="168" t="s">
        <v>1351</v>
      </c>
      <c r="E562" s="183" t="s">
        <v>1351</v>
      </c>
      <c r="F562" s="168" t="s">
        <v>1152</v>
      </c>
      <c r="G562" s="183" t="s">
        <v>1158</v>
      </c>
      <c r="H562" s="168" t="s">
        <v>1320</v>
      </c>
      <c r="I562" s="168" t="s">
        <v>1118</v>
      </c>
      <c r="J562" s="186">
        <v>3000000</v>
      </c>
      <c r="K562" s="185">
        <v>0</v>
      </c>
      <c r="L562" s="168">
        <v>0</v>
      </c>
      <c r="M562" s="185">
        <v>0</v>
      </c>
      <c r="N562" s="168">
        <v>0</v>
      </c>
      <c r="O562" s="168">
        <v>0</v>
      </c>
      <c r="P562" s="168">
        <v>0</v>
      </c>
      <c r="Q562" s="168">
        <v>0</v>
      </c>
      <c r="R562" s="168">
        <v>0</v>
      </c>
      <c r="S562" s="168">
        <v>0</v>
      </c>
      <c r="T562" s="168">
        <v>0</v>
      </c>
      <c r="U562" s="168">
        <v>0</v>
      </c>
      <c r="V562" s="168">
        <v>0</v>
      </c>
      <c r="W562" s="168" t="s">
        <v>1165</v>
      </c>
      <c r="X562" s="183" t="s">
        <v>1160</v>
      </c>
      <c r="Y562" s="168" t="s">
        <v>55</v>
      </c>
      <c r="Z562" s="170">
        <v>2017011000179</v>
      </c>
      <c r="AA562" s="170" t="s">
        <v>1238</v>
      </c>
      <c r="AB562" s="169" t="s">
        <v>1166</v>
      </c>
      <c r="AC562" s="169" t="s">
        <v>1167</v>
      </c>
      <c r="AD562" s="170">
        <v>3202032</v>
      </c>
      <c r="AE562" s="169" t="s">
        <v>1217</v>
      </c>
      <c r="AF562" s="169" t="s">
        <v>1289</v>
      </c>
      <c r="AG562" s="168" t="s">
        <v>1192</v>
      </c>
      <c r="AH562" s="192"/>
    </row>
    <row r="563" spans="1:34" ht="98.25" customHeight="1" x14ac:dyDescent="0.25">
      <c r="A563" s="192"/>
      <c r="B563" s="168" t="s">
        <v>1314</v>
      </c>
      <c r="C563" s="168" t="s">
        <v>1315</v>
      </c>
      <c r="D563" s="168" t="s">
        <v>1351</v>
      </c>
      <c r="E563" s="183" t="s">
        <v>1351</v>
      </c>
      <c r="F563" s="168" t="s">
        <v>1152</v>
      </c>
      <c r="G563" s="183" t="s">
        <v>1158</v>
      </c>
      <c r="H563" s="168" t="s">
        <v>1320</v>
      </c>
      <c r="I563" s="168" t="s">
        <v>1118</v>
      </c>
      <c r="J563" s="186">
        <v>1555000</v>
      </c>
      <c r="K563" s="185">
        <v>0</v>
      </c>
      <c r="L563" s="168">
        <v>0</v>
      </c>
      <c r="M563" s="185">
        <v>0</v>
      </c>
      <c r="N563" s="168">
        <v>0</v>
      </c>
      <c r="O563" s="168">
        <v>0</v>
      </c>
      <c r="P563" s="168">
        <v>0</v>
      </c>
      <c r="Q563" s="168">
        <v>0</v>
      </c>
      <c r="R563" s="168">
        <v>0</v>
      </c>
      <c r="S563" s="168">
        <v>0</v>
      </c>
      <c r="T563" s="168">
        <v>0</v>
      </c>
      <c r="U563" s="168">
        <v>0</v>
      </c>
      <c r="V563" s="168">
        <v>0</v>
      </c>
      <c r="W563" s="168" t="s">
        <v>1165</v>
      </c>
      <c r="X563" s="183" t="s">
        <v>1160</v>
      </c>
      <c r="Y563" s="168" t="s">
        <v>55</v>
      </c>
      <c r="Z563" s="170">
        <v>2017011000179</v>
      </c>
      <c r="AA563" s="170" t="s">
        <v>1238</v>
      </c>
      <c r="AB563" s="169" t="s">
        <v>1179</v>
      </c>
      <c r="AC563" s="169" t="s">
        <v>1244</v>
      </c>
      <c r="AD563" s="170">
        <v>3202002</v>
      </c>
      <c r="AE563" s="169" t="s">
        <v>1122</v>
      </c>
      <c r="AF563" s="169" t="s">
        <v>1316</v>
      </c>
      <c r="AG563" s="168" t="s">
        <v>1124</v>
      </c>
      <c r="AH563" s="192"/>
    </row>
    <row r="564" spans="1:34" ht="98.25" customHeight="1" x14ac:dyDescent="0.25">
      <c r="A564" s="192"/>
      <c r="B564" s="168" t="s">
        <v>1314</v>
      </c>
      <c r="C564" s="168" t="s">
        <v>1315</v>
      </c>
      <c r="D564" s="168" t="s">
        <v>1351</v>
      </c>
      <c r="E564" s="183" t="s">
        <v>1351</v>
      </c>
      <c r="F564" s="168" t="s">
        <v>1152</v>
      </c>
      <c r="G564" s="183" t="s">
        <v>1158</v>
      </c>
      <c r="H564" s="168" t="s">
        <v>1320</v>
      </c>
      <c r="I564" s="168" t="s">
        <v>1118</v>
      </c>
      <c r="J564" s="186">
        <v>2285000</v>
      </c>
      <c r="K564" s="185">
        <v>0</v>
      </c>
      <c r="L564" s="168">
        <v>0</v>
      </c>
      <c r="M564" s="185">
        <v>0</v>
      </c>
      <c r="N564" s="168">
        <v>0</v>
      </c>
      <c r="O564" s="168">
        <v>0</v>
      </c>
      <c r="P564" s="168">
        <v>0</v>
      </c>
      <c r="Q564" s="168">
        <v>0</v>
      </c>
      <c r="R564" s="168">
        <v>0</v>
      </c>
      <c r="S564" s="168" t="s">
        <v>1285</v>
      </c>
      <c r="T564" s="168" t="s">
        <v>1352</v>
      </c>
      <c r="U564" s="168">
        <v>0</v>
      </c>
      <c r="V564" s="168">
        <v>0</v>
      </c>
      <c r="W564" s="168" t="s">
        <v>1165</v>
      </c>
      <c r="X564" s="183" t="s">
        <v>1160</v>
      </c>
      <c r="Y564" s="168" t="s">
        <v>55</v>
      </c>
      <c r="Z564" s="170">
        <v>2017011000179</v>
      </c>
      <c r="AA564" s="170" t="s">
        <v>1238</v>
      </c>
      <c r="AB564" s="169" t="s">
        <v>1179</v>
      </c>
      <c r="AC564" s="169" t="s">
        <v>1180</v>
      </c>
      <c r="AD564" s="170">
        <v>3202008</v>
      </c>
      <c r="AE564" s="169" t="s">
        <v>1181</v>
      </c>
      <c r="AF564" s="169" t="s">
        <v>1286</v>
      </c>
      <c r="AG564" s="168" t="s">
        <v>1124</v>
      </c>
      <c r="AH564" s="192"/>
    </row>
    <row r="565" spans="1:34" ht="98.25" customHeight="1" x14ac:dyDescent="0.25">
      <c r="A565" s="192"/>
      <c r="B565" s="168" t="s">
        <v>1314</v>
      </c>
      <c r="C565" s="168" t="s">
        <v>1315</v>
      </c>
      <c r="D565" s="168" t="s">
        <v>1351</v>
      </c>
      <c r="E565" s="183" t="s">
        <v>1351</v>
      </c>
      <c r="F565" s="168" t="s">
        <v>1152</v>
      </c>
      <c r="G565" s="183" t="s">
        <v>1158</v>
      </c>
      <c r="H565" s="168" t="s">
        <v>1320</v>
      </c>
      <c r="I565" s="168" t="s">
        <v>1118</v>
      </c>
      <c r="J565" s="186">
        <v>5250000</v>
      </c>
      <c r="K565" s="185">
        <v>0</v>
      </c>
      <c r="L565" s="168">
        <v>0</v>
      </c>
      <c r="M565" s="185">
        <v>0</v>
      </c>
      <c r="N565" s="168">
        <v>0</v>
      </c>
      <c r="O565" s="168">
        <v>0</v>
      </c>
      <c r="P565" s="168">
        <v>0</v>
      </c>
      <c r="Q565" s="168">
        <v>0</v>
      </c>
      <c r="R565" s="168">
        <v>0</v>
      </c>
      <c r="S565" s="168">
        <v>0</v>
      </c>
      <c r="T565" s="168">
        <v>0</v>
      </c>
      <c r="U565" s="168">
        <v>0</v>
      </c>
      <c r="V565" s="168">
        <v>0</v>
      </c>
      <c r="W565" s="168" t="s">
        <v>1165</v>
      </c>
      <c r="X565" s="183" t="s">
        <v>1160</v>
      </c>
      <c r="Y565" s="168" t="s">
        <v>55</v>
      </c>
      <c r="Z565" s="170">
        <v>2017011000179</v>
      </c>
      <c r="AA565" s="170" t="s">
        <v>1238</v>
      </c>
      <c r="AB565" s="169" t="s">
        <v>1166</v>
      </c>
      <c r="AC565" s="169" t="s">
        <v>1167</v>
      </c>
      <c r="AD565" s="170">
        <v>3202032</v>
      </c>
      <c r="AE565" s="169" t="s">
        <v>1217</v>
      </c>
      <c r="AF565" s="169" t="s">
        <v>1289</v>
      </c>
      <c r="AG565" s="168" t="s">
        <v>1137</v>
      </c>
      <c r="AH565" s="192"/>
    </row>
    <row r="566" spans="1:34" ht="98.25" customHeight="1" x14ac:dyDescent="0.25">
      <c r="A566" s="192"/>
      <c r="B566" s="168" t="s">
        <v>1314</v>
      </c>
      <c r="C566" s="168" t="s">
        <v>1315</v>
      </c>
      <c r="D566" s="168" t="s">
        <v>1351</v>
      </c>
      <c r="E566" s="183" t="s">
        <v>1351</v>
      </c>
      <c r="F566" s="168" t="s">
        <v>1152</v>
      </c>
      <c r="G566" s="183" t="s">
        <v>1158</v>
      </c>
      <c r="H566" s="168" t="s">
        <v>1320</v>
      </c>
      <c r="I566" s="168" t="s">
        <v>1118</v>
      </c>
      <c r="J566" s="186">
        <v>43000000</v>
      </c>
      <c r="K566" s="185"/>
      <c r="L566" s="168"/>
      <c r="M566" s="185"/>
      <c r="N566" s="168"/>
      <c r="O566" s="168"/>
      <c r="P566" s="168"/>
      <c r="Q566" s="168"/>
      <c r="R566" s="168"/>
      <c r="S566" s="168"/>
      <c r="T566" s="168"/>
      <c r="U566" s="168"/>
      <c r="V566" s="168"/>
      <c r="W566" s="168" t="s">
        <v>1165</v>
      </c>
      <c r="X566" s="183" t="s">
        <v>1160</v>
      </c>
      <c r="Y566" s="168" t="s">
        <v>55</v>
      </c>
      <c r="Z566" s="170">
        <v>2017011000179</v>
      </c>
      <c r="AA566" s="170" t="s">
        <v>1238</v>
      </c>
      <c r="AB566" s="169" t="s">
        <v>1179</v>
      </c>
      <c r="AC566" s="169" t="s">
        <v>1235</v>
      </c>
      <c r="AD566" s="170">
        <v>3202036</v>
      </c>
      <c r="AE566" s="169" t="s">
        <v>1236</v>
      </c>
      <c r="AF566" s="169" t="s">
        <v>1237</v>
      </c>
      <c r="AG566" s="168" t="s">
        <v>1311</v>
      </c>
      <c r="AH566" s="192"/>
    </row>
    <row r="567" spans="1:34" ht="98.25" customHeight="1" x14ac:dyDescent="0.25">
      <c r="A567" s="192"/>
      <c r="B567" s="168" t="s">
        <v>1314</v>
      </c>
      <c r="C567" s="168" t="s">
        <v>1315</v>
      </c>
      <c r="D567" s="168" t="s">
        <v>1351</v>
      </c>
      <c r="E567" s="183" t="s">
        <v>1351</v>
      </c>
      <c r="F567" s="168" t="s">
        <v>1116</v>
      </c>
      <c r="G567" s="183" t="s">
        <v>1158</v>
      </c>
      <c r="H567" s="168" t="s">
        <v>1117</v>
      </c>
      <c r="I567" s="168" t="s">
        <v>1118</v>
      </c>
      <c r="J567" s="186">
        <v>281200</v>
      </c>
      <c r="K567" s="185"/>
      <c r="L567" s="168"/>
      <c r="M567" s="185"/>
      <c r="N567" s="168"/>
      <c r="O567" s="168"/>
      <c r="P567" s="168"/>
      <c r="Q567" s="168"/>
      <c r="R567" s="168"/>
      <c r="S567" s="168"/>
      <c r="T567" s="168"/>
      <c r="U567" s="168"/>
      <c r="V567" s="168"/>
      <c r="W567" s="168" t="s">
        <v>1165</v>
      </c>
      <c r="X567" s="183" t="s">
        <v>1160</v>
      </c>
      <c r="Y567" s="168" t="s">
        <v>55</v>
      </c>
      <c r="Z567" s="170">
        <v>2017011000179</v>
      </c>
      <c r="AA567" s="170" t="s">
        <v>1238</v>
      </c>
      <c r="AB567" s="169" t="s">
        <v>1179</v>
      </c>
      <c r="AC567" s="169" t="s">
        <v>1244</v>
      </c>
      <c r="AD567" s="170">
        <v>3202002</v>
      </c>
      <c r="AE567" s="169" t="s">
        <v>1122</v>
      </c>
      <c r="AF567" s="169" t="s">
        <v>1316</v>
      </c>
      <c r="AG567" s="168" t="s">
        <v>1128</v>
      </c>
      <c r="AH567" s="192"/>
    </row>
    <row r="568" spans="1:34" ht="98.25" customHeight="1" x14ac:dyDescent="0.25">
      <c r="A568" s="192"/>
      <c r="B568" s="168" t="s">
        <v>1314</v>
      </c>
      <c r="C568" s="168" t="s">
        <v>1315</v>
      </c>
      <c r="D568" s="168" t="s">
        <v>1351</v>
      </c>
      <c r="E568" s="183" t="s">
        <v>1351</v>
      </c>
      <c r="F568" s="168" t="s">
        <v>1116</v>
      </c>
      <c r="G568" s="183" t="s">
        <v>1158</v>
      </c>
      <c r="H568" s="168" t="s">
        <v>1117</v>
      </c>
      <c r="I568" s="168" t="s">
        <v>1118</v>
      </c>
      <c r="J568" s="184">
        <v>20900000</v>
      </c>
      <c r="K568" s="185"/>
      <c r="L568" s="168"/>
      <c r="M568" s="185"/>
      <c r="N568" s="168"/>
      <c r="O568" s="168"/>
      <c r="P568" s="168"/>
      <c r="Q568" s="168"/>
      <c r="R568" s="168"/>
      <c r="S568" s="168" t="s">
        <v>1285</v>
      </c>
      <c r="T568" s="168" t="s">
        <v>1352</v>
      </c>
      <c r="U568" s="168"/>
      <c r="V568" s="168"/>
      <c r="W568" s="168" t="s">
        <v>1165</v>
      </c>
      <c r="X568" s="183" t="s">
        <v>1160</v>
      </c>
      <c r="Y568" s="168" t="s">
        <v>55</v>
      </c>
      <c r="Z568" s="170">
        <v>2017011000179</v>
      </c>
      <c r="AA568" s="170" t="s">
        <v>1238</v>
      </c>
      <c r="AB568" s="169" t="s">
        <v>1179</v>
      </c>
      <c r="AC568" s="169" t="s">
        <v>1180</v>
      </c>
      <c r="AD568" s="170">
        <v>3202008</v>
      </c>
      <c r="AE568" s="169" t="s">
        <v>1181</v>
      </c>
      <c r="AF568" s="169" t="s">
        <v>1286</v>
      </c>
      <c r="AG568" s="168" t="s">
        <v>1151</v>
      </c>
      <c r="AH568" s="192"/>
    </row>
    <row r="569" spans="1:34" ht="98.25" customHeight="1" x14ac:dyDescent="0.25">
      <c r="A569" s="192"/>
      <c r="B569" s="168" t="s">
        <v>1314</v>
      </c>
      <c r="C569" s="168" t="s">
        <v>1315</v>
      </c>
      <c r="D569" s="168" t="s">
        <v>1353</v>
      </c>
      <c r="E569" s="183" t="s">
        <v>1353</v>
      </c>
      <c r="F569" s="168" t="s">
        <v>1223</v>
      </c>
      <c r="G569" s="183" t="s">
        <v>1312</v>
      </c>
      <c r="H569" s="168" t="s">
        <v>1117</v>
      </c>
      <c r="I569" s="168" t="s">
        <v>1118</v>
      </c>
      <c r="J569" s="184">
        <v>0</v>
      </c>
      <c r="K569" s="185"/>
      <c r="L569" s="168"/>
      <c r="M569" s="185"/>
      <c r="N569" s="168"/>
      <c r="O569" s="168"/>
      <c r="P569" s="168"/>
      <c r="Q569" s="168"/>
      <c r="R569" s="168"/>
      <c r="S569" s="168"/>
      <c r="T569" s="168"/>
      <c r="U569" s="168"/>
      <c r="V569" s="168"/>
      <c r="W569" s="168" t="s">
        <v>1165</v>
      </c>
      <c r="X569" s="183" t="s">
        <v>1160</v>
      </c>
      <c r="Y569" s="168" t="s">
        <v>55</v>
      </c>
      <c r="Z569" s="170">
        <v>2017011000179</v>
      </c>
      <c r="AA569" s="170" t="s">
        <v>1238</v>
      </c>
      <c r="AB569" s="169" t="s">
        <v>1179</v>
      </c>
      <c r="AC569" s="169" t="s">
        <v>1244</v>
      </c>
      <c r="AD569" s="170">
        <v>3202002</v>
      </c>
      <c r="AE569" s="169" t="s">
        <v>1122</v>
      </c>
      <c r="AF569" s="169" t="s">
        <v>1316</v>
      </c>
      <c r="AG569" s="168" t="s">
        <v>1137</v>
      </c>
      <c r="AH569" s="192"/>
    </row>
    <row r="570" spans="1:34" ht="98.25" customHeight="1" x14ac:dyDescent="0.25">
      <c r="A570" s="192"/>
      <c r="B570" s="168" t="s">
        <v>1314</v>
      </c>
      <c r="C570" s="168" t="s">
        <v>1315</v>
      </c>
      <c r="D570" s="168" t="s">
        <v>1353</v>
      </c>
      <c r="E570" s="183" t="s">
        <v>1353</v>
      </c>
      <c r="F570" s="168" t="s">
        <v>1223</v>
      </c>
      <c r="G570" s="183" t="s">
        <v>1312</v>
      </c>
      <c r="H570" s="168" t="s">
        <v>1117</v>
      </c>
      <c r="I570" s="168" t="s">
        <v>1118</v>
      </c>
      <c r="J570" s="184">
        <v>0</v>
      </c>
      <c r="K570" s="185"/>
      <c r="L570" s="168"/>
      <c r="M570" s="185"/>
      <c r="N570" s="168"/>
      <c r="O570" s="168"/>
      <c r="P570" s="168"/>
      <c r="Q570" s="168"/>
      <c r="R570" s="168"/>
      <c r="S570" s="168"/>
      <c r="T570" s="168"/>
      <c r="U570" s="168"/>
      <c r="V570" s="168"/>
      <c r="W570" s="168" t="s">
        <v>1165</v>
      </c>
      <c r="X570" s="183" t="s">
        <v>1160</v>
      </c>
      <c r="Y570" s="168" t="s">
        <v>55</v>
      </c>
      <c r="Z570" s="170">
        <v>2017011000179</v>
      </c>
      <c r="AA570" s="170" t="s">
        <v>1238</v>
      </c>
      <c r="AB570" s="169" t="s">
        <v>1166</v>
      </c>
      <c r="AC570" s="169" t="s">
        <v>1167</v>
      </c>
      <c r="AD570" s="170">
        <v>3202032</v>
      </c>
      <c r="AE570" s="169" t="s">
        <v>1217</v>
      </c>
      <c r="AF570" s="169" t="s">
        <v>1289</v>
      </c>
      <c r="AG570" s="168" t="s">
        <v>1192</v>
      </c>
      <c r="AH570" s="192"/>
    </row>
    <row r="571" spans="1:34" ht="98.25" customHeight="1" x14ac:dyDescent="0.25">
      <c r="A571" s="192"/>
      <c r="B571" s="168" t="s">
        <v>1314</v>
      </c>
      <c r="C571" s="168" t="s">
        <v>1315</v>
      </c>
      <c r="D571" s="168" t="s">
        <v>1353</v>
      </c>
      <c r="E571" s="183" t="s">
        <v>1353</v>
      </c>
      <c r="F571" s="168" t="s">
        <v>1223</v>
      </c>
      <c r="G571" s="183" t="s">
        <v>1312</v>
      </c>
      <c r="H571" s="168" t="s">
        <v>1117</v>
      </c>
      <c r="I571" s="168" t="s">
        <v>1118</v>
      </c>
      <c r="J571" s="184">
        <v>1288350</v>
      </c>
      <c r="K571" s="185"/>
      <c r="L571" s="168"/>
      <c r="M571" s="185"/>
      <c r="N571" s="168"/>
      <c r="O571" s="168"/>
      <c r="P571" s="168"/>
      <c r="Q571" s="168"/>
      <c r="R571" s="168"/>
      <c r="S571" s="168"/>
      <c r="T571" s="168"/>
      <c r="U571" s="168"/>
      <c r="V571" s="168"/>
      <c r="W571" s="168" t="s">
        <v>1165</v>
      </c>
      <c r="X571" s="183" t="s">
        <v>1160</v>
      </c>
      <c r="Y571" s="168" t="s">
        <v>55</v>
      </c>
      <c r="Z571" s="170">
        <v>2017011000179</v>
      </c>
      <c r="AA571" s="170" t="s">
        <v>1238</v>
      </c>
      <c r="AB571" s="169" t="s">
        <v>1166</v>
      </c>
      <c r="AC571" s="169" t="s">
        <v>1167</v>
      </c>
      <c r="AD571" s="170">
        <v>3202032</v>
      </c>
      <c r="AE571" s="169" t="s">
        <v>1217</v>
      </c>
      <c r="AF571" s="169" t="s">
        <v>1289</v>
      </c>
      <c r="AG571" s="168" t="s">
        <v>1124</v>
      </c>
      <c r="AH571" s="192"/>
    </row>
    <row r="572" spans="1:34" ht="98.25" customHeight="1" x14ac:dyDescent="0.25">
      <c r="A572" s="192"/>
      <c r="B572" s="168" t="s">
        <v>1314</v>
      </c>
      <c r="C572" s="168" t="s">
        <v>1315</v>
      </c>
      <c r="D572" s="168" t="s">
        <v>1353</v>
      </c>
      <c r="E572" s="183" t="s">
        <v>1353</v>
      </c>
      <c r="F572" s="168" t="s">
        <v>1223</v>
      </c>
      <c r="G572" s="183" t="s">
        <v>1312</v>
      </c>
      <c r="H572" s="168" t="s">
        <v>1117</v>
      </c>
      <c r="I572" s="168" t="s">
        <v>1118</v>
      </c>
      <c r="J572" s="184">
        <v>6000000</v>
      </c>
      <c r="K572" s="185"/>
      <c r="L572" s="168"/>
      <c r="M572" s="185"/>
      <c r="N572" s="168"/>
      <c r="O572" s="168"/>
      <c r="P572" s="168"/>
      <c r="Q572" s="168"/>
      <c r="R572" s="168"/>
      <c r="S572" s="168"/>
      <c r="T572" s="168"/>
      <c r="U572" s="168"/>
      <c r="V572" s="168"/>
      <c r="W572" s="168" t="s">
        <v>1165</v>
      </c>
      <c r="X572" s="183" t="s">
        <v>1160</v>
      </c>
      <c r="Y572" s="168" t="s">
        <v>55</v>
      </c>
      <c r="Z572" s="170">
        <v>2017011000179</v>
      </c>
      <c r="AA572" s="170" t="s">
        <v>1238</v>
      </c>
      <c r="AB572" s="169" t="s">
        <v>1166</v>
      </c>
      <c r="AC572" s="169" t="s">
        <v>1167</v>
      </c>
      <c r="AD572" s="170">
        <v>3202032</v>
      </c>
      <c r="AE572" s="169" t="s">
        <v>1217</v>
      </c>
      <c r="AF572" s="169" t="s">
        <v>1289</v>
      </c>
      <c r="AG572" s="168" t="s">
        <v>1126</v>
      </c>
      <c r="AH572" s="192"/>
    </row>
    <row r="573" spans="1:34" ht="98.25" customHeight="1" x14ac:dyDescent="0.25">
      <c r="A573" s="192"/>
      <c r="B573" s="168" t="s">
        <v>1314</v>
      </c>
      <c r="C573" s="168" t="s">
        <v>1315</v>
      </c>
      <c r="D573" s="168" t="s">
        <v>1353</v>
      </c>
      <c r="E573" s="183" t="s">
        <v>1353</v>
      </c>
      <c r="F573" s="168" t="s">
        <v>1223</v>
      </c>
      <c r="G573" s="183" t="s">
        <v>1312</v>
      </c>
      <c r="H573" s="168" t="s">
        <v>1117</v>
      </c>
      <c r="I573" s="168" t="s">
        <v>1118</v>
      </c>
      <c r="J573" s="184">
        <v>9000000</v>
      </c>
      <c r="K573" s="185"/>
      <c r="L573" s="168"/>
      <c r="M573" s="185"/>
      <c r="N573" s="168"/>
      <c r="O573" s="168"/>
      <c r="P573" s="168"/>
      <c r="Q573" s="168" t="s">
        <v>1171</v>
      </c>
      <c r="R573" s="168" t="s">
        <v>1317</v>
      </c>
      <c r="S573" s="168"/>
      <c r="T573" s="168"/>
      <c r="U573" s="168"/>
      <c r="V573" s="168"/>
      <c r="W573" s="168" t="s">
        <v>1165</v>
      </c>
      <c r="X573" s="183" t="s">
        <v>1160</v>
      </c>
      <c r="Y573" s="168" t="s">
        <v>55</v>
      </c>
      <c r="Z573" s="170">
        <v>2017011000179</v>
      </c>
      <c r="AA573" s="170" t="s">
        <v>1238</v>
      </c>
      <c r="AB573" s="169" t="s">
        <v>1166</v>
      </c>
      <c r="AC573" s="169" t="s">
        <v>1167</v>
      </c>
      <c r="AD573" s="170">
        <v>3202032</v>
      </c>
      <c r="AE573" s="169" t="s">
        <v>1217</v>
      </c>
      <c r="AF573" s="169" t="s">
        <v>1289</v>
      </c>
      <c r="AG573" s="168" t="s">
        <v>1192</v>
      </c>
      <c r="AH573" s="192"/>
    </row>
    <row r="574" spans="1:34" ht="98.25" customHeight="1" x14ac:dyDescent="0.25">
      <c r="A574" s="192"/>
      <c r="B574" s="168" t="s">
        <v>1314</v>
      </c>
      <c r="C574" s="168" t="s">
        <v>1315</v>
      </c>
      <c r="D574" s="168" t="s">
        <v>1353</v>
      </c>
      <c r="E574" s="183" t="s">
        <v>1353</v>
      </c>
      <c r="F574" s="168" t="s">
        <v>1223</v>
      </c>
      <c r="G574" s="183" t="s">
        <v>1312</v>
      </c>
      <c r="H574" s="168" t="s">
        <v>1117</v>
      </c>
      <c r="I574" s="168" t="s">
        <v>1118</v>
      </c>
      <c r="J574" s="184">
        <v>8750000</v>
      </c>
      <c r="K574" s="185"/>
      <c r="L574" s="168"/>
      <c r="M574" s="185"/>
      <c r="N574" s="168"/>
      <c r="O574" s="168"/>
      <c r="P574" s="168"/>
      <c r="Q574" s="168"/>
      <c r="R574" s="168"/>
      <c r="S574" s="168"/>
      <c r="T574" s="168"/>
      <c r="U574" s="168"/>
      <c r="V574" s="168"/>
      <c r="W574" s="168" t="s">
        <v>1165</v>
      </c>
      <c r="X574" s="183" t="s">
        <v>1160</v>
      </c>
      <c r="Y574" s="168" t="s">
        <v>55</v>
      </c>
      <c r="Z574" s="170">
        <v>2017011000179</v>
      </c>
      <c r="AA574" s="170" t="s">
        <v>1238</v>
      </c>
      <c r="AB574" s="169" t="s">
        <v>1166</v>
      </c>
      <c r="AC574" s="169" t="s">
        <v>1167</v>
      </c>
      <c r="AD574" s="170">
        <v>3202032</v>
      </c>
      <c r="AE574" s="169" t="s">
        <v>1217</v>
      </c>
      <c r="AF574" s="169" t="s">
        <v>1289</v>
      </c>
      <c r="AG574" s="168" t="s">
        <v>1137</v>
      </c>
      <c r="AH574" s="192"/>
    </row>
    <row r="575" spans="1:34" ht="98.25" customHeight="1" x14ac:dyDescent="0.25">
      <c r="A575" s="192"/>
      <c r="B575" s="168" t="s">
        <v>1314</v>
      </c>
      <c r="C575" s="168" t="s">
        <v>1315</v>
      </c>
      <c r="D575" s="168" t="s">
        <v>1353</v>
      </c>
      <c r="E575" s="183" t="s">
        <v>1353</v>
      </c>
      <c r="F575" s="168" t="s">
        <v>1223</v>
      </c>
      <c r="G575" s="183" t="s">
        <v>1312</v>
      </c>
      <c r="H575" s="168" t="s">
        <v>1117</v>
      </c>
      <c r="I575" s="168" t="s">
        <v>1118</v>
      </c>
      <c r="J575" s="184">
        <v>21000000</v>
      </c>
      <c r="K575" s="185"/>
      <c r="L575" s="168"/>
      <c r="M575" s="185"/>
      <c r="N575" s="168"/>
      <c r="O575" s="168"/>
      <c r="P575" s="168"/>
      <c r="Q575" s="168" t="s">
        <v>1171</v>
      </c>
      <c r="R575" s="168" t="s">
        <v>1317</v>
      </c>
      <c r="S575" s="168"/>
      <c r="T575" s="168"/>
      <c r="U575" s="168"/>
      <c r="V575" s="168"/>
      <c r="W575" s="168" t="s">
        <v>1165</v>
      </c>
      <c r="X575" s="183" t="s">
        <v>1160</v>
      </c>
      <c r="Y575" s="168" t="s">
        <v>55</v>
      </c>
      <c r="Z575" s="170">
        <v>2017011000179</v>
      </c>
      <c r="AA575" s="170" t="s">
        <v>1238</v>
      </c>
      <c r="AB575" s="169" t="s">
        <v>1166</v>
      </c>
      <c r="AC575" s="169" t="s">
        <v>1167</v>
      </c>
      <c r="AD575" s="170">
        <v>3202032</v>
      </c>
      <c r="AE575" s="169" t="s">
        <v>1217</v>
      </c>
      <c r="AF575" s="169" t="s">
        <v>1289</v>
      </c>
      <c r="AG575" s="168" t="s">
        <v>1192</v>
      </c>
      <c r="AH575" s="192"/>
    </row>
    <row r="576" spans="1:34" ht="98.25" customHeight="1" x14ac:dyDescent="0.25">
      <c r="A576" s="192"/>
      <c r="B576" s="168" t="s">
        <v>1314</v>
      </c>
      <c r="C576" s="168" t="s">
        <v>1315</v>
      </c>
      <c r="D576" s="168" t="s">
        <v>1353</v>
      </c>
      <c r="E576" s="183" t="s">
        <v>1353</v>
      </c>
      <c r="F576" s="168" t="s">
        <v>1223</v>
      </c>
      <c r="G576" s="183" t="s">
        <v>1312</v>
      </c>
      <c r="H576" s="168" t="s">
        <v>1117</v>
      </c>
      <c r="I576" s="168" t="s">
        <v>1118</v>
      </c>
      <c r="J576" s="184">
        <v>29934400</v>
      </c>
      <c r="K576" s="185"/>
      <c r="L576" s="168"/>
      <c r="M576" s="185"/>
      <c r="N576" s="168"/>
      <c r="O576" s="168"/>
      <c r="P576" s="168"/>
      <c r="Q576" s="168"/>
      <c r="R576" s="168"/>
      <c r="S576" s="168"/>
      <c r="T576" s="168"/>
      <c r="U576" s="168"/>
      <c r="V576" s="168"/>
      <c r="W576" s="168" t="s">
        <v>1165</v>
      </c>
      <c r="X576" s="183" t="s">
        <v>1160</v>
      </c>
      <c r="Y576" s="168" t="s">
        <v>55</v>
      </c>
      <c r="Z576" s="170">
        <v>2017011000179</v>
      </c>
      <c r="AA576" s="170" t="s">
        <v>1238</v>
      </c>
      <c r="AB576" s="169" t="s">
        <v>1166</v>
      </c>
      <c r="AC576" s="169" t="s">
        <v>1269</v>
      </c>
      <c r="AD576" s="170">
        <v>3202005</v>
      </c>
      <c r="AE576" s="169" t="s">
        <v>1270</v>
      </c>
      <c r="AF576" s="169" t="s">
        <v>1272</v>
      </c>
      <c r="AG576" s="168" t="s">
        <v>1208</v>
      </c>
      <c r="AH576" s="192"/>
    </row>
    <row r="577" spans="1:34" ht="98.25" customHeight="1" x14ac:dyDescent="0.25">
      <c r="A577" s="192"/>
      <c r="B577" s="168" t="s">
        <v>1314</v>
      </c>
      <c r="C577" s="168" t="s">
        <v>1315</v>
      </c>
      <c r="D577" s="168" t="s">
        <v>1353</v>
      </c>
      <c r="E577" s="183" t="s">
        <v>1353</v>
      </c>
      <c r="F577" s="168" t="s">
        <v>1116</v>
      </c>
      <c r="G577" s="183" t="s">
        <v>1158</v>
      </c>
      <c r="H577" s="168" t="s">
        <v>1117</v>
      </c>
      <c r="I577" s="168" t="s">
        <v>1118</v>
      </c>
      <c r="J577" s="184">
        <v>15532704.880000001</v>
      </c>
      <c r="K577" s="185"/>
      <c r="L577" s="168"/>
      <c r="M577" s="185"/>
      <c r="N577" s="168"/>
      <c r="O577" s="168"/>
      <c r="P577" s="168"/>
      <c r="Q577" s="168"/>
      <c r="R577" s="168"/>
      <c r="S577" s="168"/>
      <c r="T577" s="168"/>
      <c r="U577" s="168"/>
      <c r="V577" s="168"/>
      <c r="W577" s="168" t="s">
        <v>1165</v>
      </c>
      <c r="X577" s="183" t="s">
        <v>1160</v>
      </c>
      <c r="Y577" s="168" t="s">
        <v>55</v>
      </c>
      <c r="Z577" s="170">
        <v>2017011000179</v>
      </c>
      <c r="AA577" s="170" t="s">
        <v>1238</v>
      </c>
      <c r="AB577" s="169" t="s">
        <v>1179</v>
      </c>
      <c r="AC577" s="169" t="s">
        <v>1180</v>
      </c>
      <c r="AD577" s="170">
        <v>3202008</v>
      </c>
      <c r="AE577" s="169" t="s">
        <v>1181</v>
      </c>
      <c r="AF577" s="169" t="s">
        <v>1186</v>
      </c>
      <c r="AG577" s="168" t="s">
        <v>1151</v>
      </c>
      <c r="AH577" s="192"/>
    </row>
    <row r="578" spans="1:34" ht="98.25" customHeight="1" x14ac:dyDescent="0.25">
      <c r="A578" s="192"/>
      <c r="B578" s="168" t="s">
        <v>1314</v>
      </c>
      <c r="C578" s="168" t="s">
        <v>1315</v>
      </c>
      <c r="D578" s="168" t="s">
        <v>1353</v>
      </c>
      <c r="E578" s="183" t="s">
        <v>1353</v>
      </c>
      <c r="F578" s="168" t="s">
        <v>1116</v>
      </c>
      <c r="G578" s="183" t="s">
        <v>1158</v>
      </c>
      <c r="H578" s="168" t="s">
        <v>1117</v>
      </c>
      <c r="I578" s="168" t="s">
        <v>1118</v>
      </c>
      <c r="J578" s="184">
        <v>25628958.52</v>
      </c>
      <c r="K578" s="185"/>
      <c r="L578" s="168"/>
      <c r="M578" s="185"/>
      <c r="N578" s="168"/>
      <c r="O578" s="168"/>
      <c r="P578" s="168"/>
      <c r="Q578" s="168"/>
      <c r="R578" s="168"/>
      <c r="S578" s="168"/>
      <c r="T578" s="168"/>
      <c r="U578" s="168"/>
      <c r="V578" s="168"/>
      <c r="W578" s="168" t="s">
        <v>1165</v>
      </c>
      <c r="X578" s="183" t="s">
        <v>1160</v>
      </c>
      <c r="Y578" s="168" t="s">
        <v>55</v>
      </c>
      <c r="Z578" s="170">
        <v>2017011000179</v>
      </c>
      <c r="AA578" s="170" t="s">
        <v>1238</v>
      </c>
      <c r="AB578" s="169" t="s">
        <v>1179</v>
      </c>
      <c r="AC578" s="169" t="s">
        <v>1180</v>
      </c>
      <c r="AD578" s="170">
        <v>3202008</v>
      </c>
      <c r="AE578" s="169" t="s">
        <v>1181</v>
      </c>
      <c r="AF578" s="169" t="s">
        <v>1186</v>
      </c>
      <c r="AG578" s="168" t="s">
        <v>1128</v>
      </c>
      <c r="AH578" s="192"/>
    </row>
    <row r="579" spans="1:34" ht="98.25" customHeight="1" x14ac:dyDescent="0.25">
      <c r="A579" s="192"/>
      <c r="B579" s="168" t="s">
        <v>1314</v>
      </c>
      <c r="C579" s="168" t="s">
        <v>1315</v>
      </c>
      <c r="D579" s="168" t="s">
        <v>1353</v>
      </c>
      <c r="E579" s="183" t="s">
        <v>1353</v>
      </c>
      <c r="F579" s="168" t="s">
        <v>1116</v>
      </c>
      <c r="G579" s="183" t="s">
        <v>1158</v>
      </c>
      <c r="H579" s="168" t="s">
        <v>1117</v>
      </c>
      <c r="I579" s="168" t="s">
        <v>1118</v>
      </c>
      <c r="J579" s="184">
        <v>97208533.689999998</v>
      </c>
      <c r="K579" s="185"/>
      <c r="L579" s="168"/>
      <c r="M579" s="185"/>
      <c r="N579" s="168"/>
      <c r="O579" s="168"/>
      <c r="P579" s="168"/>
      <c r="Q579" s="168"/>
      <c r="R579" s="168"/>
      <c r="S579" s="168"/>
      <c r="T579" s="168"/>
      <c r="U579" s="168"/>
      <c r="V579" s="168"/>
      <c r="W579" s="168" t="s">
        <v>1165</v>
      </c>
      <c r="X579" s="183" t="s">
        <v>1160</v>
      </c>
      <c r="Y579" s="168" t="s">
        <v>55</v>
      </c>
      <c r="Z579" s="170">
        <v>2017011000179</v>
      </c>
      <c r="AA579" s="170" t="s">
        <v>1238</v>
      </c>
      <c r="AB579" s="169" t="s">
        <v>1179</v>
      </c>
      <c r="AC579" s="169" t="s">
        <v>1180</v>
      </c>
      <c r="AD579" s="170">
        <v>3202008</v>
      </c>
      <c r="AE579" s="169" t="s">
        <v>1181</v>
      </c>
      <c r="AF579" s="169" t="s">
        <v>1186</v>
      </c>
      <c r="AG579" s="168" t="s">
        <v>1128</v>
      </c>
      <c r="AH579" s="192"/>
    </row>
    <row r="580" spans="1:34" ht="98.25" customHeight="1" x14ac:dyDescent="0.25">
      <c r="A580" s="192"/>
      <c r="B580" s="168" t="s">
        <v>1314</v>
      </c>
      <c r="C580" s="168" t="s">
        <v>1315</v>
      </c>
      <c r="D580" s="168" t="s">
        <v>1353</v>
      </c>
      <c r="E580" s="183" t="s">
        <v>1353</v>
      </c>
      <c r="F580" s="168" t="s">
        <v>1223</v>
      </c>
      <c r="G580" s="183" t="s">
        <v>1312</v>
      </c>
      <c r="H580" s="168" t="s">
        <v>1117</v>
      </c>
      <c r="I580" s="168" t="s">
        <v>1118</v>
      </c>
      <c r="J580" s="184">
        <v>4500000</v>
      </c>
      <c r="K580" s="185"/>
      <c r="L580" s="168"/>
      <c r="M580" s="185"/>
      <c r="N580" s="168"/>
      <c r="O580" s="168"/>
      <c r="P580" s="168"/>
      <c r="Q580" s="168"/>
      <c r="R580" s="168"/>
      <c r="S580" s="168"/>
      <c r="T580" s="168"/>
      <c r="U580" s="168"/>
      <c r="V580" s="168"/>
      <c r="W580" s="168" t="s">
        <v>1165</v>
      </c>
      <c r="X580" s="183" t="s">
        <v>1160</v>
      </c>
      <c r="Y580" s="168" t="s">
        <v>55</v>
      </c>
      <c r="Z580" s="170">
        <v>2017011000179</v>
      </c>
      <c r="AA580" s="170" t="s">
        <v>1238</v>
      </c>
      <c r="AB580" s="169" t="s">
        <v>1179</v>
      </c>
      <c r="AC580" s="169" t="s">
        <v>1180</v>
      </c>
      <c r="AD580" s="170">
        <v>3202008</v>
      </c>
      <c r="AE580" s="169" t="s">
        <v>1181</v>
      </c>
      <c r="AF580" s="169" t="s">
        <v>1186</v>
      </c>
      <c r="AG580" s="168" t="s">
        <v>1126</v>
      </c>
      <c r="AH580" s="192"/>
    </row>
    <row r="581" spans="1:34" ht="98.25" customHeight="1" x14ac:dyDescent="0.25">
      <c r="A581" s="192"/>
      <c r="B581" s="168" t="s">
        <v>1314</v>
      </c>
      <c r="C581" s="168" t="s">
        <v>1315</v>
      </c>
      <c r="D581" s="168" t="s">
        <v>1353</v>
      </c>
      <c r="E581" s="183" t="s">
        <v>1353</v>
      </c>
      <c r="F581" s="168" t="s">
        <v>1223</v>
      </c>
      <c r="G581" s="183" t="s">
        <v>1312</v>
      </c>
      <c r="H581" s="168" t="s">
        <v>1117</v>
      </c>
      <c r="I581" s="168" t="s">
        <v>1118</v>
      </c>
      <c r="J581" s="184">
        <v>20000000</v>
      </c>
      <c r="K581" s="185"/>
      <c r="L581" s="168"/>
      <c r="M581" s="185"/>
      <c r="N581" s="168"/>
      <c r="O581" s="168"/>
      <c r="P581" s="168"/>
      <c r="Q581" s="168"/>
      <c r="R581" s="168"/>
      <c r="S581" s="168"/>
      <c r="T581" s="168"/>
      <c r="U581" s="168"/>
      <c r="V581" s="168"/>
      <c r="W581" s="168" t="s">
        <v>1165</v>
      </c>
      <c r="X581" s="183" t="s">
        <v>1160</v>
      </c>
      <c r="Y581" s="168" t="s">
        <v>55</v>
      </c>
      <c r="Z581" s="170">
        <v>2017011000179</v>
      </c>
      <c r="AA581" s="170" t="s">
        <v>1238</v>
      </c>
      <c r="AB581" s="169" t="s">
        <v>1179</v>
      </c>
      <c r="AC581" s="169" t="s">
        <v>1180</v>
      </c>
      <c r="AD581" s="170">
        <v>3202008</v>
      </c>
      <c r="AE581" s="169" t="s">
        <v>1181</v>
      </c>
      <c r="AF581" s="169" t="s">
        <v>1186</v>
      </c>
      <c r="AG581" s="168" t="s">
        <v>1192</v>
      </c>
      <c r="AH581" s="192"/>
    </row>
    <row r="582" spans="1:34" ht="98.25" customHeight="1" x14ac:dyDescent="0.25">
      <c r="A582" s="192"/>
      <c r="B582" s="168" t="s">
        <v>1314</v>
      </c>
      <c r="C582" s="168" t="s">
        <v>1315</v>
      </c>
      <c r="D582" s="168" t="s">
        <v>1353</v>
      </c>
      <c r="E582" s="183" t="s">
        <v>1353</v>
      </c>
      <c r="F582" s="168" t="s">
        <v>1223</v>
      </c>
      <c r="G582" s="183" t="s">
        <v>1312</v>
      </c>
      <c r="H582" s="168" t="s">
        <v>1117</v>
      </c>
      <c r="I582" s="168" t="s">
        <v>1118</v>
      </c>
      <c r="J582" s="184">
        <v>0</v>
      </c>
      <c r="K582" s="185"/>
      <c r="L582" s="168"/>
      <c r="M582" s="185"/>
      <c r="N582" s="168"/>
      <c r="O582" s="168"/>
      <c r="P582" s="168"/>
      <c r="Q582" s="168"/>
      <c r="R582" s="168"/>
      <c r="S582" s="168"/>
      <c r="T582" s="168"/>
      <c r="U582" s="168" t="s">
        <v>1215</v>
      </c>
      <c r="V582" s="168"/>
      <c r="W582" s="168" t="s">
        <v>1165</v>
      </c>
      <c r="X582" s="183" t="s">
        <v>1160</v>
      </c>
      <c r="Y582" s="168" t="s">
        <v>55</v>
      </c>
      <c r="Z582" s="170">
        <v>2017011000179</v>
      </c>
      <c r="AA582" s="170" t="s">
        <v>1238</v>
      </c>
      <c r="AB582" s="169" t="s">
        <v>1179</v>
      </c>
      <c r="AC582" s="169" t="s">
        <v>1180</v>
      </c>
      <c r="AD582" s="170">
        <v>3202008</v>
      </c>
      <c r="AE582" s="169" t="s">
        <v>1181</v>
      </c>
      <c r="AF582" s="169" t="s">
        <v>1319</v>
      </c>
      <c r="AG582" s="168" t="s">
        <v>1137</v>
      </c>
      <c r="AH582" s="192"/>
    </row>
    <row r="583" spans="1:34" ht="98.25" customHeight="1" x14ac:dyDescent="0.25">
      <c r="A583" s="192"/>
      <c r="B583" s="168" t="s">
        <v>1314</v>
      </c>
      <c r="C583" s="168" t="s">
        <v>1315</v>
      </c>
      <c r="D583" s="168" t="s">
        <v>1353</v>
      </c>
      <c r="E583" s="183" t="s">
        <v>1353</v>
      </c>
      <c r="F583" s="168" t="s">
        <v>1116</v>
      </c>
      <c r="G583" s="183" t="s">
        <v>1158</v>
      </c>
      <c r="H583" s="168" t="s">
        <v>1117</v>
      </c>
      <c r="I583" s="168" t="s">
        <v>1118</v>
      </c>
      <c r="J583" s="184">
        <v>4000000</v>
      </c>
      <c r="K583" s="185"/>
      <c r="L583" s="168"/>
      <c r="M583" s="185"/>
      <c r="N583" s="168"/>
      <c r="O583" s="168"/>
      <c r="P583" s="168"/>
      <c r="Q583" s="168"/>
      <c r="R583" s="168"/>
      <c r="S583" s="168"/>
      <c r="T583" s="168"/>
      <c r="U583" s="168"/>
      <c r="V583" s="168"/>
      <c r="W583" s="168" t="s">
        <v>1119</v>
      </c>
      <c r="X583" s="183" t="s">
        <v>1160</v>
      </c>
      <c r="Y583" s="168" t="s">
        <v>363</v>
      </c>
      <c r="Z583" s="170">
        <v>2019011000081</v>
      </c>
      <c r="AA583" s="170" t="s">
        <v>1161</v>
      </c>
      <c r="AB583" s="169" t="s">
        <v>1120</v>
      </c>
      <c r="AC583" s="169" t="s">
        <v>1121</v>
      </c>
      <c r="AD583" s="170">
        <v>3299054</v>
      </c>
      <c r="AE583" s="169" t="s">
        <v>1122</v>
      </c>
      <c r="AF583" s="169" t="s">
        <v>1125</v>
      </c>
      <c r="AG583" s="168" t="s">
        <v>1124</v>
      </c>
      <c r="AH583" s="192"/>
    </row>
    <row r="584" spans="1:34" ht="98.25" customHeight="1" x14ac:dyDescent="0.25">
      <c r="A584" s="192"/>
      <c r="B584" s="168" t="s">
        <v>1314</v>
      </c>
      <c r="C584" s="168" t="s">
        <v>1315</v>
      </c>
      <c r="D584" s="168" t="s">
        <v>1353</v>
      </c>
      <c r="E584" s="183" t="s">
        <v>1353</v>
      </c>
      <c r="F584" s="168" t="s">
        <v>1152</v>
      </c>
      <c r="G584" s="183" t="s">
        <v>1158</v>
      </c>
      <c r="H584" s="168" t="s">
        <v>1320</v>
      </c>
      <c r="I584" s="168" t="s">
        <v>1118</v>
      </c>
      <c r="J584" s="186">
        <v>35000000</v>
      </c>
      <c r="K584" s="185">
        <v>0</v>
      </c>
      <c r="L584" s="168">
        <v>0</v>
      </c>
      <c r="M584" s="185">
        <v>0</v>
      </c>
      <c r="N584" s="168">
        <v>0</v>
      </c>
      <c r="O584" s="168">
        <v>0</v>
      </c>
      <c r="P584" s="168">
        <v>0</v>
      </c>
      <c r="Q584" s="168">
        <v>0</v>
      </c>
      <c r="R584" s="168">
        <v>0</v>
      </c>
      <c r="S584" s="168">
        <v>0</v>
      </c>
      <c r="T584" s="168">
        <v>0</v>
      </c>
      <c r="U584" s="168" t="s">
        <v>1215</v>
      </c>
      <c r="V584" s="168">
        <v>0</v>
      </c>
      <c r="W584" s="168" t="s">
        <v>1165</v>
      </c>
      <c r="X584" s="183" t="s">
        <v>1160</v>
      </c>
      <c r="Y584" s="168" t="s">
        <v>55</v>
      </c>
      <c r="Z584" s="170">
        <v>2017011000179</v>
      </c>
      <c r="AA584" s="170" t="s">
        <v>1238</v>
      </c>
      <c r="AB584" s="169" t="s">
        <v>1179</v>
      </c>
      <c r="AC584" s="169" t="s">
        <v>1180</v>
      </c>
      <c r="AD584" s="170">
        <v>3202008</v>
      </c>
      <c r="AE584" s="169" t="s">
        <v>1181</v>
      </c>
      <c r="AF584" s="169" t="s">
        <v>1319</v>
      </c>
      <c r="AG584" s="168" t="s">
        <v>1137</v>
      </c>
      <c r="AH584" s="192"/>
    </row>
    <row r="585" spans="1:34" ht="98.25" customHeight="1" x14ac:dyDescent="0.25">
      <c r="A585" s="192"/>
      <c r="B585" s="168" t="s">
        <v>1314</v>
      </c>
      <c r="C585" s="168" t="s">
        <v>1315</v>
      </c>
      <c r="D585" s="168" t="s">
        <v>1353</v>
      </c>
      <c r="E585" s="183" t="s">
        <v>1353</v>
      </c>
      <c r="F585" s="168" t="s">
        <v>1152</v>
      </c>
      <c r="G585" s="183" t="s">
        <v>1158</v>
      </c>
      <c r="H585" s="168" t="s">
        <v>1320</v>
      </c>
      <c r="I585" s="168" t="s">
        <v>1118</v>
      </c>
      <c r="J585" s="186">
        <v>5000000</v>
      </c>
      <c r="K585" s="185">
        <v>0</v>
      </c>
      <c r="L585" s="168">
        <v>0</v>
      </c>
      <c r="M585" s="185">
        <v>0</v>
      </c>
      <c r="N585" s="168">
        <v>0</v>
      </c>
      <c r="O585" s="168">
        <v>0</v>
      </c>
      <c r="P585" s="168">
        <v>0</v>
      </c>
      <c r="Q585" s="168">
        <v>0</v>
      </c>
      <c r="R585" s="168">
        <v>0</v>
      </c>
      <c r="S585" s="168">
        <v>0</v>
      </c>
      <c r="T585" s="168">
        <v>0</v>
      </c>
      <c r="U585" s="168">
        <v>0</v>
      </c>
      <c r="V585" s="168">
        <v>0</v>
      </c>
      <c r="W585" s="168" t="s">
        <v>1165</v>
      </c>
      <c r="X585" s="183" t="s">
        <v>1160</v>
      </c>
      <c r="Y585" s="168" t="s">
        <v>55</v>
      </c>
      <c r="Z585" s="170">
        <v>2017011000179</v>
      </c>
      <c r="AA585" s="170" t="s">
        <v>1238</v>
      </c>
      <c r="AB585" s="169" t="s">
        <v>1179</v>
      </c>
      <c r="AC585" s="169" t="s">
        <v>1244</v>
      </c>
      <c r="AD585" s="170">
        <v>3202002</v>
      </c>
      <c r="AE585" s="169" t="s">
        <v>1122</v>
      </c>
      <c r="AF585" s="169" t="s">
        <v>1316</v>
      </c>
      <c r="AG585" s="168" t="s">
        <v>1137</v>
      </c>
      <c r="AH585" s="192"/>
    </row>
    <row r="586" spans="1:34" ht="98.25" customHeight="1" x14ac:dyDescent="0.25">
      <c r="A586" s="192"/>
      <c r="B586" s="168" t="s">
        <v>1314</v>
      </c>
      <c r="C586" s="168" t="s">
        <v>1315</v>
      </c>
      <c r="D586" s="168" t="s">
        <v>1353</v>
      </c>
      <c r="E586" s="183" t="s">
        <v>1353</v>
      </c>
      <c r="F586" s="168" t="s">
        <v>1152</v>
      </c>
      <c r="G586" s="183" t="s">
        <v>1158</v>
      </c>
      <c r="H586" s="168" t="s">
        <v>1320</v>
      </c>
      <c r="I586" s="168" t="s">
        <v>1118</v>
      </c>
      <c r="J586" s="186">
        <v>1787556.12</v>
      </c>
      <c r="K586" s="185">
        <v>0</v>
      </c>
      <c r="L586" s="168">
        <v>0</v>
      </c>
      <c r="M586" s="185">
        <v>0</v>
      </c>
      <c r="N586" s="168">
        <v>0</v>
      </c>
      <c r="O586" s="168">
        <v>0</v>
      </c>
      <c r="P586" s="168">
        <v>0</v>
      </c>
      <c r="Q586" s="168">
        <v>0</v>
      </c>
      <c r="R586" s="168">
        <v>0</v>
      </c>
      <c r="S586" s="168">
        <v>0</v>
      </c>
      <c r="T586" s="168">
        <v>0</v>
      </c>
      <c r="U586" s="168">
        <v>0</v>
      </c>
      <c r="V586" s="168">
        <v>0</v>
      </c>
      <c r="W586" s="168" t="s">
        <v>1165</v>
      </c>
      <c r="X586" s="183" t="s">
        <v>1160</v>
      </c>
      <c r="Y586" s="168" t="s">
        <v>55</v>
      </c>
      <c r="Z586" s="170">
        <v>2017011000179</v>
      </c>
      <c r="AA586" s="170" t="s">
        <v>1238</v>
      </c>
      <c r="AB586" s="169" t="s">
        <v>1166</v>
      </c>
      <c r="AC586" s="169" t="s">
        <v>1167</v>
      </c>
      <c r="AD586" s="170">
        <v>3202032</v>
      </c>
      <c r="AE586" s="169" t="s">
        <v>1217</v>
      </c>
      <c r="AF586" s="169" t="s">
        <v>1289</v>
      </c>
      <c r="AG586" s="168" t="s">
        <v>1192</v>
      </c>
      <c r="AH586" s="192"/>
    </row>
    <row r="587" spans="1:34" ht="98.25" customHeight="1" x14ac:dyDescent="0.25">
      <c r="A587" s="192"/>
      <c r="B587" s="168" t="s">
        <v>1314</v>
      </c>
      <c r="C587" s="168" t="s">
        <v>1315</v>
      </c>
      <c r="D587" s="168" t="s">
        <v>1353</v>
      </c>
      <c r="E587" s="183" t="s">
        <v>1353</v>
      </c>
      <c r="F587" s="168" t="s">
        <v>1152</v>
      </c>
      <c r="G587" s="183" t="s">
        <v>1158</v>
      </c>
      <c r="H587" s="168" t="s">
        <v>1320</v>
      </c>
      <c r="I587" s="168" t="s">
        <v>1118</v>
      </c>
      <c r="J587" s="186">
        <v>1106650</v>
      </c>
      <c r="K587" s="185">
        <v>0</v>
      </c>
      <c r="L587" s="168">
        <v>0</v>
      </c>
      <c r="M587" s="185">
        <v>0</v>
      </c>
      <c r="N587" s="168">
        <v>0</v>
      </c>
      <c r="O587" s="168">
        <v>0</v>
      </c>
      <c r="P587" s="168">
        <v>0</v>
      </c>
      <c r="Q587" s="168">
        <v>0</v>
      </c>
      <c r="R587" s="168">
        <v>0</v>
      </c>
      <c r="S587" s="168">
        <v>0</v>
      </c>
      <c r="T587" s="168">
        <v>0</v>
      </c>
      <c r="U587" s="168">
        <v>0</v>
      </c>
      <c r="V587" s="168">
        <v>0</v>
      </c>
      <c r="W587" s="168" t="s">
        <v>1165</v>
      </c>
      <c r="X587" s="183" t="s">
        <v>1160</v>
      </c>
      <c r="Y587" s="168" t="s">
        <v>55</v>
      </c>
      <c r="Z587" s="170">
        <v>2017011000179</v>
      </c>
      <c r="AA587" s="170" t="s">
        <v>1238</v>
      </c>
      <c r="AB587" s="169" t="s">
        <v>1166</v>
      </c>
      <c r="AC587" s="169" t="s">
        <v>1167</v>
      </c>
      <c r="AD587" s="170">
        <v>3202032</v>
      </c>
      <c r="AE587" s="169" t="s">
        <v>1217</v>
      </c>
      <c r="AF587" s="169" t="s">
        <v>1289</v>
      </c>
      <c r="AG587" s="168" t="s">
        <v>1124</v>
      </c>
      <c r="AH587" s="192"/>
    </row>
    <row r="588" spans="1:34" ht="98.25" customHeight="1" x14ac:dyDescent="0.25">
      <c r="A588" s="192"/>
      <c r="B588" s="168" t="s">
        <v>1314</v>
      </c>
      <c r="C588" s="168" t="s">
        <v>1315</v>
      </c>
      <c r="D588" s="168" t="s">
        <v>1353</v>
      </c>
      <c r="E588" s="183" t="s">
        <v>1353</v>
      </c>
      <c r="F588" s="168" t="s">
        <v>1152</v>
      </c>
      <c r="G588" s="183" t="s">
        <v>1158</v>
      </c>
      <c r="H588" s="168" t="s">
        <v>1320</v>
      </c>
      <c r="I588" s="168" t="s">
        <v>1118</v>
      </c>
      <c r="J588" s="186">
        <v>0</v>
      </c>
      <c r="K588" s="185">
        <v>0</v>
      </c>
      <c r="L588" s="168">
        <v>0</v>
      </c>
      <c r="M588" s="185">
        <v>0</v>
      </c>
      <c r="N588" s="168">
        <v>0</v>
      </c>
      <c r="O588" s="168">
        <v>0</v>
      </c>
      <c r="P588" s="168">
        <v>0</v>
      </c>
      <c r="Q588" s="168">
        <v>0</v>
      </c>
      <c r="R588" s="168">
        <v>0</v>
      </c>
      <c r="S588" s="168">
        <v>0</v>
      </c>
      <c r="T588" s="168">
        <v>0</v>
      </c>
      <c r="U588" s="168">
        <v>0</v>
      </c>
      <c r="V588" s="168">
        <v>0</v>
      </c>
      <c r="W588" s="168" t="s">
        <v>1165</v>
      </c>
      <c r="X588" s="183" t="s">
        <v>1160</v>
      </c>
      <c r="Y588" s="168" t="s">
        <v>55</v>
      </c>
      <c r="Z588" s="170">
        <v>2017011000179</v>
      </c>
      <c r="AA588" s="170" t="s">
        <v>1238</v>
      </c>
      <c r="AB588" s="169" t="s">
        <v>1166</v>
      </c>
      <c r="AC588" s="169" t="s">
        <v>1167</v>
      </c>
      <c r="AD588" s="170">
        <v>3202032</v>
      </c>
      <c r="AE588" s="169" t="s">
        <v>1217</v>
      </c>
      <c r="AF588" s="169" t="s">
        <v>1289</v>
      </c>
      <c r="AG588" s="168" t="s">
        <v>1137</v>
      </c>
      <c r="AH588" s="192"/>
    </row>
    <row r="589" spans="1:34" ht="98.25" customHeight="1" x14ac:dyDescent="0.25">
      <c r="A589" s="192"/>
      <c r="B589" s="168" t="s">
        <v>1314</v>
      </c>
      <c r="C589" s="168" t="s">
        <v>1315</v>
      </c>
      <c r="D589" s="168" t="s">
        <v>1353</v>
      </c>
      <c r="E589" s="183" t="s">
        <v>1353</v>
      </c>
      <c r="F589" s="168" t="s">
        <v>1152</v>
      </c>
      <c r="G589" s="183" t="s">
        <v>1158</v>
      </c>
      <c r="H589" s="168" t="s">
        <v>1320</v>
      </c>
      <c r="I589" s="168" t="s">
        <v>1118</v>
      </c>
      <c r="J589" s="186">
        <v>25000000</v>
      </c>
      <c r="K589" s="185"/>
      <c r="L589" s="168"/>
      <c r="M589" s="185"/>
      <c r="N589" s="168"/>
      <c r="O589" s="168"/>
      <c r="P589" s="168"/>
      <c r="Q589" s="168"/>
      <c r="R589" s="168"/>
      <c r="S589" s="168"/>
      <c r="T589" s="168"/>
      <c r="U589" s="168"/>
      <c r="V589" s="168"/>
      <c r="W589" s="168" t="s">
        <v>1165</v>
      </c>
      <c r="X589" s="183" t="s">
        <v>1160</v>
      </c>
      <c r="Y589" s="168" t="s">
        <v>55</v>
      </c>
      <c r="Z589" s="170">
        <v>2017011000179</v>
      </c>
      <c r="AA589" s="170" t="s">
        <v>1238</v>
      </c>
      <c r="AB589" s="169" t="s">
        <v>1179</v>
      </c>
      <c r="AC589" s="169" t="s">
        <v>1235</v>
      </c>
      <c r="AD589" s="170">
        <v>3202036</v>
      </c>
      <c r="AE589" s="169" t="s">
        <v>1321</v>
      </c>
      <c r="AF589" s="169" t="s">
        <v>1322</v>
      </c>
      <c r="AG589" s="168" t="s">
        <v>1311</v>
      </c>
      <c r="AH589" s="192"/>
    </row>
    <row r="590" spans="1:34" ht="98.25" customHeight="1" x14ac:dyDescent="0.25">
      <c r="A590" s="192"/>
      <c r="B590" s="168" t="s">
        <v>1314</v>
      </c>
      <c r="C590" s="168" t="s">
        <v>1315</v>
      </c>
      <c r="D590" s="168" t="s">
        <v>1353</v>
      </c>
      <c r="E590" s="183" t="s">
        <v>1353</v>
      </c>
      <c r="F590" s="168" t="s">
        <v>1152</v>
      </c>
      <c r="G590" s="183" t="s">
        <v>1158</v>
      </c>
      <c r="H590" s="168" t="s">
        <v>1320</v>
      </c>
      <c r="I590" s="168" t="s">
        <v>1118</v>
      </c>
      <c r="J590" s="186">
        <v>5000000</v>
      </c>
      <c r="K590" s="185"/>
      <c r="L590" s="168"/>
      <c r="M590" s="185"/>
      <c r="N590" s="168"/>
      <c r="O590" s="168"/>
      <c r="P590" s="168"/>
      <c r="Q590" s="168"/>
      <c r="R590" s="168"/>
      <c r="S590" s="168"/>
      <c r="T590" s="168"/>
      <c r="U590" s="168"/>
      <c r="V590" s="168"/>
      <c r="W590" s="168" t="s">
        <v>1165</v>
      </c>
      <c r="X590" s="183" t="s">
        <v>1160</v>
      </c>
      <c r="Y590" s="168" t="s">
        <v>55</v>
      </c>
      <c r="Z590" s="170">
        <v>2017011000179</v>
      </c>
      <c r="AA590" s="170" t="s">
        <v>1238</v>
      </c>
      <c r="AB590" s="169" t="s">
        <v>1179</v>
      </c>
      <c r="AC590" s="169" t="s">
        <v>1235</v>
      </c>
      <c r="AD590" s="170">
        <v>3202036</v>
      </c>
      <c r="AE590" s="169" t="s">
        <v>1236</v>
      </c>
      <c r="AF590" s="169" t="s">
        <v>1237</v>
      </c>
      <c r="AG590" s="168" t="s">
        <v>1311</v>
      </c>
      <c r="AH590" s="192"/>
    </row>
    <row r="591" spans="1:34" ht="98.25" customHeight="1" x14ac:dyDescent="0.25">
      <c r="A591" s="192"/>
      <c r="B591" s="168" t="s">
        <v>1314</v>
      </c>
      <c r="C591" s="168" t="s">
        <v>1315</v>
      </c>
      <c r="D591" s="168" t="s">
        <v>1353</v>
      </c>
      <c r="E591" s="183" t="s">
        <v>1353</v>
      </c>
      <c r="F591" s="168" t="s">
        <v>1324</v>
      </c>
      <c r="G591" s="183" t="s">
        <v>1325</v>
      </c>
      <c r="H591" s="168" t="s">
        <v>1326</v>
      </c>
      <c r="I591" s="168" t="s">
        <v>1118</v>
      </c>
      <c r="J591" s="186">
        <v>39249883</v>
      </c>
      <c r="K591" s="185"/>
      <c r="L591" s="168"/>
      <c r="M591" s="185"/>
      <c r="N591" s="168"/>
      <c r="O591" s="168" t="s">
        <v>1133</v>
      </c>
      <c r="P591" s="168" t="s">
        <v>1327</v>
      </c>
      <c r="Q591" s="168" t="s">
        <v>1171</v>
      </c>
      <c r="R591" s="168" t="s">
        <v>1334</v>
      </c>
      <c r="S591" s="168"/>
      <c r="T591" s="168"/>
      <c r="U591" s="168"/>
      <c r="V591" s="168"/>
      <c r="W591" s="168" t="s">
        <v>1165</v>
      </c>
      <c r="X591" s="183" t="s">
        <v>1160</v>
      </c>
      <c r="Y591" s="168" t="s">
        <v>1328</v>
      </c>
      <c r="Z591" s="170">
        <v>2022011000088</v>
      </c>
      <c r="AA591" s="170" t="s">
        <v>1329</v>
      </c>
      <c r="AB591" s="169" t="s">
        <v>1330</v>
      </c>
      <c r="AC591" s="169" t="s">
        <v>1269</v>
      </c>
      <c r="AD591" s="170">
        <v>3202005</v>
      </c>
      <c r="AE591" s="169" t="s">
        <v>1273</v>
      </c>
      <c r="AF591" s="169" t="s">
        <v>1349</v>
      </c>
      <c r="AG591" s="168" t="s">
        <v>1350</v>
      </c>
      <c r="AH591" s="192"/>
    </row>
    <row r="592" spans="1:34" ht="98.25" customHeight="1" x14ac:dyDescent="0.25">
      <c r="A592" s="192"/>
      <c r="B592" s="168" t="s">
        <v>1314</v>
      </c>
      <c r="C592" s="168" t="s">
        <v>1315</v>
      </c>
      <c r="D592" s="168" t="s">
        <v>1353</v>
      </c>
      <c r="E592" s="183" t="s">
        <v>1353</v>
      </c>
      <c r="F592" s="168" t="s">
        <v>1324</v>
      </c>
      <c r="G592" s="183" t="s">
        <v>1325</v>
      </c>
      <c r="H592" s="168" t="s">
        <v>1326</v>
      </c>
      <c r="I592" s="168" t="s">
        <v>1118</v>
      </c>
      <c r="J592" s="186">
        <v>2580393</v>
      </c>
      <c r="K592" s="185"/>
      <c r="L592" s="168"/>
      <c r="M592" s="185"/>
      <c r="N592" s="168"/>
      <c r="O592" s="168" t="s">
        <v>1133</v>
      </c>
      <c r="P592" s="168" t="s">
        <v>1327</v>
      </c>
      <c r="Q592" s="168" t="s">
        <v>1171</v>
      </c>
      <c r="R592" s="168" t="s">
        <v>1334</v>
      </c>
      <c r="S592" s="168"/>
      <c r="T592" s="168"/>
      <c r="U592" s="168"/>
      <c r="V592" s="168"/>
      <c r="W592" s="168" t="s">
        <v>1165</v>
      </c>
      <c r="X592" s="183" t="s">
        <v>1160</v>
      </c>
      <c r="Y592" s="168" t="s">
        <v>1328</v>
      </c>
      <c r="Z592" s="170">
        <v>2022011000088</v>
      </c>
      <c r="AA592" s="170" t="s">
        <v>1329</v>
      </c>
      <c r="AB592" s="169" t="s">
        <v>1330</v>
      </c>
      <c r="AC592" s="169" t="s">
        <v>1269</v>
      </c>
      <c r="AD592" s="170">
        <v>3202005</v>
      </c>
      <c r="AE592" s="169" t="s">
        <v>1331</v>
      </c>
      <c r="AF592" s="169" t="s">
        <v>1335</v>
      </c>
      <c r="AG592" s="168" t="s">
        <v>1336</v>
      </c>
      <c r="AH592" s="192"/>
    </row>
    <row r="593" spans="1:34" ht="98.25" customHeight="1" x14ac:dyDescent="0.25">
      <c r="A593" s="192"/>
      <c r="B593" s="168" t="s">
        <v>1314</v>
      </c>
      <c r="C593" s="168" t="s">
        <v>1315</v>
      </c>
      <c r="D593" s="168" t="s">
        <v>1353</v>
      </c>
      <c r="E593" s="183" t="s">
        <v>1353</v>
      </c>
      <c r="F593" s="168" t="s">
        <v>1324</v>
      </c>
      <c r="G593" s="183" t="s">
        <v>1325</v>
      </c>
      <c r="H593" s="168" t="s">
        <v>1326</v>
      </c>
      <c r="I593" s="168" t="s">
        <v>1118</v>
      </c>
      <c r="J593" s="186">
        <v>8630166</v>
      </c>
      <c r="K593" s="185"/>
      <c r="L593" s="168"/>
      <c r="M593" s="185"/>
      <c r="N593" s="168"/>
      <c r="O593" s="168" t="s">
        <v>1133</v>
      </c>
      <c r="P593" s="168" t="s">
        <v>1327</v>
      </c>
      <c r="Q593" s="168" t="s">
        <v>1171</v>
      </c>
      <c r="R593" s="168" t="s">
        <v>1334</v>
      </c>
      <c r="S593" s="168"/>
      <c r="T593" s="168"/>
      <c r="U593" s="168"/>
      <c r="V593" s="168"/>
      <c r="W593" s="168" t="s">
        <v>1165</v>
      </c>
      <c r="X593" s="183" t="s">
        <v>1160</v>
      </c>
      <c r="Y593" s="168" t="s">
        <v>1328</v>
      </c>
      <c r="Z593" s="170">
        <v>2022011000088</v>
      </c>
      <c r="AA593" s="170" t="s">
        <v>1329</v>
      </c>
      <c r="AB593" s="169" t="s">
        <v>1330</v>
      </c>
      <c r="AC593" s="169" t="s">
        <v>1269</v>
      </c>
      <c r="AD593" s="170">
        <v>3202005</v>
      </c>
      <c r="AE593" s="169" t="s">
        <v>1331</v>
      </c>
      <c r="AF593" s="169" t="s">
        <v>1335</v>
      </c>
      <c r="AG593" s="168" t="s">
        <v>1336</v>
      </c>
      <c r="AH593" s="192"/>
    </row>
    <row r="594" spans="1:34" ht="98.25" customHeight="1" x14ac:dyDescent="0.25">
      <c r="A594" s="192"/>
      <c r="B594" s="168" t="s">
        <v>1314</v>
      </c>
      <c r="C594" s="168" t="s">
        <v>1315</v>
      </c>
      <c r="D594" s="168" t="s">
        <v>1353</v>
      </c>
      <c r="E594" s="183" t="s">
        <v>1353</v>
      </c>
      <c r="F594" s="168" t="s">
        <v>1324</v>
      </c>
      <c r="G594" s="183" t="s">
        <v>1325</v>
      </c>
      <c r="H594" s="168" t="s">
        <v>1326</v>
      </c>
      <c r="I594" s="168" t="s">
        <v>1118</v>
      </c>
      <c r="J594" s="186">
        <v>42337712</v>
      </c>
      <c r="K594" s="185"/>
      <c r="L594" s="168"/>
      <c r="M594" s="185"/>
      <c r="N594" s="168"/>
      <c r="O594" s="168" t="s">
        <v>1133</v>
      </c>
      <c r="P594" s="168" t="s">
        <v>1327</v>
      </c>
      <c r="Q594" s="168" t="s">
        <v>1171</v>
      </c>
      <c r="R594" s="168" t="s">
        <v>1334</v>
      </c>
      <c r="S594" s="168"/>
      <c r="T594" s="168"/>
      <c r="U594" s="168"/>
      <c r="V594" s="168"/>
      <c r="W594" s="168" t="s">
        <v>1165</v>
      </c>
      <c r="X594" s="183" t="s">
        <v>1160</v>
      </c>
      <c r="Y594" s="168" t="s">
        <v>1328</v>
      </c>
      <c r="Z594" s="170">
        <v>2022011000088</v>
      </c>
      <c r="AA594" s="170" t="s">
        <v>1329</v>
      </c>
      <c r="AB594" s="169" t="s">
        <v>1330</v>
      </c>
      <c r="AC594" s="169" t="s">
        <v>1269</v>
      </c>
      <c r="AD594" s="170">
        <v>3202005</v>
      </c>
      <c r="AE594" s="169" t="s">
        <v>1331</v>
      </c>
      <c r="AF594" s="169" t="s">
        <v>1332</v>
      </c>
      <c r="AG594" s="168" t="s">
        <v>1128</v>
      </c>
      <c r="AH594" s="192"/>
    </row>
    <row r="595" spans="1:34" ht="98.25" customHeight="1" x14ac:dyDescent="0.25">
      <c r="A595" s="192"/>
      <c r="B595" s="168" t="s">
        <v>1314</v>
      </c>
      <c r="C595" s="168" t="s">
        <v>1315</v>
      </c>
      <c r="D595" s="168" t="s">
        <v>1353</v>
      </c>
      <c r="E595" s="183" t="s">
        <v>1353</v>
      </c>
      <c r="F595" s="168" t="s">
        <v>1116</v>
      </c>
      <c r="G595" s="183" t="s">
        <v>1158</v>
      </c>
      <c r="H595" s="168" t="s">
        <v>1117</v>
      </c>
      <c r="I595" s="168" t="s">
        <v>1118</v>
      </c>
      <c r="J595" s="186">
        <v>374933.33333333331</v>
      </c>
      <c r="K595" s="185"/>
      <c r="L595" s="168"/>
      <c r="M595" s="185"/>
      <c r="N595" s="168"/>
      <c r="O595" s="168"/>
      <c r="P595" s="168"/>
      <c r="Q595" s="168"/>
      <c r="R595" s="168"/>
      <c r="S595" s="168"/>
      <c r="T595" s="168"/>
      <c r="U595" s="168"/>
      <c r="V595" s="168"/>
      <c r="W595" s="168" t="s">
        <v>1165</v>
      </c>
      <c r="X595" s="183" t="s">
        <v>1160</v>
      </c>
      <c r="Y595" s="168" t="s">
        <v>55</v>
      </c>
      <c r="Z595" s="170">
        <v>2017011000179</v>
      </c>
      <c r="AA595" s="170" t="s">
        <v>1238</v>
      </c>
      <c r="AB595" s="169" t="s">
        <v>1179</v>
      </c>
      <c r="AC595" s="169" t="s">
        <v>1244</v>
      </c>
      <c r="AD595" s="170">
        <v>3202002</v>
      </c>
      <c r="AE595" s="169" t="s">
        <v>1122</v>
      </c>
      <c r="AF595" s="169" t="s">
        <v>1316</v>
      </c>
      <c r="AG595" s="168" t="s">
        <v>1128</v>
      </c>
      <c r="AH595" s="192"/>
    </row>
    <row r="596" spans="1:34" ht="98.25" customHeight="1" x14ac:dyDescent="0.25">
      <c r="A596" s="192"/>
      <c r="B596" s="168" t="s">
        <v>1314</v>
      </c>
      <c r="C596" s="168" t="s">
        <v>1315</v>
      </c>
      <c r="D596" s="168" t="s">
        <v>1353</v>
      </c>
      <c r="E596" s="183" t="s">
        <v>1353</v>
      </c>
      <c r="F596" s="168" t="s">
        <v>1116</v>
      </c>
      <c r="G596" s="183" t="s">
        <v>1158</v>
      </c>
      <c r="H596" s="168" t="s">
        <v>1117</v>
      </c>
      <c r="I596" s="168" t="s">
        <v>1118</v>
      </c>
      <c r="J596" s="184">
        <v>30932041.48</v>
      </c>
      <c r="K596" s="185"/>
      <c r="L596" s="168"/>
      <c r="M596" s="185"/>
      <c r="N596" s="168"/>
      <c r="O596" s="168"/>
      <c r="P596" s="168"/>
      <c r="Q596" s="168"/>
      <c r="R596" s="168"/>
      <c r="S596" s="168"/>
      <c r="T596" s="168"/>
      <c r="U596" s="168"/>
      <c r="V596" s="168"/>
      <c r="W596" s="168" t="s">
        <v>1119</v>
      </c>
      <c r="X596" s="183" t="s">
        <v>1160</v>
      </c>
      <c r="Y596" s="168" t="s">
        <v>363</v>
      </c>
      <c r="Z596" s="170">
        <v>2019011000081</v>
      </c>
      <c r="AA596" s="170" t="s">
        <v>1161</v>
      </c>
      <c r="AB596" s="169" t="s">
        <v>1120</v>
      </c>
      <c r="AC596" s="169" t="s">
        <v>606</v>
      </c>
      <c r="AD596" s="170">
        <v>3299060</v>
      </c>
      <c r="AE596" s="169" t="s">
        <v>1135</v>
      </c>
      <c r="AF596" s="169" t="s">
        <v>607</v>
      </c>
      <c r="AG596" s="168" t="s">
        <v>1128</v>
      </c>
      <c r="AH596" s="192"/>
    </row>
    <row r="597" spans="1:34" ht="98.25" customHeight="1" x14ac:dyDescent="0.25">
      <c r="A597" s="192"/>
      <c r="B597" s="168" t="s">
        <v>1314</v>
      </c>
      <c r="C597" s="168" t="s">
        <v>1315</v>
      </c>
      <c r="D597" s="168" t="s">
        <v>1354</v>
      </c>
      <c r="E597" s="183" t="s">
        <v>1354</v>
      </c>
      <c r="F597" s="168" t="s">
        <v>1223</v>
      </c>
      <c r="G597" s="183" t="s">
        <v>1312</v>
      </c>
      <c r="H597" s="168" t="s">
        <v>1117</v>
      </c>
      <c r="I597" s="168" t="s">
        <v>1118</v>
      </c>
      <c r="J597" s="184">
        <v>3200000</v>
      </c>
      <c r="K597" s="185"/>
      <c r="L597" s="168"/>
      <c r="M597" s="185"/>
      <c r="N597" s="168"/>
      <c r="O597" s="168"/>
      <c r="P597" s="168"/>
      <c r="Q597" s="168"/>
      <c r="R597" s="168"/>
      <c r="S597" s="168"/>
      <c r="T597" s="168"/>
      <c r="U597" s="168"/>
      <c r="V597" s="168"/>
      <c r="W597" s="168" t="s">
        <v>1165</v>
      </c>
      <c r="X597" s="183" t="s">
        <v>1160</v>
      </c>
      <c r="Y597" s="168" t="s">
        <v>55</v>
      </c>
      <c r="Z597" s="170">
        <v>2017011000179</v>
      </c>
      <c r="AA597" s="170" t="s">
        <v>1238</v>
      </c>
      <c r="AB597" s="169" t="s">
        <v>1179</v>
      </c>
      <c r="AC597" s="169" t="s">
        <v>1244</v>
      </c>
      <c r="AD597" s="170">
        <v>3202002</v>
      </c>
      <c r="AE597" s="169" t="s">
        <v>1122</v>
      </c>
      <c r="AF597" s="169" t="s">
        <v>1316</v>
      </c>
      <c r="AG597" s="168" t="s">
        <v>1137</v>
      </c>
      <c r="AH597" s="192"/>
    </row>
    <row r="598" spans="1:34" ht="98.25" customHeight="1" x14ac:dyDescent="0.25">
      <c r="A598" s="192"/>
      <c r="B598" s="168" t="s">
        <v>1314</v>
      </c>
      <c r="C598" s="168" t="s">
        <v>1315</v>
      </c>
      <c r="D598" s="168" t="s">
        <v>1354</v>
      </c>
      <c r="E598" s="183" t="s">
        <v>1354</v>
      </c>
      <c r="F598" s="168" t="s">
        <v>1116</v>
      </c>
      <c r="G598" s="183" t="s">
        <v>1158</v>
      </c>
      <c r="H598" s="168" t="s">
        <v>1117</v>
      </c>
      <c r="I598" s="168" t="s">
        <v>1118</v>
      </c>
      <c r="J598" s="184">
        <v>48642822.640000001</v>
      </c>
      <c r="K598" s="185"/>
      <c r="L598" s="168"/>
      <c r="M598" s="185">
        <v>29653345.68</v>
      </c>
      <c r="N598" s="168"/>
      <c r="O598" s="168"/>
      <c r="P598" s="168"/>
      <c r="Q598" s="168"/>
      <c r="R598" s="168"/>
      <c r="S598" s="168"/>
      <c r="T598" s="168"/>
      <c r="U598" s="168"/>
      <c r="V598" s="168"/>
      <c r="W598" s="168" t="s">
        <v>1165</v>
      </c>
      <c r="X598" s="183" t="s">
        <v>1160</v>
      </c>
      <c r="Y598" s="168" t="s">
        <v>55</v>
      </c>
      <c r="Z598" s="170">
        <v>2017011000179</v>
      </c>
      <c r="AA598" s="170" t="s">
        <v>1238</v>
      </c>
      <c r="AB598" s="169" t="s">
        <v>1166</v>
      </c>
      <c r="AC598" s="169" t="s">
        <v>1167</v>
      </c>
      <c r="AD598" s="170">
        <v>3202032</v>
      </c>
      <c r="AE598" s="169" t="s">
        <v>1217</v>
      </c>
      <c r="AF598" s="169" t="s">
        <v>1289</v>
      </c>
      <c r="AG598" s="168" t="s">
        <v>1151</v>
      </c>
      <c r="AH598" s="192"/>
    </row>
    <row r="599" spans="1:34" ht="98.25" customHeight="1" x14ac:dyDescent="0.25">
      <c r="A599" s="192"/>
      <c r="B599" s="168" t="s">
        <v>1314</v>
      </c>
      <c r="C599" s="168" t="s">
        <v>1315</v>
      </c>
      <c r="D599" s="168" t="s">
        <v>1354</v>
      </c>
      <c r="E599" s="183" t="s">
        <v>1354</v>
      </c>
      <c r="F599" s="168" t="s">
        <v>1223</v>
      </c>
      <c r="G599" s="183" t="s">
        <v>1312</v>
      </c>
      <c r="H599" s="168" t="s">
        <v>1117</v>
      </c>
      <c r="I599" s="168" t="s">
        <v>1118</v>
      </c>
      <c r="J599" s="184">
        <v>3000000</v>
      </c>
      <c r="K599" s="185"/>
      <c r="L599" s="168"/>
      <c r="M599" s="185"/>
      <c r="N599" s="168"/>
      <c r="O599" s="168"/>
      <c r="P599" s="168"/>
      <c r="Q599" s="168"/>
      <c r="R599" s="168"/>
      <c r="S599" s="168"/>
      <c r="T599" s="168"/>
      <c r="U599" s="168"/>
      <c r="V599" s="168"/>
      <c r="W599" s="168" t="s">
        <v>1165</v>
      </c>
      <c r="X599" s="183" t="s">
        <v>1160</v>
      </c>
      <c r="Y599" s="168" t="s">
        <v>55</v>
      </c>
      <c r="Z599" s="170">
        <v>2017011000179</v>
      </c>
      <c r="AA599" s="170" t="s">
        <v>1238</v>
      </c>
      <c r="AB599" s="169" t="s">
        <v>1166</v>
      </c>
      <c r="AC599" s="169" t="s">
        <v>1167</v>
      </c>
      <c r="AD599" s="170">
        <v>3202032</v>
      </c>
      <c r="AE599" s="169" t="s">
        <v>1217</v>
      </c>
      <c r="AF599" s="169" t="s">
        <v>1289</v>
      </c>
      <c r="AG599" s="168" t="s">
        <v>1192</v>
      </c>
      <c r="AH599" s="192"/>
    </row>
    <row r="600" spans="1:34" ht="98.25" customHeight="1" x14ac:dyDescent="0.25">
      <c r="A600" s="192"/>
      <c r="B600" s="168" t="s">
        <v>1314</v>
      </c>
      <c r="C600" s="168" t="s">
        <v>1315</v>
      </c>
      <c r="D600" s="168" t="s">
        <v>1354</v>
      </c>
      <c r="E600" s="183" t="s">
        <v>1354</v>
      </c>
      <c r="F600" s="168" t="s">
        <v>1223</v>
      </c>
      <c r="G600" s="183" t="s">
        <v>1312</v>
      </c>
      <c r="H600" s="168" t="s">
        <v>1117</v>
      </c>
      <c r="I600" s="168" t="s">
        <v>1118</v>
      </c>
      <c r="J600" s="184">
        <v>4500000</v>
      </c>
      <c r="K600" s="185"/>
      <c r="L600" s="168"/>
      <c r="M600" s="185"/>
      <c r="N600" s="168"/>
      <c r="O600" s="168"/>
      <c r="P600" s="168"/>
      <c r="Q600" s="168"/>
      <c r="R600" s="168"/>
      <c r="S600" s="168"/>
      <c r="T600" s="168"/>
      <c r="U600" s="168"/>
      <c r="V600" s="168"/>
      <c r="W600" s="168" t="s">
        <v>1165</v>
      </c>
      <c r="X600" s="183" t="s">
        <v>1160</v>
      </c>
      <c r="Y600" s="168" t="s">
        <v>55</v>
      </c>
      <c r="Z600" s="170">
        <v>2017011000179</v>
      </c>
      <c r="AA600" s="170" t="s">
        <v>1238</v>
      </c>
      <c r="AB600" s="169" t="s">
        <v>1166</v>
      </c>
      <c r="AC600" s="169" t="s">
        <v>1167</v>
      </c>
      <c r="AD600" s="170">
        <v>3202032</v>
      </c>
      <c r="AE600" s="169" t="s">
        <v>1217</v>
      </c>
      <c r="AF600" s="169" t="s">
        <v>1289</v>
      </c>
      <c r="AG600" s="168" t="s">
        <v>1126</v>
      </c>
      <c r="AH600" s="192"/>
    </row>
    <row r="601" spans="1:34" ht="98.25" customHeight="1" x14ac:dyDescent="0.25">
      <c r="A601" s="192"/>
      <c r="B601" s="168" t="s">
        <v>1314</v>
      </c>
      <c r="C601" s="168" t="s">
        <v>1315</v>
      </c>
      <c r="D601" s="168" t="s">
        <v>1354</v>
      </c>
      <c r="E601" s="183" t="s">
        <v>1354</v>
      </c>
      <c r="F601" s="168" t="s">
        <v>1223</v>
      </c>
      <c r="G601" s="183" t="s">
        <v>1312</v>
      </c>
      <c r="H601" s="168" t="s">
        <v>1117</v>
      </c>
      <c r="I601" s="168" t="s">
        <v>1118</v>
      </c>
      <c r="J601" s="184">
        <v>2882374</v>
      </c>
      <c r="K601" s="185"/>
      <c r="L601" s="168"/>
      <c r="M601" s="185"/>
      <c r="N601" s="168"/>
      <c r="O601" s="168"/>
      <c r="P601" s="168"/>
      <c r="Q601" s="168"/>
      <c r="R601" s="168"/>
      <c r="S601" s="168"/>
      <c r="T601" s="168"/>
      <c r="U601" s="168"/>
      <c r="V601" s="168"/>
      <c r="W601" s="168" t="s">
        <v>1165</v>
      </c>
      <c r="X601" s="183" t="s">
        <v>1160</v>
      </c>
      <c r="Y601" s="168" t="s">
        <v>55</v>
      </c>
      <c r="Z601" s="170">
        <v>2017011000179</v>
      </c>
      <c r="AA601" s="170" t="s">
        <v>1238</v>
      </c>
      <c r="AB601" s="169" t="s">
        <v>1166</v>
      </c>
      <c r="AC601" s="169" t="s">
        <v>1167</v>
      </c>
      <c r="AD601" s="170">
        <v>3202032</v>
      </c>
      <c r="AE601" s="169" t="s">
        <v>1217</v>
      </c>
      <c r="AF601" s="169" t="s">
        <v>1289</v>
      </c>
      <c r="AG601" s="168" t="s">
        <v>1124</v>
      </c>
      <c r="AH601" s="192"/>
    </row>
    <row r="602" spans="1:34" ht="98.25" customHeight="1" x14ac:dyDescent="0.25">
      <c r="A602" s="192"/>
      <c r="B602" s="168" t="s">
        <v>1314</v>
      </c>
      <c r="C602" s="168" t="s">
        <v>1315</v>
      </c>
      <c r="D602" s="168" t="s">
        <v>1354</v>
      </c>
      <c r="E602" s="183" t="s">
        <v>1354</v>
      </c>
      <c r="F602" s="168" t="s">
        <v>1223</v>
      </c>
      <c r="G602" s="183" t="s">
        <v>1312</v>
      </c>
      <c r="H602" s="168" t="s">
        <v>1117</v>
      </c>
      <c r="I602" s="168" t="s">
        <v>1118</v>
      </c>
      <c r="J602" s="184">
        <v>8500000</v>
      </c>
      <c r="K602" s="185"/>
      <c r="L602" s="168"/>
      <c r="M602" s="185"/>
      <c r="N602" s="168"/>
      <c r="O602" s="168"/>
      <c r="P602" s="168"/>
      <c r="Q602" s="168"/>
      <c r="R602" s="168"/>
      <c r="S602" s="168"/>
      <c r="T602" s="168"/>
      <c r="U602" s="168"/>
      <c r="V602" s="168"/>
      <c r="W602" s="168" t="s">
        <v>1165</v>
      </c>
      <c r="X602" s="183" t="s">
        <v>1160</v>
      </c>
      <c r="Y602" s="168" t="s">
        <v>55</v>
      </c>
      <c r="Z602" s="170">
        <v>2017011000179</v>
      </c>
      <c r="AA602" s="170" t="s">
        <v>1238</v>
      </c>
      <c r="AB602" s="169" t="s">
        <v>1166</v>
      </c>
      <c r="AC602" s="169" t="s">
        <v>1167</v>
      </c>
      <c r="AD602" s="170">
        <v>3202032</v>
      </c>
      <c r="AE602" s="169" t="s">
        <v>1217</v>
      </c>
      <c r="AF602" s="169" t="s">
        <v>1289</v>
      </c>
      <c r="AG602" s="168" t="s">
        <v>1137</v>
      </c>
      <c r="AH602" s="192"/>
    </row>
    <row r="603" spans="1:34" ht="98.25" customHeight="1" x14ac:dyDescent="0.25">
      <c r="A603" s="192"/>
      <c r="B603" s="168" t="s">
        <v>1314</v>
      </c>
      <c r="C603" s="168" t="s">
        <v>1315</v>
      </c>
      <c r="D603" s="168" t="s">
        <v>1354</v>
      </c>
      <c r="E603" s="183" t="s">
        <v>1354</v>
      </c>
      <c r="F603" s="168" t="s">
        <v>1223</v>
      </c>
      <c r="G603" s="183" t="s">
        <v>1312</v>
      </c>
      <c r="H603" s="168" t="s">
        <v>1117</v>
      </c>
      <c r="I603" s="168" t="s">
        <v>1118</v>
      </c>
      <c r="J603" s="184">
        <v>15000000</v>
      </c>
      <c r="K603" s="185"/>
      <c r="L603" s="168"/>
      <c r="M603" s="185"/>
      <c r="N603" s="168"/>
      <c r="O603" s="168"/>
      <c r="P603" s="168"/>
      <c r="Q603" s="168" t="s">
        <v>1171</v>
      </c>
      <c r="R603" s="168" t="s">
        <v>1317</v>
      </c>
      <c r="S603" s="168"/>
      <c r="T603" s="168"/>
      <c r="U603" s="168"/>
      <c r="V603" s="168"/>
      <c r="W603" s="168" t="s">
        <v>1165</v>
      </c>
      <c r="X603" s="183" t="s">
        <v>1160</v>
      </c>
      <c r="Y603" s="168" t="s">
        <v>55</v>
      </c>
      <c r="Z603" s="170">
        <v>2017011000179</v>
      </c>
      <c r="AA603" s="170" t="s">
        <v>1238</v>
      </c>
      <c r="AB603" s="169" t="s">
        <v>1166</v>
      </c>
      <c r="AC603" s="169" t="s">
        <v>1167</v>
      </c>
      <c r="AD603" s="170">
        <v>3202032</v>
      </c>
      <c r="AE603" s="169" t="s">
        <v>1217</v>
      </c>
      <c r="AF603" s="169" t="s">
        <v>1289</v>
      </c>
      <c r="AG603" s="168" t="s">
        <v>1192</v>
      </c>
      <c r="AH603" s="192"/>
    </row>
    <row r="604" spans="1:34" ht="98.25" customHeight="1" x14ac:dyDescent="0.25">
      <c r="A604" s="192"/>
      <c r="B604" s="168" t="s">
        <v>1314</v>
      </c>
      <c r="C604" s="168" t="s">
        <v>1315</v>
      </c>
      <c r="D604" s="168" t="s">
        <v>1354</v>
      </c>
      <c r="E604" s="183" t="s">
        <v>1354</v>
      </c>
      <c r="F604" s="168" t="s">
        <v>1223</v>
      </c>
      <c r="G604" s="183" t="s">
        <v>1312</v>
      </c>
      <c r="H604" s="168" t="s">
        <v>1117</v>
      </c>
      <c r="I604" s="168" t="s">
        <v>1118</v>
      </c>
      <c r="J604" s="184">
        <v>0</v>
      </c>
      <c r="K604" s="185"/>
      <c r="L604" s="168"/>
      <c r="M604" s="185"/>
      <c r="N604" s="168"/>
      <c r="O604" s="168"/>
      <c r="P604" s="168"/>
      <c r="Q604" s="168" t="s">
        <v>1171</v>
      </c>
      <c r="R604" s="168" t="s">
        <v>1317</v>
      </c>
      <c r="S604" s="168"/>
      <c r="T604" s="168"/>
      <c r="U604" s="168"/>
      <c r="V604" s="168"/>
      <c r="W604" s="168" t="s">
        <v>1165</v>
      </c>
      <c r="X604" s="183" t="s">
        <v>1160</v>
      </c>
      <c r="Y604" s="168" t="s">
        <v>55</v>
      </c>
      <c r="Z604" s="170">
        <v>2017011000179</v>
      </c>
      <c r="AA604" s="170" t="s">
        <v>1238</v>
      </c>
      <c r="AB604" s="169" t="s">
        <v>1166</v>
      </c>
      <c r="AC604" s="169" t="s">
        <v>1167</v>
      </c>
      <c r="AD604" s="170">
        <v>3202032</v>
      </c>
      <c r="AE604" s="169" t="s">
        <v>1217</v>
      </c>
      <c r="AF604" s="169" t="s">
        <v>1289</v>
      </c>
      <c r="AG604" s="168" t="s">
        <v>1137</v>
      </c>
      <c r="AH604" s="192"/>
    </row>
    <row r="605" spans="1:34" ht="98.25" customHeight="1" x14ac:dyDescent="0.25">
      <c r="A605" s="192"/>
      <c r="B605" s="168" t="s">
        <v>1314</v>
      </c>
      <c r="C605" s="168" t="s">
        <v>1315</v>
      </c>
      <c r="D605" s="168" t="s">
        <v>1354</v>
      </c>
      <c r="E605" s="183" t="s">
        <v>1354</v>
      </c>
      <c r="F605" s="168" t="s">
        <v>1223</v>
      </c>
      <c r="G605" s="183" t="s">
        <v>1312</v>
      </c>
      <c r="H605" s="168" t="s">
        <v>1117</v>
      </c>
      <c r="I605" s="168" t="s">
        <v>1118</v>
      </c>
      <c r="J605" s="184">
        <v>15000000</v>
      </c>
      <c r="K605" s="185"/>
      <c r="L605" s="168"/>
      <c r="M605" s="185"/>
      <c r="N605" s="168"/>
      <c r="O605" s="168"/>
      <c r="P605" s="168"/>
      <c r="Q605" s="168" t="s">
        <v>1171</v>
      </c>
      <c r="R605" s="168" t="s">
        <v>1317</v>
      </c>
      <c r="S605" s="168"/>
      <c r="T605" s="168"/>
      <c r="U605" s="168"/>
      <c r="V605" s="168"/>
      <c r="W605" s="168" t="s">
        <v>1165</v>
      </c>
      <c r="X605" s="183" t="s">
        <v>1160</v>
      </c>
      <c r="Y605" s="168" t="s">
        <v>55</v>
      </c>
      <c r="Z605" s="170">
        <v>2017011000179</v>
      </c>
      <c r="AA605" s="170" t="s">
        <v>1238</v>
      </c>
      <c r="AB605" s="169" t="s">
        <v>1166</v>
      </c>
      <c r="AC605" s="169" t="s">
        <v>1167</v>
      </c>
      <c r="AD605" s="170">
        <v>3202032</v>
      </c>
      <c r="AE605" s="169" t="s">
        <v>1217</v>
      </c>
      <c r="AF605" s="169" t="s">
        <v>1289</v>
      </c>
      <c r="AG605" s="168" t="s">
        <v>1192</v>
      </c>
      <c r="AH605" s="192"/>
    </row>
    <row r="606" spans="1:34" ht="98.25" customHeight="1" x14ac:dyDescent="0.25">
      <c r="A606" s="192"/>
      <c r="B606" s="168" t="s">
        <v>1314</v>
      </c>
      <c r="C606" s="168" t="s">
        <v>1315</v>
      </c>
      <c r="D606" s="168" t="s">
        <v>1354</v>
      </c>
      <c r="E606" s="183" t="s">
        <v>1354</v>
      </c>
      <c r="F606" s="168" t="s">
        <v>1116</v>
      </c>
      <c r="G606" s="183" t="s">
        <v>1158</v>
      </c>
      <c r="H606" s="168" t="s">
        <v>1117</v>
      </c>
      <c r="I606" s="168" t="s">
        <v>1118</v>
      </c>
      <c r="J606" s="184">
        <v>29383333.239999995</v>
      </c>
      <c r="K606" s="185"/>
      <c r="L606" s="168"/>
      <c r="M606" s="185"/>
      <c r="N606" s="168"/>
      <c r="O606" s="168"/>
      <c r="P606" s="168"/>
      <c r="Q606" s="168"/>
      <c r="R606" s="168"/>
      <c r="S606" s="168"/>
      <c r="T606" s="168"/>
      <c r="U606" s="168"/>
      <c r="V606" s="168"/>
      <c r="W606" s="168" t="s">
        <v>1165</v>
      </c>
      <c r="X606" s="183" t="s">
        <v>1160</v>
      </c>
      <c r="Y606" s="168" t="s">
        <v>55</v>
      </c>
      <c r="Z606" s="170">
        <v>2017011000179</v>
      </c>
      <c r="AA606" s="170" t="s">
        <v>1238</v>
      </c>
      <c r="AB606" s="169" t="s">
        <v>1224</v>
      </c>
      <c r="AC606" s="169" t="s">
        <v>1280</v>
      </c>
      <c r="AD606" s="170">
        <v>3202004</v>
      </c>
      <c r="AE606" s="169" t="s">
        <v>1281</v>
      </c>
      <c r="AF606" s="169" t="s">
        <v>1282</v>
      </c>
      <c r="AG606" s="168" t="s">
        <v>1128</v>
      </c>
      <c r="AH606" s="192"/>
    </row>
    <row r="607" spans="1:34" ht="98.25" customHeight="1" x14ac:dyDescent="0.25">
      <c r="A607" s="192"/>
      <c r="B607" s="168" t="s">
        <v>1314</v>
      </c>
      <c r="C607" s="168" t="s">
        <v>1315</v>
      </c>
      <c r="D607" s="168" t="s">
        <v>1354</v>
      </c>
      <c r="E607" s="183" t="s">
        <v>1354</v>
      </c>
      <c r="F607" s="168" t="s">
        <v>1223</v>
      </c>
      <c r="G607" s="183" t="s">
        <v>1312</v>
      </c>
      <c r="H607" s="168" t="s">
        <v>1117</v>
      </c>
      <c r="I607" s="168" t="s">
        <v>1118</v>
      </c>
      <c r="J607" s="184">
        <v>12000000</v>
      </c>
      <c r="K607" s="185"/>
      <c r="L607" s="168"/>
      <c r="M607" s="185"/>
      <c r="N607" s="168"/>
      <c r="O607" s="168"/>
      <c r="P607" s="168"/>
      <c r="Q607" s="168"/>
      <c r="R607" s="168"/>
      <c r="S607" s="168"/>
      <c r="T607" s="168"/>
      <c r="U607" s="168"/>
      <c r="V607" s="168"/>
      <c r="W607" s="168" t="s">
        <v>1165</v>
      </c>
      <c r="X607" s="183" t="s">
        <v>1160</v>
      </c>
      <c r="Y607" s="168" t="s">
        <v>55</v>
      </c>
      <c r="Z607" s="170">
        <v>2017011000179</v>
      </c>
      <c r="AA607" s="170" t="s">
        <v>1238</v>
      </c>
      <c r="AB607" s="169" t="s">
        <v>1224</v>
      </c>
      <c r="AC607" s="169" t="s">
        <v>1280</v>
      </c>
      <c r="AD607" s="170">
        <v>3202004</v>
      </c>
      <c r="AE607" s="169" t="s">
        <v>1281</v>
      </c>
      <c r="AF607" s="169" t="s">
        <v>1282</v>
      </c>
      <c r="AG607" s="168" t="s">
        <v>1192</v>
      </c>
      <c r="AH607" s="192"/>
    </row>
    <row r="608" spans="1:34" ht="98.25" customHeight="1" x14ac:dyDescent="0.25">
      <c r="A608" s="192"/>
      <c r="B608" s="168" t="s">
        <v>1314</v>
      </c>
      <c r="C608" s="168" t="s">
        <v>1315</v>
      </c>
      <c r="D608" s="168" t="s">
        <v>1354</v>
      </c>
      <c r="E608" s="183" t="s">
        <v>1354</v>
      </c>
      <c r="F608" s="168" t="s">
        <v>1116</v>
      </c>
      <c r="G608" s="183" t="s">
        <v>1158</v>
      </c>
      <c r="H608" s="168" t="s">
        <v>1117</v>
      </c>
      <c r="I608" s="168" t="s">
        <v>1118</v>
      </c>
      <c r="J608" s="184">
        <v>15532000.880000001</v>
      </c>
      <c r="K608" s="185"/>
      <c r="L608" s="168"/>
      <c r="M608" s="185"/>
      <c r="N608" s="168"/>
      <c r="O608" s="168"/>
      <c r="P608" s="168"/>
      <c r="Q608" s="168"/>
      <c r="R608" s="168"/>
      <c r="S608" s="168"/>
      <c r="T608" s="168"/>
      <c r="U608" s="168"/>
      <c r="V608" s="168"/>
      <c r="W608" s="168" t="s">
        <v>1165</v>
      </c>
      <c r="X608" s="183" t="s">
        <v>1160</v>
      </c>
      <c r="Y608" s="168" t="s">
        <v>55</v>
      </c>
      <c r="Z608" s="170">
        <v>2017011000179</v>
      </c>
      <c r="AA608" s="170" t="s">
        <v>1238</v>
      </c>
      <c r="AB608" s="169" t="s">
        <v>1179</v>
      </c>
      <c r="AC608" s="169" t="s">
        <v>1180</v>
      </c>
      <c r="AD608" s="170">
        <v>3202008</v>
      </c>
      <c r="AE608" s="169" t="s">
        <v>1181</v>
      </c>
      <c r="AF608" s="169" t="s">
        <v>1186</v>
      </c>
      <c r="AG608" s="168" t="s">
        <v>1151</v>
      </c>
      <c r="AH608" s="192"/>
    </row>
    <row r="609" spans="1:34" ht="98.25" customHeight="1" x14ac:dyDescent="0.25">
      <c r="A609" s="192"/>
      <c r="B609" s="168" t="s">
        <v>1314</v>
      </c>
      <c r="C609" s="168" t="s">
        <v>1315</v>
      </c>
      <c r="D609" s="168" t="s">
        <v>1354</v>
      </c>
      <c r="E609" s="183" t="s">
        <v>1354</v>
      </c>
      <c r="F609" s="168" t="s">
        <v>1116</v>
      </c>
      <c r="G609" s="183" t="s">
        <v>1158</v>
      </c>
      <c r="H609" s="168" t="s">
        <v>1117</v>
      </c>
      <c r="I609" s="168" t="s">
        <v>1118</v>
      </c>
      <c r="J609" s="184">
        <v>44690000.239999995</v>
      </c>
      <c r="K609" s="185"/>
      <c r="L609" s="168"/>
      <c r="M609" s="185"/>
      <c r="N609" s="168"/>
      <c r="O609" s="168"/>
      <c r="P609" s="168"/>
      <c r="Q609" s="168"/>
      <c r="R609" s="168"/>
      <c r="S609" s="168"/>
      <c r="T609" s="168"/>
      <c r="U609" s="168"/>
      <c r="V609" s="168"/>
      <c r="W609" s="168" t="s">
        <v>1165</v>
      </c>
      <c r="X609" s="183" t="s">
        <v>1160</v>
      </c>
      <c r="Y609" s="168" t="s">
        <v>55</v>
      </c>
      <c r="Z609" s="170">
        <v>2017011000179</v>
      </c>
      <c r="AA609" s="170" t="s">
        <v>1238</v>
      </c>
      <c r="AB609" s="169" t="s">
        <v>1179</v>
      </c>
      <c r="AC609" s="169" t="s">
        <v>1180</v>
      </c>
      <c r="AD609" s="170">
        <v>3202008</v>
      </c>
      <c r="AE609" s="169" t="s">
        <v>1181</v>
      </c>
      <c r="AF609" s="169" t="s">
        <v>1186</v>
      </c>
      <c r="AG609" s="168" t="s">
        <v>1128</v>
      </c>
      <c r="AH609" s="192"/>
    </row>
    <row r="610" spans="1:34" ht="98.25" customHeight="1" x14ac:dyDescent="0.25">
      <c r="A610" s="192"/>
      <c r="B610" s="168" t="s">
        <v>1314</v>
      </c>
      <c r="C610" s="168" t="s">
        <v>1315</v>
      </c>
      <c r="D610" s="168" t="s">
        <v>1354</v>
      </c>
      <c r="E610" s="183" t="s">
        <v>1354</v>
      </c>
      <c r="F610" s="168" t="s">
        <v>1116</v>
      </c>
      <c r="G610" s="183" t="s">
        <v>1158</v>
      </c>
      <c r="H610" s="168" t="s">
        <v>1117</v>
      </c>
      <c r="I610" s="168" t="s">
        <v>1118</v>
      </c>
      <c r="J610" s="184">
        <v>51182333.039999999</v>
      </c>
      <c r="K610" s="185"/>
      <c r="L610" s="168"/>
      <c r="M610" s="185"/>
      <c r="N610" s="168"/>
      <c r="O610" s="168"/>
      <c r="P610" s="168"/>
      <c r="Q610" s="168"/>
      <c r="R610" s="168"/>
      <c r="S610" s="168"/>
      <c r="T610" s="168"/>
      <c r="U610" s="168"/>
      <c r="V610" s="168"/>
      <c r="W610" s="168" t="s">
        <v>1165</v>
      </c>
      <c r="X610" s="183" t="s">
        <v>1160</v>
      </c>
      <c r="Y610" s="168" t="s">
        <v>55</v>
      </c>
      <c r="Z610" s="170">
        <v>2017011000179</v>
      </c>
      <c r="AA610" s="170" t="s">
        <v>1238</v>
      </c>
      <c r="AB610" s="169" t="s">
        <v>1179</v>
      </c>
      <c r="AC610" s="169" t="s">
        <v>1180</v>
      </c>
      <c r="AD610" s="170">
        <v>3202008</v>
      </c>
      <c r="AE610" s="169" t="s">
        <v>1181</v>
      </c>
      <c r="AF610" s="169" t="s">
        <v>1186</v>
      </c>
      <c r="AG610" s="168" t="s">
        <v>1128</v>
      </c>
      <c r="AH610" s="192"/>
    </row>
    <row r="611" spans="1:34" ht="98.25" customHeight="1" x14ac:dyDescent="0.25">
      <c r="A611" s="192"/>
      <c r="B611" s="168" t="s">
        <v>1314</v>
      </c>
      <c r="C611" s="168" t="s">
        <v>1315</v>
      </c>
      <c r="D611" s="168" t="s">
        <v>1354</v>
      </c>
      <c r="E611" s="183" t="s">
        <v>1354</v>
      </c>
      <c r="F611" s="168" t="s">
        <v>1223</v>
      </c>
      <c r="G611" s="183" t="s">
        <v>1312</v>
      </c>
      <c r="H611" s="168" t="s">
        <v>1117</v>
      </c>
      <c r="I611" s="168" t="s">
        <v>1118</v>
      </c>
      <c r="J611" s="184">
        <v>0</v>
      </c>
      <c r="K611" s="185"/>
      <c r="L611" s="168"/>
      <c r="M611" s="185"/>
      <c r="N611" s="168"/>
      <c r="O611" s="168"/>
      <c r="P611" s="168"/>
      <c r="Q611" s="168"/>
      <c r="R611" s="168"/>
      <c r="S611" s="168"/>
      <c r="T611" s="168"/>
      <c r="U611" s="168"/>
      <c r="V611" s="168"/>
      <c r="W611" s="168" t="s">
        <v>1165</v>
      </c>
      <c r="X611" s="183" t="s">
        <v>1160</v>
      </c>
      <c r="Y611" s="168" t="s">
        <v>55</v>
      </c>
      <c r="Z611" s="170">
        <v>2017011000179</v>
      </c>
      <c r="AA611" s="170" t="s">
        <v>1238</v>
      </c>
      <c r="AB611" s="169" t="s">
        <v>1179</v>
      </c>
      <c r="AC611" s="169" t="s">
        <v>1180</v>
      </c>
      <c r="AD611" s="170">
        <v>3202008</v>
      </c>
      <c r="AE611" s="169" t="s">
        <v>1181</v>
      </c>
      <c r="AF611" s="169" t="s">
        <v>1186</v>
      </c>
      <c r="AG611" s="168" t="s">
        <v>1192</v>
      </c>
      <c r="AH611" s="192"/>
    </row>
    <row r="612" spans="1:34" ht="98.25" customHeight="1" x14ac:dyDescent="0.25">
      <c r="A612" s="192"/>
      <c r="B612" s="168" t="s">
        <v>1314</v>
      </c>
      <c r="C612" s="168" t="s">
        <v>1315</v>
      </c>
      <c r="D612" s="168" t="s">
        <v>1354</v>
      </c>
      <c r="E612" s="183" t="s">
        <v>1354</v>
      </c>
      <c r="F612" s="168" t="s">
        <v>1223</v>
      </c>
      <c r="G612" s="183" t="s">
        <v>1312</v>
      </c>
      <c r="H612" s="168" t="s">
        <v>1117</v>
      </c>
      <c r="I612" s="168" t="s">
        <v>1118</v>
      </c>
      <c r="J612" s="184">
        <v>1620000</v>
      </c>
      <c r="K612" s="185"/>
      <c r="L612" s="168"/>
      <c r="M612" s="185"/>
      <c r="N612" s="168"/>
      <c r="O612" s="168"/>
      <c r="P612" s="168"/>
      <c r="Q612" s="168"/>
      <c r="R612" s="168"/>
      <c r="S612" s="168"/>
      <c r="T612" s="168"/>
      <c r="U612" s="168"/>
      <c r="V612" s="168"/>
      <c r="W612" s="168" t="s">
        <v>1165</v>
      </c>
      <c r="X612" s="183" t="s">
        <v>1160</v>
      </c>
      <c r="Y612" s="168" t="s">
        <v>55</v>
      </c>
      <c r="Z612" s="170">
        <v>2017011000179</v>
      </c>
      <c r="AA612" s="170" t="s">
        <v>1238</v>
      </c>
      <c r="AB612" s="169" t="s">
        <v>1179</v>
      </c>
      <c r="AC612" s="169" t="s">
        <v>1180</v>
      </c>
      <c r="AD612" s="170">
        <v>3202008</v>
      </c>
      <c r="AE612" s="169" t="s">
        <v>1181</v>
      </c>
      <c r="AF612" s="169" t="s">
        <v>1186</v>
      </c>
      <c r="AG612" s="168" t="s">
        <v>1124</v>
      </c>
      <c r="AH612" s="192"/>
    </row>
    <row r="613" spans="1:34" ht="98.25" customHeight="1" x14ac:dyDescent="0.25">
      <c r="A613" s="192"/>
      <c r="B613" s="168" t="s">
        <v>1314</v>
      </c>
      <c r="C613" s="168" t="s">
        <v>1315</v>
      </c>
      <c r="D613" s="168" t="s">
        <v>1354</v>
      </c>
      <c r="E613" s="183" t="s">
        <v>1354</v>
      </c>
      <c r="F613" s="168" t="s">
        <v>1223</v>
      </c>
      <c r="G613" s="183" t="s">
        <v>1312</v>
      </c>
      <c r="H613" s="168" t="s">
        <v>1117</v>
      </c>
      <c r="I613" s="168" t="s">
        <v>1118</v>
      </c>
      <c r="J613" s="184">
        <v>6500000</v>
      </c>
      <c r="K613" s="185"/>
      <c r="L613" s="168"/>
      <c r="M613" s="185"/>
      <c r="N613" s="168"/>
      <c r="O613" s="168"/>
      <c r="P613" s="168"/>
      <c r="Q613" s="168"/>
      <c r="R613" s="168"/>
      <c r="S613" s="168"/>
      <c r="T613" s="168"/>
      <c r="U613" s="168"/>
      <c r="V613" s="168"/>
      <c r="W613" s="168" t="s">
        <v>1165</v>
      </c>
      <c r="X613" s="183" t="s">
        <v>1160</v>
      </c>
      <c r="Y613" s="168" t="s">
        <v>55</v>
      </c>
      <c r="Z613" s="170">
        <v>2017011000179</v>
      </c>
      <c r="AA613" s="170" t="s">
        <v>1238</v>
      </c>
      <c r="AB613" s="169" t="s">
        <v>1179</v>
      </c>
      <c r="AC613" s="169" t="s">
        <v>1180</v>
      </c>
      <c r="AD613" s="170">
        <v>3202008</v>
      </c>
      <c r="AE613" s="169" t="s">
        <v>1181</v>
      </c>
      <c r="AF613" s="169" t="s">
        <v>1319</v>
      </c>
      <c r="AG613" s="168" t="s">
        <v>1126</v>
      </c>
      <c r="AH613" s="192"/>
    </row>
    <row r="614" spans="1:34" ht="98.25" customHeight="1" x14ac:dyDescent="0.25">
      <c r="A614" s="192"/>
      <c r="B614" s="168" t="s">
        <v>1314</v>
      </c>
      <c r="C614" s="168" t="s">
        <v>1315</v>
      </c>
      <c r="D614" s="168" t="s">
        <v>1354</v>
      </c>
      <c r="E614" s="183" t="s">
        <v>1354</v>
      </c>
      <c r="F614" s="168" t="s">
        <v>1223</v>
      </c>
      <c r="G614" s="183" t="s">
        <v>1312</v>
      </c>
      <c r="H614" s="168" t="s">
        <v>1117</v>
      </c>
      <c r="I614" s="168" t="s">
        <v>1118</v>
      </c>
      <c r="J614" s="184">
        <v>25000000</v>
      </c>
      <c r="K614" s="185"/>
      <c r="L614" s="168"/>
      <c r="M614" s="185"/>
      <c r="N614" s="168"/>
      <c r="O614" s="168"/>
      <c r="P614" s="168"/>
      <c r="Q614" s="168"/>
      <c r="R614" s="168"/>
      <c r="S614" s="168"/>
      <c r="T614" s="168"/>
      <c r="U614" s="168"/>
      <c r="V614" s="168"/>
      <c r="W614" s="168" t="s">
        <v>1165</v>
      </c>
      <c r="X614" s="183" t="s">
        <v>1160</v>
      </c>
      <c r="Y614" s="168" t="s">
        <v>55</v>
      </c>
      <c r="Z614" s="170">
        <v>2017011000179</v>
      </c>
      <c r="AA614" s="170" t="s">
        <v>1238</v>
      </c>
      <c r="AB614" s="169" t="s">
        <v>1179</v>
      </c>
      <c r="AC614" s="169" t="s">
        <v>1180</v>
      </c>
      <c r="AD614" s="170">
        <v>3202008</v>
      </c>
      <c r="AE614" s="169" t="s">
        <v>1181</v>
      </c>
      <c r="AF614" s="169" t="s">
        <v>1186</v>
      </c>
      <c r="AG614" s="168" t="s">
        <v>1192</v>
      </c>
      <c r="AH614" s="192"/>
    </row>
    <row r="615" spans="1:34" ht="98.25" customHeight="1" x14ac:dyDescent="0.25">
      <c r="A615" s="192"/>
      <c r="B615" s="168" t="s">
        <v>1314</v>
      </c>
      <c r="C615" s="168" t="s">
        <v>1315</v>
      </c>
      <c r="D615" s="168" t="s">
        <v>1354</v>
      </c>
      <c r="E615" s="183" t="s">
        <v>1354</v>
      </c>
      <c r="F615" s="168" t="s">
        <v>1152</v>
      </c>
      <c r="G615" s="183" t="s">
        <v>1158</v>
      </c>
      <c r="H615" s="168" t="s">
        <v>1320</v>
      </c>
      <c r="I615" s="168" t="s">
        <v>1118</v>
      </c>
      <c r="J615" s="186">
        <v>11000000</v>
      </c>
      <c r="K615" s="185">
        <v>0</v>
      </c>
      <c r="L615" s="168">
        <v>0</v>
      </c>
      <c r="M615" s="185">
        <v>0</v>
      </c>
      <c r="N615" s="168">
        <v>0</v>
      </c>
      <c r="O615" s="168">
        <v>0</v>
      </c>
      <c r="P615" s="168">
        <v>0</v>
      </c>
      <c r="Q615" s="168" t="s">
        <v>1171</v>
      </c>
      <c r="R615" s="168" t="s">
        <v>1317</v>
      </c>
      <c r="S615" s="168">
        <v>0</v>
      </c>
      <c r="T615" s="168">
        <v>0</v>
      </c>
      <c r="U615" s="168">
        <v>0</v>
      </c>
      <c r="V615" s="168">
        <v>0</v>
      </c>
      <c r="W615" s="168" t="s">
        <v>1165</v>
      </c>
      <c r="X615" s="183" t="s">
        <v>1160</v>
      </c>
      <c r="Y615" s="168" t="s">
        <v>55</v>
      </c>
      <c r="Z615" s="170">
        <v>2017011000179</v>
      </c>
      <c r="AA615" s="170" t="s">
        <v>1238</v>
      </c>
      <c r="AB615" s="169" t="s">
        <v>1166</v>
      </c>
      <c r="AC615" s="169" t="s">
        <v>1167</v>
      </c>
      <c r="AD615" s="170">
        <v>3202032</v>
      </c>
      <c r="AE615" s="169" t="s">
        <v>1217</v>
      </c>
      <c r="AF615" s="169" t="s">
        <v>1289</v>
      </c>
      <c r="AG615" s="168" t="s">
        <v>1137</v>
      </c>
      <c r="AH615" s="192"/>
    </row>
    <row r="616" spans="1:34" ht="98.25" customHeight="1" x14ac:dyDescent="0.25">
      <c r="A616" s="192"/>
      <c r="B616" s="168" t="s">
        <v>1314</v>
      </c>
      <c r="C616" s="168" t="s">
        <v>1315</v>
      </c>
      <c r="D616" s="168" t="s">
        <v>1354</v>
      </c>
      <c r="E616" s="183" t="s">
        <v>1354</v>
      </c>
      <c r="F616" s="168" t="s">
        <v>1152</v>
      </c>
      <c r="G616" s="183" t="s">
        <v>1158</v>
      </c>
      <c r="H616" s="168" t="s">
        <v>1320</v>
      </c>
      <c r="I616" s="168" t="s">
        <v>1118</v>
      </c>
      <c r="J616" s="186">
        <v>3750000</v>
      </c>
      <c r="K616" s="185">
        <v>0</v>
      </c>
      <c r="L616" s="168">
        <v>0</v>
      </c>
      <c r="M616" s="185">
        <v>0</v>
      </c>
      <c r="N616" s="168">
        <v>0</v>
      </c>
      <c r="O616" s="168">
        <v>0</v>
      </c>
      <c r="P616" s="168">
        <v>0</v>
      </c>
      <c r="Q616" s="168">
        <v>0</v>
      </c>
      <c r="R616" s="168">
        <v>0</v>
      </c>
      <c r="S616" s="168">
        <v>0</v>
      </c>
      <c r="T616" s="168">
        <v>0</v>
      </c>
      <c r="U616" s="168">
        <v>0</v>
      </c>
      <c r="V616" s="168">
        <v>0</v>
      </c>
      <c r="W616" s="168" t="s">
        <v>1165</v>
      </c>
      <c r="X616" s="183" t="s">
        <v>1160</v>
      </c>
      <c r="Y616" s="168" t="s">
        <v>55</v>
      </c>
      <c r="Z616" s="170">
        <v>2017011000179</v>
      </c>
      <c r="AA616" s="170" t="s">
        <v>1238</v>
      </c>
      <c r="AB616" s="169" t="s">
        <v>1179</v>
      </c>
      <c r="AC616" s="169" t="s">
        <v>1180</v>
      </c>
      <c r="AD616" s="170">
        <v>3202008</v>
      </c>
      <c r="AE616" s="169" t="s">
        <v>1181</v>
      </c>
      <c r="AF616" s="169" t="s">
        <v>1186</v>
      </c>
      <c r="AG616" s="168" t="s">
        <v>1192</v>
      </c>
      <c r="AH616" s="192"/>
    </row>
    <row r="617" spans="1:34" ht="98.25" customHeight="1" x14ac:dyDescent="0.25">
      <c r="A617" s="192"/>
      <c r="B617" s="168" t="s">
        <v>1314</v>
      </c>
      <c r="C617" s="168" t="s">
        <v>1315</v>
      </c>
      <c r="D617" s="168" t="s">
        <v>1354</v>
      </c>
      <c r="E617" s="183" t="s">
        <v>1354</v>
      </c>
      <c r="F617" s="168" t="s">
        <v>1152</v>
      </c>
      <c r="G617" s="183" t="s">
        <v>1158</v>
      </c>
      <c r="H617" s="168" t="s">
        <v>1320</v>
      </c>
      <c r="I617" s="168" t="s">
        <v>1118</v>
      </c>
      <c r="J617" s="186">
        <v>3117626</v>
      </c>
      <c r="K617" s="185">
        <v>0</v>
      </c>
      <c r="L617" s="168">
        <v>0</v>
      </c>
      <c r="M617" s="185">
        <v>0</v>
      </c>
      <c r="N617" s="168">
        <v>0</v>
      </c>
      <c r="O617" s="168">
        <v>0</v>
      </c>
      <c r="P617" s="168">
        <v>0</v>
      </c>
      <c r="Q617" s="168">
        <v>0</v>
      </c>
      <c r="R617" s="168">
        <v>0</v>
      </c>
      <c r="S617" s="168">
        <v>0</v>
      </c>
      <c r="T617" s="168">
        <v>0</v>
      </c>
      <c r="U617" s="168">
        <v>0</v>
      </c>
      <c r="V617" s="168">
        <v>0</v>
      </c>
      <c r="W617" s="168" t="s">
        <v>1165</v>
      </c>
      <c r="X617" s="183" t="s">
        <v>1160</v>
      </c>
      <c r="Y617" s="168" t="s">
        <v>55</v>
      </c>
      <c r="Z617" s="170">
        <v>2017011000179</v>
      </c>
      <c r="AA617" s="170" t="s">
        <v>1238</v>
      </c>
      <c r="AB617" s="169" t="s">
        <v>1166</v>
      </c>
      <c r="AC617" s="169" t="s">
        <v>1167</v>
      </c>
      <c r="AD617" s="170">
        <v>3202032</v>
      </c>
      <c r="AE617" s="169" t="s">
        <v>1217</v>
      </c>
      <c r="AF617" s="169" t="s">
        <v>1289</v>
      </c>
      <c r="AG617" s="168" t="s">
        <v>1124</v>
      </c>
      <c r="AH617" s="192"/>
    </row>
    <row r="618" spans="1:34" ht="98.25" customHeight="1" x14ac:dyDescent="0.25">
      <c r="A618" s="192"/>
      <c r="B618" s="168" t="s">
        <v>1314</v>
      </c>
      <c r="C618" s="168" t="s">
        <v>1315</v>
      </c>
      <c r="D618" s="168" t="s">
        <v>1354</v>
      </c>
      <c r="E618" s="183" t="s">
        <v>1354</v>
      </c>
      <c r="F618" s="168" t="s">
        <v>1152</v>
      </c>
      <c r="G618" s="183" t="s">
        <v>1158</v>
      </c>
      <c r="H618" s="168" t="s">
        <v>1320</v>
      </c>
      <c r="I618" s="168" t="s">
        <v>1118</v>
      </c>
      <c r="J618" s="186">
        <v>4380000</v>
      </c>
      <c r="K618" s="185">
        <v>0</v>
      </c>
      <c r="L618" s="168">
        <v>0</v>
      </c>
      <c r="M618" s="185">
        <v>0</v>
      </c>
      <c r="N618" s="168">
        <v>0</v>
      </c>
      <c r="O618" s="168">
        <v>0</v>
      </c>
      <c r="P618" s="168">
        <v>0</v>
      </c>
      <c r="Q618" s="168">
        <v>0</v>
      </c>
      <c r="R618" s="168">
        <v>0</v>
      </c>
      <c r="S618" s="168">
        <v>0</v>
      </c>
      <c r="T618" s="168">
        <v>0</v>
      </c>
      <c r="U618" s="168">
        <v>0</v>
      </c>
      <c r="V618" s="168">
        <v>0</v>
      </c>
      <c r="W618" s="168" t="s">
        <v>1165</v>
      </c>
      <c r="X618" s="183" t="s">
        <v>1160</v>
      </c>
      <c r="Y618" s="168" t="s">
        <v>55</v>
      </c>
      <c r="Z618" s="170">
        <v>2017011000179</v>
      </c>
      <c r="AA618" s="170" t="s">
        <v>1238</v>
      </c>
      <c r="AB618" s="169" t="s">
        <v>1179</v>
      </c>
      <c r="AC618" s="169" t="s">
        <v>1180</v>
      </c>
      <c r="AD618" s="170">
        <v>3202008</v>
      </c>
      <c r="AE618" s="169" t="s">
        <v>1181</v>
      </c>
      <c r="AF618" s="169" t="s">
        <v>1186</v>
      </c>
      <c r="AG618" s="168" t="s">
        <v>1124</v>
      </c>
      <c r="AH618" s="192"/>
    </row>
    <row r="619" spans="1:34" ht="98.25" customHeight="1" x14ac:dyDescent="0.25">
      <c r="A619" s="192"/>
      <c r="B619" s="168" t="s">
        <v>1314</v>
      </c>
      <c r="C619" s="168" t="s">
        <v>1315</v>
      </c>
      <c r="D619" s="168" t="s">
        <v>1354</v>
      </c>
      <c r="E619" s="183" t="s">
        <v>1354</v>
      </c>
      <c r="F619" s="168" t="s">
        <v>1152</v>
      </c>
      <c r="G619" s="183" t="s">
        <v>1158</v>
      </c>
      <c r="H619" s="168" t="s">
        <v>1320</v>
      </c>
      <c r="I619" s="168" t="s">
        <v>1118</v>
      </c>
      <c r="J619" s="186">
        <v>3000000</v>
      </c>
      <c r="K619" s="185">
        <v>0</v>
      </c>
      <c r="L619" s="168">
        <v>0</v>
      </c>
      <c r="M619" s="185">
        <v>0</v>
      </c>
      <c r="N619" s="168">
        <v>0</v>
      </c>
      <c r="O619" s="168">
        <v>0</v>
      </c>
      <c r="P619" s="168">
        <v>0</v>
      </c>
      <c r="Q619" s="168">
        <v>0</v>
      </c>
      <c r="R619" s="168">
        <v>0</v>
      </c>
      <c r="S619" s="168">
        <v>0</v>
      </c>
      <c r="T619" s="168">
        <v>0</v>
      </c>
      <c r="U619" s="168">
        <v>0</v>
      </c>
      <c r="V619" s="168">
        <v>0</v>
      </c>
      <c r="W619" s="168" t="s">
        <v>1165</v>
      </c>
      <c r="X619" s="183" t="s">
        <v>1160</v>
      </c>
      <c r="Y619" s="168" t="s">
        <v>55</v>
      </c>
      <c r="Z619" s="170">
        <v>2017011000179</v>
      </c>
      <c r="AA619" s="170" t="s">
        <v>1238</v>
      </c>
      <c r="AB619" s="169" t="s">
        <v>1166</v>
      </c>
      <c r="AC619" s="169" t="s">
        <v>1167</v>
      </c>
      <c r="AD619" s="170">
        <v>3202032</v>
      </c>
      <c r="AE619" s="169" t="s">
        <v>1217</v>
      </c>
      <c r="AF619" s="169" t="s">
        <v>1289</v>
      </c>
      <c r="AG619" s="168" t="s">
        <v>1137</v>
      </c>
      <c r="AH619" s="192"/>
    </row>
    <row r="620" spans="1:34" ht="98.25" customHeight="1" x14ac:dyDescent="0.25">
      <c r="A620" s="192"/>
      <c r="B620" s="168" t="s">
        <v>1314</v>
      </c>
      <c r="C620" s="168" t="s">
        <v>1315</v>
      </c>
      <c r="D620" s="168" t="s">
        <v>1354</v>
      </c>
      <c r="E620" s="183" t="s">
        <v>1354</v>
      </c>
      <c r="F620" s="168" t="s">
        <v>1152</v>
      </c>
      <c r="G620" s="183" t="s">
        <v>1158</v>
      </c>
      <c r="H620" s="168" t="s">
        <v>1320</v>
      </c>
      <c r="I620" s="168" t="s">
        <v>1118</v>
      </c>
      <c r="J620" s="186">
        <v>30000000</v>
      </c>
      <c r="K620" s="185">
        <v>0</v>
      </c>
      <c r="L620" s="168">
        <v>0</v>
      </c>
      <c r="M620" s="185">
        <v>0</v>
      </c>
      <c r="N620" s="168">
        <v>0</v>
      </c>
      <c r="O620" s="168">
        <v>0</v>
      </c>
      <c r="P620" s="168">
        <v>0</v>
      </c>
      <c r="Q620" s="168" t="s">
        <v>1171</v>
      </c>
      <c r="R620" s="168" t="s">
        <v>1317</v>
      </c>
      <c r="S620" s="168">
        <v>0</v>
      </c>
      <c r="T620" s="168">
        <v>0</v>
      </c>
      <c r="U620" s="168">
        <v>0</v>
      </c>
      <c r="V620" s="168">
        <v>0</v>
      </c>
      <c r="W620" s="168" t="s">
        <v>1165</v>
      </c>
      <c r="X620" s="183" t="s">
        <v>1160</v>
      </c>
      <c r="Y620" s="168" t="s">
        <v>55</v>
      </c>
      <c r="Z620" s="170">
        <v>2017011000179</v>
      </c>
      <c r="AA620" s="170" t="s">
        <v>1238</v>
      </c>
      <c r="AB620" s="169" t="s">
        <v>1166</v>
      </c>
      <c r="AC620" s="169" t="s">
        <v>1167</v>
      </c>
      <c r="AD620" s="170">
        <v>3202032</v>
      </c>
      <c r="AE620" s="169" t="s">
        <v>1217</v>
      </c>
      <c r="AF620" s="169" t="s">
        <v>1289</v>
      </c>
      <c r="AG620" s="168" t="s">
        <v>1192</v>
      </c>
      <c r="AH620" s="192"/>
    </row>
    <row r="621" spans="1:34" ht="98.25" customHeight="1" x14ac:dyDescent="0.25">
      <c r="A621" s="192"/>
      <c r="B621" s="168" t="s">
        <v>1314</v>
      </c>
      <c r="C621" s="168" t="s">
        <v>1315</v>
      </c>
      <c r="D621" s="168" t="s">
        <v>1354</v>
      </c>
      <c r="E621" s="183" t="s">
        <v>1354</v>
      </c>
      <c r="F621" s="168" t="s">
        <v>1152</v>
      </c>
      <c r="G621" s="183" t="s">
        <v>1158</v>
      </c>
      <c r="H621" s="168" t="s">
        <v>1320</v>
      </c>
      <c r="I621" s="168" t="s">
        <v>1118</v>
      </c>
      <c r="J621" s="186">
        <v>33000000</v>
      </c>
      <c r="K621" s="185"/>
      <c r="L621" s="168"/>
      <c r="M621" s="185"/>
      <c r="N621" s="168"/>
      <c r="O621" s="168"/>
      <c r="P621" s="168"/>
      <c r="Q621" s="168"/>
      <c r="R621" s="168"/>
      <c r="S621" s="168"/>
      <c r="T621" s="168"/>
      <c r="U621" s="168"/>
      <c r="V621" s="168"/>
      <c r="W621" s="168" t="s">
        <v>1165</v>
      </c>
      <c r="X621" s="183" t="s">
        <v>1160</v>
      </c>
      <c r="Y621" s="168" t="s">
        <v>55</v>
      </c>
      <c r="Z621" s="170">
        <v>2017011000179</v>
      </c>
      <c r="AA621" s="170" t="s">
        <v>1238</v>
      </c>
      <c r="AB621" s="169" t="s">
        <v>1179</v>
      </c>
      <c r="AC621" s="169" t="s">
        <v>1235</v>
      </c>
      <c r="AD621" s="170">
        <v>3202036</v>
      </c>
      <c r="AE621" s="169" t="s">
        <v>1236</v>
      </c>
      <c r="AF621" s="169" t="s">
        <v>1237</v>
      </c>
      <c r="AG621" s="168" t="s">
        <v>1311</v>
      </c>
      <c r="AH621" s="192"/>
    </row>
    <row r="622" spans="1:34" ht="98.25" customHeight="1" x14ac:dyDescent="0.25">
      <c r="A622" s="192"/>
      <c r="B622" s="168" t="s">
        <v>1314</v>
      </c>
      <c r="C622" s="168" t="s">
        <v>1315</v>
      </c>
      <c r="D622" s="168" t="s">
        <v>1354</v>
      </c>
      <c r="E622" s="183" t="s">
        <v>1354</v>
      </c>
      <c r="F622" s="168" t="s">
        <v>1116</v>
      </c>
      <c r="G622" s="183" t="s">
        <v>1158</v>
      </c>
      <c r="H622" s="168" t="s">
        <v>1117</v>
      </c>
      <c r="I622" s="168" t="s">
        <v>1118</v>
      </c>
      <c r="J622" s="186">
        <v>1593466.6666666665</v>
      </c>
      <c r="K622" s="185"/>
      <c r="L622" s="168"/>
      <c r="M622" s="185"/>
      <c r="N622" s="168"/>
      <c r="O622" s="168"/>
      <c r="P622" s="168"/>
      <c r="Q622" s="168"/>
      <c r="R622" s="168"/>
      <c r="S622" s="168"/>
      <c r="T622" s="168"/>
      <c r="U622" s="168"/>
      <c r="V622" s="168"/>
      <c r="W622" s="168" t="s">
        <v>1165</v>
      </c>
      <c r="X622" s="183" t="s">
        <v>1160</v>
      </c>
      <c r="Y622" s="168" t="s">
        <v>55</v>
      </c>
      <c r="Z622" s="170">
        <v>2017011000179</v>
      </c>
      <c r="AA622" s="170" t="s">
        <v>1238</v>
      </c>
      <c r="AB622" s="169" t="s">
        <v>1179</v>
      </c>
      <c r="AC622" s="169" t="s">
        <v>1244</v>
      </c>
      <c r="AD622" s="170">
        <v>3202002</v>
      </c>
      <c r="AE622" s="169" t="s">
        <v>1122</v>
      </c>
      <c r="AF622" s="169" t="s">
        <v>1316</v>
      </c>
      <c r="AG622" s="168" t="s">
        <v>1128</v>
      </c>
      <c r="AH622" s="192"/>
    </row>
    <row r="623" spans="1:34" ht="98.25" customHeight="1" x14ac:dyDescent="0.25">
      <c r="A623" s="192"/>
      <c r="B623" s="168" t="s">
        <v>1314</v>
      </c>
      <c r="C623" s="168" t="s">
        <v>1315</v>
      </c>
      <c r="D623" s="168" t="s">
        <v>1354</v>
      </c>
      <c r="E623" s="183" t="s">
        <v>1354</v>
      </c>
      <c r="F623" s="168" t="s">
        <v>1116</v>
      </c>
      <c r="G623" s="183" t="s">
        <v>1158</v>
      </c>
      <c r="H623" s="168" t="s">
        <v>1117</v>
      </c>
      <c r="I623" s="168" t="s">
        <v>1118</v>
      </c>
      <c r="J623" s="184">
        <v>30932000</v>
      </c>
      <c r="K623" s="185"/>
      <c r="L623" s="168"/>
      <c r="M623" s="185"/>
      <c r="N623" s="168"/>
      <c r="O623" s="168"/>
      <c r="P623" s="168"/>
      <c r="Q623" s="168"/>
      <c r="R623" s="168"/>
      <c r="S623" s="168"/>
      <c r="T623" s="168"/>
      <c r="U623" s="168"/>
      <c r="V623" s="168"/>
      <c r="W623" s="168" t="s">
        <v>1119</v>
      </c>
      <c r="X623" s="183" t="s">
        <v>1160</v>
      </c>
      <c r="Y623" s="168" t="s">
        <v>363</v>
      </c>
      <c r="Z623" s="170">
        <v>2019011000081</v>
      </c>
      <c r="AA623" s="170" t="s">
        <v>1161</v>
      </c>
      <c r="AB623" s="169" t="s">
        <v>1120</v>
      </c>
      <c r="AC623" s="169" t="s">
        <v>606</v>
      </c>
      <c r="AD623" s="170">
        <v>3299060</v>
      </c>
      <c r="AE623" s="169" t="s">
        <v>1135</v>
      </c>
      <c r="AF623" s="169" t="s">
        <v>607</v>
      </c>
      <c r="AG623" s="168" t="s">
        <v>1128</v>
      </c>
      <c r="AH623" s="192"/>
    </row>
    <row r="624" spans="1:34" ht="98.25" customHeight="1" x14ac:dyDescent="0.25">
      <c r="A624" s="192"/>
      <c r="B624" s="168" t="s">
        <v>1314</v>
      </c>
      <c r="C624" s="168" t="s">
        <v>1315</v>
      </c>
      <c r="D624" s="168" t="s">
        <v>1355</v>
      </c>
      <c r="E624" s="183" t="s">
        <v>1355</v>
      </c>
      <c r="F624" s="168" t="s">
        <v>1223</v>
      </c>
      <c r="G624" s="183" t="s">
        <v>1312</v>
      </c>
      <c r="H624" s="168" t="s">
        <v>1117</v>
      </c>
      <c r="I624" s="168" t="s">
        <v>1118</v>
      </c>
      <c r="J624" s="184">
        <v>0</v>
      </c>
      <c r="K624" s="185"/>
      <c r="L624" s="168"/>
      <c r="M624" s="185"/>
      <c r="N624" s="168"/>
      <c r="O624" s="168"/>
      <c r="P624" s="168"/>
      <c r="Q624" s="168"/>
      <c r="R624" s="168"/>
      <c r="S624" s="168"/>
      <c r="T624" s="168"/>
      <c r="U624" s="168"/>
      <c r="V624" s="168"/>
      <c r="W624" s="168" t="s">
        <v>1165</v>
      </c>
      <c r="X624" s="183" t="s">
        <v>1160</v>
      </c>
      <c r="Y624" s="168" t="s">
        <v>55</v>
      </c>
      <c r="Z624" s="170">
        <v>2017011000179</v>
      </c>
      <c r="AA624" s="170" t="s">
        <v>1238</v>
      </c>
      <c r="AB624" s="169" t="s">
        <v>1179</v>
      </c>
      <c r="AC624" s="169" t="s">
        <v>1244</v>
      </c>
      <c r="AD624" s="170">
        <v>3202002</v>
      </c>
      <c r="AE624" s="169" t="s">
        <v>1122</v>
      </c>
      <c r="AF624" s="169" t="s">
        <v>1316</v>
      </c>
      <c r="AG624" s="168" t="s">
        <v>1192</v>
      </c>
      <c r="AH624" s="192"/>
    </row>
    <row r="625" spans="1:34" ht="98.25" customHeight="1" x14ac:dyDescent="0.25">
      <c r="A625" s="192"/>
      <c r="B625" s="168" t="s">
        <v>1314</v>
      </c>
      <c r="C625" s="168" t="s">
        <v>1315</v>
      </c>
      <c r="D625" s="168" t="s">
        <v>1355</v>
      </c>
      <c r="E625" s="183" t="s">
        <v>1355</v>
      </c>
      <c r="F625" s="168" t="s">
        <v>1223</v>
      </c>
      <c r="G625" s="183" t="s">
        <v>1312</v>
      </c>
      <c r="H625" s="168" t="s">
        <v>1117</v>
      </c>
      <c r="I625" s="168" t="s">
        <v>1118</v>
      </c>
      <c r="J625" s="184">
        <v>1350000</v>
      </c>
      <c r="K625" s="185"/>
      <c r="L625" s="168"/>
      <c r="M625" s="185"/>
      <c r="N625" s="168"/>
      <c r="O625" s="168"/>
      <c r="P625" s="168"/>
      <c r="Q625" s="168"/>
      <c r="R625" s="168"/>
      <c r="S625" s="168"/>
      <c r="T625" s="168"/>
      <c r="U625" s="168"/>
      <c r="V625" s="168"/>
      <c r="W625" s="168" t="s">
        <v>1165</v>
      </c>
      <c r="X625" s="183" t="s">
        <v>1160</v>
      </c>
      <c r="Y625" s="168" t="s">
        <v>55</v>
      </c>
      <c r="Z625" s="170">
        <v>2017011000179</v>
      </c>
      <c r="AA625" s="170" t="s">
        <v>1238</v>
      </c>
      <c r="AB625" s="169" t="s">
        <v>1179</v>
      </c>
      <c r="AC625" s="169" t="s">
        <v>1244</v>
      </c>
      <c r="AD625" s="170">
        <v>3202002</v>
      </c>
      <c r="AE625" s="169" t="s">
        <v>1122</v>
      </c>
      <c r="AF625" s="169" t="s">
        <v>1316</v>
      </c>
      <c r="AG625" s="168" t="s">
        <v>1124</v>
      </c>
      <c r="AH625" s="192"/>
    </row>
    <row r="626" spans="1:34" ht="98.25" customHeight="1" x14ac:dyDescent="0.25">
      <c r="A626" s="192"/>
      <c r="B626" s="168" t="s">
        <v>1314</v>
      </c>
      <c r="C626" s="168" t="s">
        <v>1315</v>
      </c>
      <c r="D626" s="168" t="s">
        <v>1355</v>
      </c>
      <c r="E626" s="183" t="s">
        <v>1355</v>
      </c>
      <c r="F626" s="168" t="s">
        <v>1223</v>
      </c>
      <c r="G626" s="183" t="s">
        <v>1312</v>
      </c>
      <c r="H626" s="168" t="s">
        <v>1117</v>
      </c>
      <c r="I626" s="168" t="s">
        <v>1118</v>
      </c>
      <c r="J626" s="184">
        <v>0</v>
      </c>
      <c r="K626" s="185"/>
      <c r="L626" s="168"/>
      <c r="M626" s="185"/>
      <c r="N626" s="168"/>
      <c r="O626" s="168"/>
      <c r="P626" s="168"/>
      <c r="Q626" s="168"/>
      <c r="R626" s="168"/>
      <c r="S626" s="168"/>
      <c r="T626" s="168"/>
      <c r="U626" s="168"/>
      <c r="V626" s="168"/>
      <c r="W626" s="168" t="s">
        <v>1165</v>
      </c>
      <c r="X626" s="183" t="s">
        <v>1160</v>
      </c>
      <c r="Y626" s="168" t="s">
        <v>55</v>
      </c>
      <c r="Z626" s="170">
        <v>2017011000179</v>
      </c>
      <c r="AA626" s="170" t="s">
        <v>1238</v>
      </c>
      <c r="AB626" s="169" t="s">
        <v>1179</v>
      </c>
      <c r="AC626" s="169" t="s">
        <v>1244</v>
      </c>
      <c r="AD626" s="170">
        <v>3202002</v>
      </c>
      <c r="AE626" s="169" t="s">
        <v>1122</v>
      </c>
      <c r="AF626" s="169" t="s">
        <v>1316</v>
      </c>
      <c r="AG626" s="168" t="s">
        <v>1137</v>
      </c>
      <c r="AH626" s="192"/>
    </row>
    <row r="627" spans="1:34" ht="98.25" customHeight="1" x14ac:dyDescent="0.25">
      <c r="A627" s="192"/>
      <c r="B627" s="168" t="s">
        <v>1314</v>
      </c>
      <c r="C627" s="168" t="s">
        <v>1315</v>
      </c>
      <c r="D627" s="168" t="s">
        <v>1355</v>
      </c>
      <c r="E627" s="183" t="s">
        <v>1355</v>
      </c>
      <c r="F627" s="168" t="s">
        <v>1116</v>
      </c>
      <c r="G627" s="183" t="s">
        <v>1158</v>
      </c>
      <c r="H627" s="168" t="s">
        <v>1117</v>
      </c>
      <c r="I627" s="168" t="s">
        <v>1118</v>
      </c>
      <c r="J627" s="184">
        <v>204769555.44</v>
      </c>
      <c r="K627" s="185"/>
      <c r="L627" s="168"/>
      <c r="M627" s="185">
        <v>39537794.240000002</v>
      </c>
      <c r="N627" s="168"/>
      <c r="O627" s="168"/>
      <c r="P627" s="168"/>
      <c r="Q627" s="168"/>
      <c r="R627" s="168"/>
      <c r="S627" s="168"/>
      <c r="T627" s="168"/>
      <c r="U627" s="168"/>
      <c r="V627" s="168"/>
      <c r="W627" s="168" t="s">
        <v>1165</v>
      </c>
      <c r="X627" s="183" t="s">
        <v>1160</v>
      </c>
      <c r="Y627" s="168" t="s">
        <v>55</v>
      </c>
      <c r="Z627" s="170">
        <v>2017011000179</v>
      </c>
      <c r="AA627" s="170" t="s">
        <v>1238</v>
      </c>
      <c r="AB627" s="169" t="s">
        <v>1166</v>
      </c>
      <c r="AC627" s="169" t="s">
        <v>1167</v>
      </c>
      <c r="AD627" s="170">
        <v>3202032</v>
      </c>
      <c r="AE627" s="169" t="s">
        <v>1217</v>
      </c>
      <c r="AF627" s="169" t="s">
        <v>1289</v>
      </c>
      <c r="AG627" s="168" t="s">
        <v>1151</v>
      </c>
      <c r="AH627" s="192"/>
    </row>
    <row r="628" spans="1:34" ht="98.25" customHeight="1" x14ac:dyDescent="0.25">
      <c r="A628" s="192"/>
      <c r="B628" s="168" t="s">
        <v>1314</v>
      </c>
      <c r="C628" s="168" t="s">
        <v>1315</v>
      </c>
      <c r="D628" s="168" t="s">
        <v>1355</v>
      </c>
      <c r="E628" s="183" t="s">
        <v>1355</v>
      </c>
      <c r="F628" s="168" t="s">
        <v>1116</v>
      </c>
      <c r="G628" s="183" t="s">
        <v>1158</v>
      </c>
      <c r="H628" s="168" t="s">
        <v>1117</v>
      </c>
      <c r="I628" s="168" t="s">
        <v>1118</v>
      </c>
      <c r="J628" s="184">
        <v>117142444.87</v>
      </c>
      <c r="K628" s="185"/>
      <c r="L628" s="168"/>
      <c r="M628" s="185"/>
      <c r="N628" s="168"/>
      <c r="O628" s="168"/>
      <c r="P628" s="168"/>
      <c r="Q628" s="168"/>
      <c r="R628" s="168"/>
      <c r="S628" s="168"/>
      <c r="T628" s="168"/>
      <c r="U628" s="168"/>
      <c r="V628" s="168"/>
      <c r="W628" s="168" t="s">
        <v>1165</v>
      </c>
      <c r="X628" s="183" t="s">
        <v>1160</v>
      </c>
      <c r="Y628" s="168" t="s">
        <v>55</v>
      </c>
      <c r="Z628" s="170">
        <v>2017011000179</v>
      </c>
      <c r="AA628" s="170" t="s">
        <v>1238</v>
      </c>
      <c r="AB628" s="169" t="s">
        <v>1166</v>
      </c>
      <c r="AC628" s="169" t="s">
        <v>1167</v>
      </c>
      <c r="AD628" s="170">
        <v>3202032</v>
      </c>
      <c r="AE628" s="169" t="s">
        <v>1217</v>
      </c>
      <c r="AF628" s="169" t="s">
        <v>1289</v>
      </c>
      <c r="AG628" s="168" t="s">
        <v>1128</v>
      </c>
      <c r="AH628" s="192"/>
    </row>
    <row r="629" spans="1:34" ht="98.25" customHeight="1" x14ac:dyDescent="0.25">
      <c r="A629" s="192"/>
      <c r="B629" s="168" t="s">
        <v>1314</v>
      </c>
      <c r="C629" s="168" t="s">
        <v>1315</v>
      </c>
      <c r="D629" s="168" t="s">
        <v>1355</v>
      </c>
      <c r="E629" s="183" t="s">
        <v>1355</v>
      </c>
      <c r="F629" s="168" t="s">
        <v>1223</v>
      </c>
      <c r="G629" s="183" t="s">
        <v>1312</v>
      </c>
      <c r="H629" s="168" t="s">
        <v>1117</v>
      </c>
      <c r="I629" s="168" t="s">
        <v>1118</v>
      </c>
      <c r="J629" s="184">
        <v>7500000</v>
      </c>
      <c r="K629" s="185"/>
      <c r="L629" s="168"/>
      <c r="M629" s="185"/>
      <c r="N629" s="168"/>
      <c r="O629" s="168"/>
      <c r="P629" s="168"/>
      <c r="Q629" s="168" t="s">
        <v>1171</v>
      </c>
      <c r="R629" s="168" t="s">
        <v>1317</v>
      </c>
      <c r="S629" s="168"/>
      <c r="T629" s="168"/>
      <c r="U629" s="168"/>
      <c r="V629" s="168"/>
      <c r="W629" s="168" t="s">
        <v>1165</v>
      </c>
      <c r="X629" s="183" t="s">
        <v>1160</v>
      </c>
      <c r="Y629" s="168" t="s">
        <v>55</v>
      </c>
      <c r="Z629" s="170">
        <v>2017011000179</v>
      </c>
      <c r="AA629" s="170" t="s">
        <v>1238</v>
      </c>
      <c r="AB629" s="169" t="s">
        <v>1166</v>
      </c>
      <c r="AC629" s="169" t="s">
        <v>1167</v>
      </c>
      <c r="AD629" s="170">
        <v>3202032</v>
      </c>
      <c r="AE629" s="169" t="s">
        <v>1217</v>
      </c>
      <c r="AF629" s="169" t="s">
        <v>1289</v>
      </c>
      <c r="AG629" s="168" t="s">
        <v>1192</v>
      </c>
      <c r="AH629" s="192"/>
    </row>
    <row r="630" spans="1:34" ht="98.25" customHeight="1" x14ac:dyDescent="0.25">
      <c r="A630" s="192"/>
      <c r="B630" s="168" t="s">
        <v>1314</v>
      </c>
      <c r="C630" s="168" t="s">
        <v>1315</v>
      </c>
      <c r="D630" s="168" t="s">
        <v>1355</v>
      </c>
      <c r="E630" s="183" t="s">
        <v>1355</v>
      </c>
      <c r="F630" s="168" t="s">
        <v>1223</v>
      </c>
      <c r="G630" s="183" t="s">
        <v>1312</v>
      </c>
      <c r="H630" s="168" t="s">
        <v>1117</v>
      </c>
      <c r="I630" s="168" t="s">
        <v>1118</v>
      </c>
      <c r="J630" s="184">
        <v>7000000</v>
      </c>
      <c r="K630" s="185"/>
      <c r="L630" s="168"/>
      <c r="M630" s="185"/>
      <c r="N630" s="168"/>
      <c r="O630" s="168"/>
      <c r="P630" s="168"/>
      <c r="Q630" s="168"/>
      <c r="R630" s="168"/>
      <c r="S630" s="168"/>
      <c r="T630" s="168"/>
      <c r="U630" s="168"/>
      <c r="V630" s="168"/>
      <c r="W630" s="168" t="s">
        <v>1165</v>
      </c>
      <c r="X630" s="183" t="s">
        <v>1160</v>
      </c>
      <c r="Y630" s="168" t="s">
        <v>55</v>
      </c>
      <c r="Z630" s="170">
        <v>2017011000179</v>
      </c>
      <c r="AA630" s="170" t="s">
        <v>1238</v>
      </c>
      <c r="AB630" s="169" t="s">
        <v>1166</v>
      </c>
      <c r="AC630" s="169" t="s">
        <v>1167</v>
      </c>
      <c r="AD630" s="170">
        <v>3202032</v>
      </c>
      <c r="AE630" s="169" t="s">
        <v>1217</v>
      </c>
      <c r="AF630" s="169" t="s">
        <v>1289</v>
      </c>
      <c r="AG630" s="168" t="s">
        <v>1126</v>
      </c>
      <c r="AH630" s="192"/>
    </row>
    <row r="631" spans="1:34" ht="98.25" customHeight="1" x14ac:dyDescent="0.25">
      <c r="A631" s="192"/>
      <c r="B631" s="168" t="s">
        <v>1314</v>
      </c>
      <c r="C631" s="168" t="s">
        <v>1315</v>
      </c>
      <c r="D631" s="168" t="s">
        <v>1355</v>
      </c>
      <c r="E631" s="183" t="s">
        <v>1355</v>
      </c>
      <c r="F631" s="168" t="s">
        <v>1223</v>
      </c>
      <c r="G631" s="183" t="s">
        <v>1312</v>
      </c>
      <c r="H631" s="168" t="s">
        <v>1117</v>
      </c>
      <c r="I631" s="168" t="s">
        <v>1118</v>
      </c>
      <c r="J631" s="184">
        <v>0</v>
      </c>
      <c r="K631" s="185"/>
      <c r="L631" s="168"/>
      <c r="M631" s="185"/>
      <c r="N631" s="168"/>
      <c r="O631" s="168"/>
      <c r="P631" s="168"/>
      <c r="Q631" s="168"/>
      <c r="R631" s="168"/>
      <c r="S631" s="168"/>
      <c r="T631" s="168"/>
      <c r="U631" s="168"/>
      <c r="V631" s="168"/>
      <c r="W631" s="168" t="s">
        <v>1165</v>
      </c>
      <c r="X631" s="183" t="s">
        <v>1160</v>
      </c>
      <c r="Y631" s="168" t="s">
        <v>55</v>
      </c>
      <c r="Z631" s="170">
        <v>2017011000179</v>
      </c>
      <c r="AA631" s="170" t="s">
        <v>1238</v>
      </c>
      <c r="AB631" s="169" t="s">
        <v>1166</v>
      </c>
      <c r="AC631" s="169" t="s">
        <v>1167</v>
      </c>
      <c r="AD631" s="170">
        <v>3202032</v>
      </c>
      <c r="AE631" s="169" t="s">
        <v>1217</v>
      </c>
      <c r="AF631" s="169" t="s">
        <v>1289</v>
      </c>
      <c r="AG631" s="168" t="s">
        <v>1192</v>
      </c>
      <c r="AH631" s="192"/>
    </row>
    <row r="632" spans="1:34" ht="98.25" customHeight="1" x14ac:dyDescent="0.25">
      <c r="A632" s="192"/>
      <c r="B632" s="168" t="s">
        <v>1314</v>
      </c>
      <c r="C632" s="168" t="s">
        <v>1315</v>
      </c>
      <c r="D632" s="168" t="s">
        <v>1355</v>
      </c>
      <c r="E632" s="183" t="s">
        <v>1355</v>
      </c>
      <c r="F632" s="168" t="s">
        <v>1223</v>
      </c>
      <c r="G632" s="183" t="s">
        <v>1312</v>
      </c>
      <c r="H632" s="168" t="s">
        <v>1117</v>
      </c>
      <c r="I632" s="168" t="s">
        <v>1118</v>
      </c>
      <c r="J632" s="184">
        <v>4426650</v>
      </c>
      <c r="K632" s="185"/>
      <c r="L632" s="168"/>
      <c r="M632" s="185"/>
      <c r="N632" s="168"/>
      <c r="O632" s="168"/>
      <c r="P632" s="168"/>
      <c r="Q632" s="168"/>
      <c r="R632" s="168"/>
      <c r="S632" s="168"/>
      <c r="T632" s="168"/>
      <c r="U632" s="168"/>
      <c r="V632" s="168"/>
      <c r="W632" s="168" t="s">
        <v>1165</v>
      </c>
      <c r="X632" s="183" t="s">
        <v>1160</v>
      </c>
      <c r="Y632" s="168" t="s">
        <v>55</v>
      </c>
      <c r="Z632" s="170">
        <v>2017011000179</v>
      </c>
      <c r="AA632" s="170" t="s">
        <v>1238</v>
      </c>
      <c r="AB632" s="169" t="s">
        <v>1166</v>
      </c>
      <c r="AC632" s="169" t="s">
        <v>1167</v>
      </c>
      <c r="AD632" s="170">
        <v>3202032</v>
      </c>
      <c r="AE632" s="169" t="s">
        <v>1217</v>
      </c>
      <c r="AF632" s="169" t="s">
        <v>1289</v>
      </c>
      <c r="AG632" s="168" t="s">
        <v>1124</v>
      </c>
      <c r="AH632" s="192"/>
    </row>
    <row r="633" spans="1:34" ht="98.25" customHeight="1" x14ac:dyDescent="0.25">
      <c r="A633" s="192"/>
      <c r="B633" s="168" t="s">
        <v>1314</v>
      </c>
      <c r="C633" s="168" t="s">
        <v>1315</v>
      </c>
      <c r="D633" s="168" t="s">
        <v>1355</v>
      </c>
      <c r="E633" s="183" t="s">
        <v>1355</v>
      </c>
      <c r="F633" s="168" t="s">
        <v>1223</v>
      </c>
      <c r="G633" s="183" t="s">
        <v>1312</v>
      </c>
      <c r="H633" s="168" t="s">
        <v>1117</v>
      </c>
      <c r="I633" s="168" t="s">
        <v>1118</v>
      </c>
      <c r="J633" s="184">
        <v>3000000</v>
      </c>
      <c r="K633" s="185"/>
      <c r="L633" s="168"/>
      <c r="M633" s="185"/>
      <c r="N633" s="168"/>
      <c r="O633" s="168"/>
      <c r="P633" s="168"/>
      <c r="Q633" s="168" t="s">
        <v>1171</v>
      </c>
      <c r="R633" s="168" t="s">
        <v>1317</v>
      </c>
      <c r="S633" s="168"/>
      <c r="T633" s="168"/>
      <c r="U633" s="168"/>
      <c r="V633" s="168"/>
      <c r="W633" s="168" t="s">
        <v>1165</v>
      </c>
      <c r="X633" s="183" t="s">
        <v>1160</v>
      </c>
      <c r="Y633" s="168" t="s">
        <v>55</v>
      </c>
      <c r="Z633" s="170">
        <v>2017011000179</v>
      </c>
      <c r="AA633" s="170" t="s">
        <v>1238</v>
      </c>
      <c r="AB633" s="169" t="s">
        <v>1166</v>
      </c>
      <c r="AC633" s="169" t="s">
        <v>1167</v>
      </c>
      <c r="AD633" s="170">
        <v>3202032</v>
      </c>
      <c r="AE633" s="169" t="s">
        <v>1217</v>
      </c>
      <c r="AF633" s="169" t="s">
        <v>1289</v>
      </c>
      <c r="AG633" s="168" t="s">
        <v>1192</v>
      </c>
      <c r="AH633" s="192"/>
    </row>
    <row r="634" spans="1:34" ht="98.25" customHeight="1" x14ac:dyDescent="0.25">
      <c r="A634" s="192"/>
      <c r="B634" s="168" t="s">
        <v>1314</v>
      </c>
      <c r="C634" s="168" t="s">
        <v>1315</v>
      </c>
      <c r="D634" s="168" t="s">
        <v>1355</v>
      </c>
      <c r="E634" s="183" t="s">
        <v>1355</v>
      </c>
      <c r="F634" s="168" t="s">
        <v>1223</v>
      </c>
      <c r="G634" s="183" t="s">
        <v>1312</v>
      </c>
      <c r="H634" s="168" t="s">
        <v>1117</v>
      </c>
      <c r="I634" s="168" t="s">
        <v>1118</v>
      </c>
      <c r="J634" s="184">
        <v>0</v>
      </c>
      <c r="K634" s="185"/>
      <c r="L634" s="168"/>
      <c r="M634" s="185"/>
      <c r="N634" s="168"/>
      <c r="O634" s="168"/>
      <c r="P634" s="168"/>
      <c r="Q634" s="168"/>
      <c r="R634" s="168"/>
      <c r="S634" s="168"/>
      <c r="T634" s="168"/>
      <c r="U634" s="168"/>
      <c r="V634" s="168"/>
      <c r="W634" s="168" t="s">
        <v>1165</v>
      </c>
      <c r="X634" s="183" t="s">
        <v>1160</v>
      </c>
      <c r="Y634" s="168" t="s">
        <v>55</v>
      </c>
      <c r="Z634" s="170">
        <v>2017011000179</v>
      </c>
      <c r="AA634" s="170" t="s">
        <v>1238</v>
      </c>
      <c r="AB634" s="169" t="s">
        <v>1166</v>
      </c>
      <c r="AC634" s="169" t="s">
        <v>1167</v>
      </c>
      <c r="AD634" s="170">
        <v>3202032</v>
      </c>
      <c r="AE634" s="169" t="s">
        <v>1217</v>
      </c>
      <c r="AF634" s="169" t="s">
        <v>1289</v>
      </c>
      <c r="AG634" s="168" t="s">
        <v>1137</v>
      </c>
      <c r="AH634" s="192"/>
    </row>
    <row r="635" spans="1:34" ht="98.25" customHeight="1" x14ac:dyDescent="0.25">
      <c r="A635" s="192"/>
      <c r="B635" s="168" t="s">
        <v>1314</v>
      </c>
      <c r="C635" s="168" t="s">
        <v>1315</v>
      </c>
      <c r="D635" s="168" t="s">
        <v>1355</v>
      </c>
      <c r="E635" s="183" t="s">
        <v>1355</v>
      </c>
      <c r="F635" s="168" t="s">
        <v>1223</v>
      </c>
      <c r="G635" s="183" t="s">
        <v>1312</v>
      </c>
      <c r="H635" s="168" t="s">
        <v>1117</v>
      </c>
      <c r="I635" s="168" t="s">
        <v>1118</v>
      </c>
      <c r="J635" s="184">
        <v>183560000</v>
      </c>
      <c r="K635" s="185"/>
      <c r="L635" s="168"/>
      <c r="M635" s="185"/>
      <c r="N635" s="168"/>
      <c r="O635" s="168" t="s">
        <v>1247</v>
      </c>
      <c r="P635" s="168"/>
      <c r="Q635" s="168"/>
      <c r="R635" s="168"/>
      <c r="S635" s="168"/>
      <c r="T635" s="168"/>
      <c r="U635" s="168"/>
      <c r="V635" s="168"/>
      <c r="W635" s="168" t="s">
        <v>1165</v>
      </c>
      <c r="X635" s="183" t="s">
        <v>1160</v>
      </c>
      <c r="Y635" s="168" t="s">
        <v>55</v>
      </c>
      <c r="Z635" s="170">
        <v>2017011000179</v>
      </c>
      <c r="AA635" s="170" t="s">
        <v>1238</v>
      </c>
      <c r="AB635" s="169" t="s">
        <v>1166</v>
      </c>
      <c r="AC635" s="169" t="s">
        <v>1269</v>
      </c>
      <c r="AD635" s="170">
        <v>3202005</v>
      </c>
      <c r="AE635" s="169" t="s">
        <v>1273</v>
      </c>
      <c r="AF635" s="169" t="s">
        <v>1274</v>
      </c>
      <c r="AG635" s="168" t="s">
        <v>1128</v>
      </c>
      <c r="AH635" s="192"/>
    </row>
    <row r="636" spans="1:34" ht="98.25" customHeight="1" x14ac:dyDescent="0.25">
      <c r="A636" s="192"/>
      <c r="B636" s="168" t="s">
        <v>1314</v>
      </c>
      <c r="C636" s="168" t="s">
        <v>1315</v>
      </c>
      <c r="D636" s="168" t="s">
        <v>1355</v>
      </c>
      <c r="E636" s="183" t="s">
        <v>1355</v>
      </c>
      <c r="F636" s="168" t="s">
        <v>1116</v>
      </c>
      <c r="G636" s="183" t="s">
        <v>1158</v>
      </c>
      <c r="H636" s="168" t="s">
        <v>1117</v>
      </c>
      <c r="I636" s="168" t="s">
        <v>1118</v>
      </c>
      <c r="J636" s="184">
        <v>55930000.939999998</v>
      </c>
      <c r="K636" s="185"/>
      <c r="L636" s="168"/>
      <c r="M636" s="185"/>
      <c r="N636" s="168"/>
      <c r="O636" s="168"/>
      <c r="P636" s="168"/>
      <c r="Q636" s="168"/>
      <c r="R636" s="168"/>
      <c r="S636" s="168"/>
      <c r="T636" s="168"/>
      <c r="U636" s="168"/>
      <c r="V636" s="168"/>
      <c r="W636" s="168" t="s">
        <v>1165</v>
      </c>
      <c r="X636" s="183" t="s">
        <v>1160</v>
      </c>
      <c r="Y636" s="168" t="s">
        <v>55</v>
      </c>
      <c r="Z636" s="170">
        <v>2017011000179</v>
      </c>
      <c r="AA636" s="170" t="s">
        <v>1238</v>
      </c>
      <c r="AB636" s="169" t="s">
        <v>1224</v>
      </c>
      <c r="AC636" s="169" t="s">
        <v>1280</v>
      </c>
      <c r="AD636" s="170">
        <v>3202004</v>
      </c>
      <c r="AE636" s="169" t="s">
        <v>1281</v>
      </c>
      <c r="AF636" s="169" t="s">
        <v>1282</v>
      </c>
      <c r="AG636" s="168" t="s">
        <v>1128</v>
      </c>
      <c r="AH636" s="192"/>
    </row>
    <row r="637" spans="1:34" ht="98.25" customHeight="1" x14ac:dyDescent="0.25">
      <c r="A637" s="192"/>
      <c r="B637" s="168" t="s">
        <v>1314</v>
      </c>
      <c r="C637" s="168" t="s">
        <v>1315</v>
      </c>
      <c r="D637" s="168" t="s">
        <v>1355</v>
      </c>
      <c r="E637" s="183" t="s">
        <v>1355</v>
      </c>
      <c r="F637" s="168" t="s">
        <v>1116</v>
      </c>
      <c r="G637" s="183" t="s">
        <v>1158</v>
      </c>
      <c r="H637" s="168" t="s">
        <v>1117</v>
      </c>
      <c r="I637" s="168" t="s">
        <v>1118</v>
      </c>
      <c r="J637" s="184">
        <v>25537778.52</v>
      </c>
      <c r="K637" s="185"/>
      <c r="L637" s="168"/>
      <c r="M637" s="185"/>
      <c r="N637" s="168"/>
      <c r="O637" s="168"/>
      <c r="P637" s="168"/>
      <c r="Q637" s="168"/>
      <c r="R637" s="168"/>
      <c r="S637" s="168"/>
      <c r="T637" s="168"/>
      <c r="U637" s="168"/>
      <c r="V637" s="168"/>
      <c r="W637" s="168" t="s">
        <v>1165</v>
      </c>
      <c r="X637" s="183" t="s">
        <v>1160</v>
      </c>
      <c r="Y637" s="168" t="s">
        <v>55</v>
      </c>
      <c r="Z637" s="170">
        <v>2017011000179</v>
      </c>
      <c r="AA637" s="170" t="s">
        <v>1238</v>
      </c>
      <c r="AB637" s="169" t="s">
        <v>1179</v>
      </c>
      <c r="AC637" s="169" t="s">
        <v>1180</v>
      </c>
      <c r="AD637" s="170">
        <v>3202008</v>
      </c>
      <c r="AE637" s="169" t="s">
        <v>1181</v>
      </c>
      <c r="AF637" s="169" t="s">
        <v>1319</v>
      </c>
      <c r="AG637" s="168" t="s">
        <v>1128</v>
      </c>
      <c r="AH637" s="192"/>
    </row>
    <row r="638" spans="1:34" ht="98.25" customHeight="1" x14ac:dyDescent="0.25">
      <c r="A638" s="192"/>
      <c r="B638" s="168" t="s">
        <v>1314</v>
      </c>
      <c r="C638" s="168" t="s">
        <v>1315</v>
      </c>
      <c r="D638" s="168" t="s">
        <v>1355</v>
      </c>
      <c r="E638" s="183" t="s">
        <v>1355</v>
      </c>
      <c r="F638" s="168" t="s">
        <v>1116</v>
      </c>
      <c r="G638" s="183" t="s">
        <v>1158</v>
      </c>
      <c r="H638" s="168" t="s">
        <v>1117</v>
      </c>
      <c r="I638" s="168" t="s">
        <v>1118</v>
      </c>
      <c r="J638" s="184">
        <v>25566888.52</v>
      </c>
      <c r="K638" s="185"/>
      <c r="L638" s="168"/>
      <c r="M638" s="185"/>
      <c r="N638" s="168"/>
      <c r="O638" s="168"/>
      <c r="P638" s="168"/>
      <c r="Q638" s="168"/>
      <c r="R638" s="168"/>
      <c r="S638" s="168"/>
      <c r="T638" s="168"/>
      <c r="U638" s="168"/>
      <c r="V638" s="168"/>
      <c r="W638" s="168" t="s">
        <v>1165</v>
      </c>
      <c r="X638" s="183" t="s">
        <v>1160</v>
      </c>
      <c r="Y638" s="168" t="s">
        <v>55</v>
      </c>
      <c r="Z638" s="170">
        <v>2017011000179</v>
      </c>
      <c r="AA638" s="170" t="s">
        <v>1238</v>
      </c>
      <c r="AB638" s="169" t="s">
        <v>1179</v>
      </c>
      <c r="AC638" s="169" t="s">
        <v>1180</v>
      </c>
      <c r="AD638" s="170">
        <v>3202008</v>
      </c>
      <c r="AE638" s="169" t="s">
        <v>1181</v>
      </c>
      <c r="AF638" s="169" t="s">
        <v>1186</v>
      </c>
      <c r="AG638" s="168" t="s">
        <v>1128</v>
      </c>
      <c r="AH638" s="192"/>
    </row>
    <row r="639" spans="1:34" ht="98.25" customHeight="1" x14ac:dyDescent="0.25">
      <c r="A639" s="192"/>
      <c r="B639" s="168" t="s">
        <v>1314</v>
      </c>
      <c r="C639" s="168" t="s">
        <v>1315</v>
      </c>
      <c r="D639" s="168" t="s">
        <v>1355</v>
      </c>
      <c r="E639" s="183" t="s">
        <v>1355</v>
      </c>
      <c r="F639" s="168" t="s">
        <v>1116</v>
      </c>
      <c r="G639" s="183" t="s">
        <v>1158</v>
      </c>
      <c r="H639" s="168" t="s">
        <v>1117</v>
      </c>
      <c r="I639" s="168" t="s">
        <v>1118</v>
      </c>
      <c r="J639" s="184">
        <v>44690000.239999995</v>
      </c>
      <c r="K639" s="185"/>
      <c r="L639" s="168"/>
      <c r="M639" s="185"/>
      <c r="N639" s="168"/>
      <c r="O639" s="168"/>
      <c r="P639" s="168"/>
      <c r="Q639" s="168"/>
      <c r="R639" s="168"/>
      <c r="S639" s="168"/>
      <c r="T639" s="168"/>
      <c r="U639" s="168"/>
      <c r="V639" s="168"/>
      <c r="W639" s="168" t="s">
        <v>1165</v>
      </c>
      <c r="X639" s="183" t="s">
        <v>1160</v>
      </c>
      <c r="Y639" s="168" t="s">
        <v>55</v>
      </c>
      <c r="Z639" s="170">
        <v>2017011000179</v>
      </c>
      <c r="AA639" s="170" t="s">
        <v>1238</v>
      </c>
      <c r="AB639" s="169" t="s">
        <v>1179</v>
      </c>
      <c r="AC639" s="169" t="s">
        <v>1180</v>
      </c>
      <c r="AD639" s="170">
        <v>3202008</v>
      </c>
      <c r="AE639" s="169" t="s">
        <v>1181</v>
      </c>
      <c r="AF639" s="169" t="s">
        <v>1186</v>
      </c>
      <c r="AG639" s="168" t="s">
        <v>1128</v>
      </c>
      <c r="AH639" s="192"/>
    </row>
    <row r="640" spans="1:34" ht="98.25" customHeight="1" x14ac:dyDescent="0.25">
      <c r="A640" s="192"/>
      <c r="B640" s="168" t="s">
        <v>1314</v>
      </c>
      <c r="C640" s="168" t="s">
        <v>1315</v>
      </c>
      <c r="D640" s="168" t="s">
        <v>1355</v>
      </c>
      <c r="E640" s="183" t="s">
        <v>1355</v>
      </c>
      <c r="F640" s="168" t="s">
        <v>1223</v>
      </c>
      <c r="G640" s="183" t="s">
        <v>1312</v>
      </c>
      <c r="H640" s="168" t="s">
        <v>1117</v>
      </c>
      <c r="I640" s="168" t="s">
        <v>1118</v>
      </c>
      <c r="J640" s="184">
        <v>10000000</v>
      </c>
      <c r="K640" s="185"/>
      <c r="L640" s="168"/>
      <c r="M640" s="185"/>
      <c r="N640" s="168"/>
      <c r="O640" s="168"/>
      <c r="P640" s="168"/>
      <c r="Q640" s="168"/>
      <c r="R640" s="168"/>
      <c r="S640" s="168"/>
      <c r="T640" s="168"/>
      <c r="U640" s="168" t="s">
        <v>1215</v>
      </c>
      <c r="V640" s="168"/>
      <c r="W640" s="168" t="s">
        <v>1165</v>
      </c>
      <c r="X640" s="183" t="s">
        <v>1160</v>
      </c>
      <c r="Y640" s="168" t="s">
        <v>55</v>
      </c>
      <c r="Z640" s="170">
        <v>2017011000179</v>
      </c>
      <c r="AA640" s="170" t="s">
        <v>1238</v>
      </c>
      <c r="AB640" s="169" t="s">
        <v>1179</v>
      </c>
      <c r="AC640" s="169" t="s">
        <v>1180</v>
      </c>
      <c r="AD640" s="170">
        <v>3202008</v>
      </c>
      <c r="AE640" s="169" t="s">
        <v>1181</v>
      </c>
      <c r="AF640" s="169" t="s">
        <v>1319</v>
      </c>
      <c r="AG640" s="168" t="s">
        <v>1192</v>
      </c>
      <c r="AH640" s="192"/>
    </row>
    <row r="641" spans="1:34" ht="98.25" customHeight="1" x14ac:dyDescent="0.25">
      <c r="A641" s="192"/>
      <c r="B641" s="168" t="s">
        <v>1314</v>
      </c>
      <c r="C641" s="168" t="s">
        <v>1315</v>
      </c>
      <c r="D641" s="168" t="s">
        <v>1355</v>
      </c>
      <c r="E641" s="183" t="s">
        <v>1355</v>
      </c>
      <c r="F641" s="168" t="s">
        <v>1223</v>
      </c>
      <c r="G641" s="183" t="s">
        <v>1312</v>
      </c>
      <c r="H641" s="168" t="s">
        <v>1117</v>
      </c>
      <c r="I641" s="168" t="s">
        <v>1118</v>
      </c>
      <c r="J641" s="184">
        <v>4000000</v>
      </c>
      <c r="K641" s="185"/>
      <c r="L641" s="168"/>
      <c r="M641" s="185"/>
      <c r="N641" s="168"/>
      <c r="O641" s="168"/>
      <c r="P641" s="168"/>
      <c r="Q641" s="168"/>
      <c r="R641" s="168"/>
      <c r="S641" s="168"/>
      <c r="T641" s="168"/>
      <c r="U641" s="168"/>
      <c r="V641" s="168"/>
      <c r="W641" s="168" t="s">
        <v>1165</v>
      </c>
      <c r="X641" s="183" t="s">
        <v>1160</v>
      </c>
      <c r="Y641" s="168" t="s">
        <v>55</v>
      </c>
      <c r="Z641" s="170">
        <v>2017011000179</v>
      </c>
      <c r="AA641" s="170" t="s">
        <v>1238</v>
      </c>
      <c r="AB641" s="169" t="s">
        <v>1179</v>
      </c>
      <c r="AC641" s="169" t="s">
        <v>1180</v>
      </c>
      <c r="AD641" s="170">
        <v>3202008</v>
      </c>
      <c r="AE641" s="169" t="s">
        <v>1181</v>
      </c>
      <c r="AF641" s="169" t="s">
        <v>1186</v>
      </c>
      <c r="AG641" s="168" t="s">
        <v>1192</v>
      </c>
      <c r="AH641" s="192"/>
    </row>
    <row r="642" spans="1:34" ht="98.25" customHeight="1" x14ac:dyDescent="0.25">
      <c r="A642" s="192"/>
      <c r="B642" s="168" t="s">
        <v>1314</v>
      </c>
      <c r="C642" s="168" t="s">
        <v>1315</v>
      </c>
      <c r="D642" s="168" t="s">
        <v>1355</v>
      </c>
      <c r="E642" s="183" t="s">
        <v>1355</v>
      </c>
      <c r="F642" s="168" t="s">
        <v>1223</v>
      </c>
      <c r="G642" s="183" t="s">
        <v>1312</v>
      </c>
      <c r="H642" s="168" t="s">
        <v>1117</v>
      </c>
      <c r="I642" s="168" t="s">
        <v>1118</v>
      </c>
      <c r="J642" s="184">
        <v>0</v>
      </c>
      <c r="K642" s="185"/>
      <c r="L642" s="168"/>
      <c r="M642" s="185"/>
      <c r="N642" s="168"/>
      <c r="O642" s="168"/>
      <c r="P642" s="168"/>
      <c r="Q642" s="168"/>
      <c r="R642" s="168"/>
      <c r="S642" s="168"/>
      <c r="T642" s="168"/>
      <c r="U642" s="168" t="s">
        <v>1215</v>
      </c>
      <c r="V642" s="168"/>
      <c r="W642" s="168" t="s">
        <v>1165</v>
      </c>
      <c r="X642" s="183" t="s">
        <v>1160</v>
      </c>
      <c r="Y642" s="168" t="s">
        <v>55</v>
      </c>
      <c r="Z642" s="170">
        <v>2017011000179</v>
      </c>
      <c r="AA642" s="170" t="s">
        <v>1238</v>
      </c>
      <c r="AB642" s="169" t="s">
        <v>1179</v>
      </c>
      <c r="AC642" s="169" t="s">
        <v>1180</v>
      </c>
      <c r="AD642" s="170">
        <v>3202008</v>
      </c>
      <c r="AE642" s="169" t="s">
        <v>1181</v>
      </c>
      <c r="AF642" s="169" t="s">
        <v>1319</v>
      </c>
      <c r="AG642" s="168" t="s">
        <v>1137</v>
      </c>
      <c r="AH642" s="192"/>
    </row>
    <row r="643" spans="1:34" ht="98.25" customHeight="1" x14ac:dyDescent="0.25">
      <c r="A643" s="192"/>
      <c r="B643" s="168" t="s">
        <v>1314</v>
      </c>
      <c r="C643" s="168" t="s">
        <v>1315</v>
      </c>
      <c r="D643" s="168" t="s">
        <v>1355</v>
      </c>
      <c r="E643" s="183" t="s">
        <v>1355</v>
      </c>
      <c r="F643" s="168" t="s">
        <v>1223</v>
      </c>
      <c r="G643" s="183" t="s">
        <v>1312</v>
      </c>
      <c r="H643" s="168" t="s">
        <v>1117</v>
      </c>
      <c r="I643" s="168" t="s">
        <v>1118</v>
      </c>
      <c r="J643" s="184">
        <v>10500000</v>
      </c>
      <c r="K643" s="185"/>
      <c r="L643" s="168"/>
      <c r="M643" s="185"/>
      <c r="N643" s="168"/>
      <c r="O643" s="168"/>
      <c r="P643" s="168"/>
      <c r="Q643" s="168"/>
      <c r="R643" s="168"/>
      <c r="S643" s="168"/>
      <c r="T643" s="168"/>
      <c r="U643" s="168"/>
      <c r="V643" s="168"/>
      <c r="W643" s="168" t="s">
        <v>1165</v>
      </c>
      <c r="X643" s="183" t="s">
        <v>1160</v>
      </c>
      <c r="Y643" s="168" t="s">
        <v>55</v>
      </c>
      <c r="Z643" s="170">
        <v>2017011000179</v>
      </c>
      <c r="AA643" s="170" t="s">
        <v>1238</v>
      </c>
      <c r="AB643" s="169" t="s">
        <v>1179</v>
      </c>
      <c r="AC643" s="169" t="s">
        <v>1180</v>
      </c>
      <c r="AD643" s="170">
        <v>3202008</v>
      </c>
      <c r="AE643" s="169" t="s">
        <v>1181</v>
      </c>
      <c r="AF643" s="169" t="s">
        <v>1319</v>
      </c>
      <c r="AG643" s="168" t="s">
        <v>1126</v>
      </c>
      <c r="AH643" s="192"/>
    </row>
    <row r="644" spans="1:34" ht="98.25" customHeight="1" x14ac:dyDescent="0.25">
      <c r="A644" s="192"/>
      <c r="B644" s="168" t="s">
        <v>1314</v>
      </c>
      <c r="C644" s="168" t="s">
        <v>1315</v>
      </c>
      <c r="D644" s="168" t="s">
        <v>1355</v>
      </c>
      <c r="E644" s="183" t="s">
        <v>1355</v>
      </c>
      <c r="F644" s="168" t="s">
        <v>1152</v>
      </c>
      <c r="G644" s="183" t="s">
        <v>1158</v>
      </c>
      <c r="H644" s="168" t="s">
        <v>1320</v>
      </c>
      <c r="I644" s="168" t="s">
        <v>1118</v>
      </c>
      <c r="J644" s="186">
        <v>10000000</v>
      </c>
      <c r="K644" s="185">
        <v>0</v>
      </c>
      <c r="L644" s="168">
        <v>0</v>
      </c>
      <c r="M644" s="185">
        <v>0</v>
      </c>
      <c r="N644" s="168">
        <v>0</v>
      </c>
      <c r="O644" s="168">
        <v>0</v>
      </c>
      <c r="P644" s="168">
        <v>0</v>
      </c>
      <c r="Q644" s="168">
        <v>0</v>
      </c>
      <c r="R644" s="168">
        <v>0</v>
      </c>
      <c r="S644" s="168">
        <v>0</v>
      </c>
      <c r="T644" s="168">
        <v>0</v>
      </c>
      <c r="U644" s="168" t="s">
        <v>1215</v>
      </c>
      <c r="V644" s="168">
        <v>0</v>
      </c>
      <c r="W644" s="168" t="s">
        <v>1165</v>
      </c>
      <c r="X644" s="183" t="s">
        <v>1160</v>
      </c>
      <c r="Y644" s="168" t="s">
        <v>55</v>
      </c>
      <c r="Z644" s="170">
        <v>2017011000179</v>
      </c>
      <c r="AA644" s="170" t="s">
        <v>1238</v>
      </c>
      <c r="AB644" s="169" t="s">
        <v>1179</v>
      </c>
      <c r="AC644" s="169" t="s">
        <v>1180</v>
      </c>
      <c r="AD644" s="170">
        <v>3202008</v>
      </c>
      <c r="AE644" s="169" t="s">
        <v>1181</v>
      </c>
      <c r="AF644" s="169" t="s">
        <v>1319</v>
      </c>
      <c r="AG644" s="168" t="s">
        <v>1137</v>
      </c>
      <c r="AH644" s="192"/>
    </row>
    <row r="645" spans="1:34" ht="98.25" customHeight="1" x14ac:dyDescent="0.25">
      <c r="A645" s="192"/>
      <c r="B645" s="168" t="s">
        <v>1314</v>
      </c>
      <c r="C645" s="168" t="s">
        <v>1315</v>
      </c>
      <c r="D645" s="168" t="s">
        <v>1355</v>
      </c>
      <c r="E645" s="183" t="s">
        <v>1355</v>
      </c>
      <c r="F645" s="168" t="s">
        <v>1152</v>
      </c>
      <c r="G645" s="183" t="s">
        <v>1158</v>
      </c>
      <c r="H645" s="168" t="s">
        <v>1320</v>
      </c>
      <c r="I645" s="168" t="s">
        <v>1118</v>
      </c>
      <c r="J645" s="186">
        <v>5000000</v>
      </c>
      <c r="K645" s="185">
        <v>0</v>
      </c>
      <c r="L645" s="168">
        <v>0</v>
      </c>
      <c r="M645" s="185">
        <v>0</v>
      </c>
      <c r="N645" s="168">
        <v>0</v>
      </c>
      <c r="O645" s="168">
        <v>0</v>
      </c>
      <c r="P645" s="168">
        <v>0</v>
      </c>
      <c r="Q645" s="168">
        <v>0</v>
      </c>
      <c r="R645" s="168">
        <v>0</v>
      </c>
      <c r="S645" s="168">
        <v>0</v>
      </c>
      <c r="T645" s="168">
        <v>0</v>
      </c>
      <c r="U645" s="168">
        <v>0</v>
      </c>
      <c r="V645" s="168">
        <v>0</v>
      </c>
      <c r="W645" s="168" t="s">
        <v>1165</v>
      </c>
      <c r="X645" s="183" t="s">
        <v>1160</v>
      </c>
      <c r="Y645" s="168" t="s">
        <v>55</v>
      </c>
      <c r="Z645" s="170">
        <v>2017011000179</v>
      </c>
      <c r="AA645" s="170" t="s">
        <v>1238</v>
      </c>
      <c r="AB645" s="169" t="s">
        <v>1179</v>
      </c>
      <c r="AC645" s="169" t="s">
        <v>1244</v>
      </c>
      <c r="AD645" s="170">
        <v>3202002</v>
      </c>
      <c r="AE645" s="169" t="s">
        <v>1122</v>
      </c>
      <c r="AF645" s="169" t="s">
        <v>1316</v>
      </c>
      <c r="AG645" s="168" t="s">
        <v>1137</v>
      </c>
      <c r="AH645" s="192"/>
    </row>
    <row r="646" spans="1:34" ht="98.25" customHeight="1" x14ac:dyDescent="0.25">
      <c r="A646" s="192"/>
      <c r="B646" s="168" t="s">
        <v>1314</v>
      </c>
      <c r="C646" s="168" t="s">
        <v>1315</v>
      </c>
      <c r="D646" s="168" t="s">
        <v>1355</v>
      </c>
      <c r="E646" s="183" t="s">
        <v>1355</v>
      </c>
      <c r="F646" s="168" t="s">
        <v>1152</v>
      </c>
      <c r="G646" s="183" t="s">
        <v>1158</v>
      </c>
      <c r="H646" s="168" t="s">
        <v>1320</v>
      </c>
      <c r="I646" s="168" t="s">
        <v>1118</v>
      </c>
      <c r="J646" s="186">
        <v>6794800</v>
      </c>
      <c r="K646" s="185">
        <v>0</v>
      </c>
      <c r="L646" s="168">
        <v>0</v>
      </c>
      <c r="M646" s="185">
        <v>0</v>
      </c>
      <c r="N646" s="168">
        <v>0</v>
      </c>
      <c r="O646" s="168">
        <v>0</v>
      </c>
      <c r="P646" s="168">
        <v>0</v>
      </c>
      <c r="Q646" s="168">
        <v>0</v>
      </c>
      <c r="R646" s="168">
        <v>0</v>
      </c>
      <c r="S646" s="168">
        <v>0</v>
      </c>
      <c r="T646" s="168">
        <v>0</v>
      </c>
      <c r="U646" s="168">
        <v>0</v>
      </c>
      <c r="V646" s="168">
        <v>0</v>
      </c>
      <c r="W646" s="168" t="s">
        <v>1165</v>
      </c>
      <c r="X646" s="183" t="s">
        <v>1160</v>
      </c>
      <c r="Y646" s="168" t="s">
        <v>55</v>
      </c>
      <c r="Z646" s="170">
        <v>2017011000179</v>
      </c>
      <c r="AA646" s="170" t="s">
        <v>1238</v>
      </c>
      <c r="AB646" s="169" t="s">
        <v>1166</v>
      </c>
      <c r="AC646" s="169" t="s">
        <v>1167</v>
      </c>
      <c r="AD646" s="170">
        <v>3202032</v>
      </c>
      <c r="AE646" s="169" t="s">
        <v>1217</v>
      </c>
      <c r="AF646" s="169" t="s">
        <v>1289</v>
      </c>
      <c r="AG646" s="168" t="s">
        <v>1192</v>
      </c>
      <c r="AH646" s="192"/>
    </row>
    <row r="647" spans="1:34" ht="98.25" customHeight="1" x14ac:dyDescent="0.25">
      <c r="A647" s="192"/>
      <c r="B647" s="168" t="s">
        <v>1314</v>
      </c>
      <c r="C647" s="168" t="s">
        <v>1315</v>
      </c>
      <c r="D647" s="168" t="s">
        <v>1355</v>
      </c>
      <c r="E647" s="183" t="s">
        <v>1355</v>
      </c>
      <c r="F647" s="168" t="s">
        <v>1152</v>
      </c>
      <c r="G647" s="183" t="s">
        <v>1158</v>
      </c>
      <c r="H647" s="168" t="s">
        <v>1320</v>
      </c>
      <c r="I647" s="168" t="s">
        <v>1118</v>
      </c>
      <c r="J647" s="186">
        <v>45000000</v>
      </c>
      <c r="K647" s="185">
        <v>0</v>
      </c>
      <c r="L647" s="168">
        <v>0</v>
      </c>
      <c r="M647" s="185">
        <v>0</v>
      </c>
      <c r="N647" s="168">
        <v>0</v>
      </c>
      <c r="O647" s="168">
        <v>0</v>
      </c>
      <c r="P647" s="168">
        <v>0</v>
      </c>
      <c r="Q647" s="168">
        <v>0</v>
      </c>
      <c r="R647" s="168">
        <v>0</v>
      </c>
      <c r="S647" s="168">
        <v>0</v>
      </c>
      <c r="T647" s="168">
        <v>0</v>
      </c>
      <c r="U647" s="168">
        <v>0</v>
      </c>
      <c r="V647" s="168">
        <v>0</v>
      </c>
      <c r="W647" s="168" t="s">
        <v>1165</v>
      </c>
      <c r="X647" s="183" t="s">
        <v>1160</v>
      </c>
      <c r="Y647" s="168" t="s">
        <v>55</v>
      </c>
      <c r="Z647" s="170">
        <v>2017011000179</v>
      </c>
      <c r="AA647" s="170" t="s">
        <v>1238</v>
      </c>
      <c r="AB647" s="169" t="s">
        <v>1166</v>
      </c>
      <c r="AC647" s="169" t="s">
        <v>1167</v>
      </c>
      <c r="AD647" s="170">
        <v>3202032</v>
      </c>
      <c r="AE647" s="169" t="s">
        <v>1217</v>
      </c>
      <c r="AF647" s="169" t="s">
        <v>1289</v>
      </c>
      <c r="AG647" s="168" t="s">
        <v>1137</v>
      </c>
      <c r="AH647" s="192"/>
    </row>
    <row r="648" spans="1:34" ht="98.25" customHeight="1" x14ac:dyDescent="0.25">
      <c r="A648" s="192"/>
      <c r="B648" s="168" t="s">
        <v>1314</v>
      </c>
      <c r="C648" s="168" t="s">
        <v>1315</v>
      </c>
      <c r="D648" s="168" t="s">
        <v>1355</v>
      </c>
      <c r="E648" s="183" t="s">
        <v>1355</v>
      </c>
      <c r="F648" s="168" t="s">
        <v>1152</v>
      </c>
      <c r="G648" s="183" t="s">
        <v>1158</v>
      </c>
      <c r="H648" s="168" t="s">
        <v>1320</v>
      </c>
      <c r="I648" s="168" t="s">
        <v>1118</v>
      </c>
      <c r="J648" s="186">
        <v>2015650</v>
      </c>
      <c r="K648" s="185">
        <v>0</v>
      </c>
      <c r="L648" s="168">
        <v>0</v>
      </c>
      <c r="M648" s="185">
        <v>0</v>
      </c>
      <c r="N648" s="168">
        <v>0</v>
      </c>
      <c r="O648" s="168">
        <v>0</v>
      </c>
      <c r="P648" s="168">
        <v>0</v>
      </c>
      <c r="Q648" s="168">
        <v>0</v>
      </c>
      <c r="R648" s="168">
        <v>0</v>
      </c>
      <c r="S648" s="168">
        <v>0</v>
      </c>
      <c r="T648" s="168">
        <v>0</v>
      </c>
      <c r="U648" s="168">
        <v>0</v>
      </c>
      <c r="V648" s="168">
        <v>0</v>
      </c>
      <c r="W648" s="168" t="s">
        <v>1165</v>
      </c>
      <c r="X648" s="183" t="s">
        <v>1160</v>
      </c>
      <c r="Y648" s="168" t="s">
        <v>55</v>
      </c>
      <c r="Z648" s="170">
        <v>2017011000179</v>
      </c>
      <c r="AA648" s="170" t="s">
        <v>1238</v>
      </c>
      <c r="AB648" s="169" t="s">
        <v>1179</v>
      </c>
      <c r="AC648" s="169" t="s">
        <v>1244</v>
      </c>
      <c r="AD648" s="170">
        <v>3202002</v>
      </c>
      <c r="AE648" s="169" t="s">
        <v>1122</v>
      </c>
      <c r="AF648" s="169" t="s">
        <v>1316</v>
      </c>
      <c r="AG648" s="168" t="s">
        <v>1192</v>
      </c>
      <c r="AH648" s="192"/>
    </row>
    <row r="649" spans="1:34" ht="98.25" customHeight="1" x14ac:dyDescent="0.25">
      <c r="A649" s="192"/>
      <c r="B649" s="168" t="s">
        <v>1314</v>
      </c>
      <c r="C649" s="168" t="s">
        <v>1315</v>
      </c>
      <c r="D649" s="168" t="s">
        <v>1355</v>
      </c>
      <c r="E649" s="183" t="s">
        <v>1355</v>
      </c>
      <c r="F649" s="168" t="s">
        <v>1152</v>
      </c>
      <c r="G649" s="183" t="s">
        <v>1158</v>
      </c>
      <c r="H649" s="168" t="s">
        <v>1320</v>
      </c>
      <c r="I649" s="168" t="s">
        <v>1118</v>
      </c>
      <c r="J649" s="186">
        <v>3650000</v>
      </c>
      <c r="K649" s="185">
        <v>0</v>
      </c>
      <c r="L649" s="168">
        <v>0</v>
      </c>
      <c r="M649" s="185">
        <v>0</v>
      </c>
      <c r="N649" s="168">
        <v>0</v>
      </c>
      <c r="O649" s="168">
        <v>0</v>
      </c>
      <c r="P649" s="168">
        <v>0</v>
      </c>
      <c r="Q649" s="168">
        <v>0</v>
      </c>
      <c r="R649" s="168">
        <v>0</v>
      </c>
      <c r="S649" s="168">
        <v>0</v>
      </c>
      <c r="T649" s="168">
        <v>0</v>
      </c>
      <c r="U649" s="168">
        <v>0</v>
      </c>
      <c r="V649" s="168">
        <v>0</v>
      </c>
      <c r="W649" s="168" t="s">
        <v>1165</v>
      </c>
      <c r="X649" s="183" t="s">
        <v>1160</v>
      </c>
      <c r="Y649" s="168" t="s">
        <v>55</v>
      </c>
      <c r="Z649" s="170">
        <v>2017011000179</v>
      </c>
      <c r="AA649" s="170" t="s">
        <v>1238</v>
      </c>
      <c r="AB649" s="169" t="s">
        <v>1179</v>
      </c>
      <c r="AC649" s="169" t="s">
        <v>1244</v>
      </c>
      <c r="AD649" s="170">
        <v>3202002</v>
      </c>
      <c r="AE649" s="169" t="s">
        <v>1122</v>
      </c>
      <c r="AF649" s="169" t="s">
        <v>1316</v>
      </c>
      <c r="AG649" s="168" t="s">
        <v>1124</v>
      </c>
      <c r="AH649" s="192"/>
    </row>
    <row r="650" spans="1:34" ht="98.25" customHeight="1" x14ac:dyDescent="0.25">
      <c r="A650" s="192"/>
      <c r="B650" s="168" t="s">
        <v>1314</v>
      </c>
      <c r="C650" s="168" t="s">
        <v>1315</v>
      </c>
      <c r="D650" s="168" t="s">
        <v>1355</v>
      </c>
      <c r="E650" s="183" t="s">
        <v>1355</v>
      </c>
      <c r="F650" s="168" t="s">
        <v>1152</v>
      </c>
      <c r="G650" s="183" t="s">
        <v>1158</v>
      </c>
      <c r="H650" s="168" t="s">
        <v>1320</v>
      </c>
      <c r="I650" s="168" t="s">
        <v>1118</v>
      </c>
      <c r="J650" s="186">
        <v>11968350</v>
      </c>
      <c r="K650" s="185">
        <v>0</v>
      </c>
      <c r="L650" s="168">
        <v>0</v>
      </c>
      <c r="M650" s="185">
        <v>0</v>
      </c>
      <c r="N650" s="168">
        <v>0</v>
      </c>
      <c r="O650" s="168">
        <v>0</v>
      </c>
      <c r="P650" s="168">
        <v>0</v>
      </c>
      <c r="Q650" s="168">
        <v>0</v>
      </c>
      <c r="R650" s="168">
        <v>0</v>
      </c>
      <c r="S650" s="168">
        <v>0</v>
      </c>
      <c r="T650" s="168">
        <v>0</v>
      </c>
      <c r="U650" s="168">
        <v>0</v>
      </c>
      <c r="V650" s="168">
        <v>0</v>
      </c>
      <c r="W650" s="168" t="s">
        <v>1165</v>
      </c>
      <c r="X650" s="183" t="s">
        <v>1160</v>
      </c>
      <c r="Y650" s="168" t="s">
        <v>55</v>
      </c>
      <c r="Z650" s="170">
        <v>2017011000179</v>
      </c>
      <c r="AA650" s="170" t="s">
        <v>1238</v>
      </c>
      <c r="AB650" s="169" t="s">
        <v>1166</v>
      </c>
      <c r="AC650" s="169" t="s">
        <v>1167</v>
      </c>
      <c r="AD650" s="170">
        <v>3202032</v>
      </c>
      <c r="AE650" s="169" t="s">
        <v>1217</v>
      </c>
      <c r="AF650" s="169" t="s">
        <v>1289</v>
      </c>
      <c r="AG650" s="168" t="s">
        <v>1124</v>
      </c>
      <c r="AH650" s="192"/>
    </row>
    <row r="651" spans="1:34" ht="98.25" customHeight="1" x14ac:dyDescent="0.25">
      <c r="A651" s="192"/>
      <c r="B651" s="168" t="s">
        <v>1314</v>
      </c>
      <c r="C651" s="168" t="s">
        <v>1315</v>
      </c>
      <c r="D651" s="168" t="s">
        <v>1355</v>
      </c>
      <c r="E651" s="183" t="s">
        <v>1355</v>
      </c>
      <c r="F651" s="168" t="s">
        <v>1152</v>
      </c>
      <c r="G651" s="183" t="s">
        <v>1158</v>
      </c>
      <c r="H651" s="168" t="s">
        <v>1320</v>
      </c>
      <c r="I651" s="168" t="s">
        <v>1118</v>
      </c>
      <c r="J651" s="186">
        <v>14600000</v>
      </c>
      <c r="K651" s="185">
        <v>0</v>
      </c>
      <c r="L651" s="168">
        <v>0</v>
      </c>
      <c r="M651" s="185">
        <v>0</v>
      </c>
      <c r="N651" s="168">
        <v>0</v>
      </c>
      <c r="O651" s="168">
        <v>0</v>
      </c>
      <c r="P651" s="168">
        <v>0</v>
      </c>
      <c r="Q651" s="168">
        <v>0</v>
      </c>
      <c r="R651" s="168">
        <v>0</v>
      </c>
      <c r="S651" s="168">
        <v>0</v>
      </c>
      <c r="T651" s="168">
        <v>0</v>
      </c>
      <c r="U651" s="168">
        <v>0</v>
      </c>
      <c r="V651" s="168">
        <v>0</v>
      </c>
      <c r="W651" s="168" t="s">
        <v>1165</v>
      </c>
      <c r="X651" s="183" t="s">
        <v>1160</v>
      </c>
      <c r="Y651" s="168" t="s">
        <v>55</v>
      </c>
      <c r="Z651" s="170">
        <v>2017011000179</v>
      </c>
      <c r="AA651" s="170" t="s">
        <v>1238</v>
      </c>
      <c r="AB651" s="169" t="s">
        <v>1179</v>
      </c>
      <c r="AC651" s="169" t="s">
        <v>1180</v>
      </c>
      <c r="AD651" s="170">
        <v>3202008</v>
      </c>
      <c r="AE651" s="169" t="s">
        <v>1181</v>
      </c>
      <c r="AF651" s="169" t="s">
        <v>1319</v>
      </c>
      <c r="AG651" s="168" t="s">
        <v>1124</v>
      </c>
      <c r="AH651" s="192"/>
    </row>
    <row r="652" spans="1:34" ht="98.25" customHeight="1" x14ac:dyDescent="0.25">
      <c r="A652" s="192"/>
      <c r="B652" s="168" t="s">
        <v>1314</v>
      </c>
      <c r="C652" s="168" t="s">
        <v>1315</v>
      </c>
      <c r="D652" s="168" t="s">
        <v>1355</v>
      </c>
      <c r="E652" s="183" t="s">
        <v>1355</v>
      </c>
      <c r="F652" s="168" t="s">
        <v>1152</v>
      </c>
      <c r="G652" s="183" t="s">
        <v>1158</v>
      </c>
      <c r="H652" s="168" t="s">
        <v>1320</v>
      </c>
      <c r="I652" s="168" t="s">
        <v>1118</v>
      </c>
      <c r="J652" s="186">
        <v>27000000.5</v>
      </c>
      <c r="K652" s="185">
        <v>0</v>
      </c>
      <c r="L652" s="168">
        <v>0</v>
      </c>
      <c r="M652" s="185">
        <v>0</v>
      </c>
      <c r="N652" s="168">
        <v>0</v>
      </c>
      <c r="O652" s="168">
        <v>0</v>
      </c>
      <c r="P652" s="168">
        <v>0</v>
      </c>
      <c r="Q652" s="168">
        <v>0</v>
      </c>
      <c r="R652" s="168">
        <v>0</v>
      </c>
      <c r="S652" s="168">
        <v>0</v>
      </c>
      <c r="T652" s="168">
        <v>0</v>
      </c>
      <c r="U652" s="168">
        <v>0</v>
      </c>
      <c r="V652" s="168">
        <v>0</v>
      </c>
      <c r="W652" s="168" t="s">
        <v>1165</v>
      </c>
      <c r="X652" s="183" t="s">
        <v>1160</v>
      </c>
      <c r="Y652" s="168" t="s">
        <v>55</v>
      </c>
      <c r="Z652" s="170">
        <v>2017011000179</v>
      </c>
      <c r="AA652" s="170" t="s">
        <v>1238</v>
      </c>
      <c r="AB652" s="169" t="s">
        <v>1166</v>
      </c>
      <c r="AC652" s="169" t="s">
        <v>1167</v>
      </c>
      <c r="AD652" s="170">
        <v>3202032</v>
      </c>
      <c r="AE652" s="169" t="s">
        <v>1217</v>
      </c>
      <c r="AF652" s="169" t="s">
        <v>1289</v>
      </c>
      <c r="AG652" s="168" t="s">
        <v>1137</v>
      </c>
      <c r="AH652" s="192"/>
    </row>
    <row r="653" spans="1:34" ht="98.25" customHeight="1" x14ac:dyDescent="0.25">
      <c r="A653" s="192"/>
      <c r="B653" s="168" t="s">
        <v>1314</v>
      </c>
      <c r="C653" s="168" t="s">
        <v>1315</v>
      </c>
      <c r="D653" s="168" t="s">
        <v>1355</v>
      </c>
      <c r="E653" s="183" t="s">
        <v>1355</v>
      </c>
      <c r="F653" s="168" t="s">
        <v>1152</v>
      </c>
      <c r="G653" s="183" t="s">
        <v>1158</v>
      </c>
      <c r="H653" s="168" t="s">
        <v>1320</v>
      </c>
      <c r="I653" s="168" t="s">
        <v>1118</v>
      </c>
      <c r="J653" s="186">
        <v>40000000</v>
      </c>
      <c r="K653" s="185"/>
      <c r="L653" s="168"/>
      <c r="M653" s="185"/>
      <c r="N653" s="168"/>
      <c r="O653" s="168"/>
      <c r="P653" s="168"/>
      <c r="Q653" s="168"/>
      <c r="R653" s="168"/>
      <c r="S653" s="168"/>
      <c r="T653" s="168"/>
      <c r="U653" s="168"/>
      <c r="V653" s="168"/>
      <c r="W653" s="168" t="s">
        <v>1165</v>
      </c>
      <c r="X653" s="183" t="s">
        <v>1160</v>
      </c>
      <c r="Y653" s="168" t="s">
        <v>55</v>
      </c>
      <c r="Z653" s="170">
        <v>2017011000179</v>
      </c>
      <c r="AA653" s="170" t="s">
        <v>1238</v>
      </c>
      <c r="AB653" s="169" t="s">
        <v>1179</v>
      </c>
      <c r="AC653" s="169" t="s">
        <v>1235</v>
      </c>
      <c r="AD653" s="170">
        <v>3202036</v>
      </c>
      <c r="AE653" s="169" t="s">
        <v>1321</v>
      </c>
      <c r="AF653" s="169" t="s">
        <v>1322</v>
      </c>
      <c r="AG653" s="168" t="s">
        <v>1311</v>
      </c>
      <c r="AH653" s="192"/>
    </row>
    <row r="654" spans="1:34" ht="98.25" customHeight="1" x14ac:dyDescent="0.25">
      <c r="A654" s="192"/>
      <c r="B654" s="168" t="s">
        <v>1314</v>
      </c>
      <c r="C654" s="168" t="s">
        <v>1315</v>
      </c>
      <c r="D654" s="168" t="s">
        <v>1355</v>
      </c>
      <c r="E654" s="183" t="s">
        <v>1355</v>
      </c>
      <c r="F654" s="168" t="s">
        <v>1152</v>
      </c>
      <c r="G654" s="183" t="s">
        <v>1158</v>
      </c>
      <c r="H654" s="168" t="s">
        <v>1320</v>
      </c>
      <c r="I654" s="168" t="s">
        <v>1118</v>
      </c>
      <c r="J654" s="186">
        <v>45000000</v>
      </c>
      <c r="K654" s="185"/>
      <c r="L654" s="168"/>
      <c r="M654" s="185"/>
      <c r="N654" s="168"/>
      <c r="O654" s="168"/>
      <c r="P654" s="168"/>
      <c r="Q654" s="168"/>
      <c r="R654" s="168"/>
      <c r="S654" s="168"/>
      <c r="T654" s="168"/>
      <c r="U654" s="168"/>
      <c r="V654" s="168"/>
      <c r="W654" s="168" t="s">
        <v>1165</v>
      </c>
      <c r="X654" s="183" t="s">
        <v>1160</v>
      </c>
      <c r="Y654" s="168" t="s">
        <v>55</v>
      </c>
      <c r="Z654" s="170">
        <v>2017011000179</v>
      </c>
      <c r="AA654" s="170" t="s">
        <v>1238</v>
      </c>
      <c r="AB654" s="169" t="s">
        <v>1179</v>
      </c>
      <c r="AC654" s="169" t="s">
        <v>1235</v>
      </c>
      <c r="AD654" s="170">
        <v>3202036</v>
      </c>
      <c r="AE654" s="169" t="s">
        <v>1236</v>
      </c>
      <c r="AF654" s="169" t="s">
        <v>1237</v>
      </c>
      <c r="AG654" s="168" t="s">
        <v>1311</v>
      </c>
      <c r="AH654" s="192"/>
    </row>
    <row r="655" spans="1:34" ht="98.25" customHeight="1" x14ac:dyDescent="0.25">
      <c r="A655" s="192"/>
      <c r="B655" s="168" t="s">
        <v>1314</v>
      </c>
      <c r="C655" s="168" t="s">
        <v>1315</v>
      </c>
      <c r="D655" s="168" t="s">
        <v>1355</v>
      </c>
      <c r="E655" s="183" t="s">
        <v>1355</v>
      </c>
      <c r="F655" s="168" t="s">
        <v>1324</v>
      </c>
      <c r="G655" s="183" t="s">
        <v>1325</v>
      </c>
      <c r="H655" s="168" t="s">
        <v>1326</v>
      </c>
      <c r="I655" s="168" t="s">
        <v>1118</v>
      </c>
      <c r="J655" s="186">
        <v>30985584</v>
      </c>
      <c r="K655" s="185"/>
      <c r="L655" s="168"/>
      <c r="M655" s="185"/>
      <c r="N655" s="168"/>
      <c r="O655" s="168" t="s">
        <v>1133</v>
      </c>
      <c r="P655" s="168" t="s">
        <v>1327</v>
      </c>
      <c r="Q655" s="168" t="s">
        <v>1171</v>
      </c>
      <c r="R655" s="168" t="s">
        <v>1334</v>
      </c>
      <c r="S655" s="168"/>
      <c r="T655" s="168"/>
      <c r="U655" s="168"/>
      <c r="V655" s="168"/>
      <c r="W655" s="168" t="s">
        <v>1165</v>
      </c>
      <c r="X655" s="183" t="s">
        <v>1160</v>
      </c>
      <c r="Y655" s="168" t="s">
        <v>1328</v>
      </c>
      <c r="Z655" s="170">
        <v>2022011000088</v>
      </c>
      <c r="AA655" s="170" t="s">
        <v>1329</v>
      </c>
      <c r="AB655" s="169" t="s">
        <v>1330</v>
      </c>
      <c r="AC655" s="169" t="s">
        <v>1269</v>
      </c>
      <c r="AD655" s="170">
        <v>3202005</v>
      </c>
      <c r="AE655" s="169" t="s">
        <v>1331</v>
      </c>
      <c r="AF655" s="169" t="s">
        <v>1349</v>
      </c>
      <c r="AG655" s="168" t="s">
        <v>1350</v>
      </c>
      <c r="AH655" s="192"/>
    </row>
    <row r="656" spans="1:34" ht="98.25" customHeight="1" x14ac:dyDescent="0.25">
      <c r="A656" s="192"/>
      <c r="B656" s="168" t="s">
        <v>1314</v>
      </c>
      <c r="C656" s="168" t="s">
        <v>1315</v>
      </c>
      <c r="D656" s="168" t="s">
        <v>1355</v>
      </c>
      <c r="E656" s="183" t="s">
        <v>1355</v>
      </c>
      <c r="F656" s="168" t="s">
        <v>1324</v>
      </c>
      <c r="G656" s="183" t="s">
        <v>1325</v>
      </c>
      <c r="H656" s="168" t="s">
        <v>1326</v>
      </c>
      <c r="I656" s="168" t="s">
        <v>1118</v>
      </c>
      <c r="J656" s="186">
        <v>3409781</v>
      </c>
      <c r="K656" s="185"/>
      <c r="L656" s="168"/>
      <c r="M656" s="185"/>
      <c r="N656" s="168"/>
      <c r="O656" s="168" t="s">
        <v>1133</v>
      </c>
      <c r="P656" s="168" t="s">
        <v>1327</v>
      </c>
      <c r="Q656" s="168" t="s">
        <v>1171</v>
      </c>
      <c r="R656" s="168" t="s">
        <v>1334</v>
      </c>
      <c r="S656" s="168"/>
      <c r="T656" s="168"/>
      <c r="U656" s="168"/>
      <c r="V656" s="168"/>
      <c r="W656" s="168" t="s">
        <v>1165</v>
      </c>
      <c r="X656" s="183" t="s">
        <v>1160</v>
      </c>
      <c r="Y656" s="168" t="s">
        <v>1328</v>
      </c>
      <c r="Z656" s="170">
        <v>2022011000088</v>
      </c>
      <c r="AA656" s="170" t="s">
        <v>1329</v>
      </c>
      <c r="AB656" s="169" t="s">
        <v>1330</v>
      </c>
      <c r="AC656" s="169" t="s">
        <v>1269</v>
      </c>
      <c r="AD656" s="170">
        <v>3202005</v>
      </c>
      <c r="AE656" s="169" t="s">
        <v>1273</v>
      </c>
      <c r="AF656" s="169" t="s">
        <v>1349</v>
      </c>
      <c r="AG656" s="168" t="s">
        <v>1350</v>
      </c>
      <c r="AH656" s="192"/>
    </row>
    <row r="657" spans="1:34" ht="98.25" customHeight="1" x14ac:dyDescent="0.25">
      <c r="A657" s="192"/>
      <c r="B657" s="168" t="s">
        <v>1314</v>
      </c>
      <c r="C657" s="168" t="s">
        <v>1315</v>
      </c>
      <c r="D657" s="168" t="s">
        <v>1355</v>
      </c>
      <c r="E657" s="183" t="s">
        <v>1355</v>
      </c>
      <c r="F657" s="168" t="s">
        <v>1324</v>
      </c>
      <c r="G657" s="183" t="s">
        <v>1325</v>
      </c>
      <c r="H657" s="168" t="s">
        <v>1326</v>
      </c>
      <c r="I657" s="168" t="s">
        <v>1118</v>
      </c>
      <c r="J657" s="186">
        <v>5876481</v>
      </c>
      <c r="K657" s="185"/>
      <c r="L657" s="168"/>
      <c r="M657" s="185"/>
      <c r="N657" s="168"/>
      <c r="O657" s="168" t="s">
        <v>1133</v>
      </c>
      <c r="P657" s="168" t="s">
        <v>1327</v>
      </c>
      <c r="Q657" s="168" t="s">
        <v>1171</v>
      </c>
      <c r="R657" s="168" t="s">
        <v>1334</v>
      </c>
      <c r="S657" s="168"/>
      <c r="T657" s="168"/>
      <c r="U657" s="168"/>
      <c r="V657" s="168"/>
      <c r="W657" s="168" t="s">
        <v>1165</v>
      </c>
      <c r="X657" s="183" t="s">
        <v>1160</v>
      </c>
      <c r="Y657" s="168" t="s">
        <v>1328</v>
      </c>
      <c r="Z657" s="170">
        <v>2022011000088</v>
      </c>
      <c r="AA657" s="170" t="s">
        <v>1329</v>
      </c>
      <c r="AB657" s="169" t="s">
        <v>1330</v>
      </c>
      <c r="AC657" s="169" t="s">
        <v>1269</v>
      </c>
      <c r="AD657" s="170">
        <v>3202005</v>
      </c>
      <c r="AE657" s="169" t="s">
        <v>1331</v>
      </c>
      <c r="AF657" s="169" t="s">
        <v>1335</v>
      </c>
      <c r="AG657" s="168" t="s">
        <v>1336</v>
      </c>
      <c r="AH657" s="192"/>
    </row>
    <row r="658" spans="1:34" ht="98.25" customHeight="1" x14ac:dyDescent="0.25">
      <c r="A658" s="192"/>
      <c r="B658" s="168" t="s">
        <v>1314</v>
      </c>
      <c r="C658" s="168" t="s">
        <v>1315</v>
      </c>
      <c r="D658" s="168" t="s">
        <v>1355</v>
      </c>
      <c r="E658" s="183" t="s">
        <v>1355</v>
      </c>
      <c r="F658" s="168" t="s">
        <v>1324</v>
      </c>
      <c r="G658" s="183" t="s">
        <v>1325</v>
      </c>
      <c r="H658" s="168" t="s">
        <v>1326</v>
      </c>
      <c r="I658" s="168" t="s">
        <v>1118</v>
      </c>
      <c r="J658" s="186">
        <v>17260332</v>
      </c>
      <c r="K658" s="185"/>
      <c r="L658" s="168"/>
      <c r="M658" s="185"/>
      <c r="N658" s="168"/>
      <c r="O658" s="168" t="s">
        <v>1133</v>
      </c>
      <c r="P658" s="168" t="s">
        <v>1327</v>
      </c>
      <c r="Q658" s="168" t="s">
        <v>1171</v>
      </c>
      <c r="R658" s="168" t="s">
        <v>1334</v>
      </c>
      <c r="S658" s="168"/>
      <c r="T658" s="168"/>
      <c r="U658" s="168"/>
      <c r="V658" s="168"/>
      <c r="W658" s="168" t="s">
        <v>1165</v>
      </c>
      <c r="X658" s="183" t="s">
        <v>1160</v>
      </c>
      <c r="Y658" s="168" t="s">
        <v>1328</v>
      </c>
      <c r="Z658" s="170">
        <v>2022011000088</v>
      </c>
      <c r="AA658" s="170" t="s">
        <v>1329</v>
      </c>
      <c r="AB658" s="169" t="s">
        <v>1330</v>
      </c>
      <c r="AC658" s="169" t="s">
        <v>1269</v>
      </c>
      <c r="AD658" s="170">
        <v>3202005</v>
      </c>
      <c r="AE658" s="169" t="s">
        <v>1331</v>
      </c>
      <c r="AF658" s="169" t="s">
        <v>1335</v>
      </c>
      <c r="AG658" s="168" t="s">
        <v>1336</v>
      </c>
      <c r="AH658" s="192"/>
    </row>
    <row r="659" spans="1:34" ht="98.25" customHeight="1" x14ac:dyDescent="0.25">
      <c r="A659" s="192"/>
      <c r="B659" s="168" t="s">
        <v>1314</v>
      </c>
      <c r="C659" s="168" t="s">
        <v>1315</v>
      </c>
      <c r="D659" s="168" t="s">
        <v>1355</v>
      </c>
      <c r="E659" s="183" t="s">
        <v>1355</v>
      </c>
      <c r="F659" s="168" t="s">
        <v>1324</v>
      </c>
      <c r="G659" s="183" t="s">
        <v>1325</v>
      </c>
      <c r="H659" s="168" t="s">
        <v>1326</v>
      </c>
      <c r="I659" s="168" t="s">
        <v>1118</v>
      </c>
      <c r="J659" s="186">
        <v>41616000</v>
      </c>
      <c r="K659" s="185"/>
      <c r="L659" s="168"/>
      <c r="M659" s="185"/>
      <c r="N659" s="168"/>
      <c r="O659" s="168" t="s">
        <v>1133</v>
      </c>
      <c r="P659" s="168" t="s">
        <v>1327</v>
      </c>
      <c r="Q659" s="168" t="s">
        <v>1171</v>
      </c>
      <c r="R659" s="168" t="s">
        <v>1334</v>
      </c>
      <c r="S659" s="168"/>
      <c r="T659" s="168"/>
      <c r="U659" s="168"/>
      <c r="V659" s="168"/>
      <c r="W659" s="168" t="s">
        <v>1165</v>
      </c>
      <c r="X659" s="183" t="s">
        <v>1160</v>
      </c>
      <c r="Y659" s="168" t="s">
        <v>1328</v>
      </c>
      <c r="Z659" s="170">
        <v>2022011000088</v>
      </c>
      <c r="AA659" s="170" t="s">
        <v>1329</v>
      </c>
      <c r="AB659" s="169" t="s">
        <v>1330</v>
      </c>
      <c r="AC659" s="169" t="s">
        <v>1269</v>
      </c>
      <c r="AD659" s="170">
        <v>3202005</v>
      </c>
      <c r="AE659" s="169" t="s">
        <v>1331</v>
      </c>
      <c r="AF659" s="169" t="s">
        <v>1332</v>
      </c>
      <c r="AG659" s="168" t="s">
        <v>1128</v>
      </c>
      <c r="AH659" s="192"/>
    </row>
    <row r="660" spans="1:34" ht="98.25" customHeight="1" x14ac:dyDescent="0.25">
      <c r="A660" s="192"/>
      <c r="B660" s="168" t="s">
        <v>1314</v>
      </c>
      <c r="C660" s="168" t="s">
        <v>1315</v>
      </c>
      <c r="D660" s="168" t="s">
        <v>1355</v>
      </c>
      <c r="E660" s="183" t="s">
        <v>1355</v>
      </c>
      <c r="F660" s="168" t="s">
        <v>1223</v>
      </c>
      <c r="G660" s="183" t="s">
        <v>1312</v>
      </c>
      <c r="H660" s="168" t="s">
        <v>1117</v>
      </c>
      <c r="I660" s="168" t="s">
        <v>1118</v>
      </c>
      <c r="J660" s="184">
        <v>5400000</v>
      </c>
      <c r="K660" s="185"/>
      <c r="L660" s="168"/>
      <c r="M660" s="185"/>
      <c r="N660" s="168"/>
      <c r="O660" s="168"/>
      <c r="P660" s="168"/>
      <c r="Q660" s="168"/>
      <c r="R660" s="168"/>
      <c r="S660" s="168"/>
      <c r="T660" s="168"/>
      <c r="U660" s="168"/>
      <c r="V660" s="168"/>
      <c r="W660" s="168" t="s">
        <v>1165</v>
      </c>
      <c r="X660" s="183" t="s">
        <v>1160</v>
      </c>
      <c r="Y660" s="168" t="s">
        <v>55</v>
      </c>
      <c r="Z660" s="170">
        <v>2017011000179</v>
      </c>
      <c r="AA660" s="170" t="s">
        <v>1238</v>
      </c>
      <c r="AB660" s="169" t="s">
        <v>1179</v>
      </c>
      <c r="AC660" s="169" t="s">
        <v>1180</v>
      </c>
      <c r="AD660" s="170">
        <v>3202008</v>
      </c>
      <c r="AE660" s="169" t="s">
        <v>1181</v>
      </c>
      <c r="AF660" s="169" t="s">
        <v>1319</v>
      </c>
      <c r="AG660" s="168" t="s">
        <v>1124</v>
      </c>
      <c r="AH660" s="192"/>
    </row>
    <row r="661" spans="1:34" ht="98.25" customHeight="1" x14ac:dyDescent="0.25">
      <c r="A661" s="192"/>
      <c r="B661" s="168" t="s">
        <v>1314</v>
      </c>
      <c r="C661" s="168" t="s">
        <v>1315</v>
      </c>
      <c r="D661" s="168" t="s">
        <v>1356</v>
      </c>
      <c r="E661" s="183" t="s">
        <v>1356</v>
      </c>
      <c r="F661" s="168" t="s">
        <v>1223</v>
      </c>
      <c r="G661" s="183" t="s">
        <v>1312</v>
      </c>
      <c r="H661" s="168" t="s">
        <v>1117</v>
      </c>
      <c r="I661" s="168" t="s">
        <v>1118</v>
      </c>
      <c r="J661" s="184">
        <v>0</v>
      </c>
      <c r="K661" s="185"/>
      <c r="L661" s="168"/>
      <c r="M661" s="185"/>
      <c r="N661" s="168"/>
      <c r="O661" s="168"/>
      <c r="P661" s="168"/>
      <c r="Q661" s="168"/>
      <c r="R661" s="168"/>
      <c r="S661" s="168"/>
      <c r="T661" s="168"/>
      <c r="U661" s="168"/>
      <c r="V661" s="168"/>
      <c r="W661" s="168" t="s">
        <v>1165</v>
      </c>
      <c r="X661" s="183" t="s">
        <v>1160</v>
      </c>
      <c r="Y661" s="168" t="s">
        <v>55</v>
      </c>
      <c r="Z661" s="170">
        <v>2017011000179</v>
      </c>
      <c r="AA661" s="170" t="s">
        <v>1238</v>
      </c>
      <c r="AB661" s="169" t="s">
        <v>1179</v>
      </c>
      <c r="AC661" s="169" t="s">
        <v>1244</v>
      </c>
      <c r="AD661" s="170">
        <v>3202002</v>
      </c>
      <c r="AE661" s="169" t="s">
        <v>1122</v>
      </c>
      <c r="AF661" s="169" t="s">
        <v>1316</v>
      </c>
      <c r="AG661" s="168" t="s">
        <v>1192</v>
      </c>
      <c r="AH661" s="192"/>
    </row>
    <row r="662" spans="1:34" ht="98.25" customHeight="1" x14ac:dyDescent="0.25">
      <c r="A662" s="192"/>
      <c r="B662" s="168" t="s">
        <v>1314</v>
      </c>
      <c r="C662" s="168" t="s">
        <v>1315</v>
      </c>
      <c r="D662" s="168" t="s">
        <v>1356</v>
      </c>
      <c r="E662" s="183" t="s">
        <v>1356</v>
      </c>
      <c r="F662" s="168" t="s">
        <v>1223</v>
      </c>
      <c r="G662" s="183" t="s">
        <v>1312</v>
      </c>
      <c r="H662" s="168" t="s">
        <v>1117</v>
      </c>
      <c r="I662" s="168" t="s">
        <v>1118</v>
      </c>
      <c r="J662" s="184">
        <v>810000</v>
      </c>
      <c r="K662" s="185"/>
      <c r="L662" s="168"/>
      <c r="M662" s="185"/>
      <c r="N662" s="168"/>
      <c r="O662" s="168"/>
      <c r="P662" s="168"/>
      <c r="Q662" s="168"/>
      <c r="R662" s="168"/>
      <c r="S662" s="168"/>
      <c r="T662" s="168"/>
      <c r="U662" s="168"/>
      <c r="V662" s="168"/>
      <c r="W662" s="168" t="s">
        <v>1165</v>
      </c>
      <c r="X662" s="183" t="s">
        <v>1160</v>
      </c>
      <c r="Y662" s="168" t="s">
        <v>55</v>
      </c>
      <c r="Z662" s="170">
        <v>2017011000179</v>
      </c>
      <c r="AA662" s="170" t="s">
        <v>1238</v>
      </c>
      <c r="AB662" s="169" t="s">
        <v>1179</v>
      </c>
      <c r="AC662" s="169" t="s">
        <v>1244</v>
      </c>
      <c r="AD662" s="170">
        <v>3202002</v>
      </c>
      <c r="AE662" s="169" t="s">
        <v>1122</v>
      </c>
      <c r="AF662" s="169" t="s">
        <v>1316</v>
      </c>
      <c r="AG662" s="168" t="s">
        <v>1124</v>
      </c>
      <c r="AH662" s="192"/>
    </row>
    <row r="663" spans="1:34" ht="98.25" customHeight="1" x14ac:dyDescent="0.25">
      <c r="A663" s="192"/>
      <c r="B663" s="168" t="s">
        <v>1314</v>
      </c>
      <c r="C663" s="168" t="s">
        <v>1315</v>
      </c>
      <c r="D663" s="168" t="s">
        <v>1356</v>
      </c>
      <c r="E663" s="183" t="s">
        <v>1356</v>
      </c>
      <c r="F663" s="168" t="s">
        <v>1223</v>
      </c>
      <c r="G663" s="183" t="s">
        <v>1312</v>
      </c>
      <c r="H663" s="168" t="s">
        <v>1117</v>
      </c>
      <c r="I663" s="168" t="s">
        <v>1118</v>
      </c>
      <c r="J663" s="184">
        <v>0</v>
      </c>
      <c r="K663" s="185"/>
      <c r="L663" s="168"/>
      <c r="M663" s="185"/>
      <c r="N663" s="168"/>
      <c r="O663" s="168"/>
      <c r="P663" s="168"/>
      <c r="Q663" s="168"/>
      <c r="R663" s="168"/>
      <c r="S663" s="168"/>
      <c r="T663" s="168"/>
      <c r="U663" s="168"/>
      <c r="V663" s="168"/>
      <c r="W663" s="168" t="s">
        <v>1165</v>
      </c>
      <c r="X663" s="183" t="s">
        <v>1160</v>
      </c>
      <c r="Y663" s="168" t="s">
        <v>55</v>
      </c>
      <c r="Z663" s="170">
        <v>2017011000179</v>
      </c>
      <c r="AA663" s="170" t="s">
        <v>1238</v>
      </c>
      <c r="AB663" s="169" t="s">
        <v>1179</v>
      </c>
      <c r="AC663" s="169" t="s">
        <v>1244</v>
      </c>
      <c r="AD663" s="170">
        <v>3202002</v>
      </c>
      <c r="AE663" s="169" t="s">
        <v>1122</v>
      </c>
      <c r="AF663" s="169" t="s">
        <v>1316</v>
      </c>
      <c r="AG663" s="168" t="s">
        <v>1137</v>
      </c>
      <c r="AH663" s="192"/>
    </row>
    <row r="664" spans="1:34" ht="98.25" customHeight="1" x14ac:dyDescent="0.25">
      <c r="A664" s="192"/>
      <c r="B664" s="168" t="s">
        <v>1314</v>
      </c>
      <c r="C664" s="168" t="s">
        <v>1315</v>
      </c>
      <c r="D664" s="168" t="s">
        <v>1356</v>
      </c>
      <c r="E664" s="183" t="s">
        <v>1356</v>
      </c>
      <c r="F664" s="168" t="s">
        <v>1116</v>
      </c>
      <c r="G664" s="183" t="s">
        <v>1158</v>
      </c>
      <c r="H664" s="168" t="s">
        <v>1117</v>
      </c>
      <c r="I664" s="168" t="s">
        <v>1118</v>
      </c>
      <c r="J664" s="184">
        <v>25552333.52</v>
      </c>
      <c r="K664" s="185"/>
      <c r="L664" s="168"/>
      <c r="M664" s="185"/>
      <c r="N664" s="168"/>
      <c r="O664" s="168"/>
      <c r="P664" s="168"/>
      <c r="Q664" s="168"/>
      <c r="R664" s="168"/>
      <c r="S664" s="168"/>
      <c r="T664" s="168"/>
      <c r="U664" s="168"/>
      <c r="V664" s="168"/>
      <c r="W664" s="168" t="s">
        <v>1165</v>
      </c>
      <c r="X664" s="183" t="s">
        <v>1160</v>
      </c>
      <c r="Y664" s="168" t="s">
        <v>55</v>
      </c>
      <c r="Z664" s="170">
        <v>2017011000179</v>
      </c>
      <c r="AA664" s="170" t="s">
        <v>1238</v>
      </c>
      <c r="AB664" s="169" t="s">
        <v>1166</v>
      </c>
      <c r="AC664" s="169" t="s">
        <v>1167</v>
      </c>
      <c r="AD664" s="170">
        <v>3202032</v>
      </c>
      <c r="AE664" s="169" t="s">
        <v>1217</v>
      </c>
      <c r="AF664" s="169" t="s">
        <v>1289</v>
      </c>
      <c r="AG664" s="168" t="s">
        <v>1128</v>
      </c>
      <c r="AH664" s="192"/>
    </row>
    <row r="665" spans="1:34" ht="98.25" customHeight="1" x14ac:dyDescent="0.25">
      <c r="A665" s="192"/>
      <c r="B665" s="168" t="s">
        <v>1314</v>
      </c>
      <c r="C665" s="168" t="s">
        <v>1315</v>
      </c>
      <c r="D665" s="168" t="s">
        <v>1356</v>
      </c>
      <c r="E665" s="183" t="s">
        <v>1356</v>
      </c>
      <c r="F665" s="168" t="s">
        <v>1116</v>
      </c>
      <c r="G665" s="183" t="s">
        <v>1158</v>
      </c>
      <c r="H665" s="168" t="s">
        <v>1117</v>
      </c>
      <c r="I665" s="168" t="s">
        <v>1118</v>
      </c>
      <c r="J665" s="184">
        <v>31065409.760000002</v>
      </c>
      <c r="K665" s="185"/>
      <c r="L665" s="168"/>
      <c r="M665" s="185"/>
      <c r="N665" s="168"/>
      <c r="O665" s="168"/>
      <c r="P665" s="168"/>
      <c r="Q665" s="168"/>
      <c r="R665" s="168"/>
      <c r="S665" s="168"/>
      <c r="T665" s="168"/>
      <c r="U665" s="168"/>
      <c r="V665" s="168"/>
      <c r="W665" s="168" t="s">
        <v>1165</v>
      </c>
      <c r="X665" s="183" t="s">
        <v>1160</v>
      </c>
      <c r="Y665" s="168" t="s">
        <v>55</v>
      </c>
      <c r="Z665" s="170">
        <v>2017011000179</v>
      </c>
      <c r="AA665" s="170" t="s">
        <v>1238</v>
      </c>
      <c r="AB665" s="169" t="s">
        <v>1166</v>
      </c>
      <c r="AC665" s="169" t="s">
        <v>1167</v>
      </c>
      <c r="AD665" s="170">
        <v>3202032</v>
      </c>
      <c r="AE665" s="169" t="s">
        <v>1217</v>
      </c>
      <c r="AF665" s="169" t="s">
        <v>1289</v>
      </c>
      <c r="AG665" s="168" t="s">
        <v>1151</v>
      </c>
      <c r="AH665" s="192"/>
    </row>
    <row r="666" spans="1:34" ht="98.25" customHeight="1" x14ac:dyDescent="0.25">
      <c r="A666" s="192"/>
      <c r="B666" s="168" t="s">
        <v>1314</v>
      </c>
      <c r="C666" s="168" t="s">
        <v>1315</v>
      </c>
      <c r="D666" s="168" t="s">
        <v>1356</v>
      </c>
      <c r="E666" s="183" t="s">
        <v>1356</v>
      </c>
      <c r="F666" s="168" t="s">
        <v>1223</v>
      </c>
      <c r="G666" s="183" t="s">
        <v>1312</v>
      </c>
      <c r="H666" s="168" t="s">
        <v>1117</v>
      </c>
      <c r="I666" s="168" t="s">
        <v>1118</v>
      </c>
      <c r="J666" s="184">
        <v>2000000</v>
      </c>
      <c r="K666" s="185"/>
      <c r="L666" s="168"/>
      <c r="M666" s="185"/>
      <c r="N666" s="168"/>
      <c r="O666" s="168"/>
      <c r="P666" s="168"/>
      <c r="Q666" s="168"/>
      <c r="R666" s="168"/>
      <c r="S666" s="168"/>
      <c r="T666" s="168"/>
      <c r="U666" s="168"/>
      <c r="V666" s="168"/>
      <c r="W666" s="168" t="s">
        <v>1165</v>
      </c>
      <c r="X666" s="183" t="s">
        <v>1160</v>
      </c>
      <c r="Y666" s="168" t="s">
        <v>55</v>
      </c>
      <c r="Z666" s="170">
        <v>2017011000179</v>
      </c>
      <c r="AA666" s="170" t="s">
        <v>1238</v>
      </c>
      <c r="AB666" s="169" t="s">
        <v>1166</v>
      </c>
      <c r="AC666" s="169" t="s">
        <v>1167</v>
      </c>
      <c r="AD666" s="170">
        <v>3202032</v>
      </c>
      <c r="AE666" s="169" t="s">
        <v>1217</v>
      </c>
      <c r="AF666" s="169" t="s">
        <v>1289</v>
      </c>
      <c r="AG666" s="168" t="s">
        <v>1126</v>
      </c>
      <c r="AH666" s="192"/>
    </row>
    <row r="667" spans="1:34" ht="98.25" customHeight="1" x14ac:dyDescent="0.25">
      <c r="A667" s="192"/>
      <c r="B667" s="168" t="s">
        <v>1314</v>
      </c>
      <c r="C667" s="168" t="s">
        <v>1315</v>
      </c>
      <c r="D667" s="168" t="s">
        <v>1356</v>
      </c>
      <c r="E667" s="183" t="s">
        <v>1356</v>
      </c>
      <c r="F667" s="168" t="s">
        <v>1223</v>
      </c>
      <c r="G667" s="183" t="s">
        <v>1312</v>
      </c>
      <c r="H667" s="168" t="s">
        <v>1117</v>
      </c>
      <c r="I667" s="168" t="s">
        <v>1118</v>
      </c>
      <c r="J667" s="184">
        <v>1080000</v>
      </c>
      <c r="K667" s="185"/>
      <c r="L667" s="168"/>
      <c r="M667" s="185"/>
      <c r="N667" s="168"/>
      <c r="O667" s="168"/>
      <c r="P667" s="168"/>
      <c r="Q667" s="168"/>
      <c r="R667" s="168"/>
      <c r="S667" s="168"/>
      <c r="T667" s="168"/>
      <c r="U667" s="168"/>
      <c r="V667" s="168"/>
      <c r="W667" s="168" t="s">
        <v>1165</v>
      </c>
      <c r="X667" s="183" t="s">
        <v>1160</v>
      </c>
      <c r="Y667" s="168" t="s">
        <v>55</v>
      </c>
      <c r="Z667" s="170">
        <v>2017011000179</v>
      </c>
      <c r="AA667" s="170" t="s">
        <v>1238</v>
      </c>
      <c r="AB667" s="169" t="s">
        <v>1166</v>
      </c>
      <c r="AC667" s="169" t="s">
        <v>1167</v>
      </c>
      <c r="AD667" s="170">
        <v>3202032</v>
      </c>
      <c r="AE667" s="169" t="s">
        <v>1217</v>
      </c>
      <c r="AF667" s="169" t="s">
        <v>1289</v>
      </c>
      <c r="AG667" s="168" t="s">
        <v>1124</v>
      </c>
      <c r="AH667" s="192"/>
    </row>
    <row r="668" spans="1:34" ht="98.25" customHeight="1" x14ac:dyDescent="0.25">
      <c r="A668" s="192"/>
      <c r="B668" s="168" t="s">
        <v>1314</v>
      </c>
      <c r="C668" s="168" t="s">
        <v>1315</v>
      </c>
      <c r="D668" s="168" t="s">
        <v>1356</v>
      </c>
      <c r="E668" s="183" t="s">
        <v>1356</v>
      </c>
      <c r="F668" s="168" t="s">
        <v>1223</v>
      </c>
      <c r="G668" s="183" t="s">
        <v>1312</v>
      </c>
      <c r="H668" s="168" t="s">
        <v>1117</v>
      </c>
      <c r="I668" s="168" t="s">
        <v>1118</v>
      </c>
      <c r="J668" s="184">
        <v>0</v>
      </c>
      <c r="K668" s="185"/>
      <c r="L668" s="168"/>
      <c r="M668" s="185"/>
      <c r="N668" s="168"/>
      <c r="O668" s="168"/>
      <c r="P668" s="168"/>
      <c r="Q668" s="168"/>
      <c r="R668" s="168"/>
      <c r="S668" s="168"/>
      <c r="T668" s="168"/>
      <c r="U668" s="168"/>
      <c r="V668" s="168"/>
      <c r="W668" s="168" t="s">
        <v>1165</v>
      </c>
      <c r="X668" s="183" t="s">
        <v>1160</v>
      </c>
      <c r="Y668" s="168" t="s">
        <v>55</v>
      </c>
      <c r="Z668" s="170">
        <v>2017011000179</v>
      </c>
      <c r="AA668" s="170" t="s">
        <v>1238</v>
      </c>
      <c r="AB668" s="169" t="s">
        <v>1166</v>
      </c>
      <c r="AC668" s="169" t="s">
        <v>1167</v>
      </c>
      <c r="AD668" s="170">
        <v>3202032</v>
      </c>
      <c r="AE668" s="169" t="s">
        <v>1217</v>
      </c>
      <c r="AF668" s="169" t="s">
        <v>1289</v>
      </c>
      <c r="AG668" s="168" t="s">
        <v>1192</v>
      </c>
      <c r="AH668" s="192"/>
    </row>
    <row r="669" spans="1:34" ht="98.25" customHeight="1" x14ac:dyDescent="0.25">
      <c r="A669" s="192"/>
      <c r="B669" s="168" t="s">
        <v>1314</v>
      </c>
      <c r="C669" s="168" t="s">
        <v>1315</v>
      </c>
      <c r="D669" s="168" t="s">
        <v>1356</v>
      </c>
      <c r="E669" s="183" t="s">
        <v>1356</v>
      </c>
      <c r="F669" s="168" t="s">
        <v>1223</v>
      </c>
      <c r="G669" s="183" t="s">
        <v>1312</v>
      </c>
      <c r="H669" s="168" t="s">
        <v>1117</v>
      </c>
      <c r="I669" s="168" t="s">
        <v>1118</v>
      </c>
      <c r="J669" s="184">
        <v>11000000</v>
      </c>
      <c r="K669" s="185"/>
      <c r="L669" s="168"/>
      <c r="M669" s="185"/>
      <c r="N669" s="168"/>
      <c r="O669" s="168"/>
      <c r="P669" s="168"/>
      <c r="Q669" s="168" t="s">
        <v>1171</v>
      </c>
      <c r="R669" s="168" t="s">
        <v>1317</v>
      </c>
      <c r="S669" s="168"/>
      <c r="T669" s="168"/>
      <c r="U669" s="168"/>
      <c r="V669" s="168"/>
      <c r="W669" s="168" t="s">
        <v>1165</v>
      </c>
      <c r="X669" s="183" t="s">
        <v>1160</v>
      </c>
      <c r="Y669" s="168" t="s">
        <v>55</v>
      </c>
      <c r="Z669" s="170">
        <v>2017011000179</v>
      </c>
      <c r="AA669" s="170" t="s">
        <v>1238</v>
      </c>
      <c r="AB669" s="169" t="s">
        <v>1166</v>
      </c>
      <c r="AC669" s="169" t="s">
        <v>1167</v>
      </c>
      <c r="AD669" s="170">
        <v>3202032</v>
      </c>
      <c r="AE669" s="169" t="s">
        <v>1217</v>
      </c>
      <c r="AF669" s="169" t="s">
        <v>1289</v>
      </c>
      <c r="AG669" s="168" t="s">
        <v>1192</v>
      </c>
      <c r="AH669" s="192"/>
    </row>
    <row r="670" spans="1:34" ht="98.25" customHeight="1" x14ac:dyDescent="0.25">
      <c r="A670" s="192"/>
      <c r="B670" s="168" t="s">
        <v>1314</v>
      </c>
      <c r="C670" s="168" t="s">
        <v>1315</v>
      </c>
      <c r="D670" s="168" t="s">
        <v>1356</v>
      </c>
      <c r="E670" s="183" t="s">
        <v>1356</v>
      </c>
      <c r="F670" s="168" t="s">
        <v>1223</v>
      </c>
      <c r="G670" s="183" t="s">
        <v>1312</v>
      </c>
      <c r="H670" s="168" t="s">
        <v>1117</v>
      </c>
      <c r="I670" s="168" t="s">
        <v>1118</v>
      </c>
      <c r="J670" s="184">
        <v>0</v>
      </c>
      <c r="K670" s="185"/>
      <c r="L670" s="168"/>
      <c r="M670" s="185"/>
      <c r="N670" s="168"/>
      <c r="O670" s="168"/>
      <c r="P670" s="168"/>
      <c r="Q670" s="168"/>
      <c r="R670" s="168"/>
      <c r="S670" s="168"/>
      <c r="T670" s="168"/>
      <c r="U670" s="168"/>
      <c r="V670" s="168"/>
      <c r="W670" s="168" t="s">
        <v>1165</v>
      </c>
      <c r="X670" s="183" t="s">
        <v>1160</v>
      </c>
      <c r="Y670" s="168" t="s">
        <v>55</v>
      </c>
      <c r="Z670" s="170">
        <v>2017011000179</v>
      </c>
      <c r="AA670" s="170" t="s">
        <v>1238</v>
      </c>
      <c r="AB670" s="169" t="s">
        <v>1166</v>
      </c>
      <c r="AC670" s="169" t="s">
        <v>1167</v>
      </c>
      <c r="AD670" s="170">
        <v>3202032</v>
      </c>
      <c r="AE670" s="169" t="s">
        <v>1217</v>
      </c>
      <c r="AF670" s="169" t="s">
        <v>1289</v>
      </c>
      <c r="AG670" s="168" t="s">
        <v>1137</v>
      </c>
      <c r="AH670" s="192"/>
    </row>
    <row r="671" spans="1:34" ht="98.25" customHeight="1" x14ac:dyDescent="0.25">
      <c r="A671" s="192"/>
      <c r="B671" s="168" t="s">
        <v>1314</v>
      </c>
      <c r="C671" s="168" t="s">
        <v>1315</v>
      </c>
      <c r="D671" s="168" t="s">
        <v>1356</v>
      </c>
      <c r="E671" s="183" t="s">
        <v>1356</v>
      </c>
      <c r="F671" s="168" t="s">
        <v>1116</v>
      </c>
      <c r="G671" s="183" t="s">
        <v>1158</v>
      </c>
      <c r="H671" s="168" t="s">
        <v>1117</v>
      </c>
      <c r="I671" s="168" t="s">
        <v>1118</v>
      </c>
      <c r="J671" s="184">
        <v>25552333.52</v>
      </c>
      <c r="K671" s="185"/>
      <c r="L671" s="168"/>
      <c r="M671" s="185"/>
      <c r="N671" s="168"/>
      <c r="O671" s="168" t="s">
        <v>1247</v>
      </c>
      <c r="P671" s="168"/>
      <c r="Q671" s="168"/>
      <c r="R671" s="168"/>
      <c r="S671" s="168"/>
      <c r="T671" s="168"/>
      <c r="U671" s="168"/>
      <c r="V671" s="168"/>
      <c r="W671" s="168" t="s">
        <v>1165</v>
      </c>
      <c r="X671" s="183" t="s">
        <v>1160</v>
      </c>
      <c r="Y671" s="168" t="s">
        <v>55</v>
      </c>
      <c r="Z671" s="170">
        <v>2017011000179</v>
      </c>
      <c r="AA671" s="170" t="s">
        <v>1238</v>
      </c>
      <c r="AB671" s="169" t="s">
        <v>1166</v>
      </c>
      <c r="AC671" s="169" t="s">
        <v>1173</v>
      </c>
      <c r="AD671" s="170">
        <v>3202031</v>
      </c>
      <c r="AE671" s="169" t="s">
        <v>1174</v>
      </c>
      <c r="AF671" s="169" t="s">
        <v>1249</v>
      </c>
      <c r="AG671" s="168" t="s">
        <v>1128</v>
      </c>
      <c r="AH671" s="192"/>
    </row>
    <row r="672" spans="1:34" ht="98.25" customHeight="1" x14ac:dyDescent="0.25">
      <c r="A672" s="192"/>
      <c r="B672" s="168" t="s">
        <v>1314</v>
      </c>
      <c r="C672" s="168" t="s">
        <v>1315</v>
      </c>
      <c r="D672" s="168" t="s">
        <v>1356</v>
      </c>
      <c r="E672" s="183" t="s">
        <v>1356</v>
      </c>
      <c r="F672" s="168" t="s">
        <v>1223</v>
      </c>
      <c r="G672" s="183" t="s">
        <v>1312</v>
      </c>
      <c r="H672" s="168" t="s">
        <v>1117</v>
      </c>
      <c r="I672" s="168" t="s">
        <v>1118</v>
      </c>
      <c r="J672" s="184">
        <v>0</v>
      </c>
      <c r="K672" s="185"/>
      <c r="L672" s="168"/>
      <c r="M672" s="185"/>
      <c r="N672" s="168"/>
      <c r="O672" s="168" t="s">
        <v>1247</v>
      </c>
      <c r="P672" s="168"/>
      <c r="Q672" s="168"/>
      <c r="R672" s="168"/>
      <c r="S672" s="168"/>
      <c r="T672" s="168"/>
      <c r="U672" s="168"/>
      <c r="V672" s="168"/>
      <c r="W672" s="168" t="s">
        <v>1165</v>
      </c>
      <c r="X672" s="183" t="s">
        <v>1160</v>
      </c>
      <c r="Y672" s="168" t="s">
        <v>55</v>
      </c>
      <c r="Z672" s="170">
        <v>2017011000179</v>
      </c>
      <c r="AA672" s="170" t="s">
        <v>1238</v>
      </c>
      <c r="AB672" s="169" t="s">
        <v>1166</v>
      </c>
      <c r="AC672" s="169" t="s">
        <v>1173</v>
      </c>
      <c r="AD672" s="170">
        <v>3202031</v>
      </c>
      <c r="AE672" s="169" t="s">
        <v>1174</v>
      </c>
      <c r="AF672" s="169" t="s">
        <v>1249</v>
      </c>
      <c r="AG672" s="168" t="s">
        <v>1137</v>
      </c>
      <c r="AH672" s="192"/>
    </row>
    <row r="673" spans="1:34" ht="98.25" customHeight="1" x14ac:dyDescent="0.25">
      <c r="A673" s="192"/>
      <c r="B673" s="168" t="s">
        <v>1314</v>
      </c>
      <c r="C673" s="168" t="s">
        <v>1315</v>
      </c>
      <c r="D673" s="168" t="s">
        <v>1356</v>
      </c>
      <c r="E673" s="183" t="s">
        <v>1356</v>
      </c>
      <c r="F673" s="168" t="s">
        <v>1116</v>
      </c>
      <c r="G673" s="183" t="s">
        <v>1158</v>
      </c>
      <c r="H673" s="168" t="s">
        <v>1117</v>
      </c>
      <c r="I673" s="168" t="s">
        <v>1118</v>
      </c>
      <c r="J673" s="184">
        <v>36553124.240000002</v>
      </c>
      <c r="K673" s="185"/>
      <c r="L673" s="168"/>
      <c r="M673" s="185"/>
      <c r="N673" s="168"/>
      <c r="O673" s="168"/>
      <c r="P673" s="168"/>
      <c r="Q673" s="168"/>
      <c r="R673" s="168"/>
      <c r="S673" s="168"/>
      <c r="T673" s="168"/>
      <c r="U673" s="168"/>
      <c r="V673" s="168"/>
      <c r="W673" s="168" t="s">
        <v>1165</v>
      </c>
      <c r="X673" s="183" t="s">
        <v>1160</v>
      </c>
      <c r="Y673" s="168" t="s">
        <v>55</v>
      </c>
      <c r="Z673" s="170">
        <v>2017011000179</v>
      </c>
      <c r="AA673" s="170" t="s">
        <v>1238</v>
      </c>
      <c r="AB673" s="169" t="s">
        <v>1224</v>
      </c>
      <c r="AC673" s="169" t="s">
        <v>1275</v>
      </c>
      <c r="AD673" s="170">
        <v>3202014</v>
      </c>
      <c r="AE673" s="169" t="s">
        <v>1278</v>
      </c>
      <c r="AF673" s="169" t="s">
        <v>1279</v>
      </c>
      <c r="AG673" s="168" t="s">
        <v>1128</v>
      </c>
      <c r="AH673" s="192"/>
    </row>
    <row r="674" spans="1:34" ht="98.25" customHeight="1" x14ac:dyDescent="0.25">
      <c r="A674" s="192"/>
      <c r="B674" s="168" t="s">
        <v>1314</v>
      </c>
      <c r="C674" s="168" t="s">
        <v>1315</v>
      </c>
      <c r="D674" s="168" t="s">
        <v>1356</v>
      </c>
      <c r="E674" s="183" t="s">
        <v>1356</v>
      </c>
      <c r="F674" s="168" t="s">
        <v>1116</v>
      </c>
      <c r="G674" s="183" t="s">
        <v>1158</v>
      </c>
      <c r="H674" s="168" t="s">
        <v>1117</v>
      </c>
      <c r="I674" s="168" t="s">
        <v>1118</v>
      </c>
      <c r="J674" s="184">
        <v>25628958.52</v>
      </c>
      <c r="K674" s="185"/>
      <c r="L674" s="168"/>
      <c r="M674" s="185"/>
      <c r="N674" s="168"/>
      <c r="O674" s="168"/>
      <c r="P674" s="168"/>
      <c r="Q674" s="168"/>
      <c r="R674" s="168"/>
      <c r="S674" s="168"/>
      <c r="T674" s="168"/>
      <c r="U674" s="168"/>
      <c r="V674" s="168"/>
      <c r="W674" s="168" t="s">
        <v>1165</v>
      </c>
      <c r="X674" s="183" t="s">
        <v>1160</v>
      </c>
      <c r="Y674" s="168" t="s">
        <v>55</v>
      </c>
      <c r="Z674" s="170">
        <v>2017011000179</v>
      </c>
      <c r="AA674" s="170" t="s">
        <v>1238</v>
      </c>
      <c r="AB674" s="169" t="s">
        <v>1179</v>
      </c>
      <c r="AC674" s="169" t="s">
        <v>1180</v>
      </c>
      <c r="AD674" s="170">
        <v>3202008</v>
      </c>
      <c r="AE674" s="169" t="s">
        <v>1181</v>
      </c>
      <c r="AF674" s="169" t="s">
        <v>1186</v>
      </c>
      <c r="AG674" s="168" t="s">
        <v>1128</v>
      </c>
      <c r="AH674" s="192"/>
    </row>
    <row r="675" spans="1:34" ht="98.25" customHeight="1" x14ac:dyDescent="0.25">
      <c r="A675" s="192"/>
      <c r="B675" s="168" t="s">
        <v>1314</v>
      </c>
      <c r="C675" s="168" t="s">
        <v>1315</v>
      </c>
      <c r="D675" s="168" t="s">
        <v>1356</v>
      </c>
      <c r="E675" s="183" t="s">
        <v>1356</v>
      </c>
      <c r="F675" s="168" t="s">
        <v>1116</v>
      </c>
      <c r="G675" s="183" t="s">
        <v>1158</v>
      </c>
      <c r="H675" s="168" t="s">
        <v>1117</v>
      </c>
      <c r="I675" s="168" t="s">
        <v>1118</v>
      </c>
      <c r="J675" s="184">
        <v>44686917.239999995</v>
      </c>
      <c r="K675" s="185"/>
      <c r="L675" s="168"/>
      <c r="M675" s="185"/>
      <c r="N675" s="168"/>
      <c r="O675" s="168"/>
      <c r="P675" s="168"/>
      <c r="Q675" s="168"/>
      <c r="R675" s="168"/>
      <c r="S675" s="168"/>
      <c r="T675" s="168"/>
      <c r="U675" s="168"/>
      <c r="V675" s="168"/>
      <c r="W675" s="168" t="s">
        <v>1165</v>
      </c>
      <c r="X675" s="183" t="s">
        <v>1160</v>
      </c>
      <c r="Y675" s="168" t="s">
        <v>55</v>
      </c>
      <c r="Z675" s="170">
        <v>2017011000179</v>
      </c>
      <c r="AA675" s="170" t="s">
        <v>1238</v>
      </c>
      <c r="AB675" s="169" t="s">
        <v>1179</v>
      </c>
      <c r="AC675" s="169" t="s">
        <v>1180</v>
      </c>
      <c r="AD675" s="170">
        <v>3202008</v>
      </c>
      <c r="AE675" s="169" t="s">
        <v>1181</v>
      </c>
      <c r="AF675" s="169" t="s">
        <v>1186</v>
      </c>
      <c r="AG675" s="168" t="s">
        <v>1128</v>
      </c>
      <c r="AH675" s="192"/>
    </row>
    <row r="676" spans="1:34" ht="98.25" customHeight="1" x14ac:dyDescent="0.25">
      <c r="A676" s="192"/>
      <c r="B676" s="168" t="s">
        <v>1314</v>
      </c>
      <c r="C676" s="168" t="s">
        <v>1315</v>
      </c>
      <c r="D676" s="168" t="s">
        <v>1356</v>
      </c>
      <c r="E676" s="183" t="s">
        <v>1356</v>
      </c>
      <c r="F676" s="168" t="s">
        <v>1223</v>
      </c>
      <c r="G676" s="183" t="s">
        <v>1312</v>
      </c>
      <c r="H676" s="168" t="s">
        <v>1117</v>
      </c>
      <c r="I676" s="168" t="s">
        <v>1118</v>
      </c>
      <c r="J676" s="184">
        <v>0</v>
      </c>
      <c r="K676" s="185"/>
      <c r="L676" s="168"/>
      <c r="M676" s="185"/>
      <c r="N676" s="168"/>
      <c r="O676" s="168"/>
      <c r="P676" s="168"/>
      <c r="Q676" s="168"/>
      <c r="R676" s="168"/>
      <c r="S676" s="168"/>
      <c r="T676" s="168"/>
      <c r="U676" s="168"/>
      <c r="V676" s="168"/>
      <c r="W676" s="168" t="s">
        <v>1165</v>
      </c>
      <c r="X676" s="183" t="s">
        <v>1160</v>
      </c>
      <c r="Y676" s="168" t="s">
        <v>55</v>
      </c>
      <c r="Z676" s="170">
        <v>2017011000179</v>
      </c>
      <c r="AA676" s="170" t="s">
        <v>1238</v>
      </c>
      <c r="AB676" s="169" t="s">
        <v>1179</v>
      </c>
      <c r="AC676" s="169" t="s">
        <v>1180</v>
      </c>
      <c r="AD676" s="170">
        <v>3202008</v>
      </c>
      <c r="AE676" s="169" t="s">
        <v>1181</v>
      </c>
      <c r="AF676" s="169" t="s">
        <v>1186</v>
      </c>
      <c r="AG676" s="168" t="s">
        <v>1137</v>
      </c>
      <c r="AH676" s="192"/>
    </row>
    <row r="677" spans="1:34" ht="98.25" customHeight="1" x14ac:dyDescent="0.25">
      <c r="A677" s="192"/>
      <c r="B677" s="168" t="s">
        <v>1314</v>
      </c>
      <c r="C677" s="168" t="s">
        <v>1315</v>
      </c>
      <c r="D677" s="168" t="s">
        <v>1356</v>
      </c>
      <c r="E677" s="183" t="s">
        <v>1356</v>
      </c>
      <c r="F677" s="168" t="s">
        <v>1223</v>
      </c>
      <c r="G677" s="183" t="s">
        <v>1312</v>
      </c>
      <c r="H677" s="168" t="s">
        <v>1117</v>
      </c>
      <c r="I677" s="168" t="s">
        <v>1118</v>
      </c>
      <c r="J677" s="184">
        <v>1350000</v>
      </c>
      <c r="K677" s="185"/>
      <c r="L677" s="168"/>
      <c r="M677" s="185"/>
      <c r="N677" s="168"/>
      <c r="O677" s="168"/>
      <c r="P677" s="168"/>
      <c r="Q677" s="168"/>
      <c r="R677" s="168"/>
      <c r="S677" s="168"/>
      <c r="T677" s="168"/>
      <c r="U677" s="168"/>
      <c r="V677" s="168"/>
      <c r="W677" s="168" t="s">
        <v>1165</v>
      </c>
      <c r="X677" s="183" t="s">
        <v>1160</v>
      </c>
      <c r="Y677" s="168" t="s">
        <v>55</v>
      </c>
      <c r="Z677" s="170">
        <v>2017011000179</v>
      </c>
      <c r="AA677" s="170" t="s">
        <v>1238</v>
      </c>
      <c r="AB677" s="169" t="s">
        <v>1179</v>
      </c>
      <c r="AC677" s="169" t="s">
        <v>1180</v>
      </c>
      <c r="AD677" s="170">
        <v>3202008</v>
      </c>
      <c r="AE677" s="169" t="s">
        <v>1181</v>
      </c>
      <c r="AF677" s="169" t="s">
        <v>1319</v>
      </c>
      <c r="AG677" s="168" t="s">
        <v>1124</v>
      </c>
      <c r="AH677" s="192"/>
    </row>
    <row r="678" spans="1:34" ht="98.25" customHeight="1" x14ac:dyDescent="0.25">
      <c r="A678" s="192"/>
      <c r="B678" s="168" t="s">
        <v>1314</v>
      </c>
      <c r="C678" s="168" t="s">
        <v>1315</v>
      </c>
      <c r="D678" s="168" t="s">
        <v>1356</v>
      </c>
      <c r="E678" s="183" t="s">
        <v>1356</v>
      </c>
      <c r="F678" s="168" t="s">
        <v>1223</v>
      </c>
      <c r="G678" s="183" t="s">
        <v>1312</v>
      </c>
      <c r="H678" s="168" t="s">
        <v>1117</v>
      </c>
      <c r="I678" s="168" t="s">
        <v>1118</v>
      </c>
      <c r="J678" s="184">
        <v>30000000</v>
      </c>
      <c r="K678" s="185"/>
      <c r="L678" s="168"/>
      <c r="M678" s="185"/>
      <c r="N678" s="168"/>
      <c r="O678" s="168"/>
      <c r="P678" s="168"/>
      <c r="Q678" s="168"/>
      <c r="R678" s="168"/>
      <c r="S678" s="168"/>
      <c r="T678" s="168"/>
      <c r="U678" s="168" t="s">
        <v>1215</v>
      </c>
      <c r="V678" s="168"/>
      <c r="W678" s="168" t="s">
        <v>1165</v>
      </c>
      <c r="X678" s="183" t="s">
        <v>1160</v>
      </c>
      <c r="Y678" s="168" t="s">
        <v>55</v>
      </c>
      <c r="Z678" s="170">
        <v>2017011000179</v>
      </c>
      <c r="AA678" s="170" t="s">
        <v>1238</v>
      </c>
      <c r="AB678" s="169" t="s">
        <v>1179</v>
      </c>
      <c r="AC678" s="169" t="s">
        <v>1180</v>
      </c>
      <c r="AD678" s="170">
        <v>3202008</v>
      </c>
      <c r="AE678" s="169" t="s">
        <v>1181</v>
      </c>
      <c r="AF678" s="169" t="s">
        <v>1319</v>
      </c>
      <c r="AG678" s="168" t="s">
        <v>1208</v>
      </c>
      <c r="AH678" s="192"/>
    </row>
    <row r="679" spans="1:34" ht="98.25" customHeight="1" x14ac:dyDescent="0.25">
      <c r="A679" s="192"/>
      <c r="B679" s="168" t="s">
        <v>1314</v>
      </c>
      <c r="C679" s="168" t="s">
        <v>1315</v>
      </c>
      <c r="D679" s="168" t="s">
        <v>1356</v>
      </c>
      <c r="E679" s="183" t="s">
        <v>1356</v>
      </c>
      <c r="F679" s="168" t="s">
        <v>1116</v>
      </c>
      <c r="G679" s="183" t="s">
        <v>1158</v>
      </c>
      <c r="H679" s="168" t="s">
        <v>1117</v>
      </c>
      <c r="I679" s="168" t="s">
        <v>1118</v>
      </c>
      <c r="J679" s="184">
        <v>2000000</v>
      </c>
      <c r="K679" s="185"/>
      <c r="L679" s="168"/>
      <c r="M679" s="185"/>
      <c r="N679" s="168"/>
      <c r="O679" s="168"/>
      <c r="P679" s="168"/>
      <c r="Q679" s="168"/>
      <c r="R679" s="168"/>
      <c r="S679" s="168"/>
      <c r="T679" s="168"/>
      <c r="U679" s="168"/>
      <c r="V679" s="168"/>
      <c r="W679" s="168" t="s">
        <v>1119</v>
      </c>
      <c r="X679" s="183" t="s">
        <v>1160</v>
      </c>
      <c r="Y679" s="168" t="s">
        <v>363</v>
      </c>
      <c r="Z679" s="170">
        <v>2019011000081</v>
      </c>
      <c r="AA679" s="170" t="s">
        <v>1161</v>
      </c>
      <c r="AB679" s="169" t="s">
        <v>1120</v>
      </c>
      <c r="AC679" s="169" t="s">
        <v>1121</v>
      </c>
      <c r="AD679" s="170">
        <v>3299054</v>
      </c>
      <c r="AE679" s="169" t="s">
        <v>1122</v>
      </c>
      <c r="AF679" s="169" t="s">
        <v>1125</v>
      </c>
      <c r="AG679" s="168" t="s">
        <v>1126</v>
      </c>
      <c r="AH679" s="192"/>
    </row>
    <row r="680" spans="1:34" ht="98.25" customHeight="1" x14ac:dyDescent="0.25">
      <c r="A680" s="192"/>
      <c r="B680" s="168" t="s">
        <v>1314</v>
      </c>
      <c r="C680" s="168" t="s">
        <v>1315</v>
      </c>
      <c r="D680" s="168" t="s">
        <v>1356</v>
      </c>
      <c r="E680" s="183" t="s">
        <v>1356</v>
      </c>
      <c r="F680" s="168" t="s">
        <v>1152</v>
      </c>
      <c r="G680" s="183" t="s">
        <v>1158</v>
      </c>
      <c r="H680" s="168" t="s">
        <v>1320</v>
      </c>
      <c r="I680" s="168" t="s">
        <v>1118</v>
      </c>
      <c r="J680" s="186">
        <v>7000000</v>
      </c>
      <c r="K680" s="185">
        <v>0</v>
      </c>
      <c r="L680" s="168">
        <v>0</v>
      </c>
      <c r="M680" s="185">
        <v>0</v>
      </c>
      <c r="N680" s="168">
        <v>0</v>
      </c>
      <c r="O680" s="168" t="s">
        <v>1247</v>
      </c>
      <c r="P680" s="168">
        <v>0</v>
      </c>
      <c r="Q680" s="168">
        <v>0</v>
      </c>
      <c r="R680" s="168">
        <v>0</v>
      </c>
      <c r="S680" s="168">
        <v>0</v>
      </c>
      <c r="T680" s="168">
        <v>0</v>
      </c>
      <c r="U680" s="168">
        <v>0</v>
      </c>
      <c r="V680" s="168">
        <v>0</v>
      </c>
      <c r="W680" s="168" t="s">
        <v>1165</v>
      </c>
      <c r="X680" s="183" t="s">
        <v>1160</v>
      </c>
      <c r="Y680" s="168" t="s">
        <v>55</v>
      </c>
      <c r="Z680" s="170">
        <v>2017011000179</v>
      </c>
      <c r="AA680" s="170" t="s">
        <v>1238</v>
      </c>
      <c r="AB680" s="169" t="s">
        <v>1166</v>
      </c>
      <c r="AC680" s="169" t="s">
        <v>1173</v>
      </c>
      <c r="AD680" s="170">
        <v>3202031</v>
      </c>
      <c r="AE680" s="169" t="s">
        <v>1174</v>
      </c>
      <c r="AF680" s="169" t="s">
        <v>1249</v>
      </c>
      <c r="AG680" s="168" t="s">
        <v>1137</v>
      </c>
      <c r="AH680" s="192"/>
    </row>
    <row r="681" spans="1:34" ht="98.25" customHeight="1" x14ac:dyDescent="0.25">
      <c r="A681" s="192"/>
      <c r="B681" s="168" t="s">
        <v>1314</v>
      </c>
      <c r="C681" s="168" t="s">
        <v>1315</v>
      </c>
      <c r="D681" s="168" t="s">
        <v>1356</v>
      </c>
      <c r="E681" s="183" t="s">
        <v>1356</v>
      </c>
      <c r="F681" s="168" t="s">
        <v>1152</v>
      </c>
      <c r="G681" s="183" t="s">
        <v>1158</v>
      </c>
      <c r="H681" s="168" t="s">
        <v>1320</v>
      </c>
      <c r="I681" s="168" t="s">
        <v>1118</v>
      </c>
      <c r="J681" s="186">
        <v>3700000</v>
      </c>
      <c r="K681" s="185">
        <v>0</v>
      </c>
      <c r="L681" s="168">
        <v>0</v>
      </c>
      <c r="M681" s="185">
        <v>0</v>
      </c>
      <c r="N681" s="168">
        <v>0</v>
      </c>
      <c r="O681" s="168">
        <v>0</v>
      </c>
      <c r="P681" s="168">
        <v>0</v>
      </c>
      <c r="Q681" s="168">
        <v>0</v>
      </c>
      <c r="R681" s="168">
        <v>0</v>
      </c>
      <c r="S681" s="168">
        <v>0</v>
      </c>
      <c r="T681" s="168">
        <v>0</v>
      </c>
      <c r="U681" s="168">
        <v>0</v>
      </c>
      <c r="V681" s="168">
        <v>0</v>
      </c>
      <c r="W681" s="168" t="s">
        <v>1165</v>
      </c>
      <c r="X681" s="183" t="s">
        <v>1160</v>
      </c>
      <c r="Y681" s="168" t="s">
        <v>55</v>
      </c>
      <c r="Z681" s="170">
        <v>2017011000179</v>
      </c>
      <c r="AA681" s="170" t="s">
        <v>1238</v>
      </c>
      <c r="AB681" s="169" t="s">
        <v>1179</v>
      </c>
      <c r="AC681" s="169" t="s">
        <v>1180</v>
      </c>
      <c r="AD681" s="170">
        <v>3202008</v>
      </c>
      <c r="AE681" s="169" t="s">
        <v>1181</v>
      </c>
      <c r="AF681" s="169" t="s">
        <v>1186</v>
      </c>
      <c r="AG681" s="168" t="s">
        <v>1137</v>
      </c>
      <c r="AH681" s="192"/>
    </row>
    <row r="682" spans="1:34" ht="98.25" customHeight="1" x14ac:dyDescent="0.25">
      <c r="A682" s="192"/>
      <c r="B682" s="168" t="s">
        <v>1314</v>
      </c>
      <c r="C682" s="168" t="s">
        <v>1315</v>
      </c>
      <c r="D682" s="168" t="s">
        <v>1356</v>
      </c>
      <c r="E682" s="183" t="s">
        <v>1356</v>
      </c>
      <c r="F682" s="168" t="s">
        <v>1152</v>
      </c>
      <c r="G682" s="183" t="s">
        <v>1158</v>
      </c>
      <c r="H682" s="168" t="s">
        <v>1320</v>
      </c>
      <c r="I682" s="168" t="s">
        <v>1118</v>
      </c>
      <c r="J682" s="186">
        <v>5000000</v>
      </c>
      <c r="K682" s="185">
        <v>0</v>
      </c>
      <c r="L682" s="168">
        <v>0</v>
      </c>
      <c r="M682" s="185">
        <v>0</v>
      </c>
      <c r="N682" s="168">
        <v>0</v>
      </c>
      <c r="O682" s="168">
        <v>0</v>
      </c>
      <c r="P682" s="168">
        <v>0</v>
      </c>
      <c r="Q682" s="168">
        <v>0</v>
      </c>
      <c r="R682" s="168">
        <v>0</v>
      </c>
      <c r="S682" s="168">
        <v>0</v>
      </c>
      <c r="T682" s="168">
        <v>0</v>
      </c>
      <c r="U682" s="168">
        <v>0</v>
      </c>
      <c r="V682" s="168">
        <v>0</v>
      </c>
      <c r="W682" s="168" t="s">
        <v>1165</v>
      </c>
      <c r="X682" s="183" t="s">
        <v>1160</v>
      </c>
      <c r="Y682" s="168" t="s">
        <v>55</v>
      </c>
      <c r="Z682" s="170">
        <v>2017011000179</v>
      </c>
      <c r="AA682" s="170" t="s">
        <v>1238</v>
      </c>
      <c r="AB682" s="169" t="s">
        <v>1179</v>
      </c>
      <c r="AC682" s="169" t="s">
        <v>1244</v>
      </c>
      <c r="AD682" s="170">
        <v>3202002</v>
      </c>
      <c r="AE682" s="169" t="s">
        <v>1122</v>
      </c>
      <c r="AF682" s="169" t="s">
        <v>1316</v>
      </c>
      <c r="AG682" s="168" t="s">
        <v>1137</v>
      </c>
      <c r="AH682" s="192"/>
    </row>
    <row r="683" spans="1:34" ht="98.25" customHeight="1" x14ac:dyDescent="0.25">
      <c r="A683" s="192"/>
      <c r="B683" s="168" t="s">
        <v>1314</v>
      </c>
      <c r="C683" s="168" t="s">
        <v>1315</v>
      </c>
      <c r="D683" s="168" t="s">
        <v>1356</v>
      </c>
      <c r="E683" s="183" t="s">
        <v>1356</v>
      </c>
      <c r="F683" s="168" t="s">
        <v>1152</v>
      </c>
      <c r="G683" s="183" t="s">
        <v>1158</v>
      </c>
      <c r="H683" s="168" t="s">
        <v>1320</v>
      </c>
      <c r="I683" s="168" t="s">
        <v>1118</v>
      </c>
      <c r="J683" s="186">
        <v>3390000</v>
      </c>
      <c r="K683" s="185">
        <v>0</v>
      </c>
      <c r="L683" s="168">
        <v>0</v>
      </c>
      <c r="M683" s="185">
        <v>0</v>
      </c>
      <c r="N683" s="168">
        <v>0</v>
      </c>
      <c r="O683" s="168">
        <v>0</v>
      </c>
      <c r="P683" s="168">
        <v>0</v>
      </c>
      <c r="Q683" s="168">
        <v>0</v>
      </c>
      <c r="R683" s="168">
        <v>0</v>
      </c>
      <c r="S683" s="168">
        <v>0</v>
      </c>
      <c r="T683" s="168">
        <v>0</v>
      </c>
      <c r="U683" s="168">
        <v>0</v>
      </c>
      <c r="V683" s="168">
        <v>0</v>
      </c>
      <c r="W683" s="168" t="s">
        <v>1165</v>
      </c>
      <c r="X683" s="183" t="s">
        <v>1160</v>
      </c>
      <c r="Y683" s="168" t="s">
        <v>55</v>
      </c>
      <c r="Z683" s="170">
        <v>2017011000179</v>
      </c>
      <c r="AA683" s="170" t="s">
        <v>1238</v>
      </c>
      <c r="AB683" s="169" t="s">
        <v>1166</v>
      </c>
      <c r="AC683" s="169" t="s">
        <v>1167</v>
      </c>
      <c r="AD683" s="170">
        <v>3202032</v>
      </c>
      <c r="AE683" s="169" t="s">
        <v>1217</v>
      </c>
      <c r="AF683" s="169" t="s">
        <v>1289</v>
      </c>
      <c r="AG683" s="168" t="s">
        <v>1192</v>
      </c>
      <c r="AH683" s="192"/>
    </row>
    <row r="684" spans="1:34" ht="98.25" customHeight="1" x14ac:dyDescent="0.25">
      <c r="A684" s="192"/>
      <c r="B684" s="168" t="s">
        <v>1314</v>
      </c>
      <c r="C684" s="168" t="s">
        <v>1315</v>
      </c>
      <c r="D684" s="168" t="s">
        <v>1356</v>
      </c>
      <c r="E684" s="183" t="s">
        <v>1356</v>
      </c>
      <c r="F684" s="168" t="s">
        <v>1152</v>
      </c>
      <c r="G684" s="183" t="s">
        <v>1158</v>
      </c>
      <c r="H684" s="168" t="s">
        <v>1320</v>
      </c>
      <c r="I684" s="168" t="s">
        <v>1118</v>
      </c>
      <c r="J684" s="186">
        <v>1800000</v>
      </c>
      <c r="K684" s="185">
        <v>0</v>
      </c>
      <c r="L684" s="168">
        <v>0</v>
      </c>
      <c r="M684" s="185">
        <v>0</v>
      </c>
      <c r="N684" s="168">
        <v>0</v>
      </c>
      <c r="O684" s="168">
        <v>0</v>
      </c>
      <c r="P684" s="168">
        <v>0</v>
      </c>
      <c r="Q684" s="168">
        <v>0</v>
      </c>
      <c r="R684" s="168">
        <v>0</v>
      </c>
      <c r="S684" s="168">
        <v>0</v>
      </c>
      <c r="T684" s="168">
        <v>0</v>
      </c>
      <c r="U684" s="168">
        <v>0</v>
      </c>
      <c r="V684" s="168">
        <v>0</v>
      </c>
      <c r="W684" s="168" t="s">
        <v>1165</v>
      </c>
      <c r="X684" s="183" t="s">
        <v>1160</v>
      </c>
      <c r="Y684" s="168" t="s">
        <v>55</v>
      </c>
      <c r="Z684" s="170">
        <v>2017011000179</v>
      </c>
      <c r="AA684" s="170" t="s">
        <v>1238</v>
      </c>
      <c r="AB684" s="169" t="s">
        <v>1179</v>
      </c>
      <c r="AC684" s="169" t="s">
        <v>1244</v>
      </c>
      <c r="AD684" s="170">
        <v>3202002</v>
      </c>
      <c r="AE684" s="169" t="s">
        <v>1122</v>
      </c>
      <c r="AF684" s="169" t="s">
        <v>1316</v>
      </c>
      <c r="AG684" s="168" t="s">
        <v>1192</v>
      </c>
      <c r="AH684" s="192"/>
    </row>
    <row r="685" spans="1:34" ht="98.25" customHeight="1" x14ac:dyDescent="0.25">
      <c r="A685" s="192"/>
      <c r="B685" s="168" t="s">
        <v>1314</v>
      </c>
      <c r="C685" s="168" t="s">
        <v>1315</v>
      </c>
      <c r="D685" s="168" t="s">
        <v>1356</v>
      </c>
      <c r="E685" s="183" t="s">
        <v>1356</v>
      </c>
      <c r="F685" s="168" t="s">
        <v>1152</v>
      </c>
      <c r="G685" s="183" t="s">
        <v>1158</v>
      </c>
      <c r="H685" s="168" t="s">
        <v>1320</v>
      </c>
      <c r="I685" s="168" t="s">
        <v>1118</v>
      </c>
      <c r="J685" s="186">
        <v>2190000</v>
      </c>
      <c r="K685" s="185">
        <v>0</v>
      </c>
      <c r="L685" s="168">
        <v>0</v>
      </c>
      <c r="M685" s="185">
        <v>0</v>
      </c>
      <c r="N685" s="168">
        <v>0</v>
      </c>
      <c r="O685" s="168">
        <v>0</v>
      </c>
      <c r="P685" s="168">
        <v>0</v>
      </c>
      <c r="Q685" s="168">
        <v>0</v>
      </c>
      <c r="R685" s="168">
        <v>0</v>
      </c>
      <c r="S685" s="168">
        <v>0</v>
      </c>
      <c r="T685" s="168">
        <v>0</v>
      </c>
      <c r="U685" s="168">
        <v>0</v>
      </c>
      <c r="V685" s="168">
        <v>0</v>
      </c>
      <c r="W685" s="168" t="s">
        <v>1165</v>
      </c>
      <c r="X685" s="183" t="s">
        <v>1160</v>
      </c>
      <c r="Y685" s="168" t="s">
        <v>55</v>
      </c>
      <c r="Z685" s="170">
        <v>2017011000179</v>
      </c>
      <c r="AA685" s="170" t="s">
        <v>1238</v>
      </c>
      <c r="AB685" s="169" t="s">
        <v>1179</v>
      </c>
      <c r="AC685" s="169" t="s">
        <v>1244</v>
      </c>
      <c r="AD685" s="170">
        <v>3202002</v>
      </c>
      <c r="AE685" s="169" t="s">
        <v>1122</v>
      </c>
      <c r="AF685" s="169" t="s">
        <v>1316</v>
      </c>
      <c r="AG685" s="168" t="s">
        <v>1124</v>
      </c>
      <c r="AH685" s="192"/>
    </row>
    <row r="686" spans="1:34" ht="98.25" customHeight="1" x14ac:dyDescent="0.25">
      <c r="A686" s="192"/>
      <c r="B686" s="168" t="s">
        <v>1314</v>
      </c>
      <c r="C686" s="168" t="s">
        <v>1315</v>
      </c>
      <c r="D686" s="168" t="s">
        <v>1356</v>
      </c>
      <c r="E686" s="183" t="s">
        <v>1356</v>
      </c>
      <c r="F686" s="168" t="s">
        <v>1152</v>
      </c>
      <c r="G686" s="183" t="s">
        <v>1158</v>
      </c>
      <c r="H686" s="168" t="s">
        <v>1320</v>
      </c>
      <c r="I686" s="168" t="s">
        <v>1118</v>
      </c>
      <c r="J686" s="186">
        <v>2920000</v>
      </c>
      <c r="K686" s="185">
        <v>0</v>
      </c>
      <c r="L686" s="168">
        <v>0</v>
      </c>
      <c r="M686" s="185">
        <v>0</v>
      </c>
      <c r="N686" s="168">
        <v>0</v>
      </c>
      <c r="O686" s="168">
        <v>0</v>
      </c>
      <c r="P686" s="168">
        <v>0</v>
      </c>
      <c r="Q686" s="168">
        <v>0</v>
      </c>
      <c r="R686" s="168">
        <v>0</v>
      </c>
      <c r="S686" s="168">
        <v>0</v>
      </c>
      <c r="T686" s="168">
        <v>0</v>
      </c>
      <c r="U686" s="168">
        <v>0</v>
      </c>
      <c r="V686" s="168">
        <v>0</v>
      </c>
      <c r="W686" s="168" t="s">
        <v>1165</v>
      </c>
      <c r="X686" s="183" t="s">
        <v>1160</v>
      </c>
      <c r="Y686" s="168" t="s">
        <v>55</v>
      </c>
      <c r="Z686" s="170">
        <v>2017011000179</v>
      </c>
      <c r="AA686" s="170" t="s">
        <v>1238</v>
      </c>
      <c r="AB686" s="169" t="s">
        <v>1166</v>
      </c>
      <c r="AC686" s="169" t="s">
        <v>1167</v>
      </c>
      <c r="AD686" s="170">
        <v>3202032</v>
      </c>
      <c r="AE686" s="169" t="s">
        <v>1217</v>
      </c>
      <c r="AF686" s="169" t="s">
        <v>1289</v>
      </c>
      <c r="AG686" s="168" t="s">
        <v>1124</v>
      </c>
      <c r="AH686" s="192"/>
    </row>
    <row r="687" spans="1:34" ht="98.25" customHeight="1" x14ac:dyDescent="0.25">
      <c r="A687" s="192"/>
      <c r="B687" s="168" t="s">
        <v>1314</v>
      </c>
      <c r="C687" s="168" t="s">
        <v>1315</v>
      </c>
      <c r="D687" s="168" t="s">
        <v>1356</v>
      </c>
      <c r="E687" s="183" t="s">
        <v>1356</v>
      </c>
      <c r="F687" s="168" t="s">
        <v>1152</v>
      </c>
      <c r="G687" s="183" t="s">
        <v>1158</v>
      </c>
      <c r="H687" s="168" t="s">
        <v>1320</v>
      </c>
      <c r="I687" s="168" t="s">
        <v>1118</v>
      </c>
      <c r="J687" s="186">
        <v>3650000</v>
      </c>
      <c r="K687" s="185">
        <v>0</v>
      </c>
      <c r="L687" s="168">
        <v>0</v>
      </c>
      <c r="M687" s="185">
        <v>0</v>
      </c>
      <c r="N687" s="168">
        <v>0</v>
      </c>
      <c r="O687" s="168">
        <v>0</v>
      </c>
      <c r="P687" s="168">
        <v>0</v>
      </c>
      <c r="Q687" s="168">
        <v>0</v>
      </c>
      <c r="R687" s="168">
        <v>0</v>
      </c>
      <c r="S687" s="168">
        <v>0</v>
      </c>
      <c r="T687" s="168">
        <v>0</v>
      </c>
      <c r="U687" s="168">
        <v>0</v>
      </c>
      <c r="V687" s="168">
        <v>0</v>
      </c>
      <c r="W687" s="168" t="s">
        <v>1165</v>
      </c>
      <c r="X687" s="183" t="s">
        <v>1160</v>
      </c>
      <c r="Y687" s="168" t="s">
        <v>55</v>
      </c>
      <c r="Z687" s="170">
        <v>2017011000179</v>
      </c>
      <c r="AA687" s="170" t="s">
        <v>1238</v>
      </c>
      <c r="AB687" s="169" t="s">
        <v>1179</v>
      </c>
      <c r="AC687" s="169" t="s">
        <v>1180</v>
      </c>
      <c r="AD687" s="170">
        <v>3202008</v>
      </c>
      <c r="AE687" s="169" t="s">
        <v>1181</v>
      </c>
      <c r="AF687" s="169" t="s">
        <v>1319</v>
      </c>
      <c r="AG687" s="168" t="s">
        <v>1124</v>
      </c>
      <c r="AH687" s="192"/>
    </row>
    <row r="688" spans="1:34" ht="98.25" customHeight="1" x14ac:dyDescent="0.25">
      <c r="A688" s="192"/>
      <c r="B688" s="168" t="s">
        <v>1314</v>
      </c>
      <c r="C688" s="168" t="s">
        <v>1315</v>
      </c>
      <c r="D688" s="168" t="s">
        <v>1356</v>
      </c>
      <c r="E688" s="183" t="s">
        <v>1356</v>
      </c>
      <c r="F688" s="168" t="s">
        <v>1152</v>
      </c>
      <c r="G688" s="183" t="s">
        <v>1158</v>
      </c>
      <c r="H688" s="168" t="s">
        <v>1320</v>
      </c>
      <c r="I688" s="168" t="s">
        <v>1118</v>
      </c>
      <c r="J688" s="186">
        <v>15000000</v>
      </c>
      <c r="K688" s="185">
        <v>0</v>
      </c>
      <c r="L688" s="168">
        <v>0</v>
      </c>
      <c r="M688" s="185">
        <v>0</v>
      </c>
      <c r="N688" s="168">
        <v>0</v>
      </c>
      <c r="O688" s="168">
        <v>0</v>
      </c>
      <c r="P688" s="168">
        <v>0</v>
      </c>
      <c r="Q688" s="168">
        <v>0</v>
      </c>
      <c r="R688" s="168">
        <v>0</v>
      </c>
      <c r="S688" s="168">
        <v>0</v>
      </c>
      <c r="T688" s="168">
        <v>0</v>
      </c>
      <c r="U688" s="168">
        <v>0</v>
      </c>
      <c r="V688" s="168">
        <v>0</v>
      </c>
      <c r="W688" s="168" t="s">
        <v>1165</v>
      </c>
      <c r="X688" s="183" t="s">
        <v>1160</v>
      </c>
      <c r="Y688" s="168" t="s">
        <v>55</v>
      </c>
      <c r="Z688" s="170">
        <v>2017011000179</v>
      </c>
      <c r="AA688" s="170" t="s">
        <v>1238</v>
      </c>
      <c r="AB688" s="169" t="s">
        <v>1166</v>
      </c>
      <c r="AC688" s="169" t="s">
        <v>1167</v>
      </c>
      <c r="AD688" s="170">
        <v>3202032</v>
      </c>
      <c r="AE688" s="169" t="s">
        <v>1217</v>
      </c>
      <c r="AF688" s="169" t="s">
        <v>1289</v>
      </c>
      <c r="AG688" s="168" t="s">
        <v>1137</v>
      </c>
      <c r="AH688" s="192"/>
    </row>
    <row r="689" spans="1:34" ht="98.25" customHeight="1" x14ac:dyDescent="0.25">
      <c r="A689" s="192"/>
      <c r="B689" s="168" t="s">
        <v>1314</v>
      </c>
      <c r="C689" s="168" t="s">
        <v>1315</v>
      </c>
      <c r="D689" s="168" t="s">
        <v>1356</v>
      </c>
      <c r="E689" s="183" t="s">
        <v>1356</v>
      </c>
      <c r="F689" s="168" t="s">
        <v>1152</v>
      </c>
      <c r="G689" s="183" t="s">
        <v>1158</v>
      </c>
      <c r="H689" s="168" t="s">
        <v>1320</v>
      </c>
      <c r="I689" s="168" t="s">
        <v>1118</v>
      </c>
      <c r="J689" s="186">
        <v>34000000</v>
      </c>
      <c r="K689" s="185"/>
      <c r="L689" s="168"/>
      <c r="M689" s="185"/>
      <c r="N689" s="168"/>
      <c r="O689" s="168"/>
      <c r="P689" s="168"/>
      <c r="Q689" s="168"/>
      <c r="R689" s="168"/>
      <c r="S689" s="168"/>
      <c r="T689" s="168"/>
      <c r="U689" s="168"/>
      <c r="V689" s="168"/>
      <c r="W689" s="168" t="s">
        <v>1165</v>
      </c>
      <c r="X689" s="183" t="s">
        <v>1160</v>
      </c>
      <c r="Y689" s="168" t="s">
        <v>55</v>
      </c>
      <c r="Z689" s="170">
        <v>2017011000179</v>
      </c>
      <c r="AA689" s="170" t="s">
        <v>1238</v>
      </c>
      <c r="AB689" s="169" t="s">
        <v>1179</v>
      </c>
      <c r="AC689" s="169" t="s">
        <v>1235</v>
      </c>
      <c r="AD689" s="170">
        <v>3202036</v>
      </c>
      <c r="AE689" s="169" t="s">
        <v>1321</v>
      </c>
      <c r="AF689" s="169" t="s">
        <v>1322</v>
      </c>
      <c r="AG689" s="168" t="s">
        <v>1311</v>
      </c>
      <c r="AH689" s="192"/>
    </row>
    <row r="690" spans="1:34" ht="98.25" customHeight="1" x14ac:dyDescent="0.25">
      <c r="A690" s="192"/>
      <c r="B690" s="168" t="s">
        <v>1314</v>
      </c>
      <c r="C690" s="168" t="s">
        <v>1315</v>
      </c>
      <c r="D690" s="168" t="s">
        <v>1356</v>
      </c>
      <c r="E690" s="183" t="s">
        <v>1356</v>
      </c>
      <c r="F690" s="168" t="s">
        <v>1152</v>
      </c>
      <c r="G690" s="183" t="s">
        <v>1158</v>
      </c>
      <c r="H690" s="168" t="s">
        <v>1320</v>
      </c>
      <c r="I690" s="168" t="s">
        <v>1357</v>
      </c>
      <c r="J690" s="186">
        <v>10000000</v>
      </c>
      <c r="K690" s="185"/>
      <c r="L690" s="168"/>
      <c r="M690" s="185"/>
      <c r="N690" s="168"/>
      <c r="O690" s="168"/>
      <c r="P690" s="168"/>
      <c r="Q690" s="168"/>
      <c r="R690" s="168"/>
      <c r="S690" s="168"/>
      <c r="T690" s="168"/>
      <c r="U690" s="168"/>
      <c r="V690" s="168"/>
      <c r="W690" s="168" t="s">
        <v>1358</v>
      </c>
      <c r="X690" s="183" t="s">
        <v>1359</v>
      </c>
      <c r="Y690" s="168" t="s">
        <v>55</v>
      </c>
      <c r="Z690" s="170">
        <v>2017011000180</v>
      </c>
      <c r="AA690" s="170" t="s">
        <v>1238</v>
      </c>
      <c r="AB690" s="169" t="s">
        <v>1179</v>
      </c>
      <c r="AC690" s="169" t="s">
        <v>1235</v>
      </c>
      <c r="AD690" s="170">
        <v>3202036</v>
      </c>
      <c r="AE690" s="169" t="s">
        <v>1236</v>
      </c>
      <c r="AF690" s="169" t="s">
        <v>1237</v>
      </c>
      <c r="AG690" s="168" t="s">
        <v>1311</v>
      </c>
      <c r="AH690" s="192"/>
    </row>
    <row r="691" spans="1:34" ht="98.25" customHeight="1" x14ac:dyDescent="0.25">
      <c r="A691" s="192"/>
      <c r="B691" s="168" t="s">
        <v>1314</v>
      </c>
      <c r="C691" s="168" t="s">
        <v>1315</v>
      </c>
      <c r="D691" s="168" t="s">
        <v>1356</v>
      </c>
      <c r="E691" s="183" t="s">
        <v>1356</v>
      </c>
      <c r="F691" s="168" t="s">
        <v>1116</v>
      </c>
      <c r="G691" s="183" t="s">
        <v>1158</v>
      </c>
      <c r="H691" s="168" t="s">
        <v>1117</v>
      </c>
      <c r="I691" s="168" t="s">
        <v>1118</v>
      </c>
      <c r="J691" s="186">
        <v>8100000</v>
      </c>
      <c r="K691" s="185"/>
      <c r="L691" s="168"/>
      <c r="M691" s="185"/>
      <c r="N691" s="168"/>
      <c r="O691" s="168"/>
      <c r="P691" s="168"/>
      <c r="Q691" s="168"/>
      <c r="R691" s="168"/>
      <c r="S691" s="168"/>
      <c r="T691" s="168"/>
      <c r="U691" s="168"/>
      <c r="V691" s="168"/>
      <c r="W691" s="168" t="s">
        <v>1165</v>
      </c>
      <c r="X691" s="183" t="s">
        <v>1160</v>
      </c>
      <c r="Y691" s="168" t="s">
        <v>55</v>
      </c>
      <c r="Z691" s="170">
        <v>2017011000179</v>
      </c>
      <c r="AA691" s="170" t="s">
        <v>1238</v>
      </c>
      <c r="AB691" s="169" t="s">
        <v>1224</v>
      </c>
      <c r="AC691" s="169" t="s">
        <v>1275</v>
      </c>
      <c r="AD691" s="170">
        <v>3202014</v>
      </c>
      <c r="AE691" s="169" t="s">
        <v>1278</v>
      </c>
      <c r="AF691" s="169" t="s">
        <v>1279</v>
      </c>
      <c r="AG691" s="168" t="s">
        <v>1128</v>
      </c>
      <c r="AH691" s="192"/>
    </row>
    <row r="692" spans="1:34" ht="98.25" customHeight="1" x14ac:dyDescent="0.25">
      <c r="A692" s="192"/>
      <c r="B692" s="168" t="s">
        <v>1314</v>
      </c>
      <c r="C692" s="168" t="s">
        <v>1315</v>
      </c>
      <c r="D692" s="168" t="s">
        <v>1356</v>
      </c>
      <c r="E692" s="183" t="s">
        <v>1356</v>
      </c>
      <c r="F692" s="168" t="s">
        <v>1116</v>
      </c>
      <c r="G692" s="183" t="s">
        <v>1158</v>
      </c>
      <c r="H692" s="168" t="s">
        <v>1117</v>
      </c>
      <c r="I692" s="168" t="s">
        <v>1118</v>
      </c>
      <c r="J692" s="186">
        <v>1555400</v>
      </c>
      <c r="K692" s="185"/>
      <c r="L692" s="168"/>
      <c r="M692" s="185"/>
      <c r="N692" s="168"/>
      <c r="O692" s="168"/>
      <c r="P692" s="168"/>
      <c r="Q692" s="168"/>
      <c r="R692" s="168"/>
      <c r="S692" s="168"/>
      <c r="T692" s="168"/>
      <c r="U692" s="168"/>
      <c r="V692" s="168"/>
      <c r="W692" s="168" t="s">
        <v>1165</v>
      </c>
      <c r="X692" s="183" t="s">
        <v>1160</v>
      </c>
      <c r="Y692" s="168" t="s">
        <v>55</v>
      </c>
      <c r="Z692" s="170">
        <v>2017011000179</v>
      </c>
      <c r="AA692" s="170" t="s">
        <v>1238</v>
      </c>
      <c r="AB692" s="169" t="s">
        <v>1179</v>
      </c>
      <c r="AC692" s="169" t="s">
        <v>1244</v>
      </c>
      <c r="AD692" s="170">
        <v>3202002</v>
      </c>
      <c r="AE692" s="169" t="s">
        <v>1122</v>
      </c>
      <c r="AF692" s="169" t="s">
        <v>1316</v>
      </c>
      <c r="AG692" s="168" t="s">
        <v>1128</v>
      </c>
      <c r="AH692" s="192"/>
    </row>
    <row r="693" spans="1:34" ht="98.25" customHeight="1" x14ac:dyDescent="0.25">
      <c r="A693" s="192"/>
      <c r="B693" s="168" t="s">
        <v>1314</v>
      </c>
      <c r="C693" s="168" t="s">
        <v>1315</v>
      </c>
      <c r="D693" s="168" t="s">
        <v>1356</v>
      </c>
      <c r="E693" s="183" t="s">
        <v>1356</v>
      </c>
      <c r="F693" s="168" t="s">
        <v>1116</v>
      </c>
      <c r="G693" s="183" t="s">
        <v>1158</v>
      </c>
      <c r="H693" s="168" t="s">
        <v>1117</v>
      </c>
      <c r="I693" s="168" t="s">
        <v>1118</v>
      </c>
      <c r="J693" s="184">
        <v>36626667</v>
      </c>
      <c r="K693" s="185"/>
      <c r="L693" s="168"/>
      <c r="M693" s="185"/>
      <c r="N693" s="168"/>
      <c r="O693" s="168"/>
      <c r="P693" s="168"/>
      <c r="Q693" s="168"/>
      <c r="R693" s="168"/>
      <c r="S693" s="168"/>
      <c r="T693" s="168"/>
      <c r="U693" s="168"/>
      <c r="V693" s="168"/>
      <c r="W693" s="168" t="s">
        <v>1119</v>
      </c>
      <c r="X693" s="183" t="s">
        <v>1160</v>
      </c>
      <c r="Y693" s="168" t="s">
        <v>363</v>
      </c>
      <c r="Z693" s="170">
        <v>2019011000081</v>
      </c>
      <c r="AA693" s="170" t="s">
        <v>1161</v>
      </c>
      <c r="AB693" s="169" t="s">
        <v>1120</v>
      </c>
      <c r="AC693" s="169" t="s">
        <v>606</v>
      </c>
      <c r="AD693" s="170">
        <v>3299060</v>
      </c>
      <c r="AE693" s="169" t="s">
        <v>1135</v>
      </c>
      <c r="AF693" s="169" t="s">
        <v>607</v>
      </c>
      <c r="AG693" s="168" t="s">
        <v>1128</v>
      </c>
      <c r="AH693" s="192"/>
    </row>
    <row r="694" spans="1:34" ht="98.25" customHeight="1" x14ac:dyDescent="0.25">
      <c r="A694" s="192"/>
      <c r="B694" s="168" t="s">
        <v>1314</v>
      </c>
      <c r="C694" s="168" t="s">
        <v>1315</v>
      </c>
      <c r="D694" s="168" t="s">
        <v>1360</v>
      </c>
      <c r="E694" s="183" t="s">
        <v>1360</v>
      </c>
      <c r="F694" s="168" t="s">
        <v>1223</v>
      </c>
      <c r="G694" s="183" t="s">
        <v>1312</v>
      </c>
      <c r="H694" s="168" t="s">
        <v>1117</v>
      </c>
      <c r="I694" s="168" t="s">
        <v>1118</v>
      </c>
      <c r="J694" s="184">
        <v>2200000</v>
      </c>
      <c r="K694" s="185"/>
      <c r="L694" s="168"/>
      <c r="M694" s="185"/>
      <c r="N694" s="168"/>
      <c r="O694" s="168"/>
      <c r="P694" s="168"/>
      <c r="Q694" s="168"/>
      <c r="R694" s="168"/>
      <c r="S694" s="168"/>
      <c r="T694" s="168"/>
      <c r="U694" s="168"/>
      <c r="V694" s="168"/>
      <c r="W694" s="168" t="s">
        <v>1165</v>
      </c>
      <c r="X694" s="183" t="s">
        <v>1160</v>
      </c>
      <c r="Y694" s="168" t="s">
        <v>55</v>
      </c>
      <c r="Z694" s="170">
        <v>2017011000179</v>
      </c>
      <c r="AA694" s="170" t="s">
        <v>1238</v>
      </c>
      <c r="AB694" s="169" t="s">
        <v>1179</v>
      </c>
      <c r="AC694" s="169" t="s">
        <v>1244</v>
      </c>
      <c r="AD694" s="170">
        <v>3202002</v>
      </c>
      <c r="AE694" s="169" t="s">
        <v>1122</v>
      </c>
      <c r="AF694" s="169" t="s">
        <v>1316</v>
      </c>
      <c r="AG694" s="168" t="s">
        <v>1137</v>
      </c>
      <c r="AH694" s="192"/>
    </row>
    <row r="695" spans="1:34" ht="98.25" customHeight="1" x14ac:dyDescent="0.25">
      <c r="A695" s="192"/>
      <c r="B695" s="168" t="s">
        <v>1314</v>
      </c>
      <c r="C695" s="168" t="s">
        <v>1315</v>
      </c>
      <c r="D695" s="168" t="s">
        <v>1360</v>
      </c>
      <c r="E695" s="183" t="s">
        <v>1360</v>
      </c>
      <c r="F695" s="168" t="s">
        <v>1116</v>
      </c>
      <c r="G695" s="183" t="s">
        <v>1158</v>
      </c>
      <c r="H695" s="168" t="s">
        <v>1117</v>
      </c>
      <c r="I695" s="168" t="s">
        <v>1118</v>
      </c>
      <c r="J695" s="184">
        <v>31770000.760000002</v>
      </c>
      <c r="K695" s="185"/>
      <c r="L695" s="168"/>
      <c r="M695" s="185">
        <v>9884448.5600000005</v>
      </c>
      <c r="N695" s="168"/>
      <c r="O695" s="168"/>
      <c r="P695" s="168"/>
      <c r="Q695" s="168"/>
      <c r="R695" s="168"/>
      <c r="S695" s="168"/>
      <c r="T695" s="168"/>
      <c r="U695" s="168"/>
      <c r="V695" s="168"/>
      <c r="W695" s="168" t="s">
        <v>1165</v>
      </c>
      <c r="X695" s="183" t="s">
        <v>1160</v>
      </c>
      <c r="Y695" s="168" t="s">
        <v>55</v>
      </c>
      <c r="Z695" s="170">
        <v>2017011000179</v>
      </c>
      <c r="AA695" s="170" t="s">
        <v>1238</v>
      </c>
      <c r="AB695" s="169" t="s">
        <v>1166</v>
      </c>
      <c r="AC695" s="169" t="s">
        <v>1167</v>
      </c>
      <c r="AD695" s="170">
        <v>3202032</v>
      </c>
      <c r="AE695" s="169" t="s">
        <v>1217</v>
      </c>
      <c r="AF695" s="169" t="s">
        <v>1289</v>
      </c>
      <c r="AG695" s="168" t="s">
        <v>1151</v>
      </c>
      <c r="AH695" s="192"/>
    </row>
    <row r="696" spans="1:34" ht="98.25" customHeight="1" x14ac:dyDescent="0.25">
      <c r="A696" s="192"/>
      <c r="B696" s="168" t="s">
        <v>1314</v>
      </c>
      <c r="C696" s="168" t="s">
        <v>1315</v>
      </c>
      <c r="D696" s="168" t="s">
        <v>1360</v>
      </c>
      <c r="E696" s="183" t="s">
        <v>1360</v>
      </c>
      <c r="F696" s="168" t="s">
        <v>1223</v>
      </c>
      <c r="G696" s="183" t="s">
        <v>1312</v>
      </c>
      <c r="H696" s="168" t="s">
        <v>1117</v>
      </c>
      <c r="I696" s="168" t="s">
        <v>1118</v>
      </c>
      <c r="J696" s="184">
        <v>1485000</v>
      </c>
      <c r="K696" s="185"/>
      <c r="L696" s="168"/>
      <c r="M696" s="185"/>
      <c r="N696" s="168"/>
      <c r="O696" s="168"/>
      <c r="P696" s="168"/>
      <c r="Q696" s="168"/>
      <c r="R696" s="168"/>
      <c r="S696" s="168"/>
      <c r="T696" s="168"/>
      <c r="U696" s="168"/>
      <c r="V696" s="168"/>
      <c r="W696" s="168" t="s">
        <v>1165</v>
      </c>
      <c r="X696" s="183" t="s">
        <v>1160</v>
      </c>
      <c r="Y696" s="168" t="s">
        <v>55</v>
      </c>
      <c r="Z696" s="170">
        <v>2017011000179</v>
      </c>
      <c r="AA696" s="170" t="s">
        <v>1238</v>
      </c>
      <c r="AB696" s="169" t="s">
        <v>1166</v>
      </c>
      <c r="AC696" s="169" t="s">
        <v>1167</v>
      </c>
      <c r="AD696" s="170">
        <v>3202032</v>
      </c>
      <c r="AE696" s="169" t="s">
        <v>1217</v>
      </c>
      <c r="AF696" s="169" t="s">
        <v>1289</v>
      </c>
      <c r="AG696" s="168" t="s">
        <v>1124</v>
      </c>
      <c r="AH696" s="192"/>
    </row>
    <row r="697" spans="1:34" ht="98.25" customHeight="1" x14ac:dyDescent="0.25">
      <c r="A697" s="192"/>
      <c r="B697" s="168" t="s">
        <v>1314</v>
      </c>
      <c r="C697" s="168" t="s">
        <v>1315</v>
      </c>
      <c r="D697" s="168" t="s">
        <v>1360</v>
      </c>
      <c r="E697" s="183" t="s">
        <v>1360</v>
      </c>
      <c r="F697" s="168" t="s">
        <v>1223</v>
      </c>
      <c r="G697" s="183" t="s">
        <v>1312</v>
      </c>
      <c r="H697" s="168" t="s">
        <v>1117</v>
      </c>
      <c r="I697" s="168" t="s">
        <v>1118</v>
      </c>
      <c r="J697" s="184">
        <v>4500000</v>
      </c>
      <c r="K697" s="185"/>
      <c r="L697" s="168"/>
      <c r="M697" s="185"/>
      <c r="N697" s="168"/>
      <c r="O697" s="168"/>
      <c r="P697" s="168"/>
      <c r="Q697" s="168"/>
      <c r="R697" s="168"/>
      <c r="S697" s="168"/>
      <c r="T697" s="168"/>
      <c r="U697" s="168"/>
      <c r="V697" s="168"/>
      <c r="W697" s="168" t="s">
        <v>1165</v>
      </c>
      <c r="X697" s="183" t="s">
        <v>1160</v>
      </c>
      <c r="Y697" s="168" t="s">
        <v>55</v>
      </c>
      <c r="Z697" s="170">
        <v>2017011000179</v>
      </c>
      <c r="AA697" s="170" t="s">
        <v>1238</v>
      </c>
      <c r="AB697" s="169" t="s">
        <v>1166</v>
      </c>
      <c r="AC697" s="169" t="s">
        <v>1167</v>
      </c>
      <c r="AD697" s="170">
        <v>3202032</v>
      </c>
      <c r="AE697" s="169" t="s">
        <v>1217</v>
      </c>
      <c r="AF697" s="169" t="s">
        <v>1289</v>
      </c>
      <c r="AG697" s="168" t="s">
        <v>1137</v>
      </c>
      <c r="AH697" s="192"/>
    </row>
    <row r="698" spans="1:34" ht="98.25" customHeight="1" x14ac:dyDescent="0.25">
      <c r="A698" s="192"/>
      <c r="B698" s="168" t="s">
        <v>1314</v>
      </c>
      <c r="C698" s="168" t="s">
        <v>1315</v>
      </c>
      <c r="D698" s="168" t="s">
        <v>1360</v>
      </c>
      <c r="E698" s="183" t="s">
        <v>1360</v>
      </c>
      <c r="F698" s="168" t="s">
        <v>1223</v>
      </c>
      <c r="G698" s="183" t="s">
        <v>1312</v>
      </c>
      <c r="H698" s="168" t="s">
        <v>1117</v>
      </c>
      <c r="I698" s="168" t="s">
        <v>1118</v>
      </c>
      <c r="J698" s="184">
        <v>22500000</v>
      </c>
      <c r="K698" s="185"/>
      <c r="L698" s="168"/>
      <c r="M698" s="185"/>
      <c r="N698" s="168"/>
      <c r="O698" s="168"/>
      <c r="P698" s="168"/>
      <c r="Q698" s="168" t="s">
        <v>1171</v>
      </c>
      <c r="R698" s="168" t="s">
        <v>1317</v>
      </c>
      <c r="S698" s="168"/>
      <c r="T698" s="168"/>
      <c r="U698" s="168"/>
      <c r="V698" s="168"/>
      <c r="W698" s="168" t="s">
        <v>1165</v>
      </c>
      <c r="X698" s="183" t="s">
        <v>1160</v>
      </c>
      <c r="Y698" s="168" t="s">
        <v>55</v>
      </c>
      <c r="Z698" s="170">
        <v>2017011000179</v>
      </c>
      <c r="AA698" s="170" t="s">
        <v>1238</v>
      </c>
      <c r="AB698" s="169" t="s">
        <v>1166</v>
      </c>
      <c r="AC698" s="169" t="s">
        <v>1167</v>
      </c>
      <c r="AD698" s="170">
        <v>3202032</v>
      </c>
      <c r="AE698" s="169" t="s">
        <v>1217</v>
      </c>
      <c r="AF698" s="169" t="s">
        <v>1289</v>
      </c>
      <c r="AG698" s="168" t="s">
        <v>1192</v>
      </c>
      <c r="AH698" s="192"/>
    </row>
    <row r="699" spans="1:34" ht="98.25" customHeight="1" x14ac:dyDescent="0.25">
      <c r="A699" s="192"/>
      <c r="B699" s="168" t="s">
        <v>1314</v>
      </c>
      <c r="C699" s="168" t="s">
        <v>1315</v>
      </c>
      <c r="D699" s="168" t="s">
        <v>1360</v>
      </c>
      <c r="E699" s="183" t="s">
        <v>1360</v>
      </c>
      <c r="F699" s="168" t="s">
        <v>1116</v>
      </c>
      <c r="G699" s="183" t="s">
        <v>1158</v>
      </c>
      <c r="H699" s="168" t="s">
        <v>1117</v>
      </c>
      <c r="I699" s="168" t="s">
        <v>1118</v>
      </c>
      <c r="J699" s="184">
        <v>51324000.229999997</v>
      </c>
      <c r="K699" s="185"/>
      <c r="L699" s="168"/>
      <c r="M699" s="185"/>
      <c r="N699" s="168"/>
      <c r="O699" s="168"/>
      <c r="P699" s="168"/>
      <c r="Q699" s="168"/>
      <c r="R699" s="168"/>
      <c r="S699" s="168"/>
      <c r="T699" s="168"/>
      <c r="U699" s="168"/>
      <c r="V699" s="168"/>
      <c r="W699" s="168" t="s">
        <v>1165</v>
      </c>
      <c r="X699" s="183" t="s">
        <v>1160</v>
      </c>
      <c r="Y699" s="168" t="s">
        <v>55</v>
      </c>
      <c r="Z699" s="170">
        <v>2017011000179</v>
      </c>
      <c r="AA699" s="170" t="s">
        <v>1238</v>
      </c>
      <c r="AB699" s="169" t="s">
        <v>1224</v>
      </c>
      <c r="AC699" s="169" t="s">
        <v>1280</v>
      </c>
      <c r="AD699" s="170">
        <v>3202004</v>
      </c>
      <c r="AE699" s="169" t="s">
        <v>1281</v>
      </c>
      <c r="AF699" s="169" t="s">
        <v>1282</v>
      </c>
      <c r="AG699" s="168" t="s">
        <v>1128</v>
      </c>
      <c r="AH699" s="192"/>
    </row>
    <row r="700" spans="1:34" ht="98.25" customHeight="1" x14ac:dyDescent="0.25">
      <c r="A700" s="192"/>
      <c r="B700" s="168" t="s">
        <v>1314</v>
      </c>
      <c r="C700" s="168" t="s">
        <v>1315</v>
      </c>
      <c r="D700" s="168" t="s">
        <v>1360</v>
      </c>
      <c r="E700" s="183" t="s">
        <v>1360</v>
      </c>
      <c r="F700" s="168" t="s">
        <v>1223</v>
      </c>
      <c r="G700" s="183" t="s">
        <v>1312</v>
      </c>
      <c r="H700" s="168" t="s">
        <v>1117</v>
      </c>
      <c r="I700" s="168" t="s">
        <v>1118</v>
      </c>
      <c r="J700" s="184">
        <v>0</v>
      </c>
      <c r="K700" s="185"/>
      <c r="L700" s="168"/>
      <c r="M700" s="185"/>
      <c r="N700" s="168"/>
      <c r="O700" s="168"/>
      <c r="P700" s="168"/>
      <c r="Q700" s="168"/>
      <c r="R700" s="168"/>
      <c r="S700" s="168"/>
      <c r="T700" s="168"/>
      <c r="U700" s="168"/>
      <c r="V700" s="168"/>
      <c r="W700" s="168" t="s">
        <v>1165</v>
      </c>
      <c r="X700" s="183" t="s">
        <v>1160</v>
      </c>
      <c r="Y700" s="168" t="s">
        <v>55</v>
      </c>
      <c r="Z700" s="170">
        <v>2017011000179</v>
      </c>
      <c r="AA700" s="170" t="s">
        <v>1238</v>
      </c>
      <c r="AB700" s="169" t="s">
        <v>1179</v>
      </c>
      <c r="AC700" s="169" t="s">
        <v>1180</v>
      </c>
      <c r="AD700" s="170">
        <v>3202008</v>
      </c>
      <c r="AE700" s="169" t="s">
        <v>1181</v>
      </c>
      <c r="AF700" s="169" t="s">
        <v>1186</v>
      </c>
      <c r="AG700" s="168" t="s">
        <v>1192</v>
      </c>
      <c r="AH700" s="192"/>
    </row>
    <row r="701" spans="1:34" ht="98.25" customHeight="1" x14ac:dyDescent="0.25">
      <c r="A701" s="192"/>
      <c r="B701" s="168" t="s">
        <v>1314</v>
      </c>
      <c r="C701" s="168" t="s">
        <v>1315</v>
      </c>
      <c r="D701" s="168" t="s">
        <v>1360</v>
      </c>
      <c r="E701" s="183" t="s">
        <v>1360</v>
      </c>
      <c r="F701" s="168" t="s">
        <v>1223</v>
      </c>
      <c r="G701" s="183" t="s">
        <v>1312</v>
      </c>
      <c r="H701" s="168" t="s">
        <v>1117</v>
      </c>
      <c r="I701" s="168" t="s">
        <v>1118</v>
      </c>
      <c r="J701" s="184">
        <v>1485000</v>
      </c>
      <c r="K701" s="185"/>
      <c r="L701" s="168"/>
      <c r="M701" s="185"/>
      <c r="N701" s="168"/>
      <c r="O701" s="168"/>
      <c r="P701" s="168"/>
      <c r="Q701" s="168"/>
      <c r="R701" s="168"/>
      <c r="S701" s="168" t="s">
        <v>1285</v>
      </c>
      <c r="T701" s="168" t="s">
        <v>1352</v>
      </c>
      <c r="U701" s="168"/>
      <c r="V701" s="168"/>
      <c r="W701" s="168" t="s">
        <v>1165</v>
      </c>
      <c r="X701" s="183" t="s">
        <v>1160</v>
      </c>
      <c r="Y701" s="168" t="s">
        <v>55</v>
      </c>
      <c r="Z701" s="170">
        <v>2017011000179</v>
      </c>
      <c r="AA701" s="170" t="s">
        <v>1238</v>
      </c>
      <c r="AB701" s="169" t="s">
        <v>1179</v>
      </c>
      <c r="AC701" s="169" t="s">
        <v>1180</v>
      </c>
      <c r="AD701" s="170">
        <v>3202008</v>
      </c>
      <c r="AE701" s="169" t="s">
        <v>1181</v>
      </c>
      <c r="AF701" s="169" t="s">
        <v>1286</v>
      </c>
      <c r="AG701" s="168" t="s">
        <v>1124</v>
      </c>
      <c r="AH701" s="192"/>
    </row>
    <row r="702" spans="1:34" ht="98.25" customHeight="1" x14ac:dyDescent="0.25">
      <c r="A702" s="192"/>
      <c r="B702" s="168" t="s">
        <v>1314</v>
      </c>
      <c r="C702" s="168" t="s">
        <v>1315</v>
      </c>
      <c r="D702" s="168" t="s">
        <v>1360</v>
      </c>
      <c r="E702" s="183" t="s">
        <v>1360</v>
      </c>
      <c r="F702" s="168" t="s">
        <v>1223</v>
      </c>
      <c r="G702" s="183" t="s">
        <v>1312</v>
      </c>
      <c r="H702" s="168" t="s">
        <v>1117</v>
      </c>
      <c r="I702" s="168" t="s">
        <v>1118</v>
      </c>
      <c r="J702" s="184">
        <v>0</v>
      </c>
      <c r="K702" s="185"/>
      <c r="L702" s="168"/>
      <c r="M702" s="185"/>
      <c r="N702" s="168"/>
      <c r="O702" s="168"/>
      <c r="P702" s="168"/>
      <c r="Q702" s="168"/>
      <c r="R702" s="168"/>
      <c r="S702" s="168"/>
      <c r="T702" s="168"/>
      <c r="U702" s="168"/>
      <c r="V702" s="168"/>
      <c r="W702" s="168" t="s">
        <v>1165</v>
      </c>
      <c r="X702" s="183" t="s">
        <v>1160</v>
      </c>
      <c r="Y702" s="168" t="s">
        <v>55</v>
      </c>
      <c r="Z702" s="170">
        <v>2017011000179</v>
      </c>
      <c r="AA702" s="170" t="s">
        <v>1238</v>
      </c>
      <c r="AB702" s="169" t="s">
        <v>1179</v>
      </c>
      <c r="AC702" s="169" t="s">
        <v>1180</v>
      </c>
      <c r="AD702" s="170">
        <v>3202008</v>
      </c>
      <c r="AE702" s="169" t="s">
        <v>1181</v>
      </c>
      <c r="AF702" s="169" t="s">
        <v>1286</v>
      </c>
      <c r="AG702" s="168" t="s">
        <v>1126</v>
      </c>
      <c r="AH702" s="192"/>
    </row>
    <row r="703" spans="1:34" ht="98.25" customHeight="1" x14ac:dyDescent="0.25">
      <c r="A703" s="192"/>
      <c r="B703" s="168" t="s">
        <v>1314</v>
      </c>
      <c r="C703" s="168" t="s">
        <v>1315</v>
      </c>
      <c r="D703" s="168" t="s">
        <v>1360</v>
      </c>
      <c r="E703" s="183" t="s">
        <v>1360</v>
      </c>
      <c r="F703" s="168" t="s">
        <v>1223</v>
      </c>
      <c r="G703" s="183" t="s">
        <v>1312</v>
      </c>
      <c r="H703" s="168" t="s">
        <v>1117</v>
      </c>
      <c r="I703" s="168" t="s">
        <v>1118</v>
      </c>
      <c r="J703" s="184">
        <v>7700000</v>
      </c>
      <c r="K703" s="185"/>
      <c r="L703" s="168"/>
      <c r="M703" s="185"/>
      <c r="N703" s="168"/>
      <c r="O703" s="168"/>
      <c r="P703" s="168"/>
      <c r="Q703" s="168"/>
      <c r="R703" s="168"/>
      <c r="S703" s="168" t="s">
        <v>1285</v>
      </c>
      <c r="T703" s="168" t="s">
        <v>1352</v>
      </c>
      <c r="U703" s="168"/>
      <c r="V703" s="168"/>
      <c r="W703" s="168" t="s">
        <v>1165</v>
      </c>
      <c r="X703" s="183" t="s">
        <v>1160</v>
      </c>
      <c r="Y703" s="168" t="s">
        <v>55</v>
      </c>
      <c r="Z703" s="170">
        <v>2017011000179</v>
      </c>
      <c r="AA703" s="170" t="s">
        <v>1238</v>
      </c>
      <c r="AB703" s="169" t="s">
        <v>1179</v>
      </c>
      <c r="AC703" s="169" t="s">
        <v>1180</v>
      </c>
      <c r="AD703" s="170">
        <v>3202008</v>
      </c>
      <c r="AE703" s="169" t="s">
        <v>1181</v>
      </c>
      <c r="AF703" s="169" t="s">
        <v>1286</v>
      </c>
      <c r="AG703" s="168" t="s">
        <v>1126</v>
      </c>
      <c r="AH703" s="192"/>
    </row>
    <row r="704" spans="1:34" ht="98.25" customHeight="1" x14ac:dyDescent="0.25">
      <c r="A704" s="192"/>
      <c r="B704" s="168" t="s">
        <v>1314</v>
      </c>
      <c r="C704" s="168" t="s">
        <v>1315</v>
      </c>
      <c r="D704" s="168" t="s">
        <v>1360</v>
      </c>
      <c r="E704" s="183" t="s">
        <v>1360</v>
      </c>
      <c r="F704" s="168" t="s">
        <v>1223</v>
      </c>
      <c r="G704" s="183" t="s">
        <v>1312</v>
      </c>
      <c r="H704" s="168" t="s">
        <v>1117</v>
      </c>
      <c r="I704" s="168" t="s">
        <v>1118</v>
      </c>
      <c r="J704" s="184">
        <v>0</v>
      </c>
      <c r="K704" s="185"/>
      <c r="L704" s="168"/>
      <c r="M704" s="185"/>
      <c r="N704" s="168"/>
      <c r="O704" s="168"/>
      <c r="P704" s="168"/>
      <c r="Q704" s="168"/>
      <c r="R704" s="168"/>
      <c r="S704" s="168"/>
      <c r="T704" s="168"/>
      <c r="U704" s="168" t="s">
        <v>1215</v>
      </c>
      <c r="V704" s="168"/>
      <c r="W704" s="168" t="s">
        <v>1165</v>
      </c>
      <c r="X704" s="183" t="s">
        <v>1160</v>
      </c>
      <c r="Y704" s="168" t="s">
        <v>55</v>
      </c>
      <c r="Z704" s="170">
        <v>2017011000179</v>
      </c>
      <c r="AA704" s="170" t="s">
        <v>1238</v>
      </c>
      <c r="AB704" s="169" t="s">
        <v>1179</v>
      </c>
      <c r="AC704" s="169" t="s">
        <v>1180</v>
      </c>
      <c r="AD704" s="170">
        <v>3202008</v>
      </c>
      <c r="AE704" s="169" t="s">
        <v>1181</v>
      </c>
      <c r="AF704" s="169" t="s">
        <v>1319</v>
      </c>
      <c r="AG704" s="168" t="s">
        <v>1137</v>
      </c>
      <c r="AH704" s="192"/>
    </row>
    <row r="705" spans="1:34" ht="98.25" customHeight="1" x14ac:dyDescent="0.25">
      <c r="A705" s="192"/>
      <c r="B705" s="168" t="s">
        <v>1314</v>
      </c>
      <c r="C705" s="168" t="s">
        <v>1315</v>
      </c>
      <c r="D705" s="168" t="s">
        <v>1360</v>
      </c>
      <c r="E705" s="183" t="s">
        <v>1360</v>
      </c>
      <c r="F705" s="168" t="s">
        <v>1223</v>
      </c>
      <c r="G705" s="183" t="s">
        <v>1312</v>
      </c>
      <c r="H705" s="168" t="s">
        <v>1117</v>
      </c>
      <c r="I705" s="168" t="s">
        <v>1118</v>
      </c>
      <c r="J705" s="184">
        <v>73578412</v>
      </c>
      <c r="K705" s="185"/>
      <c r="L705" s="168"/>
      <c r="M705" s="185"/>
      <c r="N705" s="168"/>
      <c r="O705" s="168"/>
      <c r="P705" s="168"/>
      <c r="Q705" s="168"/>
      <c r="R705" s="168"/>
      <c r="S705" s="168" t="s">
        <v>1285</v>
      </c>
      <c r="T705" s="168" t="s">
        <v>1352</v>
      </c>
      <c r="U705" s="168"/>
      <c r="V705" s="168"/>
      <c r="W705" s="168" t="s">
        <v>1165</v>
      </c>
      <c r="X705" s="183" t="s">
        <v>1160</v>
      </c>
      <c r="Y705" s="168" t="s">
        <v>55</v>
      </c>
      <c r="Z705" s="170">
        <v>2017011000179</v>
      </c>
      <c r="AA705" s="170" t="s">
        <v>1238</v>
      </c>
      <c r="AB705" s="169" t="s">
        <v>1179</v>
      </c>
      <c r="AC705" s="169" t="s">
        <v>1180</v>
      </c>
      <c r="AD705" s="170">
        <v>3202008</v>
      </c>
      <c r="AE705" s="169" t="s">
        <v>1181</v>
      </c>
      <c r="AF705" s="169" t="s">
        <v>1286</v>
      </c>
      <c r="AG705" s="168" t="s">
        <v>1192</v>
      </c>
      <c r="AH705" s="192"/>
    </row>
    <row r="706" spans="1:34" ht="98.25" customHeight="1" x14ac:dyDescent="0.25">
      <c r="A706" s="192"/>
      <c r="B706" s="168" t="s">
        <v>1314</v>
      </c>
      <c r="C706" s="168" t="s">
        <v>1315</v>
      </c>
      <c r="D706" s="168" t="s">
        <v>1360</v>
      </c>
      <c r="E706" s="183" t="s">
        <v>1360</v>
      </c>
      <c r="F706" s="168" t="s">
        <v>1223</v>
      </c>
      <c r="G706" s="183" t="s">
        <v>1312</v>
      </c>
      <c r="H706" s="168" t="s">
        <v>1117</v>
      </c>
      <c r="I706" s="168" t="s">
        <v>1118</v>
      </c>
      <c r="J706" s="184">
        <v>185000000</v>
      </c>
      <c r="K706" s="185"/>
      <c r="L706" s="168"/>
      <c r="M706" s="185"/>
      <c r="N706" s="168"/>
      <c r="O706" s="168"/>
      <c r="P706" s="168"/>
      <c r="Q706" s="168"/>
      <c r="R706" s="168"/>
      <c r="S706" s="168" t="s">
        <v>1285</v>
      </c>
      <c r="T706" s="168" t="s">
        <v>1352</v>
      </c>
      <c r="U706" s="168"/>
      <c r="V706" s="168"/>
      <c r="W706" s="168" t="s">
        <v>1165</v>
      </c>
      <c r="X706" s="183" t="s">
        <v>1160</v>
      </c>
      <c r="Y706" s="168" t="s">
        <v>55</v>
      </c>
      <c r="Z706" s="170">
        <v>2017011000179</v>
      </c>
      <c r="AA706" s="170" t="s">
        <v>1238</v>
      </c>
      <c r="AB706" s="169" t="s">
        <v>1179</v>
      </c>
      <c r="AC706" s="169" t="s">
        <v>1180</v>
      </c>
      <c r="AD706" s="170">
        <v>3202008</v>
      </c>
      <c r="AE706" s="169" t="s">
        <v>1181</v>
      </c>
      <c r="AF706" s="169" t="s">
        <v>1286</v>
      </c>
      <c r="AG706" s="168" t="s">
        <v>1208</v>
      </c>
      <c r="AH706" s="192"/>
    </row>
    <row r="707" spans="1:34" ht="98.25" customHeight="1" x14ac:dyDescent="0.25">
      <c r="A707" s="192"/>
      <c r="B707" s="168" t="s">
        <v>1314</v>
      </c>
      <c r="C707" s="168" t="s">
        <v>1315</v>
      </c>
      <c r="D707" s="168" t="s">
        <v>1360</v>
      </c>
      <c r="E707" s="183" t="s">
        <v>1360</v>
      </c>
      <c r="F707" s="168" t="s">
        <v>1152</v>
      </c>
      <c r="G707" s="183" t="s">
        <v>1158</v>
      </c>
      <c r="H707" s="168" t="s">
        <v>1320</v>
      </c>
      <c r="I707" s="168" t="s">
        <v>1118</v>
      </c>
      <c r="J707" s="186">
        <v>10000000</v>
      </c>
      <c r="K707" s="185">
        <v>0</v>
      </c>
      <c r="L707" s="168">
        <v>0</v>
      </c>
      <c r="M707" s="185">
        <v>0</v>
      </c>
      <c r="N707" s="168">
        <v>0</v>
      </c>
      <c r="O707" s="168">
        <v>0</v>
      </c>
      <c r="P707" s="168">
        <v>0</v>
      </c>
      <c r="Q707" s="168">
        <v>0</v>
      </c>
      <c r="R707" s="168">
        <v>0</v>
      </c>
      <c r="S707" s="168">
        <v>0</v>
      </c>
      <c r="T707" s="168">
        <v>0</v>
      </c>
      <c r="U707" s="168" t="s">
        <v>1215</v>
      </c>
      <c r="V707" s="168">
        <v>0</v>
      </c>
      <c r="W707" s="168" t="s">
        <v>1165</v>
      </c>
      <c r="X707" s="183" t="s">
        <v>1160</v>
      </c>
      <c r="Y707" s="168" t="s">
        <v>55</v>
      </c>
      <c r="Z707" s="170">
        <v>2017011000179</v>
      </c>
      <c r="AA707" s="170" t="s">
        <v>1238</v>
      </c>
      <c r="AB707" s="169" t="s">
        <v>1179</v>
      </c>
      <c r="AC707" s="169" t="s">
        <v>1180</v>
      </c>
      <c r="AD707" s="170">
        <v>3202008</v>
      </c>
      <c r="AE707" s="169" t="s">
        <v>1181</v>
      </c>
      <c r="AF707" s="169" t="s">
        <v>1319</v>
      </c>
      <c r="AG707" s="168" t="s">
        <v>1137</v>
      </c>
      <c r="AH707" s="192"/>
    </row>
    <row r="708" spans="1:34" ht="98.25" customHeight="1" x14ac:dyDescent="0.25">
      <c r="A708" s="192"/>
      <c r="B708" s="168" t="s">
        <v>1314</v>
      </c>
      <c r="C708" s="168" t="s">
        <v>1315</v>
      </c>
      <c r="D708" s="168" t="s">
        <v>1360</v>
      </c>
      <c r="E708" s="183" t="s">
        <v>1360</v>
      </c>
      <c r="F708" s="168" t="s">
        <v>1152</v>
      </c>
      <c r="G708" s="183" t="s">
        <v>1158</v>
      </c>
      <c r="H708" s="168" t="s">
        <v>1320</v>
      </c>
      <c r="I708" s="168" t="s">
        <v>1118</v>
      </c>
      <c r="J708" s="186">
        <v>6250000</v>
      </c>
      <c r="K708" s="185">
        <v>0</v>
      </c>
      <c r="L708" s="168">
        <v>0</v>
      </c>
      <c r="M708" s="185">
        <v>0</v>
      </c>
      <c r="N708" s="168">
        <v>0</v>
      </c>
      <c r="O708" s="168">
        <v>0</v>
      </c>
      <c r="P708" s="168">
        <v>0</v>
      </c>
      <c r="Q708" s="168">
        <v>0</v>
      </c>
      <c r="R708" s="168">
        <v>0</v>
      </c>
      <c r="S708" s="168">
        <v>0</v>
      </c>
      <c r="T708" s="168">
        <v>0</v>
      </c>
      <c r="U708" s="168">
        <v>0</v>
      </c>
      <c r="V708" s="168">
        <v>0</v>
      </c>
      <c r="W708" s="168" t="s">
        <v>1165</v>
      </c>
      <c r="X708" s="183" t="s">
        <v>1160</v>
      </c>
      <c r="Y708" s="168" t="s">
        <v>55</v>
      </c>
      <c r="Z708" s="170">
        <v>2017011000179</v>
      </c>
      <c r="AA708" s="170" t="s">
        <v>1238</v>
      </c>
      <c r="AB708" s="169" t="s">
        <v>1179</v>
      </c>
      <c r="AC708" s="169" t="s">
        <v>1180</v>
      </c>
      <c r="AD708" s="170">
        <v>3202008</v>
      </c>
      <c r="AE708" s="169" t="s">
        <v>1181</v>
      </c>
      <c r="AF708" s="169" t="s">
        <v>1186</v>
      </c>
      <c r="AG708" s="168" t="s">
        <v>1192</v>
      </c>
      <c r="AH708" s="192"/>
    </row>
    <row r="709" spans="1:34" ht="98.25" customHeight="1" x14ac:dyDescent="0.25">
      <c r="A709" s="192"/>
      <c r="B709" s="168" t="s">
        <v>1314</v>
      </c>
      <c r="C709" s="168" t="s">
        <v>1315</v>
      </c>
      <c r="D709" s="168" t="s">
        <v>1360</v>
      </c>
      <c r="E709" s="183" t="s">
        <v>1360</v>
      </c>
      <c r="F709" s="168" t="s">
        <v>1152</v>
      </c>
      <c r="G709" s="183" t="s">
        <v>1158</v>
      </c>
      <c r="H709" s="168" t="s">
        <v>1320</v>
      </c>
      <c r="I709" s="168" t="s">
        <v>1118</v>
      </c>
      <c r="J709" s="186">
        <v>4015000</v>
      </c>
      <c r="K709" s="185">
        <v>0</v>
      </c>
      <c r="L709" s="168">
        <v>0</v>
      </c>
      <c r="M709" s="185">
        <v>0</v>
      </c>
      <c r="N709" s="168">
        <v>0</v>
      </c>
      <c r="O709" s="168">
        <v>0</v>
      </c>
      <c r="P709" s="168">
        <v>0</v>
      </c>
      <c r="Q709" s="168">
        <v>0</v>
      </c>
      <c r="R709" s="168">
        <v>0</v>
      </c>
      <c r="S709" s="168">
        <v>0</v>
      </c>
      <c r="T709" s="168">
        <v>0</v>
      </c>
      <c r="U709" s="168">
        <v>0</v>
      </c>
      <c r="V709" s="168">
        <v>0</v>
      </c>
      <c r="W709" s="168" t="s">
        <v>1165</v>
      </c>
      <c r="X709" s="183" t="s">
        <v>1160</v>
      </c>
      <c r="Y709" s="168" t="s">
        <v>55</v>
      </c>
      <c r="Z709" s="170">
        <v>2017011000179</v>
      </c>
      <c r="AA709" s="170" t="s">
        <v>1238</v>
      </c>
      <c r="AB709" s="169" t="s">
        <v>1166</v>
      </c>
      <c r="AC709" s="169" t="s">
        <v>1167</v>
      </c>
      <c r="AD709" s="170">
        <v>3202032</v>
      </c>
      <c r="AE709" s="169" t="s">
        <v>1217</v>
      </c>
      <c r="AF709" s="169" t="s">
        <v>1289</v>
      </c>
      <c r="AG709" s="168" t="s">
        <v>1124</v>
      </c>
      <c r="AH709" s="192"/>
    </row>
    <row r="710" spans="1:34" ht="98.25" customHeight="1" x14ac:dyDescent="0.25">
      <c r="A710" s="192"/>
      <c r="B710" s="168" t="s">
        <v>1314</v>
      </c>
      <c r="C710" s="168" t="s">
        <v>1315</v>
      </c>
      <c r="D710" s="168" t="s">
        <v>1360</v>
      </c>
      <c r="E710" s="183" t="s">
        <v>1360</v>
      </c>
      <c r="F710" s="168" t="s">
        <v>1152</v>
      </c>
      <c r="G710" s="183" t="s">
        <v>1158</v>
      </c>
      <c r="H710" s="168" t="s">
        <v>1320</v>
      </c>
      <c r="I710" s="168" t="s">
        <v>1118</v>
      </c>
      <c r="J710" s="186">
        <v>4015000</v>
      </c>
      <c r="K710" s="185">
        <v>0</v>
      </c>
      <c r="L710" s="168">
        <v>0</v>
      </c>
      <c r="M710" s="185">
        <v>0</v>
      </c>
      <c r="N710" s="168">
        <v>0</v>
      </c>
      <c r="O710" s="168">
        <v>0</v>
      </c>
      <c r="P710" s="168">
        <v>0</v>
      </c>
      <c r="Q710" s="168">
        <v>0</v>
      </c>
      <c r="R710" s="168">
        <v>0</v>
      </c>
      <c r="S710" s="168" t="s">
        <v>1285</v>
      </c>
      <c r="T710" s="168" t="s">
        <v>1352</v>
      </c>
      <c r="U710" s="168">
        <v>0</v>
      </c>
      <c r="V710" s="168">
        <v>0</v>
      </c>
      <c r="W710" s="168" t="s">
        <v>1165</v>
      </c>
      <c r="X710" s="183" t="s">
        <v>1160</v>
      </c>
      <c r="Y710" s="168" t="s">
        <v>55</v>
      </c>
      <c r="Z710" s="170">
        <v>2017011000179</v>
      </c>
      <c r="AA710" s="170" t="s">
        <v>1238</v>
      </c>
      <c r="AB710" s="169" t="s">
        <v>1179</v>
      </c>
      <c r="AC710" s="169" t="s">
        <v>1180</v>
      </c>
      <c r="AD710" s="170">
        <v>3202008</v>
      </c>
      <c r="AE710" s="169" t="s">
        <v>1181</v>
      </c>
      <c r="AF710" s="169" t="s">
        <v>1286</v>
      </c>
      <c r="AG710" s="168" t="s">
        <v>1124</v>
      </c>
      <c r="AH710" s="192"/>
    </row>
    <row r="711" spans="1:34" ht="98.25" customHeight="1" x14ac:dyDescent="0.25">
      <c r="A711" s="192"/>
      <c r="B711" s="168" t="s">
        <v>1314</v>
      </c>
      <c r="C711" s="168" t="s">
        <v>1315</v>
      </c>
      <c r="D711" s="168" t="s">
        <v>1360</v>
      </c>
      <c r="E711" s="183" t="s">
        <v>1360</v>
      </c>
      <c r="F711" s="168" t="s">
        <v>1152</v>
      </c>
      <c r="G711" s="183" t="s">
        <v>1158</v>
      </c>
      <c r="H711" s="168" t="s">
        <v>1320</v>
      </c>
      <c r="I711" s="168" t="s">
        <v>1118</v>
      </c>
      <c r="J711" s="186">
        <v>3000000</v>
      </c>
      <c r="K711" s="185">
        <v>0</v>
      </c>
      <c r="L711" s="168">
        <v>0</v>
      </c>
      <c r="M711" s="185">
        <v>0</v>
      </c>
      <c r="N711" s="168">
        <v>0</v>
      </c>
      <c r="O711" s="168">
        <v>0</v>
      </c>
      <c r="P711" s="168">
        <v>0</v>
      </c>
      <c r="Q711" s="168">
        <v>0</v>
      </c>
      <c r="R711" s="168">
        <v>0</v>
      </c>
      <c r="S711" s="168">
        <v>0</v>
      </c>
      <c r="T711" s="168">
        <v>0</v>
      </c>
      <c r="U711" s="168">
        <v>0</v>
      </c>
      <c r="V711" s="168">
        <v>0</v>
      </c>
      <c r="W711" s="168" t="s">
        <v>1165</v>
      </c>
      <c r="X711" s="183" t="s">
        <v>1160</v>
      </c>
      <c r="Y711" s="168" t="s">
        <v>55</v>
      </c>
      <c r="Z711" s="170">
        <v>2017011000179</v>
      </c>
      <c r="AA711" s="170" t="s">
        <v>1238</v>
      </c>
      <c r="AB711" s="169" t="s">
        <v>1166</v>
      </c>
      <c r="AC711" s="169" t="s">
        <v>1167</v>
      </c>
      <c r="AD711" s="170">
        <v>3202032</v>
      </c>
      <c r="AE711" s="169" t="s">
        <v>1217</v>
      </c>
      <c r="AF711" s="169" t="s">
        <v>1289</v>
      </c>
      <c r="AG711" s="168" t="s">
        <v>1137</v>
      </c>
      <c r="AH711" s="192"/>
    </row>
    <row r="712" spans="1:34" ht="98.25" customHeight="1" x14ac:dyDescent="0.25">
      <c r="A712" s="192"/>
      <c r="B712" s="168" t="s">
        <v>1314</v>
      </c>
      <c r="C712" s="168" t="s">
        <v>1315</v>
      </c>
      <c r="D712" s="168" t="s">
        <v>1360</v>
      </c>
      <c r="E712" s="183" t="s">
        <v>1360</v>
      </c>
      <c r="F712" s="168" t="s">
        <v>1152</v>
      </c>
      <c r="G712" s="183" t="s">
        <v>1158</v>
      </c>
      <c r="H712" s="168" t="s">
        <v>1320</v>
      </c>
      <c r="I712" s="168" t="s">
        <v>1118</v>
      </c>
      <c r="J712" s="186">
        <v>44000000</v>
      </c>
      <c r="K712" s="185"/>
      <c r="L712" s="168"/>
      <c r="M712" s="185"/>
      <c r="N712" s="168"/>
      <c r="O712" s="168"/>
      <c r="P712" s="168"/>
      <c r="Q712" s="168"/>
      <c r="R712" s="168"/>
      <c r="S712" s="168"/>
      <c r="T712" s="168"/>
      <c r="U712" s="168"/>
      <c r="V712" s="168"/>
      <c r="W712" s="168" t="s">
        <v>1165</v>
      </c>
      <c r="X712" s="183" t="s">
        <v>1160</v>
      </c>
      <c r="Y712" s="168" t="s">
        <v>55</v>
      </c>
      <c r="Z712" s="170">
        <v>2017011000179</v>
      </c>
      <c r="AA712" s="170" t="s">
        <v>1238</v>
      </c>
      <c r="AB712" s="169" t="s">
        <v>1179</v>
      </c>
      <c r="AC712" s="169" t="s">
        <v>1235</v>
      </c>
      <c r="AD712" s="170">
        <v>3202036</v>
      </c>
      <c r="AE712" s="169" t="s">
        <v>1236</v>
      </c>
      <c r="AF712" s="169" t="s">
        <v>1237</v>
      </c>
      <c r="AG712" s="168" t="s">
        <v>1311</v>
      </c>
      <c r="AH712" s="192"/>
    </row>
    <row r="713" spans="1:34" ht="98.25" customHeight="1" x14ac:dyDescent="0.25">
      <c r="A713" s="192"/>
      <c r="B713" s="168" t="s">
        <v>1314</v>
      </c>
      <c r="C713" s="168" t="s">
        <v>1315</v>
      </c>
      <c r="D713" s="168" t="s">
        <v>1360</v>
      </c>
      <c r="E713" s="183" t="s">
        <v>1360</v>
      </c>
      <c r="F713" s="168" t="s">
        <v>1152</v>
      </c>
      <c r="G713" s="183" t="s">
        <v>1158</v>
      </c>
      <c r="H713" s="168" t="s">
        <v>1320</v>
      </c>
      <c r="I713" s="168" t="s">
        <v>1118</v>
      </c>
      <c r="J713" s="186">
        <v>0</v>
      </c>
      <c r="K713" s="185"/>
      <c r="L713" s="168"/>
      <c r="M713" s="185"/>
      <c r="N713" s="168"/>
      <c r="O713" s="168"/>
      <c r="P713" s="168"/>
      <c r="Q713" s="168"/>
      <c r="R713" s="168"/>
      <c r="S713" s="168"/>
      <c r="T713" s="168"/>
      <c r="U713" s="168"/>
      <c r="V713" s="168"/>
      <c r="W713" s="168" t="s">
        <v>1165</v>
      </c>
      <c r="X713" s="183" t="s">
        <v>1160</v>
      </c>
      <c r="Y713" s="168" t="s">
        <v>55</v>
      </c>
      <c r="Z713" s="170">
        <v>2017011000179</v>
      </c>
      <c r="AA713" s="170" t="s">
        <v>1238</v>
      </c>
      <c r="AB713" s="169" t="s">
        <v>1179</v>
      </c>
      <c r="AC713" s="169" t="s">
        <v>1235</v>
      </c>
      <c r="AD713" s="170">
        <v>3202036</v>
      </c>
      <c r="AE713" s="169" t="s">
        <v>1321</v>
      </c>
      <c r="AF713" s="169" t="s">
        <v>1322</v>
      </c>
      <c r="AG713" s="168" t="s">
        <v>1311</v>
      </c>
      <c r="AH713" s="192"/>
    </row>
    <row r="714" spans="1:34" ht="98.25" customHeight="1" x14ac:dyDescent="0.25">
      <c r="A714" s="192"/>
      <c r="B714" s="168" t="s">
        <v>1314</v>
      </c>
      <c r="C714" s="168" t="s">
        <v>1315</v>
      </c>
      <c r="D714" s="168" t="s">
        <v>1360</v>
      </c>
      <c r="E714" s="183" t="s">
        <v>1360</v>
      </c>
      <c r="F714" s="168" t="s">
        <v>1116</v>
      </c>
      <c r="G714" s="183" t="s">
        <v>1158</v>
      </c>
      <c r="H714" s="168" t="s">
        <v>1117</v>
      </c>
      <c r="I714" s="168" t="s">
        <v>1118</v>
      </c>
      <c r="J714" s="186">
        <v>1124800</v>
      </c>
      <c r="K714" s="185"/>
      <c r="L714" s="168"/>
      <c r="M714" s="185"/>
      <c r="N714" s="168"/>
      <c r="O714" s="168"/>
      <c r="P714" s="168"/>
      <c r="Q714" s="168"/>
      <c r="R714" s="168"/>
      <c r="S714" s="168"/>
      <c r="T714" s="168"/>
      <c r="U714" s="168"/>
      <c r="V714" s="168"/>
      <c r="W714" s="168" t="s">
        <v>1165</v>
      </c>
      <c r="X714" s="183" t="s">
        <v>1160</v>
      </c>
      <c r="Y714" s="168" t="s">
        <v>55</v>
      </c>
      <c r="Z714" s="170">
        <v>2017011000179</v>
      </c>
      <c r="AA714" s="170" t="s">
        <v>1238</v>
      </c>
      <c r="AB714" s="169" t="s">
        <v>1179</v>
      </c>
      <c r="AC714" s="169" t="s">
        <v>1244</v>
      </c>
      <c r="AD714" s="170">
        <v>3202002</v>
      </c>
      <c r="AE714" s="169" t="s">
        <v>1122</v>
      </c>
      <c r="AF714" s="169" t="s">
        <v>1316</v>
      </c>
      <c r="AG714" s="168" t="s">
        <v>1128</v>
      </c>
      <c r="AH714" s="192"/>
    </row>
    <row r="715" spans="1:34" ht="98.25" customHeight="1" x14ac:dyDescent="0.25">
      <c r="A715" s="192"/>
      <c r="B715" s="168" t="s">
        <v>1314</v>
      </c>
      <c r="C715" s="168" t="s">
        <v>1315</v>
      </c>
      <c r="D715" s="168" t="s">
        <v>1360</v>
      </c>
      <c r="E715" s="183" t="s">
        <v>1360</v>
      </c>
      <c r="F715" s="168" t="s">
        <v>1116</v>
      </c>
      <c r="G715" s="183" t="s">
        <v>1158</v>
      </c>
      <c r="H715" s="168" t="s">
        <v>1117</v>
      </c>
      <c r="I715" s="168" t="s">
        <v>1118</v>
      </c>
      <c r="J715" s="184">
        <v>30932000</v>
      </c>
      <c r="K715" s="185"/>
      <c r="L715" s="168"/>
      <c r="M715" s="185"/>
      <c r="N715" s="168"/>
      <c r="O715" s="168"/>
      <c r="P715" s="168"/>
      <c r="Q715" s="168"/>
      <c r="R715" s="168"/>
      <c r="S715" s="168"/>
      <c r="T715" s="168"/>
      <c r="U715" s="168"/>
      <c r="V715" s="168"/>
      <c r="W715" s="168" t="s">
        <v>1119</v>
      </c>
      <c r="X715" s="183" t="s">
        <v>1160</v>
      </c>
      <c r="Y715" s="168" t="s">
        <v>363</v>
      </c>
      <c r="Z715" s="170">
        <v>2019011000081</v>
      </c>
      <c r="AA715" s="170" t="s">
        <v>1161</v>
      </c>
      <c r="AB715" s="169" t="s">
        <v>1120</v>
      </c>
      <c r="AC715" s="169" t="s">
        <v>606</v>
      </c>
      <c r="AD715" s="170">
        <v>3299060</v>
      </c>
      <c r="AE715" s="169" t="s">
        <v>1135</v>
      </c>
      <c r="AF715" s="169" t="s">
        <v>607</v>
      </c>
      <c r="AG715" s="168" t="s">
        <v>1128</v>
      </c>
      <c r="AH715" s="192"/>
    </row>
    <row r="716" spans="1:34" ht="98.25" customHeight="1" x14ac:dyDescent="0.25">
      <c r="A716" s="192"/>
      <c r="B716" s="168" t="s">
        <v>1314</v>
      </c>
      <c r="C716" s="168" t="s">
        <v>1315</v>
      </c>
      <c r="D716" s="168" t="s">
        <v>1361</v>
      </c>
      <c r="E716" s="183" t="s">
        <v>1361</v>
      </c>
      <c r="F716" s="168" t="s">
        <v>1223</v>
      </c>
      <c r="G716" s="183" t="s">
        <v>1312</v>
      </c>
      <c r="H716" s="168" t="s">
        <v>1117</v>
      </c>
      <c r="I716" s="168" t="s">
        <v>1118</v>
      </c>
      <c r="J716" s="184">
        <v>500000</v>
      </c>
      <c r="K716" s="185"/>
      <c r="L716" s="168"/>
      <c r="M716" s="185"/>
      <c r="N716" s="168"/>
      <c r="O716" s="168"/>
      <c r="P716" s="168"/>
      <c r="Q716" s="168"/>
      <c r="R716" s="168"/>
      <c r="S716" s="168"/>
      <c r="T716" s="168"/>
      <c r="U716" s="168"/>
      <c r="V716" s="168"/>
      <c r="W716" s="168" t="s">
        <v>1165</v>
      </c>
      <c r="X716" s="183" t="s">
        <v>1160</v>
      </c>
      <c r="Y716" s="168" t="s">
        <v>55</v>
      </c>
      <c r="Z716" s="170">
        <v>2017011000179</v>
      </c>
      <c r="AA716" s="170" t="s">
        <v>1238</v>
      </c>
      <c r="AB716" s="169" t="s">
        <v>1179</v>
      </c>
      <c r="AC716" s="169" t="s">
        <v>1244</v>
      </c>
      <c r="AD716" s="170">
        <v>3202002</v>
      </c>
      <c r="AE716" s="169" t="s">
        <v>1122</v>
      </c>
      <c r="AF716" s="169" t="s">
        <v>1316</v>
      </c>
      <c r="AG716" s="168" t="s">
        <v>1124</v>
      </c>
      <c r="AH716" s="192"/>
    </row>
    <row r="717" spans="1:34" ht="98.25" customHeight="1" x14ac:dyDescent="0.25">
      <c r="A717" s="192"/>
      <c r="B717" s="168" t="s">
        <v>1314</v>
      </c>
      <c r="C717" s="168" t="s">
        <v>1315</v>
      </c>
      <c r="D717" s="168" t="s">
        <v>1361</v>
      </c>
      <c r="E717" s="183" t="s">
        <v>1361</v>
      </c>
      <c r="F717" s="168" t="s">
        <v>1223</v>
      </c>
      <c r="G717" s="183" t="s">
        <v>1312</v>
      </c>
      <c r="H717" s="168" t="s">
        <v>1117</v>
      </c>
      <c r="I717" s="168" t="s">
        <v>1118</v>
      </c>
      <c r="J717" s="184">
        <v>0</v>
      </c>
      <c r="K717" s="185"/>
      <c r="L717" s="168"/>
      <c r="M717" s="185"/>
      <c r="N717" s="168"/>
      <c r="O717" s="168"/>
      <c r="P717" s="168"/>
      <c r="Q717" s="168"/>
      <c r="R717" s="168"/>
      <c r="S717" s="168"/>
      <c r="T717" s="168"/>
      <c r="U717" s="168"/>
      <c r="V717" s="168"/>
      <c r="W717" s="168" t="s">
        <v>1165</v>
      </c>
      <c r="X717" s="183" t="s">
        <v>1160</v>
      </c>
      <c r="Y717" s="168" t="s">
        <v>55</v>
      </c>
      <c r="Z717" s="170">
        <v>2017011000179</v>
      </c>
      <c r="AA717" s="170" t="s">
        <v>1238</v>
      </c>
      <c r="AB717" s="169" t="s">
        <v>1179</v>
      </c>
      <c r="AC717" s="169" t="s">
        <v>1244</v>
      </c>
      <c r="AD717" s="170">
        <v>3202002</v>
      </c>
      <c r="AE717" s="169" t="s">
        <v>1122</v>
      </c>
      <c r="AF717" s="169" t="s">
        <v>1316</v>
      </c>
      <c r="AG717" s="168" t="s">
        <v>1192</v>
      </c>
      <c r="AH717" s="192"/>
    </row>
    <row r="718" spans="1:34" ht="98.25" customHeight="1" x14ac:dyDescent="0.25">
      <c r="A718" s="192"/>
      <c r="B718" s="168" t="s">
        <v>1314</v>
      </c>
      <c r="C718" s="168" t="s">
        <v>1315</v>
      </c>
      <c r="D718" s="168" t="s">
        <v>1361</v>
      </c>
      <c r="E718" s="183" t="s">
        <v>1361</v>
      </c>
      <c r="F718" s="168" t="s">
        <v>1223</v>
      </c>
      <c r="G718" s="183" t="s">
        <v>1312</v>
      </c>
      <c r="H718" s="168" t="s">
        <v>1117</v>
      </c>
      <c r="I718" s="168" t="s">
        <v>1118</v>
      </c>
      <c r="J718" s="184">
        <v>0</v>
      </c>
      <c r="K718" s="185"/>
      <c r="L718" s="168"/>
      <c r="M718" s="185"/>
      <c r="N718" s="168"/>
      <c r="O718" s="168"/>
      <c r="P718" s="168"/>
      <c r="Q718" s="168"/>
      <c r="R718" s="168"/>
      <c r="S718" s="168"/>
      <c r="T718" s="168"/>
      <c r="U718" s="168"/>
      <c r="V718" s="168"/>
      <c r="W718" s="168" t="s">
        <v>1165</v>
      </c>
      <c r="X718" s="183" t="s">
        <v>1160</v>
      </c>
      <c r="Y718" s="168" t="s">
        <v>55</v>
      </c>
      <c r="Z718" s="170">
        <v>2017011000179</v>
      </c>
      <c r="AA718" s="170" t="s">
        <v>1238</v>
      </c>
      <c r="AB718" s="169" t="s">
        <v>1179</v>
      </c>
      <c r="AC718" s="169" t="s">
        <v>1244</v>
      </c>
      <c r="AD718" s="170">
        <v>3202002</v>
      </c>
      <c r="AE718" s="169" t="s">
        <v>1122</v>
      </c>
      <c r="AF718" s="169" t="s">
        <v>1316</v>
      </c>
      <c r="AG718" s="168" t="s">
        <v>1137</v>
      </c>
      <c r="AH718" s="192"/>
    </row>
    <row r="719" spans="1:34" ht="98.25" customHeight="1" x14ac:dyDescent="0.25">
      <c r="A719" s="192"/>
      <c r="B719" s="168" t="s">
        <v>1314</v>
      </c>
      <c r="C719" s="168" t="s">
        <v>1315</v>
      </c>
      <c r="D719" s="168" t="s">
        <v>1361</v>
      </c>
      <c r="E719" s="183" t="s">
        <v>1361</v>
      </c>
      <c r="F719" s="168" t="s">
        <v>1223</v>
      </c>
      <c r="G719" s="183" t="s">
        <v>1312</v>
      </c>
      <c r="H719" s="168" t="s">
        <v>1117</v>
      </c>
      <c r="I719" s="168" t="s">
        <v>1118</v>
      </c>
      <c r="J719" s="184">
        <v>5000000</v>
      </c>
      <c r="K719" s="185"/>
      <c r="L719" s="168"/>
      <c r="M719" s="185"/>
      <c r="N719" s="168"/>
      <c r="O719" s="168"/>
      <c r="P719" s="168"/>
      <c r="Q719" s="168"/>
      <c r="R719" s="168"/>
      <c r="S719" s="168"/>
      <c r="T719" s="168"/>
      <c r="U719" s="168"/>
      <c r="V719" s="168"/>
      <c r="W719" s="168" t="s">
        <v>1165</v>
      </c>
      <c r="X719" s="183" t="s">
        <v>1160</v>
      </c>
      <c r="Y719" s="168" t="s">
        <v>55</v>
      </c>
      <c r="Z719" s="170">
        <v>2017011000179</v>
      </c>
      <c r="AA719" s="170" t="s">
        <v>1238</v>
      </c>
      <c r="AB719" s="169" t="s">
        <v>1166</v>
      </c>
      <c r="AC719" s="169" t="s">
        <v>1167</v>
      </c>
      <c r="AD719" s="170">
        <v>3202032</v>
      </c>
      <c r="AE719" s="169" t="s">
        <v>1217</v>
      </c>
      <c r="AF719" s="169" t="s">
        <v>1289</v>
      </c>
      <c r="AG719" s="168" t="s">
        <v>1126</v>
      </c>
      <c r="AH719" s="192"/>
    </row>
    <row r="720" spans="1:34" ht="98.25" customHeight="1" x14ac:dyDescent="0.25">
      <c r="A720" s="192"/>
      <c r="B720" s="168" t="s">
        <v>1314</v>
      </c>
      <c r="C720" s="168" t="s">
        <v>1315</v>
      </c>
      <c r="D720" s="168" t="s">
        <v>1361</v>
      </c>
      <c r="E720" s="183" t="s">
        <v>1361</v>
      </c>
      <c r="F720" s="168" t="s">
        <v>1223</v>
      </c>
      <c r="G720" s="183" t="s">
        <v>1312</v>
      </c>
      <c r="H720" s="168" t="s">
        <v>1117</v>
      </c>
      <c r="I720" s="168" t="s">
        <v>1118</v>
      </c>
      <c r="J720" s="184">
        <v>0</v>
      </c>
      <c r="K720" s="185"/>
      <c r="L720" s="168"/>
      <c r="M720" s="185"/>
      <c r="N720" s="168"/>
      <c r="O720" s="168"/>
      <c r="P720" s="168"/>
      <c r="Q720" s="168"/>
      <c r="R720" s="168"/>
      <c r="S720" s="168"/>
      <c r="T720" s="168"/>
      <c r="U720" s="168"/>
      <c r="V720" s="168"/>
      <c r="W720" s="168" t="s">
        <v>1165</v>
      </c>
      <c r="X720" s="183" t="s">
        <v>1160</v>
      </c>
      <c r="Y720" s="168" t="s">
        <v>55</v>
      </c>
      <c r="Z720" s="170">
        <v>2017011000179</v>
      </c>
      <c r="AA720" s="170" t="s">
        <v>1238</v>
      </c>
      <c r="AB720" s="169" t="s">
        <v>1166</v>
      </c>
      <c r="AC720" s="169" t="s">
        <v>1167</v>
      </c>
      <c r="AD720" s="170">
        <v>3202032</v>
      </c>
      <c r="AE720" s="169" t="s">
        <v>1217</v>
      </c>
      <c r="AF720" s="169" t="s">
        <v>1289</v>
      </c>
      <c r="AG720" s="168" t="s">
        <v>1192</v>
      </c>
      <c r="AH720" s="192"/>
    </row>
    <row r="721" spans="1:34" ht="98.25" customHeight="1" x14ac:dyDescent="0.25">
      <c r="A721" s="192"/>
      <c r="B721" s="168" t="s">
        <v>1314</v>
      </c>
      <c r="C721" s="168" t="s">
        <v>1315</v>
      </c>
      <c r="D721" s="168" t="s">
        <v>1361</v>
      </c>
      <c r="E721" s="183" t="s">
        <v>1361</v>
      </c>
      <c r="F721" s="168" t="s">
        <v>1223</v>
      </c>
      <c r="G721" s="183" t="s">
        <v>1312</v>
      </c>
      <c r="H721" s="168" t="s">
        <v>1117</v>
      </c>
      <c r="I721" s="168" t="s">
        <v>1118</v>
      </c>
      <c r="J721" s="184">
        <v>18000000</v>
      </c>
      <c r="K721" s="185"/>
      <c r="L721" s="168"/>
      <c r="M721" s="185"/>
      <c r="N721" s="168"/>
      <c r="O721" s="168"/>
      <c r="P721" s="168"/>
      <c r="Q721" s="168" t="s">
        <v>1171</v>
      </c>
      <c r="R721" s="168" t="s">
        <v>1317</v>
      </c>
      <c r="S721" s="168"/>
      <c r="T721" s="168"/>
      <c r="U721" s="168"/>
      <c r="V721" s="168"/>
      <c r="W721" s="168" t="s">
        <v>1165</v>
      </c>
      <c r="X721" s="183" t="s">
        <v>1160</v>
      </c>
      <c r="Y721" s="168" t="s">
        <v>55</v>
      </c>
      <c r="Z721" s="170">
        <v>2017011000179</v>
      </c>
      <c r="AA721" s="170" t="s">
        <v>1238</v>
      </c>
      <c r="AB721" s="169" t="s">
        <v>1166</v>
      </c>
      <c r="AC721" s="169" t="s">
        <v>1167</v>
      </c>
      <c r="AD721" s="170">
        <v>3202032</v>
      </c>
      <c r="AE721" s="169" t="s">
        <v>1217</v>
      </c>
      <c r="AF721" s="169" t="s">
        <v>1289</v>
      </c>
      <c r="AG721" s="168" t="s">
        <v>1192</v>
      </c>
      <c r="AH721" s="192"/>
    </row>
    <row r="722" spans="1:34" ht="98.25" customHeight="1" x14ac:dyDescent="0.25">
      <c r="A722" s="192"/>
      <c r="B722" s="168" t="s">
        <v>1314</v>
      </c>
      <c r="C722" s="168" t="s">
        <v>1315</v>
      </c>
      <c r="D722" s="168" t="s">
        <v>1361</v>
      </c>
      <c r="E722" s="183" t="s">
        <v>1361</v>
      </c>
      <c r="F722" s="168" t="s">
        <v>1223</v>
      </c>
      <c r="G722" s="183" t="s">
        <v>1312</v>
      </c>
      <c r="H722" s="168" t="s">
        <v>1117</v>
      </c>
      <c r="I722" s="168" t="s">
        <v>1118</v>
      </c>
      <c r="J722" s="184">
        <v>12000000</v>
      </c>
      <c r="K722" s="185"/>
      <c r="L722" s="168"/>
      <c r="M722" s="185"/>
      <c r="N722" s="168"/>
      <c r="O722" s="168"/>
      <c r="P722" s="168"/>
      <c r="Q722" s="168"/>
      <c r="R722" s="168"/>
      <c r="S722" s="168"/>
      <c r="T722" s="168"/>
      <c r="U722" s="168"/>
      <c r="V722" s="168"/>
      <c r="W722" s="168" t="s">
        <v>1165</v>
      </c>
      <c r="X722" s="183" t="s">
        <v>1160</v>
      </c>
      <c r="Y722" s="168" t="s">
        <v>55</v>
      </c>
      <c r="Z722" s="170">
        <v>2017011000179</v>
      </c>
      <c r="AA722" s="170" t="s">
        <v>1238</v>
      </c>
      <c r="AB722" s="169" t="s">
        <v>1166</v>
      </c>
      <c r="AC722" s="169" t="s">
        <v>1167</v>
      </c>
      <c r="AD722" s="170">
        <v>3202032</v>
      </c>
      <c r="AE722" s="169" t="s">
        <v>1217</v>
      </c>
      <c r="AF722" s="169" t="s">
        <v>1289</v>
      </c>
      <c r="AG722" s="168" t="s">
        <v>1137</v>
      </c>
      <c r="AH722" s="192"/>
    </row>
    <row r="723" spans="1:34" ht="98.25" customHeight="1" x14ac:dyDescent="0.25">
      <c r="A723" s="192"/>
      <c r="B723" s="168" t="s">
        <v>1314</v>
      </c>
      <c r="C723" s="168" t="s">
        <v>1315</v>
      </c>
      <c r="D723" s="168" t="s">
        <v>1361</v>
      </c>
      <c r="E723" s="183" t="s">
        <v>1361</v>
      </c>
      <c r="F723" s="168" t="s">
        <v>1116</v>
      </c>
      <c r="G723" s="183" t="s">
        <v>1158</v>
      </c>
      <c r="H723" s="168" t="s">
        <v>1117</v>
      </c>
      <c r="I723" s="168" t="s">
        <v>1118</v>
      </c>
      <c r="J723" s="184">
        <v>30935964.510000002</v>
      </c>
      <c r="K723" s="185"/>
      <c r="L723" s="168"/>
      <c r="M723" s="185"/>
      <c r="N723" s="168"/>
      <c r="O723" s="168" t="s">
        <v>1247</v>
      </c>
      <c r="P723" s="168"/>
      <c r="Q723" s="168"/>
      <c r="R723" s="168"/>
      <c r="S723" s="168"/>
      <c r="T723" s="168"/>
      <c r="U723" s="168"/>
      <c r="V723" s="168"/>
      <c r="W723" s="168" t="s">
        <v>1165</v>
      </c>
      <c r="X723" s="183" t="s">
        <v>1160</v>
      </c>
      <c r="Y723" s="168" t="s">
        <v>55</v>
      </c>
      <c r="Z723" s="170">
        <v>2017011000179</v>
      </c>
      <c r="AA723" s="170" t="s">
        <v>1238</v>
      </c>
      <c r="AB723" s="169" t="s">
        <v>1166</v>
      </c>
      <c r="AC723" s="169" t="s">
        <v>1173</v>
      </c>
      <c r="AD723" s="170">
        <v>3202031</v>
      </c>
      <c r="AE723" s="169" t="s">
        <v>1174</v>
      </c>
      <c r="AF723" s="169" t="s">
        <v>1249</v>
      </c>
      <c r="AG723" s="168" t="s">
        <v>1128</v>
      </c>
      <c r="AH723" s="192"/>
    </row>
    <row r="724" spans="1:34" ht="98.25" customHeight="1" x14ac:dyDescent="0.25">
      <c r="A724" s="192"/>
      <c r="B724" s="168" t="s">
        <v>1314</v>
      </c>
      <c r="C724" s="168" t="s">
        <v>1315</v>
      </c>
      <c r="D724" s="168" t="s">
        <v>1361</v>
      </c>
      <c r="E724" s="183" t="s">
        <v>1361</v>
      </c>
      <c r="F724" s="168" t="s">
        <v>1116</v>
      </c>
      <c r="G724" s="183" t="s">
        <v>1158</v>
      </c>
      <c r="H724" s="168" t="s">
        <v>1117</v>
      </c>
      <c r="I724" s="168" t="s">
        <v>1118</v>
      </c>
      <c r="J724" s="184">
        <v>31065409.760000002</v>
      </c>
      <c r="K724" s="185"/>
      <c r="L724" s="168"/>
      <c r="M724" s="185"/>
      <c r="N724" s="168"/>
      <c r="O724" s="168" t="s">
        <v>1247</v>
      </c>
      <c r="P724" s="168"/>
      <c r="Q724" s="168"/>
      <c r="R724" s="168"/>
      <c r="S724" s="168"/>
      <c r="T724" s="168"/>
      <c r="U724" s="168"/>
      <c r="V724" s="168"/>
      <c r="W724" s="168" t="s">
        <v>1165</v>
      </c>
      <c r="X724" s="183" t="s">
        <v>1160</v>
      </c>
      <c r="Y724" s="168" t="s">
        <v>55</v>
      </c>
      <c r="Z724" s="170">
        <v>2017011000179</v>
      </c>
      <c r="AA724" s="170" t="s">
        <v>1238</v>
      </c>
      <c r="AB724" s="169" t="s">
        <v>1166</v>
      </c>
      <c r="AC724" s="169" t="s">
        <v>1173</v>
      </c>
      <c r="AD724" s="170">
        <v>3202031</v>
      </c>
      <c r="AE724" s="169" t="s">
        <v>1174</v>
      </c>
      <c r="AF724" s="169" t="s">
        <v>1249</v>
      </c>
      <c r="AG724" s="168" t="s">
        <v>1151</v>
      </c>
      <c r="AH724" s="192"/>
    </row>
    <row r="725" spans="1:34" ht="98.25" customHeight="1" x14ac:dyDescent="0.25">
      <c r="A725" s="192"/>
      <c r="B725" s="168" t="s">
        <v>1314</v>
      </c>
      <c r="C725" s="168" t="s">
        <v>1315</v>
      </c>
      <c r="D725" s="168" t="s">
        <v>1361</v>
      </c>
      <c r="E725" s="183" t="s">
        <v>1361</v>
      </c>
      <c r="F725" s="168" t="s">
        <v>1223</v>
      </c>
      <c r="G725" s="183" t="s">
        <v>1312</v>
      </c>
      <c r="H725" s="168" t="s">
        <v>1117</v>
      </c>
      <c r="I725" s="168" t="s">
        <v>1118</v>
      </c>
      <c r="J725" s="184">
        <v>0</v>
      </c>
      <c r="K725" s="185"/>
      <c r="L725" s="168"/>
      <c r="M725" s="185"/>
      <c r="N725" s="168"/>
      <c r="O725" s="168" t="s">
        <v>1247</v>
      </c>
      <c r="P725" s="168"/>
      <c r="Q725" s="168"/>
      <c r="R725" s="168"/>
      <c r="S725" s="168"/>
      <c r="T725" s="168"/>
      <c r="U725" s="168"/>
      <c r="V725" s="168"/>
      <c r="W725" s="168" t="s">
        <v>1165</v>
      </c>
      <c r="X725" s="183" t="s">
        <v>1160</v>
      </c>
      <c r="Y725" s="168" t="s">
        <v>55</v>
      </c>
      <c r="Z725" s="170">
        <v>2017011000179</v>
      </c>
      <c r="AA725" s="170" t="s">
        <v>1238</v>
      </c>
      <c r="AB725" s="169" t="s">
        <v>1166</v>
      </c>
      <c r="AC725" s="169" t="s">
        <v>1173</v>
      </c>
      <c r="AD725" s="170">
        <v>3202031</v>
      </c>
      <c r="AE725" s="169" t="s">
        <v>1174</v>
      </c>
      <c r="AF725" s="169" t="s">
        <v>1249</v>
      </c>
      <c r="AG725" s="168" t="s">
        <v>1137</v>
      </c>
      <c r="AH725" s="192"/>
    </row>
    <row r="726" spans="1:34" ht="98.25" customHeight="1" x14ac:dyDescent="0.25">
      <c r="A726" s="192"/>
      <c r="B726" s="168" t="s">
        <v>1314</v>
      </c>
      <c r="C726" s="168" t="s">
        <v>1315</v>
      </c>
      <c r="D726" s="168" t="s">
        <v>1361</v>
      </c>
      <c r="E726" s="183" t="s">
        <v>1361</v>
      </c>
      <c r="F726" s="168" t="s">
        <v>1223</v>
      </c>
      <c r="G726" s="183" t="s">
        <v>1312</v>
      </c>
      <c r="H726" s="168" t="s">
        <v>1117</v>
      </c>
      <c r="I726" s="168" t="s">
        <v>1118</v>
      </c>
      <c r="J726" s="184">
        <v>25000000</v>
      </c>
      <c r="K726" s="185"/>
      <c r="L726" s="168"/>
      <c r="M726" s="185"/>
      <c r="N726" s="168"/>
      <c r="O726" s="168" t="s">
        <v>1247</v>
      </c>
      <c r="P726" s="168"/>
      <c r="Q726" s="168"/>
      <c r="R726" s="168"/>
      <c r="S726" s="168"/>
      <c r="T726" s="168"/>
      <c r="U726" s="168"/>
      <c r="V726" s="168"/>
      <c r="W726" s="168" t="s">
        <v>1165</v>
      </c>
      <c r="X726" s="183" t="s">
        <v>1160</v>
      </c>
      <c r="Y726" s="168" t="s">
        <v>55</v>
      </c>
      <c r="Z726" s="170">
        <v>2017011000179</v>
      </c>
      <c r="AA726" s="170" t="s">
        <v>1238</v>
      </c>
      <c r="AB726" s="169" t="s">
        <v>1166</v>
      </c>
      <c r="AC726" s="169" t="s">
        <v>1173</v>
      </c>
      <c r="AD726" s="170">
        <v>3202031</v>
      </c>
      <c r="AE726" s="169" t="s">
        <v>1174</v>
      </c>
      <c r="AF726" s="169" t="s">
        <v>1249</v>
      </c>
      <c r="AG726" s="168" t="s">
        <v>1192</v>
      </c>
      <c r="AH726" s="192"/>
    </row>
    <row r="727" spans="1:34" ht="98.25" customHeight="1" x14ac:dyDescent="0.25">
      <c r="A727" s="192"/>
      <c r="B727" s="168" t="s">
        <v>1314</v>
      </c>
      <c r="C727" s="168" t="s">
        <v>1315</v>
      </c>
      <c r="D727" s="168" t="s">
        <v>1361</v>
      </c>
      <c r="E727" s="183" t="s">
        <v>1361</v>
      </c>
      <c r="F727" s="168" t="s">
        <v>1223</v>
      </c>
      <c r="G727" s="183" t="s">
        <v>1312</v>
      </c>
      <c r="H727" s="168" t="s">
        <v>1117</v>
      </c>
      <c r="I727" s="168" t="s">
        <v>1118</v>
      </c>
      <c r="J727" s="184">
        <v>600968800</v>
      </c>
      <c r="K727" s="185"/>
      <c r="L727" s="168"/>
      <c r="M727" s="185"/>
      <c r="N727" s="168"/>
      <c r="O727" s="168"/>
      <c r="P727" s="168"/>
      <c r="Q727" s="168"/>
      <c r="R727" s="168"/>
      <c r="S727" s="168"/>
      <c r="T727" s="168"/>
      <c r="U727" s="168"/>
      <c r="V727" s="168"/>
      <c r="W727" s="168" t="s">
        <v>1165</v>
      </c>
      <c r="X727" s="183" t="s">
        <v>1160</v>
      </c>
      <c r="Y727" s="168" t="s">
        <v>55</v>
      </c>
      <c r="Z727" s="170">
        <v>2017011000179</v>
      </c>
      <c r="AA727" s="170" t="s">
        <v>1238</v>
      </c>
      <c r="AB727" s="169" t="s">
        <v>1166</v>
      </c>
      <c r="AC727" s="169" t="s">
        <v>1269</v>
      </c>
      <c r="AD727" s="170">
        <v>3202005</v>
      </c>
      <c r="AE727" s="169" t="s">
        <v>1270</v>
      </c>
      <c r="AF727" s="169" t="s">
        <v>1272</v>
      </c>
      <c r="AG727" s="168" t="s">
        <v>1208</v>
      </c>
      <c r="AH727" s="192"/>
    </row>
    <row r="728" spans="1:34" ht="98.25" customHeight="1" x14ac:dyDescent="0.25">
      <c r="A728" s="192"/>
      <c r="B728" s="168" t="s">
        <v>1314</v>
      </c>
      <c r="C728" s="168" t="s">
        <v>1315</v>
      </c>
      <c r="D728" s="168" t="s">
        <v>1361</v>
      </c>
      <c r="E728" s="183" t="s">
        <v>1361</v>
      </c>
      <c r="F728" s="168" t="s">
        <v>1116</v>
      </c>
      <c r="G728" s="183" t="s">
        <v>1158</v>
      </c>
      <c r="H728" s="168" t="s">
        <v>1117</v>
      </c>
      <c r="I728" s="168" t="s">
        <v>1118</v>
      </c>
      <c r="J728" s="184">
        <v>55930000.939999998</v>
      </c>
      <c r="K728" s="185"/>
      <c r="L728" s="168"/>
      <c r="M728" s="185"/>
      <c r="N728" s="168"/>
      <c r="O728" s="168"/>
      <c r="P728" s="168"/>
      <c r="Q728" s="168"/>
      <c r="R728" s="168"/>
      <c r="S728" s="168"/>
      <c r="T728" s="168"/>
      <c r="U728" s="168"/>
      <c r="V728" s="168"/>
      <c r="W728" s="168" t="s">
        <v>1165</v>
      </c>
      <c r="X728" s="183" t="s">
        <v>1160</v>
      </c>
      <c r="Y728" s="168" t="s">
        <v>55</v>
      </c>
      <c r="Z728" s="170">
        <v>2017011000179</v>
      </c>
      <c r="AA728" s="170" t="s">
        <v>1238</v>
      </c>
      <c r="AB728" s="169" t="s">
        <v>1179</v>
      </c>
      <c r="AC728" s="169" t="s">
        <v>1180</v>
      </c>
      <c r="AD728" s="170">
        <v>3202008</v>
      </c>
      <c r="AE728" s="169" t="s">
        <v>1181</v>
      </c>
      <c r="AF728" s="169" t="s">
        <v>1186</v>
      </c>
      <c r="AG728" s="168" t="s">
        <v>1128</v>
      </c>
      <c r="AH728" s="192"/>
    </row>
    <row r="729" spans="1:34" ht="98.25" customHeight="1" x14ac:dyDescent="0.25">
      <c r="A729" s="192"/>
      <c r="B729" s="168" t="s">
        <v>1314</v>
      </c>
      <c r="C729" s="168" t="s">
        <v>1315</v>
      </c>
      <c r="D729" s="168" t="s">
        <v>1361</v>
      </c>
      <c r="E729" s="183" t="s">
        <v>1361</v>
      </c>
      <c r="F729" s="168" t="s">
        <v>1223</v>
      </c>
      <c r="G729" s="183" t="s">
        <v>1312</v>
      </c>
      <c r="H729" s="168" t="s">
        <v>1117</v>
      </c>
      <c r="I729" s="168" t="s">
        <v>1118</v>
      </c>
      <c r="J729" s="184">
        <v>1350000</v>
      </c>
      <c r="K729" s="185"/>
      <c r="L729" s="168"/>
      <c r="M729" s="185"/>
      <c r="N729" s="168"/>
      <c r="O729" s="168"/>
      <c r="P729" s="168"/>
      <c r="Q729" s="168"/>
      <c r="R729" s="168"/>
      <c r="S729" s="168"/>
      <c r="T729" s="168"/>
      <c r="U729" s="168"/>
      <c r="V729" s="168"/>
      <c r="W729" s="168" t="s">
        <v>1165</v>
      </c>
      <c r="X729" s="183" t="s">
        <v>1160</v>
      </c>
      <c r="Y729" s="168" t="s">
        <v>55</v>
      </c>
      <c r="Z729" s="170">
        <v>2017011000179</v>
      </c>
      <c r="AA729" s="170" t="s">
        <v>1238</v>
      </c>
      <c r="AB729" s="169" t="s">
        <v>1179</v>
      </c>
      <c r="AC729" s="169" t="s">
        <v>1180</v>
      </c>
      <c r="AD729" s="170">
        <v>3202008</v>
      </c>
      <c r="AE729" s="169" t="s">
        <v>1181</v>
      </c>
      <c r="AF729" s="169" t="s">
        <v>1186</v>
      </c>
      <c r="AG729" s="168" t="s">
        <v>1124</v>
      </c>
      <c r="AH729" s="192"/>
    </row>
    <row r="730" spans="1:34" ht="98.25" customHeight="1" x14ac:dyDescent="0.25">
      <c r="A730" s="192"/>
      <c r="B730" s="168" t="s">
        <v>1314</v>
      </c>
      <c r="C730" s="168" t="s">
        <v>1315</v>
      </c>
      <c r="D730" s="168" t="s">
        <v>1361</v>
      </c>
      <c r="E730" s="183" t="s">
        <v>1361</v>
      </c>
      <c r="F730" s="168" t="s">
        <v>1223</v>
      </c>
      <c r="G730" s="183" t="s">
        <v>1312</v>
      </c>
      <c r="H730" s="168" t="s">
        <v>1117</v>
      </c>
      <c r="I730" s="168" t="s">
        <v>1118</v>
      </c>
      <c r="J730" s="184">
        <v>0</v>
      </c>
      <c r="K730" s="185"/>
      <c r="L730" s="168"/>
      <c r="M730" s="185"/>
      <c r="N730" s="168"/>
      <c r="O730" s="168"/>
      <c r="P730" s="168"/>
      <c r="Q730" s="168"/>
      <c r="R730" s="168"/>
      <c r="S730" s="168"/>
      <c r="T730" s="168"/>
      <c r="U730" s="168"/>
      <c r="V730" s="168"/>
      <c r="W730" s="168" t="s">
        <v>1165</v>
      </c>
      <c r="X730" s="183" t="s">
        <v>1160</v>
      </c>
      <c r="Y730" s="168" t="s">
        <v>55</v>
      </c>
      <c r="Z730" s="170">
        <v>2017011000179</v>
      </c>
      <c r="AA730" s="170" t="s">
        <v>1238</v>
      </c>
      <c r="AB730" s="169" t="s">
        <v>1179</v>
      </c>
      <c r="AC730" s="169" t="s">
        <v>1180</v>
      </c>
      <c r="AD730" s="170">
        <v>3202008</v>
      </c>
      <c r="AE730" s="169" t="s">
        <v>1181</v>
      </c>
      <c r="AF730" s="169" t="s">
        <v>1186</v>
      </c>
      <c r="AG730" s="168" t="s">
        <v>1137</v>
      </c>
      <c r="AH730" s="192"/>
    </row>
    <row r="731" spans="1:34" ht="98.25" customHeight="1" x14ac:dyDescent="0.25">
      <c r="A731" s="192"/>
      <c r="B731" s="168" t="s">
        <v>1314</v>
      </c>
      <c r="C731" s="168" t="s">
        <v>1315</v>
      </c>
      <c r="D731" s="168" t="s">
        <v>1361</v>
      </c>
      <c r="E731" s="183" t="s">
        <v>1361</v>
      </c>
      <c r="F731" s="168" t="s">
        <v>1223</v>
      </c>
      <c r="G731" s="183" t="s">
        <v>1312</v>
      </c>
      <c r="H731" s="168" t="s">
        <v>1117</v>
      </c>
      <c r="I731" s="168" t="s">
        <v>1118</v>
      </c>
      <c r="J731" s="184">
        <v>25000000</v>
      </c>
      <c r="K731" s="185"/>
      <c r="L731" s="168"/>
      <c r="M731" s="185"/>
      <c r="N731" s="168"/>
      <c r="O731" s="168"/>
      <c r="P731" s="168"/>
      <c r="Q731" s="168"/>
      <c r="R731" s="168"/>
      <c r="S731" s="168"/>
      <c r="T731" s="168"/>
      <c r="U731" s="168"/>
      <c r="V731" s="168"/>
      <c r="W731" s="168" t="s">
        <v>1165</v>
      </c>
      <c r="X731" s="183" t="s">
        <v>1160</v>
      </c>
      <c r="Y731" s="168" t="s">
        <v>55</v>
      </c>
      <c r="Z731" s="170">
        <v>2017011000179</v>
      </c>
      <c r="AA731" s="170" t="s">
        <v>1238</v>
      </c>
      <c r="AB731" s="169" t="s">
        <v>1179</v>
      </c>
      <c r="AC731" s="169" t="s">
        <v>1180</v>
      </c>
      <c r="AD731" s="170">
        <v>3202008</v>
      </c>
      <c r="AE731" s="169" t="s">
        <v>1181</v>
      </c>
      <c r="AF731" s="169" t="s">
        <v>1186</v>
      </c>
      <c r="AG731" s="168" t="s">
        <v>1192</v>
      </c>
      <c r="AH731" s="192"/>
    </row>
    <row r="732" spans="1:34" ht="98.25" customHeight="1" x14ac:dyDescent="0.25">
      <c r="A732" s="192"/>
      <c r="B732" s="168" t="s">
        <v>1314</v>
      </c>
      <c r="C732" s="168" t="s">
        <v>1315</v>
      </c>
      <c r="D732" s="168" t="s">
        <v>1361</v>
      </c>
      <c r="E732" s="183" t="s">
        <v>1361</v>
      </c>
      <c r="F732" s="168" t="s">
        <v>1116</v>
      </c>
      <c r="G732" s="183" t="s">
        <v>1158</v>
      </c>
      <c r="H732" s="168" t="s">
        <v>1117</v>
      </c>
      <c r="I732" s="168" t="s">
        <v>1118</v>
      </c>
      <c r="J732" s="184">
        <v>5000000</v>
      </c>
      <c r="K732" s="185"/>
      <c r="L732" s="168"/>
      <c r="M732" s="185"/>
      <c r="N732" s="168"/>
      <c r="O732" s="168"/>
      <c r="P732" s="168"/>
      <c r="Q732" s="168"/>
      <c r="R732" s="168"/>
      <c r="S732" s="168"/>
      <c r="T732" s="168"/>
      <c r="U732" s="168"/>
      <c r="V732" s="168"/>
      <c r="W732" s="168" t="s">
        <v>1119</v>
      </c>
      <c r="X732" s="183" t="s">
        <v>1160</v>
      </c>
      <c r="Y732" s="168" t="s">
        <v>363</v>
      </c>
      <c r="Z732" s="170">
        <v>2019011000081</v>
      </c>
      <c r="AA732" s="170" t="s">
        <v>1161</v>
      </c>
      <c r="AB732" s="169" t="s">
        <v>1120</v>
      </c>
      <c r="AC732" s="169" t="s">
        <v>1121</v>
      </c>
      <c r="AD732" s="170">
        <v>3299054</v>
      </c>
      <c r="AE732" s="169" t="s">
        <v>1122</v>
      </c>
      <c r="AF732" s="169" t="s">
        <v>1125</v>
      </c>
      <c r="AG732" s="168" t="s">
        <v>1126</v>
      </c>
      <c r="AH732" s="192"/>
    </row>
    <row r="733" spans="1:34" ht="98.25" customHeight="1" x14ac:dyDescent="0.25">
      <c r="A733" s="192"/>
      <c r="B733" s="168" t="s">
        <v>1314</v>
      </c>
      <c r="C733" s="168" t="s">
        <v>1315</v>
      </c>
      <c r="D733" s="168" t="s">
        <v>1361</v>
      </c>
      <c r="E733" s="183" t="s">
        <v>1361</v>
      </c>
      <c r="F733" s="168" t="s">
        <v>1116</v>
      </c>
      <c r="G733" s="183" t="s">
        <v>1158</v>
      </c>
      <c r="H733" s="168" t="s">
        <v>1117</v>
      </c>
      <c r="I733" s="168" t="s">
        <v>1118</v>
      </c>
      <c r="J733" s="184">
        <v>15532000</v>
      </c>
      <c r="K733" s="185"/>
      <c r="L733" s="168"/>
      <c r="M733" s="185"/>
      <c r="N733" s="168"/>
      <c r="O733" s="168"/>
      <c r="P733" s="168"/>
      <c r="Q733" s="168"/>
      <c r="R733" s="168"/>
      <c r="S733" s="168"/>
      <c r="T733" s="168"/>
      <c r="U733" s="168"/>
      <c r="V733" s="168"/>
      <c r="W733" s="168" t="s">
        <v>1119</v>
      </c>
      <c r="X733" s="183" t="s">
        <v>1160</v>
      </c>
      <c r="Y733" s="168" t="s">
        <v>363</v>
      </c>
      <c r="Z733" s="170">
        <v>2019011000081</v>
      </c>
      <c r="AA733" s="170" t="s">
        <v>1161</v>
      </c>
      <c r="AB733" s="169" t="s">
        <v>1120</v>
      </c>
      <c r="AC733" s="169" t="s">
        <v>606</v>
      </c>
      <c r="AD733" s="170">
        <v>3299060</v>
      </c>
      <c r="AE733" s="169" t="s">
        <v>1135</v>
      </c>
      <c r="AF733" s="169" t="s">
        <v>607</v>
      </c>
      <c r="AG733" s="168" t="s">
        <v>1151</v>
      </c>
      <c r="AH733" s="192"/>
    </row>
    <row r="734" spans="1:34" ht="98.25" customHeight="1" x14ac:dyDescent="0.25">
      <c r="A734" s="192"/>
      <c r="B734" s="168" t="s">
        <v>1314</v>
      </c>
      <c r="C734" s="168" t="s">
        <v>1315</v>
      </c>
      <c r="D734" s="168" t="s">
        <v>1361</v>
      </c>
      <c r="E734" s="183" t="s">
        <v>1361</v>
      </c>
      <c r="F734" s="168" t="s">
        <v>1152</v>
      </c>
      <c r="G734" s="183" t="s">
        <v>1158</v>
      </c>
      <c r="H734" s="168" t="s">
        <v>1320</v>
      </c>
      <c r="I734" s="168" t="s">
        <v>1118</v>
      </c>
      <c r="J734" s="186">
        <v>12000000</v>
      </c>
      <c r="K734" s="185">
        <v>0</v>
      </c>
      <c r="L734" s="168">
        <v>0</v>
      </c>
      <c r="M734" s="185">
        <v>0</v>
      </c>
      <c r="N734" s="168">
        <v>0</v>
      </c>
      <c r="O734" s="168" t="s">
        <v>1247</v>
      </c>
      <c r="P734" s="168">
        <v>0</v>
      </c>
      <c r="Q734" s="168">
        <v>0</v>
      </c>
      <c r="R734" s="168">
        <v>0</v>
      </c>
      <c r="S734" s="168">
        <v>0</v>
      </c>
      <c r="T734" s="168">
        <v>0</v>
      </c>
      <c r="U734" s="168">
        <v>0</v>
      </c>
      <c r="V734" s="168">
        <v>0</v>
      </c>
      <c r="W734" s="168" t="s">
        <v>1165</v>
      </c>
      <c r="X734" s="183" t="s">
        <v>1160</v>
      </c>
      <c r="Y734" s="168" t="s">
        <v>55</v>
      </c>
      <c r="Z734" s="170">
        <v>2017011000179</v>
      </c>
      <c r="AA734" s="170" t="s">
        <v>1238</v>
      </c>
      <c r="AB734" s="169" t="s">
        <v>1166</v>
      </c>
      <c r="AC734" s="169" t="s">
        <v>1173</v>
      </c>
      <c r="AD734" s="170">
        <v>3202031</v>
      </c>
      <c r="AE734" s="169" t="s">
        <v>1174</v>
      </c>
      <c r="AF734" s="169" t="s">
        <v>1249</v>
      </c>
      <c r="AG734" s="168" t="s">
        <v>1137</v>
      </c>
      <c r="AH734" s="192"/>
    </row>
    <row r="735" spans="1:34" ht="98.25" customHeight="1" x14ac:dyDescent="0.25">
      <c r="A735" s="192"/>
      <c r="B735" s="168" t="s">
        <v>1314</v>
      </c>
      <c r="C735" s="168" t="s">
        <v>1315</v>
      </c>
      <c r="D735" s="168" t="s">
        <v>1361</v>
      </c>
      <c r="E735" s="183" t="s">
        <v>1361</v>
      </c>
      <c r="F735" s="168" t="s">
        <v>1152</v>
      </c>
      <c r="G735" s="183" t="s">
        <v>1158</v>
      </c>
      <c r="H735" s="168" t="s">
        <v>1320</v>
      </c>
      <c r="I735" s="168" t="s">
        <v>1118</v>
      </c>
      <c r="J735" s="186">
        <v>20000000</v>
      </c>
      <c r="K735" s="185">
        <v>0</v>
      </c>
      <c r="L735" s="168">
        <v>0</v>
      </c>
      <c r="M735" s="185">
        <v>0</v>
      </c>
      <c r="N735" s="168">
        <v>0</v>
      </c>
      <c r="O735" s="168">
        <v>0</v>
      </c>
      <c r="P735" s="168">
        <v>0</v>
      </c>
      <c r="Q735" s="168">
        <v>0</v>
      </c>
      <c r="R735" s="168">
        <v>0</v>
      </c>
      <c r="S735" s="168">
        <v>0</v>
      </c>
      <c r="T735" s="168">
        <v>0</v>
      </c>
      <c r="U735" s="168">
        <v>0</v>
      </c>
      <c r="V735" s="168">
        <v>0</v>
      </c>
      <c r="W735" s="168" t="s">
        <v>1165</v>
      </c>
      <c r="X735" s="183" t="s">
        <v>1160</v>
      </c>
      <c r="Y735" s="168" t="s">
        <v>55</v>
      </c>
      <c r="Z735" s="170">
        <v>2017011000179</v>
      </c>
      <c r="AA735" s="170" t="s">
        <v>1238</v>
      </c>
      <c r="AB735" s="169" t="s">
        <v>1179</v>
      </c>
      <c r="AC735" s="169" t="s">
        <v>1180</v>
      </c>
      <c r="AD735" s="170">
        <v>3202008</v>
      </c>
      <c r="AE735" s="169" t="s">
        <v>1181</v>
      </c>
      <c r="AF735" s="169" t="s">
        <v>1186</v>
      </c>
      <c r="AG735" s="168" t="s">
        <v>1137</v>
      </c>
      <c r="AH735" s="192"/>
    </row>
    <row r="736" spans="1:34" ht="98.25" customHeight="1" x14ac:dyDescent="0.25">
      <c r="A736" s="192"/>
      <c r="B736" s="168" t="s">
        <v>1314</v>
      </c>
      <c r="C736" s="168" t="s">
        <v>1315</v>
      </c>
      <c r="D736" s="168" t="s">
        <v>1361</v>
      </c>
      <c r="E736" s="183" t="s">
        <v>1361</v>
      </c>
      <c r="F736" s="168" t="s">
        <v>1152</v>
      </c>
      <c r="G736" s="183" t="s">
        <v>1158</v>
      </c>
      <c r="H736" s="168" t="s">
        <v>1320</v>
      </c>
      <c r="I736" s="168" t="s">
        <v>1118</v>
      </c>
      <c r="J736" s="186">
        <v>5000000</v>
      </c>
      <c r="K736" s="185">
        <v>0</v>
      </c>
      <c r="L736" s="168">
        <v>0</v>
      </c>
      <c r="M736" s="185">
        <v>0</v>
      </c>
      <c r="N736" s="168">
        <v>0</v>
      </c>
      <c r="O736" s="168">
        <v>0</v>
      </c>
      <c r="P736" s="168">
        <v>0</v>
      </c>
      <c r="Q736" s="168">
        <v>0</v>
      </c>
      <c r="R736" s="168">
        <v>0</v>
      </c>
      <c r="S736" s="168">
        <v>0</v>
      </c>
      <c r="T736" s="168">
        <v>0</v>
      </c>
      <c r="U736" s="168">
        <v>0</v>
      </c>
      <c r="V736" s="168">
        <v>0</v>
      </c>
      <c r="W736" s="168" t="s">
        <v>1165</v>
      </c>
      <c r="X736" s="183" t="s">
        <v>1160</v>
      </c>
      <c r="Y736" s="168" t="s">
        <v>55</v>
      </c>
      <c r="Z736" s="170">
        <v>2017011000179</v>
      </c>
      <c r="AA736" s="170" t="s">
        <v>1238</v>
      </c>
      <c r="AB736" s="169" t="s">
        <v>1179</v>
      </c>
      <c r="AC736" s="169" t="s">
        <v>1244</v>
      </c>
      <c r="AD736" s="170">
        <v>3202002</v>
      </c>
      <c r="AE736" s="169" t="s">
        <v>1122</v>
      </c>
      <c r="AF736" s="169" t="s">
        <v>1316</v>
      </c>
      <c r="AG736" s="168" t="s">
        <v>1137</v>
      </c>
      <c r="AH736" s="192"/>
    </row>
    <row r="737" spans="1:34" ht="98.25" customHeight="1" x14ac:dyDescent="0.25">
      <c r="A737" s="192"/>
      <c r="B737" s="168" t="s">
        <v>1314</v>
      </c>
      <c r="C737" s="168" t="s">
        <v>1315</v>
      </c>
      <c r="D737" s="168" t="s">
        <v>1361</v>
      </c>
      <c r="E737" s="183" t="s">
        <v>1361</v>
      </c>
      <c r="F737" s="168" t="s">
        <v>1152</v>
      </c>
      <c r="G737" s="183" t="s">
        <v>1158</v>
      </c>
      <c r="H737" s="168" t="s">
        <v>1320</v>
      </c>
      <c r="I737" s="168" t="s">
        <v>1118</v>
      </c>
      <c r="J737" s="186">
        <v>7800000</v>
      </c>
      <c r="K737" s="185">
        <v>0</v>
      </c>
      <c r="L737" s="168">
        <v>0</v>
      </c>
      <c r="M737" s="185">
        <v>0</v>
      </c>
      <c r="N737" s="168">
        <v>0</v>
      </c>
      <c r="O737" s="168">
        <v>0</v>
      </c>
      <c r="P737" s="168">
        <v>0</v>
      </c>
      <c r="Q737" s="168">
        <v>0</v>
      </c>
      <c r="R737" s="168">
        <v>0</v>
      </c>
      <c r="S737" s="168">
        <v>0</v>
      </c>
      <c r="T737" s="168">
        <v>0</v>
      </c>
      <c r="U737" s="168">
        <v>0</v>
      </c>
      <c r="V737" s="168">
        <v>0</v>
      </c>
      <c r="W737" s="168" t="s">
        <v>1165</v>
      </c>
      <c r="X737" s="183" t="s">
        <v>1160</v>
      </c>
      <c r="Y737" s="168" t="s">
        <v>55</v>
      </c>
      <c r="Z737" s="170">
        <v>2017011000179</v>
      </c>
      <c r="AA737" s="170" t="s">
        <v>1238</v>
      </c>
      <c r="AB737" s="169" t="s">
        <v>1166</v>
      </c>
      <c r="AC737" s="169" t="s">
        <v>1167</v>
      </c>
      <c r="AD737" s="170">
        <v>3202032</v>
      </c>
      <c r="AE737" s="169" t="s">
        <v>1217</v>
      </c>
      <c r="AF737" s="169" t="s">
        <v>1289</v>
      </c>
      <c r="AG737" s="168" t="s">
        <v>1192</v>
      </c>
      <c r="AH737" s="192"/>
    </row>
    <row r="738" spans="1:34" ht="98.25" customHeight="1" x14ac:dyDescent="0.25">
      <c r="A738" s="192"/>
      <c r="B738" s="168" t="s">
        <v>1314</v>
      </c>
      <c r="C738" s="168" t="s">
        <v>1315</v>
      </c>
      <c r="D738" s="168" t="s">
        <v>1361</v>
      </c>
      <c r="E738" s="183" t="s">
        <v>1361</v>
      </c>
      <c r="F738" s="168" t="s">
        <v>1152</v>
      </c>
      <c r="G738" s="183" t="s">
        <v>1158</v>
      </c>
      <c r="H738" s="168" t="s">
        <v>1320</v>
      </c>
      <c r="I738" s="168" t="s">
        <v>1118</v>
      </c>
      <c r="J738" s="186">
        <v>3500000</v>
      </c>
      <c r="K738" s="185">
        <v>0</v>
      </c>
      <c r="L738" s="168">
        <v>0</v>
      </c>
      <c r="M738" s="185">
        <v>0</v>
      </c>
      <c r="N738" s="168">
        <v>0</v>
      </c>
      <c r="O738" s="168">
        <v>0</v>
      </c>
      <c r="P738" s="168">
        <v>0</v>
      </c>
      <c r="Q738" s="168">
        <v>0</v>
      </c>
      <c r="R738" s="168">
        <v>0</v>
      </c>
      <c r="S738" s="168">
        <v>0</v>
      </c>
      <c r="T738" s="168">
        <v>0</v>
      </c>
      <c r="U738" s="168">
        <v>0</v>
      </c>
      <c r="V738" s="168">
        <v>0</v>
      </c>
      <c r="W738" s="168" t="s">
        <v>1165</v>
      </c>
      <c r="X738" s="183" t="s">
        <v>1160</v>
      </c>
      <c r="Y738" s="168" t="s">
        <v>55</v>
      </c>
      <c r="Z738" s="170">
        <v>2017011000179</v>
      </c>
      <c r="AA738" s="170" t="s">
        <v>1238</v>
      </c>
      <c r="AB738" s="169" t="s">
        <v>1179</v>
      </c>
      <c r="AC738" s="169" t="s">
        <v>1244</v>
      </c>
      <c r="AD738" s="170">
        <v>3202002</v>
      </c>
      <c r="AE738" s="169" t="s">
        <v>1122</v>
      </c>
      <c r="AF738" s="169" t="s">
        <v>1316</v>
      </c>
      <c r="AG738" s="168" t="s">
        <v>1192</v>
      </c>
      <c r="AH738" s="192"/>
    </row>
    <row r="739" spans="1:34" ht="98.25" customHeight="1" x14ac:dyDescent="0.25">
      <c r="A739" s="192"/>
      <c r="B739" s="168" t="s">
        <v>1314</v>
      </c>
      <c r="C739" s="168" t="s">
        <v>1315</v>
      </c>
      <c r="D739" s="168" t="s">
        <v>1361</v>
      </c>
      <c r="E739" s="183" t="s">
        <v>1361</v>
      </c>
      <c r="F739" s="168" t="s">
        <v>1152</v>
      </c>
      <c r="G739" s="183" t="s">
        <v>1158</v>
      </c>
      <c r="H739" s="168" t="s">
        <v>1320</v>
      </c>
      <c r="I739" s="168" t="s">
        <v>1118</v>
      </c>
      <c r="J739" s="186">
        <v>895000</v>
      </c>
      <c r="K739" s="185">
        <v>0</v>
      </c>
      <c r="L739" s="168">
        <v>0</v>
      </c>
      <c r="M739" s="185">
        <v>0</v>
      </c>
      <c r="N739" s="168">
        <v>0</v>
      </c>
      <c r="O739" s="168">
        <v>0</v>
      </c>
      <c r="P739" s="168">
        <v>0</v>
      </c>
      <c r="Q739" s="168">
        <v>0</v>
      </c>
      <c r="R739" s="168">
        <v>0</v>
      </c>
      <c r="S739" s="168">
        <v>0</v>
      </c>
      <c r="T739" s="168">
        <v>0</v>
      </c>
      <c r="U739" s="168">
        <v>0</v>
      </c>
      <c r="V739" s="168">
        <v>0</v>
      </c>
      <c r="W739" s="168" t="s">
        <v>1165</v>
      </c>
      <c r="X739" s="183" t="s">
        <v>1160</v>
      </c>
      <c r="Y739" s="168" t="s">
        <v>55</v>
      </c>
      <c r="Z739" s="170">
        <v>2017011000179</v>
      </c>
      <c r="AA739" s="170" t="s">
        <v>1238</v>
      </c>
      <c r="AB739" s="169" t="s">
        <v>1179</v>
      </c>
      <c r="AC739" s="169" t="s">
        <v>1244</v>
      </c>
      <c r="AD739" s="170">
        <v>3202002</v>
      </c>
      <c r="AE739" s="169" t="s">
        <v>1122</v>
      </c>
      <c r="AF739" s="169" t="s">
        <v>1316</v>
      </c>
      <c r="AG739" s="168" t="s">
        <v>1124</v>
      </c>
      <c r="AH739" s="192"/>
    </row>
    <row r="740" spans="1:34" ht="98.25" customHeight="1" x14ac:dyDescent="0.25">
      <c r="A740" s="192"/>
      <c r="B740" s="168" t="s">
        <v>1314</v>
      </c>
      <c r="C740" s="168" t="s">
        <v>1315</v>
      </c>
      <c r="D740" s="168" t="s">
        <v>1361</v>
      </c>
      <c r="E740" s="183" t="s">
        <v>1361</v>
      </c>
      <c r="F740" s="168" t="s">
        <v>1152</v>
      </c>
      <c r="G740" s="183" t="s">
        <v>1158</v>
      </c>
      <c r="H740" s="168" t="s">
        <v>1320</v>
      </c>
      <c r="I740" s="168" t="s">
        <v>1118</v>
      </c>
      <c r="J740" s="186">
        <v>3650000</v>
      </c>
      <c r="K740" s="185">
        <v>0</v>
      </c>
      <c r="L740" s="168">
        <v>0</v>
      </c>
      <c r="M740" s="185">
        <v>0</v>
      </c>
      <c r="N740" s="168">
        <v>0</v>
      </c>
      <c r="O740" s="168">
        <v>0</v>
      </c>
      <c r="P740" s="168">
        <v>0</v>
      </c>
      <c r="Q740" s="168">
        <v>0</v>
      </c>
      <c r="R740" s="168">
        <v>0</v>
      </c>
      <c r="S740" s="168">
        <v>0</v>
      </c>
      <c r="T740" s="168">
        <v>0</v>
      </c>
      <c r="U740" s="168">
        <v>0</v>
      </c>
      <c r="V740" s="168">
        <v>0</v>
      </c>
      <c r="W740" s="168" t="s">
        <v>1165</v>
      </c>
      <c r="X740" s="183" t="s">
        <v>1160</v>
      </c>
      <c r="Y740" s="168" t="s">
        <v>55</v>
      </c>
      <c r="Z740" s="170">
        <v>2017011000179</v>
      </c>
      <c r="AA740" s="170" t="s">
        <v>1238</v>
      </c>
      <c r="AB740" s="169" t="s">
        <v>1179</v>
      </c>
      <c r="AC740" s="169" t="s">
        <v>1180</v>
      </c>
      <c r="AD740" s="170">
        <v>3202008</v>
      </c>
      <c r="AE740" s="169" t="s">
        <v>1181</v>
      </c>
      <c r="AF740" s="169" t="s">
        <v>1186</v>
      </c>
      <c r="AG740" s="168" t="s">
        <v>1124</v>
      </c>
      <c r="AH740" s="192"/>
    </row>
    <row r="741" spans="1:34" ht="98.25" customHeight="1" x14ac:dyDescent="0.25">
      <c r="A741" s="192"/>
      <c r="B741" s="168" t="s">
        <v>1314</v>
      </c>
      <c r="C741" s="168" t="s">
        <v>1315</v>
      </c>
      <c r="D741" s="168" t="s">
        <v>1361</v>
      </c>
      <c r="E741" s="183" t="s">
        <v>1361</v>
      </c>
      <c r="F741" s="168" t="s">
        <v>1152</v>
      </c>
      <c r="G741" s="183" t="s">
        <v>1158</v>
      </c>
      <c r="H741" s="168" t="s">
        <v>1320</v>
      </c>
      <c r="I741" s="168" t="s">
        <v>1118</v>
      </c>
      <c r="J741" s="186">
        <v>6000000</v>
      </c>
      <c r="K741" s="185">
        <v>0</v>
      </c>
      <c r="L741" s="168">
        <v>0</v>
      </c>
      <c r="M741" s="185">
        <v>0</v>
      </c>
      <c r="N741" s="168">
        <v>0</v>
      </c>
      <c r="O741" s="168">
        <v>0</v>
      </c>
      <c r="P741" s="168">
        <v>0</v>
      </c>
      <c r="Q741" s="168">
        <v>0</v>
      </c>
      <c r="R741" s="168">
        <v>0</v>
      </c>
      <c r="S741" s="168">
        <v>0</v>
      </c>
      <c r="T741" s="168">
        <v>0</v>
      </c>
      <c r="U741" s="168">
        <v>0</v>
      </c>
      <c r="V741" s="168">
        <v>0</v>
      </c>
      <c r="W741" s="168" t="s">
        <v>1165</v>
      </c>
      <c r="X741" s="183" t="s">
        <v>1160</v>
      </c>
      <c r="Y741" s="168" t="s">
        <v>55</v>
      </c>
      <c r="Z741" s="170">
        <v>2017011000179</v>
      </c>
      <c r="AA741" s="170" t="s">
        <v>1238</v>
      </c>
      <c r="AB741" s="169" t="s">
        <v>1166</v>
      </c>
      <c r="AC741" s="169" t="s">
        <v>1167</v>
      </c>
      <c r="AD741" s="170">
        <v>3202032</v>
      </c>
      <c r="AE741" s="169" t="s">
        <v>1217</v>
      </c>
      <c r="AF741" s="169" t="s">
        <v>1289</v>
      </c>
      <c r="AG741" s="168" t="s">
        <v>1137</v>
      </c>
      <c r="AH741" s="192"/>
    </row>
    <row r="742" spans="1:34" ht="98.25" customHeight="1" x14ac:dyDescent="0.25">
      <c r="A742" s="192"/>
      <c r="B742" s="168" t="s">
        <v>1314</v>
      </c>
      <c r="C742" s="168" t="s">
        <v>1315</v>
      </c>
      <c r="D742" s="168" t="s">
        <v>1361</v>
      </c>
      <c r="E742" s="183" t="s">
        <v>1361</v>
      </c>
      <c r="F742" s="168" t="s">
        <v>1324</v>
      </c>
      <c r="G742" s="183" t="s">
        <v>1325</v>
      </c>
      <c r="H742" s="168" t="s">
        <v>1326</v>
      </c>
      <c r="I742" s="168" t="s">
        <v>1118</v>
      </c>
      <c r="J742" s="186">
        <v>126162414</v>
      </c>
      <c r="K742" s="185"/>
      <c r="L742" s="168"/>
      <c r="M742" s="185"/>
      <c r="N742" s="168"/>
      <c r="O742" s="168" t="s">
        <v>1133</v>
      </c>
      <c r="P742" s="168" t="s">
        <v>1327</v>
      </c>
      <c r="Q742" s="168" t="s">
        <v>1171</v>
      </c>
      <c r="R742" s="168" t="s">
        <v>1334</v>
      </c>
      <c r="S742" s="168"/>
      <c r="T742" s="168"/>
      <c r="U742" s="168"/>
      <c r="V742" s="168"/>
      <c r="W742" s="168" t="s">
        <v>1165</v>
      </c>
      <c r="X742" s="183" t="s">
        <v>1160</v>
      </c>
      <c r="Y742" s="168" t="s">
        <v>1328</v>
      </c>
      <c r="Z742" s="170">
        <v>2022011000088</v>
      </c>
      <c r="AA742" s="170" t="s">
        <v>1329</v>
      </c>
      <c r="AB742" s="169" t="s">
        <v>1330</v>
      </c>
      <c r="AC742" s="169" t="s">
        <v>1269</v>
      </c>
      <c r="AD742" s="170">
        <v>3202005</v>
      </c>
      <c r="AE742" s="169" t="s">
        <v>1331</v>
      </c>
      <c r="AF742" s="169" t="s">
        <v>1349</v>
      </c>
      <c r="AG742" s="168" t="s">
        <v>1350</v>
      </c>
      <c r="AH742" s="192"/>
    </row>
    <row r="743" spans="1:34" ht="98.25" customHeight="1" x14ac:dyDescent="0.25">
      <c r="A743" s="192"/>
      <c r="B743" s="168" t="s">
        <v>1314</v>
      </c>
      <c r="C743" s="168" t="s">
        <v>1315</v>
      </c>
      <c r="D743" s="168" t="s">
        <v>1361</v>
      </c>
      <c r="E743" s="183" t="s">
        <v>1361</v>
      </c>
      <c r="F743" s="168" t="s">
        <v>1324</v>
      </c>
      <c r="G743" s="183" t="s">
        <v>1325</v>
      </c>
      <c r="H743" s="168" t="s">
        <v>1326</v>
      </c>
      <c r="I743" s="168" t="s">
        <v>1118</v>
      </c>
      <c r="J743" s="186">
        <v>30185733</v>
      </c>
      <c r="K743" s="185"/>
      <c r="L743" s="168"/>
      <c r="M743" s="185"/>
      <c r="N743" s="168"/>
      <c r="O743" s="168" t="s">
        <v>1133</v>
      </c>
      <c r="P743" s="168" t="s">
        <v>1327</v>
      </c>
      <c r="Q743" s="168" t="s">
        <v>1171</v>
      </c>
      <c r="R743" s="168" t="s">
        <v>1334</v>
      </c>
      <c r="S743" s="168"/>
      <c r="T743" s="168"/>
      <c r="U743" s="168"/>
      <c r="V743" s="168"/>
      <c r="W743" s="168" t="s">
        <v>1165</v>
      </c>
      <c r="X743" s="183" t="s">
        <v>1160</v>
      </c>
      <c r="Y743" s="168" t="s">
        <v>1328</v>
      </c>
      <c r="Z743" s="170">
        <v>2022011000088</v>
      </c>
      <c r="AA743" s="170" t="s">
        <v>1329</v>
      </c>
      <c r="AB743" s="169" t="s">
        <v>1330</v>
      </c>
      <c r="AC743" s="169" t="s">
        <v>1269</v>
      </c>
      <c r="AD743" s="170">
        <v>3202005</v>
      </c>
      <c r="AE743" s="169" t="s">
        <v>1331</v>
      </c>
      <c r="AF743" s="169" t="s">
        <v>1335</v>
      </c>
      <c r="AG743" s="168" t="s">
        <v>1336</v>
      </c>
      <c r="AH743" s="192"/>
    </row>
    <row r="744" spans="1:34" ht="98.25" customHeight="1" x14ac:dyDescent="0.25">
      <c r="A744" s="192"/>
      <c r="B744" s="168" t="s">
        <v>1314</v>
      </c>
      <c r="C744" s="168" t="s">
        <v>1315</v>
      </c>
      <c r="D744" s="168" t="s">
        <v>1361</v>
      </c>
      <c r="E744" s="183" t="s">
        <v>1361</v>
      </c>
      <c r="F744" s="168" t="s">
        <v>1324</v>
      </c>
      <c r="G744" s="183" t="s">
        <v>1325</v>
      </c>
      <c r="H744" s="168" t="s">
        <v>1326</v>
      </c>
      <c r="I744" s="168" t="s">
        <v>1118</v>
      </c>
      <c r="J744" s="186">
        <v>17260332</v>
      </c>
      <c r="K744" s="185"/>
      <c r="L744" s="168"/>
      <c r="M744" s="185"/>
      <c r="N744" s="168"/>
      <c r="O744" s="168" t="s">
        <v>1133</v>
      </c>
      <c r="P744" s="168" t="s">
        <v>1327</v>
      </c>
      <c r="Q744" s="168" t="s">
        <v>1171</v>
      </c>
      <c r="R744" s="168" t="s">
        <v>1334</v>
      </c>
      <c r="S744" s="168"/>
      <c r="T744" s="168"/>
      <c r="U744" s="168"/>
      <c r="V744" s="168"/>
      <c r="W744" s="168" t="s">
        <v>1165</v>
      </c>
      <c r="X744" s="183" t="s">
        <v>1160</v>
      </c>
      <c r="Y744" s="168" t="s">
        <v>1328</v>
      </c>
      <c r="Z744" s="170">
        <v>2022011000088</v>
      </c>
      <c r="AA744" s="170" t="s">
        <v>1329</v>
      </c>
      <c r="AB744" s="169" t="s">
        <v>1330</v>
      </c>
      <c r="AC744" s="169" t="s">
        <v>1269</v>
      </c>
      <c r="AD744" s="170">
        <v>3202005</v>
      </c>
      <c r="AE744" s="169" t="s">
        <v>1331</v>
      </c>
      <c r="AF744" s="169" t="s">
        <v>1335</v>
      </c>
      <c r="AG744" s="168" t="s">
        <v>1336</v>
      </c>
      <c r="AH744" s="192"/>
    </row>
    <row r="745" spans="1:34" ht="98.25" customHeight="1" x14ac:dyDescent="0.25">
      <c r="A745" s="192"/>
      <c r="B745" s="168" t="s">
        <v>1314</v>
      </c>
      <c r="C745" s="168" t="s">
        <v>1315</v>
      </c>
      <c r="D745" s="168" t="s">
        <v>1361</v>
      </c>
      <c r="E745" s="183" t="s">
        <v>1361</v>
      </c>
      <c r="F745" s="168" t="s">
        <v>1324</v>
      </c>
      <c r="G745" s="183" t="s">
        <v>1325</v>
      </c>
      <c r="H745" s="168" t="s">
        <v>1326</v>
      </c>
      <c r="I745" s="168" t="s">
        <v>1118</v>
      </c>
      <c r="J745" s="186">
        <v>141136000</v>
      </c>
      <c r="K745" s="185"/>
      <c r="L745" s="168"/>
      <c r="M745" s="185"/>
      <c r="N745" s="168"/>
      <c r="O745" s="168" t="s">
        <v>1133</v>
      </c>
      <c r="P745" s="168" t="s">
        <v>1327</v>
      </c>
      <c r="Q745" s="168" t="s">
        <v>1171</v>
      </c>
      <c r="R745" s="168" t="s">
        <v>1334</v>
      </c>
      <c r="S745" s="168"/>
      <c r="T745" s="168"/>
      <c r="U745" s="168"/>
      <c r="V745" s="168"/>
      <c r="W745" s="168" t="s">
        <v>1165</v>
      </c>
      <c r="X745" s="183" t="s">
        <v>1160</v>
      </c>
      <c r="Y745" s="168" t="s">
        <v>1328</v>
      </c>
      <c r="Z745" s="170">
        <v>2022011000088</v>
      </c>
      <c r="AA745" s="170" t="s">
        <v>1329</v>
      </c>
      <c r="AB745" s="169" t="s">
        <v>1330</v>
      </c>
      <c r="AC745" s="169" t="s">
        <v>1269</v>
      </c>
      <c r="AD745" s="170">
        <v>3202005</v>
      </c>
      <c r="AE745" s="169" t="s">
        <v>1273</v>
      </c>
      <c r="AF745" s="169" t="s">
        <v>1332</v>
      </c>
      <c r="AG745" s="168" t="s">
        <v>1128</v>
      </c>
      <c r="AH745" s="192"/>
    </row>
    <row r="746" spans="1:34" ht="98.25" customHeight="1" x14ac:dyDescent="0.25">
      <c r="A746" s="192"/>
      <c r="B746" s="168" t="s">
        <v>1314</v>
      </c>
      <c r="C746" s="168" t="s">
        <v>1315</v>
      </c>
      <c r="D746" s="168" t="s">
        <v>1361</v>
      </c>
      <c r="E746" s="183" t="s">
        <v>1361</v>
      </c>
      <c r="F746" s="168" t="s">
        <v>1116</v>
      </c>
      <c r="G746" s="183" t="s">
        <v>1158</v>
      </c>
      <c r="H746" s="168" t="s">
        <v>1117</v>
      </c>
      <c r="I746" s="168" t="s">
        <v>1118</v>
      </c>
      <c r="J746" s="186">
        <v>1218533.3333333333</v>
      </c>
      <c r="K746" s="185"/>
      <c r="L746" s="168"/>
      <c r="M746" s="185"/>
      <c r="N746" s="168"/>
      <c r="O746" s="168"/>
      <c r="P746" s="168"/>
      <c r="Q746" s="168"/>
      <c r="R746" s="168"/>
      <c r="S746" s="168"/>
      <c r="T746" s="168"/>
      <c r="U746" s="168"/>
      <c r="V746" s="168"/>
      <c r="W746" s="168" t="s">
        <v>1165</v>
      </c>
      <c r="X746" s="183" t="s">
        <v>1160</v>
      </c>
      <c r="Y746" s="168" t="s">
        <v>55</v>
      </c>
      <c r="Z746" s="170">
        <v>2017011000179</v>
      </c>
      <c r="AA746" s="170" t="s">
        <v>1238</v>
      </c>
      <c r="AB746" s="169" t="s">
        <v>1179</v>
      </c>
      <c r="AC746" s="169" t="s">
        <v>1244</v>
      </c>
      <c r="AD746" s="170">
        <v>3202002</v>
      </c>
      <c r="AE746" s="169" t="s">
        <v>1122</v>
      </c>
      <c r="AF746" s="169" t="s">
        <v>1316</v>
      </c>
      <c r="AG746" s="168" t="s">
        <v>1128</v>
      </c>
      <c r="AH746" s="192"/>
    </row>
    <row r="747" spans="1:34" ht="98.25" customHeight="1" x14ac:dyDescent="0.25">
      <c r="A747" s="192"/>
      <c r="B747" s="168" t="s">
        <v>1314</v>
      </c>
      <c r="C747" s="168" t="s">
        <v>1315</v>
      </c>
      <c r="D747" s="168" t="s">
        <v>1361</v>
      </c>
      <c r="E747" s="183" t="s">
        <v>1361</v>
      </c>
      <c r="F747" s="168" t="s">
        <v>1116</v>
      </c>
      <c r="G747" s="183" t="s">
        <v>1158</v>
      </c>
      <c r="H747" s="168" t="s">
        <v>1117</v>
      </c>
      <c r="I747" s="168" t="s">
        <v>1118</v>
      </c>
      <c r="J747" s="184">
        <v>30932000</v>
      </c>
      <c r="K747" s="185"/>
      <c r="L747" s="168"/>
      <c r="M747" s="185"/>
      <c r="N747" s="168"/>
      <c r="O747" s="168"/>
      <c r="P747" s="168"/>
      <c r="Q747" s="168"/>
      <c r="R747" s="168"/>
      <c r="S747" s="168"/>
      <c r="T747" s="168"/>
      <c r="U747" s="168"/>
      <c r="V747" s="168"/>
      <c r="W747" s="168" t="s">
        <v>1119</v>
      </c>
      <c r="X747" s="183" t="s">
        <v>1160</v>
      </c>
      <c r="Y747" s="168" t="s">
        <v>363</v>
      </c>
      <c r="Z747" s="170">
        <v>2019011000081</v>
      </c>
      <c r="AA747" s="170" t="s">
        <v>1161</v>
      </c>
      <c r="AB747" s="169" t="s">
        <v>1120</v>
      </c>
      <c r="AC747" s="169" t="s">
        <v>606</v>
      </c>
      <c r="AD747" s="170">
        <v>3299060</v>
      </c>
      <c r="AE747" s="169" t="s">
        <v>1135</v>
      </c>
      <c r="AF747" s="169" t="s">
        <v>607</v>
      </c>
      <c r="AG747" s="168" t="s">
        <v>1128</v>
      </c>
      <c r="AH747" s="192"/>
    </row>
    <row r="748" spans="1:34" ht="98.25" customHeight="1" x14ac:dyDescent="0.25">
      <c r="A748" s="192"/>
      <c r="B748" s="168" t="s">
        <v>1314</v>
      </c>
      <c r="C748" s="168" t="s">
        <v>1315</v>
      </c>
      <c r="D748" s="168" t="s">
        <v>1362</v>
      </c>
      <c r="E748" s="183" t="s">
        <v>1362</v>
      </c>
      <c r="F748" s="168" t="s">
        <v>1223</v>
      </c>
      <c r="G748" s="183" t="s">
        <v>1312</v>
      </c>
      <c r="H748" s="168" t="s">
        <v>1117</v>
      </c>
      <c r="I748" s="168" t="s">
        <v>1118</v>
      </c>
      <c r="J748" s="184">
        <v>0</v>
      </c>
      <c r="K748" s="185"/>
      <c r="L748" s="168"/>
      <c r="M748" s="185"/>
      <c r="N748" s="168"/>
      <c r="O748" s="168"/>
      <c r="P748" s="168"/>
      <c r="Q748" s="168"/>
      <c r="R748" s="168"/>
      <c r="S748" s="168"/>
      <c r="T748" s="168"/>
      <c r="U748" s="168"/>
      <c r="V748" s="168"/>
      <c r="W748" s="168" t="s">
        <v>1165</v>
      </c>
      <c r="X748" s="183" t="s">
        <v>1160</v>
      </c>
      <c r="Y748" s="168" t="s">
        <v>55</v>
      </c>
      <c r="Z748" s="170">
        <v>2017011000179</v>
      </c>
      <c r="AA748" s="170" t="s">
        <v>1238</v>
      </c>
      <c r="AB748" s="169" t="s">
        <v>1179</v>
      </c>
      <c r="AC748" s="169" t="s">
        <v>1244</v>
      </c>
      <c r="AD748" s="170">
        <v>3202002</v>
      </c>
      <c r="AE748" s="169" t="s">
        <v>1122</v>
      </c>
      <c r="AF748" s="169" t="s">
        <v>1316</v>
      </c>
      <c r="AG748" s="168" t="s">
        <v>1137</v>
      </c>
      <c r="AH748" s="192"/>
    </row>
    <row r="749" spans="1:34" ht="98.25" customHeight="1" x14ac:dyDescent="0.25">
      <c r="A749" s="192"/>
      <c r="B749" s="168" t="s">
        <v>1314</v>
      </c>
      <c r="C749" s="168" t="s">
        <v>1315</v>
      </c>
      <c r="D749" s="168" t="s">
        <v>1362</v>
      </c>
      <c r="E749" s="183" t="s">
        <v>1362</v>
      </c>
      <c r="F749" s="168" t="s">
        <v>1116</v>
      </c>
      <c r="G749" s="183" t="s">
        <v>1158</v>
      </c>
      <c r="H749" s="168" t="s">
        <v>1117</v>
      </c>
      <c r="I749" s="168" t="s">
        <v>1118</v>
      </c>
      <c r="J749" s="184">
        <v>30935964.510000002</v>
      </c>
      <c r="K749" s="185"/>
      <c r="L749" s="168"/>
      <c r="M749" s="185"/>
      <c r="N749" s="168"/>
      <c r="O749" s="168"/>
      <c r="P749" s="168"/>
      <c r="Q749" s="168"/>
      <c r="R749" s="168"/>
      <c r="S749" s="168"/>
      <c r="T749" s="168"/>
      <c r="U749" s="168"/>
      <c r="V749" s="168"/>
      <c r="W749" s="168" t="s">
        <v>1165</v>
      </c>
      <c r="X749" s="183" t="s">
        <v>1160</v>
      </c>
      <c r="Y749" s="168" t="s">
        <v>55</v>
      </c>
      <c r="Z749" s="170">
        <v>2017011000179</v>
      </c>
      <c r="AA749" s="170" t="s">
        <v>1238</v>
      </c>
      <c r="AB749" s="169" t="s">
        <v>1179</v>
      </c>
      <c r="AC749" s="169" t="s">
        <v>1180</v>
      </c>
      <c r="AD749" s="170">
        <v>3202008</v>
      </c>
      <c r="AE749" s="169" t="s">
        <v>1181</v>
      </c>
      <c r="AF749" s="169" t="s">
        <v>1186</v>
      </c>
      <c r="AG749" s="168" t="s">
        <v>1128</v>
      </c>
      <c r="AH749" s="192"/>
    </row>
    <row r="750" spans="1:34" ht="98.25" customHeight="1" x14ac:dyDescent="0.25">
      <c r="A750" s="192"/>
      <c r="B750" s="168" t="s">
        <v>1314</v>
      </c>
      <c r="C750" s="168" t="s">
        <v>1315</v>
      </c>
      <c r="D750" s="168" t="s">
        <v>1362</v>
      </c>
      <c r="E750" s="183" t="s">
        <v>1362</v>
      </c>
      <c r="F750" s="168" t="s">
        <v>1223</v>
      </c>
      <c r="G750" s="183" t="s">
        <v>1312</v>
      </c>
      <c r="H750" s="168" t="s">
        <v>1117</v>
      </c>
      <c r="I750" s="168" t="s">
        <v>1118</v>
      </c>
      <c r="J750" s="184">
        <v>0</v>
      </c>
      <c r="K750" s="185"/>
      <c r="L750" s="168"/>
      <c r="M750" s="185"/>
      <c r="N750" s="168"/>
      <c r="O750" s="168"/>
      <c r="P750" s="168"/>
      <c r="Q750" s="168"/>
      <c r="R750" s="168"/>
      <c r="S750" s="168"/>
      <c r="T750" s="168"/>
      <c r="U750" s="168"/>
      <c r="V750" s="168"/>
      <c r="W750" s="168" t="s">
        <v>1165</v>
      </c>
      <c r="X750" s="183" t="s">
        <v>1160</v>
      </c>
      <c r="Y750" s="168" t="s">
        <v>55</v>
      </c>
      <c r="Z750" s="170">
        <v>2017011000179</v>
      </c>
      <c r="AA750" s="170" t="s">
        <v>1238</v>
      </c>
      <c r="AB750" s="169" t="s">
        <v>1179</v>
      </c>
      <c r="AC750" s="169" t="s">
        <v>1180</v>
      </c>
      <c r="AD750" s="170">
        <v>3202008</v>
      </c>
      <c r="AE750" s="169" t="s">
        <v>1181</v>
      </c>
      <c r="AF750" s="169" t="s">
        <v>1186</v>
      </c>
      <c r="AG750" s="168" t="s">
        <v>1192</v>
      </c>
      <c r="AH750" s="192"/>
    </row>
    <row r="751" spans="1:34" ht="98.25" customHeight="1" x14ac:dyDescent="0.25">
      <c r="A751" s="192"/>
      <c r="B751" s="168" t="s">
        <v>1314</v>
      </c>
      <c r="C751" s="168" t="s">
        <v>1315</v>
      </c>
      <c r="D751" s="168" t="s">
        <v>1362</v>
      </c>
      <c r="E751" s="183" t="s">
        <v>1362</v>
      </c>
      <c r="F751" s="168" t="s">
        <v>1223</v>
      </c>
      <c r="G751" s="183" t="s">
        <v>1312</v>
      </c>
      <c r="H751" s="168" t="s">
        <v>1117</v>
      </c>
      <c r="I751" s="168" t="s">
        <v>1118</v>
      </c>
      <c r="J751" s="184">
        <v>0</v>
      </c>
      <c r="K751" s="185"/>
      <c r="L751" s="168"/>
      <c r="M751" s="185"/>
      <c r="N751" s="168"/>
      <c r="O751" s="168"/>
      <c r="P751" s="168"/>
      <c r="Q751" s="168"/>
      <c r="R751" s="168"/>
      <c r="S751" s="168"/>
      <c r="T751" s="168"/>
      <c r="U751" s="168"/>
      <c r="V751" s="168"/>
      <c r="W751" s="168" t="s">
        <v>1165</v>
      </c>
      <c r="X751" s="183" t="s">
        <v>1160</v>
      </c>
      <c r="Y751" s="168" t="s">
        <v>55</v>
      </c>
      <c r="Z751" s="170">
        <v>2017011000179</v>
      </c>
      <c r="AA751" s="170" t="s">
        <v>1238</v>
      </c>
      <c r="AB751" s="169" t="s">
        <v>1179</v>
      </c>
      <c r="AC751" s="169" t="s">
        <v>1180</v>
      </c>
      <c r="AD751" s="170">
        <v>3202008</v>
      </c>
      <c r="AE751" s="169" t="s">
        <v>1181</v>
      </c>
      <c r="AF751" s="169" t="s">
        <v>1186</v>
      </c>
      <c r="AG751" s="168" t="s">
        <v>1192</v>
      </c>
      <c r="AH751" s="192"/>
    </row>
    <row r="752" spans="1:34" ht="98.25" customHeight="1" x14ac:dyDescent="0.25">
      <c r="A752" s="192"/>
      <c r="B752" s="168" t="s">
        <v>1314</v>
      </c>
      <c r="C752" s="168" t="s">
        <v>1315</v>
      </c>
      <c r="D752" s="168" t="s">
        <v>1362</v>
      </c>
      <c r="E752" s="183" t="s">
        <v>1362</v>
      </c>
      <c r="F752" s="168" t="s">
        <v>1223</v>
      </c>
      <c r="G752" s="183" t="s">
        <v>1312</v>
      </c>
      <c r="H752" s="168" t="s">
        <v>1117</v>
      </c>
      <c r="I752" s="168" t="s">
        <v>1118</v>
      </c>
      <c r="J752" s="184">
        <v>0</v>
      </c>
      <c r="K752" s="185"/>
      <c r="L752" s="168"/>
      <c r="M752" s="185"/>
      <c r="N752" s="168"/>
      <c r="O752" s="168"/>
      <c r="P752" s="168"/>
      <c r="Q752" s="168"/>
      <c r="R752" s="168"/>
      <c r="S752" s="168"/>
      <c r="T752" s="168"/>
      <c r="U752" s="168"/>
      <c r="V752" s="168"/>
      <c r="W752" s="168" t="s">
        <v>1165</v>
      </c>
      <c r="X752" s="183" t="s">
        <v>1160</v>
      </c>
      <c r="Y752" s="168" t="s">
        <v>55</v>
      </c>
      <c r="Z752" s="170">
        <v>2017011000179</v>
      </c>
      <c r="AA752" s="170" t="s">
        <v>1238</v>
      </c>
      <c r="AB752" s="169" t="s">
        <v>1179</v>
      </c>
      <c r="AC752" s="169" t="s">
        <v>1180</v>
      </c>
      <c r="AD752" s="170">
        <v>3202008</v>
      </c>
      <c r="AE752" s="169" t="s">
        <v>1181</v>
      </c>
      <c r="AF752" s="169" t="s">
        <v>1186</v>
      </c>
      <c r="AG752" s="168" t="s">
        <v>1137</v>
      </c>
      <c r="AH752" s="192"/>
    </row>
    <row r="753" spans="1:34" ht="98.25" customHeight="1" x14ac:dyDescent="0.25">
      <c r="A753" s="192"/>
      <c r="B753" s="168" t="s">
        <v>1314</v>
      </c>
      <c r="C753" s="168" t="s">
        <v>1315</v>
      </c>
      <c r="D753" s="168" t="s">
        <v>1362</v>
      </c>
      <c r="E753" s="183" t="s">
        <v>1362</v>
      </c>
      <c r="F753" s="168" t="s">
        <v>1223</v>
      </c>
      <c r="G753" s="183" t="s">
        <v>1312</v>
      </c>
      <c r="H753" s="168" t="s">
        <v>1117</v>
      </c>
      <c r="I753" s="168" t="s">
        <v>1118</v>
      </c>
      <c r="J753" s="184">
        <v>10000000</v>
      </c>
      <c r="K753" s="185"/>
      <c r="L753" s="168"/>
      <c r="M753" s="185"/>
      <c r="N753" s="168"/>
      <c r="O753" s="168"/>
      <c r="P753" s="168"/>
      <c r="Q753" s="168"/>
      <c r="R753" s="168"/>
      <c r="S753" s="168"/>
      <c r="T753" s="168"/>
      <c r="U753" s="168"/>
      <c r="V753" s="168"/>
      <c r="W753" s="168" t="s">
        <v>1165</v>
      </c>
      <c r="X753" s="183" t="s">
        <v>1160</v>
      </c>
      <c r="Y753" s="168" t="s">
        <v>55</v>
      </c>
      <c r="Z753" s="170">
        <v>2017011000179</v>
      </c>
      <c r="AA753" s="170" t="s">
        <v>1238</v>
      </c>
      <c r="AB753" s="169" t="s">
        <v>1179</v>
      </c>
      <c r="AC753" s="169" t="s">
        <v>1180</v>
      </c>
      <c r="AD753" s="170">
        <v>3202008</v>
      </c>
      <c r="AE753" s="169" t="s">
        <v>1181</v>
      </c>
      <c r="AF753" s="169" t="s">
        <v>1186</v>
      </c>
      <c r="AG753" s="168" t="s">
        <v>1126</v>
      </c>
      <c r="AH753" s="192"/>
    </row>
    <row r="754" spans="1:34" ht="98.25" customHeight="1" x14ac:dyDescent="0.25">
      <c r="A754" s="192"/>
      <c r="B754" s="168" t="s">
        <v>1314</v>
      </c>
      <c r="C754" s="168" t="s">
        <v>1315</v>
      </c>
      <c r="D754" s="168" t="s">
        <v>1362</v>
      </c>
      <c r="E754" s="183" t="s">
        <v>1362</v>
      </c>
      <c r="F754" s="168" t="s">
        <v>1223</v>
      </c>
      <c r="G754" s="183" t="s">
        <v>1312</v>
      </c>
      <c r="H754" s="168" t="s">
        <v>1117</v>
      </c>
      <c r="I754" s="168" t="s">
        <v>1118</v>
      </c>
      <c r="J754" s="184">
        <v>4320000</v>
      </c>
      <c r="K754" s="185"/>
      <c r="L754" s="168"/>
      <c r="M754" s="185"/>
      <c r="N754" s="168"/>
      <c r="O754" s="168"/>
      <c r="P754" s="168"/>
      <c r="Q754" s="168"/>
      <c r="R754" s="168"/>
      <c r="S754" s="168"/>
      <c r="T754" s="168"/>
      <c r="U754" s="168"/>
      <c r="V754" s="168"/>
      <c r="W754" s="168" t="s">
        <v>1165</v>
      </c>
      <c r="X754" s="183" t="s">
        <v>1160</v>
      </c>
      <c r="Y754" s="168" t="s">
        <v>55</v>
      </c>
      <c r="Z754" s="170">
        <v>2017011000179</v>
      </c>
      <c r="AA754" s="170" t="s">
        <v>1238</v>
      </c>
      <c r="AB754" s="169" t="s">
        <v>1179</v>
      </c>
      <c r="AC754" s="169" t="s">
        <v>1180</v>
      </c>
      <c r="AD754" s="170">
        <v>3202008</v>
      </c>
      <c r="AE754" s="169" t="s">
        <v>1181</v>
      </c>
      <c r="AF754" s="169" t="s">
        <v>1186</v>
      </c>
      <c r="AG754" s="168" t="s">
        <v>1124</v>
      </c>
      <c r="AH754" s="192"/>
    </row>
    <row r="755" spans="1:34" ht="98.25" customHeight="1" x14ac:dyDescent="0.25">
      <c r="A755" s="192"/>
      <c r="B755" s="168" t="s">
        <v>1314</v>
      </c>
      <c r="C755" s="168" t="s">
        <v>1315</v>
      </c>
      <c r="D755" s="168" t="s">
        <v>1362</v>
      </c>
      <c r="E755" s="183" t="s">
        <v>1362</v>
      </c>
      <c r="F755" s="168" t="s">
        <v>1223</v>
      </c>
      <c r="G755" s="183" t="s">
        <v>1312</v>
      </c>
      <c r="H755" s="168" t="s">
        <v>1117</v>
      </c>
      <c r="I755" s="168" t="s">
        <v>1118</v>
      </c>
      <c r="J755" s="184">
        <v>0</v>
      </c>
      <c r="K755" s="185"/>
      <c r="L755" s="168"/>
      <c r="M755" s="185"/>
      <c r="N755" s="168"/>
      <c r="O755" s="168"/>
      <c r="P755" s="168"/>
      <c r="Q755" s="168"/>
      <c r="R755" s="168"/>
      <c r="S755" s="168"/>
      <c r="T755" s="168"/>
      <c r="U755" s="168"/>
      <c r="V755" s="168"/>
      <c r="W755" s="168" t="s">
        <v>1165</v>
      </c>
      <c r="X755" s="183" t="s">
        <v>1160</v>
      </c>
      <c r="Y755" s="168" t="s">
        <v>55</v>
      </c>
      <c r="Z755" s="170">
        <v>2017011000179</v>
      </c>
      <c r="AA755" s="170" t="s">
        <v>1238</v>
      </c>
      <c r="AB755" s="169" t="s">
        <v>1179</v>
      </c>
      <c r="AC755" s="169" t="s">
        <v>1180</v>
      </c>
      <c r="AD755" s="170">
        <v>3202008</v>
      </c>
      <c r="AE755" s="169" t="s">
        <v>1181</v>
      </c>
      <c r="AF755" s="169" t="s">
        <v>1186</v>
      </c>
      <c r="AG755" s="168" t="s">
        <v>1208</v>
      </c>
      <c r="AH755" s="192"/>
    </row>
    <row r="756" spans="1:34" ht="98.25" customHeight="1" x14ac:dyDescent="0.25">
      <c r="A756" s="192"/>
      <c r="B756" s="168" t="s">
        <v>1314</v>
      </c>
      <c r="C756" s="168" t="s">
        <v>1315</v>
      </c>
      <c r="D756" s="168" t="s">
        <v>1362</v>
      </c>
      <c r="E756" s="183" t="s">
        <v>1362</v>
      </c>
      <c r="F756" s="168" t="s">
        <v>1152</v>
      </c>
      <c r="G756" s="183" t="s">
        <v>1158</v>
      </c>
      <c r="H756" s="168" t="s">
        <v>1320</v>
      </c>
      <c r="I756" s="168" t="s">
        <v>1118</v>
      </c>
      <c r="J756" s="186">
        <v>0</v>
      </c>
      <c r="K756" s="185">
        <v>0</v>
      </c>
      <c r="L756" s="168">
        <v>0</v>
      </c>
      <c r="M756" s="185">
        <v>0</v>
      </c>
      <c r="N756" s="168">
        <v>0</v>
      </c>
      <c r="O756" s="168">
        <v>0</v>
      </c>
      <c r="P756" s="168">
        <v>0</v>
      </c>
      <c r="Q756" s="168">
        <v>0</v>
      </c>
      <c r="R756" s="168">
        <v>0</v>
      </c>
      <c r="S756" s="168">
        <v>0</v>
      </c>
      <c r="T756" s="168">
        <v>0</v>
      </c>
      <c r="U756" s="168">
        <v>0</v>
      </c>
      <c r="V756" s="168">
        <v>0</v>
      </c>
      <c r="W756" s="168" t="s">
        <v>1165</v>
      </c>
      <c r="X756" s="183" t="s">
        <v>1160</v>
      </c>
      <c r="Y756" s="168" t="s">
        <v>55</v>
      </c>
      <c r="Z756" s="170">
        <v>2017011000179</v>
      </c>
      <c r="AA756" s="170" t="s">
        <v>1238</v>
      </c>
      <c r="AB756" s="169" t="s">
        <v>1179</v>
      </c>
      <c r="AC756" s="169" t="s">
        <v>1244</v>
      </c>
      <c r="AD756" s="170">
        <v>3202002</v>
      </c>
      <c r="AE756" s="169" t="s">
        <v>1122</v>
      </c>
      <c r="AF756" s="169" t="s">
        <v>1316</v>
      </c>
      <c r="AG756" s="168" t="s">
        <v>1137</v>
      </c>
      <c r="AH756" s="192"/>
    </row>
    <row r="757" spans="1:34" ht="98.25" customHeight="1" x14ac:dyDescent="0.25">
      <c r="A757" s="192"/>
      <c r="B757" s="168" t="s">
        <v>1314</v>
      </c>
      <c r="C757" s="168" t="s">
        <v>1315</v>
      </c>
      <c r="D757" s="168" t="s">
        <v>1362</v>
      </c>
      <c r="E757" s="183" t="s">
        <v>1362</v>
      </c>
      <c r="F757" s="168" t="s">
        <v>1152</v>
      </c>
      <c r="G757" s="183" t="s">
        <v>1158</v>
      </c>
      <c r="H757" s="168" t="s">
        <v>1320</v>
      </c>
      <c r="I757" s="168" t="s">
        <v>1118</v>
      </c>
      <c r="J757" s="186">
        <v>0</v>
      </c>
      <c r="K757" s="185">
        <v>0</v>
      </c>
      <c r="L757" s="168">
        <v>0</v>
      </c>
      <c r="M757" s="185">
        <v>0</v>
      </c>
      <c r="N757" s="168">
        <v>0</v>
      </c>
      <c r="O757" s="168">
        <v>0</v>
      </c>
      <c r="P757" s="168">
        <v>0</v>
      </c>
      <c r="Q757" s="168">
        <v>0</v>
      </c>
      <c r="R757" s="168">
        <v>0</v>
      </c>
      <c r="S757" s="168">
        <v>0</v>
      </c>
      <c r="T757" s="168">
        <v>0</v>
      </c>
      <c r="U757" s="168">
        <v>0</v>
      </c>
      <c r="V757" s="168">
        <v>0</v>
      </c>
      <c r="W757" s="168" t="s">
        <v>1165</v>
      </c>
      <c r="X757" s="183" t="s">
        <v>1160</v>
      </c>
      <c r="Y757" s="168" t="s">
        <v>55</v>
      </c>
      <c r="Z757" s="170">
        <v>2017011000179</v>
      </c>
      <c r="AA757" s="170" t="s">
        <v>1238</v>
      </c>
      <c r="AB757" s="169" t="s">
        <v>1179</v>
      </c>
      <c r="AC757" s="169" t="s">
        <v>1180</v>
      </c>
      <c r="AD757" s="170">
        <v>3202008</v>
      </c>
      <c r="AE757" s="169" t="s">
        <v>1181</v>
      </c>
      <c r="AF757" s="169" t="s">
        <v>1186</v>
      </c>
      <c r="AG757" s="168" t="s">
        <v>1192</v>
      </c>
      <c r="AH757" s="192"/>
    </row>
    <row r="758" spans="1:34" ht="98.25" customHeight="1" x14ac:dyDescent="0.25">
      <c r="A758" s="192"/>
      <c r="B758" s="168" t="s">
        <v>1314</v>
      </c>
      <c r="C758" s="168" t="s">
        <v>1315</v>
      </c>
      <c r="D758" s="168" t="s">
        <v>1362</v>
      </c>
      <c r="E758" s="183" t="s">
        <v>1362</v>
      </c>
      <c r="F758" s="168" t="s">
        <v>1152</v>
      </c>
      <c r="G758" s="183" t="s">
        <v>1158</v>
      </c>
      <c r="H758" s="168" t="s">
        <v>1320</v>
      </c>
      <c r="I758" s="168" t="s">
        <v>1118</v>
      </c>
      <c r="J758" s="186">
        <v>11680000</v>
      </c>
      <c r="K758" s="185">
        <v>0</v>
      </c>
      <c r="L758" s="168">
        <v>0</v>
      </c>
      <c r="M758" s="185">
        <v>0</v>
      </c>
      <c r="N758" s="168">
        <v>0</v>
      </c>
      <c r="O758" s="168">
        <v>0</v>
      </c>
      <c r="P758" s="168">
        <v>0</v>
      </c>
      <c r="Q758" s="168">
        <v>0</v>
      </c>
      <c r="R758" s="168">
        <v>0</v>
      </c>
      <c r="S758" s="168">
        <v>0</v>
      </c>
      <c r="T758" s="168">
        <v>0</v>
      </c>
      <c r="U758" s="168">
        <v>0</v>
      </c>
      <c r="V758" s="168">
        <v>0</v>
      </c>
      <c r="W758" s="168" t="s">
        <v>1165</v>
      </c>
      <c r="X758" s="183" t="s">
        <v>1160</v>
      </c>
      <c r="Y758" s="168" t="s">
        <v>55</v>
      </c>
      <c r="Z758" s="170">
        <v>2017011000179</v>
      </c>
      <c r="AA758" s="170" t="s">
        <v>1238</v>
      </c>
      <c r="AB758" s="169" t="s">
        <v>1179</v>
      </c>
      <c r="AC758" s="169" t="s">
        <v>1180</v>
      </c>
      <c r="AD758" s="170">
        <v>3202008</v>
      </c>
      <c r="AE758" s="169" t="s">
        <v>1181</v>
      </c>
      <c r="AF758" s="169" t="s">
        <v>1186</v>
      </c>
      <c r="AG758" s="168" t="s">
        <v>1124</v>
      </c>
      <c r="AH758" s="192"/>
    </row>
    <row r="759" spans="1:34" ht="98.25" customHeight="1" x14ac:dyDescent="0.25">
      <c r="A759" s="192"/>
      <c r="B759" s="168" t="s">
        <v>1314</v>
      </c>
      <c r="C759" s="168" t="s">
        <v>1315</v>
      </c>
      <c r="D759" s="168" t="s">
        <v>1362</v>
      </c>
      <c r="E759" s="183" t="s">
        <v>1362</v>
      </c>
      <c r="F759" s="168" t="s">
        <v>1152</v>
      </c>
      <c r="G759" s="183" t="s">
        <v>1158</v>
      </c>
      <c r="H759" s="168" t="s">
        <v>1320</v>
      </c>
      <c r="I759" s="168" t="s">
        <v>1118</v>
      </c>
      <c r="J759" s="186">
        <v>0</v>
      </c>
      <c r="K759" s="185">
        <v>0</v>
      </c>
      <c r="L759" s="168">
        <v>0</v>
      </c>
      <c r="M759" s="185">
        <v>0</v>
      </c>
      <c r="N759" s="168">
        <v>0</v>
      </c>
      <c r="O759" s="168">
        <v>0</v>
      </c>
      <c r="P759" s="168">
        <v>0</v>
      </c>
      <c r="Q759" s="168">
        <v>0</v>
      </c>
      <c r="R759" s="168">
        <v>0</v>
      </c>
      <c r="S759" s="168">
        <v>0</v>
      </c>
      <c r="T759" s="168">
        <v>0</v>
      </c>
      <c r="U759" s="168">
        <v>0</v>
      </c>
      <c r="V759" s="168">
        <v>0</v>
      </c>
      <c r="W759" s="168" t="s">
        <v>1165</v>
      </c>
      <c r="X759" s="183" t="s">
        <v>1160</v>
      </c>
      <c r="Y759" s="168" t="s">
        <v>55</v>
      </c>
      <c r="Z759" s="170">
        <v>2017011000179</v>
      </c>
      <c r="AA759" s="170" t="s">
        <v>1238</v>
      </c>
      <c r="AB759" s="169" t="s">
        <v>1179</v>
      </c>
      <c r="AC759" s="169" t="s">
        <v>1180</v>
      </c>
      <c r="AD759" s="170">
        <v>3202008</v>
      </c>
      <c r="AE759" s="169" t="s">
        <v>1181</v>
      </c>
      <c r="AF759" s="169" t="s">
        <v>1186</v>
      </c>
      <c r="AG759" s="168" t="s">
        <v>1137</v>
      </c>
      <c r="AH759" s="192"/>
    </row>
    <row r="760" spans="1:34" ht="98.25" customHeight="1" x14ac:dyDescent="0.25">
      <c r="A760" s="192"/>
      <c r="B760" s="168" t="s">
        <v>1314</v>
      </c>
      <c r="C760" s="168" t="s">
        <v>1315</v>
      </c>
      <c r="D760" s="168" t="s">
        <v>1362</v>
      </c>
      <c r="E760" s="183" t="s">
        <v>1362</v>
      </c>
      <c r="F760" s="168" t="s">
        <v>1152</v>
      </c>
      <c r="G760" s="183" t="s">
        <v>1158</v>
      </c>
      <c r="H760" s="168" t="s">
        <v>1320</v>
      </c>
      <c r="I760" s="168" t="s">
        <v>1118</v>
      </c>
      <c r="J760" s="186">
        <v>20000000</v>
      </c>
      <c r="K760" s="185"/>
      <c r="L760" s="168"/>
      <c r="M760" s="185"/>
      <c r="N760" s="168"/>
      <c r="O760" s="168"/>
      <c r="P760" s="168"/>
      <c r="Q760" s="168"/>
      <c r="R760" s="168"/>
      <c r="S760" s="168"/>
      <c r="T760" s="168"/>
      <c r="U760" s="168"/>
      <c r="V760" s="168"/>
      <c r="W760" s="168" t="s">
        <v>1165</v>
      </c>
      <c r="X760" s="183" t="s">
        <v>1160</v>
      </c>
      <c r="Y760" s="168" t="s">
        <v>55</v>
      </c>
      <c r="Z760" s="170">
        <v>2017011000179</v>
      </c>
      <c r="AA760" s="170" t="s">
        <v>1238</v>
      </c>
      <c r="AB760" s="169" t="s">
        <v>1179</v>
      </c>
      <c r="AC760" s="169" t="s">
        <v>1235</v>
      </c>
      <c r="AD760" s="170">
        <v>3202036</v>
      </c>
      <c r="AE760" s="169" t="s">
        <v>1321</v>
      </c>
      <c r="AF760" s="169" t="s">
        <v>1322</v>
      </c>
      <c r="AG760" s="168" t="s">
        <v>1311</v>
      </c>
      <c r="AH760" s="192"/>
    </row>
    <row r="761" spans="1:34" ht="98.25" customHeight="1" x14ac:dyDescent="0.25">
      <c r="A761" s="192"/>
      <c r="B761" s="168" t="s">
        <v>1314</v>
      </c>
      <c r="C761" s="168" t="s">
        <v>1315</v>
      </c>
      <c r="D761" s="168" t="s">
        <v>1362</v>
      </c>
      <c r="E761" s="183" t="s">
        <v>1362</v>
      </c>
      <c r="F761" s="168" t="s">
        <v>1116</v>
      </c>
      <c r="G761" s="183" t="s">
        <v>1158</v>
      </c>
      <c r="H761" s="168" t="s">
        <v>1117</v>
      </c>
      <c r="I761" s="168" t="s">
        <v>1118</v>
      </c>
      <c r="J761" s="186">
        <v>543666.66666666674</v>
      </c>
      <c r="K761" s="185"/>
      <c r="L761" s="168"/>
      <c r="M761" s="185"/>
      <c r="N761" s="168"/>
      <c r="O761" s="168"/>
      <c r="P761" s="168"/>
      <c r="Q761" s="168"/>
      <c r="R761" s="168"/>
      <c r="S761" s="168"/>
      <c r="T761" s="168"/>
      <c r="U761" s="168"/>
      <c r="V761" s="168"/>
      <c r="W761" s="168" t="s">
        <v>1165</v>
      </c>
      <c r="X761" s="183" t="s">
        <v>1160</v>
      </c>
      <c r="Y761" s="168" t="s">
        <v>55</v>
      </c>
      <c r="Z761" s="170">
        <v>2017011000179</v>
      </c>
      <c r="AA761" s="170" t="s">
        <v>1238</v>
      </c>
      <c r="AB761" s="169" t="s">
        <v>1179</v>
      </c>
      <c r="AC761" s="169" t="s">
        <v>1244</v>
      </c>
      <c r="AD761" s="170">
        <v>3202002</v>
      </c>
      <c r="AE761" s="169" t="s">
        <v>1122</v>
      </c>
      <c r="AF761" s="169" t="s">
        <v>1316</v>
      </c>
      <c r="AG761" s="168" t="s">
        <v>1128</v>
      </c>
      <c r="AH761" s="192"/>
    </row>
    <row r="762" spans="1:34" ht="98.25" customHeight="1" x14ac:dyDescent="0.25">
      <c r="A762" s="192"/>
      <c r="B762" s="168" t="s">
        <v>1314</v>
      </c>
      <c r="C762" s="168" t="s">
        <v>1315</v>
      </c>
      <c r="D762" s="168" t="s">
        <v>1362</v>
      </c>
      <c r="E762" s="183" t="s">
        <v>1362</v>
      </c>
      <c r="F762" s="168" t="s">
        <v>1116</v>
      </c>
      <c r="G762" s="183" t="s">
        <v>1158</v>
      </c>
      <c r="H762" s="168" t="s">
        <v>1117</v>
      </c>
      <c r="I762" s="168" t="s">
        <v>1118</v>
      </c>
      <c r="J762" s="184">
        <v>25630000</v>
      </c>
      <c r="K762" s="185"/>
      <c r="L762" s="168"/>
      <c r="M762" s="185"/>
      <c r="N762" s="168"/>
      <c r="O762" s="168"/>
      <c r="P762" s="168"/>
      <c r="Q762" s="168"/>
      <c r="R762" s="168"/>
      <c r="S762" s="168"/>
      <c r="T762" s="168"/>
      <c r="U762" s="168"/>
      <c r="V762" s="168"/>
      <c r="W762" s="168" t="s">
        <v>1119</v>
      </c>
      <c r="X762" s="183" t="s">
        <v>1160</v>
      </c>
      <c r="Y762" s="168" t="s">
        <v>363</v>
      </c>
      <c r="Z762" s="170">
        <v>2019011000081</v>
      </c>
      <c r="AA762" s="170" t="s">
        <v>1161</v>
      </c>
      <c r="AB762" s="169" t="s">
        <v>1120</v>
      </c>
      <c r="AC762" s="169" t="s">
        <v>606</v>
      </c>
      <c r="AD762" s="170">
        <v>3299060</v>
      </c>
      <c r="AE762" s="169" t="s">
        <v>1135</v>
      </c>
      <c r="AF762" s="169" t="s">
        <v>607</v>
      </c>
      <c r="AG762" s="168" t="s">
        <v>1128</v>
      </c>
      <c r="AH762" s="192"/>
    </row>
    <row r="763" spans="1:34" ht="98.25" customHeight="1" x14ac:dyDescent="0.25">
      <c r="A763" s="192"/>
      <c r="B763" s="168" t="s">
        <v>1314</v>
      </c>
      <c r="C763" s="168" t="s">
        <v>1315</v>
      </c>
      <c r="D763" s="168" t="s">
        <v>1363</v>
      </c>
      <c r="E763" s="183" t="s">
        <v>1363</v>
      </c>
      <c r="F763" s="168" t="s">
        <v>1223</v>
      </c>
      <c r="G763" s="183" t="s">
        <v>1312</v>
      </c>
      <c r="H763" s="168" t="s">
        <v>1117</v>
      </c>
      <c r="I763" s="168" t="s">
        <v>1118</v>
      </c>
      <c r="J763" s="184">
        <v>0</v>
      </c>
      <c r="K763" s="185"/>
      <c r="L763" s="168"/>
      <c r="M763" s="185"/>
      <c r="N763" s="168"/>
      <c r="O763" s="168"/>
      <c r="P763" s="168"/>
      <c r="Q763" s="168"/>
      <c r="R763" s="168"/>
      <c r="S763" s="168"/>
      <c r="T763" s="168"/>
      <c r="U763" s="168"/>
      <c r="V763" s="168"/>
      <c r="W763" s="168" t="s">
        <v>1165</v>
      </c>
      <c r="X763" s="183" t="s">
        <v>1160</v>
      </c>
      <c r="Y763" s="168" t="s">
        <v>55</v>
      </c>
      <c r="Z763" s="170">
        <v>2017011000179</v>
      </c>
      <c r="AA763" s="170" t="s">
        <v>1238</v>
      </c>
      <c r="AB763" s="169" t="s">
        <v>1179</v>
      </c>
      <c r="AC763" s="169" t="s">
        <v>1244</v>
      </c>
      <c r="AD763" s="170">
        <v>3202002</v>
      </c>
      <c r="AE763" s="169" t="s">
        <v>1122</v>
      </c>
      <c r="AF763" s="169" t="s">
        <v>1316</v>
      </c>
      <c r="AG763" s="168" t="s">
        <v>1137</v>
      </c>
      <c r="AH763" s="192"/>
    </row>
    <row r="764" spans="1:34" ht="98.25" customHeight="1" x14ac:dyDescent="0.25">
      <c r="A764" s="192"/>
      <c r="B764" s="168" t="s">
        <v>1314</v>
      </c>
      <c r="C764" s="168" t="s">
        <v>1315</v>
      </c>
      <c r="D764" s="168" t="s">
        <v>1363</v>
      </c>
      <c r="E764" s="183" t="s">
        <v>1363</v>
      </c>
      <c r="F764" s="168" t="s">
        <v>1223</v>
      </c>
      <c r="G764" s="183" t="s">
        <v>1312</v>
      </c>
      <c r="H764" s="168" t="s">
        <v>1117</v>
      </c>
      <c r="I764" s="168" t="s">
        <v>1118</v>
      </c>
      <c r="J764" s="184">
        <v>2700000</v>
      </c>
      <c r="K764" s="185"/>
      <c r="L764" s="168"/>
      <c r="M764" s="185"/>
      <c r="N764" s="168"/>
      <c r="O764" s="168"/>
      <c r="P764" s="168"/>
      <c r="Q764" s="168"/>
      <c r="R764" s="168"/>
      <c r="S764" s="168"/>
      <c r="T764" s="168"/>
      <c r="U764" s="168"/>
      <c r="V764" s="168"/>
      <c r="W764" s="168" t="s">
        <v>1165</v>
      </c>
      <c r="X764" s="183" t="s">
        <v>1160</v>
      </c>
      <c r="Y764" s="168" t="s">
        <v>55</v>
      </c>
      <c r="Z764" s="170">
        <v>2017011000179</v>
      </c>
      <c r="AA764" s="170" t="s">
        <v>1238</v>
      </c>
      <c r="AB764" s="169" t="s">
        <v>1179</v>
      </c>
      <c r="AC764" s="169" t="s">
        <v>1244</v>
      </c>
      <c r="AD764" s="170">
        <v>3202002</v>
      </c>
      <c r="AE764" s="169" t="s">
        <v>1122</v>
      </c>
      <c r="AF764" s="169" t="s">
        <v>1316</v>
      </c>
      <c r="AG764" s="168" t="s">
        <v>1137</v>
      </c>
      <c r="AH764" s="192"/>
    </row>
    <row r="765" spans="1:34" ht="98.25" customHeight="1" x14ac:dyDescent="0.25">
      <c r="A765" s="192"/>
      <c r="B765" s="168" t="s">
        <v>1314</v>
      </c>
      <c r="C765" s="168" t="s">
        <v>1315</v>
      </c>
      <c r="D765" s="168" t="s">
        <v>1363</v>
      </c>
      <c r="E765" s="183" t="s">
        <v>1363</v>
      </c>
      <c r="F765" s="168" t="s">
        <v>1116</v>
      </c>
      <c r="G765" s="183" t="s">
        <v>1158</v>
      </c>
      <c r="H765" s="168" t="s">
        <v>1117</v>
      </c>
      <c r="I765" s="168" t="s">
        <v>1118</v>
      </c>
      <c r="J765" s="184">
        <v>62130819.520000003</v>
      </c>
      <c r="K765" s="185"/>
      <c r="L765" s="168"/>
      <c r="M765" s="185"/>
      <c r="N765" s="168"/>
      <c r="O765" s="168"/>
      <c r="P765" s="168"/>
      <c r="Q765" s="168"/>
      <c r="R765" s="168"/>
      <c r="S765" s="168"/>
      <c r="T765" s="168"/>
      <c r="U765" s="168"/>
      <c r="V765" s="168"/>
      <c r="W765" s="168" t="s">
        <v>1165</v>
      </c>
      <c r="X765" s="183" t="s">
        <v>1160</v>
      </c>
      <c r="Y765" s="168" t="s">
        <v>55</v>
      </c>
      <c r="Z765" s="170">
        <v>2017011000179</v>
      </c>
      <c r="AA765" s="170" t="s">
        <v>1238</v>
      </c>
      <c r="AB765" s="169" t="s">
        <v>1166</v>
      </c>
      <c r="AC765" s="169" t="s">
        <v>1167</v>
      </c>
      <c r="AD765" s="170">
        <v>3202032</v>
      </c>
      <c r="AE765" s="169" t="s">
        <v>1217</v>
      </c>
      <c r="AF765" s="169" t="s">
        <v>1289</v>
      </c>
      <c r="AG765" s="168" t="s">
        <v>1151</v>
      </c>
      <c r="AH765" s="192"/>
    </row>
    <row r="766" spans="1:34" ht="98.25" customHeight="1" x14ac:dyDescent="0.25">
      <c r="A766" s="192"/>
      <c r="B766" s="168" t="s">
        <v>1314</v>
      </c>
      <c r="C766" s="168" t="s">
        <v>1315</v>
      </c>
      <c r="D766" s="168" t="s">
        <v>1363</v>
      </c>
      <c r="E766" s="183" t="s">
        <v>1363</v>
      </c>
      <c r="F766" s="168" t="s">
        <v>1223</v>
      </c>
      <c r="G766" s="183" t="s">
        <v>1312</v>
      </c>
      <c r="H766" s="168" t="s">
        <v>1117</v>
      </c>
      <c r="I766" s="168" t="s">
        <v>1118</v>
      </c>
      <c r="J766" s="184">
        <v>500400</v>
      </c>
      <c r="K766" s="185"/>
      <c r="L766" s="168"/>
      <c r="M766" s="185"/>
      <c r="N766" s="168"/>
      <c r="O766" s="168"/>
      <c r="P766" s="168"/>
      <c r="Q766" s="168"/>
      <c r="R766" s="168"/>
      <c r="S766" s="168"/>
      <c r="T766" s="168"/>
      <c r="U766" s="168"/>
      <c r="V766" s="168"/>
      <c r="W766" s="168" t="s">
        <v>1165</v>
      </c>
      <c r="X766" s="183" t="s">
        <v>1160</v>
      </c>
      <c r="Y766" s="168" t="s">
        <v>55</v>
      </c>
      <c r="Z766" s="170">
        <v>2017011000179</v>
      </c>
      <c r="AA766" s="170" t="s">
        <v>1238</v>
      </c>
      <c r="AB766" s="169" t="s">
        <v>1166</v>
      </c>
      <c r="AC766" s="169" t="s">
        <v>1167</v>
      </c>
      <c r="AD766" s="170">
        <v>3202032</v>
      </c>
      <c r="AE766" s="169" t="s">
        <v>1217</v>
      </c>
      <c r="AF766" s="169" t="s">
        <v>1289</v>
      </c>
      <c r="AG766" s="168" t="s">
        <v>1124</v>
      </c>
      <c r="AH766" s="192"/>
    </row>
    <row r="767" spans="1:34" ht="98.25" customHeight="1" x14ac:dyDescent="0.25">
      <c r="A767" s="192"/>
      <c r="B767" s="168" t="s">
        <v>1314</v>
      </c>
      <c r="C767" s="168" t="s">
        <v>1315</v>
      </c>
      <c r="D767" s="168" t="s">
        <v>1363</v>
      </c>
      <c r="E767" s="183" t="s">
        <v>1363</v>
      </c>
      <c r="F767" s="168" t="s">
        <v>1223</v>
      </c>
      <c r="G767" s="183" t="s">
        <v>1312</v>
      </c>
      <c r="H767" s="168" t="s">
        <v>1117</v>
      </c>
      <c r="I767" s="168" t="s">
        <v>1118</v>
      </c>
      <c r="J767" s="184">
        <v>0</v>
      </c>
      <c r="K767" s="185"/>
      <c r="L767" s="168"/>
      <c r="M767" s="185"/>
      <c r="N767" s="168"/>
      <c r="O767" s="168"/>
      <c r="P767" s="168"/>
      <c r="Q767" s="168"/>
      <c r="R767" s="168"/>
      <c r="S767" s="168"/>
      <c r="T767" s="168"/>
      <c r="U767" s="168"/>
      <c r="V767" s="168"/>
      <c r="W767" s="168" t="s">
        <v>1165</v>
      </c>
      <c r="X767" s="183" t="s">
        <v>1160</v>
      </c>
      <c r="Y767" s="168" t="s">
        <v>55</v>
      </c>
      <c r="Z767" s="170">
        <v>2017011000179</v>
      </c>
      <c r="AA767" s="170" t="s">
        <v>1238</v>
      </c>
      <c r="AB767" s="169" t="s">
        <v>1166</v>
      </c>
      <c r="AC767" s="169" t="s">
        <v>1167</v>
      </c>
      <c r="AD767" s="170">
        <v>3202032</v>
      </c>
      <c r="AE767" s="169" t="s">
        <v>1217</v>
      </c>
      <c r="AF767" s="169" t="s">
        <v>1289</v>
      </c>
      <c r="AG767" s="168" t="s">
        <v>1192</v>
      </c>
      <c r="AH767" s="192"/>
    </row>
    <row r="768" spans="1:34" ht="98.25" customHeight="1" x14ac:dyDescent="0.25">
      <c r="A768" s="192"/>
      <c r="B768" s="168" t="s">
        <v>1314</v>
      </c>
      <c r="C768" s="168" t="s">
        <v>1315</v>
      </c>
      <c r="D768" s="168" t="s">
        <v>1363</v>
      </c>
      <c r="E768" s="183" t="s">
        <v>1363</v>
      </c>
      <c r="F768" s="168" t="s">
        <v>1223</v>
      </c>
      <c r="G768" s="183" t="s">
        <v>1312</v>
      </c>
      <c r="H768" s="168" t="s">
        <v>1117</v>
      </c>
      <c r="I768" s="168" t="s">
        <v>1118</v>
      </c>
      <c r="J768" s="184">
        <v>5000000</v>
      </c>
      <c r="K768" s="185"/>
      <c r="L768" s="168"/>
      <c r="M768" s="185"/>
      <c r="N768" s="168"/>
      <c r="O768" s="168"/>
      <c r="P768" s="168"/>
      <c r="Q768" s="168"/>
      <c r="R768" s="168"/>
      <c r="S768" s="168"/>
      <c r="T768" s="168"/>
      <c r="U768" s="168"/>
      <c r="V768" s="168"/>
      <c r="W768" s="168" t="s">
        <v>1165</v>
      </c>
      <c r="X768" s="183" t="s">
        <v>1160</v>
      </c>
      <c r="Y768" s="168" t="s">
        <v>55</v>
      </c>
      <c r="Z768" s="170">
        <v>2017011000179</v>
      </c>
      <c r="AA768" s="170" t="s">
        <v>1238</v>
      </c>
      <c r="AB768" s="169" t="s">
        <v>1166</v>
      </c>
      <c r="AC768" s="169" t="s">
        <v>1167</v>
      </c>
      <c r="AD768" s="170">
        <v>3202032</v>
      </c>
      <c r="AE768" s="169" t="s">
        <v>1217</v>
      </c>
      <c r="AF768" s="169" t="s">
        <v>1289</v>
      </c>
      <c r="AG768" s="168" t="s">
        <v>1126</v>
      </c>
      <c r="AH768" s="192"/>
    </row>
    <row r="769" spans="1:34" ht="98.25" customHeight="1" x14ac:dyDescent="0.25">
      <c r="A769" s="192"/>
      <c r="B769" s="168" t="s">
        <v>1314</v>
      </c>
      <c r="C769" s="168" t="s">
        <v>1315</v>
      </c>
      <c r="D769" s="168" t="s">
        <v>1363</v>
      </c>
      <c r="E769" s="183" t="s">
        <v>1363</v>
      </c>
      <c r="F769" s="168" t="s">
        <v>1223</v>
      </c>
      <c r="G769" s="183" t="s">
        <v>1312</v>
      </c>
      <c r="H769" s="168" t="s">
        <v>1117</v>
      </c>
      <c r="I769" s="168" t="s">
        <v>1118</v>
      </c>
      <c r="J769" s="184">
        <v>0</v>
      </c>
      <c r="K769" s="185"/>
      <c r="L769" s="168"/>
      <c r="M769" s="185"/>
      <c r="N769" s="168"/>
      <c r="O769" s="168"/>
      <c r="P769" s="168"/>
      <c r="Q769" s="168" t="s">
        <v>1171</v>
      </c>
      <c r="R769" s="168" t="s">
        <v>1317</v>
      </c>
      <c r="S769" s="168"/>
      <c r="T769" s="168"/>
      <c r="U769" s="168"/>
      <c r="V769" s="168"/>
      <c r="W769" s="168" t="s">
        <v>1165</v>
      </c>
      <c r="X769" s="183" t="s">
        <v>1160</v>
      </c>
      <c r="Y769" s="168" t="s">
        <v>55</v>
      </c>
      <c r="Z769" s="170">
        <v>2017011000179</v>
      </c>
      <c r="AA769" s="170" t="s">
        <v>1238</v>
      </c>
      <c r="AB769" s="169" t="s">
        <v>1166</v>
      </c>
      <c r="AC769" s="169" t="s">
        <v>1167</v>
      </c>
      <c r="AD769" s="170">
        <v>3202032</v>
      </c>
      <c r="AE769" s="169" t="s">
        <v>1217</v>
      </c>
      <c r="AF769" s="169" t="s">
        <v>1289</v>
      </c>
      <c r="AG769" s="168" t="s">
        <v>1137</v>
      </c>
      <c r="AH769" s="192"/>
    </row>
    <row r="770" spans="1:34" ht="98.25" customHeight="1" x14ac:dyDescent="0.25">
      <c r="A770" s="192"/>
      <c r="B770" s="168" t="s">
        <v>1314</v>
      </c>
      <c r="C770" s="168" t="s">
        <v>1315</v>
      </c>
      <c r="D770" s="168" t="s">
        <v>1363</v>
      </c>
      <c r="E770" s="183" t="s">
        <v>1363</v>
      </c>
      <c r="F770" s="168" t="s">
        <v>1223</v>
      </c>
      <c r="G770" s="183" t="s">
        <v>1312</v>
      </c>
      <c r="H770" s="168" t="s">
        <v>1117</v>
      </c>
      <c r="I770" s="168" t="s">
        <v>1118</v>
      </c>
      <c r="J770" s="184">
        <v>10000000</v>
      </c>
      <c r="K770" s="185"/>
      <c r="L770" s="168"/>
      <c r="M770" s="185"/>
      <c r="N770" s="168"/>
      <c r="O770" s="168"/>
      <c r="P770" s="168"/>
      <c r="Q770" s="168" t="s">
        <v>1171</v>
      </c>
      <c r="R770" s="168" t="s">
        <v>1317</v>
      </c>
      <c r="S770" s="168"/>
      <c r="T770" s="168"/>
      <c r="U770" s="168"/>
      <c r="V770" s="168"/>
      <c r="W770" s="168" t="s">
        <v>1165</v>
      </c>
      <c r="X770" s="183" t="s">
        <v>1160</v>
      </c>
      <c r="Y770" s="168" t="s">
        <v>55</v>
      </c>
      <c r="Z770" s="170">
        <v>2017011000179</v>
      </c>
      <c r="AA770" s="170" t="s">
        <v>1238</v>
      </c>
      <c r="AB770" s="169" t="s">
        <v>1166</v>
      </c>
      <c r="AC770" s="169" t="s">
        <v>1167</v>
      </c>
      <c r="AD770" s="170">
        <v>3202032</v>
      </c>
      <c r="AE770" s="169" t="s">
        <v>1217</v>
      </c>
      <c r="AF770" s="169" t="s">
        <v>1289</v>
      </c>
      <c r="AG770" s="168" t="s">
        <v>1192</v>
      </c>
      <c r="AH770" s="192"/>
    </row>
    <row r="771" spans="1:34" ht="98.25" customHeight="1" x14ac:dyDescent="0.25">
      <c r="A771" s="192"/>
      <c r="B771" s="168" t="s">
        <v>1314</v>
      </c>
      <c r="C771" s="168" t="s">
        <v>1315</v>
      </c>
      <c r="D771" s="168" t="s">
        <v>1363</v>
      </c>
      <c r="E771" s="183" t="s">
        <v>1363</v>
      </c>
      <c r="F771" s="168" t="s">
        <v>1223</v>
      </c>
      <c r="G771" s="183" t="s">
        <v>1312</v>
      </c>
      <c r="H771" s="168" t="s">
        <v>1117</v>
      </c>
      <c r="I771" s="168" t="s">
        <v>1118</v>
      </c>
      <c r="J771" s="184">
        <v>8000000</v>
      </c>
      <c r="K771" s="185"/>
      <c r="L771" s="168"/>
      <c r="M771" s="185"/>
      <c r="N771" s="168"/>
      <c r="O771" s="168"/>
      <c r="P771" s="168"/>
      <c r="Q771" s="168"/>
      <c r="R771" s="168"/>
      <c r="S771" s="168"/>
      <c r="T771" s="168"/>
      <c r="U771" s="168"/>
      <c r="V771" s="168"/>
      <c r="W771" s="168" t="s">
        <v>1165</v>
      </c>
      <c r="X771" s="183" t="s">
        <v>1160</v>
      </c>
      <c r="Y771" s="168" t="s">
        <v>55</v>
      </c>
      <c r="Z771" s="170">
        <v>2017011000179</v>
      </c>
      <c r="AA771" s="170" t="s">
        <v>1238</v>
      </c>
      <c r="AB771" s="169" t="s">
        <v>1166</v>
      </c>
      <c r="AC771" s="169" t="s">
        <v>1167</v>
      </c>
      <c r="AD771" s="170">
        <v>3202032</v>
      </c>
      <c r="AE771" s="169" t="s">
        <v>1217</v>
      </c>
      <c r="AF771" s="169" t="s">
        <v>1289</v>
      </c>
      <c r="AG771" s="168" t="s">
        <v>1137</v>
      </c>
      <c r="AH771" s="192"/>
    </row>
    <row r="772" spans="1:34" ht="98.25" customHeight="1" x14ac:dyDescent="0.25">
      <c r="A772" s="192"/>
      <c r="B772" s="168" t="s">
        <v>1314</v>
      </c>
      <c r="C772" s="168" t="s">
        <v>1315</v>
      </c>
      <c r="D772" s="168" t="s">
        <v>1363</v>
      </c>
      <c r="E772" s="183" t="s">
        <v>1363</v>
      </c>
      <c r="F772" s="168" t="s">
        <v>1116</v>
      </c>
      <c r="G772" s="183" t="s">
        <v>1158</v>
      </c>
      <c r="H772" s="168" t="s">
        <v>1117</v>
      </c>
      <c r="I772" s="168" t="s">
        <v>1118</v>
      </c>
      <c r="J772" s="184">
        <v>30935964.510000002</v>
      </c>
      <c r="K772" s="185"/>
      <c r="L772" s="168"/>
      <c r="M772" s="185"/>
      <c r="N772" s="168"/>
      <c r="O772" s="168" t="s">
        <v>1247</v>
      </c>
      <c r="P772" s="168"/>
      <c r="Q772" s="168"/>
      <c r="R772" s="168"/>
      <c r="S772" s="168"/>
      <c r="T772" s="168"/>
      <c r="U772" s="168"/>
      <c r="V772" s="168"/>
      <c r="W772" s="168" t="s">
        <v>1165</v>
      </c>
      <c r="X772" s="183" t="s">
        <v>1160</v>
      </c>
      <c r="Y772" s="168" t="s">
        <v>55</v>
      </c>
      <c r="Z772" s="170">
        <v>2017011000179</v>
      </c>
      <c r="AA772" s="170" t="s">
        <v>1238</v>
      </c>
      <c r="AB772" s="169" t="s">
        <v>1166</v>
      </c>
      <c r="AC772" s="169" t="s">
        <v>1173</v>
      </c>
      <c r="AD772" s="170">
        <v>3202031</v>
      </c>
      <c r="AE772" s="169" t="s">
        <v>1174</v>
      </c>
      <c r="AF772" s="169" t="s">
        <v>1249</v>
      </c>
      <c r="AG772" s="168" t="s">
        <v>1128</v>
      </c>
      <c r="AH772" s="192"/>
    </row>
    <row r="773" spans="1:34" ht="98.25" customHeight="1" x14ac:dyDescent="0.25">
      <c r="A773" s="192"/>
      <c r="B773" s="168" t="s">
        <v>1314</v>
      </c>
      <c r="C773" s="168" t="s">
        <v>1315</v>
      </c>
      <c r="D773" s="168" t="s">
        <v>1363</v>
      </c>
      <c r="E773" s="183" t="s">
        <v>1363</v>
      </c>
      <c r="F773" s="168" t="s">
        <v>1223</v>
      </c>
      <c r="G773" s="183" t="s">
        <v>1312</v>
      </c>
      <c r="H773" s="168" t="s">
        <v>1117</v>
      </c>
      <c r="I773" s="168" t="s">
        <v>1118</v>
      </c>
      <c r="J773" s="184">
        <v>38688800</v>
      </c>
      <c r="K773" s="185"/>
      <c r="L773" s="168"/>
      <c r="M773" s="185"/>
      <c r="N773" s="168"/>
      <c r="O773" s="168"/>
      <c r="P773" s="168"/>
      <c r="Q773" s="168"/>
      <c r="R773" s="168"/>
      <c r="S773" s="168"/>
      <c r="T773" s="168"/>
      <c r="U773" s="168"/>
      <c r="V773" s="168"/>
      <c r="W773" s="168" t="s">
        <v>1165</v>
      </c>
      <c r="X773" s="183" t="s">
        <v>1160</v>
      </c>
      <c r="Y773" s="168" t="s">
        <v>55</v>
      </c>
      <c r="Z773" s="170">
        <v>2017011000179</v>
      </c>
      <c r="AA773" s="170" t="s">
        <v>1238</v>
      </c>
      <c r="AB773" s="169" t="s">
        <v>1166</v>
      </c>
      <c r="AC773" s="169" t="s">
        <v>1269</v>
      </c>
      <c r="AD773" s="170">
        <v>3202005</v>
      </c>
      <c r="AE773" s="169" t="s">
        <v>1270</v>
      </c>
      <c r="AF773" s="169" t="s">
        <v>1272</v>
      </c>
      <c r="AG773" s="168" t="s">
        <v>1208</v>
      </c>
      <c r="AH773" s="192"/>
    </row>
    <row r="774" spans="1:34" ht="98.25" customHeight="1" x14ac:dyDescent="0.25">
      <c r="A774" s="192"/>
      <c r="B774" s="168" t="s">
        <v>1314</v>
      </c>
      <c r="C774" s="168" t="s">
        <v>1315</v>
      </c>
      <c r="D774" s="168" t="s">
        <v>1363</v>
      </c>
      <c r="E774" s="183" t="s">
        <v>1363</v>
      </c>
      <c r="F774" s="168" t="s">
        <v>1116</v>
      </c>
      <c r="G774" s="183" t="s">
        <v>1158</v>
      </c>
      <c r="H774" s="168" t="s">
        <v>1117</v>
      </c>
      <c r="I774" s="168" t="s">
        <v>1118</v>
      </c>
      <c r="J774" s="184">
        <v>36968705.240000002</v>
      </c>
      <c r="K774" s="185"/>
      <c r="L774" s="168"/>
      <c r="M774" s="185"/>
      <c r="N774" s="168"/>
      <c r="O774" s="168"/>
      <c r="P774" s="168"/>
      <c r="Q774" s="168"/>
      <c r="R774" s="168"/>
      <c r="S774" s="168"/>
      <c r="T774" s="168"/>
      <c r="U774" s="168"/>
      <c r="V774" s="168"/>
      <c r="W774" s="168" t="s">
        <v>1165</v>
      </c>
      <c r="X774" s="183" t="s">
        <v>1160</v>
      </c>
      <c r="Y774" s="168" t="s">
        <v>55</v>
      </c>
      <c r="Z774" s="170">
        <v>2017011000179</v>
      </c>
      <c r="AA774" s="170" t="s">
        <v>1238</v>
      </c>
      <c r="AB774" s="169" t="s">
        <v>1224</v>
      </c>
      <c r="AC774" s="169" t="s">
        <v>1280</v>
      </c>
      <c r="AD774" s="170">
        <v>3202004</v>
      </c>
      <c r="AE774" s="169" t="s">
        <v>1281</v>
      </c>
      <c r="AF774" s="169" t="s">
        <v>1282</v>
      </c>
      <c r="AG774" s="168" t="s">
        <v>1128</v>
      </c>
      <c r="AH774" s="192"/>
    </row>
    <row r="775" spans="1:34" ht="98.25" customHeight="1" x14ac:dyDescent="0.25">
      <c r="A775" s="192"/>
      <c r="B775" s="168" t="s">
        <v>1314</v>
      </c>
      <c r="C775" s="168" t="s">
        <v>1315</v>
      </c>
      <c r="D775" s="168" t="s">
        <v>1363</v>
      </c>
      <c r="E775" s="183" t="s">
        <v>1363</v>
      </c>
      <c r="F775" s="168" t="s">
        <v>1116</v>
      </c>
      <c r="G775" s="183" t="s">
        <v>1158</v>
      </c>
      <c r="H775" s="168" t="s">
        <v>1117</v>
      </c>
      <c r="I775" s="168" t="s">
        <v>1118</v>
      </c>
      <c r="J775" s="184">
        <v>21132704.760000002</v>
      </c>
      <c r="K775" s="185"/>
      <c r="L775" s="168"/>
      <c r="M775" s="185"/>
      <c r="N775" s="168"/>
      <c r="O775" s="168"/>
      <c r="P775" s="168"/>
      <c r="Q775" s="168"/>
      <c r="R775" s="168"/>
      <c r="S775" s="168"/>
      <c r="T775" s="168"/>
      <c r="U775" s="168"/>
      <c r="V775" s="168"/>
      <c r="W775" s="168" t="s">
        <v>1165</v>
      </c>
      <c r="X775" s="183" t="s">
        <v>1160</v>
      </c>
      <c r="Y775" s="168" t="s">
        <v>55</v>
      </c>
      <c r="Z775" s="170">
        <v>2017011000179</v>
      </c>
      <c r="AA775" s="170" t="s">
        <v>1238</v>
      </c>
      <c r="AB775" s="169" t="s">
        <v>1179</v>
      </c>
      <c r="AC775" s="169" t="s">
        <v>1180</v>
      </c>
      <c r="AD775" s="170">
        <v>3202008</v>
      </c>
      <c r="AE775" s="169" t="s">
        <v>1181</v>
      </c>
      <c r="AF775" s="169" t="s">
        <v>1186</v>
      </c>
      <c r="AG775" s="168" t="s">
        <v>1151</v>
      </c>
      <c r="AH775" s="192"/>
    </row>
    <row r="776" spans="1:34" ht="98.25" customHeight="1" x14ac:dyDescent="0.25">
      <c r="A776" s="192"/>
      <c r="B776" s="168" t="s">
        <v>1314</v>
      </c>
      <c r="C776" s="168" t="s">
        <v>1315</v>
      </c>
      <c r="D776" s="168" t="s">
        <v>1363</v>
      </c>
      <c r="E776" s="183" t="s">
        <v>1363</v>
      </c>
      <c r="F776" s="168" t="s">
        <v>1116</v>
      </c>
      <c r="G776" s="183" t="s">
        <v>1158</v>
      </c>
      <c r="H776" s="168" t="s">
        <v>1117</v>
      </c>
      <c r="I776" s="168" t="s">
        <v>1118</v>
      </c>
      <c r="J776" s="184">
        <v>42571295.240000002</v>
      </c>
      <c r="K776" s="185"/>
      <c r="L776" s="168"/>
      <c r="M776" s="185"/>
      <c r="N776" s="168"/>
      <c r="O776" s="168"/>
      <c r="P776" s="168"/>
      <c r="Q776" s="168"/>
      <c r="R776" s="168"/>
      <c r="S776" s="168"/>
      <c r="T776" s="168"/>
      <c r="U776" s="168"/>
      <c r="V776" s="168"/>
      <c r="W776" s="168" t="s">
        <v>1165</v>
      </c>
      <c r="X776" s="183" t="s">
        <v>1160</v>
      </c>
      <c r="Y776" s="168" t="s">
        <v>55</v>
      </c>
      <c r="Z776" s="170">
        <v>2017011000179</v>
      </c>
      <c r="AA776" s="170" t="s">
        <v>1238</v>
      </c>
      <c r="AB776" s="169" t="s">
        <v>1179</v>
      </c>
      <c r="AC776" s="169" t="s">
        <v>1180</v>
      </c>
      <c r="AD776" s="170">
        <v>3202008</v>
      </c>
      <c r="AE776" s="169" t="s">
        <v>1181</v>
      </c>
      <c r="AF776" s="169" t="s">
        <v>1186</v>
      </c>
      <c r="AG776" s="168" t="s">
        <v>1128</v>
      </c>
      <c r="AH776" s="192"/>
    </row>
    <row r="777" spans="1:34" ht="98.25" customHeight="1" x14ac:dyDescent="0.25">
      <c r="A777" s="192"/>
      <c r="B777" s="168" t="s">
        <v>1314</v>
      </c>
      <c r="C777" s="168" t="s">
        <v>1315</v>
      </c>
      <c r="D777" s="168" t="s">
        <v>1363</v>
      </c>
      <c r="E777" s="183" t="s">
        <v>1363</v>
      </c>
      <c r="F777" s="168" t="s">
        <v>1223</v>
      </c>
      <c r="G777" s="183" t="s">
        <v>1312</v>
      </c>
      <c r="H777" s="168" t="s">
        <v>1117</v>
      </c>
      <c r="I777" s="168" t="s">
        <v>1118</v>
      </c>
      <c r="J777" s="184">
        <v>3713413</v>
      </c>
      <c r="K777" s="185"/>
      <c r="L777" s="168"/>
      <c r="M777" s="185"/>
      <c r="N777" s="168"/>
      <c r="O777" s="168"/>
      <c r="P777" s="168"/>
      <c r="Q777" s="168"/>
      <c r="R777" s="168"/>
      <c r="S777" s="168"/>
      <c r="T777" s="168"/>
      <c r="U777" s="168"/>
      <c r="V777" s="168"/>
      <c r="W777" s="168" t="s">
        <v>1165</v>
      </c>
      <c r="X777" s="183" t="s">
        <v>1160</v>
      </c>
      <c r="Y777" s="168" t="s">
        <v>55</v>
      </c>
      <c r="Z777" s="170">
        <v>2017011000179</v>
      </c>
      <c r="AA777" s="170" t="s">
        <v>1238</v>
      </c>
      <c r="AB777" s="169" t="s">
        <v>1179</v>
      </c>
      <c r="AC777" s="169" t="s">
        <v>1180</v>
      </c>
      <c r="AD777" s="170">
        <v>3202008</v>
      </c>
      <c r="AE777" s="169" t="s">
        <v>1181</v>
      </c>
      <c r="AF777" s="169" t="s">
        <v>1319</v>
      </c>
      <c r="AG777" s="168" t="s">
        <v>1124</v>
      </c>
      <c r="AH777" s="192"/>
    </row>
    <row r="778" spans="1:34" ht="98.25" customHeight="1" x14ac:dyDescent="0.25">
      <c r="A778" s="192"/>
      <c r="B778" s="168" t="s">
        <v>1314</v>
      </c>
      <c r="C778" s="168" t="s">
        <v>1315</v>
      </c>
      <c r="D778" s="168" t="s">
        <v>1363</v>
      </c>
      <c r="E778" s="183" t="s">
        <v>1363</v>
      </c>
      <c r="F778" s="168" t="s">
        <v>1223</v>
      </c>
      <c r="G778" s="183" t="s">
        <v>1312</v>
      </c>
      <c r="H778" s="168" t="s">
        <v>1117</v>
      </c>
      <c r="I778" s="168" t="s">
        <v>1118</v>
      </c>
      <c r="J778" s="184">
        <v>1080000</v>
      </c>
      <c r="K778" s="185"/>
      <c r="L778" s="168"/>
      <c r="M778" s="185"/>
      <c r="N778" s="168"/>
      <c r="O778" s="168"/>
      <c r="P778" s="168"/>
      <c r="Q778" s="168"/>
      <c r="R778" s="168"/>
      <c r="S778" s="168"/>
      <c r="T778" s="168"/>
      <c r="U778" s="168"/>
      <c r="V778" s="168"/>
      <c r="W778" s="168" t="s">
        <v>1165</v>
      </c>
      <c r="X778" s="183" t="s">
        <v>1160</v>
      </c>
      <c r="Y778" s="168" t="s">
        <v>55</v>
      </c>
      <c r="Z778" s="170">
        <v>2017011000179</v>
      </c>
      <c r="AA778" s="170" t="s">
        <v>1238</v>
      </c>
      <c r="AB778" s="169" t="s">
        <v>1179</v>
      </c>
      <c r="AC778" s="169" t="s">
        <v>1180</v>
      </c>
      <c r="AD778" s="170">
        <v>3202008</v>
      </c>
      <c r="AE778" s="169" t="s">
        <v>1181</v>
      </c>
      <c r="AF778" s="169" t="s">
        <v>1186</v>
      </c>
      <c r="AG778" s="168" t="s">
        <v>1124</v>
      </c>
      <c r="AH778" s="192"/>
    </row>
    <row r="779" spans="1:34" ht="98.25" customHeight="1" x14ac:dyDescent="0.25">
      <c r="A779" s="192"/>
      <c r="B779" s="168" t="s">
        <v>1314</v>
      </c>
      <c r="C779" s="168" t="s">
        <v>1315</v>
      </c>
      <c r="D779" s="168" t="s">
        <v>1363</v>
      </c>
      <c r="E779" s="183" t="s">
        <v>1363</v>
      </c>
      <c r="F779" s="168" t="s">
        <v>1223</v>
      </c>
      <c r="G779" s="183" t="s">
        <v>1312</v>
      </c>
      <c r="H779" s="168" t="s">
        <v>1117</v>
      </c>
      <c r="I779" s="168" t="s">
        <v>1118</v>
      </c>
      <c r="J779" s="184">
        <v>0</v>
      </c>
      <c r="K779" s="185"/>
      <c r="L779" s="168"/>
      <c r="M779" s="185"/>
      <c r="N779" s="168"/>
      <c r="O779" s="168"/>
      <c r="P779" s="168"/>
      <c r="Q779" s="168"/>
      <c r="R779" s="168"/>
      <c r="S779" s="168"/>
      <c r="T779" s="168"/>
      <c r="U779" s="168" t="s">
        <v>1215</v>
      </c>
      <c r="V779" s="168"/>
      <c r="W779" s="168" t="s">
        <v>1165</v>
      </c>
      <c r="X779" s="183" t="s">
        <v>1160</v>
      </c>
      <c r="Y779" s="168" t="s">
        <v>55</v>
      </c>
      <c r="Z779" s="170">
        <v>2017011000179</v>
      </c>
      <c r="AA779" s="170" t="s">
        <v>1238</v>
      </c>
      <c r="AB779" s="169" t="s">
        <v>1179</v>
      </c>
      <c r="AC779" s="169" t="s">
        <v>1180</v>
      </c>
      <c r="AD779" s="170">
        <v>3202008</v>
      </c>
      <c r="AE779" s="169" t="s">
        <v>1181</v>
      </c>
      <c r="AF779" s="169" t="s">
        <v>1319</v>
      </c>
      <c r="AG779" s="168" t="s">
        <v>1137</v>
      </c>
      <c r="AH779" s="192"/>
    </row>
    <row r="780" spans="1:34" ht="98.25" customHeight="1" x14ac:dyDescent="0.25">
      <c r="A780" s="192"/>
      <c r="B780" s="168" t="s">
        <v>1314</v>
      </c>
      <c r="C780" s="168" t="s">
        <v>1315</v>
      </c>
      <c r="D780" s="168" t="s">
        <v>1363</v>
      </c>
      <c r="E780" s="183" t="s">
        <v>1363</v>
      </c>
      <c r="F780" s="168" t="s">
        <v>1223</v>
      </c>
      <c r="G780" s="183" t="s">
        <v>1312</v>
      </c>
      <c r="H780" s="168" t="s">
        <v>1117</v>
      </c>
      <c r="I780" s="168" t="s">
        <v>1118</v>
      </c>
      <c r="J780" s="184">
        <v>5000000</v>
      </c>
      <c r="K780" s="185"/>
      <c r="L780" s="168"/>
      <c r="M780" s="185"/>
      <c r="N780" s="168"/>
      <c r="O780" s="168"/>
      <c r="P780" s="168"/>
      <c r="Q780" s="168"/>
      <c r="R780" s="168"/>
      <c r="S780" s="168"/>
      <c r="T780" s="168"/>
      <c r="U780" s="168"/>
      <c r="V780" s="168"/>
      <c r="W780" s="168" t="s">
        <v>1165</v>
      </c>
      <c r="X780" s="183" t="s">
        <v>1160</v>
      </c>
      <c r="Y780" s="168" t="s">
        <v>55</v>
      </c>
      <c r="Z780" s="170">
        <v>2017011000179</v>
      </c>
      <c r="AA780" s="170" t="s">
        <v>1238</v>
      </c>
      <c r="AB780" s="169" t="s">
        <v>1179</v>
      </c>
      <c r="AC780" s="169" t="s">
        <v>1180</v>
      </c>
      <c r="AD780" s="170">
        <v>3202008</v>
      </c>
      <c r="AE780" s="169" t="s">
        <v>1181</v>
      </c>
      <c r="AF780" s="169" t="s">
        <v>1319</v>
      </c>
      <c r="AG780" s="168" t="s">
        <v>1126</v>
      </c>
      <c r="AH780" s="192"/>
    </row>
    <row r="781" spans="1:34" ht="98.25" customHeight="1" x14ac:dyDescent="0.25">
      <c r="A781" s="192"/>
      <c r="B781" s="168" t="s">
        <v>1314</v>
      </c>
      <c r="C781" s="168" t="s">
        <v>1315</v>
      </c>
      <c r="D781" s="168" t="s">
        <v>1363</v>
      </c>
      <c r="E781" s="183" t="s">
        <v>1363</v>
      </c>
      <c r="F781" s="168" t="s">
        <v>1152</v>
      </c>
      <c r="G781" s="183" t="s">
        <v>1158</v>
      </c>
      <c r="H781" s="168" t="s">
        <v>1320</v>
      </c>
      <c r="I781" s="168" t="s">
        <v>1118</v>
      </c>
      <c r="J781" s="186">
        <v>5849926</v>
      </c>
      <c r="K781" s="185">
        <v>0</v>
      </c>
      <c r="L781" s="168">
        <v>0</v>
      </c>
      <c r="M781" s="185">
        <v>0</v>
      </c>
      <c r="N781" s="168">
        <v>0</v>
      </c>
      <c r="O781" s="168">
        <v>0</v>
      </c>
      <c r="P781" s="168">
        <v>0</v>
      </c>
      <c r="Q781" s="168" t="s">
        <v>1171</v>
      </c>
      <c r="R781" s="168" t="s">
        <v>1317</v>
      </c>
      <c r="S781" s="168">
        <v>0</v>
      </c>
      <c r="T781" s="168">
        <v>0</v>
      </c>
      <c r="U781" s="168">
        <v>0</v>
      </c>
      <c r="V781" s="168">
        <v>0</v>
      </c>
      <c r="W781" s="168" t="s">
        <v>1165</v>
      </c>
      <c r="X781" s="183" t="s">
        <v>1160</v>
      </c>
      <c r="Y781" s="168" t="s">
        <v>55</v>
      </c>
      <c r="Z781" s="170">
        <v>2017011000179</v>
      </c>
      <c r="AA781" s="170" t="s">
        <v>1238</v>
      </c>
      <c r="AB781" s="169" t="s">
        <v>1166</v>
      </c>
      <c r="AC781" s="169" t="s">
        <v>1167</v>
      </c>
      <c r="AD781" s="170">
        <v>3202032</v>
      </c>
      <c r="AE781" s="169" t="s">
        <v>1217</v>
      </c>
      <c r="AF781" s="169" t="s">
        <v>1289</v>
      </c>
      <c r="AG781" s="168" t="s">
        <v>1137</v>
      </c>
      <c r="AH781" s="192"/>
    </row>
    <row r="782" spans="1:34" ht="98.25" customHeight="1" x14ac:dyDescent="0.25">
      <c r="A782" s="192"/>
      <c r="B782" s="168" t="s">
        <v>1314</v>
      </c>
      <c r="C782" s="168" t="s">
        <v>1315</v>
      </c>
      <c r="D782" s="168" t="s">
        <v>1363</v>
      </c>
      <c r="E782" s="183" t="s">
        <v>1363</v>
      </c>
      <c r="F782" s="168" t="s">
        <v>1152</v>
      </c>
      <c r="G782" s="183" t="s">
        <v>1158</v>
      </c>
      <c r="H782" s="168" t="s">
        <v>1320</v>
      </c>
      <c r="I782" s="168" t="s">
        <v>1118</v>
      </c>
      <c r="J782" s="186">
        <v>4000000</v>
      </c>
      <c r="K782" s="185">
        <v>0</v>
      </c>
      <c r="L782" s="168">
        <v>0</v>
      </c>
      <c r="M782" s="185">
        <v>0</v>
      </c>
      <c r="N782" s="168">
        <v>0</v>
      </c>
      <c r="O782" s="168">
        <v>0</v>
      </c>
      <c r="P782" s="168">
        <v>0</v>
      </c>
      <c r="Q782" s="168">
        <v>0</v>
      </c>
      <c r="R782" s="168">
        <v>0</v>
      </c>
      <c r="S782" s="168">
        <v>0</v>
      </c>
      <c r="T782" s="168">
        <v>0</v>
      </c>
      <c r="U782" s="168" t="s">
        <v>1215</v>
      </c>
      <c r="V782" s="168">
        <v>0</v>
      </c>
      <c r="W782" s="168" t="s">
        <v>1165</v>
      </c>
      <c r="X782" s="183" t="s">
        <v>1160</v>
      </c>
      <c r="Y782" s="168" t="s">
        <v>55</v>
      </c>
      <c r="Z782" s="170">
        <v>2017011000179</v>
      </c>
      <c r="AA782" s="170" t="s">
        <v>1238</v>
      </c>
      <c r="AB782" s="169" t="s">
        <v>1179</v>
      </c>
      <c r="AC782" s="169" t="s">
        <v>1180</v>
      </c>
      <c r="AD782" s="170">
        <v>3202008</v>
      </c>
      <c r="AE782" s="169" t="s">
        <v>1181</v>
      </c>
      <c r="AF782" s="169" t="s">
        <v>1319</v>
      </c>
      <c r="AG782" s="168" t="s">
        <v>1137</v>
      </c>
      <c r="AH782" s="192"/>
    </row>
    <row r="783" spans="1:34" ht="98.25" customHeight="1" x14ac:dyDescent="0.25">
      <c r="A783" s="192"/>
      <c r="B783" s="168" t="s">
        <v>1314</v>
      </c>
      <c r="C783" s="168" t="s">
        <v>1315</v>
      </c>
      <c r="D783" s="168" t="s">
        <v>1363</v>
      </c>
      <c r="E783" s="183" t="s">
        <v>1363</v>
      </c>
      <c r="F783" s="168" t="s">
        <v>1152</v>
      </c>
      <c r="G783" s="183" t="s">
        <v>1158</v>
      </c>
      <c r="H783" s="168" t="s">
        <v>1320</v>
      </c>
      <c r="I783" s="168" t="s">
        <v>1118</v>
      </c>
      <c r="J783" s="186">
        <v>2500000</v>
      </c>
      <c r="K783" s="185">
        <v>0</v>
      </c>
      <c r="L783" s="168">
        <v>0</v>
      </c>
      <c r="M783" s="185">
        <v>0</v>
      </c>
      <c r="N783" s="168">
        <v>0</v>
      </c>
      <c r="O783" s="168">
        <v>0</v>
      </c>
      <c r="P783" s="168">
        <v>0</v>
      </c>
      <c r="Q783" s="168">
        <v>0</v>
      </c>
      <c r="R783" s="168">
        <v>0</v>
      </c>
      <c r="S783" s="168">
        <v>0</v>
      </c>
      <c r="T783" s="168">
        <v>0</v>
      </c>
      <c r="U783" s="168">
        <v>0</v>
      </c>
      <c r="V783" s="168">
        <v>0</v>
      </c>
      <c r="W783" s="168" t="s">
        <v>1165</v>
      </c>
      <c r="X783" s="183" t="s">
        <v>1160</v>
      </c>
      <c r="Y783" s="168" t="s">
        <v>55</v>
      </c>
      <c r="Z783" s="170">
        <v>2017011000179</v>
      </c>
      <c r="AA783" s="170" t="s">
        <v>1238</v>
      </c>
      <c r="AB783" s="169" t="s">
        <v>1179</v>
      </c>
      <c r="AC783" s="169" t="s">
        <v>1244</v>
      </c>
      <c r="AD783" s="170">
        <v>3202002</v>
      </c>
      <c r="AE783" s="169" t="s">
        <v>1122</v>
      </c>
      <c r="AF783" s="169" t="s">
        <v>1316</v>
      </c>
      <c r="AG783" s="168" t="s">
        <v>1137</v>
      </c>
      <c r="AH783" s="192"/>
    </row>
    <row r="784" spans="1:34" ht="98.25" customHeight="1" x14ac:dyDescent="0.25">
      <c r="A784" s="192"/>
      <c r="B784" s="168" t="s">
        <v>1314</v>
      </c>
      <c r="C784" s="168" t="s">
        <v>1315</v>
      </c>
      <c r="D784" s="168" t="s">
        <v>1363</v>
      </c>
      <c r="E784" s="183" t="s">
        <v>1363</v>
      </c>
      <c r="F784" s="168" t="s">
        <v>1152</v>
      </c>
      <c r="G784" s="183" t="s">
        <v>1158</v>
      </c>
      <c r="H784" s="168" t="s">
        <v>1320</v>
      </c>
      <c r="I784" s="168" t="s">
        <v>1118</v>
      </c>
      <c r="J784" s="186">
        <v>1700489</v>
      </c>
      <c r="K784" s="185">
        <v>0</v>
      </c>
      <c r="L784" s="168">
        <v>0</v>
      </c>
      <c r="M784" s="185">
        <v>0</v>
      </c>
      <c r="N784" s="168">
        <v>0</v>
      </c>
      <c r="O784" s="168">
        <v>0</v>
      </c>
      <c r="P784" s="168">
        <v>0</v>
      </c>
      <c r="Q784" s="168">
        <v>0</v>
      </c>
      <c r="R784" s="168">
        <v>0</v>
      </c>
      <c r="S784" s="168">
        <v>0</v>
      </c>
      <c r="T784" s="168">
        <v>0</v>
      </c>
      <c r="U784" s="168">
        <v>0</v>
      </c>
      <c r="V784" s="168">
        <v>0</v>
      </c>
      <c r="W784" s="168" t="s">
        <v>1165</v>
      </c>
      <c r="X784" s="183" t="s">
        <v>1160</v>
      </c>
      <c r="Y784" s="168" t="s">
        <v>55</v>
      </c>
      <c r="Z784" s="170">
        <v>2017011000179</v>
      </c>
      <c r="AA784" s="170" t="s">
        <v>1238</v>
      </c>
      <c r="AB784" s="169" t="s">
        <v>1166</v>
      </c>
      <c r="AC784" s="169" t="s">
        <v>1167</v>
      </c>
      <c r="AD784" s="170">
        <v>3202032</v>
      </c>
      <c r="AE784" s="169" t="s">
        <v>1217</v>
      </c>
      <c r="AF784" s="169" t="s">
        <v>1289</v>
      </c>
      <c r="AG784" s="168" t="s">
        <v>1192</v>
      </c>
      <c r="AH784" s="192"/>
    </row>
    <row r="785" spans="1:34" ht="98.25" customHeight="1" x14ac:dyDescent="0.25">
      <c r="A785" s="192"/>
      <c r="B785" s="168" t="s">
        <v>1314</v>
      </c>
      <c r="C785" s="168" t="s">
        <v>1315</v>
      </c>
      <c r="D785" s="168" t="s">
        <v>1363</v>
      </c>
      <c r="E785" s="183" t="s">
        <v>1363</v>
      </c>
      <c r="F785" s="168" t="s">
        <v>1152</v>
      </c>
      <c r="G785" s="183" t="s">
        <v>1158</v>
      </c>
      <c r="H785" s="168" t="s">
        <v>1320</v>
      </c>
      <c r="I785" s="168" t="s">
        <v>1118</v>
      </c>
      <c r="J785" s="186">
        <v>866587</v>
      </c>
      <c r="K785" s="185">
        <v>0</v>
      </c>
      <c r="L785" s="168">
        <v>0</v>
      </c>
      <c r="M785" s="185">
        <v>0</v>
      </c>
      <c r="N785" s="168">
        <v>0</v>
      </c>
      <c r="O785" s="168">
        <v>0</v>
      </c>
      <c r="P785" s="168">
        <v>0</v>
      </c>
      <c r="Q785" s="168">
        <v>0</v>
      </c>
      <c r="R785" s="168">
        <v>0</v>
      </c>
      <c r="S785" s="168">
        <v>0</v>
      </c>
      <c r="T785" s="168">
        <v>0</v>
      </c>
      <c r="U785" s="168">
        <v>0</v>
      </c>
      <c r="V785" s="168">
        <v>0</v>
      </c>
      <c r="W785" s="168" t="s">
        <v>1165</v>
      </c>
      <c r="X785" s="183" t="s">
        <v>1160</v>
      </c>
      <c r="Y785" s="168" t="s">
        <v>55</v>
      </c>
      <c r="Z785" s="170">
        <v>2017011000179</v>
      </c>
      <c r="AA785" s="170" t="s">
        <v>1238</v>
      </c>
      <c r="AB785" s="169" t="s">
        <v>1166</v>
      </c>
      <c r="AC785" s="169" t="s">
        <v>1167</v>
      </c>
      <c r="AD785" s="170">
        <v>3202032</v>
      </c>
      <c r="AE785" s="169" t="s">
        <v>1217</v>
      </c>
      <c r="AF785" s="169" t="s">
        <v>1289</v>
      </c>
      <c r="AG785" s="168" t="s">
        <v>1124</v>
      </c>
      <c r="AH785" s="192"/>
    </row>
    <row r="786" spans="1:34" ht="98.25" customHeight="1" x14ac:dyDescent="0.25">
      <c r="A786" s="192"/>
      <c r="B786" s="168" t="s">
        <v>1314</v>
      </c>
      <c r="C786" s="168" t="s">
        <v>1315</v>
      </c>
      <c r="D786" s="168" t="s">
        <v>1363</v>
      </c>
      <c r="E786" s="183" t="s">
        <v>1363</v>
      </c>
      <c r="F786" s="168" t="s">
        <v>1152</v>
      </c>
      <c r="G786" s="183" t="s">
        <v>1158</v>
      </c>
      <c r="H786" s="168" t="s">
        <v>1320</v>
      </c>
      <c r="I786" s="168" t="s">
        <v>1118</v>
      </c>
      <c r="J786" s="186">
        <v>2920000</v>
      </c>
      <c r="K786" s="185">
        <v>0</v>
      </c>
      <c r="L786" s="168">
        <v>0</v>
      </c>
      <c r="M786" s="185">
        <v>0</v>
      </c>
      <c r="N786" s="168">
        <v>0</v>
      </c>
      <c r="O786" s="168">
        <v>0</v>
      </c>
      <c r="P786" s="168">
        <v>0</v>
      </c>
      <c r="Q786" s="168">
        <v>0</v>
      </c>
      <c r="R786" s="168">
        <v>0</v>
      </c>
      <c r="S786" s="168">
        <v>0</v>
      </c>
      <c r="T786" s="168">
        <v>0</v>
      </c>
      <c r="U786" s="168">
        <v>0</v>
      </c>
      <c r="V786" s="168">
        <v>0</v>
      </c>
      <c r="W786" s="168" t="s">
        <v>1165</v>
      </c>
      <c r="X786" s="183" t="s">
        <v>1160</v>
      </c>
      <c r="Y786" s="168" t="s">
        <v>55</v>
      </c>
      <c r="Z786" s="170">
        <v>2017011000179</v>
      </c>
      <c r="AA786" s="170" t="s">
        <v>1238</v>
      </c>
      <c r="AB786" s="169" t="s">
        <v>1179</v>
      </c>
      <c r="AC786" s="169" t="s">
        <v>1180</v>
      </c>
      <c r="AD786" s="170">
        <v>3202008</v>
      </c>
      <c r="AE786" s="169" t="s">
        <v>1181</v>
      </c>
      <c r="AF786" s="169" t="s">
        <v>1319</v>
      </c>
      <c r="AG786" s="168" t="s">
        <v>1124</v>
      </c>
      <c r="AH786" s="192"/>
    </row>
    <row r="787" spans="1:34" ht="98.25" customHeight="1" x14ac:dyDescent="0.25">
      <c r="A787" s="192"/>
      <c r="B787" s="168" t="s">
        <v>1314</v>
      </c>
      <c r="C787" s="168" t="s">
        <v>1315</v>
      </c>
      <c r="D787" s="168" t="s">
        <v>1363</v>
      </c>
      <c r="E787" s="183" t="s">
        <v>1363</v>
      </c>
      <c r="F787" s="168" t="s">
        <v>1152</v>
      </c>
      <c r="G787" s="183" t="s">
        <v>1158</v>
      </c>
      <c r="H787" s="168" t="s">
        <v>1320</v>
      </c>
      <c r="I787" s="168" t="s">
        <v>1118</v>
      </c>
      <c r="J787" s="186">
        <v>2920000</v>
      </c>
      <c r="K787" s="185">
        <v>0</v>
      </c>
      <c r="L787" s="168">
        <v>0</v>
      </c>
      <c r="M787" s="185">
        <v>0</v>
      </c>
      <c r="N787" s="168">
        <v>0</v>
      </c>
      <c r="O787" s="168">
        <v>0</v>
      </c>
      <c r="P787" s="168">
        <v>0</v>
      </c>
      <c r="Q787" s="168">
        <v>0</v>
      </c>
      <c r="R787" s="168">
        <v>0</v>
      </c>
      <c r="S787" s="168">
        <v>0</v>
      </c>
      <c r="T787" s="168">
        <v>0</v>
      </c>
      <c r="U787" s="168">
        <v>0</v>
      </c>
      <c r="V787" s="168">
        <v>0</v>
      </c>
      <c r="W787" s="168" t="s">
        <v>1165</v>
      </c>
      <c r="X787" s="183" t="s">
        <v>1160</v>
      </c>
      <c r="Y787" s="168" t="s">
        <v>55</v>
      </c>
      <c r="Z787" s="170">
        <v>2017011000179</v>
      </c>
      <c r="AA787" s="170" t="s">
        <v>1238</v>
      </c>
      <c r="AB787" s="169" t="s">
        <v>1179</v>
      </c>
      <c r="AC787" s="169" t="s">
        <v>1180</v>
      </c>
      <c r="AD787" s="170">
        <v>3202008</v>
      </c>
      <c r="AE787" s="169" t="s">
        <v>1181</v>
      </c>
      <c r="AF787" s="169" t="s">
        <v>1186</v>
      </c>
      <c r="AG787" s="168" t="s">
        <v>1124</v>
      </c>
      <c r="AH787" s="192"/>
    </row>
    <row r="788" spans="1:34" ht="98.25" customHeight="1" x14ac:dyDescent="0.25">
      <c r="A788" s="192"/>
      <c r="B788" s="168" t="s">
        <v>1314</v>
      </c>
      <c r="C788" s="168" t="s">
        <v>1315</v>
      </c>
      <c r="D788" s="168" t="s">
        <v>1363</v>
      </c>
      <c r="E788" s="183" t="s">
        <v>1363</v>
      </c>
      <c r="F788" s="168" t="s">
        <v>1152</v>
      </c>
      <c r="G788" s="183" t="s">
        <v>1158</v>
      </c>
      <c r="H788" s="168" t="s">
        <v>1320</v>
      </c>
      <c r="I788" s="168" t="s">
        <v>1118</v>
      </c>
      <c r="J788" s="186">
        <v>4000000</v>
      </c>
      <c r="K788" s="185">
        <v>0</v>
      </c>
      <c r="L788" s="168">
        <v>0</v>
      </c>
      <c r="M788" s="185">
        <v>0</v>
      </c>
      <c r="N788" s="168">
        <v>0</v>
      </c>
      <c r="O788" s="168">
        <v>0</v>
      </c>
      <c r="P788" s="168">
        <v>0</v>
      </c>
      <c r="Q788" s="168">
        <v>0</v>
      </c>
      <c r="R788" s="168">
        <v>0</v>
      </c>
      <c r="S788" s="168">
        <v>0</v>
      </c>
      <c r="T788" s="168">
        <v>0</v>
      </c>
      <c r="U788" s="168">
        <v>0</v>
      </c>
      <c r="V788" s="168">
        <v>0</v>
      </c>
      <c r="W788" s="168" t="s">
        <v>1165</v>
      </c>
      <c r="X788" s="183" t="s">
        <v>1160</v>
      </c>
      <c r="Y788" s="168" t="s">
        <v>55</v>
      </c>
      <c r="Z788" s="170">
        <v>2017011000179</v>
      </c>
      <c r="AA788" s="170" t="s">
        <v>1238</v>
      </c>
      <c r="AB788" s="169" t="s">
        <v>1166</v>
      </c>
      <c r="AC788" s="169" t="s">
        <v>1167</v>
      </c>
      <c r="AD788" s="170">
        <v>3202032</v>
      </c>
      <c r="AE788" s="169" t="s">
        <v>1217</v>
      </c>
      <c r="AF788" s="169" t="s">
        <v>1289</v>
      </c>
      <c r="AG788" s="168" t="s">
        <v>1137</v>
      </c>
      <c r="AH788" s="192"/>
    </row>
    <row r="789" spans="1:34" ht="98.25" customHeight="1" x14ac:dyDescent="0.25">
      <c r="A789" s="192"/>
      <c r="B789" s="168" t="s">
        <v>1314</v>
      </c>
      <c r="C789" s="168" t="s">
        <v>1364</v>
      </c>
      <c r="D789" s="168" t="s">
        <v>1365</v>
      </c>
      <c r="E789" s="183" t="s">
        <v>1365</v>
      </c>
      <c r="F789" s="168" t="s">
        <v>1152</v>
      </c>
      <c r="G789" s="183" t="s">
        <v>1158</v>
      </c>
      <c r="H789" s="168" t="s">
        <v>1320</v>
      </c>
      <c r="I789" s="168" t="s">
        <v>1118</v>
      </c>
      <c r="J789" s="186">
        <v>5000000</v>
      </c>
      <c r="K789" s="185" t="s">
        <v>1366</v>
      </c>
      <c r="L789" s="168" t="s">
        <v>1366</v>
      </c>
      <c r="M789" s="185" t="s">
        <v>1366</v>
      </c>
      <c r="N789" s="168" t="s">
        <v>1366</v>
      </c>
      <c r="O789" s="168" t="s">
        <v>1133</v>
      </c>
      <c r="P789" s="168" t="s">
        <v>1367</v>
      </c>
      <c r="Q789" s="168">
        <v>0</v>
      </c>
      <c r="R789" s="168" t="s">
        <v>1366</v>
      </c>
      <c r="S789" s="168">
        <v>0</v>
      </c>
      <c r="T789" s="168" t="s">
        <v>1366</v>
      </c>
      <c r="U789" s="168" t="s">
        <v>1215</v>
      </c>
      <c r="V789" s="168" t="s">
        <v>1368</v>
      </c>
      <c r="W789" s="168" t="s">
        <v>1165</v>
      </c>
      <c r="X789" s="183" t="s">
        <v>1160</v>
      </c>
      <c r="Y789" s="168" t="s">
        <v>55</v>
      </c>
      <c r="Z789" s="170">
        <v>2017011000179</v>
      </c>
      <c r="AA789" s="170" t="s">
        <v>1238</v>
      </c>
      <c r="AB789" s="169" t="s">
        <v>1179</v>
      </c>
      <c r="AC789" s="169" t="s">
        <v>1244</v>
      </c>
      <c r="AD789" s="170">
        <v>3202002</v>
      </c>
      <c r="AE789" s="169" t="s">
        <v>1122</v>
      </c>
      <c r="AF789" s="169" t="s">
        <v>1245</v>
      </c>
      <c r="AG789" s="168" t="s">
        <v>1150</v>
      </c>
      <c r="AH789" s="192"/>
    </row>
    <row r="790" spans="1:34" ht="98.25" customHeight="1" x14ac:dyDescent="0.25">
      <c r="A790" s="192"/>
      <c r="B790" s="168" t="s">
        <v>1314</v>
      </c>
      <c r="C790" s="168" t="s">
        <v>1364</v>
      </c>
      <c r="D790" s="168" t="s">
        <v>1365</v>
      </c>
      <c r="E790" s="183" t="s">
        <v>1365</v>
      </c>
      <c r="F790" s="168" t="s">
        <v>1152</v>
      </c>
      <c r="G790" s="183" t="s">
        <v>1158</v>
      </c>
      <c r="H790" s="168" t="s">
        <v>1320</v>
      </c>
      <c r="I790" s="168" t="s">
        <v>1118</v>
      </c>
      <c r="J790" s="186">
        <v>4259892.189999966</v>
      </c>
      <c r="K790" s="185" t="s">
        <v>1366</v>
      </c>
      <c r="L790" s="168" t="s">
        <v>1366</v>
      </c>
      <c r="M790" s="185" t="s">
        <v>1366</v>
      </c>
      <c r="N790" s="168" t="s">
        <v>1366</v>
      </c>
      <c r="O790" s="168" t="s">
        <v>1133</v>
      </c>
      <c r="P790" s="168" t="s">
        <v>1367</v>
      </c>
      <c r="Q790" s="168">
        <v>0</v>
      </c>
      <c r="R790" s="168" t="s">
        <v>1366</v>
      </c>
      <c r="S790" s="168">
        <v>0</v>
      </c>
      <c r="T790" s="168" t="s">
        <v>1366</v>
      </c>
      <c r="U790" s="168" t="s">
        <v>1215</v>
      </c>
      <c r="V790" s="168" t="s">
        <v>1368</v>
      </c>
      <c r="W790" s="168" t="s">
        <v>1165</v>
      </c>
      <c r="X790" s="183" t="s">
        <v>1160</v>
      </c>
      <c r="Y790" s="168" t="s">
        <v>55</v>
      </c>
      <c r="Z790" s="170">
        <v>2017011000179</v>
      </c>
      <c r="AA790" s="170" t="s">
        <v>1238</v>
      </c>
      <c r="AB790" s="169" t="s">
        <v>1166</v>
      </c>
      <c r="AC790" s="169" t="s">
        <v>1167</v>
      </c>
      <c r="AD790" s="170">
        <v>3202032</v>
      </c>
      <c r="AE790" s="169" t="s">
        <v>1217</v>
      </c>
      <c r="AF790" s="169" t="s">
        <v>1218</v>
      </c>
      <c r="AG790" s="168" t="s">
        <v>1192</v>
      </c>
      <c r="AH790" s="192"/>
    </row>
    <row r="791" spans="1:34" ht="98.25" customHeight="1" x14ac:dyDescent="0.25">
      <c r="A791" s="192"/>
      <c r="B791" s="168" t="s">
        <v>1314</v>
      </c>
      <c r="C791" s="168" t="s">
        <v>1364</v>
      </c>
      <c r="D791" s="168" t="s">
        <v>1365</v>
      </c>
      <c r="E791" s="183" t="s">
        <v>1365</v>
      </c>
      <c r="F791" s="168" t="s">
        <v>1152</v>
      </c>
      <c r="G791" s="183" t="s">
        <v>1158</v>
      </c>
      <c r="H791" s="168" t="s">
        <v>1320</v>
      </c>
      <c r="I791" s="168" t="s">
        <v>1118</v>
      </c>
      <c r="J791" s="186">
        <v>0</v>
      </c>
      <c r="K791" s="185" t="s">
        <v>1366</v>
      </c>
      <c r="L791" s="168" t="s">
        <v>1366</v>
      </c>
      <c r="M791" s="185" t="s">
        <v>1366</v>
      </c>
      <c r="N791" s="168" t="s">
        <v>1366</v>
      </c>
      <c r="O791" s="168" t="s">
        <v>1133</v>
      </c>
      <c r="P791" s="168" t="s">
        <v>1367</v>
      </c>
      <c r="Q791" s="168">
        <v>0</v>
      </c>
      <c r="R791" s="168" t="s">
        <v>1366</v>
      </c>
      <c r="S791" s="168">
        <v>0</v>
      </c>
      <c r="T791" s="168" t="s">
        <v>1366</v>
      </c>
      <c r="U791" s="168" t="s">
        <v>1215</v>
      </c>
      <c r="V791" s="168" t="s">
        <v>1368</v>
      </c>
      <c r="W791" s="168" t="s">
        <v>1165</v>
      </c>
      <c r="X791" s="183" t="s">
        <v>1160</v>
      </c>
      <c r="Y791" s="168" t="s">
        <v>55</v>
      </c>
      <c r="Z791" s="170">
        <v>2017011000179</v>
      </c>
      <c r="AA791" s="170" t="s">
        <v>1238</v>
      </c>
      <c r="AB791" s="169" t="s">
        <v>1166</v>
      </c>
      <c r="AC791" s="169" t="s">
        <v>1167</v>
      </c>
      <c r="AD791" s="170">
        <v>3202032</v>
      </c>
      <c r="AE791" s="169" t="s">
        <v>1217</v>
      </c>
      <c r="AF791" s="169" t="s">
        <v>1218</v>
      </c>
      <c r="AG791" s="168" t="s">
        <v>1126</v>
      </c>
      <c r="AH791" s="192"/>
    </row>
    <row r="792" spans="1:34" ht="98.25" customHeight="1" x14ac:dyDescent="0.25">
      <c r="A792" s="192"/>
      <c r="B792" s="168" t="s">
        <v>1314</v>
      </c>
      <c r="C792" s="168" t="s">
        <v>1364</v>
      </c>
      <c r="D792" s="168" t="s">
        <v>1365</v>
      </c>
      <c r="E792" s="183" t="s">
        <v>1365</v>
      </c>
      <c r="F792" s="168" t="s">
        <v>1152</v>
      </c>
      <c r="G792" s="183" t="s">
        <v>1158</v>
      </c>
      <c r="H792" s="168" t="s">
        <v>1320</v>
      </c>
      <c r="I792" s="168" t="s">
        <v>1118</v>
      </c>
      <c r="J792" s="186">
        <v>15489823.840001103</v>
      </c>
      <c r="K792" s="185" t="s">
        <v>1366</v>
      </c>
      <c r="L792" s="168" t="s">
        <v>1366</v>
      </c>
      <c r="M792" s="185" t="s">
        <v>1366</v>
      </c>
      <c r="N792" s="168" t="s">
        <v>1366</v>
      </c>
      <c r="O792" s="168" t="s">
        <v>1133</v>
      </c>
      <c r="P792" s="168" t="s">
        <v>1367</v>
      </c>
      <c r="Q792" s="168">
        <v>0</v>
      </c>
      <c r="R792" s="168" t="s">
        <v>1366</v>
      </c>
      <c r="S792" s="168">
        <v>0</v>
      </c>
      <c r="T792" s="168" t="s">
        <v>1366</v>
      </c>
      <c r="U792" s="168" t="s">
        <v>1215</v>
      </c>
      <c r="V792" s="168">
        <v>0</v>
      </c>
      <c r="W792" s="168" t="s">
        <v>1165</v>
      </c>
      <c r="X792" s="183" t="s">
        <v>1160</v>
      </c>
      <c r="Y792" s="168" t="s">
        <v>55</v>
      </c>
      <c r="Z792" s="170">
        <v>2017011000179</v>
      </c>
      <c r="AA792" s="170" t="s">
        <v>1238</v>
      </c>
      <c r="AB792" s="169" t="s">
        <v>1166</v>
      </c>
      <c r="AC792" s="169" t="s">
        <v>1167</v>
      </c>
      <c r="AD792" s="170">
        <v>3202032</v>
      </c>
      <c r="AE792" s="169" t="s">
        <v>1217</v>
      </c>
      <c r="AF792" s="169" t="s">
        <v>1218</v>
      </c>
      <c r="AG792" s="168" t="s">
        <v>1150</v>
      </c>
      <c r="AH792" s="192"/>
    </row>
    <row r="793" spans="1:34" ht="98.25" customHeight="1" x14ac:dyDescent="0.25">
      <c r="A793" s="192"/>
      <c r="B793" s="168" t="s">
        <v>1314</v>
      </c>
      <c r="C793" s="168" t="s">
        <v>1315</v>
      </c>
      <c r="D793" s="168" t="s">
        <v>1363</v>
      </c>
      <c r="E793" s="183" t="s">
        <v>1363</v>
      </c>
      <c r="F793" s="168" t="s">
        <v>1116</v>
      </c>
      <c r="G793" s="183" t="s">
        <v>1158</v>
      </c>
      <c r="H793" s="168" t="s">
        <v>1117</v>
      </c>
      <c r="I793" s="168" t="s">
        <v>1118</v>
      </c>
      <c r="J793" s="186">
        <v>8610000.2400000002</v>
      </c>
      <c r="K793" s="185"/>
      <c r="L793" s="168"/>
      <c r="M793" s="185"/>
      <c r="N793" s="168"/>
      <c r="O793" s="168"/>
      <c r="P793" s="168"/>
      <c r="Q793" s="168"/>
      <c r="R793" s="168"/>
      <c r="S793" s="168"/>
      <c r="T793" s="168"/>
      <c r="U793" s="168"/>
      <c r="V793" s="168"/>
      <c r="W793" s="168" t="s">
        <v>1165</v>
      </c>
      <c r="X793" s="183" t="s">
        <v>1160</v>
      </c>
      <c r="Y793" s="168" t="s">
        <v>55</v>
      </c>
      <c r="Z793" s="170">
        <v>2017011000179</v>
      </c>
      <c r="AA793" s="170" t="s">
        <v>1238</v>
      </c>
      <c r="AB793" s="169" t="s">
        <v>1224</v>
      </c>
      <c r="AC793" s="169" t="s">
        <v>1275</v>
      </c>
      <c r="AD793" s="170">
        <v>3202014</v>
      </c>
      <c r="AE793" s="169" t="s">
        <v>1276</v>
      </c>
      <c r="AF793" s="169" t="s">
        <v>1277</v>
      </c>
      <c r="AG793" s="168" t="s">
        <v>1128</v>
      </c>
      <c r="AH793" s="192"/>
    </row>
    <row r="794" spans="1:34" ht="98.25" customHeight="1" x14ac:dyDescent="0.25">
      <c r="A794" s="192"/>
      <c r="B794" s="168" t="s">
        <v>1314</v>
      </c>
      <c r="C794" s="168" t="s">
        <v>1315</v>
      </c>
      <c r="D794" s="168" t="s">
        <v>1363</v>
      </c>
      <c r="E794" s="183" t="s">
        <v>1363</v>
      </c>
      <c r="F794" s="168" t="s">
        <v>1116</v>
      </c>
      <c r="G794" s="183" t="s">
        <v>1158</v>
      </c>
      <c r="H794" s="168" t="s">
        <v>1117</v>
      </c>
      <c r="I794" s="168" t="s">
        <v>1118</v>
      </c>
      <c r="J794" s="186">
        <v>0</v>
      </c>
      <c r="K794" s="185"/>
      <c r="L794" s="168"/>
      <c r="M794" s="185"/>
      <c r="N794" s="168"/>
      <c r="O794" s="168"/>
      <c r="P794" s="168"/>
      <c r="Q794" s="168"/>
      <c r="R794" s="168"/>
      <c r="S794" s="168"/>
      <c r="T794" s="168"/>
      <c r="U794" s="168"/>
      <c r="V794" s="168"/>
      <c r="W794" s="168" t="s">
        <v>1165</v>
      </c>
      <c r="X794" s="183" t="s">
        <v>1160</v>
      </c>
      <c r="Y794" s="168" t="s">
        <v>55</v>
      </c>
      <c r="Z794" s="170">
        <v>2017011000179</v>
      </c>
      <c r="AA794" s="170" t="s">
        <v>1238</v>
      </c>
      <c r="AB794" s="169" t="s">
        <v>1179</v>
      </c>
      <c r="AC794" s="169" t="s">
        <v>1180</v>
      </c>
      <c r="AD794" s="170">
        <v>3202008</v>
      </c>
      <c r="AE794" s="169" t="s">
        <v>1181</v>
      </c>
      <c r="AF794" s="169" t="s">
        <v>1186</v>
      </c>
      <c r="AG794" s="168" t="s">
        <v>1128</v>
      </c>
      <c r="AH794" s="192"/>
    </row>
    <row r="795" spans="1:34" ht="98.25" customHeight="1" x14ac:dyDescent="0.25">
      <c r="A795" s="192"/>
      <c r="B795" s="168" t="s">
        <v>1314</v>
      </c>
      <c r="C795" s="168" t="s">
        <v>1315</v>
      </c>
      <c r="D795" s="168" t="s">
        <v>1363</v>
      </c>
      <c r="E795" s="183" t="s">
        <v>1363</v>
      </c>
      <c r="F795" s="168" t="s">
        <v>1223</v>
      </c>
      <c r="G795" s="183" t="s">
        <v>1312</v>
      </c>
      <c r="H795" s="168" t="s">
        <v>1117</v>
      </c>
      <c r="I795" s="168" t="s">
        <v>1118</v>
      </c>
      <c r="J795" s="186">
        <v>2000000</v>
      </c>
      <c r="K795" s="185"/>
      <c r="L795" s="168"/>
      <c r="M795" s="185"/>
      <c r="N795" s="168"/>
      <c r="O795" s="168"/>
      <c r="P795" s="168"/>
      <c r="Q795" s="168"/>
      <c r="R795" s="168"/>
      <c r="S795" s="168"/>
      <c r="T795" s="168"/>
      <c r="U795" s="168"/>
      <c r="V795" s="168"/>
      <c r="W795" s="168" t="s">
        <v>1165</v>
      </c>
      <c r="X795" s="183" t="s">
        <v>1160</v>
      </c>
      <c r="Y795" s="168" t="s">
        <v>55</v>
      </c>
      <c r="Z795" s="170">
        <v>2017011000179</v>
      </c>
      <c r="AA795" s="170" t="s">
        <v>1238</v>
      </c>
      <c r="AB795" s="169" t="s">
        <v>1179</v>
      </c>
      <c r="AC795" s="169" t="s">
        <v>1180</v>
      </c>
      <c r="AD795" s="170">
        <v>3202008</v>
      </c>
      <c r="AE795" s="169" t="s">
        <v>1181</v>
      </c>
      <c r="AF795" s="169" t="s">
        <v>1186</v>
      </c>
      <c r="AG795" s="168" t="s">
        <v>1192</v>
      </c>
      <c r="AH795" s="192"/>
    </row>
    <row r="796" spans="1:34" ht="98.25" customHeight="1" x14ac:dyDescent="0.25">
      <c r="A796" s="192"/>
      <c r="B796" s="168" t="s">
        <v>1314</v>
      </c>
      <c r="C796" s="168" t="s">
        <v>1315</v>
      </c>
      <c r="D796" s="168" t="s">
        <v>1363</v>
      </c>
      <c r="E796" s="183" t="s">
        <v>1363</v>
      </c>
      <c r="F796" s="168" t="s">
        <v>1324</v>
      </c>
      <c r="G796" s="183" t="s">
        <v>1325</v>
      </c>
      <c r="H796" s="168" t="s">
        <v>1326</v>
      </c>
      <c r="I796" s="168" t="s">
        <v>1118</v>
      </c>
      <c r="J796" s="186">
        <v>43379817</v>
      </c>
      <c r="K796" s="185"/>
      <c r="L796" s="168"/>
      <c r="M796" s="185"/>
      <c r="N796" s="168"/>
      <c r="O796" s="168" t="s">
        <v>1133</v>
      </c>
      <c r="P796" s="168" t="s">
        <v>1327</v>
      </c>
      <c r="Q796" s="168" t="s">
        <v>1171</v>
      </c>
      <c r="R796" s="168" t="s">
        <v>1334</v>
      </c>
      <c r="S796" s="168"/>
      <c r="T796" s="168"/>
      <c r="U796" s="168"/>
      <c r="V796" s="168"/>
      <c r="W796" s="168" t="s">
        <v>1165</v>
      </c>
      <c r="X796" s="183" t="s">
        <v>1160</v>
      </c>
      <c r="Y796" s="168" t="s">
        <v>1328</v>
      </c>
      <c r="Z796" s="170">
        <v>2022011000088</v>
      </c>
      <c r="AA796" s="170" t="s">
        <v>1329</v>
      </c>
      <c r="AB796" s="169" t="s">
        <v>1330</v>
      </c>
      <c r="AC796" s="169" t="s">
        <v>1269</v>
      </c>
      <c r="AD796" s="170">
        <v>3202005</v>
      </c>
      <c r="AE796" s="169" t="s">
        <v>1331</v>
      </c>
      <c r="AF796" s="169" t="s">
        <v>1349</v>
      </c>
      <c r="AG796" s="168" t="s">
        <v>1350</v>
      </c>
      <c r="AH796" s="192"/>
    </row>
    <row r="797" spans="1:34" ht="98.25" customHeight="1" x14ac:dyDescent="0.25">
      <c r="A797" s="192"/>
      <c r="B797" s="168" t="s">
        <v>1314</v>
      </c>
      <c r="C797" s="168" t="s">
        <v>1315</v>
      </c>
      <c r="D797" s="168" t="s">
        <v>1363</v>
      </c>
      <c r="E797" s="183" t="s">
        <v>1363</v>
      </c>
      <c r="F797" s="168" t="s">
        <v>1324</v>
      </c>
      <c r="G797" s="183" t="s">
        <v>1325</v>
      </c>
      <c r="H797" s="168" t="s">
        <v>1326</v>
      </c>
      <c r="I797" s="168" t="s">
        <v>1118</v>
      </c>
      <c r="J797" s="186">
        <v>5017787</v>
      </c>
      <c r="K797" s="185"/>
      <c r="L797" s="168"/>
      <c r="M797" s="185"/>
      <c r="N797" s="168"/>
      <c r="O797" s="168" t="s">
        <v>1133</v>
      </c>
      <c r="P797" s="168" t="s">
        <v>1327</v>
      </c>
      <c r="Q797" s="168" t="s">
        <v>1171</v>
      </c>
      <c r="R797" s="168" t="s">
        <v>1334</v>
      </c>
      <c r="S797" s="168"/>
      <c r="T797" s="168"/>
      <c r="U797" s="168"/>
      <c r="V797" s="168"/>
      <c r="W797" s="168" t="s">
        <v>1165</v>
      </c>
      <c r="X797" s="183" t="s">
        <v>1160</v>
      </c>
      <c r="Y797" s="168" t="s">
        <v>1328</v>
      </c>
      <c r="Z797" s="170">
        <v>2022011000088</v>
      </c>
      <c r="AA797" s="170" t="s">
        <v>1329</v>
      </c>
      <c r="AB797" s="169" t="s">
        <v>1330</v>
      </c>
      <c r="AC797" s="169" t="s">
        <v>1269</v>
      </c>
      <c r="AD797" s="170">
        <v>3202005</v>
      </c>
      <c r="AE797" s="169" t="s">
        <v>1331</v>
      </c>
      <c r="AF797" s="169" t="s">
        <v>1349</v>
      </c>
      <c r="AG797" s="168" t="s">
        <v>1350</v>
      </c>
      <c r="AH797" s="192"/>
    </row>
    <row r="798" spans="1:34" ht="98.25" customHeight="1" x14ac:dyDescent="0.25">
      <c r="A798" s="192"/>
      <c r="B798" s="168" t="s">
        <v>1314</v>
      </c>
      <c r="C798" s="168" t="s">
        <v>1315</v>
      </c>
      <c r="D798" s="168" t="s">
        <v>1363</v>
      </c>
      <c r="E798" s="183" t="s">
        <v>1363</v>
      </c>
      <c r="F798" s="168" t="s">
        <v>1324</v>
      </c>
      <c r="G798" s="183" t="s">
        <v>1325</v>
      </c>
      <c r="H798" s="168" t="s">
        <v>1326</v>
      </c>
      <c r="I798" s="168" t="s">
        <v>1118</v>
      </c>
      <c r="J798" s="186">
        <v>4138367</v>
      </c>
      <c r="K798" s="185"/>
      <c r="L798" s="168"/>
      <c r="M798" s="185"/>
      <c r="N798" s="168"/>
      <c r="O798" s="168" t="s">
        <v>1133</v>
      </c>
      <c r="P798" s="168" t="s">
        <v>1327</v>
      </c>
      <c r="Q798" s="168" t="s">
        <v>1171</v>
      </c>
      <c r="R798" s="168" t="s">
        <v>1334</v>
      </c>
      <c r="S798" s="168"/>
      <c r="T798" s="168"/>
      <c r="U798" s="168"/>
      <c r="V798" s="168"/>
      <c r="W798" s="168" t="s">
        <v>1165</v>
      </c>
      <c r="X798" s="183" t="s">
        <v>1160</v>
      </c>
      <c r="Y798" s="168" t="s">
        <v>1328</v>
      </c>
      <c r="Z798" s="170">
        <v>2022011000088</v>
      </c>
      <c r="AA798" s="170" t="s">
        <v>1329</v>
      </c>
      <c r="AB798" s="169" t="s">
        <v>1330</v>
      </c>
      <c r="AC798" s="169" t="s">
        <v>1269</v>
      </c>
      <c r="AD798" s="170">
        <v>3202005</v>
      </c>
      <c r="AE798" s="169" t="s">
        <v>1273</v>
      </c>
      <c r="AF798" s="169" t="s">
        <v>1335</v>
      </c>
      <c r="AG798" s="168" t="s">
        <v>1336</v>
      </c>
      <c r="AH798" s="192"/>
    </row>
    <row r="799" spans="1:34" ht="98.25" customHeight="1" x14ac:dyDescent="0.25">
      <c r="A799" s="192"/>
      <c r="B799" s="168" t="s">
        <v>1314</v>
      </c>
      <c r="C799" s="168" t="s">
        <v>1315</v>
      </c>
      <c r="D799" s="168" t="s">
        <v>1363</v>
      </c>
      <c r="E799" s="183" t="s">
        <v>1363</v>
      </c>
      <c r="F799" s="168" t="s">
        <v>1324</v>
      </c>
      <c r="G799" s="183" t="s">
        <v>1325</v>
      </c>
      <c r="H799" s="168" t="s">
        <v>1326</v>
      </c>
      <c r="I799" s="168" t="s">
        <v>1118</v>
      </c>
      <c r="J799" s="186">
        <v>8630166</v>
      </c>
      <c r="K799" s="185"/>
      <c r="L799" s="168"/>
      <c r="M799" s="185"/>
      <c r="N799" s="168"/>
      <c r="O799" s="168" t="s">
        <v>1133</v>
      </c>
      <c r="P799" s="168" t="s">
        <v>1327</v>
      </c>
      <c r="Q799" s="168" t="s">
        <v>1171</v>
      </c>
      <c r="R799" s="168" t="s">
        <v>1334</v>
      </c>
      <c r="S799" s="168"/>
      <c r="T799" s="168"/>
      <c r="U799" s="168"/>
      <c r="V799" s="168"/>
      <c r="W799" s="168" t="s">
        <v>1165</v>
      </c>
      <c r="X799" s="183" t="s">
        <v>1160</v>
      </c>
      <c r="Y799" s="168" t="s">
        <v>1328</v>
      </c>
      <c r="Z799" s="170">
        <v>2022011000088</v>
      </c>
      <c r="AA799" s="170" t="s">
        <v>1329</v>
      </c>
      <c r="AB799" s="169" t="s">
        <v>1330</v>
      </c>
      <c r="AC799" s="169" t="s">
        <v>1269</v>
      </c>
      <c r="AD799" s="170">
        <v>3202005</v>
      </c>
      <c r="AE799" s="169" t="s">
        <v>1331</v>
      </c>
      <c r="AF799" s="169" t="s">
        <v>1335</v>
      </c>
      <c r="AG799" s="168" t="s">
        <v>1336</v>
      </c>
      <c r="AH799" s="192"/>
    </row>
    <row r="800" spans="1:34" ht="98.25" customHeight="1" x14ac:dyDescent="0.25">
      <c r="A800" s="192"/>
      <c r="B800" s="168" t="s">
        <v>1314</v>
      </c>
      <c r="C800" s="168" t="s">
        <v>1315</v>
      </c>
      <c r="D800" s="168" t="s">
        <v>1363</v>
      </c>
      <c r="E800" s="183" t="s">
        <v>1363</v>
      </c>
      <c r="F800" s="168" t="s">
        <v>1324</v>
      </c>
      <c r="G800" s="183" t="s">
        <v>1325</v>
      </c>
      <c r="H800" s="168" t="s">
        <v>1326</v>
      </c>
      <c r="I800" s="168" t="s">
        <v>1118</v>
      </c>
      <c r="J800" s="186">
        <v>6382000</v>
      </c>
      <c r="K800" s="185"/>
      <c r="L800" s="168"/>
      <c r="M800" s="185"/>
      <c r="N800" s="168"/>
      <c r="O800" s="168" t="s">
        <v>1133</v>
      </c>
      <c r="P800" s="168" t="s">
        <v>1327</v>
      </c>
      <c r="Q800" s="168" t="s">
        <v>1171</v>
      </c>
      <c r="R800" s="168" t="s">
        <v>1334</v>
      </c>
      <c r="S800" s="168"/>
      <c r="T800" s="168"/>
      <c r="U800" s="168"/>
      <c r="V800" s="168"/>
      <c r="W800" s="168" t="s">
        <v>1165</v>
      </c>
      <c r="X800" s="183" t="s">
        <v>1160</v>
      </c>
      <c r="Y800" s="168" t="s">
        <v>1328</v>
      </c>
      <c r="Z800" s="170">
        <v>2022011000088</v>
      </c>
      <c r="AA800" s="170" t="s">
        <v>1329</v>
      </c>
      <c r="AB800" s="169" t="s">
        <v>1330</v>
      </c>
      <c r="AC800" s="169" t="s">
        <v>1269</v>
      </c>
      <c r="AD800" s="170">
        <v>3202005</v>
      </c>
      <c r="AE800" s="169" t="s">
        <v>1273</v>
      </c>
      <c r="AF800" s="169" t="s">
        <v>1349</v>
      </c>
      <c r="AG800" s="168" t="s">
        <v>1350</v>
      </c>
      <c r="AH800" s="192"/>
    </row>
    <row r="801" spans="1:34" ht="98.25" customHeight="1" x14ac:dyDescent="0.25">
      <c r="A801" s="192"/>
      <c r="B801" s="168" t="s">
        <v>1314</v>
      </c>
      <c r="C801" s="168" t="s">
        <v>1315</v>
      </c>
      <c r="D801" s="168" t="s">
        <v>1363</v>
      </c>
      <c r="E801" s="183" t="s">
        <v>1363</v>
      </c>
      <c r="F801" s="168" t="s">
        <v>1324</v>
      </c>
      <c r="G801" s="183" t="s">
        <v>1325</v>
      </c>
      <c r="H801" s="168" t="s">
        <v>1326</v>
      </c>
      <c r="I801" s="168" t="s">
        <v>1118</v>
      </c>
      <c r="J801" s="186">
        <v>39616000</v>
      </c>
      <c r="K801" s="185"/>
      <c r="L801" s="168"/>
      <c r="M801" s="185"/>
      <c r="N801" s="168"/>
      <c r="O801" s="168" t="s">
        <v>1133</v>
      </c>
      <c r="P801" s="168" t="s">
        <v>1327</v>
      </c>
      <c r="Q801" s="168" t="s">
        <v>1171</v>
      </c>
      <c r="R801" s="168" t="s">
        <v>1334</v>
      </c>
      <c r="S801" s="168"/>
      <c r="T801" s="168"/>
      <c r="U801" s="168"/>
      <c r="V801" s="168"/>
      <c r="W801" s="168" t="s">
        <v>1165</v>
      </c>
      <c r="X801" s="183" t="s">
        <v>1160</v>
      </c>
      <c r="Y801" s="168" t="s">
        <v>1328</v>
      </c>
      <c r="Z801" s="170">
        <v>2022011000088</v>
      </c>
      <c r="AA801" s="170" t="s">
        <v>1329</v>
      </c>
      <c r="AB801" s="169" t="s">
        <v>1330</v>
      </c>
      <c r="AC801" s="169" t="s">
        <v>1269</v>
      </c>
      <c r="AD801" s="170">
        <v>3202005</v>
      </c>
      <c r="AE801" s="169" t="s">
        <v>1273</v>
      </c>
      <c r="AF801" s="169" t="s">
        <v>1332</v>
      </c>
      <c r="AG801" s="168" t="s">
        <v>1128</v>
      </c>
      <c r="AH801" s="192"/>
    </row>
    <row r="802" spans="1:34" ht="98.25" customHeight="1" x14ac:dyDescent="0.25">
      <c r="A802" s="192"/>
      <c r="B802" s="168" t="s">
        <v>1314</v>
      </c>
      <c r="C802" s="168" t="s">
        <v>1315</v>
      </c>
      <c r="D802" s="168" t="s">
        <v>1363</v>
      </c>
      <c r="E802" s="183" t="s">
        <v>1363</v>
      </c>
      <c r="F802" s="168" t="s">
        <v>1116</v>
      </c>
      <c r="G802" s="183" t="s">
        <v>1158</v>
      </c>
      <c r="H802" s="168" t="s">
        <v>1117</v>
      </c>
      <c r="I802" s="168" t="s">
        <v>1118</v>
      </c>
      <c r="J802" s="186">
        <v>1111000</v>
      </c>
      <c r="K802" s="185"/>
      <c r="L802" s="168"/>
      <c r="M802" s="185"/>
      <c r="N802" s="168"/>
      <c r="O802" s="168"/>
      <c r="P802" s="168"/>
      <c r="Q802" s="168"/>
      <c r="R802" s="168"/>
      <c r="S802" s="168"/>
      <c r="T802" s="168"/>
      <c r="U802" s="168"/>
      <c r="V802" s="168"/>
      <c r="W802" s="168" t="s">
        <v>1165</v>
      </c>
      <c r="X802" s="183" t="s">
        <v>1160</v>
      </c>
      <c r="Y802" s="168" t="s">
        <v>55</v>
      </c>
      <c r="Z802" s="170">
        <v>2017011000179</v>
      </c>
      <c r="AA802" s="170" t="s">
        <v>1238</v>
      </c>
      <c r="AB802" s="169" t="s">
        <v>1179</v>
      </c>
      <c r="AC802" s="169" t="s">
        <v>1244</v>
      </c>
      <c r="AD802" s="170">
        <v>3202002</v>
      </c>
      <c r="AE802" s="169" t="s">
        <v>1122</v>
      </c>
      <c r="AF802" s="169" t="s">
        <v>1316</v>
      </c>
      <c r="AG802" s="168" t="s">
        <v>1128</v>
      </c>
      <c r="AH802" s="192"/>
    </row>
    <row r="803" spans="1:34" ht="98.25" customHeight="1" x14ac:dyDescent="0.25">
      <c r="A803" s="192"/>
      <c r="B803" s="168" t="s">
        <v>1314</v>
      </c>
      <c r="C803" s="168" t="s">
        <v>1315</v>
      </c>
      <c r="D803" s="168" t="s">
        <v>1363</v>
      </c>
      <c r="E803" s="183" t="s">
        <v>1363</v>
      </c>
      <c r="F803" s="168" t="s">
        <v>1116</v>
      </c>
      <c r="G803" s="183" t="s">
        <v>1158</v>
      </c>
      <c r="H803" s="168" t="s">
        <v>1117</v>
      </c>
      <c r="I803" s="168" t="s">
        <v>1118</v>
      </c>
      <c r="J803" s="184">
        <v>36440800</v>
      </c>
      <c r="K803" s="185"/>
      <c r="L803" s="168"/>
      <c r="M803" s="185"/>
      <c r="N803" s="168"/>
      <c r="O803" s="168"/>
      <c r="P803" s="168"/>
      <c r="Q803" s="168"/>
      <c r="R803" s="168"/>
      <c r="S803" s="168"/>
      <c r="T803" s="168"/>
      <c r="U803" s="168"/>
      <c r="V803" s="168"/>
      <c r="W803" s="168" t="s">
        <v>1119</v>
      </c>
      <c r="X803" s="183" t="s">
        <v>1160</v>
      </c>
      <c r="Y803" s="168" t="s">
        <v>363</v>
      </c>
      <c r="Z803" s="170">
        <v>2019011000081</v>
      </c>
      <c r="AA803" s="170" t="s">
        <v>1161</v>
      </c>
      <c r="AB803" s="169" t="s">
        <v>1120</v>
      </c>
      <c r="AC803" s="169" t="s">
        <v>606</v>
      </c>
      <c r="AD803" s="170">
        <v>3299060</v>
      </c>
      <c r="AE803" s="169" t="s">
        <v>1135</v>
      </c>
      <c r="AF803" s="169" t="s">
        <v>607</v>
      </c>
      <c r="AG803" s="168" t="s">
        <v>1128</v>
      </c>
      <c r="AH803" s="192"/>
    </row>
    <row r="804" spans="1:34" ht="98.25" customHeight="1" x14ac:dyDescent="0.25">
      <c r="A804" s="192"/>
      <c r="B804" s="168" t="s">
        <v>1314</v>
      </c>
      <c r="C804" s="168" t="s">
        <v>1369</v>
      </c>
      <c r="D804" s="168" t="s">
        <v>1369</v>
      </c>
      <c r="E804" s="183" t="s">
        <v>21</v>
      </c>
      <c r="F804" s="168" t="s">
        <v>1116</v>
      </c>
      <c r="G804" s="183" t="s">
        <v>1158</v>
      </c>
      <c r="H804" s="168" t="s">
        <v>1117</v>
      </c>
      <c r="I804" s="168" t="s">
        <v>1118</v>
      </c>
      <c r="J804" s="184">
        <v>55930000.939999998</v>
      </c>
      <c r="K804" s="185">
        <v>0</v>
      </c>
      <c r="L804" s="168" t="s">
        <v>1298</v>
      </c>
      <c r="M804" s="185">
        <v>0</v>
      </c>
      <c r="N804" s="168" t="s">
        <v>1298</v>
      </c>
      <c r="O804" s="168"/>
      <c r="P804" s="168" t="s">
        <v>1370</v>
      </c>
      <c r="Q804" s="168"/>
      <c r="R804" s="168" t="s">
        <v>1370</v>
      </c>
      <c r="S804" s="168"/>
      <c r="T804" s="168" t="s">
        <v>1370</v>
      </c>
      <c r="U804" s="168"/>
      <c r="V804" s="168" t="s">
        <v>1370</v>
      </c>
      <c r="W804" s="168" t="s">
        <v>1165</v>
      </c>
      <c r="X804" s="183" t="s">
        <v>1160</v>
      </c>
      <c r="Y804" s="168" t="s">
        <v>55</v>
      </c>
      <c r="Z804" s="170">
        <v>2017011000179</v>
      </c>
      <c r="AA804" s="170" t="s">
        <v>1238</v>
      </c>
      <c r="AB804" s="169" t="s">
        <v>1224</v>
      </c>
      <c r="AC804" s="169" t="s">
        <v>1225</v>
      </c>
      <c r="AD804" s="170">
        <v>3202010</v>
      </c>
      <c r="AE804" s="169" t="s">
        <v>1226</v>
      </c>
      <c r="AF804" s="169" t="s">
        <v>1299</v>
      </c>
      <c r="AG804" s="168" t="s">
        <v>1128</v>
      </c>
      <c r="AH804" s="192"/>
    </row>
    <row r="805" spans="1:34" ht="98.25" customHeight="1" x14ac:dyDescent="0.25">
      <c r="A805" s="192"/>
      <c r="B805" s="168" t="s">
        <v>1314</v>
      </c>
      <c r="C805" s="168" t="s">
        <v>1369</v>
      </c>
      <c r="D805" s="168" t="s">
        <v>1369</v>
      </c>
      <c r="E805" s="183" t="s">
        <v>21</v>
      </c>
      <c r="F805" s="168" t="s">
        <v>1152</v>
      </c>
      <c r="G805" s="183" t="s">
        <v>1158</v>
      </c>
      <c r="H805" s="168" t="s">
        <v>1117</v>
      </c>
      <c r="I805" s="168" t="s">
        <v>1118</v>
      </c>
      <c r="J805" s="184">
        <v>135000</v>
      </c>
      <c r="K805" s="185">
        <v>0</v>
      </c>
      <c r="L805" s="168" t="s">
        <v>1298</v>
      </c>
      <c r="M805" s="185">
        <v>0</v>
      </c>
      <c r="N805" s="168" t="s">
        <v>1298</v>
      </c>
      <c r="O805" s="168"/>
      <c r="P805" s="168" t="s">
        <v>1370</v>
      </c>
      <c r="Q805" s="168"/>
      <c r="R805" s="168" t="s">
        <v>1370</v>
      </c>
      <c r="S805" s="168"/>
      <c r="T805" s="168" t="s">
        <v>1370</v>
      </c>
      <c r="U805" s="168"/>
      <c r="V805" s="168" t="s">
        <v>1370</v>
      </c>
      <c r="W805" s="168" t="s">
        <v>1165</v>
      </c>
      <c r="X805" s="183" t="s">
        <v>1160</v>
      </c>
      <c r="Y805" s="168" t="s">
        <v>55</v>
      </c>
      <c r="Z805" s="170">
        <v>2017011000179</v>
      </c>
      <c r="AA805" s="170" t="s">
        <v>1238</v>
      </c>
      <c r="AB805" s="169" t="s">
        <v>1224</v>
      </c>
      <c r="AC805" s="169" t="s">
        <v>1225</v>
      </c>
      <c r="AD805" s="170">
        <v>3202010</v>
      </c>
      <c r="AE805" s="169" t="s">
        <v>1226</v>
      </c>
      <c r="AF805" s="169" t="s">
        <v>1263</v>
      </c>
      <c r="AG805" s="168" t="s">
        <v>1126</v>
      </c>
      <c r="AH805" s="192"/>
    </row>
    <row r="806" spans="1:34" ht="98.25" customHeight="1" x14ac:dyDescent="0.25">
      <c r="A806" s="192"/>
      <c r="B806" s="168" t="s">
        <v>1314</v>
      </c>
      <c r="C806" s="168" t="s">
        <v>1369</v>
      </c>
      <c r="D806" s="168" t="s">
        <v>1369</v>
      </c>
      <c r="E806" s="183" t="s">
        <v>21</v>
      </c>
      <c r="F806" s="168" t="s">
        <v>1116</v>
      </c>
      <c r="G806" s="183" t="s">
        <v>1158</v>
      </c>
      <c r="H806" s="168" t="s">
        <v>1117</v>
      </c>
      <c r="I806" s="168" t="s">
        <v>1118</v>
      </c>
      <c r="J806" s="184">
        <v>0</v>
      </c>
      <c r="K806" s="185">
        <v>0</v>
      </c>
      <c r="L806" s="168" t="s">
        <v>1298</v>
      </c>
      <c r="M806" s="185">
        <v>0</v>
      </c>
      <c r="N806" s="168" t="s">
        <v>1298</v>
      </c>
      <c r="O806" s="168" t="s">
        <v>1199</v>
      </c>
      <c r="P806" s="168" t="s">
        <v>1371</v>
      </c>
      <c r="Q806" s="168"/>
      <c r="R806" s="168" t="s">
        <v>1370</v>
      </c>
      <c r="S806" s="168"/>
      <c r="T806" s="168" t="s">
        <v>1370</v>
      </c>
      <c r="U806" s="168"/>
      <c r="V806" s="168" t="s">
        <v>1370</v>
      </c>
      <c r="W806" s="168" t="s">
        <v>1165</v>
      </c>
      <c r="X806" s="183" t="s">
        <v>1160</v>
      </c>
      <c r="Y806" s="168" t="s">
        <v>55</v>
      </c>
      <c r="Z806" s="170">
        <v>2017011000179</v>
      </c>
      <c r="AA806" s="170" t="s">
        <v>1238</v>
      </c>
      <c r="AB806" s="169" t="s">
        <v>1166</v>
      </c>
      <c r="AC806" s="169" t="s">
        <v>1167</v>
      </c>
      <c r="AD806" s="170">
        <v>3202032</v>
      </c>
      <c r="AE806" s="169" t="s">
        <v>1168</v>
      </c>
      <c r="AF806" s="169" t="s">
        <v>1169</v>
      </c>
      <c r="AG806" s="168" t="s">
        <v>1128</v>
      </c>
      <c r="AH806" s="192"/>
    </row>
    <row r="807" spans="1:34" ht="98.25" customHeight="1" x14ac:dyDescent="0.25">
      <c r="A807" s="192"/>
      <c r="B807" s="168" t="s">
        <v>1314</v>
      </c>
      <c r="C807" s="168" t="s">
        <v>1369</v>
      </c>
      <c r="D807" s="168" t="s">
        <v>1369</v>
      </c>
      <c r="E807" s="183" t="s">
        <v>21</v>
      </c>
      <c r="F807" s="168" t="s">
        <v>1116</v>
      </c>
      <c r="G807" s="183" t="s">
        <v>1158</v>
      </c>
      <c r="H807" s="168" t="s">
        <v>1117</v>
      </c>
      <c r="I807" s="168" t="s">
        <v>1118</v>
      </c>
      <c r="J807" s="184">
        <v>45100000</v>
      </c>
      <c r="K807" s="185">
        <v>0</v>
      </c>
      <c r="L807" s="168" t="s">
        <v>1298</v>
      </c>
      <c r="M807" s="185">
        <v>0</v>
      </c>
      <c r="N807" s="168" t="s">
        <v>1298</v>
      </c>
      <c r="O807" s="168" t="s">
        <v>1199</v>
      </c>
      <c r="P807" s="168" t="s">
        <v>1371</v>
      </c>
      <c r="Q807" s="168"/>
      <c r="R807" s="168" t="s">
        <v>1370</v>
      </c>
      <c r="S807" s="168"/>
      <c r="T807" s="168" t="s">
        <v>1370</v>
      </c>
      <c r="U807" s="168"/>
      <c r="V807" s="168" t="s">
        <v>1370</v>
      </c>
      <c r="W807" s="168" t="s">
        <v>1165</v>
      </c>
      <c r="X807" s="183" t="s">
        <v>1160</v>
      </c>
      <c r="Y807" s="168" t="s">
        <v>55</v>
      </c>
      <c r="Z807" s="170">
        <v>2017011000179</v>
      </c>
      <c r="AA807" s="170" t="s">
        <v>1238</v>
      </c>
      <c r="AB807" s="169" t="s">
        <v>1166</v>
      </c>
      <c r="AC807" s="169" t="s">
        <v>1167</v>
      </c>
      <c r="AD807" s="170">
        <v>3202032</v>
      </c>
      <c r="AE807" s="169" t="s">
        <v>1217</v>
      </c>
      <c r="AF807" s="169" t="s">
        <v>1289</v>
      </c>
      <c r="AG807" s="168" t="s">
        <v>1128</v>
      </c>
      <c r="AH807" s="192"/>
    </row>
    <row r="808" spans="1:34" ht="98.25" customHeight="1" x14ac:dyDescent="0.25">
      <c r="A808" s="192"/>
      <c r="B808" s="168" t="s">
        <v>1314</v>
      </c>
      <c r="C808" s="168" t="s">
        <v>1369</v>
      </c>
      <c r="D808" s="168" t="s">
        <v>1369</v>
      </c>
      <c r="E808" s="183" t="s">
        <v>21</v>
      </c>
      <c r="F808" s="168" t="s">
        <v>1116</v>
      </c>
      <c r="G808" s="183" t="s">
        <v>1158</v>
      </c>
      <c r="H808" s="168" t="s">
        <v>1117</v>
      </c>
      <c r="I808" s="168" t="s">
        <v>1118</v>
      </c>
      <c r="J808" s="184">
        <v>54570000</v>
      </c>
      <c r="K808" s="185">
        <v>0</v>
      </c>
      <c r="L808" s="168" t="s">
        <v>1298</v>
      </c>
      <c r="M808" s="185">
        <v>0</v>
      </c>
      <c r="N808" s="168" t="s">
        <v>1298</v>
      </c>
      <c r="O808" s="168"/>
      <c r="P808" s="168" t="s">
        <v>1370</v>
      </c>
      <c r="Q808" s="168"/>
      <c r="R808" s="168" t="s">
        <v>1370</v>
      </c>
      <c r="S808" s="168"/>
      <c r="T808" s="168" t="s">
        <v>1370</v>
      </c>
      <c r="U808" s="168"/>
      <c r="V808" s="168" t="s">
        <v>1370</v>
      </c>
      <c r="W808" s="168" t="s">
        <v>1165</v>
      </c>
      <c r="X808" s="183" t="s">
        <v>1160</v>
      </c>
      <c r="Y808" s="168" t="s">
        <v>55</v>
      </c>
      <c r="Z808" s="170">
        <v>2017011000179</v>
      </c>
      <c r="AA808" s="170" t="s">
        <v>1238</v>
      </c>
      <c r="AB808" s="169" t="s">
        <v>1166</v>
      </c>
      <c r="AC808" s="169" t="s">
        <v>1167</v>
      </c>
      <c r="AD808" s="170">
        <v>3202032</v>
      </c>
      <c r="AE808" s="169" t="s">
        <v>1217</v>
      </c>
      <c r="AF808" s="169" t="s">
        <v>1218</v>
      </c>
      <c r="AG808" s="168" t="s">
        <v>1128</v>
      </c>
      <c r="AH808" s="192"/>
    </row>
    <row r="809" spans="1:34" ht="98.25" customHeight="1" x14ac:dyDescent="0.25">
      <c r="A809" s="192"/>
      <c r="B809" s="168" t="s">
        <v>1314</v>
      </c>
      <c r="C809" s="168" t="s">
        <v>1369</v>
      </c>
      <c r="D809" s="168" t="s">
        <v>1369</v>
      </c>
      <c r="E809" s="183" t="s">
        <v>21</v>
      </c>
      <c r="F809" s="168" t="s">
        <v>1116</v>
      </c>
      <c r="G809" s="183" t="s">
        <v>1158</v>
      </c>
      <c r="H809" s="168" t="s">
        <v>1117</v>
      </c>
      <c r="I809" s="168" t="s">
        <v>1118</v>
      </c>
      <c r="J809" s="184">
        <v>69344000</v>
      </c>
      <c r="K809" s="185">
        <v>0</v>
      </c>
      <c r="L809" s="168" t="s">
        <v>1298</v>
      </c>
      <c r="M809" s="185">
        <v>0</v>
      </c>
      <c r="N809" s="168" t="s">
        <v>1298</v>
      </c>
      <c r="O809" s="168" t="s">
        <v>1199</v>
      </c>
      <c r="P809" s="168" t="s">
        <v>1371</v>
      </c>
      <c r="Q809" s="168"/>
      <c r="R809" s="168" t="s">
        <v>1370</v>
      </c>
      <c r="S809" s="168"/>
      <c r="T809" s="168" t="s">
        <v>1370</v>
      </c>
      <c r="U809" s="168"/>
      <c r="V809" s="168" t="s">
        <v>1370</v>
      </c>
      <c r="W809" s="168" t="s">
        <v>1165</v>
      </c>
      <c r="X809" s="183" t="s">
        <v>1160</v>
      </c>
      <c r="Y809" s="168" t="s">
        <v>55</v>
      </c>
      <c r="Z809" s="170">
        <v>2017011000179</v>
      </c>
      <c r="AA809" s="170" t="s">
        <v>1238</v>
      </c>
      <c r="AB809" s="169" t="s">
        <v>1166</v>
      </c>
      <c r="AC809" s="169" t="s">
        <v>1167</v>
      </c>
      <c r="AD809" s="170">
        <v>3202032</v>
      </c>
      <c r="AE809" s="169" t="s">
        <v>1168</v>
      </c>
      <c r="AF809" s="169" t="s">
        <v>1169</v>
      </c>
      <c r="AG809" s="168" t="s">
        <v>1128</v>
      </c>
      <c r="AH809" s="192"/>
    </row>
    <row r="810" spans="1:34" ht="98.25" customHeight="1" x14ac:dyDescent="0.25">
      <c r="A810" s="192"/>
      <c r="B810" s="168" t="s">
        <v>1314</v>
      </c>
      <c r="C810" s="168" t="s">
        <v>1369</v>
      </c>
      <c r="D810" s="168" t="s">
        <v>1369</v>
      </c>
      <c r="E810" s="183" t="s">
        <v>21</v>
      </c>
      <c r="F810" s="168" t="s">
        <v>1116</v>
      </c>
      <c r="G810" s="183" t="s">
        <v>1158</v>
      </c>
      <c r="H810" s="168" t="s">
        <v>1117</v>
      </c>
      <c r="I810" s="168" t="s">
        <v>1118</v>
      </c>
      <c r="J810" s="184">
        <v>69344000</v>
      </c>
      <c r="K810" s="185">
        <v>0</v>
      </c>
      <c r="L810" s="168" t="s">
        <v>1298</v>
      </c>
      <c r="M810" s="185">
        <v>0</v>
      </c>
      <c r="N810" s="168" t="s">
        <v>1298</v>
      </c>
      <c r="O810" s="168" t="s">
        <v>1199</v>
      </c>
      <c r="P810" s="168" t="s">
        <v>1371</v>
      </c>
      <c r="Q810" s="168"/>
      <c r="R810" s="168" t="s">
        <v>1370</v>
      </c>
      <c r="S810" s="168"/>
      <c r="T810" s="168" t="s">
        <v>1370</v>
      </c>
      <c r="U810" s="168"/>
      <c r="V810" s="168" t="s">
        <v>1370</v>
      </c>
      <c r="W810" s="168" t="s">
        <v>1165</v>
      </c>
      <c r="X810" s="183" t="s">
        <v>1160</v>
      </c>
      <c r="Y810" s="168" t="s">
        <v>55</v>
      </c>
      <c r="Z810" s="170">
        <v>2017011000179</v>
      </c>
      <c r="AA810" s="170" t="s">
        <v>1238</v>
      </c>
      <c r="AB810" s="169" t="s">
        <v>1166</v>
      </c>
      <c r="AC810" s="169" t="s">
        <v>1167</v>
      </c>
      <c r="AD810" s="170">
        <v>3202032</v>
      </c>
      <c r="AE810" s="169" t="s">
        <v>1217</v>
      </c>
      <c r="AF810" s="169" t="s">
        <v>1289</v>
      </c>
      <c r="AG810" s="168" t="s">
        <v>1128</v>
      </c>
      <c r="AH810" s="192"/>
    </row>
    <row r="811" spans="1:34" ht="98.25" customHeight="1" x14ac:dyDescent="0.25">
      <c r="A811" s="192"/>
      <c r="B811" s="168" t="s">
        <v>1314</v>
      </c>
      <c r="C811" s="168" t="s">
        <v>1369</v>
      </c>
      <c r="D811" s="168" t="s">
        <v>1369</v>
      </c>
      <c r="E811" s="183" t="s">
        <v>21</v>
      </c>
      <c r="F811" s="168" t="s">
        <v>1152</v>
      </c>
      <c r="G811" s="183" t="s">
        <v>1158</v>
      </c>
      <c r="H811" s="168" t="s">
        <v>1117</v>
      </c>
      <c r="I811" s="168" t="s">
        <v>1118</v>
      </c>
      <c r="J811" s="184">
        <v>7000000</v>
      </c>
      <c r="K811" s="185">
        <v>0</v>
      </c>
      <c r="L811" s="168" t="s">
        <v>1298</v>
      </c>
      <c r="M811" s="185">
        <v>0</v>
      </c>
      <c r="N811" s="168" t="s">
        <v>1298</v>
      </c>
      <c r="O811" s="168" t="s">
        <v>1199</v>
      </c>
      <c r="P811" s="168" t="s">
        <v>1371</v>
      </c>
      <c r="Q811" s="168"/>
      <c r="R811" s="168" t="s">
        <v>1370</v>
      </c>
      <c r="S811" s="168"/>
      <c r="T811" s="168" t="s">
        <v>1370</v>
      </c>
      <c r="U811" s="168"/>
      <c r="V811" s="168" t="s">
        <v>1370</v>
      </c>
      <c r="W811" s="168" t="s">
        <v>1165</v>
      </c>
      <c r="X811" s="183" t="s">
        <v>1160</v>
      </c>
      <c r="Y811" s="168" t="s">
        <v>55</v>
      </c>
      <c r="Z811" s="170">
        <v>2017011000179</v>
      </c>
      <c r="AA811" s="170" t="s">
        <v>1238</v>
      </c>
      <c r="AB811" s="169" t="s">
        <v>1166</v>
      </c>
      <c r="AC811" s="169" t="s">
        <v>1167</v>
      </c>
      <c r="AD811" s="170">
        <v>3202032</v>
      </c>
      <c r="AE811" s="169" t="s">
        <v>1217</v>
      </c>
      <c r="AF811" s="169" t="s">
        <v>1289</v>
      </c>
      <c r="AG811" s="168" t="s">
        <v>1126</v>
      </c>
      <c r="AH811" s="192"/>
    </row>
    <row r="812" spans="1:34" ht="98.25" customHeight="1" x14ac:dyDescent="0.25">
      <c r="A812" s="192"/>
      <c r="B812" s="168" t="s">
        <v>1314</v>
      </c>
      <c r="C812" s="168" t="s">
        <v>1369</v>
      </c>
      <c r="D812" s="168" t="s">
        <v>1369</v>
      </c>
      <c r="E812" s="183" t="s">
        <v>21</v>
      </c>
      <c r="F812" s="168" t="s">
        <v>1152</v>
      </c>
      <c r="G812" s="183" t="s">
        <v>1158</v>
      </c>
      <c r="H812" s="168" t="s">
        <v>1117</v>
      </c>
      <c r="I812" s="168" t="s">
        <v>1118</v>
      </c>
      <c r="J812" s="184">
        <v>15000000</v>
      </c>
      <c r="K812" s="185">
        <v>0</v>
      </c>
      <c r="L812" s="168" t="s">
        <v>1298</v>
      </c>
      <c r="M812" s="185">
        <v>0</v>
      </c>
      <c r="N812" s="168" t="s">
        <v>1298</v>
      </c>
      <c r="O812" s="168" t="s">
        <v>1199</v>
      </c>
      <c r="P812" s="168" t="s">
        <v>1371</v>
      </c>
      <c r="Q812" s="168"/>
      <c r="R812" s="168" t="s">
        <v>1370</v>
      </c>
      <c r="S812" s="168"/>
      <c r="T812" s="168" t="s">
        <v>1370</v>
      </c>
      <c r="U812" s="168"/>
      <c r="V812" s="168" t="s">
        <v>1370</v>
      </c>
      <c r="W812" s="168" t="s">
        <v>1165</v>
      </c>
      <c r="X812" s="183" t="s">
        <v>1160</v>
      </c>
      <c r="Y812" s="168" t="s">
        <v>55</v>
      </c>
      <c r="Z812" s="170">
        <v>2017011000179</v>
      </c>
      <c r="AA812" s="170" t="s">
        <v>1238</v>
      </c>
      <c r="AB812" s="169" t="s">
        <v>1166</v>
      </c>
      <c r="AC812" s="169" t="s">
        <v>1167</v>
      </c>
      <c r="AD812" s="170">
        <v>3202032</v>
      </c>
      <c r="AE812" s="169" t="s">
        <v>1168</v>
      </c>
      <c r="AF812" s="169" t="s">
        <v>1169</v>
      </c>
      <c r="AG812" s="168" t="s">
        <v>1128</v>
      </c>
      <c r="AH812" s="192"/>
    </row>
    <row r="813" spans="1:34" ht="98.25" customHeight="1" x14ac:dyDescent="0.25">
      <c r="A813" s="192"/>
      <c r="B813" s="168" t="s">
        <v>1314</v>
      </c>
      <c r="C813" s="168" t="s">
        <v>1369</v>
      </c>
      <c r="D813" s="168" t="s">
        <v>1369</v>
      </c>
      <c r="E813" s="183" t="s">
        <v>21</v>
      </c>
      <c r="F813" s="168" t="s">
        <v>1223</v>
      </c>
      <c r="G813" s="183" t="s">
        <v>1312</v>
      </c>
      <c r="H813" s="168" t="s">
        <v>1117</v>
      </c>
      <c r="I813" s="168" t="s">
        <v>1118</v>
      </c>
      <c r="J813" s="184">
        <v>3000000</v>
      </c>
      <c r="K813" s="185">
        <v>0</v>
      </c>
      <c r="L813" s="168" t="s">
        <v>1298</v>
      </c>
      <c r="M813" s="185">
        <v>0</v>
      </c>
      <c r="N813" s="168" t="s">
        <v>1298</v>
      </c>
      <c r="O813" s="168" t="s">
        <v>1199</v>
      </c>
      <c r="P813" s="168" t="s">
        <v>1371</v>
      </c>
      <c r="Q813" s="168"/>
      <c r="R813" s="168" t="s">
        <v>1370</v>
      </c>
      <c r="S813" s="168"/>
      <c r="T813" s="168" t="s">
        <v>1370</v>
      </c>
      <c r="U813" s="168"/>
      <c r="V813" s="168" t="s">
        <v>1370</v>
      </c>
      <c r="W813" s="168" t="s">
        <v>1165</v>
      </c>
      <c r="X813" s="183" t="s">
        <v>1160</v>
      </c>
      <c r="Y813" s="168" t="s">
        <v>55</v>
      </c>
      <c r="Z813" s="170">
        <v>2017011000179</v>
      </c>
      <c r="AA813" s="170" t="s">
        <v>1238</v>
      </c>
      <c r="AB813" s="169" t="s">
        <v>1166</v>
      </c>
      <c r="AC813" s="169" t="s">
        <v>1167</v>
      </c>
      <c r="AD813" s="170">
        <v>3202032</v>
      </c>
      <c r="AE813" s="169" t="s">
        <v>1217</v>
      </c>
      <c r="AF813" s="169" t="s">
        <v>1289</v>
      </c>
      <c r="AG813" s="168" t="s">
        <v>1150</v>
      </c>
      <c r="AH813" s="192"/>
    </row>
    <row r="814" spans="1:34" ht="98.25" customHeight="1" x14ac:dyDescent="0.25">
      <c r="A814" s="192"/>
      <c r="B814" s="168" t="s">
        <v>1314</v>
      </c>
      <c r="C814" s="168" t="s">
        <v>1369</v>
      </c>
      <c r="D814" s="168" t="s">
        <v>1369</v>
      </c>
      <c r="E814" s="183" t="s">
        <v>21</v>
      </c>
      <c r="F814" s="168" t="s">
        <v>1116</v>
      </c>
      <c r="G814" s="183" t="s">
        <v>1158</v>
      </c>
      <c r="H814" s="168" t="s">
        <v>1117</v>
      </c>
      <c r="I814" s="168" t="s">
        <v>1118</v>
      </c>
      <c r="J814" s="184">
        <v>40765867.82</v>
      </c>
      <c r="K814" s="185">
        <v>0</v>
      </c>
      <c r="L814" s="168" t="s">
        <v>1298</v>
      </c>
      <c r="M814" s="185">
        <v>0</v>
      </c>
      <c r="N814" s="168" t="s">
        <v>1298</v>
      </c>
      <c r="O814" s="168" t="s">
        <v>1199</v>
      </c>
      <c r="P814" s="168" t="s">
        <v>1371</v>
      </c>
      <c r="Q814" s="168"/>
      <c r="R814" s="168" t="s">
        <v>1370</v>
      </c>
      <c r="S814" s="168"/>
      <c r="T814" s="168" t="s">
        <v>1370</v>
      </c>
      <c r="U814" s="168"/>
      <c r="V814" s="168" t="s">
        <v>1370</v>
      </c>
      <c r="W814" s="168" t="s">
        <v>1165</v>
      </c>
      <c r="X814" s="183" t="s">
        <v>1160</v>
      </c>
      <c r="Y814" s="168" t="s">
        <v>55</v>
      </c>
      <c r="Z814" s="170">
        <v>2017011000179</v>
      </c>
      <c r="AA814" s="170" t="s">
        <v>1238</v>
      </c>
      <c r="AB814" s="169" t="s">
        <v>1166</v>
      </c>
      <c r="AC814" s="169" t="s">
        <v>1173</v>
      </c>
      <c r="AD814" s="170">
        <v>3202031</v>
      </c>
      <c r="AE814" s="169" t="s">
        <v>1174</v>
      </c>
      <c r="AF814" s="169" t="s">
        <v>1249</v>
      </c>
      <c r="AG814" s="168" t="s">
        <v>1128</v>
      </c>
      <c r="AH814" s="192"/>
    </row>
    <row r="815" spans="1:34" ht="98.25" customHeight="1" x14ac:dyDescent="0.25">
      <c r="A815" s="192"/>
      <c r="B815" s="168" t="s">
        <v>1314</v>
      </c>
      <c r="C815" s="168" t="s">
        <v>1369</v>
      </c>
      <c r="D815" s="168" t="s">
        <v>1369</v>
      </c>
      <c r="E815" s="183" t="s">
        <v>21</v>
      </c>
      <c r="F815" s="168" t="s">
        <v>1116</v>
      </c>
      <c r="G815" s="183" t="s">
        <v>1158</v>
      </c>
      <c r="H815" s="168" t="s">
        <v>1117</v>
      </c>
      <c r="I815" s="168" t="s">
        <v>1118</v>
      </c>
      <c r="J815" s="184">
        <v>29432067.199999999</v>
      </c>
      <c r="K815" s="185">
        <v>0</v>
      </c>
      <c r="L815" s="168" t="s">
        <v>1298</v>
      </c>
      <c r="M815" s="185">
        <v>0</v>
      </c>
      <c r="N815" s="168" t="s">
        <v>1298</v>
      </c>
      <c r="O815" s="168"/>
      <c r="P815" s="168" t="s">
        <v>1370</v>
      </c>
      <c r="Q815" s="168"/>
      <c r="R815" s="168" t="s">
        <v>1370</v>
      </c>
      <c r="S815" s="168"/>
      <c r="T815" s="168" t="s">
        <v>1370</v>
      </c>
      <c r="U815" s="168"/>
      <c r="V815" s="168" t="s">
        <v>1370</v>
      </c>
      <c r="W815" s="168" t="s">
        <v>1165</v>
      </c>
      <c r="X815" s="183" t="s">
        <v>1160</v>
      </c>
      <c r="Y815" s="168" t="s">
        <v>55</v>
      </c>
      <c r="Z815" s="170">
        <v>2017011000179</v>
      </c>
      <c r="AA815" s="170" t="s">
        <v>1238</v>
      </c>
      <c r="AB815" s="169" t="s">
        <v>1166</v>
      </c>
      <c r="AC815" s="169" t="s">
        <v>1269</v>
      </c>
      <c r="AD815" s="170">
        <v>3202005</v>
      </c>
      <c r="AE815" s="169" t="s">
        <v>1270</v>
      </c>
      <c r="AF815" s="169" t="s">
        <v>1272</v>
      </c>
      <c r="AG815" s="168" t="s">
        <v>1151</v>
      </c>
      <c r="AH815" s="192"/>
    </row>
    <row r="816" spans="1:34" ht="98.25" customHeight="1" x14ac:dyDescent="0.25">
      <c r="A816" s="192"/>
      <c r="B816" s="168" t="s">
        <v>1314</v>
      </c>
      <c r="C816" s="168" t="s">
        <v>1369</v>
      </c>
      <c r="D816" s="168" t="s">
        <v>1369</v>
      </c>
      <c r="E816" s="183" t="s">
        <v>21</v>
      </c>
      <c r="F816" s="168" t="s">
        <v>1116</v>
      </c>
      <c r="G816" s="183" t="s">
        <v>1158</v>
      </c>
      <c r="H816" s="168" t="s">
        <v>1117</v>
      </c>
      <c r="I816" s="168" t="s">
        <v>1118</v>
      </c>
      <c r="J816" s="184">
        <v>51324000</v>
      </c>
      <c r="K816" s="185">
        <v>0</v>
      </c>
      <c r="L816" s="168" t="s">
        <v>1298</v>
      </c>
      <c r="M816" s="185">
        <v>0</v>
      </c>
      <c r="N816" s="168" t="s">
        <v>1298</v>
      </c>
      <c r="O816" s="168"/>
      <c r="P816" s="168" t="s">
        <v>1370</v>
      </c>
      <c r="Q816" s="168"/>
      <c r="R816" s="168" t="s">
        <v>1370</v>
      </c>
      <c r="S816" s="168"/>
      <c r="T816" s="168" t="s">
        <v>1370</v>
      </c>
      <c r="U816" s="168"/>
      <c r="V816" s="168" t="s">
        <v>1370</v>
      </c>
      <c r="W816" s="168" t="s">
        <v>1165</v>
      </c>
      <c r="X816" s="183" t="s">
        <v>1160</v>
      </c>
      <c r="Y816" s="168" t="s">
        <v>55</v>
      </c>
      <c r="Z816" s="170">
        <v>2017011000179</v>
      </c>
      <c r="AA816" s="170" t="s">
        <v>1238</v>
      </c>
      <c r="AB816" s="169" t="s">
        <v>1166</v>
      </c>
      <c r="AC816" s="169" t="s">
        <v>1269</v>
      </c>
      <c r="AD816" s="170">
        <v>3202005</v>
      </c>
      <c r="AE816" s="169" t="s">
        <v>1270</v>
      </c>
      <c r="AF816" s="169" t="s">
        <v>1272</v>
      </c>
      <c r="AG816" s="168" t="s">
        <v>1128</v>
      </c>
      <c r="AH816" s="192"/>
    </row>
    <row r="817" spans="1:34" ht="98.25" customHeight="1" x14ac:dyDescent="0.25">
      <c r="A817" s="192"/>
      <c r="B817" s="168" t="s">
        <v>1314</v>
      </c>
      <c r="C817" s="168" t="s">
        <v>1369</v>
      </c>
      <c r="D817" s="168" t="s">
        <v>1369</v>
      </c>
      <c r="E817" s="183" t="s">
        <v>21</v>
      </c>
      <c r="F817" s="168" t="s">
        <v>1116</v>
      </c>
      <c r="G817" s="183" t="s">
        <v>1158</v>
      </c>
      <c r="H817" s="168" t="s">
        <v>1117</v>
      </c>
      <c r="I817" s="168" t="s">
        <v>1118</v>
      </c>
      <c r="J817" s="184">
        <v>73315000</v>
      </c>
      <c r="K817" s="185">
        <v>0</v>
      </c>
      <c r="L817" s="168" t="s">
        <v>1298</v>
      </c>
      <c r="M817" s="185">
        <v>0</v>
      </c>
      <c r="N817" s="168" t="s">
        <v>1298</v>
      </c>
      <c r="O817" s="168" t="s">
        <v>1199</v>
      </c>
      <c r="P817" s="168" t="s">
        <v>1371</v>
      </c>
      <c r="Q817" s="168"/>
      <c r="R817" s="168" t="s">
        <v>1370</v>
      </c>
      <c r="S817" s="168"/>
      <c r="T817" s="168" t="s">
        <v>1370</v>
      </c>
      <c r="U817" s="168"/>
      <c r="V817" s="168" t="s">
        <v>1370</v>
      </c>
      <c r="W817" s="168" t="s">
        <v>1165</v>
      </c>
      <c r="X817" s="183" t="s">
        <v>1160</v>
      </c>
      <c r="Y817" s="168" t="s">
        <v>55</v>
      </c>
      <c r="Z817" s="170">
        <v>2017011000179</v>
      </c>
      <c r="AA817" s="170" t="s">
        <v>1238</v>
      </c>
      <c r="AB817" s="169" t="s">
        <v>1166</v>
      </c>
      <c r="AC817" s="169" t="s">
        <v>1269</v>
      </c>
      <c r="AD817" s="170">
        <v>3202005</v>
      </c>
      <c r="AE817" s="169" t="s">
        <v>1270</v>
      </c>
      <c r="AF817" s="169" t="s">
        <v>1272</v>
      </c>
      <c r="AG817" s="168" t="s">
        <v>1128</v>
      </c>
      <c r="AH817" s="192"/>
    </row>
    <row r="818" spans="1:34" ht="98.25" customHeight="1" x14ac:dyDescent="0.25">
      <c r="A818" s="192"/>
      <c r="B818" s="168" t="s">
        <v>1314</v>
      </c>
      <c r="C818" s="168" t="s">
        <v>1369</v>
      </c>
      <c r="D818" s="168" t="s">
        <v>1369</v>
      </c>
      <c r="E818" s="183" t="s">
        <v>21</v>
      </c>
      <c r="F818" s="168" t="s">
        <v>1152</v>
      </c>
      <c r="G818" s="183" t="s">
        <v>1158</v>
      </c>
      <c r="H818" s="168" t="s">
        <v>1117</v>
      </c>
      <c r="I818" s="168" t="s">
        <v>1118</v>
      </c>
      <c r="J818" s="184">
        <v>9000000</v>
      </c>
      <c r="K818" s="185">
        <v>0</v>
      </c>
      <c r="L818" s="168" t="s">
        <v>1298</v>
      </c>
      <c r="M818" s="185">
        <v>0</v>
      </c>
      <c r="N818" s="168" t="s">
        <v>1298</v>
      </c>
      <c r="O818" s="168" t="s">
        <v>1199</v>
      </c>
      <c r="P818" s="168" t="s">
        <v>1371</v>
      </c>
      <c r="Q818" s="168"/>
      <c r="R818" s="168" t="s">
        <v>1370</v>
      </c>
      <c r="S818" s="168"/>
      <c r="T818" s="168" t="s">
        <v>1370</v>
      </c>
      <c r="U818" s="168"/>
      <c r="V818" s="168" t="s">
        <v>1370</v>
      </c>
      <c r="W818" s="168" t="s">
        <v>1165</v>
      </c>
      <c r="X818" s="183" t="s">
        <v>1160</v>
      </c>
      <c r="Y818" s="168" t="s">
        <v>55</v>
      </c>
      <c r="Z818" s="170">
        <v>2017011000179</v>
      </c>
      <c r="AA818" s="170" t="s">
        <v>1238</v>
      </c>
      <c r="AB818" s="169" t="s">
        <v>1166</v>
      </c>
      <c r="AC818" s="169" t="s">
        <v>1269</v>
      </c>
      <c r="AD818" s="170">
        <v>3202005</v>
      </c>
      <c r="AE818" s="169" t="s">
        <v>1273</v>
      </c>
      <c r="AF818" s="169" t="s">
        <v>1274</v>
      </c>
      <c r="AG818" s="168" t="s">
        <v>1126</v>
      </c>
      <c r="AH818" s="192"/>
    </row>
    <row r="819" spans="1:34" ht="98.25" customHeight="1" x14ac:dyDescent="0.25">
      <c r="A819" s="192"/>
      <c r="B819" s="168" t="s">
        <v>1314</v>
      </c>
      <c r="C819" s="168" t="s">
        <v>1369</v>
      </c>
      <c r="D819" s="168" t="s">
        <v>1369</v>
      </c>
      <c r="E819" s="183" t="s">
        <v>21</v>
      </c>
      <c r="F819" s="168" t="s">
        <v>1116</v>
      </c>
      <c r="G819" s="183" t="s">
        <v>1158</v>
      </c>
      <c r="H819" s="168" t="s">
        <v>1117</v>
      </c>
      <c r="I819" s="168" t="s">
        <v>1118</v>
      </c>
      <c r="J819" s="184">
        <v>14040000.82</v>
      </c>
      <c r="K819" s="185">
        <v>0</v>
      </c>
      <c r="L819" s="168" t="s">
        <v>1298</v>
      </c>
      <c r="M819" s="185">
        <v>0</v>
      </c>
      <c r="N819" s="168" t="s">
        <v>1298</v>
      </c>
      <c r="O819" s="168" t="s">
        <v>1199</v>
      </c>
      <c r="P819" s="168" t="s">
        <v>1371</v>
      </c>
      <c r="Q819" s="168"/>
      <c r="R819" s="168" t="s">
        <v>1370</v>
      </c>
      <c r="S819" s="168"/>
      <c r="T819" s="168" t="s">
        <v>1370</v>
      </c>
      <c r="U819" s="168"/>
      <c r="V819" s="168" t="s">
        <v>1370</v>
      </c>
      <c r="W819" s="168" t="s">
        <v>1165</v>
      </c>
      <c r="X819" s="183" t="s">
        <v>1160</v>
      </c>
      <c r="Y819" s="168" t="s">
        <v>55</v>
      </c>
      <c r="Z819" s="170">
        <v>2017011000179</v>
      </c>
      <c r="AA819" s="170" t="s">
        <v>1238</v>
      </c>
      <c r="AB819" s="169" t="s">
        <v>1224</v>
      </c>
      <c r="AC819" s="169" t="s">
        <v>1280</v>
      </c>
      <c r="AD819" s="170">
        <v>3202004</v>
      </c>
      <c r="AE819" s="169" t="s">
        <v>1281</v>
      </c>
      <c r="AF819" s="169" t="s">
        <v>1372</v>
      </c>
      <c r="AG819" s="168" t="s">
        <v>1128</v>
      </c>
      <c r="AH819" s="192"/>
    </row>
    <row r="820" spans="1:34" ht="98.25" customHeight="1" x14ac:dyDescent="0.25">
      <c r="A820" s="192"/>
      <c r="B820" s="168" t="s">
        <v>1314</v>
      </c>
      <c r="C820" s="168" t="s">
        <v>1369</v>
      </c>
      <c r="D820" s="168" t="s">
        <v>1369</v>
      </c>
      <c r="E820" s="183" t="s">
        <v>21</v>
      </c>
      <c r="F820" s="168" t="s">
        <v>1152</v>
      </c>
      <c r="G820" s="183" t="s">
        <v>1158</v>
      </c>
      <c r="H820" s="168" t="s">
        <v>1117</v>
      </c>
      <c r="I820" s="168" t="s">
        <v>1118</v>
      </c>
      <c r="J820" s="184">
        <v>4000000</v>
      </c>
      <c r="K820" s="185">
        <v>0</v>
      </c>
      <c r="L820" s="168" t="s">
        <v>1298</v>
      </c>
      <c r="M820" s="185">
        <v>0</v>
      </c>
      <c r="N820" s="168" t="s">
        <v>1298</v>
      </c>
      <c r="O820" s="168" t="s">
        <v>1199</v>
      </c>
      <c r="P820" s="168" t="s">
        <v>1371</v>
      </c>
      <c r="Q820" s="168"/>
      <c r="R820" s="168" t="s">
        <v>1370</v>
      </c>
      <c r="S820" s="168"/>
      <c r="T820" s="168" t="s">
        <v>1370</v>
      </c>
      <c r="U820" s="168"/>
      <c r="V820" s="168" t="s">
        <v>1370</v>
      </c>
      <c r="W820" s="168" t="s">
        <v>1165</v>
      </c>
      <c r="X820" s="183" t="s">
        <v>1160</v>
      </c>
      <c r="Y820" s="168" t="s">
        <v>55</v>
      </c>
      <c r="Z820" s="170">
        <v>2017011000179</v>
      </c>
      <c r="AA820" s="170" t="s">
        <v>1238</v>
      </c>
      <c r="AB820" s="169" t="s">
        <v>1224</v>
      </c>
      <c r="AC820" s="169" t="s">
        <v>1280</v>
      </c>
      <c r="AD820" s="170">
        <v>3202004</v>
      </c>
      <c r="AE820" s="169" t="s">
        <v>1281</v>
      </c>
      <c r="AF820" s="169" t="s">
        <v>1372</v>
      </c>
      <c r="AG820" s="168" t="s">
        <v>1126</v>
      </c>
      <c r="AH820" s="192"/>
    </row>
    <row r="821" spans="1:34" ht="98.25" customHeight="1" x14ac:dyDescent="0.25">
      <c r="A821" s="192"/>
      <c r="B821" s="168" t="s">
        <v>1314</v>
      </c>
      <c r="C821" s="168" t="s">
        <v>1369</v>
      </c>
      <c r="D821" s="168" t="s">
        <v>1369</v>
      </c>
      <c r="E821" s="183" t="s">
        <v>21</v>
      </c>
      <c r="F821" s="168" t="s">
        <v>1116</v>
      </c>
      <c r="G821" s="183" t="s">
        <v>1158</v>
      </c>
      <c r="H821" s="168" t="s">
        <v>1117</v>
      </c>
      <c r="I821" s="168" t="s">
        <v>1118</v>
      </c>
      <c r="J821" s="184">
        <v>78504000.320000008</v>
      </c>
      <c r="K821" s="185">
        <v>0</v>
      </c>
      <c r="L821" s="168" t="s">
        <v>1298</v>
      </c>
      <c r="M821" s="185">
        <v>0</v>
      </c>
      <c r="N821" s="168" t="s">
        <v>1298</v>
      </c>
      <c r="O821" s="168"/>
      <c r="P821" s="168" t="s">
        <v>1370</v>
      </c>
      <c r="Q821" s="168"/>
      <c r="R821" s="168" t="s">
        <v>1370</v>
      </c>
      <c r="S821" s="168"/>
      <c r="T821" s="168" t="s">
        <v>1370</v>
      </c>
      <c r="U821" s="168"/>
      <c r="V821" s="168" t="s">
        <v>1370</v>
      </c>
      <c r="W821" s="168" t="s">
        <v>1165</v>
      </c>
      <c r="X821" s="183" t="s">
        <v>1160</v>
      </c>
      <c r="Y821" s="168" t="s">
        <v>55</v>
      </c>
      <c r="Z821" s="170">
        <v>2017011000179</v>
      </c>
      <c r="AA821" s="170" t="s">
        <v>1238</v>
      </c>
      <c r="AB821" s="169" t="s">
        <v>1179</v>
      </c>
      <c r="AC821" s="169" t="s">
        <v>1235</v>
      </c>
      <c r="AD821" s="170">
        <v>3202036</v>
      </c>
      <c r="AE821" s="169" t="s">
        <v>1321</v>
      </c>
      <c r="AF821" s="169" t="s">
        <v>1322</v>
      </c>
      <c r="AG821" s="168" t="s">
        <v>1128</v>
      </c>
      <c r="AH821" s="192"/>
    </row>
    <row r="822" spans="1:34" ht="98.25" customHeight="1" x14ac:dyDescent="0.25">
      <c r="A822" s="192"/>
      <c r="B822" s="168" t="s">
        <v>1314</v>
      </c>
      <c r="C822" s="168" t="s">
        <v>1369</v>
      </c>
      <c r="D822" s="168" t="s">
        <v>1369</v>
      </c>
      <c r="E822" s="183" t="s">
        <v>21</v>
      </c>
      <c r="F822" s="168" t="s">
        <v>1152</v>
      </c>
      <c r="G822" s="183" t="s">
        <v>1158</v>
      </c>
      <c r="H822" s="168" t="s">
        <v>1117</v>
      </c>
      <c r="I822" s="168" t="s">
        <v>1118</v>
      </c>
      <c r="J822" s="184">
        <v>344668560</v>
      </c>
      <c r="K822" s="185">
        <v>0</v>
      </c>
      <c r="L822" s="168" t="s">
        <v>1298</v>
      </c>
      <c r="M822" s="185">
        <v>0</v>
      </c>
      <c r="N822" s="168" t="s">
        <v>1298</v>
      </c>
      <c r="O822" s="168"/>
      <c r="P822" s="168" t="s">
        <v>1370</v>
      </c>
      <c r="Q822" s="168"/>
      <c r="R822" s="168" t="s">
        <v>1370</v>
      </c>
      <c r="S822" s="168"/>
      <c r="T822" s="168" t="s">
        <v>1370</v>
      </c>
      <c r="U822" s="168"/>
      <c r="V822" s="168" t="s">
        <v>1370</v>
      </c>
      <c r="W822" s="168" t="s">
        <v>1165</v>
      </c>
      <c r="X822" s="183" t="s">
        <v>1160</v>
      </c>
      <c r="Y822" s="168" t="s">
        <v>55</v>
      </c>
      <c r="Z822" s="170">
        <v>2017011000179</v>
      </c>
      <c r="AA822" s="170" t="s">
        <v>1238</v>
      </c>
      <c r="AB822" s="169" t="s">
        <v>1179</v>
      </c>
      <c r="AC822" s="169" t="s">
        <v>1235</v>
      </c>
      <c r="AD822" s="170">
        <v>3202036</v>
      </c>
      <c r="AE822" s="169" t="s">
        <v>1321</v>
      </c>
      <c r="AF822" s="169" t="s">
        <v>1322</v>
      </c>
      <c r="AG822" s="168" t="s">
        <v>1311</v>
      </c>
      <c r="AH822" s="192"/>
    </row>
    <row r="823" spans="1:34" ht="98.25" customHeight="1" x14ac:dyDescent="0.25">
      <c r="A823" s="192"/>
      <c r="B823" s="168" t="s">
        <v>1314</v>
      </c>
      <c r="C823" s="168" t="s">
        <v>1369</v>
      </c>
      <c r="D823" s="168" t="s">
        <v>1369</v>
      </c>
      <c r="E823" s="183" t="s">
        <v>21</v>
      </c>
      <c r="F823" s="168" t="s">
        <v>1152</v>
      </c>
      <c r="G823" s="183" t="s">
        <v>1158</v>
      </c>
      <c r="H823" s="168" t="s">
        <v>1117</v>
      </c>
      <c r="I823" s="168" t="s">
        <v>1118</v>
      </c>
      <c r="J823" s="184">
        <v>5418757227.6800003</v>
      </c>
      <c r="K823" s="185">
        <v>0</v>
      </c>
      <c r="L823" s="168" t="s">
        <v>1298</v>
      </c>
      <c r="M823" s="185">
        <v>0</v>
      </c>
      <c r="N823" s="168" t="s">
        <v>1298</v>
      </c>
      <c r="O823" s="168"/>
      <c r="P823" s="168" t="s">
        <v>1370</v>
      </c>
      <c r="Q823" s="168"/>
      <c r="R823" s="168" t="s">
        <v>1370</v>
      </c>
      <c r="S823" s="168"/>
      <c r="T823" s="168" t="s">
        <v>1370</v>
      </c>
      <c r="U823" s="168"/>
      <c r="V823" s="168" t="s">
        <v>1370</v>
      </c>
      <c r="W823" s="168" t="s">
        <v>1165</v>
      </c>
      <c r="X823" s="183" t="s">
        <v>1160</v>
      </c>
      <c r="Y823" s="168" t="s">
        <v>55</v>
      </c>
      <c r="Z823" s="170">
        <v>2017011000179</v>
      </c>
      <c r="AA823" s="170" t="s">
        <v>1238</v>
      </c>
      <c r="AB823" s="169" t="s">
        <v>1179</v>
      </c>
      <c r="AC823" s="169" t="s">
        <v>1235</v>
      </c>
      <c r="AD823" s="170">
        <v>3202036</v>
      </c>
      <c r="AE823" s="169" t="s">
        <v>1321</v>
      </c>
      <c r="AF823" s="169" t="s">
        <v>1322</v>
      </c>
      <c r="AG823" s="168" t="s">
        <v>1311</v>
      </c>
      <c r="AH823" s="192"/>
    </row>
    <row r="824" spans="1:34" ht="98.25" customHeight="1" x14ac:dyDescent="0.25">
      <c r="A824" s="192"/>
      <c r="B824" s="168" t="s">
        <v>1314</v>
      </c>
      <c r="C824" s="168" t="s">
        <v>1369</v>
      </c>
      <c r="D824" s="168" t="s">
        <v>1369</v>
      </c>
      <c r="E824" s="183" t="s">
        <v>21</v>
      </c>
      <c r="F824" s="168" t="s">
        <v>1116</v>
      </c>
      <c r="G824" s="183" t="s">
        <v>1158</v>
      </c>
      <c r="H824" s="168" t="s">
        <v>1117</v>
      </c>
      <c r="I824" s="168" t="s">
        <v>1118</v>
      </c>
      <c r="J824" s="184">
        <v>51480000.939999998</v>
      </c>
      <c r="K824" s="185">
        <v>0</v>
      </c>
      <c r="L824" s="168" t="s">
        <v>1298</v>
      </c>
      <c r="M824" s="185">
        <v>0</v>
      </c>
      <c r="N824" s="168" t="s">
        <v>1298</v>
      </c>
      <c r="O824" s="168"/>
      <c r="P824" s="168" t="s">
        <v>1370</v>
      </c>
      <c r="Q824" s="168"/>
      <c r="R824" s="168" t="s">
        <v>1370</v>
      </c>
      <c r="S824" s="168"/>
      <c r="T824" s="168" t="s">
        <v>1370</v>
      </c>
      <c r="U824" s="168"/>
      <c r="V824" s="168" t="s">
        <v>1370</v>
      </c>
      <c r="W824" s="168" t="s">
        <v>1165</v>
      </c>
      <c r="X824" s="183" t="s">
        <v>1160</v>
      </c>
      <c r="Y824" s="168" t="s">
        <v>55</v>
      </c>
      <c r="Z824" s="170">
        <v>2017011000179</v>
      </c>
      <c r="AA824" s="170" t="s">
        <v>1238</v>
      </c>
      <c r="AB824" s="169" t="s">
        <v>1179</v>
      </c>
      <c r="AC824" s="169" t="s">
        <v>1180</v>
      </c>
      <c r="AD824" s="170">
        <v>3202008</v>
      </c>
      <c r="AE824" s="169" t="s">
        <v>1181</v>
      </c>
      <c r="AF824" s="169" t="s">
        <v>1240</v>
      </c>
      <c r="AG824" s="168" t="s">
        <v>1128</v>
      </c>
      <c r="AH824" s="192"/>
    </row>
    <row r="825" spans="1:34" ht="98.25" customHeight="1" x14ac:dyDescent="0.25">
      <c r="A825" s="192"/>
      <c r="B825" s="168" t="s">
        <v>1314</v>
      </c>
      <c r="C825" s="168" t="s">
        <v>1369</v>
      </c>
      <c r="D825" s="168" t="s">
        <v>1369</v>
      </c>
      <c r="E825" s="183" t="s">
        <v>21</v>
      </c>
      <c r="F825" s="168" t="s">
        <v>1152</v>
      </c>
      <c r="G825" s="183" t="s">
        <v>1158</v>
      </c>
      <c r="H825" s="168" t="s">
        <v>1117</v>
      </c>
      <c r="I825" s="168" t="s">
        <v>1118</v>
      </c>
      <c r="J825" s="184">
        <v>4000000</v>
      </c>
      <c r="K825" s="185">
        <v>0</v>
      </c>
      <c r="L825" s="168" t="s">
        <v>1298</v>
      </c>
      <c r="M825" s="185">
        <v>0</v>
      </c>
      <c r="N825" s="168" t="s">
        <v>1298</v>
      </c>
      <c r="O825" s="168"/>
      <c r="P825" s="168" t="s">
        <v>1370</v>
      </c>
      <c r="Q825" s="168"/>
      <c r="R825" s="168" t="s">
        <v>1370</v>
      </c>
      <c r="S825" s="168"/>
      <c r="T825" s="168" t="s">
        <v>1370</v>
      </c>
      <c r="U825" s="168"/>
      <c r="V825" s="168" t="s">
        <v>1370</v>
      </c>
      <c r="W825" s="168" t="s">
        <v>1165</v>
      </c>
      <c r="X825" s="183" t="s">
        <v>1160</v>
      </c>
      <c r="Y825" s="168" t="s">
        <v>55</v>
      </c>
      <c r="Z825" s="170">
        <v>2017011000179</v>
      </c>
      <c r="AA825" s="170" t="s">
        <v>1238</v>
      </c>
      <c r="AB825" s="169" t="s">
        <v>1179</v>
      </c>
      <c r="AC825" s="169" t="s">
        <v>1180</v>
      </c>
      <c r="AD825" s="170">
        <v>3202008</v>
      </c>
      <c r="AE825" s="169" t="s">
        <v>1181</v>
      </c>
      <c r="AF825" s="169" t="s">
        <v>1240</v>
      </c>
      <c r="AG825" s="168" t="s">
        <v>1156</v>
      </c>
      <c r="AH825" s="192"/>
    </row>
    <row r="826" spans="1:34" ht="98.25" customHeight="1" x14ac:dyDescent="0.25">
      <c r="A826" s="192"/>
      <c r="B826" s="168" t="s">
        <v>1314</v>
      </c>
      <c r="C826" s="168" t="s">
        <v>1369</v>
      </c>
      <c r="D826" s="168" t="s">
        <v>1369</v>
      </c>
      <c r="E826" s="183" t="s">
        <v>21</v>
      </c>
      <c r="F826" s="168" t="s">
        <v>1152</v>
      </c>
      <c r="G826" s="183" t="s">
        <v>1158</v>
      </c>
      <c r="H826" s="168" t="s">
        <v>1117</v>
      </c>
      <c r="I826" s="168" t="s">
        <v>1118</v>
      </c>
      <c r="J826" s="184">
        <v>5000000</v>
      </c>
      <c r="K826" s="185">
        <v>0</v>
      </c>
      <c r="L826" s="168" t="s">
        <v>1298</v>
      </c>
      <c r="M826" s="185">
        <v>0</v>
      </c>
      <c r="N826" s="168" t="s">
        <v>1298</v>
      </c>
      <c r="O826" s="168"/>
      <c r="P826" s="168" t="s">
        <v>1370</v>
      </c>
      <c r="Q826" s="168"/>
      <c r="R826" s="168" t="s">
        <v>1370</v>
      </c>
      <c r="S826" s="168"/>
      <c r="T826" s="168" t="s">
        <v>1370</v>
      </c>
      <c r="U826" s="168"/>
      <c r="V826" s="168" t="s">
        <v>1370</v>
      </c>
      <c r="W826" s="168" t="s">
        <v>1165</v>
      </c>
      <c r="X826" s="183" t="s">
        <v>1160</v>
      </c>
      <c r="Y826" s="168" t="s">
        <v>55</v>
      </c>
      <c r="Z826" s="170">
        <v>2017011000179</v>
      </c>
      <c r="AA826" s="170" t="s">
        <v>1238</v>
      </c>
      <c r="AB826" s="169" t="s">
        <v>1179</v>
      </c>
      <c r="AC826" s="169" t="s">
        <v>1180</v>
      </c>
      <c r="AD826" s="170">
        <v>3202008</v>
      </c>
      <c r="AE826" s="169" t="s">
        <v>1181</v>
      </c>
      <c r="AF826" s="169" t="s">
        <v>1240</v>
      </c>
      <c r="AG826" s="168" t="s">
        <v>1156</v>
      </c>
      <c r="AH826" s="192"/>
    </row>
    <row r="827" spans="1:34" ht="98.25" customHeight="1" x14ac:dyDescent="0.25">
      <c r="A827" s="192"/>
      <c r="B827" s="168" t="s">
        <v>1314</v>
      </c>
      <c r="C827" s="168" t="s">
        <v>1369</v>
      </c>
      <c r="D827" s="168" t="s">
        <v>1369</v>
      </c>
      <c r="E827" s="183" t="s">
        <v>21</v>
      </c>
      <c r="F827" s="168" t="s">
        <v>1223</v>
      </c>
      <c r="G827" s="183" t="s">
        <v>1312</v>
      </c>
      <c r="H827" s="168" t="s">
        <v>1117</v>
      </c>
      <c r="I827" s="168" t="s">
        <v>1118</v>
      </c>
      <c r="J827" s="184">
        <v>1500000</v>
      </c>
      <c r="K827" s="185">
        <v>0</v>
      </c>
      <c r="L827" s="168" t="s">
        <v>1298</v>
      </c>
      <c r="M827" s="185">
        <v>0</v>
      </c>
      <c r="N827" s="168" t="s">
        <v>1298</v>
      </c>
      <c r="O827" s="168"/>
      <c r="P827" s="168" t="s">
        <v>1370</v>
      </c>
      <c r="Q827" s="168"/>
      <c r="R827" s="168" t="s">
        <v>1370</v>
      </c>
      <c r="S827" s="168"/>
      <c r="T827" s="168" t="s">
        <v>1370</v>
      </c>
      <c r="U827" s="168"/>
      <c r="V827" s="168" t="s">
        <v>1370</v>
      </c>
      <c r="W827" s="168" t="s">
        <v>1165</v>
      </c>
      <c r="X827" s="183" t="s">
        <v>1160</v>
      </c>
      <c r="Y827" s="168" t="s">
        <v>55</v>
      </c>
      <c r="Z827" s="170">
        <v>2017011000179</v>
      </c>
      <c r="AA827" s="170" t="s">
        <v>1238</v>
      </c>
      <c r="AB827" s="169" t="s">
        <v>1179</v>
      </c>
      <c r="AC827" s="169" t="s">
        <v>1180</v>
      </c>
      <c r="AD827" s="170">
        <v>3202008</v>
      </c>
      <c r="AE827" s="169" t="s">
        <v>1181</v>
      </c>
      <c r="AF827" s="169" t="s">
        <v>1240</v>
      </c>
      <c r="AG827" s="168" t="s">
        <v>1156</v>
      </c>
      <c r="AH827" s="192"/>
    </row>
    <row r="828" spans="1:34" ht="98.25" customHeight="1" x14ac:dyDescent="0.25">
      <c r="A828" s="192"/>
      <c r="B828" s="168" t="s">
        <v>1314</v>
      </c>
      <c r="C828" s="168" t="s">
        <v>1369</v>
      </c>
      <c r="D828" s="168" t="s">
        <v>1369</v>
      </c>
      <c r="E828" s="183" t="s">
        <v>21</v>
      </c>
      <c r="F828" s="168" t="s">
        <v>1223</v>
      </c>
      <c r="G828" s="183" t="s">
        <v>1312</v>
      </c>
      <c r="H828" s="168" t="s">
        <v>1117</v>
      </c>
      <c r="I828" s="168" t="s">
        <v>1118</v>
      </c>
      <c r="J828" s="184">
        <v>2500000</v>
      </c>
      <c r="K828" s="185">
        <v>0</v>
      </c>
      <c r="L828" s="168" t="s">
        <v>1298</v>
      </c>
      <c r="M828" s="185">
        <v>0</v>
      </c>
      <c r="N828" s="168" t="s">
        <v>1298</v>
      </c>
      <c r="O828" s="168"/>
      <c r="P828" s="168" t="s">
        <v>1370</v>
      </c>
      <c r="Q828" s="168"/>
      <c r="R828" s="168" t="s">
        <v>1370</v>
      </c>
      <c r="S828" s="168"/>
      <c r="T828" s="168" t="s">
        <v>1370</v>
      </c>
      <c r="U828" s="168"/>
      <c r="V828" s="168" t="s">
        <v>1370</v>
      </c>
      <c r="W828" s="168" t="s">
        <v>1165</v>
      </c>
      <c r="X828" s="183" t="s">
        <v>1160</v>
      </c>
      <c r="Y828" s="168" t="s">
        <v>55</v>
      </c>
      <c r="Z828" s="170">
        <v>2017011000179</v>
      </c>
      <c r="AA828" s="170" t="s">
        <v>1238</v>
      </c>
      <c r="AB828" s="169" t="s">
        <v>1179</v>
      </c>
      <c r="AC828" s="169" t="s">
        <v>1180</v>
      </c>
      <c r="AD828" s="170">
        <v>3202008</v>
      </c>
      <c r="AE828" s="169" t="s">
        <v>1181</v>
      </c>
      <c r="AF828" s="169" t="s">
        <v>1240</v>
      </c>
      <c r="AG828" s="168" t="s">
        <v>1156</v>
      </c>
      <c r="AH828" s="192"/>
    </row>
    <row r="829" spans="1:34" ht="98.25" customHeight="1" x14ac:dyDescent="0.25">
      <c r="A829" s="192"/>
      <c r="B829" s="168" t="s">
        <v>1314</v>
      </c>
      <c r="C829" s="168" t="s">
        <v>1369</v>
      </c>
      <c r="D829" s="168" t="s">
        <v>1369</v>
      </c>
      <c r="E829" s="183" t="s">
        <v>21</v>
      </c>
      <c r="F829" s="168" t="s">
        <v>1223</v>
      </c>
      <c r="G829" s="183" t="s">
        <v>1312</v>
      </c>
      <c r="H829" s="168" t="s">
        <v>1117</v>
      </c>
      <c r="I829" s="168" t="s">
        <v>1118</v>
      </c>
      <c r="J829" s="184">
        <v>2580000</v>
      </c>
      <c r="K829" s="185">
        <v>0</v>
      </c>
      <c r="L829" s="168" t="s">
        <v>1298</v>
      </c>
      <c r="M829" s="185">
        <v>0</v>
      </c>
      <c r="N829" s="168" t="s">
        <v>1298</v>
      </c>
      <c r="O829" s="168"/>
      <c r="P829" s="168" t="s">
        <v>1370</v>
      </c>
      <c r="Q829" s="168"/>
      <c r="R829" s="168" t="s">
        <v>1370</v>
      </c>
      <c r="S829" s="168"/>
      <c r="T829" s="168" t="s">
        <v>1370</v>
      </c>
      <c r="U829" s="168"/>
      <c r="V829" s="168" t="s">
        <v>1370</v>
      </c>
      <c r="W829" s="168" t="s">
        <v>1165</v>
      </c>
      <c r="X829" s="183" t="s">
        <v>1160</v>
      </c>
      <c r="Y829" s="168" t="s">
        <v>55</v>
      </c>
      <c r="Z829" s="170">
        <v>2017011000179</v>
      </c>
      <c r="AA829" s="170" t="s">
        <v>1238</v>
      </c>
      <c r="AB829" s="169" t="s">
        <v>1179</v>
      </c>
      <c r="AC829" s="169" t="s">
        <v>1180</v>
      </c>
      <c r="AD829" s="170">
        <v>3202008</v>
      </c>
      <c r="AE829" s="169" t="s">
        <v>1181</v>
      </c>
      <c r="AF829" s="169" t="s">
        <v>1240</v>
      </c>
      <c r="AG829" s="168" t="s">
        <v>1156</v>
      </c>
      <c r="AH829" s="192"/>
    </row>
    <row r="830" spans="1:34" ht="98.25" customHeight="1" x14ac:dyDescent="0.25">
      <c r="A830" s="192"/>
      <c r="B830" s="168" t="s">
        <v>1314</v>
      </c>
      <c r="C830" s="168" t="s">
        <v>1369</v>
      </c>
      <c r="D830" s="168" t="s">
        <v>1369</v>
      </c>
      <c r="E830" s="183" t="s">
        <v>21</v>
      </c>
      <c r="F830" s="168" t="s">
        <v>1223</v>
      </c>
      <c r="G830" s="183" t="s">
        <v>1312</v>
      </c>
      <c r="H830" s="168" t="s">
        <v>1117</v>
      </c>
      <c r="I830" s="168" t="s">
        <v>1118</v>
      </c>
      <c r="J830" s="184">
        <v>3000000</v>
      </c>
      <c r="K830" s="185">
        <v>0</v>
      </c>
      <c r="L830" s="168" t="s">
        <v>1298</v>
      </c>
      <c r="M830" s="185">
        <v>0</v>
      </c>
      <c r="N830" s="168" t="s">
        <v>1298</v>
      </c>
      <c r="O830" s="168"/>
      <c r="P830" s="168" t="s">
        <v>1370</v>
      </c>
      <c r="Q830" s="168"/>
      <c r="R830" s="168" t="s">
        <v>1370</v>
      </c>
      <c r="S830" s="168"/>
      <c r="T830" s="168" t="s">
        <v>1370</v>
      </c>
      <c r="U830" s="168"/>
      <c r="V830" s="168" t="s">
        <v>1370</v>
      </c>
      <c r="W830" s="168" t="s">
        <v>1165</v>
      </c>
      <c r="X830" s="183" t="s">
        <v>1160</v>
      </c>
      <c r="Y830" s="168" t="s">
        <v>55</v>
      </c>
      <c r="Z830" s="170">
        <v>2017011000179</v>
      </c>
      <c r="AA830" s="170" t="s">
        <v>1238</v>
      </c>
      <c r="AB830" s="169" t="s">
        <v>1179</v>
      </c>
      <c r="AC830" s="169" t="s">
        <v>1180</v>
      </c>
      <c r="AD830" s="170">
        <v>3202008</v>
      </c>
      <c r="AE830" s="169" t="s">
        <v>1181</v>
      </c>
      <c r="AF830" s="169" t="s">
        <v>1240</v>
      </c>
      <c r="AG830" s="168" t="s">
        <v>1156</v>
      </c>
      <c r="AH830" s="192"/>
    </row>
    <row r="831" spans="1:34" ht="98.25" customHeight="1" x14ac:dyDescent="0.25">
      <c r="A831" s="192"/>
      <c r="B831" s="168" t="s">
        <v>1314</v>
      </c>
      <c r="C831" s="168" t="s">
        <v>1369</v>
      </c>
      <c r="D831" s="168" t="s">
        <v>1369</v>
      </c>
      <c r="E831" s="183" t="s">
        <v>21</v>
      </c>
      <c r="F831" s="168" t="s">
        <v>1223</v>
      </c>
      <c r="G831" s="183" t="s">
        <v>1312</v>
      </c>
      <c r="H831" s="168" t="s">
        <v>1117</v>
      </c>
      <c r="I831" s="168" t="s">
        <v>1118</v>
      </c>
      <c r="J831" s="184">
        <v>0</v>
      </c>
      <c r="K831" s="185">
        <v>0</v>
      </c>
      <c r="L831" s="168" t="s">
        <v>1298</v>
      </c>
      <c r="M831" s="185">
        <v>0</v>
      </c>
      <c r="N831" s="168" t="s">
        <v>1298</v>
      </c>
      <c r="O831" s="168"/>
      <c r="P831" s="168" t="s">
        <v>1370</v>
      </c>
      <c r="Q831" s="168"/>
      <c r="R831" s="168" t="s">
        <v>1370</v>
      </c>
      <c r="S831" s="168"/>
      <c r="T831" s="168" t="s">
        <v>1370</v>
      </c>
      <c r="U831" s="168"/>
      <c r="V831" s="168" t="s">
        <v>1370</v>
      </c>
      <c r="W831" s="168" t="s">
        <v>1165</v>
      </c>
      <c r="X831" s="183" t="s">
        <v>1160</v>
      </c>
      <c r="Y831" s="168" t="s">
        <v>55</v>
      </c>
      <c r="Z831" s="170">
        <v>2017011000179</v>
      </c>
      <c r="AA831" s="170" t="s">
        <v>1238</v>
      </c>
      <c r="AB831" s="169" t="s">
        <v>1179</v>
      </c>
      <c r="AC831" s="169" t="s">
        <v>1180</v>
      </c>
      <c r="AD831" s="170">
        <v>3202008</v>
      </c>
      <c r="AE831" s="169" t="s">
        <v>1181</v>
      </c>
      <c r="AF831" s="169" t="s">
        <v>1240</v>
      </c>
      <c r="AG831" s="168" t="s">
        <v>1156</v>
      </c>
      <c r="AH831" s="192"/>
    </row>
    <row r="832" spans="1:34" ht="98.25" customHeight="1" x14ac:dyDescent="0.25">
      <c r="A832" s="192"/>
      <c r="B832" s="168" t="s">
        <v>1314</v>
      </c>
      <c r="C832" s="168" t="s">
        <v>1369</v>
      </c>
      <c r="D832" s="168" t="s">
        <v>1369</v>
      </c>
      <c r="E832" s="183" t="s">
        <v>21</v>
      </c>
      <c r="F832" s="168" t="s">
        <v>1223</v>
      </c>
      <c r="G832" s="183" t="s">
        <v>1312</v>
      </c>
      <c r="H832" s="168" t="s">
        <v>1117</v>
      </c>
      <c r="I832" s="168" t="s">
        <v>1118</v>
      </c>
      <c r="J832" s="184">
        <v>0</v>
      </c>
      <c r="K832" s="185">
        <v>0</v>
      </c>
      <c r="L832" s="168" t="s">
        <v>1298</v>
      </c>
      <c r="M832" s="185">
        <v>0</v>
      </c>
      <c r="N832" s="168" t="s">
        <v>1298</v>
      </c>
      <c r="O832" s="168"/>
      <c r="P832" s="168" t="s">
        <v>1370</v>
      </c>
      <c r="Q832" s="168"/>
      <c r="R832" s="168" t="s">
        <v>1370</v>
      </c>
      <c r="S832" s="168"/>
      <c r="T832" s="168" t="s">
        <v>1370</v>
      </c>
      <c r="U832" s="168"/>
      <c r="V832" s="168" t="s">
        <v>1370</v>
      </c>
      <c r="W832" s="168" t="s">
        <v>1165</v>
      </c>
      <c r="X832" s="183" t="s">
        <v>1160</v>
      </c>
      <c r="Y832" s="168" t="s">
        <v>55</v>
      </c>
      <c r="Z832" s="170">
        <v>2017011000179</v>
      </c>
      <c r="AA832" s="170" t="s">
        <v>1238</v>
      </c>
      <c r="AB832" s="169" t="s">
        <v>1179</v>
      </c>
      <c r="AC832" s="169" t="s">
        <v>1180</v>
      </c>
      <c r="AD832" s="170">
        <v>3202008</v>
      </c>
      <c r="AE832" s="169" t="s">
        <v>1181</v>
      </c>
      <c r="AF832" s="169" t="s">
        <v>1240</v>
      </c>
      <c r="AG832" s="168" t="s">
        <v>1156</v>
      </c>
      <c r="AH832" s="192"/>
    </row>
    <row r="833" spans="1:34" ht="98.25" customHeight="1" x14ac:dyDescent="0.25">
      <c r="A833" s="192"/>
      <c r="B833" s="168" t="s">
        <v>1314</v>
      </c>
      <c r="C833" s="168" t="s">
        <v>1369</v>
      </c>
      <c r="D833" s="168" t="s">
        <v>1369</v>
      </c>
      <c r="E833" s="183" t="s">
        <v>21</v>
      </c>
      <c r="F833" s="168" t="s">
        <v>1223</v>
      </c>
      <c r="G833" s="183" t="s">
        <v>1312</v>
      </c>
      <c r="H833" s="168" t="s">
        <v>1117</v>
      </c>
      <c r="I833" s="168" t="s">
        <v>1118</v>
      </c>
      <c r="J833" s="184">
        <v>5220000</v>
      </c>
      <c r="K833" s="185">
        <v>0</v>
      </c>
      <c r="L833" s="168" t="s">
        <v>1298</v>
      </c>
      <c r="M833" s="185">
        <v>0</v>
      </c>
      <c r="N833" s="168" t="s">
        <v>1298</v>
      </c>
      <c r="O833" s="168"/>
      <c r="P833" s="168" t="s">
        <v>1370</v>
      </c>
      <c r="Q833" s="168"/>
      <c r="R833" s="168" t="s">
        <v>1370</v>
      </c>
      <c r="S833" s="168"/>
      <c r="T833" s="168" t="s">
        <v>1370</v>
      </c>
      <c r="U833" s="168"/>
      <c r="V833" s="168" t="s">
        <v>1370</v>
      </c>
      <c r="W833" s="168" t="s">
        <v>1165</v>
      </c>
      <c r="X833" s="183" t="s">
        <v>1160</v>
      </c>
      <c r="Y833" s="168" t="s">
        <v>55</v>
      </c>
      <c r="Z833" s="170">
        <v>2017011000179</v>
      </c>
      <c r="AA833" s="170" t="s">
        <v>1238</v>
      </c>
      <c r="AB833" s="169" t="s">
        <v>1179</v>
      </c>
      <c r="AC833" s="169" t="s">
        <v>1180</v>
      </c>
      <c r="AD833" s="170">
        <v>3202008</v>
      </c>
      <c r="AE833" s="169" t="s">
        <v>1181</v>
      </c>
      <c r="AF833" s="169" t="s">
        <v>1240</v>
      </c>
      <c r="AG833" s="168" t="s">
        <v>1156</v>
      </c>
      <c r="AH833" s="192"/>
    </row>
    <row r="834" spans="1:34" ht="98.25" customHeight="1" x14ac:dyDescent="0.25">
      <c r="A834" s="192"/>
      <c r="B834" s="168" t="s">
        <v>1314</v>
      </c>
      <c r="C834" s="168" t="s">
        <v>1369</v>
      </c>
      <c r="D834" s="168" t="s">
        <v>1369</v>
      </c>
      <c r="E834" s="183" t="s">
        <v>21</v>
      </c>
      <c r="F834" s="168" t="s">
        <v>1223</v>
      </c>
      <c r="G834" s="183" t="s">
        <v>1312</v>
      </c>
      <c r="H834" s="168" t="s">
        <v>1117</v>
      </c>
      <c r="I834" s="168" t="s">
        <v>1118</v>
      </c>
      <c r="J834" s="184">
        <v>32885831.687320724</v>
      </c>
      <c r="K834" s="185">
        <v>0</v>
      </c>
      <c r="L834" s="168" t="s">
        <v>1298</v>
      </c>
      <c r="M834" s="185">
        <v>0</v>
      </c>
      <c r="N834" s="168" t="s">
        <v>1298</v>
      </c>
      <c r="O834" s="168"/>
      <c r="P834" s="168" t="s">
        <v>1370</v>
      </c>
      <c r="Q834" s="168"/>
      <c r="R834" s="168" t="s">
        <v>1370</v>
      </c>
      <c r="S834" s="168"/>
      <c r="T834" s="168" t="s">
        <v>1370</v>
      </c>
      <c r="U834" s="168"/>
      <c r="V834" s="168" t="s">
        <v>1370</v>
      </c>
      <c r="W834" s="168" t="s">
        <v>1165</v>
      </c>
      <c r="X834" s="183" t="s">
        <v>1160</v>
      </c>
      <c r="Y834" s="168" t="s">
        <v>55</v>
      </c>
      <c r="Z834" s="170">
        <v>2017011000179</v>
      </c>
      <c r="AA834" s="170" t="s">
        <v>1238</v>
      </c>
      <c r="AB834" s="169" t="s">
        <v>1179</v>
      </c>
      <c r="AC834" s="169" t="s">
        <v>1180</v>
      </c>
      <c r="AD834" s="170">
        <v>3202008</v>
      </c>
      <c r="AE834" s="169" t="s">
        <v>1181</v>
      </c>
      <c r="AF834" s="169" t="s">
        <v>1240</v>
      </c>
      <c r="AG834" s="168" t="s">
        <v>1126</v>
      </c>
      <c r="AH834" s="192"/>
    </row>
    <row r="835" spans="1:34" ht="98.25" customHeight="1" x14ac:dyDescent="0.25">
      <c r="A835" s="192"/>
      <c r="B835" s="168" t="s">
        <v>1314</v>
      </c>
      <c r="C835" s="168" t="s">
        <v>1369</v>
      </c>
      <c r="D835" s="168" t="s">
        <v>1369</v>
      </c>
      <c r="E835" s="183" t="s">
        <v>21</v>
      </c>
      <c r="F835" s="168" t="s">
        <v>1116</v>
      </c>
      <c r="G835" s="183" t="s">
        <v>1158</v>
      </c>
      <c r="H835" s="168" t="s">
        <v>1117</v>
      </c>
      <c r="I835" s="168" t="s">
        <v>1118</v>
      </c>
      <c r="J835" s="184">
        <v>68210000.590000004</v>
      </c>
      <c r="K835" s="185">
        <v>0</v>
      </c>
      <c r="L835" s="168" t="s">
        <v>1298</v>
      </c>
      <c r="M835" s="185">
        <v>35646369.780000001</v>
      </c>
      <c r="N835" s="168" t="s">
        <v>1298</v>
      </c>
      <c r="O835" s="168"/>
      <c r="P835" s="168" t="s">
        <v>1370</v>
      </c>
      <c r="Q835" s="168"/>
      <c r="R835" s="168" t="s">
        <v>1370</v>
      </c>
      <c r="S835" s="168"/>
      <c r="T835" s="168" t="s">
        <v>1370</v>
      </c>
      <c r="U835" s="168"/>
      <c r="V835" s="168" t="s">
        <v>1370</v>
      </c>
      <c r="W835" s="168" t="s">
        <v>1119</v>
      </c>
      <c r="X835" s="183" t="s">
        <v>1160</v>
      </c>
      <c r="Y835" s="168" t="s">
        <v>363</v>
      </c>
      <c r="Z835" s="170">
        <v>2019011000081</v>
      </c>
      <c r="AA835" s="170" t="s">
        <v>1161</v>
      </c>
      <c r="AB835" s="169" t="s">
        <v>1120</v>
      </c>
      <c r="AC835" s="169" t="s">
        <v>1121</v>
      </c>
      <c r="AD835" s="170">
        <v>3299054</v>
      </c>
      <c r="AE835" s="169" t="s">
        <v>1122</v>
      </c>
      <c r="AF835" s="169" t="s">
        <v>1125</v>
      </c>
      <c r="AG835" s="168" t="s">
        <v>1128</v>
      </c>
      <c r="AH835" s="192"/>
    </row>
    <row r="836" spans="1:34" ht="98.25" customHeight="1" x14ac:dyDescent="0.25">
      <c r="A836" s="192"/>
      <c r="B836" s="168" t="s">
        <v>1314</v>
      </c>
      <c r="C836" s="168" t="s">
        <v>1369</v>
      </c>
      <c r="D836" s="168" t="s">
        <v>1369</v>
      </c>
      <c r="E836" s="183" t="s">
        <v>21</v>
      </c>
      <c r="F836" s="168" t="s">
        <v>1116</v>
      </c>
      <c r="G836" s="183" t="s">
        <v>1158</v>
      </c>
      <c r="H836" s="168" t="s">
        <v>1117</v>
      </c>
      <c r="I836" s="168" t="s">
        <v>1118</v>
      </c>
      <c r="J836" s="184">
        <v>533435</v>
      </c>
      <c r="K836" s="185">
        <v>0</v>
      </c>
      <c r="L836" s="168" t="s">
        <v>1298</v>
      </c>
      <c r="M836" s="185">
        <v>0</v>
      </c>
      <c r="N836" s="168" t="s">
        <v>1298</v>
      </c>
      <c r="O836" s="168"/>
      <c r="P836" s="168" t="s">
        <v>1370</v>
      </c>
      <c r="Q836" s="168"/>
      <c r="R836" s="168" t="s">
        <v>1370</v>
      </c>
      <c r="S836" s="168"/>
      <c r="T836" s="168" t="s">
        <v>1370</v>
      </c>
      <c r="U836" s="168"/>
      <c r="V836" s="168" t="s">
        <v>1370</v>
      </c>
      <c r="W836" s="168" t="s">
        <v>1119</v>
      </c>
      <c r="X836" s="183" t="s">
        <v>1160</v>
      </c>
      <c r="Y836" s="168" t="s">
        <v>363</v>
      </c>
      <c r="Z836" s="170">
        <v>2019011000081</v>
      </c>
      <c r="AA836" s="170" t="s">
        <v>1161</v>
      </c>
      <c r="AB836" s="169" t="s">
        <v>1143</v>
      </c>
      <c r="AC836" s="169" t="s">
        <v>1144</v>
      </c>
      <c r="AD836" s="170">
        <v>3299065</v>
      </c>
      <c r="AE836" s="169" t="s">
        <v>1145</v>
      </c>
      <c r="AF836" s="169" t="s">
        <v>1149</v>
      </c>
      <c r="AG836" s="168" t="s">
        <v>1150</v>
      </c>
      <c r="AH836" s="192"/>
    </row>
    <row r="837" spans="1:34" ht="98.25" customHeight="1" x14ac:dyDescent="0.25">
      <c r="A837" s="192"/>
      <c r="B837" s="168" t="s">
        <v>1314</v>
      </c>
      <c r="C837" s="168" t="s">
        <v>1369</v>
      </c>
      <c r="D837" s="168" t="s">
        <v>1369</v>
      </c>
      <c r="E837" s="183" t="s">
        <v>21</v>
      </c>
      <c r="F837" s="168" t="s">
        <v>1116</v>
      </c>
      <c r="G837" s="183" t="s">
        <v>1158</v>
      </c>
      <c r="H837" s="168" t="s">
        <v>1117</v>
      </c>
      <c r="I837" s="168" t="s">
        <v>1118</v>
      </c>
      <c r="J837" s="184">
        <v>1233244</v>
      </c>
      <c r="K837" s="185">
        <v>0</v>
      </c>
      <c r="L837" s="168" t="s">
        <v>1298</v>
      </c>
      <c r="M837" s="185">
        <v>0</v>
      </c>
      <c r="N837" s="168" t="s">
        <v>1298</v>
      </c>
      <c r="O837" s="168"/>
      <c r="P837" s="168" t="s">
        <v>1370</v>
      </c>
      <c r="Q837" s="168"/>
      <c r="R837" s="168" t="s">
        <v>1370</v>
      </c>
      <c r="S837" s="168"/>
      <c r="T837" s="168" t="s">
        <v>1370</v>
      </c>
      <c r="U837" s="168"/>
      <c r="V837" s="168" t="s">
        <v>1370</v>
      </c>
      <c r="W837" s="168" t="s">
        <v>1119</v>
      </c>
      <c r="X837" s="183" t="s">
        <v>1160</v>
      </c>
      <c r="Y837" s="168" t="s">
        <v>363</v>
      </c>
      <c r="Z837" s="170">
        <v>2019011000081</v>
      </c>
      <c r="AA837" s="170" t="s">
        <v>1161</v>
      </c>
      <c r="AB837" s="169" t="s">
        <v>1143</v>
      </c>
      <c r="AC837" s="169" t="s">
        <v>1144</v>
      </c>
      <c r="AD837" s="170">
        <v>3299065</v>
      </c>
      <c r="AE837" s="169" t="s">
        <v>1145</v>
      </c>
      <c r="AF837" s="169" t="s">
        <v>1149</v>
      </c>
      <c r="AG837" s="168" t="s">
        <v>1150</v>
      </c>
      <c r="AH837" s="192"/>
    </row>
    <row r="838" spans="1:34" ht="98.25" customHeight="1" x14ac:dyDescent="0.25">
      <c r="A838" s="192"/>
      <c r="B838" s="168" t="s">
        <v>1314</v>
      </c>
      <c r="C838" s="168" t="s">
        <v>1369</v>
      </c>
      <c r="D838" s="168" t="s">
        <v>1369</v>
      </c>
      <c r="E838" s="183" t="s">
        <v>21</v>
      </c>
      <c r="F838" s="168" t="s">
        <v>1116</v>
      </c>
      <c r="G838" s="183" t="s">
        <v>1158</v>
      </c>
      <c r="H838" s="168" t="s">
        <v>1117</v>
      </c>
      <c r="I838" s="168" t="s">
        <v>1118</v>
      </c>
      <c r="J838" s="184">
        <v>3934838</v>
      </c>
      <c r="K838" s="185">
        <v>0</v>
      </c>
      <c r="L838" s="168" t="s">
        <v>1298</v>
      </c>
      <c r="M838" s="185">
        <v>0</v>
      </c>
      <c r="N838" s="168" t="s">
        <v>1298</v>
      </c>
      <c r="O838" s="168"/>
      <c r="P838" s="168" t="s">
        <v>1370</v>
      </c>
      <c r="Q838" s="168"/>
      <c r="R838" s="168" t="s">
        <v>1370</v>
      </c>
      <c r="S838" s="168"/>
      <c r="T838" s="168" t="s">
        <v>1370</v>
      </c>
      <c r="U838" s="168"/>
      <c r="V838" s="168" t="s">
        <v>1370</v>
      </c>
      <c r="W838" s="168" t="s">
        <v>1119</v>
      </c>
      <c r="X838" s="183" t="s">
        <v>1160</v>
      </c>
      <c r="Y838" s="168" t="s">
        <v>363</v>
      </c>
      <c r="Z838" s="170">
        <v>2019011000081</v>
      </c>
      <c r="AA838" s="170" t="s">
        <v>1161</v>
      </c>
      <c r="AB838" s="169" t="s">
        <v>1143</v>
      </c>
      <c r="AC838" s="169" t="s">
        <v>1144</v>
      </c>
      <c r="AD838" s="170">
        <v>3299065</v>
      </c>
      <c r="AE838" s="169" t="s">
        <v>1145</v>
      </c>
      <c r="AF838" s="169" t="s">
        <v>1149</v>
      </c>
      <c r="AG838" s="168" t="s">
        <v>1150</v>
      </c>
      <c r="AH838" s="192"/>
    </row>
    <row r="839" spans="1:34" ht="98.25" customHeight="1" x14ac:dyDescent="0.25">
      <c r="A839" s="192"/>
      <c r="B839" s="168" t="s">
        <v>1314</v>
      </c>
      <c r="C839" s="168" t="s">
        <v>1369</v>
      </c>
      <c r="D839" s="168" t="s">
        <v>1369</v>
      </c>
      <c r="E839" s="183" t="s">
        <v>21</v>
      </c>
      <c r="F839" s="168" t="s">
        <v>1116</v>
      </c>
      <c r="G839" s="183" t="s">
        <v>1158</v>
      </c>
      <c r="H839" s="168" t="s">
        <v>1117</v>
      </c>
      <c r="I839" s="168" t="s">
        <v>1118</v>
      </c>
      <c r="J839" s="184">
        <v>62510000.590000004</v>
      </c>
      <c r="K839" s="185">
        <v>0</v>
      </c>
      <c r="L839" s="168" t="s">
        <v>1298</v>
      </c>
      <c r="M839" s="185">
        <v>0</v>
      </c>
      <c r="N839" s="168" t="s">
        <v>1298</v>
      </c>
      <c r="O839" s="168"/>
      <c r="P839" s="168" t="s">
        <v>1370</v>
      </c>
      <c r="Q839" s="168"/>
      <c r="R839" s="168" t="s">
        <v>1370</v>
      </c>
      <c r="S839" s="168"/>
      <c r="T839" s="168" t="s">
        <v>1370</v>
      </c>
      <c r="U839" s="168"/>
      <c r="V839" s="168" t="s">
        <v>1370</v>
      </c>
      <c r="W839" s="168" t="s">
        <v>1119</v>
      </c>
      <c r="X839" s="183" t="s">
        <v>1160</v>
      </c>
      <c r="Y839" s="168" t="s">
        <v>363</v>
      </c>
      <c r="Z839" s="170">
        <v>2019011000081</v>
      </c>
      <c r="AA839" s="170" t="s">
        <v>1161</v>
      </c>
      <c r="AB839" s="169" t="s">
        <v>1143</v>
      </c>
      <c r="AC839" s="169" t="s">
        <v>1144</v>
      </c>
      <c r="AD839" s="170">
        <v>3299065</v>
      </c>
      <c r="AE839" s="169" t="s">
        <v>1145</v>
      </c>
      <c r="AF839" s="169" t="s">
        <v>1149</v>
      </c>
      <c r="AG839" s="168" t="s">
        <v>1128</v>
      </c>
      <c r="AH839" s="192"/>
    </row>
    <row r="840" spans="1:34" ht="98.25" customHeight="1" x14ac:dyDescent="0.25">
      <c r="A840" s="192"/>
      <c r="B840" s="168" t="s">
        <v>1314</v>
      </c>
      <c r="C840" s="168" t="s">
        <v>1369</v>
      </c>
      <c r="D840" s="168" t="s">
        <v>1369</v>
      </c>
      <c r="E840" s="183" t="s">
        <v>21</v>
      </c>
      <c r="F840" s="168" t="s">
        <v>1116</v>
      </c>
      <c r="G840" s="183" t="s">
        <v>1158</v>
      </c>
      <c r="H840" s="168" t="s">
        <v>1117</v>
      </c>
      <c r="I840" s="168" t="s">
        <v>1118</v>
      </c>
      <c r="J840" s="184">
        <v>6510000</v>
      </c>
      <c r="K840" s="185">
        <v>0</v>
      </c>
      <c r="L840" s="168" t="s">
        <v>1298</v>
      </c>
      <c r="M840" s="185">
        <v>0</v>
      </c>
      <c r="N840" s="168" t="s">
        <v>1298</v>
      </c>
      <c r="O840" s="168"/>
      <c r="P840" s="168" t="s">
        <v>1370</v>
      </c>
      <c r="Q840" s="168"/>
      <c r="R840" s="168" t="s">
        <v>1370</v>
      </c>
      <c r="S840" s="168"/>
      <c r="T840" s="168" t="s">
        <v>1370</v>
      </c>
      <c r="U840" s="168"/>
      <c r="V840" s="168" t="s">
        <v>1370</v>
      </c>
      <c r="W840" s="168" t="s">
        <v>1119</v>
      </c>
      <c r="X840" s="183" t="s">
        <v>1160</v>
      </c>
      <c r="Y840" s="168" t="s">
        <v>363</v>
      </c>
      <c r="Z840" s="170">
        <v>2019011000081</v>
      </c>
      <c r="AA840" s="170" t="s">
        <v>1161</v>
      </c>
      <c r="AB840" s="169" t="s">
        <v>1120</v>
      </c>
      <c r="AC840" s="169" t="s">
        <v>606</v>
      </c>
      <c r="AD840" s="170">
        <v>3299060</v>
      </c>
      <c r="AE840" s="169" t="s">
        <v>1135</v>
      </c>
      <c r="AF840" s="169" t="s">
        <v>607</v>
      </c>
      <c r="AG840" s="168" t="s">
        <v>1126</v>
      </c>
      <c r="AH840" s="192"/>
    </row>
    <row r="841" spans="1:34" ht="98.25" customHeight="1" x14ac:dyDescent="0.25">
      <c r="A841" s="192"/>
      <c r="B841" s="168" t="s">
        <v>1314</v>
      </c>
      <c r="C841" s="168" t="s">
        <v>1369</v>
      </c>
      <c r="D841" s="168" t="s">
        <v>1369</v>
      </c>
      <c r="E841" s="183" t="s">
        <v>21</v>
      </c>
      <c r="F841" s="168" t="s">
        <v>1116</v>
      </c>
      <c r="G841" s="183" t="s">
        <v>1158</v>
      </c>
      <c r="H841" s="168" t="s">
        <v>1117</v>
      </c>
      <c r="I841" s="168" t="s">
        <v>1118</v>
      </c>
      <c r="J841" s="184">
        <v>6800000</v>
      </c>
      <c r="K841" s="185">
        <v>0</v>
      </c>
      <c r="L841" s="168" t="s">
        <v>1298</v>
      </c>
      <c r="M841" s="185">
        <v>0</v>
      </c>
      <c r="N841" s="168" t="s">
        <v>1298</v>
      </c>
      <c r="O841" s="168"/>
      <c r="P841" s="168" t="s">
        <v>1370</v>
      </c>
      <c r="Q841" s="168"/>
      <c r="R841" s="168" t="s">
        <v>1370</v>
      </c>
      <c r="S841" s="168"/>
      <c r="T841" s="168" t="s">
        <v>1370</v>
      </c>
      <c r="U841" s="168"/>
      <c r="V841" s="168" t="s">
        <v>1370</v>
      </c>
      <c r="W841" s="168" t="s">
        <v>1119</v>
      </c>
      <c r="X841" s="183" t="s">
        <v>1160</v>
      </c>
      <c r="Y841" s="168" t="s">
        <v>363</v>
      </c>
      <c r="Z841" s="170">
        <v>2019011000081</v>
      </c>
      <c r="AA841" s="170" t="s">
        <v>1161</v>
      </c>
      <c r="AB841" s="169" t="s">
        <v>1120</v>
      </c>
      <c r="AC841" s="169" t="s">
        <v>606</v>
      </c>
      <c r="AD841" s="170">
        <v>3299060</v>
      </c>
      <c r="AE841" s="169" t="s">
        <v>1135</v>
      </c>
      <c r="AF841" s="169" t="s">
        <v>607</v>
      </c>
      <c r="AG841" s="168" t="s">
        <v>1150</v>
      </c>
      <c r="AH841" s="192"/>
    </row>
    <row r="842" spans="1:34" ht="98.25" customHeight="1" x14ac:dyDescent="0.25">
      <c r="A842" s="192"/>
      <c r="B842" s="168" t="s">
        <v>1314</v>
      </c>
      <c r="C842" s="168" t="s">
        <v>1369</v>
      </c>
      <c r="D842" s="168" t="s">
        <v>1369</v>
      </c>
      <c r="E842" s="183" t="s">
        <v>21</v>
      </c>
      <c r="F842" s="168" t="s">
        <v>1116</v>
      </c>
      <c r="G842" s="183" t="s">
        <v>1158</v>
      </c>
      <c r="H842" s="168" t="s">
        <v>1117</v>
      </c>
      <c r="I842" s="168" t="s">
        <v>1118</v>
      </c>
      <c r="J842" s="184">
        <v>464100</v>
      </c>
      <c r="K842" s="185">
        <v>0</v>
      </c>
      <c r="L842" s="168" t="s">
        <v>1298</v>
      </c>
      <c r="M842" s="185">
        <v>0</v>
      </c>
      <c r="N842" s="168" t="s">
        <v>1298</v>
      </c>
      <c r="O842" s="168"/>
      <c r="P842" s="168" t="s">
        <v>1370</v>
      </c>
      <c r="Q842" s="168"/>
      <c r="R842" s="168" t="s">
        <v>1370</v>
      </c>
      <c r="S842" s="168"/>
      <c r="T842" s="168" t="s">
        <v>1370</v>
      </c>
      <c r="U842" s="168"/>
      <c r="V842" s="168" t="s">
        <v>1370</v>
      </c>
      <c r="W842" s="168" t="s">
        <v>1119</v>
      </c>
      <c r="X842" s="183" t="s">
        <v>1160</v>
      </c>
      <c r="Y842" s="168" t="s">
        <v>363</v>
      </c>
      <c r="Z842" s="170">
        <v>2019011000081</v>
      </c>
      <c r="AA842" s="170" t="s">
        <v>1161</v>
      </c>
      <c r="AB842" s="169" t="s">
        <v>1120</v>
      </c>
      <c r="AC842" s="169" t="s">
        <v>606</v>
      </c>
      <c r="AD842" s="170">
        <v>3299060</v>
      </c>
      <c r="AE842" s="169" t="s">
        <v>1135</v>
      </c>
      <c r="AF842" s="169" t="s">
        <v>607</v>
      </c>
      <c r="AG842" s="168" t="s">
        <v>1150</v>
      </c>
      <c r="AH842" s="192"/>
    </row>
    <row r="843" spans="1:34" ht="98.25" customHeight="1" x14ac:dyDescent="0.25">
      <c r="A843" s="192"/>
      <c r="B843" s="168" t="s">
        <v>1314</v>
      </c>
      <c r="C843" s="168" t="s">
        <v>1369</v>
      </c>
      <c r="D843" s="168" t="s">
        <v>1369</v>
      </c>
      <c r="E843" s="183" t="s">
        <v>21</v>
      </c>
      <c r="F843" s="168" t="s">
        <v>1116</v>
      </c>
      <c r="G843" s="183" t="s">
        <v>1158</v>
      </c>
      <c r="H843" s="168" t="s">
        <v>1117</v>
      </c>
      <c r="I843" s="168" t="s">
        <v>1118</v>
      </c>
      <c r="J843" s="184">
        <v>17512000.900000002</v>
      </c>
      <c r="K843" s="185">
        <v>0</v>
      </c>
      <c r="L843" s="168" t="s">
        <v>1298</v>
      </c>
      <c r="M843" s="185">
        <v>0</v>
      </c>
      <c r="N843" s="168" t="s">
        <v>1298</v>
      </c>
      <c r="O843" s="168"/>
      <c r="P843" s="168" t="s">
        <v>1370</v>
      </c>
      <c r="Q843" s="168"/>
      <c r="R843" s="168" t="s">
        <v>1370</v>
      </c>
      <c r="S843" s="168"/>
      <c r="T843" s="168" t="s">
        <v>1370</v>
      </c>
      <c r="U843" s="168"/>
      <c r="V843" s="168" t="s">
        <v>1370</v>
      </c>
      <c r="W843" s="168" t="s">
        <v>1119</v>
      </c>
      <c r="X843" s="183" t="s">
        <v>1160</v>
      </c>
      <c r="Y843" s="168" t="s">
        <v>363</v>
      </c>
      <c r="Z843" s="170">
        <v>2019011000081</v>
      </c>
      <c r="AA843" s="170" t="s">
        <v>1161</v>
      </c>
      <c r="AB843" s="169" t="s">
        <v>1120</v>
      </c>
      <c r="AC843" s="169" t="s">
        <v>606</v>
      </c>
      <c r="AD843" s="170">
        <v>3299060</v>
      </c>
      <c r="AE843" s="169" t="s">
        <v>1135</v>
      </c>
      <c r="AF843" s="169" t="s">
        <v>607</v>
      </c>
      <c r="AG843" s="168" t="s">
        <v>1151</v>
      </c>
      <c r="AH843" s="192"/>
    </row>
    <row r="844" spans="1:34" ht="98.25" customHeight="1" x14ac:dyDescent="0.25">
      <c r="A844" s="192"/>
      <c r="B844" s="168" t="s">
        <v>1314</v>
      </c>
      <c r="C844" s="168" t="s">
        <v>1369</v>
      </c>
      <c r="D844" s="168" t="s">
        <v>1369</v>
      </c>
      <c r="E844" s="183" t="s">
        <v>21</v>
      </c>
      <c r="F844" s="168" t="s">
        <v>1116</v>
      </c>
      <c r="G844" s="183" t="s">
        <v>1158</v>
      </c>
      <c r="H844" s="168" t="s">
        <v>1117</v>
      </c>
      <c r="I844" s="168" t="s">
        <v>1118</v>
      </c>
      <c r="J844" s="184">
        <v>29700000.140000001</v>
      </c>
      <c r="K844" s="185">
        <v>0</v>
      </c>
      <c r="L844" s="168" t="s">
        <v>1298</v>
      </c>
      <c r="M844" s="185">
        <v>0</v>
      </c>
      <c r="N844" s="168" t="s">
        <v>1298</v>
      </c>
      <c r="O844" s="168"/>
      <c r="P844" s="168" t="s">
        <v>1370</v>
      </c>
      <c r="Q844" s="168"/>
      <c r="R844" s="168" t="s">
        <v>1370</v>
      </c>
      <c r="S844" s="168"/>
      <c r="T844" s="168" t="s">
        <v>1370</v>
      </c>
      <c r="U844" s="168"/>
      <c r="V844" s="168" t="s">
        <v>1370</v>
      </c>
      <c r="W844" s="168" t="s">
        <v>1119</v>
      </c>
      <c r="X844" s="183" t="s">
        <v>1160</v>
      </c>
      <c r="Y844" s="168" t="s">
        <v>363</v>
      </c>
      <c r="Z844" s="170">
        <v>2019011000081</v>
      </c>
      <c r="AA844" s="170" t="s">
        <v>1161</v>
      </c>
      <c r="AB844" s="169" t="s">
        <v>1120</v>
      </c>
      <c r="AC844" s="169" t="s">
        <v>606</v>
      </c>
      <c r="AD844" s="170">
        <v>3299060</v>
      </c>
      <c r="AE844" s="169" t="s">
        <v>1135</v>
      </c>
      <c r="AF844" s="169" t="s">
        <v>607</v>
      </c>
      <c r="AG844" s="168" t="s">
        <v>1128</v>
      </c>
      <c r="AH844" s="192"/>
    </row>
    <row r="845" spans="1:34" ht="98.25" customHeight="1" x14ac:dyDescent="0.25">
      <c r="A845" s="192"/>
      <c r="B845" s="168" t="s">
        <v>1314</v>
      </c>
      <c r="C845" s="168" t="s">
        <v>1369</v>
      </c>
      <c r="D845" s="168" t="s">
        <v>1369</v>
      </c>
      <c r="E845" s="183" t="s">
        <v>21</v>
      </c>
      <c r="F845" s="168" t="s">
        <v>1116</v>
      </c>
      <c r="G845" s="183" t="s">
        <v>1158</v>
      </c>
      <c r="H845" s="168" t="s">
        <v>1117</v>
      </c>
      <c r="I845" s="168" t="s">
        <v>1118</v>
      </c>
      <c r="J845" s="184">
        <v>21168000.09</v>
      </c>
      <c r="K845" s="185">
        <v>0</v>
      </c>
      <c r="L845" s="168" t="s">
        <v>1298</v>
      </c>
      <c r="M845" s="185">
        <v>0</v>
      </c>
      <c r="N845" s="168" t="s">
        <v>1298</v>
      </c>
      <c r="O845" s="168"/>
      <c r="P845" s="168" t="s">
        <v>1370</v>
      </c>
      <c r="Q845" s="168"/>
      <c r="R845" s="168" t="s">
        <v>1370</v>
      </c>
      <c r="S845" s="168"/>
      <c r="T845" s="168" t="s">
        <v>1370</v>
      </c>
      <c r="U845" s="168"/>
      <c r="V845" s="168" t="s">
        <v>1370</v>
      </c>
      <c r="W845" s="168" t="s">
        <v>1119</v>
      </c>
      <c r="X845" s="183" t="s">
        <v>1160</v>
      </c>
      <c r="Y845" s="168" t="s">
        <v>363</v>
      </c>
      <c r="Z845" s="170">
        <v>2019011000081</v>
      </c>
      <c r="AA845" s="170" t="s">
        <v>1161</v>
      </c>
      <c r="AB845" s="169" t="s">
        <v>1120</v>
      </c>
      <c r="AC845" s="169" t="s">
        <v>606</v>
      </c>
      <c r="AD845" s="170">
        <v>3299060</v>
      </c>
      <c r="AE845" s="169" t="s">
        <v>1135</v>
      </c>
      <c r="AF845" s="169" t="s">
        <v>607</v>
      </c>
      <c r="AG845" s="168" t="s">
        <v>1151</v>
      </c>
      <c r="AH845" s="192"/>
    </row>
    <row r="846" spans="1:34" ht="98.25" customHeight="1" x14ac:dyDescent="0.25">
      <c r="A846" s="192"/>
      <c r="B846" s="168" t="s">
        <v>1314</v>
      </c>
      <c r="C846" s="168" t="s">
        <v>1369</v>
      </c>
      <c r="D846" s="168" t="s">
        <v>1369</v>
      </c>
      <c r="E846" s="183" t="s">
        <v>21</v>
      </c>
      <c r="F846" s="168" t="s">
        <v>1116</v>
      </c>
      <c r="G846" s="183" t="s">
        <v>1158</v>
      </c>
      <c r="H846" s="168" t="s">
        <v>1117</v>
      </c>
      <c r="I846" s="168" t="s">
        <v>1118</v>
      </c>
      <c r="J846" s="184">
        <v>21494667.09</v>
      </c>
      <c r="K846" s="185">
        <v>0</v>
      </c>
      <c r="L846" s="168" t="s">
        <v>1298</v>
      </c>
      <c r="M846" s="185">
        <v>0</v>
      </c>
      <c r="N846" s="168" t="s">
        <v>1298</v>
      </c>
      <c r="O846" s="168"/>
      <c r="P846" s="168" t="s">
        <v>1370</v>
      </c>
      <c r="Q846" s="168"/>
      <c r="R846" s="168" t="s">
        <v>1370</v>
      </c>
      <c r="S846" s="168"/>
      <c r="T846" s="168" t="s">
        <v>1370</v>
      </c>
      <c r="U846" s="168"/>
      <c r="V846" s="168" t="s">
        <v>1370</v>
      </c>
      <c r="W846" s="168" t="s">
        <v>1119</v>
      </c>
      <c r="X846" s="183" t="s">
        <v>1160</v>
      </c>
      <c r="Y846" s="168" t="s">
        <v>363</v>
      </c>
      <c r="Z846" s="170">
        <v>2019011000081</v>
      </c>
      <c r="AA846" s="170" t="s">
        <v>1161</v>
      </c>
      <c r="AB846" s="169" t="s">
        <v>1120</v>
      </c>
      <c r="AC846" s="169" t="s">
        <v>606</v>
      </c>
      <c r="AD846" s="170">
        <v>3299060</v>
      </c>
      <c r="AE846" s="169" t="s">
        <v>1135</v>
      </c>
      <c r="AF846" s="169" t="s">
        <v>607</v>
      </c>
      <c r="AG846" s="168" t="s">
        <v>1151</v>
      </c>
      <c r="AH846" s="192"/>
    </row>
    <row r="847" spans="1:34" ht="98.25" customHeight="1" x14ac:dyDescent="0.25">
      <c r="A847" s="192"/>
      <c r="B847" s="168" t="s">
        <v>1314</v>
      </c>
      <c r="C847" s="168" t="s">
        <v>1369</v>
      </c>
      <c r="D847" s="168" t="s">
        <v>1369</v>
      </c>
      <c r="E847" s="183" t="s">
        <v>21</v>
      </c>
      <c r="F847" s="168" t="s">
        <v>1116</v>
      </c>
      <c r="G847" s="183" t="s">
        <v>1158</v>
      </c>
      <c r="H847" s="168" t="s">
        <v>1117</v>
      </c>
      <c r="I847" s="168" t="s">
        <v>1118</v>
      </c>
      <c r="J847" s="184">
        <v>26656000.09</v>
      </c>
      <c r="K847" s="185">
        <v>0</v>
      </c>
      <c r="L847" s="168" t="s">
        <v>1298</v>
      </c>
      <c r="M847" s="185">
        <v>0</v>
      </c>
      <c r="N847" s="168" t="s">
        <v>1298</v>
      </c>
      <c r="O847" s="168"/>
      <c r="P847" s="168" t="s">
        <v>1370</v>
      </c>
      <c r="Q847" s="168"/>
      <c r="R847" s="168" t="s">
        <v>1370</v>
      </c>
      <c r="S847" s="168"/>
      <c r="T847" s="168" t="s">
        <v>1370</v>
      </c>
      <c r="U847" s="168"/>
      <c r="V847" s="168" t="s">
        <v>1370</v>
      </c>
      <c r="W847" s="168" t="s">
        <v>1119</v>
      </c>
      <c r="X847" s="183" t="s">
        <v>1160</v>
      </c>
      <c r="Y847" s="168" t="s">
        <v>363</v>
      </c>
      <c r="Z847" s="170">
        <v>2019011000081</v>
      </c>
      <c r="AA847" s="170" t="s">
        <v>1161</v>
      </c>
      <c r="AB847" s="169" t="s">
        <v>1120</v>
      </c>
      <c r="AC847" s="169" t="s">
        <v>606</v>
      </c>
      <c r="AD847" s="170">
        <v>3299060</v>
      </c>
      <c r="AE847" s="169" t="s">
        <v>1135</v>
      </c>
      <c r="AF847" s="169" t="s">
        <v>607</v>
      </c>
      <c r="AG847" s="168" t="s">
        <v>1151</v>
      </c>
      <c r="AH847" s="192"/>
    </row>
    <row r="848" spans="1:34" ht="98.25" customHeight="1" x14ac:dyDescent="0.25">
      <c r="A848" s="192"/>
      <c r="B848" s="168" t="s">
        <v>1314</v>
      </c>
      <c r="C848" s="168" t="s">
        <v>1369</v>
      </c>
      <c r="D848" s="168" t="s">
        <v>1369</v>
      </c>
      <c r="E848" s="183" t="s">
        <v>21</v>
      </c>
      <c r="F848" s="168" t="s">
        <v>1116</v>
      </c>
      <c r="G848" s="183" t="s">
        <v>1158</v>
      </c>
      <c r="H848" s="168" t="s">
        <v>1117</v>
      </c>
      <c r="I848" s="168" t="s">
        <v>1118</v>
      </c>
      <c r="J848" s="184">
        <v>25552333.52</v>
      </c>
      <c r="K848" s="185">
        <v>0</v>
      </c>
      <c r="L848" s="168" t="s">
        <v>1298</v>
      </c>
      <c r="M848" s="185">
        <v>0</v>
      </c>
      <c r="N848" s="168" t="s">
        <v>1298</v>
      </c>
      <c r="O848" s="168"/>
      <c r="P848" s="168" t="s">
        <v>1370</v>
      </c>
      <c r="Q848" s="168"/>
      <c r="R848" s="168" t="s">
        <v>1370</v>
      </c>
      <c r="S848" s="168"/>
      <c r="T848" s="168" t="s">
        <v>1370</v>
      </c>
      <c r="U848" s="168"/>
      <c r="V848" s="168" t="s">
        <v>1370</v>
      </c>
      <c r="W848" s="168" t="s">
        <v>1119</v>
      </c>
      <c r="X848" s="183" t="s">
        <v>1160</v>
      </c>
      <c r="Y848" s="168" t="s">
        <v>363</v>
      </c>
      <c r="Z848" s="170">
        <v>2019011000081</v>
      </c>
      <c r="AA848" s="170" t="s">
        <v>1161</v>
      </c>
      <c r="AB848" s="169" t="s">
        <v>1120</v>
      </c>
      <c r="AC848" s="169" t="s">
        <v>606</v>
      </c>
      <c r="AD848" s="170">
        <v>3299060</v>
      </c>
      <c r="AE848" s="169" t="s">
        <v>1135</v>
      </c>
      <c r="AF848" s="169" t="s">
        <v>607</v>
      </c>
      <c r="AG848" s="168" t="s">
        <v>1151</v>
      </c>
      <c r="AH848" s="192"/>
    </row>
    <row r="849" spans="1:34" ht="98.25" customHeight="1" x14ac:dyDescent="0.25">
      <c r="A849" s="192"/>
      <c r="B849" s="168" t="s">
        <v>1314</v>
      </c>
      <c r="C849" s="168" t="s">
        <v>1369</v>
      </c>
      <c r="D849" s="168" t="s">
        <v>1369</v>
      </c>
      <c r="E849" s="183" t="s">
        <v>21</v>
      </c>
      <c r="F849" s="168" t="s">
        <v>1116</v>
      </c>
      <c r="G849" s="183" t="s">
        <v>1158</v>
      </c>
      <c r="H849" s="168" t="s">
        <v>1117</v>
      </c>
      <c r="I849" s="168" t="s">
        <v>1118</v>
      </c>
      <c r="J849" s="184">
        <v>20900000.510000002</v>
      </c>
      <c r="K849" s="185">
        <v>0</v>
      </c>
      <c r="L849" s="168" t="s">
        <v>1298</v>
      </c>
      <c r="M849" s="185">
        <v>0</v>
      </c>
      <c r="N849" s="168" t="s">
        <v>1298</v>
      </c>
      <c r="O849" s="168"/>
      <c r="P849" s="168" t="s">
        <v>1370</v>
      </c>
      <c r="Q849" s="168"/>
      <c r="R849" s="168" t="s">
        <v>1370</v>
      </c>
      <c r="S849" s="168"/>
      <c r="T849" s="168" t="s">
        <v>1370</v>
      </c>
      <c r="U849" s="168"/>
      <c r="V849" s="168" t="s">
        <v>1370</v>
      </c>
      <c r="W849" s="168" t="s">
        <v>1119</v>
      </c>
      <c r="X849" s="183" t="s">
        <v>1160</v>
      </c>
      <c r="Y849" s="168" t="s">
        <v>363</v>
      </c>
      <c r="Z849" s="170">
        <v>2019011000081</v>
      </c>
      <c r="AA849" s="170" t="s">
        <v>1161</v>
      </c>
      <c r="AB849" s="169" t="s">
        <v>1120</v>
      </c>
      <c r="AC849" s="169" t="s">
        <v>606</v>
      </c>
      <c r="AD849" s="170">
        <v>3299060</v>
      </c>
      <c r="AE849" s="169" t="s">
        <v>1135</v>
      </c>
      <c r="AF849" s="169" t="s">
        <v>607</v>
      </c>
      <c r="AG849" s="168" t="s">
        <v>1151</v>
      </c>
      <c r="AH849" s="192"/>
    </row>
    <row r="850" spans="1:34" ht="98.25" customHeight="1" x14ac:dyDescent="0.25">
      <c r="A850" s="192"/>
      <c r="B850" s="168" t="s">
        <v>1314</v>
      </c>
      <c r="C850" s="168" t="s">
        <v>1369</v>
      </c>
      <c r="D850" s="168" t="s">
        <v>1369</v>
      </c>
      <c r="E850" s="183" t="s">
        <v>21</v>
      </c>
      <c r="F850" s="168" t="s">
        <v>1116</v>
      </c>
      <c r="G850" s="183" t="s">
        <v>1158</v>
      </c>
      <c r="H850" s="168" t="s">
        <v>1117</v>
      </c>
      <c r="I850" s="168" t="s">
        <v>1118</v>
      </c>
      <c r="J850" s="184">
        <v>30932000.510000002</v>
      </c>
      <c r="K850" s="185">
        <v>0</v>
      </c>
      <c r="L850" s="168" t="s">
        <v>1298</v>
      </c>
      <c r="M850" s="185">
        <v>0</v>
      </c>
      <c r="N850" s="168" t="s">
        <v>1298</v>
      </c>
      <c r="O850" s="168"/>
      <c r="P850" s="168" t="s">
        <v>1370</v>
      </c>
      <c r="Q850" s="168"/>
      <c r="R850" s="168" t="s">
        <v>1370</v>
      </c>
      <c r="S850" s="168"/>
      <c r="T850" s="168" t="s">
        <v>1370</v>
      </c>
      <c r="U850" s="168"/>
      <c r="V850" s="168" t="s">
        <v>1370</v>
      </c>
      <c r="W850" s="168" t="s">
        <v>1119</v>
      </c>
      <c r="X850" s="183" t="s">
        <v>1160</v>
      </c>
      <c r="Y850" s="168" t="s">
        <v>363</v>
      </c>
      <c r="Z850" s="170">
        <v>2019011000081</v>
      </c>
      <c r="AA850" s="170" t="s">
        <v>1161</v>
      </c>
      <c r="AB850" s="169" t="s">
        <v>1120</v>
      </c>
      <c r="AC850" s="169" t="s">
        <v>606</v>
      </c>
      <c r="AD850" s="170">
        <v>3299060</v>
      </c>
      <c r="AE850" s="169" t="s">
        <v>1135</v>
      </c>
      <c r="AF850" s="169" t="s">
        <v>607</v>
      </c>
      <c r="AG850" s="168" t="s">
        <v>1151</v>
      </c>
      <c r="AH850" s="192"/>
    </row>
    <row r="851" spans="1:34" ht="98.25" customHeight="1" x14ac:dyDescent="0.25">
      <c r="A851" s="192"/>
      <c r="B851" s="168" t="s">
        <v>1314</v>
      </c>
      <c r="C851" s="168" t="s">
        <v>1369</v>
      </c>
      <c r="D851" s="168" t="s">
        <v>1369</v>
      </c>
      <c r="E851" s="183" t="s">
        <v>21</v>
      </c>
      <c r="F851" s="168" t="s">
        <v>1116</v>
      </c>
      <c r="G851" s="183" t="s">
        <v>1158</v>
      </c>
      <c r="H851" s="168" t="s">
        <v>1117</v>
      </c>
      <c r="I851" s="168" t="s">
        <v>1118</v>
      </c>
      <c r="J851" s="184">
        <v>35885300</v>
      </c>
      <c r="K851" s="185">
        <v>0</v>
      </c>
      <c r="L851" s="168" t="s">
        <v>1298</v>
      </c>
      <c r="M851" s="185">
        <v>0</v>
      </c>
      <c r="N851" s="168" t="s">
        <v>1298</v>
      </c>
      <c r="O851" s="168"/>
      <c r="P851" s="168" t="s">
        <v>1370</v>
      </c>
      <c r="Q851" s="168"/>
      <c r="R851" s="168" t="s">
        <v>1370</v>
      </c>
      <c r="S851" s="168"/>
      <c r="T851" s="168" t="s">
        <v>1370</v>
      </c>
      <c r="U851" s="168"/>
      <c r="V851" s="168" t="s">
        <v>1370</v>
      </c>
      <c r="W851" s="168" t="s">
        <v>1119</v>
      </c>
      <c r="X851" s="183" t="s">
        <v>1160</v>
      </c>
      <c r="Y851" s="168" t="s">
        <v>363</v>
      </c>
      <c r="Z851" s="170">
        <v>2019011000081</v>
      </c>
      <c r="AA851" s="170" t="s">
        <v>1161</v>
      </c>
      <c r="AB851" s="169" t="s">
        <v>1120</v>
      </c>
      <c r="AC851" s="169" t="s">
        <v>606</v>
      </c>
      <c r="AD851" s="170">
        <v>3299060</v>
      </c>
      <c r="AE851" s="169" t="s">
        <v>1135</v>
      </c>
      <c r="AF851" s="169" t="s">
        <v>607</v>
      </c>
      <c r="AG851" s="168" t="s">
        <v>1128</v>
      </c>
      <c r="AH851" s="192"/>
    </row>
    <row r="852" spans="1:34" ht="98.25" customHeight="1" x14ac:dyDescent="0.25">
      <c r="A852" s="192"/>
      <c r="B852" s="168" t="s">
        <v>1314</v>
      </c>
      <c r="C852" s="168" t="s">
        <v>1369</v>
      </c>
      <c r="D852" s="168" t="s">
        <v>1369</v>
      </c>
      <c r="E852" s="183" t="s">
        <v>21</v>
      </c>
      <c r="F852" s="168" t="s">
        <v>1116</v>
      </c>
      <c r="G852" s="183" t="s">
        <v>1158</v>
      </c>
      <c r="H852" s="168" t="s">
        <v>1117</v>
      </c>
      <c r="I852" s="168" t="s">
        <v>1118</v>
      </c>
      <c r="J852" s="184">
        <v>29000000</v>
      </c>
      <c r="K852" s="185">
        <v>0</v>
      </c>
      <c r="L852" s="168" t="s">
        <v>1298</v>
      </c>
      <c r="M852" s="185">
        <v>0</v>
      </c>
      <c r="N852" s="168" t="s">
        <v>1298</v>
      </c>
      <c r="O852" s="168"/>
      <c r="P852" s="168" t="s">
        <v>1370</v>
      </c>
      <c r="Q852" s="168"/>
      <c r="R852" s="168" t="s">
        <v>1370</v>
      </c>
      <c r="S852" s="168"/>
      <c r="T852" s="168" t="s">
        <v>1370</v>
      </c>
      <c r="U852" s="168"/>
      <c r="V852" s="168" t="s">
        <v>1370</v>
      </c>
      <c r="W852" s="168" t="s">
        <v>1119</v>
      </c>
      <c r="X852" s="183" t="s">
        <v>1160</v>
      </c>
      <c r="Y852" s="168" t="s">
        <v>363</v>
      </c>
      <c r="Z852" s="170">
        <v>2019011000081</v>
      </c>
      <c r="AA852" s="170" t="s">
        <v>1161</v>
      </c>
      <c r="AB852" s="169" t="s">
        <v>1120</v>
      </c>
      <c r="AC852" s="169" t="s">
        <v>606</v>
      </c>
      <c r="AD852" s="170">
        <v>3299060</v>
      </c>
      <c r="AE852" s="169" t="s">
        <v>1135</v>
      </c>
      <c r="AF852" s="169" t="s">
        <v>607</v>
      </c>
      <c r="AG852" s="168" t="s">
        <v>1126</v>
      </c>
      <c r="AH852" s="192"/>
    </row>
    <row r="853" spans="1:34" ht="98.25" customHeight="1" x14ac:dyDescent="0.25">
      <c r="A853" s="192"/>
      <c r="B853" s="168" t="s">
        <v>1314</v>
      </c>
      <c r="C853" s="168" t="s">
        <v>1369</v>
      </c>
      <c r="D853" s="168" t="s">
        <v>1369</v>
      </c>
      <c r="E853" s="183" t="s">
        <v>21</v>
      </c>
      <c r="F853" s="168" t="s">
        <v>1116</v>
      </c>
      <c r="G853" s="183" t="s">
        <v>1158</v>
      </c>
      <c r="H853" s="168" t="s">
        <v>1117</v>
      </c>
      <c r="I853" s="168" t="s">
        <v>1118</v>
      </c>
      <c r="J853" s="184">
        <v>51324000</v>
      </c>
      <c r="K853" s="185">
        <v>0</v>
      </c>
      <c r="L853" s="168" t="s">
        <v>1298</v>
      </c>
      <c r="M853" s="185">
        <v>0</v>
      </c>
      <c r="N853" s="168" t="s">
        <v>1298</v>
      </c>
      <c r="O853" s="168"/>
      <c r="P853" s="168" t="s">
        <v>1370</v>
      </c>
      <c r="Q853" s="168"/>
      <c r="R853" s="168" t="s">
        <v>1370</v>
      </c>
      <c r="S853" s="168"/>
      <c r="T853" s="168" t="s">
        <v>1370</v>
      </c>
      <c r="U853" s="168"/>
      <c r="V853" s="168" t="s">
        <v>1370</v>
      </c>
      <c r="W853" s="168" t="s">
        <v>1119</v>
      </c>
      <c r="X853" s="183" t="s">
        <v>1160</v>
      </c>
      <c r="Y853" s="168" t="s">
        <v>363</v>
      </c>
      <c r="Z853" s="170">
        <v>2019011000081</v>
      </c>
      <c r="AA853" s="170" t="s">
        <v>1161</v>
      </c>
      <c r="AB853" s="169" t="s">
        <v>1120</v>
      </c>
      <c r="AC853" s="169" t="s">
        <v>606</v>
      </c>
      <c r="AD853" s="170">
        <v>3299060</v>
      </c>
      <c r="AE853" s="169" t="s">
        <v>1135</v>
      </c>
      <c r="AF853" s="169" t="s">
        <v>607</v>
      </c>
      <c r="AG853" s="168" t="s">
        <v>1128</v>
      </c>
      <c r="AH853" s="192"/>
    </row>
    <row r="854" spans="1:34" ht="98.25" customHeight="1" x14ac:dyDescent="0.25">
      <c r="A854" s="192"/>
      <c r="B854" s="168" t="s">
        <v>1314</v>
      </c>
      <c r="C854" s="168" t="s">
        <v>1369</v>
      </c>
      <c r="D854" s="168" t="s">
        <v>1369</v>
      </c>
      <c r="E854" s="183" t="s">
        <v>21</v>
      </c>
      <c r="F854" s="168" t="s">
        <v>1116</v>
      </c>
      <c r="G854" s="183" t="s">
        <v>1158</v>
      </c>
      <c r="H854" s="168" t="s">
        <v>1117</v>
      </c>
      <c r="I854" s="168" t="s">
        <v>1118</v>
      </c>
      <c r="J854" s="184">
        <v>52780000.229999997</v>
      </c>
      <c r="K854" s="185">
        <v>0</v>
      </c>
      <c r="L854" s="168" t="s">
        <v>1298</v>
      </c>
      <c r="M854" s="185">
        <v>0</v>
      </c>
      <c r="N854" s="168" t="s">
        <v>1298</v>
      </c>
      <c r="O854" s="168"/>
      <c r="P854" s="168" t="s">
        <v>1370</v>
      </c>
      <c r="Q854" s="168"/>
      <c r="R854" s="168" t="s">
        <v>1370</v>
      </c>
      <c r="S854" s="168"/>
      <c r="T854" s="168" t="s">
        <v>1370</v>
      </c>
      <c r="U854" s="168"/>
      <c r="V854" s="168" t="s">
        <v>1370</v>
      </c>
      <c r="W854" s="168" t="s">
        <v>1119</v>
      </c>
      <c r="X854" s="183" t="s">
        <v>1160</v>
      </c>
      <c r="Y854" s="168" t="s">
        <v>363</v>
      </c>
      <c r="Z854" s="170">
        <v>2019011000081</v>
      </c>
      <c r="AA854" s="170" t="s">
        <v>1161</v>
      </c>
      <c r="AB854" s="169" t="s">
        <v>1120</v>
      </c>
      <c r="AC854" s="169" t="s">
        <v>606</v>
      </c>
      <c r="AD854" s="170">
        <v>3299060</v>
      </c>
      <c r="AE854" s="169" t="s">
        <v>1135</v>
      </c>
      <c r="AF854" s="169" t="s">
        <v>607</v>
      </c>
      <c r="AG854" s="168" t="s">
        <v>1128</v>
      </c>
      <c r="AH854" s="192"/>
    </row>
    <row r="855" spans="1:34" ht="98.25" customHeight="1" x14ac:dyDescent="0.25">
      <c r="A855" s="192"/>
      <c r="B855" s="168" t="s">
        <v>1314</v>
      </c>
      <c r="C855" s="168" t="s">
        <v>1369</v>
      </c>
      <c r="D855" s="168" t="s">
        <v>1369</v>
      </c>
      <c r="E855" s="183" t="s">
        <v>21</v>
      </c>
      <c r="F855" s="168" t="s">
        <v>1116</v>
      </c>
      <c r="G855" s="183" t="s">
        <v>1158</v>
      </c>
      <c r="H855" s="168" t="s">
        <v>1117</v>
      </c>
      <c r="I855" s="168" t="s">
        <v>1118</v>
      </c>
      <c r="J855" s="184">
        <v>45100000.229999997</v>
      </c>
      <c r="K855" s="185">
        <v>0</v>
      </c>
      <c r="L855" s="168" t="s">
        <v>1298</v>
      </c>
      <c r="M855" s="185">
        <v>0</v>
      </c>
      <c r="N855" s="168" t="s">
        <v>1298</v>
      </c>
      <c r="O855" s="168"/>
      <c r="P855" s="168" t="s">
        <v>1370</v>
      </c>
      <c r="Q855" s="168"/>
      <c r="R855" s="168" t="s">
        <v>1370</v>
      </c>
      <c r="S855" s="168"/>
      <c r="T855" s="168" t="s">
        <v>1370</v>
      </c>
      <c r="U855" s="168"/>
      <c r="V855" s="168" t="s">
        <v>1370</v>
      </c>
      <c r="W855" s="168" t="s">
        <v>1119</v>
      </c>
      <c r="X855" s="183" t="s">
        <v>1160</v>
      </c>
      <c r="Y855" s="168" t="s">
        <v>363</v>
      </c>
      <c r="Z855" s="170">
        <v>2019011000081</v>
      </c>
      <c r="AA855" s="170" t="s">
        <v>1161</v>
      </c>
      <c r="AB855" s="169" t="s">
        <v>1120</v>
      </c>
      <c r="AC855" s="169" t="s">
        <v>606</v>
      </c>
      <c r="AD855" s="170">
        <v>3299060</v>
      </c>
      <c r="AE855" s="169" t="s">
        <v>1135</v>
      </c>
      <c r="AF855" s="169" t="s">
        <v>607</v>
      </c>
      <c r="AG855" s="168" t="s">
        <v>1128</v>
      </c>
      <c r="AH855" s="192"/>
    </row>
    <row r="856" spans="1:34" ht="98.25" customHeight="1" x14ac:dyDescent="0.25">
      <c r="A856" s="192"/>
      <c r="B856" s="168" t="s">
        <v>1314</v>
      </c>
      <c r="C856" s="168" t="s">
        <v>1369</v>
      </c>
      <c r="D856" s="168" t="s">
        <v>1369</v>
      </c>
      <c r="E856" s="183" t="s">
        <v>21</v>
      </c>
      <c r="F856" s="168" t="s">
        <v>1116</v>
      </c>
      <c r="G856" s="183" t="s">
        <v>1158</v>
      </c>
      <c r="H856" s="168" t="s">
        <v>1117</v>
      </c>
      <c r="I856" s="168" t="s">
        <v>1118</v>
      </c>
      <c r="J856" s="184">
        <v>70659712.762503803</v>
      </c>
      <c r="K856" s="185">
        <v>0</v>
      </c>
      <c r="L856" s="168" t="s">
        <v>1298</v>
      </c>
      <c r="M856" s="185">
        <v>0</v>
      </c>
      <c r="N856" s="168" t="s">
        <v>1298</v>
      </c>
      <c r="O856" s="168"/>
      <c r="P856" s="168" t="s">
        <v>1370</v>
      </c>
      <c r="Q856" s="168"/>
      <c r="R856" s="168" t="s">
        <v>1370</v>
      </c>
      <c r="S856" s="168"/>
      <c r="T856" s="168" t="s">
        <v>1370</v>
      </c>
      <c r="U856" s="168"/>
      <c r="V856" s="168" t="s">
        <v>1370</v>
      </c>
      <c r="W856" s="168" t="s">
        <v>1119</v>
      </c>
      <c r="X856" s="183" t="s">
        <v>1160</v>
      </c>
      <c r="Y856" s="168" t="s">
        <v>363</v>
      </c>
      <c r="Z856" s="170">
        <v>2019011000081</v>
      </c>
      <c r="AA856" s="170" t="s">
        <v>1161</v>
      </c>
      <c r="AB856" s="169" t="s">
        <v>1120</v>
      </c>
      <c r="AC856" s="169" t="s">
        <v>606</v>
      </c>
      <c r="AD856" s="170">
        <v>3299060</v>
      </c>
      <c r="AE856" s="169" t="s">
        <v>1135</v>
      </c>
      <c r="AF856" s="169" t="s">
        <v>607</v>
      </c>
      <c r="AG856" s="168" t="s">
        <v>1126</v>
      </c>
      <c r="AH856" s="192"/>
    </row>
    <row r="857" spans="1:34" ht="98.25" customHeight="1" x14ac:dyDescent="0.25">
      <c r="A857" s="192"/>
      <c r="B857" s="168" t="s">
        <v>1314</v>
      </c>
      <c r="C857" s="168" t="s">
        <v>1369</v>
      </c>
      <c r="D857" s="168" t="s">
        <v>1369</v>
      </c>
      <c r="E857" s="183" t="s">
        <v>21</v>
      </c>
      <c r="F857" s="168" t="s">
        <v>1116</v>
      </c>
      <c r="G857" s="183" t="s">
        <v>1158</v>
      </c>
      <c r="H857" s="168" t="s">
        <v>1117</v>
      </c>
      <c r="I857" s="168" t="s">
        <v>1118</v>
      </c>
      <c r="J857" s="184">
        <v>55930000.939999998</v>
      </c>
      <c r="K857" s="185">
        <v>0</v>
      </c>
      <c r="L857" s="168" t="s">
        <v>1298</v>
      </c>
      <c r="M857" s="185">
        <v>0</v>
      </c>
      <c r="N857" s="168" t="s">
        <v>1298</v>
      </c>
      <c r="O857" s="168"/>
      <c r="P857" s="168" t="s">
        <v>1370</v>
      </c>
      <c r="Q857" s="168"/>
      <c r="R857" s="168" t="s">
        <v>1370</v>
      </c>
      <c r="S857" s="168"/>
      <c r="T857" s="168" t="s">
        <v>1370</v>
      </c>
      <c r="U857" s="168"/>
      <c r="V857" s="168" t="s">
        <v>1370</v>
      </c>
      <c r="W857" s="168" t="s">
        <v>1119</v>
      </c>
      <c r="X857" s="183" t="s">
        <v>1160</v>
      </c>
      <c r="Y857" s="168" t="s">
        <v>363</v>
      </c>
      <c r="Z857" s="170">
        <v>2019011000081</v>
      </c>
      <c r="AA857" s="170" t="s">
        <v>1161</v>
      </c>
      <c r="AB857" s="169" t="s">
        <v>1120</v>
      </c>
      <c r="AC857" s="169" t="s">
        <v>606</v>
      </c>
      <c r="AD857" s="170">
        <v>3299060</v>
      </c>
      <c r="AE857" s="169" t="s">
        <v>1135</v>
      </c>
      <c r="AF857" s="169" t="s">
        <v>607</v>
      </c>
      <c r="AG857" s="168" t="s">
        <v>1128</v>
      </c>
      <c r="AH857" s="192"/>
    </row>
    <row r="858" spans="1:34" ht="98.25" customHeight="1" x14ac:dyDescent="0.25">
      <c r="A858" s="192"/>
      <c r="B858" s="168" t="s">
        <v>1314</v>
      </c>
      <c r="C858" s="168" t="s">
        <v>1369</v>
      </c>
      <c r="D858" s="168" t="s">
        <v>1369</v>
      </c>
      <c r="E858" s="183" t="s">
        <v>21</v>
      </c>
      <c r="F858" s="168" t="s">
        <v>1116</v>
      </c>
      <c r="G858" s="183" t="s">
        <v>1158</v>
      </c>
      <c r="H858" s="168" t="s">
        <v>1117</v>
      </c>
      <c r="I858" s="168" t="s">
        <v>1118</v>
      </c>
      <c r="J858" s="184">
        <v>75648000.239999995</v>
      </c>
      <c r="K858" s="185">
        <v>0</v>
      </c>
      <c r="L858" s="168" t="s">
        <v>1298</v>
      </c>
      <c r="M858" s="185">
        <v>0</v>
      </c>
      <c r="N858" s="168" t="s">
        <v>1298</v>
      </c>
      <c r="O858" s="168"/>
      <c r="P858" s="168" t="s">
        <v>1370</v>
      </c>
      <c r="Q858" s="168"/>
      <c r="R858" s="168" t="s">
        <v>1370</v>
      </c>
      <c r="S858" s="168"/>
      <c r="T858" s="168" t="s">
        <v>1370</v>
      </c>
      <c r="U858" s="168"/>
      <c r="V858" s="168" t="s">
        <v>1370</v>
      </c>
      <c r="W858" s="168" t="s">
        <v>1119</v>
      </c>
      <c r="X858" s="183" t="s">
        <v>1160</v>
      </c>
      <c r="Y858" s="168" t="s">
        <v>363</v>
      </c>
      <c r="Z858" s="170">
        <v>2019011000081</v>
      </c>
      <c r="AA858" s="170" t="s">
        <v>1161</v>
      </c>
      <c r="AB858" s="169" t="s">
        <v>1120</v>
      </c>
      <c r="AC858" s="169" t="s">
        <v>606</v>
      </c>
      <c r="AD858" s="170">
        <v>3299060</v>
      </c>
      <c r="AE858" s="169" t="s">
        <v>1135</v>
      </c>
      <c r="AF858" s="169" t="s">
        <v>607</v>
      </c>
      <c r="AG858" s="168" t="s">
        <v>1128</v>
      </c>
      <c r="AH858" s="192"/>
    </row>
    <row r="859" spans="1:34" ht="98.25" customHeight="1" x14ac:dyDescent="0.25">
      <c r="A859" s="192"/>
      <c r="B859" s="168" t="s">
        <v>1314</v>
      </c>
      <c r="C859" s="168" t="s">
        <v>1369</v>
      </c>
      <c r="D859" s="168" t="s">
        <v>1369</v>
      </c>
      <c r="E859" s="183" t="s">
        <v>21</v>
      </c>
      <c r="F859" s="168" t="s">
        <v>1116</v>
      </c>
      <c r="G859" s="183" t="s">
        <v>1158</v>
      </c>
      <c r="H859" s="168" t="s">
        <v>1117</v>
      </c>
      <c r="I859" s="168" t="s">
        <v>1118</v>
      </c>
      <c r="J859" s="184">
        <v>38828076</v>
      </c>
      <c r="K859" s="185">
        <v>0</v>
      </c>
      <c r="L859" s="168" t="s">
        <v>1298</v>
      </c>
      <c r="M859" s="185">
        <v>23329202.329999998</v>
      </c>
      <c r="N859" s="168" t="s">
        <v>1298</v>
      </c>
      <c r="O859" s="168"/>
      <c r="P859" s="168" t="s">
        <v>1370</v>
      </c>
      <c r="Q859" s="168"/>
      <c r="R859" s="168" t="s">
        <v>1370</v>
      </c>
      <c r="S859" s="168"/>
      <c r="T859" s="168" t="s">
        <v>1370</v>
      </c>
      <c r="U859" s="168"/>
      <c r="V859" s="168" t="s">
        <v>1370</v>
      </c>
      <c r="W859" s="168" t="s">
        <v>1119</v>
      </c>
      <c r="X859" s="183" t="s">
        <v>1160</v>
      </c>
      <c r="Y859" s="168" t="s">
        <v>363</v>
      </c>
      <c r="Z859" s="170">
        <v>2019011000081</v>
      </c>
      <c r="AA859" s="170" t="s">
        <v>1161</v>
      </c>
      <c r="AB859" s="169" t="s">
        <v>1120</v>
      </c>
      <c r="AC859" s="169" t="s">
        <v>606</v>
      </c>
      <c r="AD859" s="170">
        <v>3299060</v>
      </c>
      <c r="AE859" s="169" t="s">
        <v>1135</v>
      </c>
      <c r="AF859" s="169" t="s">
        <v>607</v>
      </c>
      <c r="AG859" s="168" t="s">
        <v>1128</v>
      </c>
      <c r="AH859" s="192"/>
    </row>
    <row r="860" spans="1:34" ht="98.25" customHeight="1" x14ac:dyDescent="0.25">
      <c r="A860" s="192"/>
      <c r="B860" s="168" t="s">
        <v>1314</v>
      </c>
      <c r="C860" s="168" t="s">
        <v>1369</v>
      </c>
      <c r="D860" s="168" t="s">
        <v>1369</v>
      </c>
      <c r="E860" s="183" t="s">
        <v>21</v>
      </c>
      <c r="F860" s="168" t="s">
        <v>1116</v>
      </c>
      <c r="G860" s="183" t="s">
        <v>1158</v>
      </c>
      <c r="H860" s="168" t="s">
        <v>1117</v>
      </c>
      <c r="I860" s="168" t="s">
        <v>1118</v>
      </c>
      <c r="J860" s="184">
        <v>47137865.400000006</v>
      </c>
      <c r="K860" s="185">
        <v>0</v>
      </c>
      <c r="L860" s="168" t="s">
        <v>1298</v>
      </c>
      <c r="M860" s="185">
        <v>23329202.329999998</v>
      </c>
      <c r="N860" s="168" t="s">
        <v>1298</v>
      </c>
      <c r="O860" s="168"/>
      <c r="P860" s="168" t="s">
        <v>1370</v>
      </c>
      <c r="Q860" s="168"/>
      <c r="R860" s="168" t="s">
        <v>1370</v>
      </c>
      <c r="S860" s="168"/>
      <c r="T860" s="168" t="s">
        <v>1370</v>
      </c>
      <c r="U860" s="168"/>
      <c r="V860" s="168" t="s">
        <v>1370</v>
      </c>
      <c r="W860" s="168" t="s">
        <v>1119</v>
      </c>
      <c r="X860" s="183" t="s">
        <v>1160</v>
      </c>
      <c r="Y860" s="168" t="s">
        <v>363</v>
      </c>
      <c r="Z860" s="170">
        <v>2019011000081</v>
      </c>
      <c r="AA860" s="170" t="s">
        <v>1161</v>
      </c>
      <c r="AB860" s="169" t="s">
        <v>1120</v>
      </c>
      <c r="AC860" s="169" t="s">
        <v>606</v>
      </c>
      <c r="AD860" s="170">
        <v>3299060</v>
      </c>
      <c r="AE860" s="169" t="s">
        <v>1135</v>
      </c>
      <c r="AF860" s="169" t="s">
        <v>607</v>
      </c>
      <c r="AG860" s="168" t="s">
        <v>1128</v>
      </c>
      <c r="AH860" s="192"/>
    </row>
    <row r="861" spans="1:34" ht="98.25" customHeight="1" x14ac:dyDescent="0.25">
      <c r="A861" s="192"/>
      <c r="B861" s="168" t="s">
        <v>1314</v>
      </c>
      <c r="C861" s="168" t="s">
        <v>1369</v>
      </c>
      <c r="D861" s="168" t="s">
        <v>1369</v>
      </c>
      <c r="E861" s="183" t="s">
        <v>21</v>
      </c>
      <c r="F861" s="168" t="s">
        <v>1116</v>
      </c>
      <c r="G861" s="183" t="s">
        <v>1158</v>
      </c>
      <c r="H861" s="168" t="s">
        <v>1117</v>
      </c>
      <c r="I861" s="168" t="s">
        <v>1162</v>
      </c>
      <c r="J861" s="184">
        <v>2429500</v>
      </c>
      <c r="K861" s="185">
        <v>0</v>
      </c>
      <c r="L861" s="168" t="s">
        <v>1298</v>
      </c>
      <c r="M861" s="185">
        <v>0</v>
      </c>
      <c r="N861" s="168" t="s">
        <v>1298</v>
      </c>
      <c r="O861" s="168" t="s">
        <v>1159</v>
      </c>
      <c r="P861" s="168" t="s">
        <v>1159</v>
      </c>
      <c r="Q861" s="168" t="s">
        <v>1159</v>
      </c>
      <c r="R861" s="168" t="s">
        <v>1159</v>
      </c>
      <c r="S861" s="168" t="s">
        <v>1159</v>
      </c>
      <c r="T861" s="168" t="s">
        <v>1159</v>
      </c>
      <c r="U861" s="168" t="s">
        <v>1159</v>
      </c>
      <c r="V861" s="168" t="s">
        <v>1159</v>
      </c>
      <c r="W861" s="168" t="s">
        <v>1165</v>
      </c>
      <c r="X861" s="183" t="s">
        <v>1160</v>
      </c>
      <c r="Y861" s="168" t="s">
        <v>55</v>
      </c>
      <c r="Z861" s="170">
        <v>2017011000179</v>
      </c>
      <c r="AA861" s="170" t="s">
        <v>1238</v>
      </c>
      <c r="AB861" s="169" t="s">
        <v>1166</v>
      </c>
      <c r="AC861" s="169" t="s">
        <v>1167</v>
      </c>
      <c r="AD861" s="170">
        <v>3202032</v>
      </c>
      <c r="AE861" s="169" t="s">
        <v>1217</v>
      </c>
      <c r="AF861" s="169" t="s">
        <v>1218</v>
      </c>
      <c r="AG861" s="168" t="s">
        <v>1156</v>
      </c>
      <c r="AH861" s="192"/>
    </row>
    <row r="862" spans="1:34" ht="98.25" customHeight="1" x14ac:dyDescent="0.25">
      <c r="A862" s="192"/>
      <c r="B862" s="168" t="s">
        <v>1314</v>
      </c>
      <c r="C862" s="168" t="s">
        <v>1369</v>
      </c>
      <c r="D862" s="168" t="s">
        <v>1369</v>
      </c>
      <c r="E862" s="183" t="s">
        <v>21</v>
      </c>
      <c r="F862" s="168" t="s">
        <v>1116</v>
      </c>
      <c r="G862" s="183" t="s">
        <v>1158</v>
      </c>
      <c r="H862" s="168" t="s">
        <v>1117</v>
      </c>
      <c r="I862" s="168" t="s">
        <v>1118</v>
      </c>
      <c r="J862" s="184">
        <v>1131522.9899999946</v>
      </c>
      <c r="K862" s="185" t="s">
        <v>1159</v>
      </c>
      <c r="L862" s="168" t="s">
        <v>1159</v>
      </c>
      <c r="M862" s="185" t="s">
        <v>1159</v>
      </c>
      <c r="N862" s="168" t="s">
        <v>1159</v>
      </c>
      <c r="O862" s="168" t="s">
        <v>1159</v>
      </c>
      <c r="P862" s="168" t="s">
        <v>1159</v>
      </c>
      <c r="Q862" s="168" t="s">
        <v>1159</v>
      </c>
      <c r="R862" s="168" t="s">
        <v>1159</v>
      </c>
      <c r="S862" s="168" t="s">
        <v>1159</v>
      </c>
      <c r="T862" s="168" t="s">
        <v>1159</v>
      </c>
      <c r="U862" s="168" t="s">
        <v>1159</v>
      </c>
      <c r="V862" s="168" t="s">
        <v>1159</v>
      </c>
      <c r="W862" s="168" t="s">
        <v>1165</v>
      </c>
      <c r="X862" s="183" t="s">
        <v>1160</v>
      </c>
      <c r="Y862" s="168" t="s">
        <v>55</v>
      </c>
      <c r="Z862" s="170">
        <v>2017011000179</v>
      </c>
      <c r="AA862" s="170" t="s">
        <v>1238</v>
      </c>
      <c r="AB862" s="169" t="s">
        <v>1179</v>
      </c>
      <c r="AC862" s="169" t="s">
        <v>1235</v>
      </c>
      <c r="AD862" s="170">
        <v>3202036</v>
      </c>
      <c r="AE862" s="169" t="s">
        <v>1321</v>
      </c>
      <c r="AF862" s="169" t="s">
        <v>1322</v>
      </c>
      <c r="AG862" s="168" t="s">
        <v>1311</v>
      </c>
      <c r="AH862" s="192"/>
    </row>
    <row r="863" spans="1:34" ht="98.25" customHeight="1" x14ac:dyDescent="0.25">
      <c r="A863" s="192"/>
      <c r="B863" s="168" t="s">
        <v>1314</v>
      </c>
      <c r="C863" s="168" t="s">
        <v>1369</v>
      </c>
      <c r="D863" s="168" t="s">
        <v>1369</v>
      </c>
      <c r="E863" s="183" t="s">
        <v>21</v>
      </c>
      <c r="F863" s="168" t="s">
        <v>1152</v>
      </c>
      <c r="G863" s="183" t="s">
        <v>1158</v>
      </c>
      <c r="H863" s="168" t="s">
        <v>1320</v>
      </c>
      <c r="I863" s="168" t="s">
        <v>1118</v>
      </c>
      <c r="J863" s="186">
        <v>0</v>
      </c>
      <c r="K863" s="185">
        <v>0</v>
      </c>
      <c r="L863" s="168" t="s">
        <v>1298</v>
      </c>
      <c r="M863" s="185">
        <v>0</v>
      </c>
      <c r="N863" s="168" t="s">
        <v>1298</v>
      </c>
      <c r="O863" s="168"/>
      <c r="P863" s="168"/>
      <c r="Q863" s="168"/>
      <c r="R863" s="168"/>
      <c r="S863" s="168"/>
      <c r="T863" s="168"/>
      <c r="U863" s="168"/>
      <c r="V863" s="168"/>
      <c r="W863" s="168" t="s">
        <v>1165</v>
      </c>
      <c r="X863" s="183" t="s">
        <v>1160</v>
      </c>
      <c r="Y863" s="168" t="s">
        <v>55</v>
      </c>
      <c r="Z863" s="170">
        <v>2017011000179</v>
      </c>
      <c r="AA863" s="170" t="s">
        <v>1238</v>
      </c>
      <c r="AB863" s="169" t="s">
        <v>1166</v>
      </c>
      <c r="AC863" s="169" t="s">
        <v>1269</v>
      </c>
      <c r="AD863" s="170">
        <v>3202005</v>
      </c>
      <c r="AE863" s="169" t="s">
        <v>1270</v>
      </c>
      <c r="AF863" s="169" t="s">
        <v>1272</v>
      </c>
      <c r="AG863" s="168" t="s">
        <v>1192</v>
      </c>
      <c r="AH863" s="192"/>
    </row>
    <row r="864" spans="1:34" ht="98.25" customHeight="1" x14ac:dyDescent="0.25">
      <c r="A864" s="192"/>
      <c r="B864" s="168" t="s">
        <v>1314</v>
      </c>
      <c r="C864" s="168" t="s">
        <v>1369</v>
      </c>
      <c r="D864" s="168" t="s">
        <v>1369</v>
      </c>
      <c r="E864" s="183" t="s">
        <v>21</v>
      </c>
      <c r="F864" s="168" t="s">
        <v>1116</v>
      </c>
      <c r="G864" s="183" t="s">
        <v>1158</v>
      </c>
      <c r="H864" s="168" t="s">
        <v>1117</v>
      </c>
      <c r="I864" s="168" t="s">
        <v>1118</v>
      </c>
      <c r="J864" s="186">
        <v>1800000</v>
      </c>
      <c r="K864" s="185">
        <v>0</v>
      </c>
      <c r="L864" s="168" t="s">
        <v>1298</v>
      </c>
      <c r="M864" s="185">
        <v>0</v>
      </c>
      <c r="N864" s="168" t="s">
        <v>1298</v>
      </c>
      <c r="O864" s="168">
        <v>0</v>
      </c>
      <c r="P864" s="168" t="s">
        <v>1370</v>
      </c>
      <c r="Q864" s="168">
        <v>0</v>
      </c>
      <c r="R864" s="168" t="s">
        <v>1370</v>
      </c>
      <c r="S864" s="168">
        <v>0</v>
      </c>
      <c r="T864" s="168" t="s">
        <v>1370</v>
      </c>
      <c r="U864" s="168">
        <v>0</v>
      </c>
      <c r="V864" s="168" t="s">
        <v>1370</v>
      </c>
      <c r="W864" s="168" t="s">
        <v>1165</v>
      </c>
      <c r="X864" s="183" t="s">
        <v>1160</v>
      </c>
      <c r="Y864" s="168" t="s">
        <v>55</v>
      </c>
      <c r="Z864" s="170">
        <v>2017011000179</v>
      </c>
      <c r="AA864" s="170" t="s">
        <v>1238</v>
      </c>
      <c r="AB864" s="169" t="s">
        <v>1179</v>
      </c>
      <c r="AC864" s="169" t="s">
        <v>1180</v>
      </c>
      <c r="AD864" s="170">
        <v>3202008</v>
      </c>
      <c r="AE864" s="169" t="s">
        <v>1181</v>
      </c>
      <c r="AF864" s="169" t="s">
        <v>1240</v>
      </c>
      <c r="AG864" s="168" t="s">
        <v>1126</v>
      </c>
      <c r="AH864" s="192"/>
    </row>
    <row r="865" spans="1:34" ht="98.25" customHeight="1" x14ac:dyDescent="0.25">
      <c r="A865" s="192"/>
      <c r="B865" s="168" t="s">
        <v>1314</v>
      </c>
      <c r="C865" s="168" t="s">
        <v>1369</v>
      </c>
      <c r="D865" s="168" t="s">
        <v>1369</v>
      </c>
      <c r="E865" s="183" t="s">
        <v>21</v>
      </c>
      <c r="F865" s="168" t="s">
        <v>1116</v>
      </c>
      <c r="G865" s="183" t="s">
        <v>1158</v>
      </c>
      <c r="H865" s="168" t="s">
        <v>1117</v>
      </c>
      <c r="I865" s="168" t="s">
        <v>1162</v>
      </c>
      <c r="J865" s="186">
        <v>0</v>
      </c>
      <c r="K865" s="185">
        <v>0</v>
      </c>
      <c r="L865" s="168" t="s">
        <v>1298</v>
      </c>
      <c r="M865" s="185">
        <v>0</v>
      </c>
      <c r="N865" s="168" t="s">
        <v>1298</v>
      </c>
      <c r="O865" s="168">
        <v>0</v>
      </c>
      <c r="P865" s="168" t="s">
        <v>1370</v>
      </c>
      <c r="Q865" s="168">
        <v>0</v>
      </c>
      <c r="R865" s="168" t="s">
        <v>1370</v>
      </c>
      <c r="S865" s="168">
        <v>0</v>
      </c>
      <c r="T865" s="168" t="s">
        <v>1370</v>
      </c>
      <c r="U865" s="168">
        <v>0</v>
      </c>
      <c r="V865" s="168" t="s">
        <v>1370</v>
      </c>
      <c r="W865" s="168" t="s">
        <v>1165</v>
      </c>
      <c r="X865" s="183" t="s">
        <v>1160</v>
      </c>
      <c r="Y865" s="168" t="s">
        <v>55</v>
      </c>
      <c r="Z865" s="170">
        <v>2017011000179</v>
      </c>
      <c r="AA865" s="170" t="s">
        <v>1238</v>
      </c>
      <c r="AB865" s="169" t="s">
        <v>1179</v>
      </c>
      <c r="AC865" s="169" t="s">
        <v>1180</v>
      </c>
      <c r="AD865" s="170">
        <v>3202008</v>
      </c>
      <c r="AE865" s="169" t="s">
        <v>1181</v>
      </c>
      <c r="AF865" s="169" t="s">
        <v>1240</v>
      </c>
      <c r="AG865" s="168" t="s">
        <v>1126</v>
      </c>
      <c r="AH865" s="192"/>
    </row>
    <row r="866" spans="1:34" ht="98.25" customHeight="1" x14ac:dyDescent="0.25">
      <c r="A866" s="192"/>
      <c r="B866" s="168" t="s">
        <v>1314</v>
      </c>
      <c r="C866" s="168" t="s">
        <v>1369</v>
      </c>
      <c r="D866" s="168" t="s">
        <v>1369</v>
      </c>
      <c r="E866" s="183" t="s">
        <v>21</v>
      </c>
      <c r="F866" s="168" t="s">
        <v>1116</v>
      </c>
      <c r="G866" s="183" t="s">
        <v>1158</v>
      </c>
      <c r="H866" s="168" t="s">
        <v>1117</v>
      </c>
      <c r="I866" s="168" t="s">
        <v>1118</v>
      </c>
      <c r="J866" s="186">
        <v>43807450</v>
      </c>
      <c r="K866" s="185" t="s">
        <v>1159</v>
      </c>
      <c r="L866" s="168" t="s">
        <v>1159</v>
      </c>
      <c r="M866" s="185" t="s">
        <v>1159</v>
      </c>
      <c r="N866" s="168" t="s">
        <v>1159</v>
      </c>
      <c r="O866" s="168" t="s">
        <v>1159</v>
      </c>
      <c r="P866" s="168" t="s">
        <v>1159</v>
      </c>
      <c r="Q866" s="168" t="s">
        <v>1159</v>
      </c>
      <c r="R866" s="168" t="s">
        <v>1159</v>
      </c>
      <c r="S866" s="168" t="s">
        <v>1159</v>
      </c>
      <c r="T866" s="168" t="s">
        <v>1159</v>
      </c>
      <c r="U866" s="168" t="s">
        <v>1159</v>
      </c>
      <c r="V866" s="168" t="s">
        <v>1159</v>
      </c>
      <c r="W866" s="168" t="s">
        <v>1119</v>
      </c>
      <c r="X866" s="183" t="s">
        <v>1160</v>
      </c>
      <c r="Y866" s="168" t="s">
        <v>363</v>
      </c>
      <c r="Z866" s="170">
        <v>2019011000081</v>
      </c>
      <c r="AA866" s="170" t="s">
        <v>1161</v>
      </c>
      <c r="AB866" s="169" t="s">
        <v>1120</v>
      </c>
      <c r="AC866" s="169" t="s">
        <v>606</v>
      </c>
      <c r="AD866" s="170">
        <v>3299060</v>
      </c>
      <c r="AE866" s="169" t="s">
        <v>1135</v>
      </c>
      <c r="AF866" s="169" t="s">
        <v>607</v>
      </c>
      <c r="AG866" s="168" t="s">
        <v>1137</v>
      </c>
      <c r="AH866" s="192"/>
    </row>
    <row r="867" spans="1:34" ht="98.25" customHeight="1" x14ac:dyDescent="0.25">
      <c r="A867" s="192"/>
      <c r="B867" s="168" t="s">
        <v>1314</v>
      </c>
      <c r="C867" s="168" t="s">
        <v>1369</v>
      </c>
      <c r="D867" s="168" t="s">
        <v>1369</v>
      </c>
      <c r="E867" s="183" t="s">
        <v>21</v>
      </c>
      <c r="F867" s="168" t="s">
        <v>1116</v>
      </c>
      <c r="G867" s="183" t="s">
        <v>1158</v>
      </c>
      <c r="H867" s="168" t="s">
        <v>1117</v>
      </c>
      <c r="I867" s="168" t="s">
        <v>1118</v>
      </c>
      <c r="J867" s="186">
        <v>32712775</v>
      </c>
      <c r="K867" s="185">
        <v>0</v>
      </c>
      <c r="L867" s="168" t="s">
        <v>1298</v>
      </c>
      <c r="M867" s="185">
        <v>0</v>
      </c>
      <c r="N867" s="168" t="s">
        <v>1298</v>
      </c>
      <c r="O867" s="168" t="s">
        <v>1199</v>
      </c>
      <c r="P867" s="168" t="s">
        <v>1371</v>
      </c>
      <c r="Q867" s="168">
        <v>0</v>
      </c>
      <c r="R867" s="168" t="s">
        <v>1370</v>
      </c>
      <c r="S867" s="168">
        <v>0</v>
      </c>
      <c r="T867" s="168" t="s">
        <v>1370</v>
      </c>
      <c r="U867" s="168">
        <v>0</v>
      </c>
      <c r="V867" s="168" t="s">
        <v>1370</v>
      </c>
      <c r="W867" s="168" t="s">
        <v>1165</v>
      </c>
      <c r="X867" s="183" t="s">
        <v>1160</v>
      </c>
      <c r="Y867" s="168" t="s">
        <v>55</v>
      </c>
      <c r="Z867" s="170">
        <v>2017011000179</v>
      </c>
      <c r="AA867" s="170" t="s">
        <v>1238</v>
      </c>
      <c r="AB867" s="169" t="s">
        <v>1166</v>
      </c>
      <c r="AC867" s="169" t="s">
        <v>1167</v>
      </c>
      <c r="AD867" s="170">
        <v>3202032</v>
      </c>
      <c r="AE867" s="169" t="s">
        <v>1217</v>
      </c>
      <c r="AF867" s="169" t="s">
        <v>1289</v>
      </c>
      <c r="AG867" s="168" t="s">
        <v>1192</v>
      </c>
      <c r="AH867" s="192"/>
    </row>
    <row r="868" spans="1:34" ht="98.25" customHeight="1" x14ac:dyDescent="0.25">
      <c r="A868" s="192"/>
      <c r="B868" s="168" t="s">
        <v>1314</v>
      </c>
      <c r="C868" s="168" t="s">
        <v>1369</v>
      </c>
      <c r="D868" s="168" t="s">
        <v>1369</v>
      </c>
      <c r="E868" s="183" t="s">
        <v>21</v>
      </c>
      <c r="F868" s="168" t="s">
        <v>1152</v>
      </c>
      <c r="G868" s="183" t="s">
        <v>1158</v>
      </c>
      <c r="H868" s="168" t="s">
        <v>1320</v>
      </c>
      <c r="I868" s="168" t="s">
        <v>1118</v>
      </c>
      <c r="J868" s="186">
        <v>608022109</v>
      </c>
      <c r="K868" s="185"/>
      <c r="L868" s="168"/>
      <c r="M868" s="185"/>
      <c r="N868" s="168"/>
      <c r="O868" s="168"/>
      <c r="P868" s="168"/>
      <c r="Q868" s="168"/>
      <c r="R868" s="168"/>
      <c r="S868" s="168"/>
      <c r="T868" s="168"/>
      <c r="U868" s="168"/>
      <c r="V868" s="168"/>
      <c r="W868" s="168" t="s">
        <v>1165</v>
      </c>
      <c r="X868" s="183" t="s">
        <v>1160</v>
      </c>
      <c r="Y868" s="168" t="s">
        <v>55</v>
      </c>
      <c r="Z868" s="170">
        <v>2017011000179</v>
      </c>
      <c r="AA868" s="170" t="s">
        <v>1238</v>
      </c>
      <c r="AB868" s="169" t="s">
        <v>1179</v>
      </c>
      <c r="AC868" s="169" t="s">
        <v>1235</v>
      </c>
      <c r="AD868" s="170">
        <v>3202036</v>
      </c>
      <c r="AE868" s="169" t="s">
        <v>1321</v>
      </c>
      <c r="AF868" s="169" t="s">
        <v>1322</v>
      </c>
      <c r="AG868" s="168" t="s">
        <v>1311</v>
      </c>
      <c r="AH868" s="192"/>
    </row>
    <row r="869" spans="1:34" ht="98.25" customHeight="1" x14ac:dyDescent="0.25">
      <c r="A869" s="192"/>
      <c r="B869" s="168" t="s">
        <v>1314</v>
      </c>
      <c r="C869" s="168" t="s">
        <v>1369</v>
      </c>
      <c r="D869" s="168" t="s">
        <v>1369</v>
      </c>
      <c r="E869" s="183" t="s">
        <v>21</v>
      </c>
      <c r="F869" s="168" t="s">
        <v>1223</v>
      </c>
      <c r="G869" s="183" t="s">
        <v>1312</v>
      </c>
      <c r="H869" s="168" t="s">
        <v>1117</v>
      </c>
      <c r="I869" s="168" t="s">
        <v>1118</v>
      </c>
      <c r="J869" s="186">
        <v>0</v>
      </c>
      <c r="K869" s="185"/>
      <c r="L869" s="168"/>
      <c r="M869" s="185"/>
      <c r="N869" s="168"/>
      <c r="O869" s="168"/>
      <c r="P869" s="168"/>
      <c r="Q869" s="168"/>
      <c r="R869" s="168"/>
      <c r="S869" s="168"/>
      <c r="T869" s="168"/>
      <c r="U869" s="168"/>
      <c r="V869" s="168"/>
      <c r="W869" s="168" t="s">
        <v>1165</v>
      </c>
      <c r="X869" s="183" t="s">
        <v>1160</v>
      </c>
      <c r="Y869" s="168" t="s">
        <v>55</v>
      </c>
      <c r="Z869" s="170">
        <v>2017011000179</v>
      </c>
      <c r="AA869" s="170" t="s">
        <v>1238</v>
      </c>
      <c r="AB869" s="169" t="s">
        <v>1166</v>
      </c>
      <c r="AC869" s="169" t="s">
        <v>1167</v>
      </c>
      <c r="AD869" s="170">
        <v>3202032</v>
      </c>
      <c r="AE869" s="169" t="s">
        <v>1217</v>
      </c>
      <c r="AF869" s="169" t="s">
        <v>1218</v>
      </c>
      <c r="AG869" s="168" t="s">
        <v>1128</v>
      </c>
      <c r="AH869" s="192"/>
    </row>
    <row r="870" spans="1:34" ht="98.25" customHeight="1" x14ac:dyDescent="0.25">
      <c r="A870" s="192"/>
      <c r="B870" s="168" t="s">
        <v>1314</v>
      </c>
      <c r="C870" s="168" t="s">
        <v>1369</v>
      </c>
      <c r="D870" s="168" t="s">
        <v>1369</v>
      </c>
      <c r="E870" s="183" t="s">
        <v>21</v>
      </c>
      <c r="F870" s="168" t="s">
        <v>1116</v>
      </c>
      <c r="G870" s="183" t="s">
        <v>1158</v>
      </c>
      <c r="H870" s="168" t="s">
        <v>1117</v>
      </c>
      <c r="I870" s="168" t="s">
        <v>1118</v>
      </c>
      <c r="J870" s="186">
        <v>600000</v>
      </c>
      <c r="K870" s="185"/>
      <c r="L870" s="168"/>
      <c r="M870" s="185"/>
      <c r="N870" s="168"/>
      <c r="O870" s="168">
        <v>0</v>
      </c>
      <c r="P870" s="168" t="s">
        <v>1370</v>
      </c>
      <c r="Q870" s="168">
        <v>0</v>
      </c>
      <c r="R870" s="168" t="s">
        <v>1370</v>
      </c>
      <c r="S870" s="168">
        <v>0</v>
      </c>
      <c r="T870" s="168" t="s">
        <v>1370</v>
      </c>
      <c r="U870" s="168">
        <v>0</v>
      </c>
      <c r="V870" s="168" t="s">
        <v>1159</v>
      </c>
      <c r="W870" s="168" t="s">
        <v>1165</v>
      </c>
      <c r="X870" s="183" t="s">
        <v>1160</v>
      </c>
      <c r="Y870" s="168" t="s">
        <v>55</v>
      </c>
      <c r="Z870" s="170">
        <v>2017011000179</v>
      </c>
      <c r="AA870" s="170" t="s">
        <v>1238</v>
      </c>
      <c r="AB870" s="169" t="s">
        <v>1166</v>
      </c>
      <c r="AC870" s="169" t="s">
        <v>1167</v>
      </c>
      <c r="AD870" s="170">
        <v>3202032</v>
      </c>
      <c r="AE870" s="169" t="s">
        <v>1168</v>
      </c>
      <c r="AF870" s="169" t="s">
        <v>1289</v>
      </c>
      <c r="AG870" s="168" t="s">
        <v>1126</v>
      </c>
      <c r="AH870" s="192"/>
    </row>
    <row r="871" spans="1:34" ht="98.25" customHeight="1" x14ac:dyDescent="0.25">
      <c r="A871" s="192"/>
      <c r="B871" s="168" t="s">
        <v>1314</v>
      </c>
      <c r="C871" s="168" t="s">
        <v>1369</v>
      </c>
      <c r="D871" s="168" t="s">
        <v>1369</v>
      </c>
      <c r="E871" s="183" t="s">
        <v>21</v>
      </c>
      <c r="F871" s="168" t="s">
        <v>1116</v>
      </c>
      <c r="G871" s="183" t="s">
        <v>1158</v>
      </c>
      <c r="H871" s="168" t="s">
        <v>1117</v>
      </c>
      <c r="I871" s="168" t="s">
        <v>1118</v>
      </c>
      <c r="J871" s="186">
        <v>182205941</v>
      </c>
      <c r="K871" s="185"/>
      <c r="L871" s="168"/>
      <c r="M871" s="185"/>
      <c r="N871" s="168"/>
      <c r="O871" s="168"/>
      <c r="P871" s="168"/>
      <c r="Q871" s="168"/>
      <c r="R871" s="168"/>
      <c r="S871" s="168"/>
      <c r="T871" s="168"/>
      <c r="U871" s="168"/>
      <c r="V871" s="168"/>
      <c r="W871" s="168" t="s">
        <v>1165</v>
      </c>
      <c r="X871" s="183" t="s">
        <v>1160</v>
      </c>
      <c r="Y871" s="168" t="s">
        <v>55</v>
      </c>
      <c r="Z871" s="170">
        <v>2017011000179</v>
      </c>
      <c r="AA871" s="170" t="s">
        <v>1238</v>
      </c>
      <c r="AB871" s="169" t="s">
        <v>1179</v>
      </c>
      <c r="AC871" s="169" t="s">
        <v>1235</v>
      </c>
      <c r="AD871" s="170">
        <v>3202036</v>
      </c>
      <c r="AE871" s="169" t="s">
        <v>1321</v>
      </c>
      <c r="AF871" s="169" t="s">
        <v>1322</v>
      </c>
      <c r="AG871" s="168" t="s">
        <v>1311</v>
      </c>
      <c r="AH871" s="192"/>
    </row>
    <row r="872" spans="1:34" ht="98.25" customHeight="1" x14ac:dyDescent="0.25">
      <c r="A872" s="192"/>
      <c r="B872" s="168" t="s">
        <v>1314</v>
      </c>
      <c r="C872" s="168" t="s">
        <v>1369</v>
      </c>
      <c r="D872" s="168" t="s">
        <v>1369</v>
      </c>
      <c r="E872" s="183" t="s">
        <v>21</v>
      </c>
      <c r="F872" s="168" t="s">
        <v>1223</v>
      </c>
      <c r="G872" s="183" t="s">
        <v>1312</v>
      </c>
      <c r="H872" s="168" t="s">
        <v>1117</v>
      </c>
      <c r="I872" s="168" t="s">
        <v>1118</v>
      </c>
      <c r="J872" s="186">
        <v>83370978</v>
      </c>
      <c r="K872" s="185"/>
      <c r="L872" s="168"/>
      <c r="M872" s="185"/>
      <c r="N872" s="168"/>
      <c r="O872" s="168"/>
      <c r="P872" s="168"/>
      <c r="Q872" s="168"/>
      <c r="R872" s="168"/>
      <c r="S872" s="168"/>
      <c r="T872" s="168"/>
      <c r="U872" s="168"/>
      <c r="V872" s="168"/>
      <c r="W872" s="168" t="s">
        <v>1165</v>
      </c>
      <c r="X872" s="183" t="s">
        <v>1160</v>
      </c>
      <c r="Y872" s="168" t="s">
        <v>55</v>
      </c>
      <c r="Z872" s="170">
        <v>2017011000179</v>
      </c>
      <c r="AA872" s="170" t="s">
        <v>1238</v>
      </c>
      <c r="AB872" s="169" t="s">
        <v>1179</v>
      </c>
      <c r="AC872" s="169" t="s">
        <v>1180</v>
      </c>
      <c r="AD872" s="170">
        <v>3202008</v>
      </c>
      <c r="AE872" s="169" t="s">
        <v>1181</v>
      </c>
      <c r="AF872" s="169" t="s">
        <v>1240</v>
      </c>
      <c r="AG872" s="168" t="s">
        <v>1192</v>
      </c>
      <c r="AH872" s="192"/>
    </row>
    <row r="873" spans="1:34" ht="98.25" customHeight="1" x14ac:dyDescent="0.25">
      <c r="A873" s="192"/>
      <c r="B873" s="168" t="s">
        <v>1314</v>
      </c>
      <c r="C873" s="168" t="s">
        <v>1369</v>
      </c>
      <c r="D873" s="168" t="s">
        <v>1369</v>
      </c>
      <c r="E873" s="183" t="s">
        <v>21</v>
      </c>
      <c r="F873" s="168" t="s">
        <v>1223</v>
      </c>
      <c r="G873" s="183" t="s">
        <v>1312</v>
      </c>
      <c r="H873" s="168" t="s">
        <v>1117</v>
      </c>
      <c r="I873" s="168" t="s">
        <v>1118</v>
      </c>
      <c r="J873" s="186">
        <v>4024000</v>
      </c>
      <c r="K873" s="185"/>
      <c r="L873" s="168"/>
      <c r="M873" s="185"/>
      <c r="N873" s="168"/>
      <c r="O873" s="168"/>
      <c r="P873" s="168"/>
      <c r="Q873" s="168"/>
      <c r="R873" s="168"/>
      <c r="S873" s="168"/>
      <c r="T873" s="168"/>
      <c r="U873" s="168"/>
      <c r="V873" s="168"/>
      <c r="W873" s="168" t="s">
        <v>1165</v>
      </c>
      <c r="X873" s="183" t="s">
        <v>1160</v>
      </c>
      <c r="Y873" s="168" t="s">
        <v>55</v>
      </c>
      <c r="Z873" s="170">
        <v>2017011000179</v>
      </c>
      <c r="AA873" s="170" t="s">
        <v>1238</v>
      </c>
      <c r="AB873" s="169" t="s">
        <v>1179</v>
      </c>
      <c r="AC873" s="169" t="s">
        <v>1180</v>
      </c>
      <c r="AD873" s="170">
        <v>3202008</v>
      </c>
      <c r="AE873" s="169" t="s">
        <v>1181</v>
      </c>
      <c r="AF873" s="169" t="s">
        <v>1240</v>
      </c>
      <c r="AG873" s="168" t="s">
        <v>1192</v>
      </c>
      <c r="AH873" s="192"/>
    </row>
    <row r="874" spans="1:34" ht="98.25" customHeight="1" x14ac:dyDescent="0.25">
      <c r="A874" s="192"/>
      <c r="B874" s="168" t="s">
        <v>1314</v>
      </c>
      <c r="C874" s="168" t="s">
        <v>1369</v>
      </c>
      <c r="D874" s="168" t="s">
        <v>1369</v>
      </c>
      <c r="E874" s="183" t="s">
        <v>21</v>
      </c>
      <c r="F874" s="168" t="s">
        <v>1223</v>
      </c>
      <c r="G874" s="183" t="s">
        <v>1312</v>
      </c>
      <c r="H874" s="168" t="s">
        <v>1117</v>
      </c>
      <c r="I874" s="168" t="s">
        <v>1118</v>
      </c>
      <c r="J874" s="186">
        <v>43299347</v>
      </c>
      <c r="K874" s="185"/>
      <c r="L874" s="168"/>
      <c r="M874" s="185"/>
      <c r="N874" s="168"/>
      <c r="O874" s="168"/>
      <c r="P874" s="168"/>
      <c r="Q874" s="168"/>
      <c r="R874" s="168"/>
      <c r="S874" s="168"/>
      <c r="T874" s="168"/>
      <c r="U874" s="168"/>
      <c r="V874" s="168"/>
      <c r="W874" s="168" t="s">
        <v>1165</v>
      </c>
      <c r="X874" s="183" t="s">
        <v>1160</v>
      </c>
      <c r="Y874" s="168" t="s">
        <v>55</v>
      </c>
      <c r="Z874" s="170">
        <v>2017011000179</v>
      </c>
      <c r="AA874" s="170" t="s">
        <v>1238</v>
      </c>
      <c r="AB874" s="169" t="s">
        <v>1179</v>
      </c>
      <c r="AC874" s="169" t="s">
        <v>1180</v>
      </c>
      <c r="AD874" s="170">
        <v>3202008</v>
      </c>
      <c r="AE874" s="169" t="s">
        <v>1181</v>
      </c>
      <c r="AF874" s="169" t="s">
        <v>1240</v>
      </c>
      <c r="AG874" s="168" t="s">
        <v>1192</v>
      </c>
      <c r="AH874" s="192"/>
    </row>
    <row r="875" spans="1:34" ht="98.25" customHeight="1" x14ac:dyDescent="0.25">
      <c r="A875" s="192"/>
      <c r="B875" s="168" t="s">
        <v>1314</v>
      </c>
      <c r="C875" s="168" t="s">
        <v>1369</v>
      </c>
      <c r="D875" s="168" t="s">
        <v>1369</v>
      </c>
      <c r="E875" s="183" t="s">
        <v>21</v>
      </c>
      <c r="F875" s="168" t="s">
        <v>1223</v>
      </c>
      <c r="G875" s="183" t="s">
        <v>1312</v>
      </c>
      <c r="H875" s="168" t="s">
        <v>1117</v>
      </c>
      <c r="I875" s="168" t="s">
        <v>1118</v>
      </c>
      <c r="J875" s="186">
        <v>110000000</v>
      </c>
      <c r="K875" s="185"/>
      <c r="L875" s="168"/>
      <c r="M875" s="185"/>
      <c r="N875" s="168"/>
      <c r="O875" s="168"/>
      <c r="P875" s="168"/>
      <c r="Q875" s="168"/>
      <c r="R875" s="168"/>
      <c r="S875" s="168"/>
      <c r="T875" s="168"/>
      <c r="U875" s="168"/>
      <c r="V875" s="168"/>
      <c r="W875" s="168" t="s">
        <v>1165</v>
      </c>
      <c r="X875" s="183" t="s">
        <v>1160</v>
      </c>
      <c r="Y875" s="168" t="s">
        <v>55</v>
      </c>
      <c r="Z875" s="170">
        <v>2017011000179</v>
      </c>
      <c r="AA875" s="170" t="s">
        <v>1238</v>
      </c>
      <c r="AB875" s="169" t="s">
        <v>1166</v>
      </c>
      <c r="AC875" s="169" t="s">
        <v>1167</v>
      </c>
      <c r="AD875" s="170">
        <v>3202032</v>
      </c>
      <c r="AE875" s="169" t="s">
        <v>1217</v>
      </c>
      <c r="AF875" s="169" t="s">
        <v>1218</v>
      </c>
      <c r="AG875" s="168" t="s">
        <v>1126</v>
      </c>
      <c r="AH875" s="192"/>
    </row>
    <row r="876" spans="1:34" ht="98.25" customHeight="1" x14ac:dyDescent="0.25">
      <c r="A876" s="192"/>
      <c r="B876" s="168" t="s">
        <v>1314</v>
      </c>
      <c r="C876" s="168" t="s">
        <v>1369</v>
      </c>
      <c r="D876" s="168" t="s">
        <v>1369</v>
      </c>
      <c r="E876" s="183" t="s">
        <v>21</v>
      </c>
      <c r="F876" s="168" t="s">
        <v>1223</v>
      </c>
      <c r="G876" s="183" t="s">
        <v>1312</v>
      </c>
      <c r="H876" s="168" t="s">
        <v>1117</v>
      </c>
      <c r="I876" s="168" t="s">
        <v>1118</v>
      </c>
      <c r="J876" s="186">
        <v>45000000</v>
      </c>
      <c r="K876" s="185"/>
      <c r="L876" s="168"/>
      <c r="M876" s="185"/>
      <c r="N876" s="168"/>
      <c r="O876" s="168"/>
      <c r="P876" s="168"/>
      <c r="Q876" s="168"/>
      <c r="R876" s="168"/>
      <c r="S876" s="168"/>
      <c r="T876" s="168"/>
      <c r="U876" s="168"/>
      <c r="V876" s="168"/>
      <c r="W876" s="168" t="s">
        <v>1165</v>
      </c>
      <c r="X876" s="183" t="s">
        <v>1160</v>
      </c>
      <c r="Y876" s="168" t="s">
        <v>55</v>
      </c>
      <c r="Z876" s="170">
        <v>2017011000179</v>
      </c>
      <c r="AA876" s="170" t="s">
        <v>1238</v>
      </c>
      <c r="AB876" s="169" t="s">
        <v>1179</v>
      </c>
      <c r="AC876" s="169" t="s">
        <v>1308</v>
      </c>
      <c r="AD876" s="170">
        <v>3202033</v>
      </c>
      <c r="AE876" s="169" t="s">
        <v>1309</v>
      </c>
      <c r="AF876" s="169" t="s">
        <v>1310</v>
      </c>
      <c r="AG876" s="168" t="s">
        <v>1311</v>
      </c>
      <c r="AH876" s="192"/>
    </row>
    <row r="877" spans="1:34" ht="98.25" customHeight="1" x14ac:dyDescent="0.25">
      <c r="A877" s="192"/>
      <c r="B877" s="168" t="s">
        <v>1314</v>
      </c>
      <c r="C877" s="168" t="s">
        <v>1369</v>
      </c>
      <c r="D877" s="168" t="s">
        <v>1369</v>
      </c>
      <c r="E877" s="183" t="s">
        <v>21</v>
      </c>
      <c r="F877" s="168" t="s">
        <v>1223</v>
      </c>
      <c r="G877" s="183" t="s">
        <v>1312</v>
      </c>
      <c r="H877" s="168" t="s">
        <v>1117</v>
      </c>
      <c r="I877" s="168" t="s">
        <v>1118</v>
      </c>
      <c r="J877" s="186">
        <v>45000000</v>
      </c>
      <c r="K877" s="185"/>
      <c r="L877" s="168"/>
      <c r="M877" s="185"/>
      <c r="N877" s="168"/>
      <c r="O877" s="168"/>
      <c r="P877" s="168"/>
      <c r="Q877" s="168"/>
      <c r="R877" s="168"/>
      <c r="S877" s="168"/>
      <c r="T877" s="168"/>
      <c r="U877" s="168"/>
      <c r="V877" s="168"/>
      <c r="W877" s="168" t="s">
        <v>1165</v>
      </c>
      <c r="X877" s="183" t="s">
        <v>1160</v>
      </c>
      <c r="Y877" s="168" t="s">
        <v>55</v>
      </c>
      <c r="Z877" s="170">
        <v>2017011000179</v>
      </c>
      <c r="AA877" s="170" t="s">
        <v>1238</v>
      </c>
      <c r="AB877" s="169" t="s">
        <v>1179</v>
      </c>
      <c r="AC877" s="169" t="s">
        <v>1180</v>
      </c>
      <c r="AD877" s="170">
        <v>3202008</v>
      </c>
      <c r="AE877" s="169" t="s">
        <v>1181</v>
      </c>
      <c r="AF877" s="169" t="s">
        <v>1240</v>
      </c>
      <c r="AG877" s="168" t="s">
        <v>1192</v>
      </c>
      <c r="AH877" s="192"/>
    </row>
    <row r="878" spans="1:34" ht="98.25" customHeight="1" x14ac:dyDescent="0.25">
      <c r="A878" s="192"/>
      <c r="B878" s="168" t="s">
        <v>1314</v>
      </c>
      <c r="C878" s="168" t="s">
        <v>1369</v>
      </c>
      <c r="D878" s="168" t="s">
        <v>1369</v>
      </c>
      <c r="E878" s="183" t="s">
        <v>21</v>
      </c>
      <c r="F878" s="168" t="s">
        <v>1116</v>
      </c>
      <c r="G878" s="183" t="s">
        <v>1158</v>
      </c>
      <c r="H878" s="168" t="s">
        <v>1117</v>
      </c>
      <c r="I878" s="168" t="s">
        <v>1118</v>
      </c>
      <c r="J878" s="184">
        <v>54440772.509999998</v>
      </c>
      <c r="K878" s="185">
        <v>0</v>
      </c>
      <c r="L878" s="168" t="s">
        <v>1298</v>
      </c>
      <c r="M878" s="185">
        <v>32709830.509999998</v>
      </c>
      <c r="N878" s="168" t="s">
        <v>1298</v>
      </c>
      <c r="O878" s="168"/>
      <c r="P878" s="168" t="s">
        <v>1370</v>
      </c>
      <c r="Q878" s="168"/>
      <c r="R878" s="168" t="s">
        <v>1370</v>
      </c>
      <c r="S878" s="168"/>
      <c r="T878" s="168" t="s">
        <v>1370</v>
      </c>
      <c r="U878" s="168"/>
      <c r="V878" s="168" t="s">
        <v>1370</v>
      </c>
      <c r="W878" s="168" t="s">
        <v>1119</v>
      </c>
      <c r="X878" s="183" t="s">
        <v>1160</v>
      </c>
      <c r="Y878" s="168" t="s">
        <v>363</v>
      </c>
      <c r="Z878" s="170">
        <v>2019011000081</v>
      </c>
      <c r="AA878" s="170" t="s">
        <v>1161</v>
      </c>
      <c r="AB878" s="169" t="s">
        <v>1120</v>
      </c>
      <c r="AC878" s="169" t="s">
        <v>606</v>
      </c>
      <c r="AD878" s="170">
        <v>3299060</v>
      </c>
      <c r="AE878" s="169" t="s">
        <v>1135</v>
      </c>
      <c r="AF878" s="169" t="s">
        <v>607</v>
      </c>
      <c r="AG878" s="168" t="s">
        <v>1128</v>
      </c>
      <c r="AH878" s="192"/>
    </row>
    <row r="879" spans="1:34" ht="98.25" customHeight="1" x14ac:dyDescent="0.25">
      <c r="A879" s="192"/>
      <c r="B879" s="168" t="s">
        <v>1314</v>
      </c>
      <c r="C879" s="168" t="s">
        <v>1369</v>
      </c>
      <c r="D879" s="168" t="s">
        <v>1373</v>
      </c>
      <c r="E879" s="183" t="s">
        <v>1373</v>
      </c>
      <c r="F879" s="168" t="s">
        <v>1116</v>
      </c>
      <c r="G879" s="183" t="s">
        <v>1158</v>
      </c>
      <c r="H879" s="168" t="s">
        <v>1117</v>
      </c>
      <c r="I879" s="168" t="s">
        <v>1118</v>
      </c>
      <c r="J879" s="184">
        <v>25552333</v>
      </c>
      <c r="K879" s="185">
        <v>0</v>
      </c>
      <c r="L879" s="168" t="s">
        <v>1298</v>
      </c>
      <c r="M879" s="185">
        <v>0</v>
      </c>
      <c r="N879" s="168" t="s">
        <v>1298</v>
      </c>
      <c r="O879" s="168"/>
      <c r="P879" s="168" t="s">
        <v>1370</v>
      </c>
      <c r="Q879" s="168"/>
      <c r="R879" s="168" t="s">
        <v>1370</v>
      </c>
      <c r="S879" s="168"/>
      <c r="T879" s="168" t="s">
        <v>1370</v>
      </c>
      <c r="U879" s="168"/>
      <c r="V879" s="168" t="s">
        <v>1370</v>
      </c>
      <c r="W879" s="168" t="s">
        <v>1165</v>
      </c>
      <c r="X879" s="183" t="s">
        <v>1160</v>
      </c>
      <c r="Y879" s="168" t="s">
        <v>55</v>
      </c>
      <c r="Z879" s="170">
        <v>2017011000179</v>
      </c>
      <c r="AA879" s="170" t="s">
        <v>1238</v>
      </c>
      <c r="AB879" s="169" t="s">
        <v>1224</v>
      </c>
      <c r="AC879" s="169" t="s">
        <v>1225</v>
      </c>
      <c r="AD879" s="170">
        <v>3202010</v>
      </c>
      <c r="AE879" s="169" t="s">
        <v>1226</v>
      </c>
      <c r="AF879" s="169" t="s">
        <v>1263</v>
      </c>
      <c r="AG879" s="168" t="s">
        <v>1151</v>
      </c>
      <c r="AH879" s="192"/>
    </row>
    <row r="880" spans="1:34" ht="98.25" customHeight="1" x14ac:dyDescent="0.25">
      <c r="A880" s="192"/>
      <c r="B880" s="168" t="s">
        <v>1314</v>
      </c>
      <c r="C880" s="168" t="s">
        <v>1369</v>
      </c>
      <c r="D880" s="168" t="s">
        <v>1373</v>
      </c>
      <c r="E880" s="183" t="s">
        <v>1373</v>
      </c>
      <c r="F880" s="168" t="s">
        <v>1116</v>
      </c>
      <c r="G880" s="183" t="s">
        <v>1158</v>
      </c>
      <c r="H880" s="168" t="s">
        <v>1117</v>
      </c>
      <c r="I880" s="168" t="s">
        <v>1118</v>
      </c>
      <c r="J880" s="184">
        <v>41278533.75</v>
      </c>
      <c r="K880" s="185">
        <v>0</v>
      </c>
      <c r="L880" s="168" t="s">
        <v>1298</v>
      </c>
      <c r="M880" s="185">
        <v>0</v>
      </c>
      <c r="N880" s="168" t="s">
        <v>1298</v>
      </c>
      <c r="O880" s="168"/>
      <c r="P880" s="168" t="s">
        <v>1370</v>
      </c>
      <c r="Q880" s="168"/>
      <c r="R880" s="168" t="s">
        <v>1370</v>
      </c>
      <c r="S880" s="168"/>
      <c r="T880" s="168" t="s">
        <v>1370</v>
      </c>
      <c r="U880" s="168"/>
      <c r="V880" s="168" t="s">
        <v>1370</v>
      </c>
      <c r="W880" s="168" t="s">
        <v>1165</v>
      </c>
      <c r="X880" s="183" t="s">
        <v>1160</v>
      </c>
      <c r="Y880" s="168" t="s">
        <v>55</v>
      </c>
      <c r="Z880" s="170">
        <v>2017011000179</v>
      </c>
      <c r="AA880" s="170" t="s">
        <v>1238</v>
      </c>
      <c r="AB880" s="169" t="s">
        <v>1224</v>
      </c>
      <c r="AC880" s="169" t="s">
        <v>1225</v>
      </c>
      <c r="AD880" s="170">
        <v>3202010</v>
      </c>
      <c r="AE880" s="169" t="s">
        <v>1226</v>
      </c>
      <c r="AF880" s="169" t="s">
        <v>1263</v>
      </c>
      <c r="AG880" s="168" t="s">
        <v>1128</v>
      </c>
      <c r="AH880" s="192"/>
    </row>
    <row r="881" spans="1:34" ht="98.25" customHeight="1" x14ac:dyDescent="0.25">
      <c r="A881" s="192"/>
      <c r="B881" s="168" t="s">
        <v>1314</v>
      </c>
      <c r="C881" s="168" t="s">
        <v>1369</v>
      </c>
      <c r="D881" s="168" t="s">
        <v>1373</v>
      </c>
      <c r="E881" s="183" t="s">
        <v>1373</v>
      </c>
      <c r="F881" s="168" t="s">
        <v>1116</v>
      </c>
      <c r="G881" s="183" t="s">
        <v>1158</v>
      </c>
      <c r="H881" s="168" t="s">
        <v>1117</v>
      </c>
      <c r="I881" s="168" t="s">
        <v>1118</v>
      </c>
      <c r="J881" s="184">
        <v>15484933</v>
      </c>
      <c r="K881" s="185">
        <v>0</v>
      </c>
      <c r="L881" s="168" t="s">
        <v>1298</v>
      </c>
      <c r="M881" s="185">
        <v>0</v>
      </c>
      <c r="N881" s="168" t="s">
        <v>1298</v>
      </c>
      <c r="O881" s="168" t="s">
        <v>1199</v>
      </c>
      <c r="P881" s="168" t="s">
        <v>1371</v>
      </c>
      <c r="Q881" s="168"/>
      <c r="R881" s="168" t="s">
        <v>1370</v>
      </c>
      <c r="S881" s="168"/>
      <c r="T881" s="168" t="s">
        <v>1370</v>
      </c>
      <c r="U881" s="168"/>
      <c r="V881" s="168" t="s">
        <v>1370</v>
      </c>
      <c r="W881" s="168" t="s">
        <v>1165</v>
      </c>
      <c r="X881" s="183" t="s">
        <v>1160</v>
      </c>
      <c r="Y881" s="168" t="s">
        <v>55</v>
      </c>
      <c r="Z881" s="170">
        <v>2017011000179</v>
      </c>
      <c r="AA881" s="170" t="s">
        <v>1238</v>
      </c>
      <c r="AB881" s="169" t="s">
        <v>1166</v>
      </c>
      <c r="AC881" s="169" t="s">
        <v>1167</v>
      </c>
      <c r="AD881" s="170">
        <v>3202032</v>
      </c>
      <c r="AE881" s="169" t="s">
        <v>1217</v>
      </c>
      <c r="AF881" s="169" t="s">
        <v>1289</v>
      </c>
      <c r="AG881" s="168" t="s">
        <v>1151</v>
      </c>
      <c r="AH881" s="192"/>
    </row>
    <row r="882" spans="1:34" ht="98.25" customHeight="1" x14ac:dyDescent="0.25">
      <c r="A882" s="192"/>
      <c r="B882" s="168" t="s">
        <v>1314</v>
      </c>
      <c r="C882" s="168" t="s">
        <v>1369</v>
      </c>
      <c r="D882" s="168" t="s">
        <v>1373</v>
      </c>
      <c r="E882" s="183" t="s">
        <v>1373</v>
      </c>
      <c r="F882" s="168" t="s">
        <v>1116</v>
      </c>
      <c r="G882" s="183" t="s">
        <v>1158</v>
      </c>
      <c r="H882" s="168" t="s">
        <v>1117</v>
      </c>
      <c r="I882" s="168" t="s">
        <v>1118</v>
      </c>
      <c r="J882" s="184">
        <v>15532000</v>
      </c>
      <c r="K882" s="185">
        <v>0</v>
      </c>
      <c r="L882" s="168" t="s">
        <v>1298</v>
      </c>
      <c r="M882" s="185">
        <v>0</v>
      </c>
      <c r="N882" s="168" t="s">
        <v>1298</v>
      </c>
      <c r="O882" s="168" t="s">
        <v>1199</v>
      </c>
      <c r="P882" s="168" t="s">
        <v>1371</v>
      </c>
      <c r="Q882" s="168"/>
      <c r="R882" s="168" t="s">
        <v>1370</v>
      </c>
      <c r="S882" s="168"/>
      <c r="T882" s="168" t="s">
        <v>1370</v>
      </c>
      <c r="U882" s="168"/>
      <c r="V882" s="168" t="s">
        <v>1370</v>
      </c>
      <c r="W882" s="168" t="s">
        <v>1165</v>
      </c>
      <c r="X882" s="183" t="s">
        <v>1160</v>
      </c>
      <c r="Y882" s="168" t="s">
        <v>55</v>
      </c>
      <c r="Z882" s="170">
        <v>2017011000179</v>
      </c>
      <c r="AA882" s="170" t="s">
        <v>1238</v>
      </c>
      <c r="AB882" s="169" t="s">
        <v>1166</v>
      </c>
      <c r="AC882" s="169" t="s">
        <v>1167</v>
      </c>
      <c r="AD882" s="170">
        <v>3202032</v>
      </c>
      <c r="AE882" s="169" t="s">
        <v>1217</v>
      </c>
      <c r="AF882" s="169" t="s">
        <v>1289</v>
      </c>
      <c r="AG882" s="168" t="s">
        <v>1151</v>
      </c>
      <c r="AH882" s="192"/>
    </row>
    <row r="883" spans="1:34" ht="98.25" customHeight="1" x14ac:dyDescent="0.25">
      <c r="A883" s="192"/>
      <c r="B883" s="168" t="s">
        <v>1314</v>
      </c>
      <c r="C883" s="168" t="s">
        <v>1369</v>
      </c>
      <c r="D883" s="168" t="s">
        <v>1373</v>
      </c>
      <c r="E883" s="183" t="s">
        <v>1373</v>
      </c>
      <c r="F883" s="168" t="s">
        <v>1116</v>
      </c>
      <c r="G883" s="183" t="s">
        <v>1158</v>
      </c>
      <c r="H883" s="168" t="s">
        <v>1117</v>
      </c>
      <c r="I883" s="168" t="s">
        <v>1118</v>
      </c>
      <c r="J883" s="184">
        <v>15532000</v>
      </c>
      <c r="K883" s="185">
        <v>0</v>
      </c>
      <c r="L883" s="168" t="s">
        <v>1298</v>
      </c>
      <c r="M883" s="185">
        <v>0</v>
      </c>
      <c r="N883" s="168" t="s">
        <v>1298</v>
      </c>
      <c r="O883" s="168" t="s">
        <v>1199</v>
      </c>
      <c r="P883" s="168" t="s">
        <v>1371</v>
      </c>
      <c r="Q883" s="168"/>
      <c r="R883" s="168" t="s">
        <v>1370</v>
      </c>
      <c r="S883" s="168"/>
      <c r="T883" s="168" t="s">
        <v>1370</v>
      </c>
      <c r="U883" s="168"/>
      <c r="V883" s="168" t="s">
        <v>1370</v>
      </c>
      <c r="W883" s="168" t="s">
        <v>1165</v>
      </c>
      <c r="X883" s="183" t="s">
        <v>1160</v>
      </c>
      <c r="Y883" s="168" t="s">
        <v>55</v>
      </c>
      <c r="Z883" s="170">
        <v>2017011000179</v>
      </c>
      <c r="AA883" s="170" t="s">
        <v>1238</v>
      </c>
      <c r="AB883" s="169" t="s">
        <v>1166</v>
      </c>
      <c r="AC883" s="169" t="s">
        <v>1167</v>
      </c>
      <c r="AD883" s="170">
        <v>3202032</v>
      </c>
      <c r="AE883" s="169" t="s">
        <v>1217</v>
      </c>
      <c r="AF883" s="169" t="s">
        <v>1289</v>
      </c>
      <c r="AG883" s="168" t="s">
        <v>1151</v>
      </c>
      <c r="AH883" s="192"/>
    </row>
    <row r="884" spans="1:34" ht="98.25" customHeight="1" x14ac:dyDescent="0.25">
      <c r="A884" s="192"/>
      <c r="B884" s="168" t="s">
        <v>1314</v>
      </c>
      <c r="C884" s="168" t="s">
        <v>1369</v>
      </c>
      <c r="D884" s="168" t="s">
        <v>1373</v>
      </c>
      <c r="E884" s="183" t="s">
        <v>1373</v>
      </c>
      <c r="F884" s="168" t="s">
        <v>1116</v>
      </c>
      <c r="G884" s="183" t="s">
        <v>1158</v>
      </c>
      <c r="H884" s="168" t="s">
        <v>1117</v>
      </c>
      <c r="I884" s="168" t="s">
        <v>1118</v>
      </c>
      <c r="J884" s="184">
        <v>15532000</v>
      </c>
      <c r="K884" s="185">
        <v>0</v>
      </c>
      <c r="L884" s="168" t="s">
        <v>1298</v>
      </c>
      <c r="M884" s="185">
        <v>0</v>
      </c>
      <c r="N884" s="168" t="s">
        <v>1298</v>
      </c>
      <c r="O884" s="168" t="s">
        <v>1199</v>
      </c>
      <c r="P884" s="168" t="s">
        <v>1371</v>
      </c>
      <c r="Q884" s="168"/>
      <c r="R884" s="168" t="s">
        <v>1370</v>
      </c>
      <c r="S884" s="168"/>
      <c r="T884" s="168" t="s">
        <v>1370</v>
      </c>
      <c r="U884" s="168"/>
      <c r="V884" s="168" t="s">
        <v>1370</v>
      </c>
      <c r="W884" s="168" t="s">
        <v>1165</v>
      </c>
      <c r="X884" s="183" t="s">
        <v>1160</v>
      </c>
      <c r="Y884" s="168" t="s">
        <v>55</v>
      </c>
      <c r="Z884" s="170">
        <v>2017011000179</v>
      </c>
      <c r="AA884" s="170" t="s">
        <v>1238</v>
      </c>
      <c r="AB884" s="169" t="s">
        <v>1166</v>
      </c>
      <c r="AC884" s="169" t="s">
        <v>1167</v>
      </c>
      <c r="AD884" s="170">
        <v>3202032</v>
      </c>
      <c r="AE884" s="169" t="s">
        <v>1217</v>
      </c>
      <c r="AF884" s="169" t="s">
        <v>1289</v>
      </c>
      <c r="AG884" s="168" t="s">
        <v>1151</v>
      </c>
      <c r="AH884" s="192"/>
    </row>
    <row r="885" spans="1:34" ht="98.25" customHeight="1" x14ac:dyDescent="0.25">
      <c r="A885" s="192"/>
      <c r="B885" s="168" t="s">
        <v>1314</v>
      </c>
      <c r="C885" s="168" t="s">
        <v>1369</v>
      </c>
      <c r="D885" s="168" t="s">
        <v>1373</v>
      </c>
      <c r="E885" s="183" t="s">
        <v>1373</v>
      </c>
      <c r="F885" s="168" t="s">
        <v>1116</v>
      </c>
      <c r="G885" s="183" t="s">
        <v>1158</v>
      </c>
      <c r="H885" s="168" t="s">
        <v>1117</v>
      </c>
      <c r="I885" s="168" t="s">
        <v>1118</v>
      </c>
      <c r="J885" s="184">
        <v>15532000</v>
      </c>
      <c r="K885" s="185">
        <v>0</v>
      </c>
      <c r="L885" s="168" t="s">
        <v>1298</v>
      </c>
      <c r="M885" s="185">
        <v>0</v>
      </c>
      <c r="N885" s="168" t="s">
        <v>1298</v>
      </c>
      <c r="O885" s="168" t="s">
        <v>1199</v>
      </c>
      <c r="P885" s="168" t="s">
        <v>1371</v>
      </c>
      <c r="Q885" s="168"/>
      <c r="R885" s="168" t="s">
        <v>1370</v>
      </c>
      <c r="S885" s="168"/>
      <c r="T885" s="168" t="s">
        <v>1370</v>
      </c>
      <c r="U885" s="168"/>
      <c r="V885" s="168" t="s">
        <v>1370</v>
      </c>
      <c r="W885" s="168" t="s">
        <v>1165</v>
      </c>
      <c r="X885" s="183" t="s">
        <v>1160</v>
      </c>
      <c r="Y885" s="168" t="s">
        <v>55</v>
      </c>
      <c r="Z885" s="170">
        <v>2017011000179</v>
      </c>
      <c r="AA885" s="170" t="s">
        <v>1238</v>
      </c>
      <c r="AB885" s="169" t="s">
        <v>1166</v>
      </c>
      <c r="AC885" s="169" t="s">
        <v>1167</v>
      </c>
      <c r="AD885" s="170">
        <v>3202032</v>
      </c>
      <c r="AE885" s="169" t="s">
        <v>1217</v>
      </c>
      <c r="AF885" s="169" t="s">
        <v>1289</v>
      </c>
      <c r="AG885" s="168" t="s">
        <v>1151</v>
      </c>
      <c r="AH885" s="192"/>
    </row>
    <row r="886" spans="1:34" ht="98.25" customHeight="1" x14ac:dyDescent="0.25">
      <c r="A886" s="192"/>
      <c r="B886" s="168" t="s">
        <v>1314</v>
      </c>
      <c r="C886" s="168" t="s">
        <v>1369</v>
      </c>
      <c r="D886" s="168" t="s">
        <v>1373</v>
      </c>
      <c r="E886" s="183" t="s">
        <v>1373</v>
      </c>
      <c r="F886" s="168" t="s">
        <v>1116</v>
      </c>
      <c r="G886" s="183" t="s">
        <v>1158</v>
      </c>
      <c r="H886" s="168" t="s">
        <v>1117</v>
      </c>
      <c r="I886" s="168" t="s">
        <v>1118</v>
      </c>
      <c r="J886" s="184">
        <v>3277272.7272727271</v>
      </c>
      <c r="K886" s="185">
        <v>0</v>
      </c>
      <c r="L886" s="168" t="s">
        <v>1298</v>
      </c>
      <c r="M886" s="185">
        <v>3277272.7272727271</v>
      </c>
      <c r="N886" s="168">
        <v>47557</v>
      </c>
      <c r="O886" s="168" t="s">
        <v>1199</v>
      </c>
      <c r="P886" s="168" t="s">
        <v>1371</v>
      </c>
      <c r="Q886" s="168"/>
      <c r="R886" s="168" t="s">
        <v>1370</v>
      </c>
      <c r="S886" s="168"/>
      <c r="T886" s="168" t="s">
        <v>1370</v>
      </c>
      <c r="U886" s="168"/>
      <c r="V886" s="168" t="s">
        <v>1370</v>
      </c>
      <c r="W886" s="168" t="s">
        <v>1165</v>
      </c>
      <c r="X886" s="183" t="s">
        <v>1160</v>
      </c>
      <c r="Y886" s="168" t="s">
        <v>55</v>
      </c>
      <c r="Z886" s="170">
        <v>2017011000179</v>
      </c>
      <c r="AA886" s="170" t="s">
        <v>1238</v>
      </c>
      <c r="AB886" s="169" t="s">
        <v>1166</v>
      </c>
      <c r="AC886" s="169" t="s">
        <v>1167</v>
      </c>
      <c r="AD886" s="170">
        <v>3202032</v>
      </c>
      <c r="AE886" s="169" t="s">
        <v>1217</v>
      </c>
      <c r="AF886" s="169" t="s">
        <v>1289</v>
      </c>
      <c r="AG886" s="168" t="s">
        <v>1126</v>
      </c>
      <c r="AH886" s="192"/>
    </row>
    <row r="887" spans="1:34" ht="98.25" customHeight="1" x14ac:dyDescent="0.25">
      <c r="A887" s="192"/>
      <c r="B887" s="168" t="s">
        <v>1314</v>
      </c>
      <c r="C887" s="168" t="s">
        <v>1369</v>
      </c>
      <c r="D887" s="168" t="s">
        <v>1373</v>
      </c>
      <c r="E887" s="183" t="s">
        <v>1373</v>
      </c>
      <c r="F887" s="168" t="s">
        <v>1152</v>
      </c>
      <c r="G887" s="183" t="s">
        <v>1158</v>
      </c>
      <c r="H887" s="168" t="s">
        <v>1117</v>
      </c>
      <c r="I887" s="168" t="s">
        <v>1118</v>
      </c>
      <c r="J887" s="184">
        <v>2000000</v>
      </c>
      <c r="K887" s="185">
        <v>0</v>
      </c>
      <c r="L887" s="168" t="s">
        <v>1298</v>
      </c>
      <c r="M887" s="185">
        <v>0</v>
      </c>
      <c r="N887" s="168" t="s">
        <v>1298</v>
      </c>
      <c r="O887" s="168" t="s">
        <v>1199</v>
      </c>
      <c r="P887" s="168" t="s">
        <v>1371</v>
      </c>
      <c r="Q887" s="168"/>
      <c r="R887" s="168" t="s">
        <v>1370</v>
      </c>
      <c r="S887" s="168"/>
      <c r="T887" s="168" t="s">
        <v>1370</v>
      </c>
      <c r="U887" s="168"/>
      <c r="V887" s="168" t="s">
        <v>1370</v>
      </c>
      <c r="W887" s="168" t="s">
        <v>1165</v>
      </c>
      <c r="X887" s="183" t="s">
        <v>1160</v>
      </c>
      <c r="Y887" s="168" t="s">
        <v>55</v>
      </c>
      <c r="Z887" s="170">
        <v>2017011000179</v>
      </c>
      <c r="AA887" s="170" t="s">
        <v>1238</v>
      </c>
      <c r="AB887" s="169" t="s">
        <v>1166</v>
      </c>
      <c r="AC887" s="169" t="s">
        <v>1167</v>
      </c>
      <c r="AD887" s="170">
        <v>3202032</v>
      </c>
      <c r="AE887" s="169" t="s">
        <v>1217</v>
      </c>
      <c r="AF887" s="169" t="s">
        <v>1289</v>
      </c>
      <c r="AG887" s="168" t="s">
        <v>1126</v>
      </c>
      <c r="AH887" s="192"/>
    </row>
    <row r="888" spans="1:34" ht="98.25" customHeight="1" x14ac:dyDescent="0.25">
      <c r="A888" s="192"/>
      <c r="B888" s="168" t="s">
        <v>1314</v>
      </c>
      <c r="C888" s="168" t="s">
        <v>1369</v>
      </c>
      <c r="D888" s="168" t="s">
        <v>1373</v>
      </c>
      <c r="E888" s="183" t="s">
        <v>1373</v>
      </c>
      <c r="F888" s="168" t="s">
        <v>1152</v>
      </c>
      <c r="G888" s="183" t="s">
        <v>1158</v>
      </c>
      <c r="H888" s="168" t="s">
        <v>1117</v>
      </c>
      <c r="I888" s="168" t="s">
        <v>1118</v>
      </c>
      <c r="J888" s="184">
        <v>4504000</v>
      </c>
      <c r="K888" s="185">
        <v>0</v>
      </c>
      <c r="L888" s="168" t="s">
        <v>1298</v>
      </c>
      <c r="M888" s="185">
        <v>0</v>
      </c>
      <c r="N888" s="168" t="s">
        <v>1298</v>
      </c>
      <c r="O888" s="168" t="s">
        <v>1199</v>
      </c>
      <c r="P888" s="168" t="s">
        <v>1371</v>
      </c>
      <c r="Q888" s="168"/>
      <c r="R888" s="168" t="s">
        <v>1370</v>
      </c>
      <c r="S888" s="168"/>
      <c r="T888" s="168" t="s">
        <v>1370</v>
      </c>
      <c r="U888" s="168"/>
      <c r="V888" s="168" t="s">
        <v>1370</v>
      </c>
      <c r="W888" s="168" t="s">
        <v>1165</v>
      </c>
      <c r="X888" s="183" t="s">
        <v>1160</v>
      </c>
      <c r="Y888" s="168" t="s">
        <v>55</v>
      </c>
      <c r="Z888" s="170">
        <v>2017011000179</v>
      </c>
      <c r="AA888" s="170" t="s">
        <v>1238</v>
      </c>
      <c r="AB888" s="169" t="s">
        <v>1166</v>
      </c>
      <c r="AC888" s="169" t="s">
        <v>1167</v>
      </c>
      <c r="AD888" s="170">
        <v>3202032</v>
      </c>
      <c r="AE888" s="169" t="s">
        <v>1217</v>
      </c>
      <c r="AF888" s="169" t="s">
        <v>1289</v>
      </c>
      <c r="AG888" s="168" t="s">
        <v>1192</v>
      </c>
      <c r="AH888" s="192"/>
    </row>
    <row r="889" spans="1:34" ht="98.25" customHeight="1" x14ac:dyDescent="0.25">
      <c r="A889" s="192"/>
      <c r="B889" s="168" t="s">
        <v>1314</v>
      </c>
      <c r="C889" s="168" t="s">
        <v>1369</v>
      </c>
      <c r="D889" s="168" t="s">
        <v>1373</v>
      </c>
      <c r="E889" s="183" t="s">
        <v>1373</v>
      </c>
      <c r="F889" s="168" t="s">
        <v>1152</v>
      </c>
      <c r="G889" s="183" t="s">
        <v>1158</v>
      </c>
      <c r="H889" s="168" t="s">
        <v>1117</v>
      </c>
      <c r="I889" s="168" t="s">
        <v>1118</v>
      </c>
      <c r="J889" s="184">
        <v>3000000</v>
      </c>
      <c r="K889" s="185">
        <v>0</v>
      </c>
      <c r="L889" s="168" t="s">
        <v>1298</v>
      </c>
      <c r="M889" s="185">
        <v>0</v>
      </c>
      <c r="N889" s="168" t="s">
        <v>1298</v>
      </c>
      <c r="O889" s="168" t="s">
        <v>1199</v>
      </c>
      <c r="P889" s="168" t="s">
        <v>1371</v>
      </c>
      <c r="Q889" s="168"/>
      <c r="R889" s="168" t="s">
        <v>1370</v>
      </c>
      <c r="S889" s="168"/>
      <c r="T889" s="168" t="s">
        <v>1370</v>
      </c>
      <c r="U889" s="168"/>
      <c r="V889" s="168" t="s">
        <v>1370</v>
      </c>
      <c r="W889" s="168" t="s">
        <v>1165</v>
      </c>
      <c r="X889" s="183" t="s">
        <v>1160</v>
      </c>
      <c r="Y889" s="168" t="s">
        <v>55</v>
      </c>
      <c r="Z889" s="170">
        <v>2017011000179</v>
      </c>
      <c r="AA889" s="170" t="s">
        <v>1238</v>
      </c>
      <c r="AB889" s="169" t="s">
        <v>1166</v>
      </c>
      <c r="AC889" s="169" t="s">
        <v>1167</v>
      </c>
      <c r="AD889" s="170">
        <v>3202032</v>
      </c>
      <c r="AE889" s="169" t="s">
        <v>1217</v>
      </c>
      <c r="AF889" s="169" t="s">
        <v>1289</v>
      </c>
      <c r="AG889" s="168" t="s">
        <v>1126</v>
      </c>
      <c r="AH889" s="192"/>
    </row>
    <row r="890" spans="1:34" ht="98.25" customHeight="1" x14ac:dyDescent="0.25">
      <c r="A890" s="192"/>
      <c r="B890" s="168" t="s">
        <v>1314</v>
      </c>
      <c r="C890" s="168" t="s">
        <v>1369</v>
      </c>
      <c r="D890" s="168" t="s">
        <v>1373</v>
      </c>
      <c r="E890" s="183" t="s">
        <v>1373</v>
      </c>
      <c r="F890" s="168" t="s">
        <v>1223</v>
      </c>
      <c r="G890" s="183" t="s">
        <v>1312</v>
      </c>
      <c r="H890" s="168" t="s">
        <v>1117</v>
      </c>
      <c r="I890" s="168" t="s">
        <v>1118</v>
      </c>
      <c r="J890" s="184">
        <v>1500000</v>
      </c>
      <c r="K890" s="185">
        <v>0</v>
      </c>
      <c r="L890" s="168" t="s">
        <v>1298</v>
      </c>
      <c r="M890" s="185">
        <v>0</v>
      </c>
      <c r="N890" s="168" t="s">
        <v>1298</v>
      </c>
      <c r="O890" s="168" t="s">
        <v>1199</v>
      </c>
      <c r="P890" s="168" t="s">
        <v>1371</v>
      </c>
      <c r="Q890" s="168"/>
      <c r="R890" s="168" t="s">
        <v>1370</v>
      </c>
      <c r="S890" s="168"/>
      <c r="T890" s="168" t="s">
        <v>1370</v>
      </c>
      <c r="U890" s="168"/>
      <c r="V890" s="168" t="s">
        <v>1370</v>
      </c>
      <c r="W890" s="168" t="s">
        <v>1165</v>
      </c>
      <c r="X890" s="183" t="s">
        <v>1160</v>
      </c>
      <c r="Y890" s="168" t="s">
        <v>55</v>
      </c>
      <c r="Z890" s="170">
        <v>2017011000179</v>
      </c>
      <c r="AA890" s="170" t="s">
        <v>1238</v>
      </c>
      <c r="AB890" s="169" t="s">
        <v>1166</v>
      </c>
      <c r="AC890" s="169" t="s">
        <v>1167</v>
      </c>
      <c r="AD890" s="170">
        <v>3202032</v>
      </c>
      <c r="AE890" s="169" t="s">
        <v>1217</v>
      </c>
      <c r="AF890" s="169" t="s">
        <v>1289</v>
      </c>
      <c r="AG890" s="168" t="s">
        <v>1150</v>
      </c>
      <c r="AH890" s="192"/>
    </row>
    <row r="891" spans="1:34" ht="98.25" customHeight="1" x14ac:dyDescent="0.25">
      <c r="A891" s="192"/>
      <c r="B891" s="168" t="s">
        <v>1314</v>
      </c>
      <c r="C891" s="168" t="s">
        <v>1369</v>
      </c>
      <c r="D891" s="168" t="s">
        <v>1373</v>
      </c>
      <c r="E891" s="183" t="s">
        <v>1373</v>
      </c>
      <c r="F891" s="168" t="s">
        <v>1116</v>
      </c>
      <c r="G891" s="183" t="s">
        <v>1158</v>
      </c>
      <c r="H891" s="168" t="s">
        <v>1117</v>
      </c>
      <c r="I891" s="168" t="s">
        <v>1118</v>
      </c>
      <c r="J891" s="184">
        <v>11833866</v>
      </c>
      <c r="K891" s="185">
        <v>0</v>
      </c>
      <c r="L891" s="168" t="s">
        <v>1298</v>
      </c>
      <c r="M891" s="185">
        <v>0</v>
      </c>
      <c r="N891" s="168" t="s">
        <v>1298</v>
      </c>
      <c r="O891" s="168" t="s">
        <v>1199</v>
      </c>
      <c r="P891" s="168" t="s">
        <v>1371</v>
      </c>
      <c r="Q891" s="168"/>
      <c r="R891" s="168" t="s">
        <v>1370</v>
      </c>
      <c r="S891" s="168"/>
      <c r="T891" s="168" t="s">
        <v>1370</v>
      </c>
      <c r="U891" s="168"/>
      <c r="V891" s="168" t="s">
        <v>1370</v>
      </c>
      <c r="W891" s="168" t="s">
        <v>1165</v>
      </c>
      <c r="X891" s="183" t="s">
        <v>1160</v>
      </c>
      <c r="Y891" s="168" t="s">
        <v>55</v>
      </c>
      <c r="Z891" s="170">
        <v>2017011000179</v>
      </c>
      <c r="AA891" s="170" t="s">
        <v>1238</v>
      </c>
      <c r="AB891" s="169" t="s">
        <v>1166</v>
      </c>
      <c r="AC891" s="169" t="s">
        <v>1269</v>
      </c>
      <c r="AD891" s="170">
        <v>3202005</v>
      </c>
      <c r="AE891" s="169" t="s">
        <v>1273</v>
      </c>
      <c r="AF891" s="169" t="s">
        <v>1274</v>
      </c>
      <c r="AG891" s="168" t="s">
        <v>1151</v>
      </c>
      <c r="AH891" s="192"/>
    </row>
    <row r="892" spans="1:34" ht="98.25" customHeight="1" x14ac:dyDescent="0.25">
      <c r="A892" s="192"/>
      <c r="B892" s="168" t="s">
        <v>1314</v>
      </c>
      <c r="C892" s="168" t="s">
        <v>1369</v>
      </c>
      <c r="D892" s="168" t="s">
        <v>1373</v>
      </c>
      <c r="E892" s="183" t="s">
        <v>1373</v>
      </c>
      <c r="F892" s="168" t="s">
        <v>1116</v>
      </c>
      <c r="G892" s="183" t="s">
        <v>1158</v>
      </c>
      <c r="H892" s="168" t="s">
        <v>1117</v>
      </c>
      <c r="I892" s="168" t="s">
        <v>1118</v>
      </c>
      <c r="J892" s="184">
        <v>17512000</v>
      </c>
      <c r="K892" s="185">
        <v>0</v>
      </c>
      <c r="L892" s="168" t="s">
        <v>1298</v>
      </c>
      <c r="M892" s="185">
        <v>0</v>
      </c>
      <c r="N892" s="168" t="s">
        <v>1298</v>
      </c>
      <c r="O892" s="168" t="s">
        <v>1199</v>
      </c>
      <c r="P892" s="168" t="s">
        <v>1371</v>
      </c>
      <c r="Q892" s="168"/>
      <c r="R892" s="168" t="s">
        <v>1370</v>
      </c>
      <c r="S892" s="168"/>
      <c r="T892" s="168" t="s">
        <v>1370</v>
      </c>
      <c r="U892" s="168"/>
      <c r="V892" s="168" t="s">
        <v>1370</v>
      </c>
      <c r="W892" s="168" t="s">
        <v>1165</v>
      </c>
      <c r="X892" s="183" t="s">
        <v>1160</v>
      </c>
      <c r="Y892" s="168" t="s">
        <v>55</v>
      </c>
      <c r="Z892" s="170">
        <v>2017011000179</v>
      </c>
      <c r="AA892" s="170" t="s">
        <v>1238</v>
      </c>
      <c r="AB892" s="169" t="s">
        <v>1166</v>
      </c>
      <c r="AC892" s="169" t="s">
        <v>1269</v>
      </c>
      <c r="AD892" s="170">
        <v>3202005</v>
      </c>
      <c r="AE892" s="169" t="s">
        <v>1273</v>
      </c>
      <c r="AF892" s="169" t="s">
        <v>1274</v>
      </c>
      <c r="AG892" s="168" t="s">
        <v>1151</v>
      </c>
      <c r="AH892" s="192"/>
    </row>
    <row r="893" spans="1:34" ht="98.25" customHeight="1" x14ac:dyDescent="0.25">
      <c r="A893" s="192"/>
      <c r="B893" s="168" t="s">
        <v>1314</v>
      </c>
      <c r="C893" s="168" t="s">
        <v>1369</v>
      </c>
      <c r="D893" s="168" t="s">
        <v>1373</v>
      </c>
      <c r="E893" s="183" t="s">
        <v>1373</v>
      </c>
      <c r="F893" s="168" t="s">
        <v>1116</v>
      </c>
      <c r="G893" s="183" t="s">
        <v>1158</v>
      </c>
      <c r="H893" s="168" t="s">
        <v>1117</v>
      </c>
      <c r="I893" s="168" t="s">
        <v>1118</v>
      </c>
      <c r="J893" s="184">
        <v>17512000</v>
      </c>
      <c r="K893" s="185">
        <v>0</v>
      </c>
      <c r="L893" s="168" t="s">
        <v>1298</v>
      </c>
      <c r="M893" s="185">
        <v>0</v>
      </c>
      <c r="N893" s="168" t="s">
        <v>1298</v>
      </c>
      <c r="O893" s="168" t="s">
        <v>1199</v>
      </c>
      <c r="P893" s="168" t="s">
        <v>1371</v>
      </c>
      <c r="Q893" s="168"/>
      <c r="R893" s="168" t="s">
        <v>1370</v>
      </c>
      <c r="S893" s="168"/>
      <c r="T893" s="168" t="s">
        <v>1370</v>
      </c>
      <c r="U893" s="168"/>
      <c r="V893" s="168" t="s">
        <v>1370</v>
      </c>
      <c r="W893" s="168" t="s">
        <v>1165</v>
      </c>
      <c r="X893" s="183" t="s">
        <v>1160</v>
      </c>
      <c r="Y893" s="168" t="s">
        <v>55</v>
      </c>
      <c r="Z893" s="170">
        <v>2017011000179</v>
      </c>
      <c r="AA893" s="170" t="s">
        <v>1238</v>
      </c>
      <c r="AB893" s="169" t="s">
        <v>1166</v>
      </c>
      <c r="AC893" s="169" t="s">
        <v>1269</v>
      </c>
      <c r="AD893" s="170">
        <v>3202005</v>
      </c>
      <c r="AE893" s="169" t="s">
        <v>1273</v>
      </c>
      <c r="AF893" s="169" t="s">
        <v>1274</v>
      </c>
      <c r="AG893" s="168" t="s">
        <v>1151</v>
      </c>
      <c r="AH893" s="192"/>
    </row>
    <row r="894" spans="1:34" ht="98.25" customHeight="1" x14ac:dyDescent="0.25">
      <c r="A894" s="192"/>
      <c r="B894" s="168" t="s">
        <v>1314</v>
      </c>
      <c r="C894" s="168" t="s">
        <v>1369</v>
      </c>
      <c r="D894" s="168" t="s">
        <v>1373</v>
      </c>
      <c r="E894" s="183" t="s">
        <v>1373</v>
      </c>
      <c r="F894" s="168" t="s">
        <v>1152</v>
      </c>
      <c r="G894" s="183" t="s">
        <v>1158</v>
      </c>
      <c r="H894" s="168" t="s">
        <v>1117</v>
      </c>
      <c r="I894" s="168" t="s">
        <v>1118</v>
      </c>
      <c r="J894" s="184">
        <v>28797650</v>
      </c>
      <c r="K894" s="185">
        <v>0</v>
      </c>
      <c r="L894" s="168" t="s">
        <v>1298</v>
      </c>
      <c r="M894" s="185">
        <v>0</v>
      </c>
      <c r="N894" s="168" t="s">
        <v>1298</v>
      </c>
      <c r="O894" s="168" t="s">
        <v>1199</v>
      </c>
      <c r="P894" s="168" t="s">
        <v>1371</v>
      </c>
      <c r="Q894" s="168"/>
      <c r="R894" s="168" t="s">
        <v>1370</v>
      </c>
      <c r="S894" s="168"/>
      <c r="T894" s="168" t="s">
        <v>1370</v>
      </c>
      <c r="U894" s="168"/>
      <c r="V894" s="168" t="s">
        <v>1370</v>
      </c>
      <c r="W894" s="168" t="s">
        <v>1165</v>
      </c>
      <c r="X894" s="183" t="s">
        <v>1160</v>
      </c>
      <c r="Y894" s="168" t="s">
        <v>55</v>
      </c>
      <c r="Z894" s="170">
        <v>2017011000179</v>
      </c>
      <c r="AA894" s="170" t="s">
        <v>1238</v>
      </c>
      <c r="AB894" s="169" t="s">
        <v>1166</v>
      </c>
      <c r="AC894" s="169" t="s">
        <v>1269</v>
      </c>
      <c r="AD894" s="170">
        <v>3202005</v>
      </c>
      <c r="AE894" s="169" t="s">
        <v>1273</v>
      </c>
      <c r="AF894" s="169" t="s">
        <v>1274</v>
      </c>
      <c r="AG894" s="168" t="s">
        <v>1128</v>
      </c>
      <c r="AH894" s="192"/>
    </row>
    <row r="895" spans="1:34" ht="98.25" customHeight="1" x14ac:dyDescent="0.25">
      <c r="A895" s="192"/>
      <c r="B895" s="168" t="s">
        <v>1314</v>
      </c>
      <c r="C895" s="168" t="s">
        <v>1369</v>
      </c>
      <c r="D895" s="168" t="s">
        <v>1373</v>
      </c>
      <c r="E895" s="183" t="s">
        <v>1373</v>
      </c>
      <c r="F895" s="168" t="s">
        <v>1223</v>
      </c>
      <c r="G895" s="183" t="s">
        <v>1312</v>
      </c>
      <c r="H895" s="168" t="s">
        <v>1117</v>
      </c>
      <c r="I895" s="168" t="s">
        <v>1118</v>
      </c>
      <c r="J895" s="184">
        <v>0</v>
      </c>
      <c r="K895" s="185">
        <v>0</v>
      </c>
      <c r="L895" s="168" t="s">
        <v>1298</v>
      </c>
      <c r="M895" s="185">
        <v>0</v>
      </c>
      <c r="N895" s="168" t="s">
        <v>1298</v>
      </c>
      <c r="O895" s="168" t="s">
        <v>1199</v>
      </c>
      <c r="P895" s="168" t="s">
        <v>1371</v>
      </c>
      <c r="Q895" s="168"/>
      <c r="R895" s="168" t="s">
        <v>1370</v>
      </c>
      <c r="S895" s="168"/>
      <c r="T895" s="168" t="s">
        <v>1370</v>
      </c>
      <c r="U895" s="168"/>
      <c r="V895" s="168" t="s">
        <v>1370</v>
      </c>
      <c r="W895" s="168" t="s">
        <v>1165</v>
      </c>
      <c r="X895" s="183" t="s">
        <v>1160</v>
      </c>
      <c r="Y895" s="168" t="s">
        <v>55</v>
      </c>
      <c r="Z895" s="170">
        <v>2017011000179</v>
      </c>
      <c r="AA895" s="170" t="s">
        <v>1238</v>
      </c>
      <c r="AB895" s="169" t="s">
        <v>1166</v>
      </c>
      <c r="AC895" s="169" t="s">
        <v>1269</v>
      </c>
      <c r="AD895" s="170">
        <v>3202005</v>
      </c>
      <c r="AE895" s="169" t="s">
        <v>1273</v>
      </c>
      <c r="AF895" s="169" t="s">
        <v>1274</v>
      </c>
      <c r="AG895" s="168" t="s">
        <v>1192</v>
      </c>
      <c r="AH895" s="192"/>
    </row>
    <row r="896" spans="1:34" ht="98.25" customHeight="1" x14ac:dyDescent="0.25">
      <c r="A896" s="192"/>
      <c r="B896" s="168" t="s">
        <v>1314</v>
      </c>
      <c r="C896" s="168" t="s">
        <v>1369</v>
      </c>
      <c r="D896" s="168" t="s">
        <v>1373</v>
      </c>
      <c r="E896" s="183" t="s">
        <v>1373</v>
      </c>
      <c r="F896" s="168" t="s">
        <v>1116</v>
      </c>
      <c r="G896" s="183" t="s">
        <v>1158</v>
      </c>
      <c r="H896" s="168" t="s">
        <v>1117</v>
      </c>
      <c r="I896" s="168" t="s">
        <v>1118</v>
      </c>
      <c r="J896" s="184">
        <v>21494667.09</v>
      </c>
      <c r="K896" s="185">
        <v>0</v>
      </c>
      <c r="L896" s="168" t="s">
        <v>1298</v>
      </c>
      <c r="M896" s="185">
        <v>0</v>
      </c>
      <c r="N896" s="168" t="s">
        <v>1298</v>
      </c>
      <c r="O896" s="168"/>
      <c r="P896" s="168" t="s">
        <v>1370</v>
      </c>
      <c r="Q896" s="168"/>
      <c r="R896" s="168" t="s">
        <v>1370</v>
      </c>
      <c r="S896" s="168"/>
      <c r="T896" s="168" t="s">
        <v>1370</v>
      </c>
      <c r="U896" s="168"/>
      <c r="V896" s="168" t="s">
        <v>1370</v>
      </c>
      <c r="W896" s="168" t="s">
        <v>1165</v>
      </c>
      <c r="X896" s="183" t="s">
        <v>1160</v>
      </c>
      <c r="Y896" s="168" t="s">
        <v>55</v>
      </c>
      <c r="Z896" s="170">
        <v>2017011000179</v>
      </c>
      <c r="AA896" s="170" t="s">
        <v>1238</v>
      </c>
      <c r="AB896" s="169" t="s">
        <v>1224</v>
      </c>
      <c r="AC896" s="169" t="s">
        <v>1275</v>
      </c>
      <c r="AD896" s="170">
        <v>3202014</v>
      </c>
      <c r="AE896" s="169" t="s">
        <v>1276</v>
      </c>
      <c r="AF896" s="169" t="s">
        <v>1277</v>
      </c>
      <c r="AG896" s="168" t="s">
        <v>1128</v>
      </c>
      <c r="AH896" s="192"/>
    </row>
    <row r="897" spans="1:34" ht="98.25" customHeight="1" x14ac:dyDescent="0.25">
      <c r="A897" s="192"/>
      <c r="B897" s="168" t="s">
        <v>1314</v>
      </c>
      <c r="C897" s="168" t="s">
        <v>1369</v>
      </c>
      <c r="D897" s="168" t="s">
        <v>1373</v>
      </c>
      <c r="E897" s="183" t="s">
        <v>1373</v>
      </c>
      <c r="F897" s="168" t="s">
        <v>1152</v>
      </c>
      <c r="G897" s="183" t="s">
        <v>1158</v>
      </c>
      <c r="H897" s="168" t="s">
        <v>1117</v>
      </c>
      <c r="I897" s="168" t="s">
        <v>1118</v>
      </c>
      <c r="J897" s="184">
        <v>9396152</v>
      </c>
      <c r="K897" s="185">
        <v>0</v>
      </c>
      <c r="L897" s="168" t="s">
        <v>1298</v>
      </c>
      <c r="M897" s="185">
        <v>0</v>
      </c>
      <c r="N897" s="168" t="s">
        <v>1298</v>
      </c>
      <c r="O897" s="168" t="s">
        <v>1199</v>
      </c>
      <c r="P897" s="168" t="s">
        <v>1371</v>
      </c>
      <c r="Q897" s="168"/>
      <c r="R897" s="168" t="s">
        <v>1370</v>
      </c>
      <c r="S897" s="168"/>
      <c r="T897" s="168" t="s">
        <v>1370</v>
      </c>
      <c r="U897" s="168"/>
      <c r="V897" s="168" t="s">
        <v>1370</v>
      </c>
      <c r="W897" s="168" t="s">
        <v>1165</v>
      </c>
      <c r="X897" s="183" t="s">
        <v>1160</v>
      </c>
      <c r="Y897" s="168" t="s">
        <v>55</v>
      </c>
      <c r="Z897" s="170">
        <v>2017011000179</v>
      </c>
      <c r="AA897" s="170" t="s">
        <v>1238</v>
      </c>
      <c r="AB897" s="169" t="s">
        <v>1224</v>
      </c>
      <c r="AC897" s="169" t="s">
        <v>1280</v>
      </c>
      <c r="AD897" s="170">
        <v>3202004</v>
      </c>
      <c r="AE897" s="169" t="s">
        <v>1281</v>
      </c>
      <c r="AF897" s="169" t="s">
        <v>1372</v>
      </c>
      <c r="AG897" s="168" t="s">
        <v>1128</v>
      </c>
      <c r="AH897" s="192"/>
    </row>
    <row r="898" spans="1:34" ht="98.25" customHeight="1" x14ac:dyDescent="0.25">
      <c r="A898" s="192"/>
      <c r="B898" s="168" t="s">
        <v>1314</v>
      </c>
      <c r="C898" s="168" t="s">
        <v>1369</v>
      </c>
      <c r="D898" s="168" t="s">
        <v>1373</v>
      </c>
      <c r="E898" s="183" t="s">
        <v>1373</v>
      </c>
      <c r="F898" s="168" t="s">
        <v>1116</v>
      </c>
      <c r="G898" s="183" t="s">
        <v>1158</v>
      </c>
      <c r="H898" s="168" t="s">
        <v>1117</v>
      </c>
      <c r="I898" s="168" t="s">
        <v>1118</v>
      </c>
      <c r="J898" s="184">
        <v>5000000</v>
      </c>
      <c r="K898" s="185">
        <v>0</v>
      </c>
      <c r="L898" s="168" t="s">
        <v>1298</v>
      </c>
      <c r="M898" s="185">
        <v>0</v>
      </c>
      <c r="N898" s="168" t="s">
        <v>1298</v>
      </c>
      <c r="O898" s="168"/>
      <c r="P898" s="168" t="s">
        <v>1370</v>
      </c>
      <c r="Q898" s="168"/>
      <c r="R898" s="168" t="s">
        <v>1370</v>
      </c>
      <c r="S898" s="168"/>
      <c r="T898" s="168" t="s">
        <v>1370</v>
      </c>
      <c r="U898" s="168"/>
      <c r="V898" s="168" t="s">
        <v>1370</v>
      </c>
      <c r="W898" s="168" t="s">
        <v>1119</v>
      </c>
      <c r="X898" s="183" t="s">
        <v>1160</v>
      </c>
      <c r="Y898" s="168" t="s">
        <v>363</v>
      </c>
      <c r="Z898" s="170">
        <v>2019011000081</v>
      </c>
      <c r="AA898" s="170" t="s">
        <v>1161</v>
      </c>
      <c r="AB898" s="169" t="s">
        <v>1120</v>
      </c>
      <c r="AC898" s="169" t="s">
        <v>606</v>
      </c>
      <c r="AD898" s="170">
        <v>3299060</v>
      </c>
      <c r="AE898" s="169" t="s">
        <v>1135</v>
      </c>
      <c r="AF898" s="169" t="s">
        <v>607</v>
      </c>
      <c r="AG898" s="168" t="s">
        <v>1126</v>
      </c>
      <c r="AH898" s="192"/>
    </row>
    <row r="899" spans="1:34" ht="98.25" customHeight="1" x14ac:dyDescent="0.25">
      <c r="A899" s="192"/>
      <c r="B899" s="168" t="s">
        <v>1314</v>
      </c>
      <c r="C899" s="168" t="s">
        <v>1369</v>
      </c>
      <c r="D899" s="168" t="s">
        <v>1373</v>
      </c>
      <c r="E899" s="183" t="s">
        <v>1373</v>
      </c>
      <c r="F899" s="168" t="s">
        <v>1116</v>
      </c>
      <c r="G899" s="183" t="s">
        <v>1158</v>
      </c>
      <c r="H899" s="168" t="s">
        <v>1117</v>
      </c>
      <c r="I899" s="168" t="s">
        <v>1118</v>
      </c>
      <c r="J899" s="184">
        <v>1412000</v>
      </c>
      <c r="K899" s="185"/>
      <c r="L899" s="168"/>
      <c r="M899" s="185"/>
      <c r="N899" s="168"/>
      <c r="O899" s="168" t="s">
        <v>1199</v>
      </c>
      <c r="P899" s="168" t="s">
        <v>1371</v>
      </c>
      <c r="Q899" s="168"/>
      <c r="R899" s="168"/>
      <c r="S899" s="168"/>
      <c r="T899" s="168"/>
      <c r="U899" s="168"/>
      <c r="V899" s="168"/>
      <c r="W899" s="168" t="s">
        <v>1165</v>
      </c>
      <c r="X899" s="183" t="s">
        <v>1160</v>
      </c>
      <c r="Y899" s="168" t="s">
        <v>55</v>
      </c>
      <c r="Z899" s="170">
        <v>2017011000179</v>
      </c>
      <c r="AA899" s="170" t="s">
        <v>1238</v>
      </c>
      <c r="AB899" s="169" t="s">
        <v>1166</v>
      </c>
      <c r="AC899" s="169" t="s">
        <v>1269</v>
      </c>
      <c r="AD899" s="170">
        <v>3202005</v>
      </c>
      <c r="AE899" s="169" t="s">
        <v>1273</v>
      </c>
      <c r="AF899" s="169" t="s">
        <v>1274</v>
      </c>
      <c r="AG899" s="168" t="s">
        <v>1151</v>
      </c>
      <c r="AH899" s="192"/>
    </row>
    <row r="900" spans="1:34" ht="98.25" customHeight="1" x14ac:dyDescent="0.25">
      <c r="A900" s="192"/>
      <c r="B900" s="168" t="s">
        <v>1314</v>
      </c>
      <c r="C900" s="168" t="s">
        <v>1369</v>
      </c>
      <c r="D900" s="168" t="s">
        <v>1373</v>
      </c>
      <c r="E900" s="183" t="s">
        <v>1373</v>
      </c>
      <c r="F900" s="168" t="s">
        <v>1152</v>
      </c>
      <c r="G900" s="183" t="s">
        <v>1158</v>
      </c>
      <c r="H900" s="168" t="s">
        <v>1117</v>
      </c>
      <c r="I900" s="168" t="s">
        <v>1118</v>
      </c>
      <c r="J900" s="184">
        <v>3530000</v>
      </c>
      <c r="K900" s="185"/>
      <c r="L900" s="168"/>
      <c r="M900" s="185"/>
      <c r="N900" s="168"/>
      <c r="O900" s="168" t="s">
        <v>1199</v>
      </c>
      <c r="P900" s="168" t="s">
        <v>1371</v>
      </c>
      <c r="Q900" s="168"/>
      <c r="R900" s="168"/>
      <c r="S900" s="168"/>
      <c r="T900" s="168"/>
      <c r="U900" s="168"/>
      <c r="V900" s="168"/>
      <c r="W900" s="168" t="s">
        <v>1165</v>
      </c>
      <c r="X900" s="183" t="s">
        <v>1160</v>
      </c>
      <c r="Y900" s="168" t="s">
        <v>55</v>
      </c>
      <c r="Z900" s="170">
        <v>2017011000179</v>
      </c>
      <c r="AA900" s="170" t="s">
        <v>1238</v>
      </c>
      <c r="AB900" s="169" t="s">
        <v>1166</v>
      </c>
      <c r="AC900" s="169" t="s">
        <v>1269</v>
      </c>
      <c r="AD900" s="170">
        <v>3202005</v>
      </c>
      <c r="AE900" s="169" t="s">
        <v>1273</v>
      </c>
      <c r="AF900" s="169" t="s">
        <v>1274</v>
      </c>
      <c r="AG900" s="168" t="s">
        <v>1151</v>
      </c>
      <c r="AH900" s="192"/>
    </row>
    <row r="901" spans="1:34" ht="98.25" customHeight="1" x14ac:dyDescent="0.25">
      <c r="A901" s="192"/>
      <c r="B901" s="168" t="s">
        <v>1314</v>
      </c>
      <c r="C901" s="168" t="s">
        <v>1369</v>
      </c>
      <c r="D901" s="168" t="s">
        <v>1373</v>
      </c>
      <c r="E901" s="183" t="s">
        <v>1373</v>
      </c>
      <c r="F901" s="168" t="s">
        <v>1152</v>
      </c>
      <c r="G901" s="183" t="s">
        <v>1158</v>
      </c>
      <c r="H901" s="168" t="s">
        <v>1117</v>
      </c>
      <c r="I901" s="168" t="s">
        <v>1118</v>
      </c>
      <c r="J901" s="184">
        <v>3530000</v>
      </c>
      <c r="K901" s="185"/>
      <c r="L901" s="168"/>
      <c r="M901" s="185"/>
      <c r="N901" s="168"/>
      <c r="O901" s="168" t="s">
        <v>1199</v>
      </c>
      <c r="P901" s="168" t="s">
        <v>1371</v>
      </c>
      <c r="Q901" s="168"/>
      <c r="R901" s="168"/>
      <c r="S901" s="168"/>
      <c r="T901" s="168"/>
      <c r="U901" s="168"/>
      <c r="V901" s="168"/>
      <c r="W901" s="168" t="s">
        <v>1165</v>
      </c>
      <c r="X901" s="183" t="s">
        <v>1160</v>
      </c>
      <c r="Y901" s="168" t="s">
        <v>55</v>
      </c>
      <c r="Z901" s="170">
        <v>2017011000179</v>
      </c>
      <c r="AA901" s="170" t="s">
        <v>1238</v>
      </c>
      <c r="AB901" s="169" t="s">
        <v>1166</v>
      </c>
      <c r="AC901" s="169" t="s">
        <v>1269</v>
      </c>
      <c r="AD901" s="170">
        <v>3202005</v>
      </c>
      <c r="AE901" s="169" t="s">
        <v>1273</v>
      </c>
      <c r="AF901" s="169" t="s">
        <v>1274</v>
      </c>
      <c r="AG901" s="168" t="s">
        <v>1151</v>
      </c>
      <c r="AH901" s="192"/>
    </row>
    <row r="902" spans="1:34" ht="98.25" customHeight="1" x14ac:dyDescent="0.25">
      <c r="A902" s="192"/>
      <c r="B902" s="168" t="s">
        <v>1314</v>
      </c>
      <c r="C902" s="168" t="s">
        <v>1369</v>
      </c>
      <c r="D902" s="168" t="s">
        <v>1373</v>
      </c>
      <c r="E902" s="183" t="s">
        <v>1373</v>
      </c>
      <c r="F902" s="168" t="s">
        <v>1152</v>
      </c>
      <c r="G902" s="183" t="s">
        <v>1158</v>
      </c>
      <c r="H902" s="168" t="s">
        <v>1117</v>
      </c>
      <c r="I902" s="168" t="s">
        <v>1118</v>
      </c>
      <c r="J902" s="184">
        <v>3341733</v>
      </c>
      <c r="K902" s="185"/>
      <c r="L902" s="168"/>
      <c r="M902" s="185"/>
      <c r="N902" s="168"/>
      <c r="O902" s="168" t="s">
        <v>1199</v>
      </c>
      <c r="P902" s="168" t="s">
        <v>1371</v>
      </c>
      <c r="Q902" s="168"/>
      <c r="R902" s="168"/>
      <c r="S902" s="168"/>
      <c r="T902" s="168"/>
      <c r="U902" s="168"/>
      <c r="V902" s="168"/>
      <c r="W902" s="168" t="s">
        <v>1165</v>
      </c>
      <c r="X902" s="183" t="s">
        <v>1160</v>
      </c>
      <c r="Y902" s="168" t="s">
        <v>55</v>
      </c>
      <c r="Z902" s="170">
        <v>2017011000179</v>
      </c>
      <c r="AA902" s="170" t="s">
        <v>1238</v>
      </c>
      <c r="AB902" s="169" t="s">
        <v>1166</v>
      </c>
      <c r="AC902" s="169" t="s">
        <v>1269</v>
      </c>
      <c r="AD902" s="170">
        <v>3202005</v>
      </c>
      <c r="AE902" s="169" t="s">
        <v>1273</v>
      </c>
      <c r="AF902" s="169" t="s">
        <v>1274</v>
      </c>
      <c r="AG902" s="168" t="s">
        <v>1151</v>
      </c>
      <c r="AH902" s="192"/>
    </row>
    <row r="903" spans="1:34" ht="98.25" customHeight="1" x14ac:dyDescent="0.25">
      <c r="A903" s="192"/>
      <c r="B903" s="168" t="s">
        <v>1314</v>
      </c>
      <c r="C903" s="168" t="s">
        <v>1369</v>
      </c>
      <c r="D903" s="168" t="s">
        <v>1373</v>
      </c>
      <c r="E903" s="183" t="s">
        <v>1373</v>
      </c>
      <c r="F903" s="168" t="s">
        <v>1152</v>
      </c>
      <c r="G903" s="183" t="s">
        <v>1158</v>
      </c>
      <c r="H903" s="168" t="s">
        <v>1320</v>
      </c>
      <c r="I903" s="168" t="s">
        <v>1118</v>
      </c>
      <c r="J903" s="184">
        <v>24000000</v>
      </c>
      <c r="K903" s="185"/>
      <c r="L903" s="168"/>
      <c r="M903" s="185"/>
      <c r="N903" s="168"/>
      <c r="O903" s="168"/>
      <c r="P903" s="168"/>
      <c r="Q903" s="168"/>
      <c r="R903" s="168"/>
      <c r="S903" s="168"/>
      <c r="T903" s="168"/>
      <c r="U903" s="168"/>
      <c r="V903" s="168"/>
      <c r="W903" s="168" t="s">
        <v>1165</v>
      </c>
      <c r="X903" s="183" t="s">
        <v>1160</v>
      </c>
      <c r="Y903" s="168" t="s">
        <v>55</v>
      </c>
      <c r="Z903" s="170">
        <v>2017011000179</v>
      </c>
      <c r="AA903" s="170" t="s">
        <v>1238</v>
      </c>
      <c r="AB903" s="169" t="s">
        <v>1166</v>
      </c>
      <c r="AC903" s="169" t="s">
        <v>1269</v>
      </c>
      <c r="AD903" s="170">
        <v>3202005</v>
      </c>
      <c r="AE903" s="169" t="s">
        <v>1273</v>
      </c>
      <c r="AF903" s="169" t="s">
        <v>1274</v>
      </c>
      <c r="AG903" s="168" t="s">
        <v>1192</v>
      </c>
      <c r="AH903" s="192"/>
    </row>
    <row r="904" spans="1:34" ht="98.25" customHeight="1" x14ac:dyDescent="0.25">
      <c r="A904" s="192"/>
      <c r="B904" s="168" t="s">
        <v>1314</v>
      </c>
      <c r="C904" s="168" t="s">
        <v>1369</v>
      </c>
      <c r="D904" s="168" t="s">
        <v>1373</v>
      </c>
      <c r="E904" s="183" t="s">
        <v>1373</v>
      </c>
      <c r="F904" s="168" t="s">
        <v>1116</v>
      </c>
      <c r="G904" s="183" t="s">
        <v>1158</v>
      </c>
      <c r="H904" s="168" t="s">
        <v>1117</v>
      </c>
      <c r="I904" s="168" t="s">
        <v>1118</v>
      </c>
      <c r="J904" s="184">
        <v>25552333.52</v>
      </c>
      <c r="K904" s="185">
        <v>0</v>
      </c>
      <c r="L904" s="168" t="s">
        <v>1298</v>
      </c>
      <c r="M904" s="185">
        <v>0</v>
      </c>
      <c r="N904" s="168" t="s">
        <v>1298</v>
      </c>
      <c r="O904" s="168"/>
      <c r="P904" s="168" t="s">
        <v>1370</v>
      </c>
      <c r="Q904" s="168"/>
      <c r="R904" s="168" t="s">
        <v>1370</v>
      </c>
      <c r="S904" s="168"/>
      <c r="T904" s="168" t="s">
        <v>1370</v>
      </c>
      <c r="U904" s="168"/>
      <c r="V904" s="168" t="s">
        <v>1370</v>
      </c>
      <c r="W904" s="168" t="s">
        <v>1119</v>
      </c>
      <c r="X904" s="183" t="s">
        <v>1160</v>
      </c>
      <c r="Y904" s="168" t="s">
        <v>363</v>
      </c>
      <c r="Z904" s="170">
        <v>2019011000081</v>
      </c>
      <c r="AA904" s="170" t="s">
        <v>1161</v>
      </c>
      <c r="AB904" s="169" t="s">
        <v>1120</v>
      </c>
      <c r="AC904" s="169" t="s">
        <v>606</v>
      </c>
      <c r="AD904" s="170">
        <v>3299060</v>
      </c>
      <c r="AE904" s="169" t="s">
        <v>1135</v>
      </c>
      <c r="AF904" s="169" t="s">
        <v>607</v>
      </c>
      <c r="AG904" s="168" t="s">
        <v>1151</v>
      </c>
      <c r="AH904" s="192"/>
    </row>
    <row r="905" spans="1:34" ht="98.25" customHeight="1" x14ac:dyDescent="0.25">
      <c r="A905" s="192"/>
      <c r="B905" s="168" t="s">
        <v>1314</v>
      </c>
      <c r="C905" s="168" t="s">
        <v>1369</v>
      </c>
      <c r="D905" s="168" t="s">
        <v>1374</v>
      </c>
      <c r="E905" s="183" t="s">
        <v>1374</v>
      </c>
      <c r="F905" s="168" t="s">
        <v>1116</v>
      </c>
      <c r="G905" s="183" t="s">
        <v>1158</v>
      </c>
      <c r="H905" s="168" t="s">
        <v>1117</v>
      </c>
      <c r="I905" s="168" t="s">
        <v>1118</v>
      </c>
      <c r="J905" s="184">
        <v>15532000</v>
      </c>
      <c r="K905" s="185">
        <v>0</v>
      </c>
      <c r="L905" s="168" t="s">
        <v>1298</v>
      </c>
      <c r="M905" s="185">
        <v>0</v>
      </c>
      <c r="N905" s="168" t="s">
        <v>1298</v>
      </c>
      <c r="O905" s="168"/>
      <c r="P905" s="168" t="s">
        <v>1370</v>
      </c>
      <c r="Q905" s="168"/>
      <c r="R905" s="168" t="s">
        <v>1370</v>
      </c>
      <c r="S905" s="168"/>
      <c r="T905" s="168" t="s">
        <v>1370</v>
      </c>
      <c r="U905" s="168"/>
      <c r="V905" s="168" t="s">
        <v>1370</v>
      </c>
      <c r="W905" s="168" t="s">
        <v>1165</v>
      </c>
      <c r="X905" s="183" t="s">
        <v>1160</v>
      </c>
      <c r="Y905" s="168" t="s">
        <v>55</v>
      </c>
      <c r="Z905" s="170">
        <v>2017011000179</v>
      </c>
      <c r="AA905" s="170" t="s">
        <v>1238</v>
      </c>
      <c r="AB905" s="169" t="s">
        <v>1166</v>
      </c>
      <c r="AC905" s="169" t="s">
        <v>1167</v>
      </c>
      <c r="AD905" s="170">
        <v>3202032</v>
      </c>
      <c r="AE905" s="169" t="s">
        <v>1217</v>
      </c>
      <c r="AF905" s="169" t="s">
        <v>1289</v>
      </c>
      <c r="AG905" s="168" t="s">
        <v>1151</v>
      </c>
      <c r="AH905" s="192"/>
    </row>
    <row r="906" spans="1:34" ht="98.25" customHeight="1" x14ac:dyDescent="0.25">
      <c r="A906" s="192"/>
      <c r="B906" s="168" t="s">
        <v>1314</v>
      </c>
      <c r="C906" s="168" t="s">
        <v>1369</v>
      </c>
      <c r="D906" s="168" t="s">
        <v>1374</v>
      </c>
      <c r="E906" s="183" t="s">
        <v>1374</v>
      </c>
      <c r="F906" s="168" t="s">
        <v>1116</v>
      </c>
      <c r="G906" s="183" t="s">
        <v>1158</v>
      </c>
      <c r="H906" s="168" t="s">
        <v>1117</v>
      </c>
      <c r="I906" s="168" t="s">
        <v>1118</v>
      </c>
      <c r="J906" s="184">
        <v>6118667</v>
      </c>
      <c r="K906" s="185">
        <v>0</v>
      </c>
      <c r="L906" s="168" t="s">
        <v>1298</v>
      </c>
      <c r="M906" s="185">
        <v>0</v>
      </c>
      <c r="N906" s="168" t="s">
        <v>1298</v>
      </c>
      <c r="O906" s="168"/>
      <c r="P906" s="168" t="s">
        <v>1370</v>
      </c>
      <c r="Q906" s="168"/>
      <c r="R906" s="168" t="s">
        <v>1370</v>
      </c>
      <c r="S906" s="168"/>
      <c r="T906" s="168" t="s">
        <v>1370</v>
      </c>
      <c r="U906" s="168"/>
      <c r="V906" s="168" t="s">
        <v>1370</v>
      </c>
      <c r="W906" s="168" t="s">
        <v>1165</v>
      </c>
      <c r="X906" s="183" t="s">
        <v>1160</v>
      </c>
      <c r="Y906" s="168" t="s">
        <v>55</v>
      </c>
      <c r="Z906" s="170">
        <v>2017011000179</v>
      </c>
      <c r="AA906" s="170" t="s">
        <v>1238</v>
      </c>
      <c r="AB906" s="169" t="s">
        <v>1166</v>
      </c>
      <c r="AC906" s="169" t="s">
        <v>1167</v>
      </c>
      <c r="AD906" s="170">
        <v>3202032</v>
      </c>
      <c r="AE906" s="169" t="s">
        <v>1217</v>
      </c>
      <c r="AF906" s="169" t="s">
        <v>1289</v>
      </c>
      <c r="AG906" s="168" t="s">
        <v>1151</v>
      </c>
      <c r="AH906" s="192"/>
    </row>
    <row r="907" spans="1:34" ht="98.25" customHeight="1" x14ac:dyDescent="0.25">
      <c r="A907" s="192"/>
      <c r="B907" s="168" t="s">
        <v>1314</v>
      </c>
      <c r="C907" s="168" t="s">
        <v>1369</v>
      </c>
      <c r="D907" s="168" t="s">
        <v>1374</v>
      </c>
      <c r="E907" s="183" t="s">
        <v>1374</v>
      </c>
      <c r="F907" s="168" t="s">
        <v>1116</v>
      </c>
      <c r="G907" s="183" t="s">
        <v>1158</v>
      </c>
      <c r="H907" s="168" t="s">
        <v>1117</v>
      </c>
      <c r="I907" s="168" t="s">
        <v>1118</v>
      </c>
      <c r="J907" s="184">
        <v>6554545.4545454541</v>
      </c>
      <c r="K907" s="185">
        <v>0</v>
      </c>
      <c r="L907" s="168" t="s">
        <v>1298</v>
      </c>
      <c r="M907" s="185">
        <v>6554545.4545454541</v>
      </c>
      <c r="N907" s="168">
        <v>47557</v>
      </c>
      <c r="O907" s="168"/>
      <c r="P907" s="168" t="s">
        <v>1370</v>
      </c>
      <c r="Q907" s="168"/>
      <c r="R907" s="168" t="s">
        <v>1370</v>
      </c>
      <c r="S907" s="168"/>
      <c r="T907" s="168" t="s">
        <v>1370</v>
      </c>
      <c r="U907" s="168"/>
      <c r="V907" s="168" t="s">
        <v>1370</v>
      </c>
      <c r="W907" s="168" t="s">
        <v>1165</v>
      </c>
      <c r="X907" s="183" t="s">
        <v>1160</v>
      </c>
      <c r="Y907" s="168" t="s">
        <v>55</v>
      </c>
      <c r="Z907" s="170">
        <v>2017011000179</v>
      </c>
      <c r="AA907" s="170" t="s">
        <v>1238</v>
      </c>
      <c r="AB907" s="169" t="s">
        <v>1166</v>
      </c>
      <c r="AC907" s="169" t="s">
        <v>1167</v>
      </c>
      <c r="AD907" s="170">
        <v>3202032</v>
      </c>
      <c r="AE907" s="169" t="s">
        <v>1217</v>
      </c>
      <c r="AF907" s="169" t="s">
        <v>1289</v>
      </c>
      <c r="AG907" s="168" t="s">
        <v>1126</v>
      </c>
      <c r="AH907" s="192"/>
    </row>
    <row r="908" spans="1:34" ht="98.25" customHeight="1" x14ac:dyDescent="0.25">
      <c r="A908" s="192"/>
      <c r="B908" s="168" t="s">
        <v>1314</v>
      </c>
      <c r="C908" s="168" t="s">
        <v>1369</v>
      </c>
      <c r="D908" s="168" t="s">
        <v>1374</v>
      </c>
      <c r="E908" s="183" t="s">
        <v>1374</v>
      </c>
      <c r="F908" s="168" t="s">
        <v>1116</v>
      </c>
      <c r="G908" s="183" t="s">
        <v>1158</v>
      </c>
      <c r="H908" s="168" t="s">
        <v>1117</v>
      </c>
      <c r="I908" s="168" t="s">
        <v>1118</v>
      </c>
      <c r="J908" s="184">
        <v>6882272.7272727275</v>
      </c>
      <c r="K908" s="185">
        <v>0</v>
      </c>
      <c r="L908" s="168" t="s">
        <v>1298</v>
      </c>
      <c r="M908" s="185">
        <v>6882272.7272727275</v>
      </c>
      <c r="N908" s="168">
        <v>47557</v>
      </c>
      <c r="O908" s="168"/>
      <c r="P908" s="168" t="s">
        <v>1370</v>
      </c>
      <c r="Q908" s="168"/>
      <c r="R908" s="168" t="s">
        <v>1370</v>
      </c>
      <c r="S908" s="168"/>
      <c r="T908" s="168" t="s">
        <v>1370</v>
      </c>
      <c r="U908" s="168"/>
      <c r="V908" s="168" t="s">
        <v>1370</v>
      </c>
      <c r="W908" s="168" t="s">
        <v>1165</v>
      </c>
      <c r="X908" s="183" t="s">
        <v>1160</v>
      </c>
      <c r="Y908" s="168" t="s">
        <v>55</v>
      </c>
      <c r="Z908" s="170">
        <v>2017011000179</v>
      </c>
      <c r="AA908" s="170" t="s">
        <v>1238</v>
      </c>
      <c r="AB908" s="169" t="s">
        <v>1166</v>
      </c>
      <c r="AC908" s="169" t="s">
        <v>1167</v>
      </c>
      <c r="AD908" s="170">
        <v>3202032</v>
      </c>
      <c r="AE908" s="169" t="s">
        <v>1217</v>
      </c>
      <c r="AF908" s="169" t="s">
        <v>1289</v>
      </c>
      <c r="AG908" s="168" t="s">
        <v>1126</v>
      </c>
      <c r="AH908" s="192"/>
    </row>
    <row r="909" spans="1:34" ht="98.25" customHeight="1" x14ac:dyDescent="0.25">
      <c r="A909" s="192"/>
      <c r="B909" s="168" t="s">
        <v>1314</v>
      </c>
      <c r="C909" s="168" t="s">
        <v>1369</v>
      </c>
      <c r="D909" s="168" t="s">
        <v>1374</v>
      </c>
      <c r="E909" s="183" t="s">
        <v>1374</v>
      </c>
      <c r="F909" s="168" t="s">
        <v>1152</v>
      </c>
      <c r="G909" s="183" t="s">
        <v>1158</v>
      </c>
      <c r="H909" s="168" t="s">
        <v>1117</v>
      </c>
      <c r="I909" s="168" t="s">
        <v>1118</v>
      </c>
      <c r="J909" s="184">
        <v>4000000</v>
      </c>
      <c r="K909" s="185">
        <v>0</v>
      </c>
      <c r="L909" s="168" t="s">
        <v>1298</v>
      </c>
      <c r="M909" s="185">
        <v>0</v>
      </c>
      <c r="N909" s="168" t="s">
        <v>1298</v>
      </c>
      <c r="O909" s="168"/>
      <c r="P909" s="168" t="s">
        <v>1370</v>
      </c>
      <c r="Q909" s="168"/>
      <c r="R909" s="168" t="s">
        <v>1370</v>
      </c>
      <c r="S909" s="168"/>
      <c r="T909" s="168" t="s">
        <v>1370</v>
      </c>
      <c r="U909" s="168"/>
      <c r="V909" s="168" t="s">
        <v>1370</v>
      </c>
      <c r="W909" s="168" t="s">
        <v>1165</v>
      </c>
      <c r="X909" s="183" t="s">
        <v>1160</v>
      </c>
      <c r="Y909" s="168" t="s">
        <v>55</v>
      </c>
      <c r="Z909" s="170">
        <v>2017011000179</v>
      </c>
      <c r="AA909" s="170" t="s">
        <v>1238</v>
      </c>
      <c r="AB909" s="169" t="s">
        <v>1166</v>
      </c>
      <c r="AC909" s="169" t="s">
        <v>1167</v>
      </c>
      <c r="AD909" s="170">
        <v>3202032</v>
      </c>
      <c r="AE909" s="169" t="s">
        <v>1217</v>
      </c>
      <c r="AF909" s="169" t="s">
        <v>1289</v>
      </c>
      <c r="AG909" s="168" t="s">
        <v>1126</v>
      </c>
      <c r="AH909" s="192"/>
    </row>
    <row r="910" spans="1:34" ht="98.25" customHeight="1" x14ac:dyDescent="0.25">
      <c r="A910" s="192"/>
      <c r="B910" s="168" t="s">
        <v>1314</v>
      </c>
      <c r="C910" s="168" t="s">
        <v>1369</v>
      </c>
      <c r="D910" s="168" t="s">
        <v>1374</v>
      </c>
      <c r="E910" s="183" t="s">
        <v>1374</v>
      </c>
      <c r="F910" s="168" t="s">
        <v>1152</v>
      </c>
      <c r="G910" s="183" t="s">
        <v>1158</v>
      </c>
      <c r="H910" s="168" t="s">
        <v>1117</v>
      </c>
      <c r="I910" s="168" t="s">
        <v>1118</v>
      </c>
      <c r="J910" s="184">
        <v>4080000</v>
      </c>
      <c r="K910" s="185">
        <v>0</v>
      </c>
      <c r="L910" s="168" t="s">
        <v>1298</v>
      </c>
      <c r="M910" s="185">
        <v>0</v>
      </c>
      <c r="N910" s="168" t="s">
        <v>1298</v>
      </c>
      <c r="O910" s="168"/>
      <c r="P910" s="168" t="s">
        <v>1370</v>
      </c>
      <c r="Q910" s="168"/>
      <c r="R910" s="168" t="s">
        <v>1370</v>
      </c>
      <c r="S910" s="168"/>
      <c r="T910" s="168" t="s">
        <v>1370</v>
      </c>
      <c r="U910" s="168"/>
      <c r="V910" s="168" t="s">
        <v>1370</v>
      </c>
      <c r="W910" s="168" t="s">
        <v>1165</v>
      </c>
      <c r="X910" s="183" t="s">
        <v>1160</v>
      </c>
      <c r="Y910" s="168" t="s">
        <v>55</v>
      </c>
      <c r="Z910" s="170">
        <v>2017011000179</v>
      </c>
      <c r="AA910" s="170" t="s">
        <v>1238</v>
      </c>
      <c r="AB910" s="169" t="s">
        <v>1166</v>
      </c>
      <c r="AC910" s="169" t="s">
        <v>1167</v>
      </c>
      <c r="AD910" s="170">
        <v>3202032</v>
      </c>
      <c r="AE910" s="169" t="s">
        <v>1217</v>
      </c>
      <c r="AF910" s="169" t="s">
        <v>1289</v>
      </c>
      <c r="AG910" s="168" t="s">
        <v>1192</v>
      </c>
      <c r="AH910" s="192"/>
    </row>
    <row r="911" spans="1:34" ht="98.25" customHeight="1" x14ac:dyDescent="0.25">
      <c r="A911" s="192"/>
      <c r="B911" s="168" t="s">
        <v>1314</v>
      </c>
      <c r="C911" s="168" t="s">
        <v>1369</v>
      </c>
      <c r="D911" s="168" t="s">
        <v>1374</v>
      </c>
      <c r="E911" s="183" t="s">
        <v>1374</v>
      </c>
      <c r="F911" s="168" t="s">
        <v>1152</v>
      </c>
      <c r="G911" s="183" t="s">
        <v>1158</v>
      </c>
      <c r="H911" s="168" t="s">
        <v>1117</v>
      </c>
      <c r="I911" s="168" t="s">
        <v>1118</v>
      </c>
      <c r="J911" s="184">
        <v>5000000</v>
      </c>
      <c r="K911" s="185">
        <v>0</v>
      </c>
      <c r="L911" s="168" t="s">
        <v>1298</v>
      </c>
      <c r="M911" s="185">
        <v>0</v>
      </c>
      <c r="N911" s="168" t="s">
        <v>1298</v>
      </c>
      <c r="O911" s="168"/>
      <c r="P911" s="168" t="s">
        <v>1370</v>
      </c>
      <c r="Q911" s="168"/>
      <c r="R911" s="168" t="s">
        <v>1370</v>
      </c>
      <c r="S911" s="168"/>
      <c r="T911" s="168" t="s">
        <v>1370</v>
      </c>
      <c r="U911" s="168"/>
      <c r="V911" s="168" t="s">
        <v>1370</v>
      </c>
      <c r="W911" s="168" t="s">
        <v>1165</v>
      </c>
      <c r="X911" s="183" t="s">
        <v>1160</v>
      </c>
      <c r="Y911" s="168" t="s">
        <v>55</v>
      </c>
      <c r="Z911" s="170">
        <v>2017011000179</v>
      </c>
      <c r="AA911" s="170" t="s">
        <v>1238</v>
      </c>
      <c r="AB911" s="169" t="s">
        <v>1166</v>
      </c>
      <c r="AC911" s="169" t="s">
        <v>1167</v>
      </c>
      <c r="AD911" s="170">
        <v>3202032</v>
      </c>
      <c r="AE911" s="169" t="s">
        <v>1217</v>
      </c>
      <c r="AF911" s="169" t="s">
        <v>1289</v>
      </c>
      <c r="AG911" s="168" t="s">
        <v>1126</v>
      </c>
      <c r="AH911" s="192"/>
    </row>
    <row r="912" spans="1:34" ht="98.25" customHeight="1" x14ac:dyDescent="0.25">
      <c r="A912" s="192"/>
      <c r="B912" s="168" t="s">
        <v>1314</v>
      </c>
      <c r="C912" s="168" t="s">
        <v>1369</v>
      </c>
      <c r="D912" s="168" t="s">
        <v>1374</v>
      </c>
      <c r="E912" s="183" t="s">
        <v>1374</v>
      </c>
      <c r="F912" s="168" t="s">
        <v>1116</v>
      </c>
      <c r="G912" s="183" t="s">
        <v>1158</v>
      </c>
      <c r="H912" s="168" t="s">
        <v>1117</v>
      </c>
      <c r="I912" s="168" t="s">
        <v>1118</v>
      </c>
      <c r="J912" s="184">
        <v>36663000.019999996</v>
      </c>
      <c r="K912" s="185">
        <v>0</v>
      </c>
      <c r="L912" s="168" t="s">
        <v>1298</v>
      </c>
      <c r="M912" s="185">
        <v>0</v>
      </c>
      <c r="N912" s="168" t="s">
        <v>1298</v>
      </c>
      <c r="O912" s="168"/>
      <c r="P912" s="168" t="s">
        <v>1370</v>
      </c>
      <c r="Q912" s="168"/>
      <c r="R912" s="168" t="s">
        <v>1370</v>
      </c>
      <c r="S912" s="168"/>
      <c r="T912" s="168" t="s">
        <v>1370</v>
      </c>
      <c r="U912" s="168"/>
      <c r="V912" s="168" t="s">
        <v>1370</v>
      </c>
      <c r="W912" s="168" t="s">
        <v>1165</v>
      </c>
      <c r="X912" s="183" t="s">
        <v>1160</v>
      </c>
      <c r="Y912" s="168" t="s">
        <v>55</v>
      </c>
      <c r="Z912" s="170">
        <v>2017011000179</v>
      </c>
      <c r="AA912" s="170" t="s">
        <v>1238</v>
      </c>
      <c r="AB912" s="169" t="s">
        <v>1166</v>
      </c>
      <c r="AC912" s="169" t="s">
        <v>1173</v>
      </c>
      <c r="AD912" s="170">
        <v>3202031</v>
      </c>
      <c r="AE912" s="169" t="s">
        <v>1174</v>
      </c>
      <c r="AF912" s="169" t="s">
        <v>1249</v>
      </c>
      <c r="AG912" s="168" t="s">
        <v>1128</v>
      </c>
      <c r="AH912" s="192"/>
    </row>
    <row r="913" spans="1:34" ht="98.25" customHeight="1" x14ac:dyDescent="0.25">
      <c r="A913" s="192"/>
      <c r="B913" s="168" t="s">
        <v>1314</v>
      </c>
      <c r="C913" s="168" t="s">
        <v>1369</v>
      </c>
      <c r="D913" s="168" t="s">
        <v>1374</v>
      </c>
      <c r="E913" s="183" t="s">
        <v>1374</v>
      </c>
      <c r="F913" s="168" t="s">
        <v>1116</v>
      </c>
      <c r="G913" s="183" t="s">
        <v>1158</v>
      </c>
      <c r="H913" s="168" t="s">
        <v>1117</v>
      </c>
      <c r="I913" s="168" t="s">
        <v>1118</v>
      </c>
      <c r="J913" s="184">
        <v>25630000.899999999</v>
      </c>
      <c r="K913" s="185">
        <v>0</v>
      </c>
      <c r="L913" s="168" t="s">
        <v>1298</v>
      </c>
      <c r="M913" s="185">
        <v>0</v>
      </c>
      <c r="N913" s="168" t="s">
        <v>1298</v>
      </c>
      <c r="O913" s="168"/>
      <c r="P913" s="168" t="s">
        <v>1370</v>
      </c>
      <c r="Q913" s="168"/>
      <c r="R913" s="168" t="s">
        <v>1370</v>
      </c>
      <c r="S913" s="168"/>
      <c r="T913" s="168" t="s">
        <v>1370</v>
      </c>
      <c r="U913" s="168"/>
      <c r="V913" s="168" t="s">
        <v>1370</v>
      </c>
      <c r="W913" s="168" t="s">
        <v>1165</v>
      </c>
      <c r="X913" s="183" t="s">
        <v>1160</v>
      </c>
      <c r="Y913" s="168" t="s">
        <v>55</v>
      </c>
      <c r="Z913" s="170">
        <v>2017011000179</v>
      </c>
      <c r="AA913" s="170" t="s">
        <v>1238</v>
      </c>
      <c r="AB913" s="169" t="s">
        <v>1224</v>
      </c>
      <c r="AC913" s="169" t="s">
        <v>1275</v>
      </c>
      <c r="AD913" s="170">
        <v>3202014</v>
      </c>
      <c r="AE913" s="169" t="s">
        <v>1276</v>
      </c>
      <c r="AF913" s="169" t="s">
        <v>1277</v>
      </c>
      <c r="AG913" s="168" t="s">
        <v>1128</v>
      </c>
      <c r="AH913" s="192"/>
    </row>
    <row r="914" spans="1:34" ht="98.25" customHeight="1" x14ac:dyDescent="0.25">
      <c r="A914" s="192"/>
      <c r="B914" s="168" t="s">
        <v>1314</v>
      </c>
      <c r="C914" s="168" t="s">
        <v>1369</v>
      </c>
      <c r="D914" s="168" t="s">
        <v>1374</v>
      </c>
      <c r="E914" s="183" t="s">
        <v>1374</v>
      </c>
      <c r="F914" s="168" t="s">
        <v>1116</v>
      </c>
      <c r="G914" s="183" t="s">
        <v>1158</v>
      </c>
      <c r="H914" s="168" t="s">
        <v>1117</v>
      </c>
      <c r="I914" s="168" t="s">
        <v>1118</v>
      </c>
      <c r="J914" s="184">
        <v>39906667.019999996</v>
      </c>
      <c r="K914" s="185">
        <v>0</v>
      </c>
      <c r="L914" s="168" t="s">
        <v>1298</v>
      </c>
      <c r="M914" s="185">
        <v>0</v>
      </c>
      <c r="N914" s="168" t="s">
        <v>1298</v>
      </c>
      <c r="O914" s="168"/>
      <c r="P914" s="168" t="s">
        <v>1370</v>
      </c>
      <c r="Q914" s="168"/>
      <c r="R914" s="168" t="s">
        <v>1370</v>
      </c>
      <c r="S914" s="168"/>
      <c r="T914" s="168" t="s">
        <v>1370</v>
      </c>
      <c r="U914" s="168"/>
      <c r="V914" s="168" t="s">
        <v>1370</v>
      </c>
      <c r="W914" s="168" t="s">
        <v>1165</v>
      </c>
      <c r="X914" s="183" t="s">
        <v>1160</v>
      </c>
      <c r="Y914" s="168" t="s">
        <v>55</v>
      </c>
      <c r="Z914" s="170">
        <v>2017011000179</v>
      </c>
      <c r="AA914" s="170" t="s">
        <v>1238</v>
      </c>
      <c r="AB914" s="169" t="s">
        <v>1224</v>
      </c>
      <c r="AC914" s="169" t="s">
        <v>1280</v>
      </c>
      <c r="AD914" s="170">
        <v>3202004</v>
      </c>
      <c r="AE914" s="169" t="s">
        <v>1281</v>
      </c>
      <c r="AF914" s="169" t="s">
        <v>1372</v>
      </c>
      <c r="AG914" s="168" t="s">
        <v>1128</v>
      </c>
      <c r="AH914" s="192"/>
    </row>
    <row r="915" spans="1:34" ht="98.25" customHeight="1" x14ac:dyDescent="0.25">
      <c r="A915" s="192"/>
      <c r="B915" s="168" t="s">
        <v>1314</v>
      </c>
      <c r="C915" s="168" t="s">
        <v>1369</v>
      </c>
      <c r="D915" s="168" t="s">
        <v>1374</v>
      </c>
      <c r="E915" s="183" t="s">
        <v>1374</v>
      </c>
      <c r="F915" s="168" t="s">
        <v>1116</v>
      </c>
      <c r="G915" s="183" t="s">
        <v>1158</v>
      </c>
      <c r="H915" s="168" t="s">
        <v>1117</v>
      </c>
      <c r="I915" s="168" t="s">
        <v>1118</v>
      </c>
      <c r="J915" s="184">
        <v>15532000.880000001</v>
      </c>
      <c r="K915" s="185">
        <v>0</v>
      </c>
      <c r="L915" s="168" t="s">
        <v>1298</v>
      </c>
      <c r="M915" s="185">
        <v>0</v>
      </c>
      <c r="N915" s="168" t="s">
        <v>1298</v>
      </c>
      <c r="O915" s="168"/>
      <c r="P915" s="168" t="s">
        <v>1370</v>
      </c>
      <c r="Q915" s="168"/>
      <c r="R915" s="168" t="s">
        <v>1370</v>
      </c>
      <c r="S915" s="168"/>
      <c r="T915" s="168" t="s">
        <v>1370</v>
      </c>
      <c r="U915" s="168"/>
      <c r="V915" s="168" t="s">
        <v>1370</v>
      </c>
      <c r="W915" s="168" t="s">
        <v>1165</v>
      </c>
      <c r="X915" s="183" t="s">
        <v>1160</v>
      </c>
      <c r="Y915" s="168" t="s">
        <v>55</v>
      </c>
      <c r="Z915" s="170">
        <v>2017011000179</v>
      </c>
      <c r="AA915" s="170" t="s">
        <v>1238</v>
      </c>
      <c r="AB915" s="169" t="s">
        <v>1179</v>
      </c>
      <c r="AC915" s="169" t="s">
        <v>1180</v>
      </c>
      <c r="AD915" s="170">
        <v>3202008</v>
      </c>
      <c r="AE915" s="169" t="s">
        <v>1181</v>
      </c>
      <c r="AF915" s="169" t="s">
        <v>1186</v>
      </c>
      <c r="AG915" s="168" t="s">
        <v>1151</v>
      </c>
      <c r="AH915" s="192"/>
    </row>
    <row r="916" spans="1:34" ht="98.25" customHeight="1" x14ac:dyDescent="0.25">
      <c r="A916" s="192"/>
      <c r="B916" s="168" t="s">
        <v>1314</v>
      </c>
      <c r="C916" s="168" t="s">
        <v>1369</v>
      </c>
      <c r="D916" s="168" t="s">
        <v>1374</v>
      </c>
      <c r="E916" s="183" t="s">
        <v>1374</v>
      </c>
      <c r="F916" s="168" t="s">
        <v>1116</v>
      </c>
      <c r="G916" s="183" t="s">
        <v>1158</v>
      </c>
      <c r="H916" s="168" t="s">
        <v>1117</v>
      </c>
      <c r="I916" s="168" t="s">
        <v>1118</v>
      </c>
      <c r="J916" s="184">
        <v>15532000.880000001</v>
      </c>
      <c r="K916" s="185">
        <v>0</v>
      </c>
      <c r="L916" s="168" t="s">
        <v>1298</v>
      </c>
      <c r="M916" s="185">
        <v>0</v>
      </c>
      <c r="N916" s="168" t="s">
        <v>1298</v>
      </c>
      <c r="O916" s="168"/>
      <c r="P916" s="168" t="s">
        <v>1370</v>
      </c>
      <c r="Q916" s="168"/>
      <c r="R916" s="168" t="s">
        <v>1370</v>
      </c>
      <c r="S916" s="168"/>
      <c r="T916" s="168" t="s">
        <v>1370</v>
      </c>
      <c r="U916" s="168"/>
      <c r="V916" s="168" t="s">
        <v>1370</v>
      </c>
      <c r="W916" s="168" t="s">
        <v>1165</v>
      </c>
      <c r="X916" s="183" t="s">
        <v>1160</v>
      </c>
      <c r="Y916" s="168" t="s">
        <v>55</v>
      </c>
      <c r="Z916" s="170">
        <v>2017011000179</v>
      </c>
      <c r="AA916" s="170" t="s">
        <v>1238</v>
      </c>
      <c r="AB916" s="169" t="s">
        <v>1179</v>
      </c>
      <c r="AC916" s="169" t="s">
        <v>1180</v>
      </c>
      <c r="AD916" s="170">
        <v>3202008</v>
      </c>
      <c r="AE916" s="169" t="s">
        <v>1181</v>
      </c>
      <c r="AF916" s="169" t="s">
        <v>1186</v>
      </c>
      <c r="AG916" s="168" t="s">
        <v>1128</v>
      </c>
      <c r="AH916" s="192"/>
    </row>
    <row r="917" spans="1:34" ht="98.25" customHeight="1" x14ac:dyDescent="0.25">
      <c r="A917" s="192"/>
      <c r="B917" s="168" t="s">
        <v>1314</v>
      </c>
      <c r="C917" s="168" t="s">
        <v>1369</v>
      </c>
      <c r="D917" s="168" t="s">
        <v>1374</v>
      </c>
      <c r="E917" s="183" t="s">
        <v>1374</v>
      </c>
      <c r="F917" s="168" t="s">
        <v>1116</v>
      </c>
      <c r="G917" s="183" t="s">
        <v>1158</v>
      </c>
      <c r="H917" s="168" t="s">
        <v>1117</v>
      </c>
      <c r="I917" s="168" t="s">
        <v>1118</v>
      </c>
      <c r="J917" s="184">
        <v>15532000.880000001</v>
      </c>
      <c r="K917" s="185">
        <v>0</v>
      </c>
      <c r="L917" s="168" t="s">
        <v>1298</v>
      </c>
      <c r="M917" s="185">
        <v>0</v>
      </c>
      <c r="N917" s="168" t="s">
        <v>1298</v>
      </c>
      <c r="O917" s="168"/>
      <c r="P917" s="168" t="s">
        <v>1370</v>
      </c>
      <c r="Q917" s="168"/>
      <c r="R917" s="168" t="s">
        <v>1370</v>
      </c>
      <c r="S917" s="168"/>
      <c r="T917" s="168" t="s">
        <v>1370</v>
      </c>
      <c r="U917" s="168"/>
      <c r="V917" s="168" t="s">
        <v>1370</v>
      </c>
      <c r="W917" s="168" t="s">
        <v>1165</v>
      </c>
      <c r="X917" s="183" t="s">
        <v>1160</v>
      </c>
      <c r="Y917" s="168" t="s">
        <v>55</v>
      </c>
      <c r="Z917" s="170">
        <v>2017011000179</v>
      </c>
      <c r="AA917" s="170" t="s">
        <v>1238</v>
      </c>
      <c r="AB917" s="169" t="s">
        <v>1179</v>
      </c>
      <c r="AC917" s="169" t="s">
        <v>1180</v>
      </c>
      <c r="AD917" s="170">
        <v>3202008</v>
      </c>
      <c r="AE917" s="169" t="s">
        <v>1181</v>
      </c>
      <c r="AF917" s="169" t="s">
        <v>1186</v>
      </c>
      <c r="AG917" s="168" t="s">
        <v>1151</v>
      </c>
      <c r="AH917" s="192"/>
    </row>
    <row r="918" spans="1:34" ht="98.25" customHeight="1" x14ac:dyDescent="0.25">
      <c r="A918" s="192"/>
      <c r="B918" s="168" t="s">
        <v>1314</v>
      </c>
      <c r="C918" s="168" t="s">
        <v>1369</v>
      </c>
      <c r="D918" s="168" t="s">
        <v>1374</v>
      </c>
      <c r="E918" s="183" t="s">
        <v>1374</v>
      </c>
      <c r="F918" s="168" t="s">
        <v>1116</v>
      </c>
      <c r="G918" s="183" t="s">
        <v>1158</v>
      </c>
      <c r="H918" s="168" t="s">
        <v>1117</v>
      </c>
      <c r="I918" s="168" t="s">
        <v>1118</v>
      </c>
      <c r="J918" s="184">
        <v>15532000.880000001</v>
      </c>
      <c r="K918" s="185">
        <v>0</v>
      </c>
      <c r="L918" s="168" t="s">
        <v>1298</v>
      </c>
      <c r="M918" s="185">
        <v>0</v>
      </c>
      <c r="N918" s="168" t="s">
        <v>1298</v>
      </c>
      <c r="O918" s="168"/>
      <c r="P918" s="168" t="s">
        <v>1370</v>
      </c>
      <c r="Q918" s="168"/>
      <c r="R918" s="168" t="s">
        <v>1370</v>
      </c>
      <c r="S918" s="168"/>
      <c r="T918" s="168" t="s">
        <v>1370</v>
      </c>
      <c r="U918" s="168"/>
      <c r="V918" s="168" t="s">
        <v>1370</v>
      </c>
      <c r="W918" s="168" t="s">
        <v>1165</v>
      </c>
      <c r="X918" s="183" t="s">
        <v>1160</v>
      </c>
      <c r="Y918" s="168" t="s">
        <v>55</v>
      </c>
      <c r="Z918" s="170">
        <v>2017011000179</v>
      </c>
      <c r="AA918" s="170" t="s">
        <v>1238</v>
      </c>
      <c r="AB918" s="169" t="s">
        <v>1179</v>
      </c>
      <c r="AC918" s="169" t="s">
        <v>1180</v>
      </c>
      <c r="AD918" s="170">
        <v>3202008</v>
      </c>
      <c r="AE918" s="169" t="s">
        <v>1181</v>
      </c>
      <c r="AF918" s="169" t="s">
        <v>1186</v>
      </c>
      <c r="AG918" s="168" t="s">
        <v>1151</v>
      </c>
      <c r="AH918" s="192"/>
    </row>
    <row r="919" spans="1:34" ht="98.25" customHeight="1" x14ac:dyDescent="0.25">
      <c r="A919" s="192"/>
      <c r="B919" s="168" t="s">
        <v>1314</v>
      </c>
      <c r="C919" s="168" t="s">
        <v>1369</v>
      </c>
      <c r="D919" s="168" t="s">
        <v>1374</v>
      </c>
      <c r="E919" s="183" t="s">
        <v>1374</v>
      </c>
      <c r="F919" s="168" t="s">
        <v>1116</v>
      </c>
      <c r="G919" s="183" t="s">
        <v>1158</v>
      </c>
      <c r="H919" s="168" t="s">
        <v>1117</v>
      </c>
      <c r="I919" s="168" t="s">
        <v>1118</v>
      </c>
      <c r="J919" s="184">
        <v>15400000.880000001</v>
      </c>
      <c r="K919" s="185">
        <v>0</v>
      </c>
      <c r="L919" s="168" t="s">
        <v>1298</v>
      </c>
      <c r="M919" s="185">
        <v>0</v>
      </c>
      <c r="N919" s="168" t="s">
        <v>1298</v>
      </c>
      <c r="O919" s="168"/>
      <c r="P919" s="168" t="s">
        <v>1370</v>
      </c>
      <c r="Q919" s="168"/>
      <c r="R919" s="168" t="s">
        <v>1370</v>
      </c>
      <c r="S919" s="168"/>
      <c r="T919" s="168" t="s">
        <v>1370</v>
      </c>
      <c r="U919" s="168"/>
      <c r="V919" s="168" t="s">
        <v>1370</v>
      </c>
      <c r="W919" s="168" t="s">
        <v>1165</v>
      </c>
      <c r="X919" s="183" t="s">
        <v>1160</v>
      </c>
      <c r="Y919" s="168" t="s">
        <v>55</v>
      </c>
      <c r="Z919" s="170">
        <v>2017011000179</v>
      </c>
      <c r="AA919" s="170" t="s">
        <v>1238</v>
      </c>
      <c r="AB919" s="169" t="s">
        <v>1179</v>
      </c>
      <c r="AC919" s="169" t="s">
        <v>1180</v>
      </c>
      <c r="AD919" s="170">
        <v>3202008</v>
      </c>
      <c r="AE919" s="169" t="s">
        <v>1181</v>
      </c>
      <c r="AF919" s="169" t="s">
        <v>1186</v>
      </c>
      <c r="AG919" s="168" t="s">
        <v>1151</v>
      </c>
      <c r="AH919" s="192"/>
    </row>
    <row r="920" spans="1:34" ht="98.25" customHeight="1" x14ac:dyDescent="0.25">
      <c r="A920" s="192"/>
      <c r="B920" s="168" t="s">
        <v>1314</v>
      </c>
      <c r="C920" s="168" t="s">
        <v>1369</v>
      </c>
      <c r="D920" s="168" t="s">
        <v>1374</v>
      </c>
      <c r="E920" s="183" t="s">
        <v>1374</v>
      </c>
      <c r="F920" s="168" t="s">
        <v>1116</v>
      </c>
      <c r="G920" s="183" t="s">
        <v>1158</v>
      </c>
      <c r="H920" s="168" t="s">
        <v>1117</v>
      </c>
      <c r="I920" s="168" t="s">
        <v>1118</v>
      </c>
      <c r="J920" s="184">
        <v>15532000.880000001</v>
      </c>
      <c r="K920" s="185">
        <v>0</v>
      </c>
      <c r="L920" s="168" t="s">
        <v>1298</v>
      </c>
      <c r="M920" s="185">
        <v>0</v>
      </c>
      <c r="N920" s="168" t="s">
        <v>1298</v>
      </c>
      <c r="O920" s="168"/>
      <c r="P920" s="168" t="s">
        <v>1370</v>
      </c>
      <c r="Q920" s="168"/>
      <c r="R920" s="168" t="s">
        <v>1370</v>
      </c>
      <c r="S920" s="168"/>
      <c r="T920" s="168" t="s">
        <v>1370</v>
      </c>
      <c r="U920" s="168"/>
      <c r="V920" s="168" t="s">
        <v>1370</v>
      </c>
      <c r="W920" s="168" t="s">
        <v>1165</v>
      </c>
      <c r="X920" s="183" t="s">
        <v>1160</v>
      </c>
      <c r="Y920" s="168" t="s">
        <v>55</v>
      </c>
      <c r="Z920" s="170">
        <v>2017011000179</v>
      </c>
      <c r="AA920" s="170" t="s">
        <v>1238</v>
      </c>
      <c r="AB920" s="169" t="s">
        <v>1179</v>
      </c>
      <c r="AC920" s="169" t="s">
        <v>1180</v>
      </c>
      <c r="AD920" s="170">
        <v>3202008</v>
      </c>
      <c r="AE920" s="169" t="s">
        <v>1181</v>
      </c>
      <c r="AF920" s="169" t="s">
        <v>1186</v>
      </c>
      <c r="AG920" s="168" t="s">
        <v>1151</v>
      </c>
      <c r="AH920" s="192"/>
    </row>
    <row r="921" spans="1:34" ht="98.25" customHeight="1" x14ac:dyDescent="0.25">
      <c r="A921" s="192"/>
      <c r="B921" s="168" t="s">
        <v>1314</v>
      </c>
      <c r="C921" s="168" t="s">
        <v>1369</v>
      </c>
      <c r="D921" s="168" t="s">
        <v>1374</v>
      </c>
      <c r="E921" s="183" t="s">
        <v>1374</v>
      </c>
      <c r="F921" s="168" t="s">
        <v>1116</v>
      </c>
      <c r="G921" s="183" t="s">
        <v>1158</v>
      </c>
      <c r="H921" s="168" t="s">
        <v>1117</v>
      </c>
      <c r="I921" s="168" t="s">
        <v>1118</v>
      </c>
      <c r="J921" s="184">
        <v>41278533.75</v>
      </c>
      <c r="K921" s="185">
        <v>0</v>
      </c>
      <c r="L921" s="168" t="s">
        <v>1298</v>
      </c>
      <c r="M921" s="185">
        <v>0</v>
      </c>
      <c r="N921" s="168" t="s">
        <v>1298</v>
      </c>
      <c r="O921" s="168"/>
      <c r="P921" s="168" t="s">
        <v>1370</v>
      </c>
      <c r="Q921" s="168"/>
      <c r="R921" s="168" t="s">
        <v>1370</v>
      </c>
      <c r="S921" s="168"/>
      <c r="T921" s="168" t="s">
        <v>1370</v>
      </c>
      <c r="U921" s="168"/>
      <c r="V921" s="168" t="s">
        <v>1370</v>
      </c>
      <c r="W921" s="168" t="s">
        <v>1165</v>
      </c>
      <c r="X921" s="183" t="s">
        <v>1160</v>
      </c>
      <c r="Y921" s="168" t="s">
        <v>55</v>
      </c>
      <c r="Z921" s="170">
        <v>2017011000179</v>
      </c>
      <c r="AA921" s="170" t="s">
        <v>1238</v>
      </c>
      <c r="AB921" s="169" t="s">
        <v>1179</v>
      </c>
      <c r="AC921" s="169" t="s">
        <v>1180</v>
      </c>
      <c r="AD921" s="170">
        <v>3202008</v>
      </c>
      <c r="AE921" s="169" t="s">
        <v>1181</v>
      </c>
      <c r="AF921" s="169" t="s">
        <v>1186</v>
      </c>
      <c r="AG921" s="168" t="s">
        <v>1128</v>
      </c>
      <c r="AH921" s="192"/>
    </row>
    <row r="922" spans="1:34" ht="98.25" customHeight="1" x14ac:dyDescent="0.25">
      <c r="A922" s="192"/>
      <c r="B922" s="168" t="s">
        <v>1314</v>
      </c>
      <c r="C922" s="168" t="s">
        <v>1369</v>
      </c>
      <c r="D922" s="168" t="s">
        <v>1374</v>
      </c>
      <c r="E922" s="183" t="s">
        <v>1374</v>
      </c>
      <c r="F922" s="168" t="s">
        <v>1152</v>
      </c>
      <c r="G922" s="183" t="s">
        <v>1158</v>
      </c>
      <c r="H922" s="168" t="s">
        <v>1117</v>
      </c>
      <c r="I922" s="168" t="s">
        <v>1118</v>
      </c>
      <c r="J922" s="184">
        <v>10000000</v>
      </c>
      <c r="K922" s="185">
        <v>0</v>
      </c>
      <c r="L922" s="168" t="s">
        <v>1298</v>
      </c>
      <c r="M922" s="185">
        <v>0</v>
      </c>
      <c r="N922" s="168" t="s">
        <v>1298</v>
      </c>
      <c r="O922" s="168"/>
      <c r="P922" s="168" t="s">
        <v>1370</v>
      </c>
      <c r="Q922" s="168"/>
      <c r="R922" s="168" t="s">
        <v>1370</v>
      </c>
      <c r="S922" s="168"/>
      <c r="T922" s="168" t="s">
        <v>1370</v>
      </c>
      <c r="U922" s="168"/>
      <c r="V922" s="168" t="s">
        <v>1370</v>
      </c>
      <c r="W922" s="168" t="s">
        <v>1165</v>
      </c>
      <c r="X922" s="183" t="s">
        <v>1160</v>
      </c>
      <c r="Y922" s="168" t="s">
        <v>55</v>
      </c>
      <c r="Z922" s="170">
        <v>2017011000179</v>
      </c>
      <c r="AA922" s="170" t="s">
        <v>1238</v>
      </c>
      <c r="AB922" s="169" t="s">
        <v>1179</v>
      </c>
      <c r="AC922" s="169" t="s">
        <v>1180</v>
      </c>
      <c r="AD922" s="170">
        <v>3202008</v>
      </c>
      <c r="AE922" s="169" t="s">
        <v>1181</v>
      </c>
      <c r="AF922" s="169" t="s">
        <v>1186</v>
      </c>
      <c r="AG922" s="168" t="s">
        <v>1126</v>
      </c>
      <c r="AH922" s="192"/>
    </row>
    <row r="923" spans="1:34" ht="98.25" customHeight="1" x14ac:dyDescent="0.25">
      <c r="A923" s="192"/>
      <c r="B923" s="168" t="s">
        <v>1314</v>
      </c>
      <c r="C923" s="168" t="s">
        <v>1369</v>
      </c>
      <c r="D923" s="168" t="s">
        <v>1374</v>
      </c>
      <c r="E923" s="183" t="s">
        <v>1374</v>
      </c>
      <c r="F923" s="168" t="s">
        <v>1116</v>
      </c>
      <c r="G923" s="183" t="s">
        <v>1158</v>
      </c>
      <c r="H923" s="168" t="s">
        <v>1117</v>
      </c>
      <c r="I923" s="168" t="s">
        <v>1118</v>
      </c>
      <c r="J923" s="184">
        <v>6000000</v>
      </c>
      <c r="K923" s="185">
        <v>0</v>
      </c>
      <c r="L923" s="168" t="s">
        <v>1298</v>
      </c>
      <c r="M923" s="185">
        <v>0</v>
      </c>
      <c r="N923" s="168" t="s">
        <v>1298</v>
      </c>
      <c r="O923" s="168"/>
      <c r="P923" s="168" t="s">
        <v>1370</v>
      </c>
      <c r="Q923" s="168"/>
      <c r="R923" s="168" t="s">
        <v>1370</v>
      </c>
      <c r="S923" s="168"/>
      <c r="T923" s="168" t="s">
        <v>1370</v>
      </c>
      <c r="U923" s="168"/>
      <c r="V923" s="168" t="s">
        <v>1370</v>
      </c>
      <c r="W923" s="168" t="s">
        <v>1119</v>
      </c>
      <c r="X923" s="183" t="s">
        <v>1160</v>
      </c>
      <c r="Y923" s="168" t="s">
        <v>363</v>
      </c>
      <c r="Z923" s="170">
        <v>2019011000081</v>
      </c>
      <c r="AA923" s="170" t="s">
        <v>1161</v>
      </c>
      <c r="AB923" s="169" t="s">
        <v>1120</v>
      </c>
      <c r="AC923" s="169" t="s">
        <v>606</v>
      </c>
      <c r="AD923" s="170">
        <v>3299060</v>
      </c>
      <c r="AE923" s="169" t="s">
        <v>1135</v>
      </c>
      <c r="AF923" s="169" t="s">
        <v>607</v>
      </c>
      <c r="AG923" s="168" t="s">
        <v>1126</v>
      </c>
      <c r="AH923" s="192"/>
    </row>
    <row r="924" spans="1:34" ht="98.25" customHeight="1" x14ac:dyDescent="0.25">
      <c r="A924" s="192"/>
      <c r="B924" s="168" t="s">
        <v>1314</v>
      </c>
      <c r="C924" s="168" t="s">
        <v>1369</v>
      </c>
      <c r="D924" s="168" t="s">
        <v>1374</v>
      </c>
      <c r="E924" s="183" t="s">
        <v>1374</v>
      </c>
      <c r="F924" s="168" t="s">
        <v>1223</v>
      </c>
      <c r="G924" s="183" t="s">
        <v>1312</v>
      </c>
      <c r="H924" s="168" t="s">
        <v>1117</v>
      </c>
      <c r="I924" s="168" t="s">
        <v>1118</v>
      </c>
      <c r="J924" s="184">
        <v>8600000</v>
      </c>
      <c r="K924" s="185"/>
      <c r="L924" s="168"/>
      <c r="M924" s="185"/>
      <c r="N924" s="168"/>
      <c r="O924" s="168"/>
      <c r="P924" s="168"/>
      <c r="Q924" s="168"/>
      <c r="R924" s="168"/>
      <c r="S924" s="168"/>
      <c r="T924" s="168"/>
      <c r="U924" s="168"/>
      <c r="V924" s="168"/>
      <c r="W924" s="168" t="s">
        <v>1165</v>
      </c>
      <c r="X924" s="183" t="s">
        <v>1160</v>
      </c>
      <c r="Y924" s="168" t="s">
        <v>55</v>
      </c>
      <c r="Z924" s="170">
        <v>2017011000179</v>
      </c>
      <c r="AA924" s="170" t="s">
        <v>1238</v>
      </c>
      <c r="AB924" s="169" t="s">
        <v>1179</v>
      </c>
      <c r="AC924" s="169" t="s">
        <v>1180</v>
      </c>
      <c r="AD924" s="170">
        <v>3202008</v>
      </c>
      <c r="AE924" s="169" t="s">
        <v>1181</v>
      </c>
      <c r="AF924" s="169" t="s">
        <v>1240</v>
      </c>
      <c r="AG924" s="168" t="s">
        <v>1192</v>
      </c>
      <c r="AH924" s="192"/>
    </row>
    <row r="925" spans="1:34" ht="98.25" customHeight="1" x14ac:dyDescent="0.25">
      <c r="A925" s="192"/>
      <c r="B925" s="168" t="s">
        <v>1314</v>
      </c>
      <c r="C925" s="168" t="s">
        <v>1369</v>
      </c>
      <c r="D925" s="168" t="s">
        <v>1374</v>
      </c>
      <c r="E925" s="183" t="s">
        <v>1374</v>
      </c>
      <c r="F925" s="168" t="s">
        <v>1223</v>
      </c>
      <c r="G925" s="183" t="s">
        <v>1312</v>
      </c>
      <c r="H925" s="168" t="s">
        <v>1117</v>
      </c>
      <c r="I925" s="168" t="s">
        <v>1118</v>
      </c>
      <c r="J925" s="184">
        <v>61600000</v>
      </c>
      <c r="K925" s="185"/>
      <c r="L925" s="168"/>
      <c r="M925" s="185"/>
      <c r="N925" s="168"/>
      <c r="O925" s="168"/>
      <c r="P925" s="168"/>
      <c r="Q925" s="168"/>
      <c r="R925" s="168"/>
      <c r="S925" s="168"/>
      <c r="T925" s="168"/>
      <c r="U925" s="168"/>
      <c r="V925" s="168"/>
      <c r="W925" s="168" t="s">
        <v>1165</v>
      </c>
      <c r="X925" s="183" t="s">
        <v>1160</v>
      </c>
      <c r="Y925" s="168" t="s">
        <v>55</v>
      </c>
      <c r="Z925" s="170">
        <v>2017011000179</v>
      </c>
      <c r="AA925" s="170" t="s">
        <v>1238</v>
      </c>
      <c r="AB925" s="169" t="s">
        <v>1179</v>
      </c>
      <c r="AC925" s="169" t="s">
        <v>1180</v>
      </c>
      <c r="AD925" s="170">
        <v>3202008</v>
      </c>
      <c r="AE925" s="169" t="s">
        <v>1181</v>
      </c>
      <c r="AF925" s="169" t="s">
        <v>1240</v>
      </c>
      <c r="AG925" s="168" t="s">
        <v>1192</v>
      </c>
      <c r="AH925" s="192"/>
    </row>
    <row r="926" spans="1:34" ht="98.25" customHeight="1" x14ac:dyDescent="0.25">
      <c r="A926" s="192"/>
      <c r="B926" s="168" t="s">
        <v>1314</v>
      </c>
      <c r="C926" s="168" t="s">
        <v>1369</v>
      </c>
      <c r="D926" s="168" t="s">
        <v>1374</v>
      </c>
      <c r="E926" s="183" t="s">
        <v>1374</v>
      </c>
      <c r="F926" s="168" t="s">
        <v>1116</v>
      </c>
      <c r="G926" s="183" t="s">
        <v>1158</v>
      </c>
      <c r="H926" s="168" t="s">
        <v>1117</v>
      </c>
      <c r="I926" s="168" t="s">
        <v>1118</v>
      </c>
      <c r="J926" s="184">
        <v>25552333.52</v>
      </c>
      <c r="K926" s="185">
        <v>0</v>
      </c>
      <c r="L926" s="168" t="s">
        <v>1298</v>
      </c>
      <c r="M926" s="185">
        <v>0</v>
      </c>
      <c r="N926" s="168" t="s">
        <v>1298</v>
      </c>
      <c r="O926" s="168"/>
      <c r="P926" s="168" t="s">
        <v>1370</v>
      </c>
      <c r="Q926" s="168"/>
      <c r="R926" s="168" t="s">
        <v>1370</v>
      </c>
      <c r="S926" s="168"/>
      <c r="T926" s="168" t="s">
        <v>1370</v>
      </c>
      <c r="U926" s="168"/>
      <c r="V926" s="168" t="s">
        <v>1370</v>
      </c>
      <c r="W926" s="168" t="s">
        <v>1119</v>
      </c>
      <c r="X926" s="183" t="s">
        <v>1160</v>
      </c>
      <c r="Y926" s="168" t="s">
        <v>363</v>
      </c>
      <c r="Z926" s="170">
        <v>2019011000081</v>
      </c>
      <c r="AA926" s="170" t="s">
        <v>1161</v>
      </c>
      <c r="AB926" s="169" t="s">
        <v>1120</v>
      </c>
      <c r="AC926" s="169" t="s">
        <v>606</v>
      </c>
      <c r="AD926" s="170">
        <v>3299060</v>
      </c>
      <c r="AE926" s="169" t="s">
        <v>1135</v>
      </c>
      <c r="AF926" s="169" t="s">
        <v>607</v>
      </c>
      <c r="AG926" s="168" t="s">
        <v>1151</v>
      </c>
      <c r="AH926" s="192"/>
    </row>
    <row r="927" spans="1:34" ht="98.25" customHeight="1" x14ac:dyDescent="0.25">
      <c r="A927" s="192"/>
      <c r="B927" s="168" t="s">
        <v>1314</v>
      </c>
      <c r="C927" s="168" t="s">
        <v>1369</v>
      </c>
      <c r="D927" s="168" t="s">
        <v>1375</v>
      </c>
      <c r="E927" s="183" t="s">
        <v>1375</v>
      </c>
      <c r="F927" s="168" t="s">
        <v>1116</v>
      </c>
      <c r="G927" s="183" t="s">
        <v>1158</v>
      </c>
      <c r="H927" s="168" t="s">
        <v>1117</v>
      </c>
      <c r="I927" s="168" t="s">
        <v>1118</v>
      </c>
      <c r="J927" s="184">
        <v>0</v>
      </c>
      <c r="K927" s="185">
        <v>0</v>
      </c>
      <c r="L927" s="168" t="s">
        <v>1298</v>
      </c>
      <c r="M927" s="185">
        <v>0</v>
      </c>
      <c r="N927" s="168" t="s">
        <v>1298</v>
      </c>
      <c r="O927" s="168"/>
      <c r="P927" s="168" t="s">
        <v>1370</v>
      </c>
      <c r="Q927" s="168"/>
      <c r="R927" s="168" t="s">
        <v>1370</v>
      </c>
      <c r="S927" s="168"/>
      <c r="T927" s="168" t="s">
        <v>1370</v>
      </c>
      <c r="U927" s="168"/>
      <c r="V927" s="168" t="s">
        <v>1370</v>
      </c>
      <c r="W927" s="168" t="s">
        <v>1165</v>
      </c>
      <c r="X927" s="183" t="s">
        <v>1160</v>
      </c>
      <c r="Y927" s="168" t="s">
        <v>55</v>
      </c>
      <c r="Z927" s="170">
        <v>2017011000179</v>
      </c>
      <c r="AA927" s="170" t="s">
        <v>1238</v>
      </c>
      <c r="AB927" s="169" t="s">
        <v>1224</v>
      </c>
      <c r="AC927" s="169" t="s">
        <v>1225</v>
      </c>
      <c r="AD927" s="170">
        <v>3202010</v>
      </c>
      <c r="AE927" s="169" t="s">
        <v>1226</v>
      </c>
      <c r="AF927" s="169" t="s">
        <v>1263</v>
      </c>
      <c r="AG927" s="168" t="s">
        <v>1128</v>
      </c>
      <c r="AH927" s="192"/>
    </row>
    <row r="928" spans="1:34" ht="98.25" customHeight="1" x14ac:dyDescent="0.25">
      <c r="A928" s="192"/>
      <c r="B928" s="168" t="s">
        <v>1314</v>
      </c>
      <c r="C928" s="168" t="s">
        <v>1369</v>
      </c>
      <c r="D928" s="168" t="s">
        <v>1375</v>
      </c>
      <c r="E928" s="183" t="s">
        <v>1375</v>
      </c>
      <c r="F928" s="168" t="s">
        <v>1116</v>
      </c>
      <c r="G928" s="183" t="s">
        <v>1158</v>
      </c>
      <c r="H928" s="168" t="s">
        <v>1117</v>
      </c>
      <c r="I928" s="168" t="s">
        <v>1118</v>
      </c>
      <c r="J928" s="184">
        <v>0</v>
      </c>
      <c r="K928" s="185">
        <v>0</v>
      </c>
      <c r="L928" s="168" t="s">
        <v>1298</v>
      </c>
      <c r="M928" s="185">
        <v>0</v>
      </c>
      <c r="N928" s="168" t="s">
        <v>1298</v>
      </c>
      <c r="O928" s="168"/>
      <c r="P928" s="168" t="s">
        <v>1370</v>
      </c>
      <c r="Q928" s="168"/>
      <c r="R928" s="168" t="s">
        <v>1370</v>
      </c>
      <c r="S928" s="168"/>
      <c r="T928" s="168" t="s">
        <v>1370</v>
      </c>
      <c r="U928" s="168"/>
      <c r="V928" s="168" t="s">
        <v>1370</v>
      </c>
      <c r="W928" s="168" t="s">
        <v>1165</v>
      </c>
      <c r="X928" s="183" t="s">
        <v>1160</v>
      </c>
      <c r="Y928" s="168" t="s">
        <v>55</v>
      </c>
      <c r="Z928" s="170">
        <v>2017011000179</v>
      </c>
      <c r="AA928" s="170" t="s">
        <v>1238</v>
      </c>
      <c r="AB928" s="169" t="s">
        <v>1224</v>
      </c>
      <c r="AC928" s="169" t="s">
        <v>1225</v>
      </c>
      <c r="AD928" s="170">
        <v>3202010</v>
      </c>
      <c r="AE928" s="169" t="s">
        <v>1226</v>
      </c>
      <c r="AF928" s="169" t="s">
        <v>1263</v>
      </c>
      <c r="AG928" s="168" t="s">
        <v>1151</v>
      </c>
      <c r="AH928" s="192"/>
    </row>
    <row r="929" spans="1:34" ht="98.25" customHeight="1" x14ac:dyDescent="0.25">
      <c r="A929" s="192"/>
      <c r="B929" s="168" t="s">
        <v>1314</v>
      </c>
      <c r="C929" s="168" t="s">
        <v>1369</v>
      </c>
      <c r="D929" s="168" t="s">
        <v>1375</v>
      </c>
      <c r="E929" s="183" t="s">
        <v>1375</v>
      </c>
      <c r="F929" s="168" t="s">
        <v>1116</v>
      </c>
      <c r="G929" s="183" t="s">
        <v>1158</v>
      </c>
      <c r="H929" s="168" t="s">
        <v>1117</v>
      </c>
      <c r="I929" s="168" t="s">
        <v>1118</v>
      </c>
      <c r="J929" s="184">
        <v>0</v>
      </c>
      <c r="K929" s="185">
        <v>0</v>
      </c>
      <c r="L929" s="168" t="s">
        <v>1298</v>
      </c>
      <c r="M929" s="185">
        <v>0</v>
      </c>
      <c r="N929" s="168" t="s">
        <v>1298</v>
      </c>
      <c r="O929" s="168"/>
      <c r="P929" s="168" t="s">
        <v>1370</v>
      </c>
      <c r="Q929" s="168"/>
      <c r="R929" s="168" t="s">
        <v>1370</v>
      </c>
      <c r="S929" s="168"/>
      <c r="T929" s="168" t="s">
        <v>1370</v>
      </c>
      <c r="U929" s="168"/>
      <c r="V929" s="168" t="s">
        <v>1370</v>
      </c>
      <c r="W929" s="168" t="s">
        <v>1165</v>
      </c>
      <c r="X929" s="183" t="s">
        <v>1160</v>
      </c>
      <c r="Y929" s="168" t="s">
        <v>55</v>
      </c>
      <c r="Z929" s="170">
        <v>2017011000179</v>
      </c>
      <c r="AA929" s="170" t="s">
        <v>1238</v>
      </c>
      <c r="AB929" s="169" t="s">
        <v>1224</v>
      </c>
      <c r="AC929" s="169" t="s">
        <v>1225</v>
      </c>
      <c r="AD929" s="170">
        <v>3202010</v>
      </c>
      <c r="AE929" s="169" t="s">
        <v>1226</v>
      </c>
      <c r="AF929" s="169" t="s">
        <v>1263</v>
      </c>
      <c r="AG929" s="168" t="s">
        <v>1151</v>
      </c>
      <c r="AH929" s="192"/>
    </row>
    <row r="930" spans="1:34" ht="98.25" customHeight="1" x14ac:dyDescent="0.25">
      <c r="A930" s="192"/>
      <c r="B930" s="168" t="s">
        <v>1314</v>
      </c>
      <c r="C930" s="168" t="s">
        <v>1369</v>
      </c>
      <c r="D930" s="168" t="s">
        <v>1375</v>
      </c>
      <c r="E930" s="183" t="s">
        <v>1375</v>
      </c>
      <c r="F930" s="168" t="s">
        <v>1116</v>
      </c>
      <c r="G930" s="183" t="s">
        <v>1158</v>
      </c>
      <c r="H930" s="168" t="s">
        <v>1117</v>
      </c>
      <c r="I930" s="168" t="s">
        <v>1118</v>
      </c>
      <c r="J930" s="184">
        <v>0</v>
      </c>
      <c r="K930" s="185">
        <v>0</v>
      </c>
      <c r="L930" s="168" t="s">
        <v>1298</v>
      </c>
      <c r="M930" s="185">
        <v>0</v>
      </c>
      <c r="N930" s="168" t="s">
        <v>1298</v>
      </c>
      <c r="O930" s="168"/>
      <c r="P930" s="168" t="s">
        <v>1370</v>
      </c>
      <c r="Q930" s="168"/>
      <c r="R930" s="168" t="s">
        <v>1370</v>
      </c>
      <c r="S930" s="168"/>
      <c r="T930" s="168" t="s">
        <v>1370</v>
      </c>
      <c r="U930" s="168"/>
      <c r="V930" s="168" t="s">
        <v>1370</v>
      </c>
      <c r="W930" s="168" t="s">
        <v>1165</v>
      </c>
      <c r="X930" s="183" t="s">
        <v>1160</v>
      </c>
      <c r="Y930" s="168" t="s">
        <v>55</v>
      </c>
      <c r="Z930" s="170">
        <v>2017011000179</v>
      </c>
      <c r="AA930" s="170" t="s">
        <v>1238</v>
      </c>
      <c r="AB930" s="169" t="s">
        <v>1224</v>
      </c>
      <c r="AC930" s="169" t="s">
        <v>1225</v>
      </c>
      <c r="AD930" s="170">
        <v>3202010</v>
      </c>
      <c r="AE930" s="169" t="s">
        <v>1226</v>
      </c>
      <c r="AF930" s="169" t="s">
        <v>1263</v>
      </c>
      <c r="AG930" s="168" t="s">
        <v>1151</v>
      </c>
      <c r="AH930" s="192"/>
    </row>
    <row r="931" spans="1:34" ht="98.25" customHeight="1" x14ac:dyDescent="0.25">
      <c r="A931" s="192"/>
      <c r="B931" s="168" t="s">
        <v>1314</v>
      </c>
      <c r="C931" s="168" t="s">
        <v>1369</v>
      </c>
      <c r="D931" s="168" t="s">
        <v>1375</v>
      </c>
      <c r="E931" s="183" t="s">
        <v>1375</v>
      </c>
      <c r="F931" s="168" t="s">
        <v>1116</v>
      </c>
      <c r="G931" s="183" t="s">
        <v>1158</v>
      </c>
      <c r="H931" s="168" t="s">
        <v>1117</v>
      </c>
      <c r="I931" s="168" t="s">
        <v>1118</v>
      </c>
      <c r="J931" s="184">
        <v>0</v>
      </c>
      <c r="K931" s="185">
        <v>0</v>
      </c>
      <c r="L931" s="168" t="s">
        <v>1298</v>
      </c>
      <c r="M931" s="185">
        <v>0</v>
      </c>
      <c r="N931" s="168" t="s">
        <v>1298</v>
      </c>
      <c r="O931" s="168"/>
      <c r="P931" s="168" t="s">
        <v>1370</v>
      </c>
      <c r="Q931" s="168"/>
      <c r="R931" s="168" t="s">
        <v>1370</v>
      </c>
      <c r="S931" s="168"/>
      <c r="T931" s="168" t="s">
        <v>1370</v>
      </c>
      <c r="U931" s="168"/>
      <c r="V931" s="168" t="s">
        <v>1370</v>
      </c>
      <c r="W931" s="168" t="s">
        <v>1165</v>
      </c>
      <c r="X931" s="183" t="s">
        <v>1160</v>
      </c>
      <c r="Y931" s="168" t="s">
        <v>55</v>
      </c>
      <c r="Z931" s="170">
        <v>2017011000179</v>
      </c>
      <c r="AA931" s="170" t="s">
        <v>1238</v>
      </c>
      <c r="AB931" s="169" t="s">
        <v>1224</v>
      </c>
      <c r="AC931" s="169" t="s">
        <v>1225</v>
      </c>
      <c r="AD931" s="170">
        <v>3202010</v>
      </c>
      <c r="AE931" s="169" t="s">
        <v>1226</v>
      </c>
      <c r="AF931" s="169" t="s">
        <v>1263</v>
      </c>
      <c r="AG931" s="168" t="s">
        <v>1151</v>
      </c>
      <c r="AH931" s="192"/>
    </row>
    <row r="932" spans="1:34" ht="98.25" customHeight="1" x14ac:dyDescent="0.25">
      <c r="A932" s="192"/>
      <c r="B932" s="168" t="s">
        <v>1314</v>
      </c>
      <c r="C932" s="168" t="s">
        <v>1369</v>
      </c>
      <c r="D932" s="168" t="s">
        <v>1375</v>
      </c>
      <c r="E932" s="183" t="s">
        <v>1375</v>
      </c>
      <c r="F932" s="168" t="s">
        <v>1116</v>
      </c>
      <c r="G932" s="183" t="s">
        <v>1158</v>
      </c>
      <c r="H932" s="168" t="s">
        <v>1117</v>
      </c>
      <c r="I932" s="168" t="s">
        <v>1118</v>
      </c>
      <c r="J932" s="184">
        <v>0</v>
      </c>
      <c r="K932" s="185">
        <v>0</v>
      </c>
      <c r="L932" s="168" t="s">
        <v>1298</v>
      </c>
      <c r="M932" s="185">
        <v>0</v>
      </c>
      <c r="N932" s="168" t="s">
        <v>1298</v>
      </c>
      <c r="O932" s="168"/>
      <c r="P932" s="168" t="s">
        <v>1370</v>
      </c>
      <c r="Q932" s="168"/>
      <c r="R932" s="168" t="s">
        <v>1370</v>
      </c>
      <c r="S932" s="168"/>
      <c r="T932" s="168" t="s">
        <v>1370</v>
      </c>
      <c r="U932" s="168"/>
      <c r="V932" s="168" t="s">
        <v>1370</v>
      </c>
      <c r="W932" s="168" t="s">
        <v>1165</v>
      </c>
      <c r="X932" s="183" t="s">
        <v>1160</v>
      </c>
      <c r="Y932" s="168" t="s">
        <v>55</v>
      </c>
      <c r="Z932" s="170">
        <v>2017011000179</v>
      </c>
      <c r="AA932" s="170" t="s">
        <v>1238</v>
      </c>
      <c r="AB932" s="169" t="s">
        <v>1224</v>
      </c>
      <c r="AC932" s="169" t="s">
        <v>1225</v>
      </c>
      <c r="AD932" s="170">
        <v>3202010</v>
      </c>
      <c r="AE932" s="169" t="s">
        <v>1226</v>
      </c>
      <c r="AF932" s="169" t="s">
        <v>1263</v>
      </c>
      <c r="AG932" s="168" t="s">
        <v>1151</v>
      </c>
      <c r="AH932" s="192"/>
    </row>
    <row r="933" spans="1:34" ht="98.25" customHeight="1" x14ac:dyDescent="0.25">
      <c r="A933" s="192"/>
      <c r="B933" s="168" t="s">
        <v>1314</v>
      </c>
      <c r="C933" s="168" t="s">
        <v>1369</v>
      </c>
      <c r="D933" s="168" t="s">
        <v>1375</v>
      </c>
      <c r="E933" s="183" t="s">
        <v>1375</v>
      </c>
      <c r="F933" s="168" t="s">
        <v>1116</v>
      </c>
      <c r="G933" s="183" t="s">
        <v>1158</v>
      </c>
      <c r="H933" s="168" t="s">
        <v>1117</v>
      </c>
      <c r="I933" s="168" t="s">
        <v>1118</v>
      </c>
      <c r="J933" s="184">
        <v>17512000</v>
      </c>
      <c r="K933" s="185">
        <v>0</v>
      </c>
      <c r="L933" s="168" t="s">
        <v>1298</v>
      </c>
      <c r="M933" s="185">
        <v>0</v>
      </c>
      <c r="N933" s="168" t="s">
        <v>1298</v>
      </c>
      <c r="O933" s="168"/>
      <c r="P933" s="168" t="s">
        <v>1370</v>
      </c>
      <c r="Q933" s="168"/>
      <c r="R933" s="168" t="s">
        <v>1370</v>
      </c>
      <c r="S933" s="168"/>
      <c r="T933" s="168" t="s">
        <v>1370</v>
      </c>
      <c r="U933" s="168"/>
      <c r="V933" s="168" t="s">
        <v>1370</v>
      </c>
      <c r="W933" s="168" t="s">
        <v>1165</v>
      </c>
      <c r="X933" s="183" t="s">
        <v>1160</v>
      </c>
      <c r="Y933" s="168" t="s">
        <v>55</v>
      </c>
      <c r="Z933" s="170">
        <v>2017011000179</v>
      </c>
      <c r="AA933" s="170" t="s">
        <v>1238</v>
      </c>
      <c r="AB933" s="169" t="s">
        <v>1224</v>
      </c>
      <c r="AC933" s="169" t="s">
        <v>1225</v>
      </c>
      <c r="AD933" s="170">
        <v>3202010</v>
      </c>
      <c r="AE933" s="169" t="s">
        <v>1226</v>
      </c>
      <c r="AF933" s="169" t="s">
        <v>1263</v>
      </c>
      <c r="AG933" s="168" t="s">
        <v>1128</v>
      </c>
      <c r="AH933" s="192"/>
    </row>
    <row r="934" spans="1:34" ht="98.25" customHeight="1" x14ac:dyDescent="0.25">
      <c r="A934" s="192"/>
      <c r="B934" s="168" t="s">
        <v>1314</v>
      </c>
      <c r="C934" s="168" t="s">
        <v>1369</v>
      </c>
      <c r="D934" s="168" t="s">
        <v>1375</v>
      </c>
      <c r="E934" s="183" t="s">
        <v>1375</v>
      </c>
      <c r="F934" s="168" t="s">
        <v>1116</v>
      </c>
      <c r="G934" s="183" t="s">
        <v>1158</v>
      </c>
      <c r="H934" s="168" t="s">
        <v>1117</v>
      </c>
      <c r="I934" s="168" t="s">
        <v>1118</v>
      </c>
      <c r="J934" s="184">
        <v>15532000.75</v>
      </c>
      <c r="K934" s="185">
        <v>0</v>
      </c>
      <c r="L934" s="168" t="s">
        <v>1298</v>
      </c>
      <c r="M934" s="185">
        <v>0</v>
      </c>
      <c r="N934" s="168" t="s">
        <v>1298</v>
      </c>
      <c r="O934" s="168"/>
      <c r="P934" s="168" t="s">
        <v>1370</v>
      </c>
      <c r="Q934" s="168"/>
      <c r="R934" s="168" t="s">
        <v>1370</v>
      </c>
      <c r="S934" s="168"/>
      <c r="T934" s="168" t="s">
        <v>1370</v>
      </c>
      <c r="U934" s="168"/>
      <c r="V934" s="168" t="s">
        <v>1370</v>
      </c>
      <c r="W934" s="168" t="s">
        <v>1165</v>
      </c>
      <c r="X934" s="183" t="s">
        <v>1160</v>
      </c>
      <c r="Y934" s="168" t="s">
        <v>55</v>
      </c>
      <c r="Z934" s="170">
        <v>2017011000179</v>
      </c>
      <c r="AA934" s="170" t="s">
        <v>1238</v>
      </c>
      <c r="AB934" s="169" t="s">
        <v>1224</v>
      </c>
      <c r="AC934" s="169" t="s">
        <v>1225</v>
      </c>
      <c r="AD934" s="170">
        <v>3202010</v>
      </c>
      <c r="AE934" s="169" t="s">
        <v>1226</v>
      </c>
      <c r="AF934" s="169" t="s">
        <v>1263</v>
      </c>
      <c r="AG934" s="168" t="s">
        <v>1128</v>
      </c>
      <c r="AH934" s="192"/>
    </row>
    <row r="935" spans="1:34" ht="98.25" customHeight="1" x14ac:dyDescent="0.25">
      <c r="A935" s="192"/>
      <c r="B935" s="168" t="s">
        <v>1314</v>
      </c>
      <c r="C935" s="168" t="s">
        <v>1369</v>
      </c>
      <c r="D935" s="168" t="s">
        <v>1375</v>
      </c>
      <c r="E935" s="183" t="s">
        <v>1375</v>
      </c>
      <c r="F935" s="168" t="s">
        <v>1116</v>
      </c>
      <c r="G935" s="183" t="s">
        <v>1158</v>
      </c>
      <c r="H935" s="168" t="s">
        <v>1117</v>
      </c>
      <c r="I935" s="168" t="s">
        <v>1118</v>
      </c>
      <c r="J935" s="184">
        <v>17512000</v>
      </c>
      <c r="K935" s="185">
        <v>0</v>
      </c>
      <c r="L935" s="168" t="s">
        <v>1298</v>
      </c>
      <c r="M935" s="185">
        <v>0</v>
      </c>
      <c r="N935" s="168" t="s">
        <v>1298</v>
      </c>
      <c r="O935" s="168"/>
      <c r="P935" s="168" t="s">
        <v>1370</v>
      </c>
      <c r="Q935" s="168"/>
      <c r="R935" s="168" t="s">
        <v>1370</v>
      </c>
      <c r="S935" s="168"/>
      <c r="T935" s="168" t="s">
        <v>1370</v>
      </c>
      <c r="U935" s="168"/>
      <c r="V935" s="168" t="s">
        <v>1370</v>
      </c>
      <c r="W935" s="168" t="s">
        <v>1165</v>
      </c>
      <c r="X935" s="183" t="s">
        <v>1160</v>
      </c>
      <c r="Y935" s="168" t="s">
        <v>55</v>
      </c>
      <c r="Z935" s="170">
        <v>2017011000179</v>
      </c>
      <c r="AA935" s="170" t="s">
        <v>1238</v>
      </c>
      <c r="AB935" s="169" t="s">
        <v>1224</v>
      </c>
      <c r="AC935" s="169" t="s">
        <v>1225</v>
      </c>
      <c r="AD935" s="170">
        <v>3202010</v>
      </c>
      <c r="AE935" s="169" t="s">
        <v>1226</v>
      </c>
      <c r="AF935" s="169" t="s">
        <v>1263</v>
      </c>
      <c r="AG935" s="168" t="s">
        <v>1128</v>
      </c>
      <c r="AH935" s="192"/>
    </row>
    <row r="936" spans="1:34" ht="98.25" customHeight="1" x14ac:dyDescent="0.25">
      <c r="A936" s="192"/>
      <c r="B936" s="168" t="s">
        <v>1314</v>
      </c>
      <c r="C936" s="168" t="s">
        <v>1369</v>
      </c>
      <c r="D936" s="168" t="s">
        <v>1375</v>
      </c>
      <c r="E936" s="183" t="s">
        <v>1375</v>
      </c>
      <c r="F936" s="168" t="s">
        <v>1116</v>
      </c>
      <c r="G936" s="183" t="s">
        <v>1158</v>
      </c>
      <c r="H936" s="168" t="s">
        <v>1117</v>
      </c>
      <c r="I936" s="168" t="s">
        <v>1118</v>
      </c>
      <c r="J936" s="184">
        <v>17512000</v>
      </c>
      <c r="K936" s="185">
        <v>0</v>
      </c>
      <c r="L936" s="168" t="s">
        <v>1298</v>
      </c>
      <c r="M936" s="185">
        <v>0</v>
      </c>
      <c r="N936" s="168" t="s">
        <v>1298</v>
      </c>
      <c r="O936" s="168"/>
      <c r="P936" s="168" t="s">
        <v>1370</v>
      </c>
      <c r="Q936" s="168"/>
      <c r="R936" s="168" t="s">
        <v>1370</v>
      </c>
      <c r="S936" s="168"/>
      <c r="T936" s="168" t="s">
        <v>1370</v>
      </c>
      <c r="U936" s="168"/>
      <c r="V936" s="168" t="s">
        <v>1370</v>
      </c>
      <c r="W936" s="168" t="s">
        <v>1165</v>
      </c>
      <c r="X936" s="183" t="s">
        <v>1160</v>
      </c>
      <c r="Y936" s="168" t="s">
        <v>55</v>
      </c>
      <c r="Z936" s="170">
        <v>2017011000179</v>
      </c>
      <c r="AA936" s="170" t="s">
        <v>1238</v>
      </c>
      <c r="AB936" s="169" t="s">
        <v>1224</v>
      </c>
      <c r="AC936" s="169" t="s">
        <v>1225</v>
      </c>
      <c r="AD936" s="170">
        <v>3202010</v>
      </c>
      <c r="AE936" s="169" t="s">
        <v>1226</v>
      </c>
      <c r="AF936" s="169" t="s">
        <v>1263</v>
      </c>
      <c r="AG936" s="168" t="s">
        <v>1128</v>
      </c>
      <c r="AH936" s="192"/>
    </row>
    <row r="937" spans="1:34" ht="98.25" customHeight="1" x14ac:dyDescent="0.25">
      <c r="A937" s="192"/>
      <c r="B937" s="168" t="s">
        <v>1314</v>
      </c>
      <c r="C937" s="168" t="s">
        <v>1369</v>
      </c>
      <c r="D937" s="168" t="s">
        <v>1375</v>
      </c>
      <c r="E937" s="183" t="s">
        <v>1375</v>
      </c>
      <c r="F937" s="168" t="s">
        <v>1116</v>
      </c>
      <c r="G937" s="183" t="s">
        <v>1158</v>
      </c>
      <c r="H937" s="168" t="s">
        <v>1117</v>
      </c>
      <c r="I937" s="168" t="s">
        <v>1118</v>
      </c>
      <c r="J937" s="184">
        <v>17512000</v>
      </c>
      <c r="K937" s="185">
        <v>0</v>
      </c>
      <c r="L937" s="168" t="s">
        <v>1298</v>
      </c>
      <c r="M937" s="185">
        <v>0</v>
      </c>
      <c r="N937" s="168" t="s">
        <v>1298</v>
      </c>
      <c r="O937" s="168"/>
      <c r="P937" s="168" t="s">
        <v>1370</v>
      </c>
      <c r="Q937" s="168"/>
      <c r="R937" s="168" t="s">
        <v>1370</v>
      </c>
      <c r="S937" s="168"/>
      <c r="T937" s="168" t="s">
        <v>1370</v>
      </c>
      <c r="U937" s="168"/>
      <c r="V937" s="168" t="s">
        <v>1370</v>
      </c>
      <c r="W937" s="168" t="s">
        <v>1165</v>
      </c>
      <c r="X937" s="183" t="s">
        <v>1160</v>
      </c>
      <c r="Y937" s="168" t="s">
        <v>55</v>
      </c>
      <c r="Z937" s="170">
        <v>2017011000179</v>
      </c>
      <c r="AA937" s="170" t="s">
        <v>1238</v>
      </c>
      <c r="AB937" s="169" t="s">
        <v>1224</v>
      </c>
      <c r="AC937" s="169" t="s">
        <v>1225</v>
      </c>
      <c r="AD937" s="170">
        <v>3202010</v>
      </c>
      <c r="AE937" s="169" t="s">
        <v>1226</v>
      </c>
      <c r="AF937" s="169" t="s">
        <v>1263</v>
      </c>
      <c r="AG937" s="168" t="s">
        <v>1128</v>
      </c>
      <c r="AH937" s="192"/>
    </row>
    <row r="938" spans="1:34" ht="98.25" customHeight="1" x14ac:dyDescent="0.25">
      <c r="A938" s="192"/>
      <c r="B938" s="168" t="s">
        <v>1314</v>
      </c>
      <c r="C938" s="168" t="s">
        <v>1369</v>
      </c>
      <c r="D938" s="168" t="s">
        <v>1375</v>
      </c>
      <c r="E938" s="183" t="s">
        <v>1375</v>
      </c>
      <c r="F938" s="168" t="s">
        <v>1116</v>
      </c>
      <c r="G938" s="183" t="s">
        <v>1158</v>
      </c>
      <c r="H938" s="168" t="s">
        <v>1117</v>
      </c>
      <c r="I938" s="168" t="s">
        <v>1118</v>
      </c>
      <c r="J938" s="184">
        <v>17512000</v>
      </c>
      <c r="K938" s="185">
        <v>0</v>
      </c>
      <c r="L938" s="168" t="s">
        <v>1298</v>
      </c>
      <c r="M938" s="185">
        <v>0</v>
      </c>
      <c r="N938" s="168" t="s">
        <v>1298</v>
      </c>
      <c r="O938" s="168"/>
      <c r="P938" s="168" t="s">
        <v>1370</v>
      </c>
      <c r="Q938" s="168"/>
      <c r="R938" s="168" t="s">
        <v>1370</v>
      </c>
      <c r="S938" s="168"/>
      <c r="T938" s="168" t="s">
        <v>1370</v>
      </c>
      <c r="U938" s="168"/>
      <c r="V938" s="168" t="s">
        <v>1370</v>
      </c>
      <c r="W938" s="168" t="s">
        <v>1165</v>
      </c>
      <c r="X938" s="183" t="s">
        <v>1160</v>
      </c>
      <c r="Y938" s="168" t="s">
        <v>55</v>
      </c>
      <c r="Z938" s="170">
        <v>2017011000179</v>
      </c>
      <c r="AA938" s="170" t="s">
        <v>1238</v>
      </c>
      <c r="AB938" s="169" t="s">
        <v>1224</v>
      </c>
      <c r="AC938" s="169" t="s">
        <v>1225</v>
      </c>
      <c r="AD938" s="170">
        <v>3202010</v>
      </c>
      <c r="AE938" s="169" t="s">
        <v>1226</v>
      </c>
      <c r="AF938" s="169" t="s">
        <v>1263</v>
      </c>
      <c r="AG938" s="168" t="s">
        <v>1128</v>
      </c>
      <c r="AH938" s="192"/>
    </row>
    <row r="939" spans="1:34" ht="98.25" customHeight="1" x14ac:dyDescent="0.25">
      <c r="A939" s="192"/>
      <c r="B939" s="168" t="s">
        <v>1314</v>
      </c>
      <c r="C939" s="168" t="s">
        <v>1369</v>
      </c>
      <c r="D939" s="168" t="s">
        <v>1375</v>
      </c>
      <c r="E939" s="183" t="s">
        <v>1375</v>
      </c>
      <c r="F939" s="168" t="s">
        <v>1116</v>
      </c>
      <c r="G939" s="183" t="s">
        <v>1158</v>
      </c>
      <c r="H939" s="168" t="s">
        <v>1117</v>
      </c>
      <c r="I939" s="168" t="s">
        <v>1118</v>
      </c>
      <c r="J939" s="184">
        <v>36663000</v>
      </c>
      <c r="K939" s="185">
        <v>0</v>
      </c>
      <c r="L939" s="168" t="s">
        <v>1298</v>
      </c>
      <c r="M939" s="185">
        <v>0</v>
      </c>
      <c r="N939" s="168" t="s">
        <v>1298</v>
      </c>
      <c r="O939" s="168"/>
      <c r="P939" s="168" t="s">
        <v>1370</v>
      </c>
      <c r="Q939" s="168"/>
      <c r="R939" s="168" t="s">
        <v>1370</v>
      </c>
      <c r="S939" s="168"/>
      <c r="T939" s="168" t="s">
        <v>1370</v>
      </c>
      <c r="U939" s="168"/>
      <c r="V939" s="168" t="s">
        <v>1370</v>
      </c>
      <c r="W939" s="168" t="s">
        <v>1165</v>
      </c>
      <c r="X939" s="183" t="s">
        <v>1160</v>
      </c>
      <c r="Y939" s="168" t="s">
        <v>55</v>
      </c>
      <c r="Z939" s="170">
        <v>2017011000179</v>
      </c>
      <c r="AA939" s="170" t="s">
        <v>1238</v>
      </c>
      <c r="AB939" s="169" t="s">
        <v>1224</v>
      </c>
      <c r="AC939" s="169" t="s">
        <v>1225</v>
      </c>
      <c r="AD939" s="170">
        <v>3202010</v>
      </c>
      <c r="AE939" s="169" t="s">
        <v>1226</v>
      </c>
      <c r="AF939" s="169" t="s">
        <v>1263</v>
      </c>
      <c r="AG939" s="168" t="s">
        <v>1128</v>
      </c>
      <c r="AH939" s="192"/>
    </row>
    <row r="940" spans="1:34" ht="98.25" customHeight="1" x14ac:dyDescent="0.25">
      <c r="A940" s="192"/>
      <c r="B940" s="168" t="s">
        <v>1314</v>
      </c>
      <c r="C940" s="168" t="s">
        <v>1369</v>
      </c>
      <c r="D940" s="168" t="s">
        <v>1375</v>
      </c>
      <c r="E940" s="183" t="s">
        <v>1375</v>
      </c>
      <c r="F940" s="168" t="s">
        <v>1116</v>
      </c>
      <c r="G940" s="183" t="s">
        <v>1158</v>
      </c>
      <c r="H940" s="168" t="s">
        <v>1117</v>
      </c>
      <c r="I940" s="168" t="s">
        <v>1118</v>
      </c>
      <c r="J940" s="184">
        <v>16534057</v>
      </c>
      <c r="K940" s="185">
        <v>0</v>
      </c>
      <c r="L940" s="168" t="s">
        <v>1298</v>
      </c>
      <c r="M940" s="185">
        <v>11144713.300000001</v>
      </c>
      <c r="N940" s="168" t="s">
        <v>1370</v>
      </c>
      <c r="O940" s="168"/>
      <c r="P940" s="168" t="s">
        <v>1370</v>
      </c>
      <c r="Q940" s="168"/>
      <c r="R940" s="168" t="s">
        <v>1370</v>
      </c>
      <c r="S940" s="168"/>
      <c r="T940" s="168" t="s">
        <v>1370</v>
      </c>
      <c r="U940" s="168"/>
      <c r="V940" s="168" t="s">
        <v>1370</v>
      </c>
      <c r="W940" s="168" t="s">
        <v>1165</v>
      </c>
      <c r="X940" s="183" t="s">
        <v>1160</v>
      </c>
      <c r="Y940" s="168" t="s">
        <v>55</v>
      </c>
      <c r="Z940" s="170">
        <v>2017011000179</v>
      </c>
      <c r="AA940" s="170" t="s">
        <v>1238</v>
      </c>
      <c r="AB940" s="169" t="s">
        <v>1224</v>
      </c>
      <c r="AC940" s="169" t="s">
        <v>1225</v>
      </c>
      <c r="AD940" s="170">
        <v>3202010</v>
      </c>
      <c r="AE940" s="169" t="s">
        <v>1226</v>
      </c>
      <c r="AF940" s="169" t="s">
        <v>1264</v>
      </c>
      <c r="AG940" s="168" t="s">
        <v>1128</v>
      </c>
      <c r="AH940" s="192"/>
    </row>
    <row r="941" spans="1:34" ht="98.25" customHeight="1" x14ac:dyDescent="0.25">
      <c r="A941" s="192"/>
      <c r="B941" s="168" t="s">
        <v>1314</v>
      </c>
      <c r="C941" s="168" t="s">
        <v>1369</v>
      </c>
      <c r="D941" s="168" t="s">
        <v>1375</v>
      </c>
      <c r="E941" s="183" t="s">
        <v>1375</v>
      </c>
      <c r="F941" s="168" t="s">
        <v>1116</v>
      </c>
      <c r="G941" s="183" t="s">
        <v>1158</v>
      </c>
      <c r="H941" s="168" t="s">
        <v>1117</v>
      </c>
      <c r="I941" s="168" t="s">
        <v>1118</v>
      </c>
      <c r="J941" s="184">
        <v>16534057</v>
      </c>
      <c r="K941" s="185">
        <v>0</v>
      </c>
      <c r="L941" s="168" t="s">
        <v>1298</v>
      </c>
      <c r="M941" s="185">
        <v>11144713.300000001</v>
      </c>
      <c r="N941" s="168" t="s">
        <v>1370</v>
      </c>
      <c r="O941" s="168"/>
      <c r="P941" s="168" t="s">
        <v>1370</v>
      </c>
      <c r="Q941" s="168"/>
      <c r="R941" s="168" t="s">
        <v>1370</v>
      </c>
      <c r="S941" s="168"/>
      <c r="T941" s="168" t="s">
        <v>1370</v>
      </c>
      <c r="U941" s="168"/>
      <c r="V941" s="168" t="s">
        <v>1370</v>
      </c>
      <c r="W941" s="168" t="s">
        <v>1165</v>
      </c>
      <c r="X941" s="183" t="s">
        <v>1160</v>
      </c>
      <c r="Y941" s="168" t="s">
        <v>55</v>
      </c>
      <c r="Z941" s="170">
        <v>2017011000179</v>
      </c>
      <c r="AA941" s="170" t="s">
        <v>1238</v>
      </c>
      <c r="AB941" s="169" t="s">
        <v>1224</v>
      </c>
      <c r="AC941" s="169" t="s">
        <v>1225</v>
      </c>
      <c r="AD941" s="170">
        <v>3202010</v>
      </c>
      <c r="AE941" s="169" t="s">
        <v>1226</v>
      </c>
      <c r="AF941" s="169" t="s">
        <v>1264</v>
      </c>
      <c r="AG941" s="168" t="s">
        <v>1128</v>
      </c>
      <c r="AH941" s="192"/>
    </row>
    <row r="942" spans="1:34" ht="98.25" customHeight="1" x14ac:dyDescent="0.25">
      <c r="A942" s="192"/>
      <c r="B942" s="168" t="s">
        <v>1314</v>
      </c>
      <c r="C942" s="168" t="s">
        <v>1369</v>
      </c>
      <c r="D942" s="168" t="s">
        <v>1375</v>
      </c>
      <c r="E942" s="183" t="s">
        <v>1375</v>
      </c>
      <c r="F942" s="168" t="s">
        <v>1116</v>
      </c>
      <c r="G942" s="183" t="s">
        <v>1158</v>
      </c>
      <c r="H942" s="168" t="s">
        <v>1117</v>
      </c>
      <c r="I942" s="168" t="s">
        <v>1118</v>
      </c>
      <c r="J942" s="184">
        <v>18079787</v>
      </c>
      <c r="K942" s="185">
        <v>0</v>
      </c>
      <c r="L942" s="168" t="s">
        <v>1298</v>
      </c>
      <c r="M942" s="185">
        <v>11144713.300000001</v>
      </c>
      <c r="N942" s="168" t="s">
        <v>1370</v>
      </c>
      <c r="O942" s="168"/>
      <c r="P942" s="168" t="s">
        <v>1370</v>
      </c>
      <c r="Q942" s="168"/>
      <c r="R942" s="168" t="s">
        <v>1370</v>
      </c>
      <c r="S942" s="168"/>
      <c r="T942" s="168" t="s">
        <v>1370</v>
      </c>
      <c r="U942" s="168"/>
      <c r="V942" s="168" t="s">
        <v>1370</v>
      </c>
      <c r="W942" s="168" t="s">
        <v>1165</v>
      </c>
      <c r="X942" s="183" t="s">
        <v>1160</v>
      </c>
      <c r="Y942" s="168" t="s">
        <v>55</v>
      </c>
      <c r="Z942" s="170">
        <v>2017011000179</v>
      </c>
      <c r="AA942" s="170" t="s">
        <v>1238</v>
      </c>
      <c r="AB942" s="169" t="s">
        <v>1224</v>
      </c>
      <c r="AC942" s="169" t="s">
        <v>1225</v>
      </c>
      <c r="AD942" s="170">
        <v>3202010</v>
      </c>
      <c r="AE942" s="169" t="s">
        <v>1226</v>
      </c>
      <c r="AF942" s="169" t="s">
        <v>1264</v>
      </c>
      <c r="AG942" s="168" t="s">
        <v>1128</v>
      </c>
      <c r="AH942" s="192"/>
    </row>
    <row r="943" spans="1:34" ht="98.25" customHeight="1" x14ac:dyDescent="0.25">
      <c r="A943" s="192"/>
      <c r="B943" s="168" t="s">
        <v>1314</v>
      </c>
      <c r="C943" s="168" t="s">
        <v>1369</v>
      </c>
      <c r="D943" s="168" t="s">
        <v>1375</v>
      </c>
      <c r="E943" s="183" t="s">
        <v>1375</v>
      </c>
      <c r="F943" s="168" t="s">
        <v>1116</v>
      </c>
      <c r="G943" s="183" t="s">
        <v>1158</v>
      </c>
      <c r="H943" s="168" t="s">
        <v>1117</v>
      </c>
      <c r="I943" s="168" t="s">
        <v>1118</v>
      </c>
      <c r="J943" s="184">
        <v>18079787</v>
      </c>
      <c r="K943" s="185">
        <v>0</v>
      </c>
      <c r="L943" s="168" t="s">
        <v>1298</v>
      </c>
      <c r="M943" s="185">
        <v>11144713.300000001</v>
      </c>
      <c r="N943" s="168" t="s">
        <v>1370</v>
      </c>
      <c r="O943" s="168"/>
      <c r="P943" s="168" t="s">
        <v>1370</v>
      </c>
      <c r="Q943" s="168"/>
      <c r="R943" s="168" t="s">
        <v>1370</v>
      </c>
      <c r="S943" s="168"/>
      <c r="T943" s="168" t="s">
        <v>1370</v>
      </c>
      <c r="U943" s="168"/>
      <c r="V943" s="168" t="s">
        <v>1370</v>
      </c>
      <c r="W943" s="168" t="s">
        <v>1165</v>
      </c>
      <c r="X943" s="183" t="s">
        <v>1160</v>
      </c>
      <c r="Y943" s="168" t="s">
        <v>55</v>
      </c>
      <c r="Z943" s="170">
        <v>2017011000179</v>
      </c>
      <c r="AA943" s="170" t="s">
        <v>1238</v>
      </c>
      <c r="AB943" s="169" t="s">
        <v>1224</v>
      </c>
      <c r="AC943" s="169" t="s">
        <v>1225</v>
      </c>
      <c r="AD943" s="170">
        <v>3202010</v>
      </c>
      <c r="AE943" s="169" t="s">
        <v>1226</v>
      </c>
      <c r="AF943" s="169" t="s">
        <v>1264</v>
      </c>
      <c r="AG943" s="168" t="s">
        <v>1128</v>
      </c>
      <c r="AH943" s="192"/>
    </row>
    <row r="944" spans="1:34" ht="98.25" customHeight="1" x14ac:dyDescent="0.25">
      <c r="A944" s="192"/>
      <c r="B944" s="168" t="s">
        <v>1314</v>
      </c>
      <c r="C944" s="168" t="s">
        <v>1369</v>
      </c>
      <c r="D944" s="168" t="s">
        <v>1375</v>
      </c>
      <c r="E944" s="183" t="s">
        <v>1375</v>
      </c>
      <c r="F944" s="168" t="s">
        <v>1116</v>
      </c>
      <c r="G944" s="183" t="s">
        <v>1158</v>
      </c>
      <c r="H944" s="168" t="s">
        <v>1117</v>
      </c>
      <c r="I944" s="168" t="s">
        <v>1118</v>
      </c>
      <c r="J944" s="184">
        <v>18079787</v>
      </c>
      <c r="K944" s="185">
        <v>0</v>
      </c>
      <c r="L944" s="168" t="s">
        <v>1298</v>
      </c>
      <c r="M944" s="185">
        <v>11144713.300000001</v>
      </c>
      <c r="N944" s="168" t="s">
        <v>1370</v>
      </c>
      <c r="O944" s="168"/>
      <c r="P944" s="168" t="s">
        <v>1370</v>
      </c>
      <c r="Q944" s="168"/>
      <c r="R944" s="168" t="s">
        <v>1370</v>
      </c>
      <c r="S944" s="168"/>
      <c r="T944" s="168" t="s">
        <v>1370</v>
      </c>
      <c r="U944" s="168"/>
      <c r="V944" s="168" t="s">
        <v>1370</v>
      </c>
      <c r="W944" s="168" t="s">
        <v>1165</v>
      </c>
      <c r="X944" s="183" t="s">
        <v>1160</v>
      </c>
      <c r="Y944" s="168" t="s">
        <v>55</v>
      </c>
      <c r="Z944" s="170">
        <v>2017011000179</v>
      </c>
      <c r="AA944" s="170" t="s">
        <v>1238</v>
      </c>
      <c r="AB944" s="169" t="s">
        <v>1224</v>
      </c>
      <c r="AC944" s="169" t="s">
        <v>1225</v>
      </c>
      <c r="AD944" s="170">
        <v>3202010</v>
      </c>
      <c r="AE944" s="169" t="s">
        <v>1226</v>
      </c>
      <c r="AF944" s="169" t="s">
        <v>1264</v>
      </c>
      <c r="AG944" s="168" t="s">
        <v>1128</v>
      </c>
      <c r="AH944" s="192"/>
    </row>
    <row r="945" spans="1:34" ht="98.25" customHeight="1" x14ac:dyDescent="0.25">
      <c r="A945" s="192"/>
      <c r="B945" s="168" t="s">
        <v>1314</v>
      </c>
      <c r="C945" s="168" t="s">
        <v>1369</v>
      </c>
      <c r="D945" s="168" t="s">
        <v>1375</v>
      </c>
      <c r="E945" s="183" t="s">
        <v>1375</v>
      </c>
      <c r="F945" s="168" t="s">
        <v>1116</v>
      </c>
      <c r="G945" s="183" t="s">
        <v>1158</v>
      </c>
      <c r="H945" s="168" t="s">
        <v>1117</v>
      </c>
      <c r="I945" s="168" t="s">
        <v>1118</v>
      </c>
      <c r="J945" s="184">
        <v>24196425</v>
      </c>
      <c r="K945" s="185">
        <v>0</v>
      </c>
      <c r="L945" s="168" t="s">
        <v>1298</v>
      </c>
      <c r="M945" s="185">
        <v>16309337.239999998</v>
      </c>
      <c r="N945" s="168" t="s">
        <v>1370</v>
      </c>
      <c r="O945" s="168"/>
      <c r="P945" s="168" t="s">
        <v>1370</v>
      </c>
      <c r="Q945" s="168"/>
      <c r="R945" s="168" t="s">
        <v>1370</v>
      </c>
      <c r="S945" s="168"/>
      <c r="T945" s="168" t="s">
        <v>1370</v>
      </c>
      <c r="U945" s="168"/>
      <c r="V945" s="168" t="s">
        <v>1370</v>
      </c>
      <c r="W945" s="168" t="s">
        <v>1165</v>
      </c>
      <c r="X945" s="183" t="s">
        <v>1160</v>
      </c>
      <c r="Y945" s="168" t="s">
        <v>55</v>
      </c>
      <c r="Z945" s="170">
        <v>2017011000179</v>
      </c>
      <c r="AA945" s="170" t="s">
        <v>1238</v>
      </c>
      <c r="AB945" s="169" t="s">
        <v>1224</v>
      </c>
      <c r="AC945" s="169" t="s">
        <v>1225</v>
      </c>
      <c r="AD945" s="170">
        <v>3202010</v>
      </c>
      <c r="AE945" s="169" t="s">
        <v>1226</v>
      </c>
      <c r="AF945" s="169" t="s">
        <v>1264</v>
      </c>
      <c r="AG945" s="168" t="s">
        <v>1128</v>
      </c>
      <c r="AH945" s="192"/>
    </row>
    <row r="946" spans="1:34" ht="98.25" customHeight="1" x14ac:dyDescent="0.25">
      <c r="A946" s="192"/>
      <c r="B946" s="168" t="s">
        <v>1314</v>
      </c>
      <c r="C946" s="168" t="s">
        <v>1369</v>
      </c>
      <c r="D946" s="168" t="s">
        <v>1375</v>
      </c>
      <c r="E946" s="183" t="s">
        <v>1375</v>
      </c>
      <c r="F946" s="168" t="s">
        <v>1116</v>
      </c>
      <c r="G946" s="183" t="s">
        <v>1158</v>
      </c>
      <c r="H946" s="168" t="s">
        <v>1117</v>
      </c>
      <c r="I946" s="168" t="s">
        <v>1118</v>
      </c>
      <c r="J946" s="184">
        <v>15500000</v>
      </c>
      <c r="K946" s="185">
        <v>0</v>
      </c>
      <c r="L946" s="168" t="s">
        <v>1298</v>
      </c>
      <c r="M946" s="185">
        <v>0</v>
      </c>
      <c r="N946" s="168" t="s">
        <v>1298</v>
      </c>
      <c r="O946" s="168"/>
      <c r="P946" s="168" t="s">
        <v>1370</v>
      </c>
      <c r="Q946" s="168"/>
      <c r="R946" s="168" t="s">
        <v>1370</v>
      </c>
      <c r="S946" s="168"/>
      <c r="T946" s="168" t="s">
        <v>1370</v>
      </c>
      <c r="U946" s="168"/>
      <c r="V946" s="168" t="s">
        <v>1370</v>
      </c>
      <c r="W946" s="168" t="s">
        <v>1165</v>
      </c>
      <c r="X946" s="183" t="s">
        <v>1160</v>
      </c>
      <c r="Y946" s="168" t="s">
        <v>55</v>
      </c>
      <c r="Z946" s="170">
        <v>2017011000179</v>
      </c>
      <c r="AA946" s="170" t="s">
        <v>1238</v>
      </c>
      <c r="AB946" s="169" t="s">
        <v>1166</v>
      </c>
      <c r="AC946" s="169" t="s">
        <v>1167</v>
      </c>
      <c r="AD946" s="170">
        <v>3202032</v>
      </c>
      <c r="AE946" s="169" t="s">
        <v>1217</v>
      </c>
      <c r="AF946" s="169" t="s">
        <v>1289</v>
      </c>
      <c r="AG946" s="168" t="s">
        <v>1151</v>
      </c>
      <c r="AH946" s="192"/>
    </row>
    <row r="947" spans="1:34" ht="98.25" customHeight="1" x14ac:dyDescent="0.25">
      <c r="A947" s="192"/>
      <c r="B947" s="168" t="s">
        <v>1314</v>
      </c>
      <c r="C947" s="168" t="s">
        <v>1369</v>
      </c>
      <c r="D947" s="168" t="s">
        <v>1375</v>
      </c>
      <c r="E947" s="183" t="s">
        <v>1375</v>
      </c>
      <c r="F947" s="168" t="s">
        <v>1116</v>
      </c>
      <c r="G947" s="183" t="s">
        <v>1158</v>
      </c>
      <c r="H947" s="168" t="s">
        <v>1117</v>
      </c>
      <c r="I947" s="168" t="s">
        <v>1118</v>
      </c>
      <c r="J947" s="184">
        <v>15532000</v>
      </c>
      <c r="K947" s="185">
        <v>0</v>
      </c>
      <c r="L947" s="168" t="s">
        <v>1298</v>
      </c>
      <c r="M947" s="185">
        <v>0</v>
      </c>
      <c r="N947" s="168" t="s">
        <v>1298</v>
      </c>
      <c r="O947" s="168"/>
      <c r="P947" s="168" t="s">
        <v>1370</v>
      </c>
      <c r="Q947" s="168"/>
      <c r="R947" s="168" t="s">
        <v>1370</v>
      </c>
      <c r="S947" s="168"/>
      <c r="T947" s="168" t="s">
        <v>1370</v>
      </c>
      <c r="U947" s="168"/>
      <c r="V947" s="168" t="s">
        <v>1370</v>
      </c>
      <c r="W947" s="168" t="s">
        <v>1165</v>
      </c>
      <c r="X947" s="183" t="s">
        <v>1160</v>
      </c>
      <c r="Y947" s="168" t="s">
        <v>55</v>
      </c>
      <c r="Z947" s="170">
        <v>2017011000179</v>
      </c>
      <c r="AA947" s="170" t="s">
        <v>1238</v>
      </c>
      <c r="AB947" s="169" t="s">
        <v>1166</v>
      </c>
      <c r="AC947" s="169" t="s">
        <v>1167</v>
      </c>
      <c r="AD947" s="170">
        <v>3202032</v>
      </c>
      <c r="AE947" s="169" t="s">
        <v>1217</v>
      </c>
      <c r="AF947" s="169" t="s">
        <v>1289</v>
      </c>
      <c r="AG947" s="168" t="s">
        <v>1151</v>
      </c>
      <c r="AH947" s="192"/>
    </row>
    <row r="948" spans="1:34" ht="98.25" customHeight="1" x14ac:dyDescent="0.25">
      <c r="A948" s="192"/>
      <c r="B948" s="168" t="s">
        <v>1314</v>
      </c>
      <c r="C948" s="168" t="s">
        <v>1369</v>
      </c>
      <c r="D948" s="168" t="s">
        <v>1375</v>
      </c>
      <c r="E948" s="183" t="s">
        <v>1375</v>
      </c>
      <c r="F948" s="168" t="s">
        <v>1116</v>
      </c>
      <c r="G948" s="183" t="s">
        <v>1158</v>
      </c>
      <c r="H948" s="168" t="s">
        <v>1117</v>
      </c>
      <c r="I948" s="168" t="s">
        <v>1118</v>
      </c>
      <c r="J948" s="184">
        <v>15532000</v>
      </c>
      <c r="K948" s="185">
        <v>0</v>
      </c>
      <c r="L948" s="168" t="s">
        <v>1298</v>
      </c>
      <c r="M948" s="185">
        <v>0</v>
      </c>
      <c r="N948" s="168" t="s">
        <v>1298</v>
      </c>
      <c r="O948" s="168"/>
      <c r="P948" s="168" t="s">
        <v>1370</v>
      </c>
      <c r="Q948" s="168"/>
      <c r="R948" s="168" t="s">
        <v>1370</v>
      </c>
      <c r="S948" s="168"/>
      <c r="T948" s="168" t="s">
        <v>1370</v>
      </c>
      <c r="U948" s="168"/>
      <c r="V948" s="168" t="s">
        <v>1370</v>
      </c>
      <c r="W948" s="168" t="s">
        <v>1165</v>
      </c>
      <c r="X948" s="183" t="s">
        <v>1160</v>
      </c>
      <c r="Y948" s="168" t="s">
        <v>55</v>
      </c>
      <c r="Z948" s="170">
        <v>2017011000179</v>
      </c>
      <c r="AA948" s="170" t="s">
        <v>1238</v>
      </c>
      <c r="AB948" s="169" t="s">
        <v>1166</v>
      </c>
      <c r="AC948" s="169" t="s">
        <v>1167</v>
      </c>
      <c r="AD948" s="170">
        <v>3202032</v>
      </c>
      <c r="AE948" s="169" t="s">
        <v>1217</v>
      </c>
      <c r="AF948" s="169" t="s">
        <v>1289</v>
      </c>
      <c r="AG948" s="168" t="s">
        <v>1151</v>
      </c>
      <c r="AH948" s="192"/>
    </row>
    <row r="949" spans="1:34" ht="98.25" customHeight="1" x14ac:dyDescent="0.25">
      <c r="A949" s="192"/>
      <c r="B949" s="168" t="s">
        <v>1314</v>
      </c>
      <c r="C949" s="168" t="s">
        <v>1369</v>
      </c>
      <c r="D949" s="168" t="s">
        <v>1375</v>
      </c>
      <c r="E949" s="183" t="s">
        <v>1375</v>
      </c>
      <c r="F949" s="168" t="s">
        <v>1116</v>
      </c>
      <c r="G949" s="183" t="s">
        <v>1158</v>
      </c>
      <c r="H949" s="168" t="s">
        <v>1117</v>
      </c>
      <c r="I949" s="168" t="s">
        <v>1118</v>
      </c>
      <c r="J949" s="184">
        <v>15532000</v>
      </c>
      <c r="K949" s="185">
        <v>0</v>
      </c>
      <c r="L949" s="168" t="s">
        <v>1298</v>
      </c>
      <c r="M949" s="185">
        <v>0</v>
      </c>
      <c r="N949" s="168" t="s">
        <v>1298</v>
      </c>
      <c r="O949" s="168"/>
      <c r="P949" s="168" t="s">
        <v>1370</v>
      </c>
      <c r="Q949" s="168"/>
      <c r="R949" s="168" t="s">
        <v>1370</v>
      </c>
      <c r="S949" s="168"/>
      <c r="T949" s="168" t="s">
        <v>1370</v>
      </c>
      <c r="U949" s="168"/>
      <c r="V949" s="168" t="s">
        <v>1370</v>
      </c>
      <c r="W949" s="168" t="s">
        <v>1165</v>
      </c>
      <c r="X949" s="183" t="s">
        <v>1160</v>
      </c>
      <c r="Y949" s="168" t="s">
        <v>55</v>
      </c>
      <c r="Z949" s="170">
        <v>2017011000179</v>
      </c>
      <c r="AA949" s="170" t="s">
        <v>1238</v>
      </c>
      <c r="AB949" s="169" t="s">
        <v>1166</v>
      </c>
      <c r="AC949" s="169" t="s">
        <v>1167</v>
      </c>
      <c r="AD949" s="170">
        <v>3202032</v>
      </c>
      <c r="AE949" s="169" t="s">
        <v>1217</v>
      </c>
      <c r="AF949" s="169" t="s">
        <v>1289</v>
      </c>
      <c r="AG949" s="168" t="s">
        <v>1151</v>
      </c>
      <c r="AH949" s="192"/>
    </row>
    <row r="950" spans="1:34" ht="98.25" customHeight="1" x14ac:dyDescent="0.25">
      <c r="A950" s="192"/>
      <c r="B950" s="168" t="s">
        <v>1314</v>
      </c>
      <c r="C950" s="168" t="s">
        <v>1369</v>
      </c>
      <c r="D950" s="168" t="s">
        <v>1375</v>
      </c>
      <c r="E950" s="183" t="s">
        <v>1375</v>
      </c>
      <c r="F950" s="168" t="s">
        <v>1116</v>
      </c>
      <c r="G950" s="183" t="s">
        <v>1158</v>
      </c>
      <c r="H950" s="168" t="s">
        <v>1117</v>
      </c>
      <c r="I950" s="168" t="s">
        <v>1118</v>
      </c>
      <c r="J950" s="184">
        <v>15532000</v>
      </c>
      <c r="K950" s="185">
        <v>0</v>
      </c>
      <c r="L950" s="168" t="s">
        <v>1298</v>
      </c>
      <c r="M950" s="185">
        <v>0</v>
      </c>
      <c r="N950" s="168" t="s">
        <v>1298</v>
      </c>
      <c r="O950" s="168"/>
      <c r="P950" s="168" t="s">
        <v>1370</v>
      </c>
      <c r="Q950" s="168"/>
      <c r="R950" s="168" t="s">
        <v>1370</v>
      </c>
      <c r="S950" s="168"/>
      <c r="T950" s="168" t="s">
        <v>1370</v>
      </c>
      <c r="U950" s="168"/>
      <c r="V950" s="168" t="s">
        <v>1370</v>
      </c>
      <c r="W950" s="168" t="s">
        <v>1165</v>
      </c>
      <c r="X950" s="183" t="s">
        <v>1160</v>
      </c>
      <c r="Y950" s="168" t="s">
        <v>55</v>
      </c>
      <c r="Z950" s="170">
        <v>2017011000179</v>
      </c>
      <c r="AA950" s="170" t="s">
        <v>1238</v>
      </c>
      <c r="AB950" s="169" t="s">
        <v>1166</v>
      </c>
      <c r="AC950" s="169" t="s">
        <v>1167</v>
      </c>
      <c r="AD950" s="170">
        <v>3202032</v>
      </c>
      <c r="AE950" s="169" t="s">
        <v>1217</v>
      </c>
      <c r="AF950" s="169" t="s">
        <v>1289</v>
      </c>
      <c r="AG950" s="168" t="s">
        <v>1151</v>
      </c>
      <c r="AH950" s="192"/>
    </row>
    <row r="951" spans="1:34" ht="98.25" customHeight="1" x14ac:dyDescent="0.25">
      <c r="A951" s="192"/>
      <c r="B951" s="168" t="s">
        <v>1314</v>
      </c>
      <c r="C951" s="168" t="s">
        <v>1369</v>
      </c>
      <c r="D951" s="168" t="s">
        <v>1375</v>
      </c>
      <c r="E951" s="183" t="s">
        <v>1375</v>
      </c>
      <c r="F951" s="168" t="s">
        <v>1116</v>
      </c>
      <c r="G951" s="183" t="s">
        <v>1158</v>
      </c>
      <c r="H951" s="168" t="s">
        <v>1117</v>
      </c>
      <c r="I951" s="168" t="s">
        <v>1118</v>
      </c>
      <c r="J951" s="184">
        <v>15532000</v>
      </c>
      <c r="K951" s="185">
        <v>0</v>
      </c>
      <c r="L951" s="168" t="s">
        <v>1298</v>
      </c>
      <c r="M951" s="185">
        <v>0</v>
      </c>
      <c r="N951" s="168" t="s">
        <v>1298</v>
      </c>
      <c r="O951" s="168"/>
      <c r="P951" s="168" t="s">
        <v>1370</v>
      </c>
      <c r="Q951" s="168"/>
      <c r="R951" s="168" t="s">
        <v>1370</v>
      </c>
      <c r="S951" s="168"/>
      <c r="T951" s="168" t="s">
        <v>1370</v>
      </c>
      <c r="U951" s="168"/>
      <c r="V951" s="168" t="s">
        <v>1370</v>
      </c>
      <c r="W951" s="168" t="s">
        <v>1165</v>
      </c>
      <c r="X951" s="183" t="s">
        <v>1160</v>
      </c>
      <c r="Y951" s="168" t="s">
        <v>55</v>
      </c>
      <c r="Z951" s="170">
        <v>2017011000179</v>
      </c>
      <c r="AA951" s="170" t="s">
        <v>1238</v>
      </c>
      <c r="AB951" s="169" t="s">
        <v>1166</v>
      </c>
      <c r="AC951" s="169" t="s">
        <v>1167</v>
      </c>
      <c r="AD951" s="170">
        <v>3202032</v>
      </c>
      <c r="AE951" s="169" t="s">
        <v>1217</v>
      </c>
      <c r="AF951" s="169" t="s">
        <v>1289</v>
      </c>
      <c r="AG951" s="168" t="s">
        <v>1151</v>
      </c>
      <c r="AH951" s="192"/>
    </row>
    <row r="952" spans="1:34" ht="98.25" customHeight="1" x14ac:dyDescent="0.25">
      <c r="A952" s="192"/>
      <c r="B952" s="168" t="s">
        <v>1314</v>
      </c>
      <c r="C952" s="168" t="s">
        <v>1369</v>
      </c>
      <c r="D952" s="168" t="s">
        <v>1375</v>
      </c>
      <c r="E952" s="183" t="s">
        <v>1375</v>
      </c>
      <c r="F952" s="168" t="s">
        <v>1116</v>
      </c>
      <c r="G952" s="183" t="s">
        <v>1158</v>
      </c>
      <c r="H952" s="168" t="s">
        <v>1117</v>
      </c>
      <c r="I952" s="168" t="s">
        <v>1118</v>
      </c>
      <c r="J952" s="184">
        <v>15532000</v>
      </c>
      <c r="K952" s="185">
        <v>0</v>
      </c>
      <c r="L952" s="168" t="s">
        <v>1298</v>
      </c>
      <c r="M952" s="185">
        <v>0</v>
      </c>
      <c r="N952" s="168" t="s">
        <v>1298</v>
      </c>
      <c r="O952" s="168"/>
      <c r="P952" s="168" t="s">
        <v>1370</v>
      </c>
      <c r="Q952" s="168"/>
      <c r="R952" s="168" t="s">
        <v>1370</v>
      </c>
      <c r="S952" s="168"/>
      <c r="T952" s="168" t="s">
        <v>1370</v>
      </c>
      <c r="U952" s="168"/>
      <c r="V952" s="168" t="s">
        <v>1370</v>
      </c>
      <c r="W952" s="168" t="s">
        <v>1165</v>
      </c>
      <c r="X952" s="183" t="s">
        <v>1160</v>
      </c>
      <c r="Y952" s="168" t="s">
        <v>55</v>
      </c>
      <c r="Z952" s="170">
        <v>2017011000179</v>
      </c>
      <c r="AA952" s="170" t="s">
        <v>1238</v>
      </c>
      <c r="AB952" s="169" t="s">
        <v>1166</v>
      </c>
      <c r="AC952" s="169" t="s">
        <v>1167</v>
      </c>
      <c r="AD952" s="170">
        <v>3202032</v>
      </c>
      <c r="AE952" s="169" t="s">
        <v>1217</v>
      </c>
      <c r="AF952" s="169" t="s">
        <v>1289</v>
      </c>
      <c r="AG952" s="168" t="s">
        <v>1151</v>
      </c>
      <c r="AH952" s="192"/>
    </row>
    <row r="953" spans="1:34" ht="98.25" customHeight="1" x14ac:dyDescent="0.25">
      <c r="A953" s="192"/>
      <c r="B953" s="168" t="s">
        <v>1314</v>
      </c>
      <c r="C953" s="168" t="s">
        <v>1369</v>
      </c>
      <c r="D953" s="168" t="s">
        <v>1375</v>
      </c>
      <c r="E953" s="183" t="s">
        <v>1375</v>
      </c>
      <c r="F953" s="168" t="s">
        <v>1116</v>
      </c>
      <c r="G953" s="183" t="s">
        <v>1158</v>
      </c>
      <c r="H953" s="168" t="s">
        <v>1117</v>
      </c>
      <c r="I953" s="168" t="s">
        <v>1118</v>
      </c>
      <c r="J953" s="184">
        <v>15532000</v>
      </c>
      <c r="K953" s="185">
        <v>0</v>
      </c>
      <c r="L953" s="168" t="s">
        <v>1298</v>
      </c>
      <c r="M953" s="185">
        <v>0</v>
      </c>
      <c r="N953" s="168" t="s">
        <v>1298</v>
      </c>
      <c r="O953" s="168"/>
      <c r="P953" s="168" t="s">
        <v>1370</v>
      </c>
      <c r="Q953" s="168"/>
      <c r="R953" s="168" t="s">
        <v>1370</v>
      </c>
      <c r="S953" s="168"/>
      <c r="T953" s="168" t="s">
        <v>1370</v>
      </c>
      <c r="U953" s="168"/>
      <c r="V953" s="168" t="s">
        <v>1370</v>
      </c>
      <c r="W953" s="168" t="s">
        <v>1165</v>
      </c>
      <c r="X953" s="183" t="s">
        <v>1160</v>
      </c>
      <c r="Y953" s="168" t="s">
        <v>55</v>
      </c>
      <c r="Z953" s="170">
        <v>2017011000179</v>
      </c>
      <c r="AA953" s="170" t="s">
        <v>1238</v>
      </c>
      <c r="AB953" s="169" t="s">
        <v>1166</v>
      </c>
      <c r="AC953" s="169" t="s">
        <v>1167</v>
      </c>
      <c r="AD953" s="170">
        <v>3202032</v>
      </c>
      <c r="AE953" s="169" t="s">
        <v>1217</v>
      </c>
      <c r="AF953" s="169" t="s">
        <v>1289</v>
      </c>
      <c r="AG953" s="168" t="s">
        <v>1151</v>
      </c>
      <c r="AH953" s="192"/>
    </row>
    <row r="954" spans="1:34" ht="98.25" customHeight="1" x14ac:dyDescent="0.25">
      <c r="A954" s="192"/>
      <c r="B954" s="168" t="s">
        <v>1314</v>
      </c>
      <c r="C954" s="168" t="s">
        <v>1369</v>
      </c>
      <c r="D954" s="168" t="s">
        <v>1375</v>
      </c>
      <c r="E954" s="183" t="s">
        <v>1375</v>
      </c>
      <c r="F954" s="168" t="s">
        <v>1116</v>
      </c>
      <c r="G954" s="183" t="s">
        <v>1158</v>
      </c>
      <c r="H954" s="168" t="s">
        <v>1117</v>
      </c>
      <c r="I954" s="168" t="s">
        <v>1118</v>
      </c>
      <c r="J954" s="184">
        <v>15532000</v>
      </c>
      <c r="K954" s="185">
        <v>0</v>
      </c>
      <c r="L954" s="168" t="s">
        <v>1298</v>
      </c>
      <c r="M954" s="185">
        <v>0</v>
      </c>
      <c r="N954" s="168" t="s">
        <v>1298</v>
      </c>
      <c r="O954" s="168"/>
      <c r="P954" s="168" t="s">
        <v>1370</v>
      </c>
      <c r="Q954" s="168"/>
      <c r="R954" s="168" t="s">
        <v>1370</v>
      </c>
      <c r="S954" s="168"/>
      <c r="T954" s="168" t="s">
        <v>1370</v>
      </c>
      <c r="U954" s="168"/>
      <c r="V954" s="168" t="s">
        <v>1370</v>
      </c>
      <c r="W954" s="168" t="s">
        <v>1165</v>
      </c>
      <c r="X954" s="183" t="s">
        <v>1160</v>
      </c>
      <c r="Y954" s="168" t="s">
        <v>55</v>
      </c>
      <c r="Z954" s="170">
        <v>2017011000179</v>
      </c>
      <c r="AA954" s="170" t="s">
        <v>1238</v>
      </c>
      <c r="AB954" s="169" t="s">
        <v>1166</v>
      </c>
      <c r="AC954" s="169" t="s">
        <v>1167</v>
      </c>
      <c r="AD954" s="170">
        <v>3202032</v>
      </c>
      <c r="AE954" s="169" t="s">
        <v>1217</v>
      </c>
      <c r="AF954" s="169" t="s">
        <v>1289</v>
      </c>
      <c r="AG954" s="168" t="s">
        <v>1151</v>
      </c>
      <c r="AH954" s="192"/>
    </row>
    <row r="955" spans="1:34" ht="98.25" customHeight="1" x14ac:dyDescent="0.25">
      <c r="A955" s="192"/>
      <c r="B955" s="168" t="s">
        <v>1314</v>
      </c>
      <c r="C955" s="168" t="s">
        <v>1369</v>
      </c>
      <c r="D955" s="168" t="s">
        <v>1375</v>
      </c>
      <c r="E955" s="183" t="s">
        <v>1375</v>
      </c>
      <c r="F955" s="168" t="s">
        <v>1116</v>
      </c>
      <c r="G955" s="183" t="s">
        <v>1158</v>
      </c>
      <c r="H955" s="168" t="s">
        <v>1117</v>
      </c>
      <c r="I955" s="168" t="s">
        <v>1118</v>
      </c>
      <c r="J955" s="184">
        <v>15532000</v>
      </c>
      <c r="K955" s="185">
        <v>0</v>
      </c>
      <c r="L955" s="168" t="s">
        <v>1298</v>
      </c>
      <c r="M955" s="185">
        <v>0</v>
      </c>
      <c r="N955" s="168" t="s">
        <v>1298</v>
      </c>
      <c r="O955" s="168"/>
      <c r="P955" s="168" t="s">
        <v>1370</v>
      </c>
      <c r="Q955" s="168"/>
      <c r="R955" s="168" t="s">
        <v>1370</v>
      </c>
      <c r="S955" s="168"/>
      <c r="T955" s="168" t="s">
        <v>1370</v>
      </c>
      <c r="U955" s="168"/>
      <c r="V955" s="168" t="s">
        <v>1370</v>
      </c>
      <c r="W955" s="168" t="s">
        <v>1165</v>
      </c>
      <c r="X955" s="183" t="s">
        <v>1160</v>
      </c>
      <c r="Y955" s="168" t="s">
        <v>55</v>
      </c>
      <c r="Z955" s="170">
        <v>2017011000179</v>
      </c>
      <c r="AA955" s="170" t="s">
        <v>1238</v>
      </c>
      <c r="AB955" s="169" t="s">
        <v>1166</v>
      </c>
      <c r="AC955" s="169" t="s">
        <v>1167</v>
      </c>
      <c r="AD955" s="170">
        <v>3202032</v>
      </c>
      <c r="AE955" s="169" t="s">
        <v>1217</v>
      </c>
      <c r="AF955" s="169" t="s">
        <v>1289</v>
      </c>
      <c r="AG955" s="168" t="s">
        <v>1151</v>
      </c>
      <c r="AH955" s="192"/>
    </row>
    <row r="956" spans="1:34" ht="98.25" customHeight="1" x14ac:dyDescent="0.25">
      <c r="A956" s="192"/>
      <c r="B956" s="168" t="s">
        <v>1314</v>
      </c>
      <c r="C956" s="168" t="s">
        <v>1369</v>
      </c>
      <c r="D956" s="168" t="s">
        <v>1375</v>
      </c>
      <c r="E956" s="183" t="s">
        <v>1375</v>
      </c>
      <c r="F956" s="168" t="s">
        <v>1116</v>
      </c>
      <c r="G956" s="183" t="s">
        <v>1158</v>
      </c>
      <c r="H956" s="168" t="s">
        <v>1117</v>
      </c>
      <c r="I956" s="168" t="s">
        <v>1118</v>
      </c>
      <c r="J956" s="184">
        <v>15532000</v>
      </c>
      <c r="K956" s="185">
        <v>0</v>
      </c>
      <c r="L956" s="168" t="s">
        <v>1298</v>
      </c>
      <c r="M956" s="185">
        <v>0</v>
      </c>
      <c r="N956" s="168" t="s">
        <v>1298</v>
      </c>
      <c r="O956" s="168"/>
      <c r="P956" s="168" t="s">
        <v>1370</v>
      </c>
      <c r="Q956" s="168"/>
      <c r="R956" s="168" t="s">
        <v>1370</v>
      </c>
      <c r="S956" s="168"/>
      <c r="T956" s="168" t="s">
        <v>1370</v>
      </c>
      <c r="U956" s="168"/>
      <c r="V956" s="168" t="s">
        <v>1370</v>
      </c>
      <c r="W956" s="168" t="s">
        <v>1165</v>
      </c>
      <c r="X956" s="183" t="s">
        <v>1160</v>
      </c>
      <c r="Y956" s="168" t="s">
        <v>55</v>
      </c>
      <c r="Z956" s="170">
        <v>2017011000179</v>
      </c>
      <c r="AA956" s="170" t="s">
        <v>1238</v>
      </c>
      <c r="AB956" s="169" t="s">
        <v>1166</v>
      </c>
      <c r="AC956" s="169" t="s">
        <v>1167</v>
      </c>
      <c r="AD956" s="170">
        <v>3202032</v>
      </c>
      <c r="AE956" s="169" t="s">
        <v>1217</v>
      </c>
      <c r="AF956" s="169" t="s">
        <v>1289</v>
      </c>
      <c r="AG956" s="168" t="s">
        <v>1151</v>
      </c>
      <c r="AH956" s="192"/>
    </row>
    <row r="957" spans="1:34" ht="98.25" customHeight="1" x14ac:dyDescent="0.25">
      <c r="A957" s="192"/>
      <c r="B957" s="168" t="s">
        <v>1314</v>
      </c>
      <c r="C957" s="168" t="s">
        <v>1369</v>
      </c>
      <c r="D957" s="168" t="s">
        <v>1375</v>
      </c>
      <c r="E957" s="183" t="s">
        <v>1375</v>
      </c>
      <c r="F957" s="168" t="s">
        <v>1116</v>
      </c>
      <c r="G957" s="183" t="s">
        <v>1158</v>
      </c>
      <c r="H957" s="168" t="s">
        <v>1117</v>
      </c>
      <c r="I957" s="168" t="s">
        <v>1118</v>
      </c>
      <c r="J957" s="184">
        <v>3244500</v>
      </c>
      <c r="K957" s="185">
        <v>0</v>
      </c>
      <c r="L957" s="168" t="s">
        <v>1298</v>
      </c>
      <c r="M957" s="185">
        <v>3244500</v>
      </c>
      <c r="N957" s="168">
        <v>47557</v>
      </c>
      <c r="O957" s="168"/>
      <c r="P957" s="168" t="s">
        <v>1370</v>
      </c>
      <c r="Q957" s="168"/>
      <c r="R957" s="168" t="s">
        <v>1370</v>
      </c>
      <c r="S957" s="168"/>
      <c r="T957" s="168" t="s">
        <v>1370</v>
      </c>
      <c r="U957" s="168"/>
      <c r="V957" s="168" t="s">
        <v>1370</v>
      </c>
      <c r="W957" s="168" t="s">
        <v>1165</v>
      </c>
      <c r="X957" s="183" t="s">
        <v>1160</v>
      </c>
      <c r="Y957" s="168" t="s">
        <v>55</v>
      </c>
      <c r="Z957" s="170">
        <v>2017011000179</v>
      </c>
      <c r="AA957" s="170" t="s">
        <v>1238</v>
      </c>
      <c r="AB957" s="169" t="s">
        <v>1166</v>
      </c>
      <c r="AC957" s="169" t="s">
        <v>1167</v>
      </c>
      <c r="AD957" s="170">
        <v>3202032</v>
      </c>
      <c r="AE957" s="169" t="s">
        <v>1217</v>
      </c>
      <c r="AF957" s="169" t="s">
        <v>1289</v>
      </c>
      <c r="AG957" s="168" t="s">
        <v>1126</v>
      </c>
      <c r="AH957" s="192"/>
    </row>
    <row r="958" spans="1:34" ht="98.25" customHeight="1" x14ac:dyDescent="0.25">
      <c r="A958" s="192"/>
      <c r="B958" s="168" t="s">
        <v>1314</v>
      </c>
      <c r="C958" s="168" t="s">
        <v>1369</v>
      </c>
      <c r="D958" s="168" t="s">
        <v>1375</v>
      </c>
      <c r="E958" s="183" t="s">
        <v>1375</v>
      </c>
      <c r="F958" s="168" t="s">
        <v>1116</v>
      </c>
      <c r="G958" s="183" t="s">
        <v>1158</v>
      </c>
      <c r="H958" s="168" t="s">
        <v>1117</v>
      </c>
      <c r="I958" s="168" t="s">
        <v>1118</v>
      </c>
      <c r="J958" s="184">
        <v>4686500</v>
      </c>
      <c r="K958" s="185">
        <v>0</v>
      </c>
      <c r="L958" s="168" t="s">
        <v>1298</v>
      </c>
      <c r="M958" s="185">
        <v>4686500</v>
      </c>
      <c r="N958" s="168">
        <v>47557</v>
      </c>
      <c r="O958" s="168"/>
      <c r="P958" s="168" t="s">
        <v>1370</v>
      </c>
      <c r="Q958" s="168"/>
      <c r="R958" s="168" t="s">
        <v>1370</v>
      </c>
      <c r="S958" s="168"/>
      <c r="T958" s="168" t="s">
        <v>1370</v>
      </c>
      <c r="U958" s="168"/>
      <c r="V958" s="168" t="s">
        <v>1370</v>
      </c>
      <c r="W958" s="168" t="s">
        <v>1165</v>
      </c>
      <c r="X958" s="183" t="s">
        <v>1160</v>
      </c>
      <c r="Y958" s="168" t="s">
        <v>55</v>
      </c>
      <c r="Z958" s="170">
        <v>2017011000179</v>
      </c>
      <c r="AA958" s="170" t="s">
        <v>1238</v>
      </c>
      <c r="AB958" s="169" t="s">
        <v>1166</v>
      </c>
      <c r="AC958" s="169" t="s">
        <v>1167</v>
      </c>
      <c r="AD958" s="170">
        <v>3202032</v>
      </c>
      <c r="AE958" s="169" t="s">
        <v>1217</v>
      </c>
      <c r="AF958" s="169" t="s">
        <v>1289</v>
      </c>
      <c r="AG958" s="168" t="s">
        <v>1126</v>
      </c>
      <c r="AH958" s="192"/>
    </row>
    <row r="959" spans="1:34" ht="98.25" customHeight="1" x14ac:dyDescent="0.25">
      <c r="A959" s="192"/>
      <c r="B959" s="168" t="s">
        <v>1314</v>
      </c>
      <c r="C959" s="168" t="s">
        <v>1369</v>
      </c>
      <c r="D959" s="168" t="s">
        <v>1375</v>
      </c>
      <c r="E959" s="183" t="s">
        <v>1375</v>
      </c>
      <c r="F959" s="168" t="s">
        <v>1116</v>
      </c>
      <c r="G959" s="183" t="s">
        <v>1158</v>
      </c>
      <c r="H959" s="168" t="s">
        <v>1117</v>
      </c>
      <c r="I959" s="168" t="s">
        <v>1118</v>
      </c>
      <c r="J959" s="184">
        <v>6718409.0909090908</v>
      </c>
      <c r="K959" s="185">
        <v>0</v>
      </c>
      <c r="L959" s="168" t="s">
        <v>1298</v>
      </c>
      <c r="M959" s="185">
        <v>6718409.0909090908</v>
      </c>
      <c r="N959" s="168">
        <v>47557</v>
      </c>
      <c r="O959" s="168"/>
      <c r="P959" s="168" t="s">
        <v>1370</v>
      </c>
      <c r="Q959" s="168"/>
      <c r="R959" s="168" t="s">
        <v>1370</v>
      </c>
      <c r="S959" s="168"/>
      <c r="T959" s="168" t="s">
        <v>1370</v>
      </c>
      <c r="U959" s="168"/>
      <c r="V959" s="168" t="s">
        <v>1370</v>
      </c>
      <c r="W959" s="168" t="s">
        <v>1165</v>
      </c>
      <c r="X959" s="183" t="s">
        <v>1160</v>
      </c>
      <c r="Y959" s="168" t="s">
        <v>55</v>
      </c>
      <c r="Z959" s="170">
        <v>2017011000179</v>
      </c>
      <c r="AA959" s="170" t="s">
        <v>1238</v>
      </c>
      <c r="AB959" s="169" t="s">
        <v>1166</v>
      </c>
      <c r="AC959" s="169" t="s">
        <v>1167</v>
      </c>
      <c r="AD959" s="170">
        <v>3202032</v>
      </c>
      <c r="AE959" s="169" t="s">
        <v>1217</v>
      </c>
      <c r="AF959" s="169" t="s">
        <v>1289</v>
      </c>
      <c r="AG959" s="168" t="s">
        <v>1126</v>
      </c>
      <c r="AH959" s="192"/>
    </row>
    <row r="960" spans="1:34" ht="98.25" customHeight="1" x14ac:dyDescent="0.25">
      <c r="A960" s="192"/>
      <c r="B960" s="168" t="s">
        <v>1314</v>
      </c>
      <c r="C960" s="168" t="s">
        <v>1369</v>
      </c>
      <c r="D960" s="168" t="s">
        <v>1375</v>
      </c>
      <c r="E960" s="183" t="s">
        <v>1375</v>
      </c>
      <c r="F960" s="168" t="s">
        <v>1116</v>
      </c>
      <c r="G960" s="183" t="s">
        <v>1158</v>
      </c>
      <c r="H960" s="168" t="s">
        <v>1117</v>
      </c>
      <c r="I960" s="168" t="s">
        <v>1118</v>
      </c>
      <c r="J960" s="184">
        <v>9831818.1818181816</v>
      </c>
      <c r="K960" s="185">
        <v>0</v>
      </c>
      <c r="L960" s="168" t="s">
        <v>1298</v>
      </c>
      <c r="M960" s="185">
        <v>9831818.1818181816</v>
      </c>
      <c r="N960" s="168">
        <v>47557</v>
      </c>
      <c r="O960" s="168"/>
      <c r="P960" s="168" t="s">
        <v>1370</v>
      </c>
      <c r="Q960" s="168"/>
      <c r="R960" s="168" t="s">
        <v>1370</v>
      </c>
      <c r="S960" s="168"/>
      <c r="T960" s="168" t="s">
        <v>1370</v>
      </c>
      <c r="U960" s="168"/>
      <c r="V960" s="168" t="s">
        <v>1370</v>
      </c>
      <c r="W960" s="168" t="s">
        <v>1165</v>
      </c>
      <c r="X960" s="183" t="s">
        <v>1160</v>
      </c>
      <c r="Y960" s="168" t="s">
        <v>55</v>
      </c>
      <c r="Z960" s="170">
        <v>2017011000179</v>
      </c>
      <c r="AA960" s="170" t="s">
        <v>1238</v>
      </c>
      <c r="AB960" s="169" t="s">
        <v>1166</v>
      </c>
      <c r="AC960" s="169" t="s">
        <v>1167</v>
      </c>
      <c r="AD960" s="170">
        <v>3202032</v>
      </c>
      <c r="AE960" s="169" t="s">
        <v>1217</v>
      </c>
      <c r="AF960" s="169" t="s">
        <v>1289</v>
      </c>
      <c r="AG960" s="168" t="s">
        <v>1126</v>
      </c>
      <c r="AH960" s="192"/>
    </row>
    <row r="961" spans="1:34" ht="98.25" customHeight="1" x14ac:dyDescent="0.25">
      <c r="A961" s="192"/>
      <c r="B961" s="168" t="s">
        <v>1314</v>
      </c>
      <c r="C961" s="168" t="s">
        <v>1369</v>
      </c>
      <c r="D961" s="168" t="s">
        <v>1375</v>
      </c>
      <c r="E961" s="183" t="s">
        <v>1375</v>
      </c>
      <c r="F961" s="168" t="s">
        <v>1152</v>
      </c>
      <c r="G961" s="183" t="s">
        <v>1158</v>
      </c>
      <c r="H961" s="168" t="s">
        <v>1117</v>
      </c>
      <c r="I961" s="168" t="s">
        <v>1118</v>
      </c>
      <c r="J961" s="184">
        <v>4000000</v>
      </c>
      <c r="K961" s="185">
        <v>0</v>
      </c>
      <c r="L961" s="168" t="s">
        <v>1298</v>
      </c>
      <c r="M961" s="185">
        <v>0</v>
      </c>
      <c r="N961" s="168" t="s">
        <v>1298</v>
      </c>
      <c r="O961" s="168"/>
      <c r="P961" s="168" t="s">
        <v>1370</v>
      </c>
      <c r="Q961" s="168"/>
      <c r="R961" s="168" t="s">
        <v>1370</v>
      </c>
      <c r="S961" s="168"/>
      <c r="T961" s="168" t="s">
        <v>1370</v>
      </c>
      <c r="U961" s="168"/>
      <c r="V961" s="168" t="s">
        <v>1370</v>
      </c>
      <c r="W961" s="168" t="s">
        <v>1165</v>
      </c>
      <c r="X961" s="183" t="s">
        <v>1160</v>
      </c>
      <c r="Y961" s="168" t="s">
        <v>55</v>
      </c>
      <c r="Z961" s="170">
        <v>2017011000179</v>
      </c>
      <c r="AA961" s="170" t="s">
        <v>1238</v>
      </c>
      <c r="AB961" s="169" t="s">
        <v>1166</v>
      </c>
      <c r="AC961" s="169" t="s">
        <v>1167</v>
      </c>
      <c r="AD961" s="170">
        <v>3202032</v>
      </c>
      <c r="AE961" s="169" t="s">
        <v>1217</v>
      </c>
      <c r="AF961" s="169" t="s">
        <v>1289</v>
      </c>
      <c r="AG961" s="168" t="s">
        <v>1126</v>
      </c>
      <c r="AH961" s="192"/>
    </row>
    <row r="962" spans="1:34" ht="98.25" customHeight="1" x14ac:dyDescent="0.25">
      <c r="A962" s="192"/>
      <c r="B962" s="168" t="s">
        <v>1314</v>
      </c>
      <c r="C962" s="168" t="s">
        <v>1369</v>
      </c>
      <c r="D962" s="168" t="s">
        <v>1375</v>
      </c>
      <c r="E962" s="183" t="s">
        <v>1375</v>
      </c>
      <c r="F962" s="168" t="s">
        <v>1152</v>
      </c>
      <c r="G962" s="183" t="s">
        <v>1158</v>
      </c>
      <c r="H962" s="168" t="s">
        <v>1117</v>
      </c>
      <c r="I962" s="168" t="s">
        <v>1118</v>
      </c>
      <c r="J962" s="184">
        <v>9980000</v>
      </c>
      <c r="K962" s="185">
        <v>0</v>
      </c>
      <c r="L962" s="168" t="s">
        <v>1298</v>
      </c>
      <c r="M962" s="185">
        <v>0</v>
      </c>
      <c r="N962" s="168" t="s">
        <v>1298</v>
      </c>
      <c r="O962" s="168"/>
      <c r="P962" s="168" t="s">
        <v>1370</v>
      </c>
      <c r="Q962" s="168"/>
      <c r="R962" s="168" t="s">
        <v>1370</v>
      </c>
      <c r="S962" s="168"/>
      <c r="T962" s="168" t="s">
        <v>1370</v>
      </c>
      <c r="U962" s="168"/>
      <c r="V962" s="168" t="s">
        <v>1370</v>
      </c>
      <c r="W962" s="168" t="s">
        <v>1165</v>
      </c>
      <c r="X962" s="183" t="s">
        <v>1160</v>
      </c>
      <c r="Y962" s="168" t="s">
        <v>55</v>
      </c>
      <c r="Z962" s="170">
        <v>2017011000179</v>
      </c>
      <c r="AA962" s="170" t="s">
        <v>1238</v>
      </c>
      <c r="AB962" s="169" t="s">
        <v>1166</v>
      </c>
      <c r="AC962" s="169" t="s">
        <v>1167</v>
      </c>
      <c r="AD962" s="170">
        <v>3202032</v>
      </c>
      <c r="AE962" s="169" t="s">
        <v>1217</v>
      </c>
      <c r="AF962" s="169" t="s">
        <v>1289</v>
      </c>
      <c r="AG962" s="168" t="s">
        <v>1192</v>
      </c>
      <c r="AH962" s="192"/>
    </row>
    <row r="963" spans="1:34" ht="98.25" customHeight="1" x14ac:dyDescent="0.25">
      <c r="A963" s="192"/>
      <c r="B963" s="168" t="s">
        <v>1314</v>
      </c>
      <c r="C963" s="168" t="s">
        <v>1369</v>
      </c>
      <c r="D963" s="168" t="s">
        <v>1375</v>
      </c>
      <c r="E963" s="183" t="s">
        <v>1375</v>
      </c>
      <c r="F963" s="168" t="s">
        <v>1152</v>
      </c>
      <c r="G963" s="183" t="s">
        <v>1158</v>
      </c>
      <c r="H963" s="168" t="s">
        <v>1117</v>
      </c>
      <c r="I963" s="168" t="s">
        <v>1118</v>
      </c>
      <c r="J963" s="184">
        <v>14000000</v>
      </c>
      <c r="K963" s="185">
        <v>0</v>
      </c>
      <c r="L963" s="168" t="s">
        <v>1298</v>
      </c>
      <c r="M963" s="185">
        <v>0</v>
      </c>
      <c r="N963" s="168" t="s">
        <v>1298</v>
      </c>
      <c r="O963" s="168"/>
      <c r="P963" s="168" t="s">
        <v>1370</v>
      </c>
      <c r="Q963" s="168"/>
      <c r="R963" s="168" t="s">
        <v>1370</v>
      </c>
      <c r="S963" s="168"/>
      <c r="T963" s="168" t="s">
        <v>1370</v>
      </c>
      <c r="U963" s="168"/>
      <c r="V963" s="168" t="s">
        <v>1370</v>
      </c>
      <c r="W963" s="168" t="s">
        <v>1165</v>
      </c>
      <c r="X963" s="183" t="s">
        <v>1160</v>
      </c>
      <c r="Y963" s="168" t="s">
        <v>55</v>
      </c>
      <c r="Z963" s="170">
        <v>2017011000179</v>
      </c>
      <c r="AA963" s="170" t="s">
        <v>1238</v>
      </c>
      <c r="AB963" s="169" t="s">
        <v>1166</v>
      </c>
      <c r="AC963" s="169" t="s">
        <v>1167</v>
      </c>
      <c r="AD963" s="170">
        <v>3202032</v>
      </c>
      <c r="AE963" s="169" t="s">
        <v>1217</v>
      </c>
      <c r="AF963" s="169" t="s">
        <v>1289</v>
      </c>
      <c r="AG963" s="168" t="s">
        <v>1126</v>
      </c>
      <c r="AH963" s="192"/>
    </row>
    <row r="964" spans="1:34" ht="98.25" customHeight="1" x14ac:dyDescent="0.25">
      <c r="A964" s="192"/>
      <c r="B964" s="168" t="s">
        <v>1314</v>
      </c>
      <c r="C964" s="168" t="s">
        <v>1369</v>
      </c>
      <c r="D964" s="168" t="s">
        <v>1375</v>
      </c>
      <c r="E964" s="183" t="s">
        <v>1375</v>
      </c>
      <c r="F964" s="168" t="s">
        <v>1223</v>
      </c>
      <c r="G964" s="183" t="s">
        <v>1312</v>
      </c>
      <c r="H964" s="168" t="s">
        <v>1117</v>
      </c>
      <c r="I964" s="168" t="s">
        <v>1118</v>
      </c>
      <c r="J964" s="184">
        <v>0</v>
      </c>
      <c r="K964" s="185">
        <v>0</v>
      </c>
      <c r="L964" s="168" t="s">
        <v>1298</v>
      </c>
      <c r="M964" s="185">
        <v>0</v>
      </c>
      <c r="N964" s="168" t="s">
        <v>1298</v>
      </c>
      <c r="O964" s="168"/>
      <c r="P964" s="168" t="s">
        <v>1370</v>
      </c>
      <c r="Q964" s="168"/>
      <c r="R964" s="168" t="s">
        <v>1370</v>
      </c>
      <c r="S964" s="168"/>
      <c r="T964" s="168" t="s">
        <v>1370</v>
      </c>
      <c r="U964" s="168"/>
      <c r="V964" s="168" t="s">
        <v>1370</v>
      </c>
      <c r="W964" s="168" t="s">
        <v>1165</v>
      </c>
      <c r="X964" s="183" t="s">
        <v>1160</v>
      </c>
      <c r="Y964" s="168" t="s">
        <v>55</v>
      </c>
      <c r="Z964" s="170">
        <v>2017011000179</v>
      </c>
      <c r="AA964" s="170" t="s">
        <v>1238</v>
      </c>
      <c r="AB964" s="169" t="s">
        <v>1166</v>
      </c>
      <c r="AC964" s="169" t="s">
        <v>1167</v>
      </c>
      <c r="AD964" s="170">
        <v>3202032</v>
      </c>
      <c r="AE964" s="169" t="s">
        <v>1217</v>
      </c>
      <c r="AF964" s="169" t="s">
        <v>1289</v>
      </c>
      <c r="AG964" s="168" t="s">
        <v>1126</v>
      </c>
      <c r="AH964" s="192"/>
    </row>
    <row r="965" spans="1:34" ht="98.25" customHeight="1" x14ac:dyDescent="0.25">
      <c r="A965" s="192"/>
      <c r="B965" s="168" t="s">
        <v>1314</v>
      </c>
      <c r="C965" s="168" t="s">
        <v>1369</v>
      </c>
      <c r="D965" s="168" t="s">
        <v>1375</v>
      </c>
      <c r="E965" s="183" t="s">
        <v>1375</v>
      </c>
      <c r="F965" s="168" t="s">
        <v>1223</v>
      </c>
      <c r="G965" s="183" t="s">
        <v>1312</v>
      </c>
      <c r="H965" s="168" t="s">
        <v>1117</v>
      </c>
      <c r="I965" s="168" t="s">
        <v>1118</v>
      </c>
      <c r="J965" s="184">
        <v>8000000</v>
      </c>
      <c r="K965" s="185">
        <v>0</v>
      </c>
      <c r="L965" s="168" t="s">
        <v>1298</v>
      </c>
      <c r="M965" s="185">
        <v>0</v>
      </c>
      <c r="N965" s="168" t="s">
        <v>1298</v>
      </c>
      <c r="O965" s="168"/>
      <c r="P965" s="168" t="s">
        <v>1370</v>
      </c>
      <c r="Q965" s="168"/>
      <c r="R965" s="168" t="s">
        <v>1370</v>
      </c>
      <c r="S965" s="168"/>
      <c r="T965" s="168" t="s">
        <v>1370</v>
      </c>
      <c r="U965" s="168"/>
      <c r="V965" s="168" t="s">
        <v>1370</v>
      </c>
      <c r="W965" s="168" t="s">
        <v>1165</v>
      </c>
      <c r="X965" s="183" t="s">
        <v>1160</v>
      </c>
      <c r="Y965" s="168" t="s">
        <v>55</v>
      </c>
      <c r="Z965" s="170">
        <v>2017011000179</v>
      </c>
      <c r="AA965" s="170" t="s">
        <v>1238</v>
      </c>
      <c r="AB965" s="169" t="s">
        <v>1166</v>
      </c>
      <c r="AC965" s="169" t="s">
        <v>1167</v>
      </c>
      <c r="AD965" s="170">
        <v>3202032</v>
      </c>
      <c r="AE965" s="169" t="s">
        <v>1217</v>
      </c>
      <c r="AF965" s="169" t="s">
        <v>1289</v>
      </c>
      <c r="AG965" s="168" t="s">
        <v>1150</v>
      </c>
      <c r="AH965" s="192"/>
    </row>
    <row r="966" spans="1:34" ht="98.25" customHeight="1" x14ac:dyDescent="0.25">
      <c r="A966" s="192"/>
      <c r="B966" s="168" t="s">
        <v>1314</v>
      </c>
      <c r="C966" s="168" t="s">
        <v>1369</v>
      </c>
      <c r="D966" s="168" t="s">
        <v>1375</v>
      </c>
      <c r="E966" s="183" t="s">
        <v>1375</v>
      </c>
      <c r="F966" s="168" t="s">
        <v>1116</v>
      </c>
      <c r="G966" s="183" t="s">
        <v>1158</v>
      </c>
      <c r="H966" s="168" t="s">
        <v>1117</v>
      </c>
      <c r="I966" s="168" t="s">
        <v>1118</v>
      </c>
      <c r="J966" s="184">
        <v>15532000</v>
      </c>
      <c r="K966" s="185">
        <v>0</v>
      </c>
      <c r="L966" s="168" t="s">
        <v>1298</v>
      </c>
      <c r="M966" s="185">
        <v>0</v>
      </c>
      <c r="N966" s="168" t="s">
        <v>1298</v>
      </c>
      <c r="O966" s="168" t="s">
        <v>1199</v>
      </c>
      <c r="P966" s="168" t="s">
        <v>1371</v>
      </c>
      <c r="Q966" s="168"/>
      <c r="R966" s="168" t="s">
        <v>1370</v>
      </c>
      <c r="S966" s="168"/>
      <c r="T966" s="168" t="s">
        <v>1370</v>
      </c>
      <c r="U966" s="168"/>
      <c r="V966" s="168" t="s">
        <v>1370</v>
      </c>
      <c r="W966" s="168" t="s">
        <v>1165</v>
      </c>
      <c r="X966" s="183" t="s">
        <v>1160</v>
      </c>
      <c r="Y966" s="168" t="s">
        <v>55</v>
      </c>
      <c r="Z966" s="170">
        <v>2017011000179</v>
      </c>
      <c r="AA966" s="170" t="s">
        <v>1238</v>
      </c>
      <c r="AB966" s="169" t="s">
        <v>1166</v>
      </c>
      <c r="AC966" s="169" t="s">
        <v>1269</v>
      </c>
      <c r="AD966" s="170">
        <v>3202005</v>
      </c>
      <c r="AE966" s="169" t="s">
        <v>1273</v>
      </c>
      <c r="AF966" s="169" t="s">
        <v>1274</v>
      </c>
      <c r="AG966" s="168" t="s">
        <v>1151</v>
      </c>
      <c r="AH966" s="192"/>
    </row>
    <row r="967" spans="1:34" ht="98.25" customHeight="1" x14ac:dyDescent="0.25">
      <c r="A967" s="192"/>
      <c r="B967" s="168" t="s">
        <v>1314</v>
      </c>
      <c r="C967" s="168" t="s">
        <v>1369</v>
      </c>
      <c r="D967" s="168" t="s">
        <v>1375</v>
      </c>
      <c r="E967" s="183" t="s">
        <v>1375</v>
      </c>
      <c r="F967" s="168" t="s">
        <v>1116</v>
      </c>
      <c r="G967" s="183" t="s">
        <v>1158</v>
      </c>
      <c r="H967" s="168" t="s">
        <v>1117</v>
      </c>
      <c r="I967" s="168" t="s">
        <v>1118</v>
      </c>
      <c r="J967" s="184">
        <v>6824667</v>
      </c>
      <c r="K967" s="185">
        <v>0</v>
      </c>
      <c r="L967" s="168" t="s">
        <v>1298</v>
      </c>
      <c r="M967" s="185">
        <v>0</v>
      </c>
      <c r="N967" s="168" t="s">
        <v>1298</v>
      </c>
      <c r="O967" s="168" t="s">
        <v>1199</v>
      </c>
      <c r="P967" s="168" t="s">
        <v>1371</v>
      </c>
      <c r="Q967" s="168"/>
      <c r="R967" s="168" t="s">
        <v>1370</v>
      </c>
      <c r="S967" s="168"/>
      <c r="T967" s="168" t="s">
        <v>1370</v>
      </c>
      <c r="U967" s="168"/>
      <c r="V967" s="168" t="s">
        <v>1370</v>
      </c>
      <c r="W967" s="168" t="s">
        <v>1165</v>
      </c>
      <c r="X967" s="183" t="s">
        <v>1160</v>
      </c>
      <c r="Y967" s="168" t="s">
        <v>55</v>
      </c>
      <c r="Z967" s="170">
        <v>2017011000179</v>
      </c>
      <c r="AA967" s="170" t="s">
        <v>1238</v>
      </c>
      <c r="AB967" s="169" t="s">
        <v>1166</v>
      </c>
      <c r="AC967" s="169" t="s">
        <v>1269</v>
      </c>
      <c r="AD967" s="170">
        <v>3202005</v>
      </c>
      <c r="AE967" s="169" t="s">
        <v>1273</v>
      </c>
      <c r="AF967" s="169" t="s">
        <v>1274</v>
      </c>
      <c r="AG967" s="168" t="s">
        <v>1151</v>
      </c>
      <c r="AH967" s="192"/>
    </row>
    <row r="968" spans="1:34" ht="98.25" customHeight="1" x14ac:dyDescent="0.25">
      <c r="A968" s="192"/>
      <c r="B968" s="168" t="s">
        <v>1314</v>
      </c>
      <c r="C968" s="168" t="s">
        <v>1369</v>
      </c>
      <c r="D968" s="168" t="s">
        <v>1375</v>
      </c>
      <c r="E968" s="183" t="s">
        <v>1375</v>
      </c>
      <c r="F968" s="168" t="s">
        <v>1116</v>
      </c>
      <c r="G968" s="183" t="s">
        <v>1158</v>
      </c>
      <c r="H968" s="168" t="s">
        <v>1117</v>
      </c>
      <c r="I968" s="168" t="s">
        <v>1118</v>
      </c>
      <c r="J968" s="184">
        <v>6824667</v>
      </c>
      <c r="K968" s="185">
        <v>0</v>
      </c>
      <c r="L968" s="168" t="s">
        <v>1298</v>
      </c>
      <c r="M968" s="185">
        <v>0</v>
      </c>
      <c r="N968" s="168" t="s">
        <v>1298</v>
      </c>
      <c r="O968" s="168" t="s">
        <v>1199</v>
      </c>
      <c r="P968" s="168" t="s">
        <v>1371</v>
      </c>
      <c r="Q968" s="168"/>
      <c r="R968" s="168" t="s">
        <v>1370</v>
      </c>
      <c r="S968" s="168"/>
      <c r="T968" s="168" t="s">
        <v>1370</v>
      </c>
      <c r="U968" s="168"/>
      <c r="V968" s="168" t="s">
        <v>1370</v>
      </c>
      <c r="W968" s="168" t="s">
        <v>1165</v>
      </c>
      <c r="X968" s="183" t="s">
        <v>1160</v>
      </c>
      <c r="Y968" s="168" t="s">
        <v>55</v>
      </c>
      <c r="Z968" s="170">
        <v>2017011000179</v>
      </c>
      <c r="AA968" s="170" t="s">
        <v>1238</v>
      </c>
      <c r="AB968" s="169" t="s">
        <v>1166</v>
      </c>
      <c r="AC968" s="169" t="s">
        <v>1269</v>
      </c>
      <c r="AD968" s="170">
        <v>3202005</v>
      </c>
      <c r="AE968" s="169" t="s">
        <v>1273</v>
      </c>
      <c r="AF968" s="169" t="s">
        <v>1274</v>
      </c>
      <c r="AG968" s="168" t="s">
        <v>1151</v>
      </c>
      <c r="AH968" s="192"/>
    </row>
    <row r="969" spans="1:34" ht="98.25" customHeight="1" x14ac:dyDescent="0.25">
      <c r="A969" s="192"/>
      <c r="B969" s="168" t="s">
        <v>1314</v>
      </c>
      <c r="C969" s="168" t="s">
        <v>1369</v>
      </c>
      <c r="D969" s="168" t="s">
        <v>1375</v>
      </c>
      <c r="E969" s="183" t="s">
        <v>1375</v>
      </c>
      <c r="F969" s="168" t="s">
        <v>1116</v>
      </c>
      <c r="G969" s="183" t="s">
        <v>1158</v>
      </c>
      <c r="H969" s="168" t="s">
        <v>1117</v>
      </c>
      <c r="I969" s="168" t="s">
        <v>1118</v>
      </c>
      <c r="J969" s="184">
        <v>15532000</v>
      </c>
      <c r="K969" s="185">
        <v>0</v>
      </c>
      <c r="L969" s="168" t="s">
        <v>1298</v>
      </c>
      <c r="M969" s="185">
        <v>0</v>
      </c>
      <c r="N969" s="168" t="s">
        <v>1298</v>
      </c>
      <c r="O969" s="168" t="s">
        <v>1199</v>
      </c>
      <c r="P969" s="168" t="s">
        <v>1371</v>
      </c>
      <c r="Q969" s="168"/>
      <c r="R969" s="168" t="s">
        <v>1370</v>
      </c>
      <c r="S969" s="168"/>
      <c r="T969" s="168" t="s">
        <v>1370</v>
      </c>
      <c r="U969" s="168"/>
      <c r="V969" s="168" t="s">
        <v>1370</v>
      </c>
      <c r="W969" s="168" t="s">
        <v>1165</v>
      </c>
      <c r="X969" s="183" t="s">
        <v>1160</v>
      </c>
      <c r="Y969" s="168" t="s">
        <v>55</v>
      </c>
      <c r="Z969" s="170">
        <v>2017011000179</v>
      </c>
      <c r="AA969" s="170" t="s">
        <v>1238</v>
      </c>
      <c r="AB969" s="169" t="s">
        <v>1166</v>
      </c>
      <c r="AC969" s="169" t="s">
        <v>1269</v>
      </c>
      <c r="AD969" s="170">
        <v>3202005</v>
      </c>
      <c r="AE969" s="169" t="s">
        <v>1273</v>
      </c>
      <c r="AF969" s="169" t="s">
        <v>1274</v>
      </c>
      <c r="AG969" s="168" t="s">
        <v>1151</v>
      </c>
      <c r="AH969" s="192"/>
    </row>
    <row r="970" spans="1:34" ht="98.25" customHeight="1" x14ac:dyDescent="0.25">
      <c r="A970" s="192"/>
      <c r="B970" s="168" t="s">
        <v>1314</v>
      </c>
      <c r="C970" s="168" t="s">
        <v>1369</v>
      </c>
      <c r="D970" s="168" t="s">
        <v>1375</v>
      </c>
      <c r="E970" s="183" t="s">
        <v>1375</v>
      </c>
      <c r="F970" s="168" t="s">
        <v>1116</v>
      </c>
      <c r="G970" s="183" t="s">
        <v>1158</v>
      </c>
      <c r="H970" s="168" t="s">
        <v>1117</v>
      </c>
      <c r="I970" s="168" t="s">
        <v>1118</v>
      </c>
      <c r="J970" s="184">
        <v>15532000</v>
      </c>
      <c r="K970" s="185">
        <v>0</v>
      </c>
      <c r="L970" s="168" t="s">
        <v>1298</v>
      </c>
      <c r="M970" s="185">
        <v>0</v>
      </c>
      <c r="N970" s="168" t="s">
        <v>1298</v>
      </c>
      <c r="O970" s="168" t="s">
        <v>1199</v>
      </c>
      <c r="P970" s="168" t="s">
        <v>1371</v>
      </c>
      <c r="Q970" s="168"/>
      <c r="R970" s="168" t="s">
        <v>1370</v>
      </c>
      <c r="S970" s="168"/>
      <c r="T970" s="168" t="s">
        <v>1370</v>
      </c>
      <c r="U970" s="168"/>
      <c r="V970" s="168" t="s">
        <v>1370</v>
      </c>
      <c r="W970" s="168" t="s">
        <v>1165</v>
      </c>
      <c r="X970" s="183" t="s">
        <v>1160</v>
      </c>
      <c r="Y970" s="168" t="s">
        <v>55</v>
      </c>
      <c r="Z970" s="170">
        <v>2017011000179</v>
      </c>
      <c r="AA970" s="170" t="s">
        <v>1238</v>
      </c>
      <c r="AB970" s="169" t="s">
        <v>1166</v>
      </c>
      <c r="AC970" s="169" t="s">
        <v>1269</v>
      </c>
      <c r="AD970" s="170">
        <v>3202005</v>
      </c>
      <c r="AE970" s="169" t="s">
        <v>1273</v>
      </c>
      <c r="AF970" s="169" t="s">
        <v>1274</v>
      </c>
      <c r="AG970" s="168" t="s">
        <v>1151</v>
      </c>
      <c r="AH970" s="192"/>
    </row>
    <row r="971" spans="1:34" ht="98.25" customHeight="1" x14ac:dyDescent="0.25">
      <c r="A971" s="192"/>
      <c r="B971" s="168" t="s">
        <v>1314</v>
      </c>
      <c r="C971" s="168" t="s">
        <v>1369</v>
      </c>
      <c r="D971" s="168" t="s">
        <v>1375</v>
      </c>
      <c r="E971" s="183" t="s">
        <v>1375</v>
      </c>
      <c r="F971" s="168" t="s">
        <v>1116</v>
      </c>
      <c r="G971" s="183" t="s">
        <v>1158</v>
      </c>
      <c r="H971" s="168" t="s">
        <v>1117</v>
      </c>
      <c r="I971" s="168" t="s">
        <v>1118</v>
      </c>
      <c r="J971" s="184">
        <v>15532000</v>
      </c>
      <c r="K971" s="185">
        <v>0</v>
      </c>
      <c r="L971" s="168" t="s">
        <v>1298</v>
      </c>
      <c r="M971" s="185">
        <v>0</v>
      </c>
      <c r="N971" s="168" t="s">
        <v>1298</v>
      </c>
      <c r="O971" s="168" t="s">
        <v>1199</v>
      </c>
      <c r="P971" s="168" t="s">
        <v>1371</v>
      </c>
      <c r="Q971" s="168"/>
      <c r="R971" s="168" t="s">
        <v>1370</v>
      </c>
      <c r="S971" s="168"/>
      <c r="T971" s="168" t="s">
        <v>1370</v>
      </c>
      <c r="U971" s="168"/>
      <c r="V971" s="168" t="s">
        <v>1370</v>
      </c>
      <c r="W971" s="168" t="s">
        <v>1165</v>
      </c>
      <c r="X971" s="183" t="s">
        <v>1160</v>
      </c>
      <c r="Y971" s="168" t="s">
        <v>55</v>
      </c>
      <c r="Z971" s="170">
        <v>2017011000179</v>
      </c>
      <c r="AA971" s="170" t="s">
        <v>1238</v>
      </c>
      <c r="AB971" s="169" t="s">
        <v>1166</v>
      </c>
      <c r="AC971" s="169" t="s">
        <v>1269</v>
      </c>
      <c r="AD971" s="170">
        <v>3202005</v>
      </c>
      <c r="AE971" s="169" t="s">
        <v>1270</v>
      </c>
      <c r="AF971" s="169" t="s">
        <v>1272</v>
      </c>
      <c r="AG971" s="168" t="s">
        <v>1151</v>
      </c>
      <c r="AH971" s="192"/>
    </row>
    <row r="972" spans="1:34" ht="98.25" customHeight="1" x14ac:dyDescent="0.25">
      <c r="A972" s="192"/>
      <c r="B972" s="168" t="s">
        <v>1314</v>
      </c>
      <c r="C972" s="168" t="s">
        <v>1369</v>
      </c>
      <c r="D972" s="168" t="s">
        <v>1375</v>
      </c>
      <c r="E972" s="183" t="s">
        <v>1375</v>
      </c>
      <c r="F972" s="168" t="s">
        <v>1116</v>
      </c>
      <c r="G972" s="183" t="s">
        <v>1158</v>
      </c>
      <c r="H972" s="168" t="s">
        <v>1117</v>
      </c>
      <c r="I972" s="168" t="s">
        <v>1118</v>
      </c>
      <c r="J972" s="184">
        <v>36551900</v>
      </c>
      <c r="K972" s="185">
        <v>0</v>
      </c>
      <c r="L972" s="168" t="s">
        <v>1298</v>
      </c>
      <c r="M972" s="185">
        <v>0</v>
      </c>
      <c r="N972" s="168" t="s">
        <v>1298</v>
      </c>
      <c r="O972" s="168" t="s">
        <v>1199</v>
      </c>
      <c r="P972" s="168" t="s">
        <v>1371</v>
      </c>
      <c r="Q972" s="168"/>
      <c r="R972" s="168" t="s">
        <v>1370</v>
      </c>
      <c r="S972" s="168"/>
      <c r="T972" s="168" t="s">
        <v>1370</v>
      </c>
      <c r="U972" s="168"/>
      <c r="V972" s="168" t="s">
        <v>1370</v>
      </c>
      <c r="W972" s="168" t="s">
        <v>1165</v>
      </c>
      <c r="X972" s="183" t="s">
        <v>1160</v>
      </c>
      <c r="Y972" s="168" t="s">
        <v>55</v>
      </c>
      <c r="Z972" s="170">
        <v>2017011000179</v>
      </c>
      <c r="AA972" s="170" t="s">
        <v>1238</v>
      </c>
      <c r="AB972" s="169" t="s">
        <v>1166</v>
      </c>
      <c r="AC972" s="169" t="s">
        <v>1269</v>
      </c>
      <c r="AD972" s="170">
        <v>3202005</v>
      </c>
      <c r="AE972" s="169" t="s">
        <v>1273</v>
      </c>
      <c r="AF972" s="169" t="s">
        <v>1274</v>
      </c>
      <c r="AG972" s="168" t="s">
        <v>1128</v>
      </c>
      <c r="AH972" s="192"/>
    </row>
    <row r="973" spans="1:34" ht="98.25" customHeight="1" x14ac:dyDescent="0.25">
      <c r="A973" s="192"/>
      <c r="B973" s="168" t="s">
        <v>1314</v>
      </c>
      <c r="C973" s="168" t="s">
        <v>1369</v>
      </c>
      <c r="D973" s="168" t="s">
        <v>1375</v>
      </c>
      <c r="E973" s="183" t="s">
        <v>1375</v>
      </c>
      <c r="F973" s="168" t="s">
        <v>1152</v>
      </c>
      <c r="G973" s="183" t="s">
        <v>1158</v>
      </c>
      <c r="H973" s="168" t="s">
        <v>1117</v>
      </c>
      <c r="I973" s="168" t="s">
        <v>1118</v>
      </c>
      <c r="J973" s="184">
        <v>4500000</v>
      </c>
      <c r="K973" s="185">
        <v>0</v>
      </c>
      <c r="L973" s="168" t="s">
        <v>1298</v>
      </c>
      <c r="M973" s="185">
        <v>0</v>
      </c>
      <c r="N973" s="168" t="s">
        <v>1298</v>
      </c>
      <c r="O973" s="168" t="s">
        <v>1199</v>
      </c>
      <c r="P973" s="168" t="s">
        <v>1371</v>
      </c>
      <c r="Q973" s="168"/>
      <c r="R973" s="168" t="s">
        <v>1370</v>
      </c>
      <c r="S973" s="168"/>
      <c r="T973" s="168" t="s">
        <v>1370</v>
      </c>
      <c r="U973" s="168"/>
      <c r="V973" s="168" t="s">
        <v>1370</v>
      </c>
      <c r="W973" s="168" t="s">
        <v>1165</v>
      </c>
      <c r="X973" s="183" t="s">
        <v>1160</v>
      </c>
      <c r="Y973" s="168" t="s">
        <v>55</v>
      </c>
      <c r="Z973" s="170">
        <v>2017011000179</v>
      </c>
      <c r="AA973" s="170" t="s">
        <v>1238</v>
      </c>
      <c r="AB973" s="169" t="s">
        <v>1166</v>
      </c>
      <c r="AC973" s="169" t="s">
        <v>1269</v>
      </c>
      <c r="AD973" s="170">
        <v>3202005</v>
      </c>
      <c r="AE973" s="169" t="s">
        <v>1273</v>
      </c>
      <c r="AF973" s="169" t="s">
        <v>1274</v>
      </c>
      <c r="AG973" s="168" t="s">
        <v>1126</v>
      </c>
      <c r="AH973" s="192"/>
    </row>
    <row r="974" spans="1:34" ht="98.25" customHeight="1" x14ac:dyDescent="0.25">
      <c r="A974" s="192"/>
      <c r="B974" s="168" t="s">
        <v>1314</v>
      </c>
      <c r="C974" s="168" t="s">
        <v>1369</v>
      </c>
      <c r="D974" s="168" t="s">
        <v>1375</v>
      </c>
      <c r="E974" s="183" t="s">
        <v>1375</v>
      </c>
      <c r="F974" s="168" t="s">
        <v>1152</v>
      </c>
      <c r="G974" s="183" t="s">
        <v>1158</v>
      </c>
      <c r="H974" s="168" t="s">
        <v>1117</v>
      </c>
      <c r="I974" s="168" t="s">
        <v>1118</v>
      </c>
      <c r="J974" s="184">
        <v>57819360</v>
      </c>
      <c r="K974" s="185">
        <v>0</v>
      </c>
      <c r="L974" s="168" t="s">
        <v>1298</v>
      </c>
      <c r="M974" s="185">
        <v>0</v>
      </c>
      <c r="N974" s="168" t="s">
        <v>1298</v>
      </c>
      <c r="O974" s="168" t="s">
        <v>1199</v>
      </c>
      <c r="P974" s="168" t="s">
        <v>1371</v>
      </c>
      <c r="Q974" s="168"/>
      <c r="R974" s="168" t="s">
        <v>1370</v>
      </c>
      <c r="S974" s="168"/>
      <c r="T974" s="168" t="s">
        <v>1370</v>
      </c>
      <c r="U974" s="168"/>
      <c r="V974" s="168" t="s">
        <v>1370</v>
      </c>
      <c r="W974" s="168" t="s">
        <v>1165</v>
      </c>
      <c r="X974" s="183" t="s">
        <v>1160</v>
      </c>
      <c r="Y974" s="168" t="s">
        <v>55</v>
      </c>
      <c r="Z974" s="170">
        <v>2017011000179</v>
      </c>
      <c r="AA974" s="170" t="s">
        <v>1238</v>
      </c>
      <c r="AB974" s="169" t="s">
        <v>1166</v>
      </c>
      <c r="AC974" s="169" t="s">
        <v>1269</v>
      </c>
      <c r="AD974" s="170">
        <v>3202005</v>
      </c>
      <c r="AE974" s="169" t="s">
        <v>1273</v>
      </c>
      <c r="AF974" s="169" t="s">
        <v>1274</v>
      </c>
      <c r="AG974" s="168" t="s">
        <v>1128</v>
      </c>
      <c r="AH974" s="192"/>
    </row>
    <row r="975" spans="1:34" ht="98.25" customHeight="1" x14ac:dyDescent="0.25">
      <c r="A975" s="192"/>
      <c r="B975" s="168" t="s">
        <v>1314</v>
      </c>
      <c r="C975" s="168" t="s">
        <v>1369</v>
      </c>
      <c r="D975" s="168" t="s">
        <v>1375</v>
      </c>
      <c r="E975" s="183" t="s">
        <v>1375</v>
      </c>
      <c r="F975" s="168" t="s">
        <v>1223</v>
      </c>
      <c r="G975" s="183" t="s">
        <v>1312</v>
      </c>
      <c r="H975" s="168" t="s">
        <v>1117</v>
      </c>
      <c r="I975" s="168" t="s">
        <v>1118</v>
      </c>
      <c r="J975" s="184">
        <v>52071860</v>
      </c>
      <c r="K975" s="185">
        <v>0</v>
      </c>
      <c r="L975" s="168" t="s">
        <v>1298</v>
      </c>
      <c r="M975" s="185">
        <v>0</v>
      </c>
      <c r="N975" s="168" t="s">
        <v>1298</v>
      </c>
      <c r="O975" s="168" t="s">
        <v>1199</v>
      </c>
      <c r="P975" s="168" t="s">
        <v>1371</v>
      </c>
      <c r="Q975" s="168"/>
      <c r="R975" s="168" t="s">
        <v>1370</v>
      </c>
      <c r="S975" s="168"/>
      <c r="T975" s="168" t="s">
        <v>1370</v>
      </c>
      <c r="U975" s="168"/>
      <c r="V975" s="168" t="s">
        <v>1370</v>
      </c>
      <c r="W975" s="168" t="s">
        <v>1165</v>
      </c>
      <c r="X975" s="183" t="s">
        <v>1160</v>
      </c>
      <c r="Y975" s="168" t="s">
        <v>55</v>
      </c>
      <c r="Z975" s="170">
        <v>2017011000179</v>
      </c>
      <c r="AA975" s="170" t="s">
        <v>1238</v>
      </c>
      <c r="AB975" s="169" t="s">
        <v>1166</v>
      </c>
      <c r="AC975" s="169" t="s">
        <v>1269</v>
      </c>
      <c r="AD975" s="170">
        <v>3202005</v>
      </c>
      <c r="AE975" s="169" t="s">
        <v>1273</v>
      </c>
      <c r="AF975" s="169" t="s">
        <v>1274</v>
      </c>
      <c r="AG975" s="168" t="s">
        <v>1192</v>
      </c>
      <c r="AH975" s="192"/>
    </row>
    <row r="976" spans="1:34" ht="98.25" customHeight="1" x14ac:dyDescent="0.25">
      <c r="A976" s="192"/>
      <c r="B976" s="168" t="s">
        <v>1314</v>
      </c>
      <c r="C976" s="168" t="s">
        <v>1369</v>
      </c>
      <c r="D976" s="168" t="s">
        <v>1375</v>
      </c>
      <c r="E976" s="183" t="s">
        <v>1375</v>
      </c>
      <c r="F976" s="168" t="s">
        <v>1116</v>
      </c>
      <c r="G976" s="183" t="s">
        <v>1158</v>
      </c>
      <c r="H976" s="168" t="s">
        <v>1117</v>
      </c>
      <c r="I976" s="168" t="s">
        <v>1118</v>
      </c>
      <c r="J976" s="184">
        <v>9473333.0899999999</v>
      </c>
      <c r="K976" s="185">
        <v>0</v>
      </c>
      <c r="L976" s="168" t="s">
        <v>1298</v>
      </c>
      <c r="M976" s="185">
        <v>0</v>
      </c>
      <c r="N976" s="168" t="s">
        <v>1298</v>
      </c>
      <c r="O976" s="168"/>
      <c r="P976" s="168" t="s">
        <v>1370</v>
      </c>
      <c r="Q976" s="168"/>
      <c r="R976" s="168" t="s">
        <v>1370</v>
      </c>
      <c r="S976" s="168"/>
      <c r="T976" s="168" t="s">
        <v>1370</v>
      </c>
      <c r="U976" s="168"/>
      <c r="V976" s="168" t="s">
        <v>1370</v>
      </c>
      <c r="W976" s="168" t="s">
        <v>1165</v>
      </c>
      <c r="X976" s="183" t="s">
        <v>1160</v>
      </c>
      <c r="Y976" s="168" t="s">
        <v>55</v>
      </c>
      <c r="Z976" s="170">
        <v>2017011000179</v>
      </c>
      <c r="AA976" s="170" t="s">
        <v>1238</v>
      </c>
      <c r="AB976" s="169" t="s">
        <v>1224</v>
      </c>
      <c r="AC976" s="169" t="s">
        <v>1275</v>
      </c>
      <c r="AD976" s="170">
        <v>3202014</v>
      </c>
      <c r="AE976" s="169" t="s">
        <v>1276</v>
      </c>
      <c r="AF976" s="169" t="s">
        <v>1277</v>
      </c>
      <c r="AG976" s="168" t="s">
        <v>1128</v>
      </c>
      <c r="AH976" s="192"/>
    </row>
    <row r="977" spans="1:34" ht="98.25" customHeight="1" x14ac:dyDescent="0.25">
      <c r="A977" s="192"/>
      <c r="B977" s="168" t="s">
        <v>1314</v>
      </c>
      <c r="C977" s="168" t="s">
        <v>1369</v>
      </c>
      <c r="D977" s="168" t="s">
        <v>1375</v>
      </c>
      <c r="E977" s="183" t="s">
        <v>1375</v>
      </c>
      <c r="F977" s="168" t="s">
        <v>1116</v>
      </c>
      <c r="G977" s="183" t="s">
        <v>1158</v>
      </c>
      <c r="H977" s="168" t="s">
        <v>1117</v>
      </c>
      <c r="I977" s="168" t="s">
        <v>1118</v>
      </c>
      <c r="J977" s="184">
        <v>15532000.880000001</v>
      </c>
      <c r="K977" s="185">
        <v>0</v>
      </c>
      <c r="L977" s="168" t="s">
        <v>1298</v>
      </c>
      <c r="M977" s="185">
        <v>0</v>
      </c>
      <c r="N977" s="168" t="s">
        <v>1298</v>
      </c>
      <c r="O977" s="168" t="s">
        <v>1199</v>
      </c>
      <c r="P977" s="168" t="s">
        <v>1371</v>
      </c>
      <c r="Q977" s="168"/>
      <c r="R977" s="168" t="s">
        <v>1370</v>
      </c>
      <c r="S977" s="168"/>
      <c r="T977" s="168" t="s">
        <v>1370</v>
      </c>
      <c r="U977" s="168"/>
      <c r="V977" s="168" t="s">
        <v>1370</v>
      </c>
      <c r="W977" s="168" t="s">
        <v>1165</v>
      </c>
      <c r="X977" s="183" t="s">
        <v>1160</v>
      </c>
      <c r="Y977" s="168" t="s">
        <v>55</v>
      </c>
      <c r="Z977" s="170">
        <v>2017011000179</v>
      </c>
      <c r="AA977" s="170" t="s">
        <v>1238</v>
      </c>
      <c r="AB977" s="169" t="s">
        <v>1224</v>
      </c>
      <c r="AC977" s="169" t="s">
        <v>1280</v>
      </c>
      <c r="AD977" s="170">
        <v>3202004</v>
      </c>
      <c r="AE977" s="169" t="s">
        <v>1281</v>
      </c>
      <c r="AF977" s="169" t="s">
        <v>1372</v>
      </c>
      <c r="AG977" s="168" t="s">
        <v>1128</v>
      </c>
      <c r="AH977" s="192"/>
    </row>
    <row r="978" spans="1:34" ht="98.25" customHeight="1" x14ac:dyDescent="0.25">
      <c r="A978" s="192"/>
      <c r="B978" s="168" t="s">
        <v>1314</v>
      </c>
      <c r="C978" s="168" t="s">
        <v>1369</v>
      </c>
      <c r="D978" s="168" t="s">
        <v>1375</v>
      </c>
      <c r="E978" s="183" t="s">
        <v>1375</v>
      </c>
      <c r="F978" s="168" t="s">
        <v>1116</v>
      </c>
      <c r="G978" s="183" t="s">
        <v>1158</v>
      </c>
      <c r="H978" s="168" t="s">
        <v>1117</v>
      </c>
      <c r="I978" s="168" t="s">
        <v>1118</v>
      </c>
      <c r="J978" s="184">
        <v>21494667.09</v>
      </c>
      <c r="K978" s="185">
        <v>0</v>
      </c>
      <c r="L978" s="168" t="s">
        <v>1298</v>
      </c>
      <c r="M978" s="185">
        <v>0</v>
      </c>
      <c r="N978" s="168" t="s">
        <v>1298</v>
      </c>
      <c r="O978" s="168" t="s">
        <v>1199</v>
      </c>
      <c r="P978" s="168" t="s">
        <v>1371</v>
      </c>
      <c r="Q978" s="168"/>
      <c r="R978" s="168" t="s">
        <v>1370</v>
      </c>
      <c r="S978" s="168"/>
      <c r="T978" s="168" t="s">
        <v>1370</v>
      </c>
      <c r="U978" s="168"/>
      <c r="V978" s="168" t="s">
        <v>1370</v>
      </c>
      <c r="W978" s="168" t="s">
        <v>1165</v>
      </c>
      <c r="X978" s="183" t="s">
        <v>1160</v>
      </c>
      <c r="Y978" s="168" t="s">
        <v>55</v>
      </c>
      <c r="Z978" s="170">
        <v>2017011000179</v>
      </c>
      <c r="AA978" s="170" t="s">
        <v>1238</v>
      </c>
      <c r="AB978" s="169" t="s">
        <v>1224</v>
      </c>
      <c r="AC978" s="169" t="s">
        <v>1280</v>
      </c>
      <c r="AD978" s="170">
        <v>3202004</v>
      </c>
      <c r="AE978" s="169" t="s">
        <v>1281</v>
      </c>
      <c r="AF978" s="169" t="s">
        <v>1372</v>
      </c>
      <c r="AG978" s="168" t="s">
        <v>1128</v>
      </c>
      <c r="AH978" s="192"/>
    </row>
    <row r="979" spans="1:34" ht="98.25" customHeight="1" x14ac:dyDescent="0.25">
      <c r="A979" s="192"/>
      <c r="B979" s="168" t="s">
        <v>1314</v>
      </c>
      <c r="C979" s="168" t="s">
        <v>1369</v>
      </c>
      <c r="D979" s="168" t="s">
        <v>1375</v>
      </c>
      <c r="E979" s="183" t="s">
        <v>1375</v>
      </c>
      <c r="F979" s="168" t="s">
        <v>1152</v>
      </c>
      <c r="G979" s="183" t="s">
        <v>1158</v>
      </c>
      <c r="H979" s="168" t="s">
        <v>1117</v>
      </c>
      <c r="I979" s="168" t="s">
        <v>1118</v>
      </c>
      <c r="J979" s="184">
        <v>23742992</v>
      </c>
      <c r="K979" s="185">
        <v>0</v>
      </c>
      <c r="L979" s="168" t="s">
        <v>1298</v>
      </c>
      <c r="M979" s="185">
        <v>0</v>
      </c>
      <c r="N979" s="168" t="s">
        <v>1298</v>
      </c>
      <c r="O979" s="168" t="s">
        <v>1199</v>
      </c>
      <c r="P979" s="168" t="s">
        <v>1371</v>
      </c>
      <c r="Q979" s="168"/>
      <c r="R979" s="168" t="s">
        <v>1370</v>
      </c>
      <c r="S979" s="168"/>
      <c r="T979" s="168" t="s">
        <v>1370</v>
      </c>
      <c r="U979" s="168"/>
      <c r="V979" s="168" t="s">
        <v>1370</v>
      </c>
      <c r="W979" s="168" t="s">
        <v>1165</v>
      </c>
      <c r="X979" s="183" t="s">
        <v>1160</v>
      </c>
      <c r="Y979" s="168" t="s">
        <v>55</v>
      </c>
      <c r="Z979" s="170">
        <v>2017011000179</v>
      </c>
      <c r="AA979" s="170" t="s">
        <v>1238</v>
      </c>
      <c r="AB979" s="169" t="s">
        <v>1224</v>
      </c>
      <c r="AC979" s="169" t="s">
        <v>1280</v>
      </c>
      <c r="AD979" s="170">
        <v>3202004</v>
      </c>
      <c r="AE979" s="169" t="s">
        <v>1281</v>
      </c>
      <c r="AF979" s="169" t="s">
        <v>1372</v>
      </c>
      <c r="AG979" s="168" t="s">
        <v>1128</v>
      </c>
      <c r="AH979" s="192"/>
    </row>
    <row r="980" spans="1:34" ht="98.25" customHeight="1" x14ac:dyDescent="0.25">
      <c r="A980" s="192"/>
      <c r="B980" s="168" t="s">
        <v>1314</v>
      </c>
      <c r="C980" s="168" t="s">
        <v>1369</v>
      </c>
      <c r="D980" s="168" t="s">
        <v>1375</v>
      </c>
      <c r="E980" s="183" t="s">
        <v>1375</v>
      </c>
      <c r="F980" s="168" t="s">
        <v>1116</v>
      </c>
      <c r="G980" s="183" t="s">
        <v>1158</v>
      </c>
      <c r="H980" s="168" t="s">
        <v>1117</v>
      </c>
      <c r="I980" s="168" t="s">
        <v>1118</v>
      </c>
      <c r="J980" s="184">
        <v>5177333.8800000008</v>
      </c>
      <c r="K980" s="185">
        <v>0</v>
      </c>
      <c r="L980" s="168" t="s">
        <v>1298</v>
      </c>
      <c r="M980" s="185">
        <v>0</v>
      </c>
      <c r="N980" s="168" t="s">
        <v>1298</v>
      </c>
      <c r="O980" s="168"/>
      <c r="P980" s="168" t="s">
        <v>1370</v>
      </c>
      <c r="Q980" s="168"/>
      <c r="R980" s="168" t="s">
        <v>1370</v>
      </c>
      <c r="S980" s="168"/>
      <c r="T980" s="168" t="s">
        <v>1370</v>
      </c>
      <c r="U980" s="168"/>
      <c r="V980" s="168" t="s">
        <v>1370</v>
      </c>
      <c r="W980" s="168" t="s">
        <v>1165</v>
      </c>
      <c r="X980" s="183" t="s">
        <v>1160</v>
      </c>
      <c r="Y980" s="168" t="s">
        <v>55</v>
      </c>
      <c r="Z980" s="170">
        <v>2017011000179</v>
      </c>
      <c r="AA980" s="170" t="s">
        <v>1238</v>
      </c>
      <c r="AB980" s="169" t="s">
        <v>1179</v>
      </c>
      <c r="AC980" s="169" t="s">
        <v>1180</v>
      </c>
      <c r="AD980" s="170">
        <v>3202008</v>
      </c>
      <c r="AE980" s="169" t="s">
        <v>1181</v>
      </c>
      <c r="AF980" s="169" t="s">
        <v>1186</v>
      </c>
      <c r="AG980" s="168" t="s">
        <v>1151</v>
      </c>
      <c r="AH980" s="192"/>
    </row>
    <row r="981" spans="1:34" ht="98.25" customHeight="1" x14ac:dyDescent="0.25">
      <c r="A981" s="192"/>
      <c r="B981" s="168" t="s">
        <v>1314</v>
      </c>
      <c r="C981" s="168" t="s">
        <v>1369</v>
      </c>
      <c r="D981" s="168" t="s">
        <v>1375</v>
      </c>
      <c r="E981" s="183" t="s">
        <v>1375</v>
      </c>
      <c r="F981" s="168" t="s">
        <v>1116</v>
      </c>
      <c r="G981" s="183" t="s">
        <v>1158</v>
      </c>
      <c r="H981" s="168" t="s">
        <v>1117</v>
      </c>
      <c r="I981" s="168" t="s">
        <v>1118</v>
      </c>
      <c r="J981" s="184">
        <v>0.88000000081956387</v>
      </c>
      <c r="K981" s="185">
        <v>0</v>
      </c>
      <c r="L981" s="168" t="s">
        <v>1298</v>
      </c>
      <c r="M981" s="185">
        <v>0</v>
      </c>
      <c r="N981" s="168" t="s">
        <v>1298</v>
      </c>
      <c r="O981" s="168"/>
      <c r="P981" s="168" t="s">
        <v>1370</v>
      </c>
      <c r="Q981" s="168"/>
      <c r="R981" s="168" t="s">
        <v>1370</v>
      </c>
      <c r="S981" s="168"/>
      <c r="T981" s="168" t="s">
        <v>1370</v>
      </c>
      <c r="U981" s="168"/>
      <c r="V981" s="168" t="s">
        <v>1370</v>
      </c>
      <c r="W981" s="168" t="s">
        <v>1165</v>
      </c>
      <c r="X981" s="183" t="s">
        <v>1160</v>
      </c>
      <c r="Y981" s="168" t="s">
        <v>55</v>
      </c>
      <c r="Z981" s="170">
        <v>2017011000179</v>
      </c>
      <c r="AA981" s="170" t="s">
        <v>1238</v>
      </c>
      <c r="AB981" s="169" t="s">
        <v>1179</v>
      </c>
      <c r="AC981" s="169" t="s">
        <v>1180</v>
      </c>
      <c r="AD981" s="170">
        <v>3202008</v>
      </c>
      <c r="AE981" s="169" t="s">
        <v>1181</v>
      </c>
      <c r="AF981" s="169" t="s">
        <v>1186</v>
      </c>
      <c r="AG981" s="168" t="s">
        <v>1151</v>
      </c>
      <c r="AH981" s="192"/>
    </row>
    <row r="982" spans="1:34" ht="98.25" customHeight="1" x14ac:dyDescent="0.25">
      <c r="A982" s="192"/>
      <c r="B982" s="168" t="s">
        <v>1314</v>
      </c>
      <c r="C982" s="168" t="s">
        <v>1369</v>
      </c>
      <c r="D982" s="168" t="s">
        <v>1375</v>
      </c>
      <c r="E982" s="183" t="s">
        <v>1375</v>
      </c>
      <c r="F982" s="168" t="s">
        <v>1116</v>
      </c>
      <c r="G982" s="183" t="s">
        <v>1158</v>
      </c>
      <c r="H982" s="168" t="s">
        <v>1117</v>
      </c>
      <c r="I982" s="168" t="s">
        <v>1118</v>
      </c>
      <c r="J982" s="184">
        <v>25552333.52</v>
      </c>
      <c r="K982" s="185">
        <v>0</v>
      </c>
      <c r="L982" s="168" t="s">
        <v>1298</v>
      </c>
      <c r="M982" s="185">
        <v>0</v>
      </c>
      <c r="N982" s="168" t="s">
        <v>1298</v>
      </c>
      <c r="O982" s="168"/>
      <c r="P982" s="168" t="s">
        <v>1370</v>
      </c>
      <c r="Q982" s="168"/>
      <c r="R982" s="168" t="s">
        <v>1370</v>
      </c>
      <c r="S982" s="168"/>
      <c r="T982" s="168" t="s">
        <v>1370</v>
      </c>
      <c r="U982" s="168"/>
      <c r="V982" s="168" t="s">
        <v>1370</v>
      </c>
      <c r="W982" s="168" t="s">
        <v>1165</v>
      </c>
      <c r="X982" s="183" t="s">
        <v>1160</v>
      </c>
      <c r="Y982" s="168" t="s">
        <v>55</v>
      </c>
      <c r="Z982" s="170">
        <v>2017011000179</v>
      </c>
      <c r="AA982" s="170" t="s">
        <v>1238</v>
      </c>
      <c r="AB982" s="169" t="s">
        <v>1179</v>
      </c>
      <c r="AC982" s="169" t="s">
        <v>1180</v>
      </c>
      <c r="AD982" s="170">
        <v>3202008</v>
      </c>
      <c r="AE982" s="169" t="s">
        <v>1181</v>
      </c>
      <c r="AF982" s="169" t="s">
        <v>1186</v>
      </c>
      <c r="AG982" s="168" t="s">
        <v>1128</v>
      </c>
      <c r="AH982" s="192"/>
    </row>
    <row r="983" spans="1:34" ht="98.25" customHeight="1" x14ac:dyDescent="0.25">
      <c r="A983" s="192"/>
      <c r="B983" s="168" t="s">
        <v>1314</v>
      </c>
      <c r="C983" s="168" t="s">
        <v>1369</v>
      </c>
      <c r="D983" s="168" t="s">
        <v>1375</v>
      </c>
      <c r="E983" s="183" t="s">
        <v>1375</v>
      </c>
      <c r="F983" s="168" t="s">
        <v>1116</v>
      </c>
      <c r="G983" s="183" t="s">
        <v>1158</v>
      </c>
      <c r="H983" s="168" t="s">
        <v>1117</v>
      </c>
      <c r="I983" s="168" t="s">
        <v>1118</v>
      </c>
      <c r="J983" s="184">
        <v>11261667.392000005</v>
      </c>
      <c r="K983" s="185">
        <v>0</v>
      </c>
      <c r="L983" s="168" t="s">
        <v>1298</v>
      </c>
      <c r="M983" s="185">
        <v>0</v>
      </c>
      <c r="N983" s="168" t="s">
        <v>1298</v>
      </c>
      <c r="O983" s="168"/>
      <c r="P983" s="168" t="s">
        <v>1370</v>
      </c>
      <c r="Q983" s="168"/>
      <c r="R983" s="168" t="s">
        <v>1370</v>
      </c>
      <c r="S983" s="168"/>
      <c r="T983" s="168" t="s">
        <v>1370</v>
      </c>
      <c r="U983" s="168"/>
      <c r="V983" s="168" t="s">
        <v>1370</v>
      </c>
      <c r="W983" s="168" t="s">
        <v>1165</v>
      </c>
      <c r="X983" s="183" t="s">
        <v>1160</v>
      </c>
      <c r="Y983" s="168" t="s">
        <v>55</v>
      </c>
      <c r="Z983" s="170">
        <v>2017011000179</v>
      </c>
      <c r="AA983" s="170" t="s">
        <v>1238</v>
      </c>
      <c r="AB983" s="169" t="s">
        <v>1179</v>
      </c>
      <c r="AC983" s="169" t="s">
        <v>1180</v>
      </c>
      <c r="AD983" s="170">
        <v>3202008</v>
      </c>
      <c r="AE983" s="169" t="s">
        <v>1181</v>
      </c>
      <c r="AF983" s="169" t="s">
        <v>1186</v>
      </c>
      <c r="AG983" s="168" t="s">
        <v>1128</v>
      </c>
      <c r="AH983" s="192"/>
    </row>
    <row r="984" spans="1:34" ht="98.25" customHeight="1" x14ac:dyDescent="0.25">
      <c r="A984" s="192"/>
      <c r="B984" s="168" t="s">
        <v>1314</v>
      </c>
      <c r="C984" s="168" t="s">
        <v>1369</v>
      </c>
      <c r="D984" s="168" t="s">
        <v>1375</v>
      </c>
      <c r="E984" s="183" t="s">
        <v>1375</v>
      </c>
      <c r="F984" s="168" t="s">
        <v>1116</v>
      </c>
      <c r="G984" s="183" t="s">
        <v>1158</v>
      </c>
      <c r="H984" s="168" t="s">
        <v>1117</v>
      </c>
      <c r="I984" s="168" t="s">
        <v>1118</v>
      </c>
      <c r="J984" s="184">
        <v>69344000.239999995</v>
      </c>
      <c r="K984" s="185">
        <v>0</v>
      </c>
      <c r="L984" s="168" t="s">
        <v>1298</v>
      </c>
      <c r="M984" s="185">
        <v>0</v>
      </c>
      <c r="N984" s="168" t="s">
        <v>1298</v>
      </c>
      <c r="O984" s="168"/>
      <c r="P984" s="168" t="s">
        <v>1370</v>
      </c>
      <c r="Q984" s="168"/>
      <c r="R984" s="168" t="s">
        <v>1370</v>
      </c>
      <c r="S984" s="168"/>
      <c r="T984" s="168" t="s">
        <v>1370</v>
      </c>
      <c r="U984" s="168"/>
      <c r="V984" s="168" t="s">
        <v>1370</v>
      </c>
      <c r="W984" s="168" t="s">
        <v>1165</v>
      </c>
      <c r="X984" s="183" t="s">
        <v>1160</v>
      </c>
      <c r="Y984" s="168" t="s">
        <v>55</v>
      </c>
      <c r="Z984" s="170">
        <v>2017011000179</v>
      </c>
      <c r="AA984" s="170" t="s">
        <v>1238</v>
      </c>
      <c r="AB984" s="169" t="s">
        <v>1179</v>
      </c>
      <c r="AC984" s="169" t="s">
        <v>1180</v>
      </c>
      <c r="AD984" s="170">
        <v>3202008</v>
      </c>
      <c r="AE984" s="169" t="s">
        <v>1181</v>
      </c>
      <c r="AF984" s="169" t="s">
        <v>1186</v>
      </c>
      <c r="AG984" s="168" t="s">
        <v>1128</v>
      </c>
      <c r="AH984" s="192"/>
    </row>
    <row r="985" spans="1:34" ht="98.25" customHeight="1" x14ac:dyDescent="0.25">
      <c r="A985" s="192"/>
      <c r="B985" s="168" t="s">
        <v>1314</v>
      </c>
      <c r="C985" s="168" t="s">
        <v>1369</v>
      </c>
      <c r="D985" s="168" t="s">
        <v>1375</v>
      </c>
      <c r="E985" s="183" t="s">
        <v>1375</v>
      </c>
      <c r="F985" s="168" t="s">
        <v>1152</v>
      </c>
      <c r="G985" s="183" t="s">
        <v>1158</v>
      </c>
      <c r="H985" s="168" t="s">
        <v>1117</v>
      </c>
      <c r="I985" s="168" t="s">
        <v>1118</v>
      </c>
      <c r="J985" s="184">
        <v>4000000</v>
      </c>
      <c r="K985" s="185">
        <v>0</v>
      </c>
      <c r="L985" s="168" t="s">
        <v>1298</v>
      </c>
      <c r="M985" s="185">
        <v>0</v>
      </c>
      <c r="N985" s="168" t="s">
        <v>1298</v>
      </c>
      <c r="O985" s="168"/>
      <c r="P985" s="168" t="s">
        <v>1370</v>
      </c>
      <c r="Q985" s="168"/>
      <c r="R985" s="168" t="s">
        <v>1370</v>
      </c>
      <c r="S985" s="168"/>
      <c r="T985" s="168" t="s">
        <v>1370</v>
      </c>
      <c r="U985" s="168"/>
      <c r="V985" s="168" t="s">
        <v>1370</v>
      </c>
      <c r="W985" s="168" t="s">
        <v>1165</v>
      </c>
      <c r="X985" s="183" t="s">
        <v>1160</v>
      </c>
      <c r="Y985" s="168" t="s">
        <v>55</v>
      </c>
      <c r="Z985" s="170">
        <v>2017011000179</v>
      </c>
      <c r="AA985" s="170" t="s">
        <v>1238</v>
      </c>
      <c r="AB985" s="169" t="s">
        <v>1179</v>
      </c>
      <c r="AC985" s="169" t="s">
        <v>1180</v>
      </c>
      <c r="AD985" s="170">
        <v>3202008</v>
      </c>
      <c r="AE985" s="169" t="s">
        <v>1181</v>
      </c>
      <c r="AF985" s="169" t="s">
        <v>1186</v>
      </c>
      <c r="AG985" s="168" t="s">
        <v>1126</v>
      </c>
      <c r="AH985" s="192"/>
    </row>
    <row r="986" spans="1:34" ht="98.25" customHeight="1" x14ac:dyDescent="0.25">
      <c r="A986" s="192"/>
      <c r="B986" s="168" t="s">
        <v>1314</v>
      </c>
      <c r="C986" s="168" t="s">
        <v>1369</v>
      </c>
      <c r="D986" s="168" t="s">
        <v>1375</v>
      </c>
      <c r="E986" s="183" t="s">
        <v>1375</v>
      </c>
      <c r="F986" s="168" t="s">
        <v>1223</v>
      </c>
      <c r="G986" s="183" t="s">
        <v>1312</v>
      </c>
      <c r="H986" s="168" t="s">
        <v>1117</v>
      </c>
      <c r="I986" s="168" t="s">
        <v>1118</v>
      </c>
      <c r="J986" s="184">
        <v>20000000</v>
      </c>
      <c r="K986" s="185">
        <v>0</v>
      </c>
      <c r="L986" s="168" t="s">
        <v>1298</v>
      </c>
      <c r="M986" s="185">
        <v>0</v>
      </c>
      <c r="N986" s="168" t="s">
        <v>1298</v>
      </c>
      <c r="O986" s="168"/>
      <c r="P986" s="168" t="s">
        <v>1370</v>
      </c>
      <c r="Q986" s="168"/>
      <c r="R986" s="168" t="s">
        <v>1370</v>
      </c>
      <c r="S986" s="168"/>
      <c r="T986" s="168" t="s">
        <v>1370</v>
      </c>
      <c r="U986" s="168"/>
      <c r="V986" s="168" t="s">
        <v>1370</v>
      </c>
      <c r="W986" s="168" t="s">
        <v>1165</v>
      </c>
      <c r="X986" s="183" t="s">
        <v>1160</v>
      </c>
      <c r="Y986" s="168" t="s">
        <v>55</v>
      </c>
      <c r="Z986" s="170">
        <v>2017011000179</v>
      </c>
      <c r="AA986" s="170" t="s">
        <v>1238</v>
      </c>
      <c r="AB986" s="169" t="s">
        <v>1179</v>
      </c>
      <c r="AC986" s="169" t="s">
        <v>1180</v>
      </c>
      <c r="AD986" s="170">
        <v>3202008</v>
      </c>
      <c r="AE986" s="169" t="s">
        <v>1181</v>
      </c>
      <c r="AF986" s="169" t="s">
        <v>1186</v>
      </c>
      <c r="AG986" s="168" t="s">
        <v>1126</v>
      </c>
      <c r="AH986" s="192"/>
    </row>
    <row r="987" spans="1:34" ht="98.25" customHeight="1" x14ac:dyDescent="0.25">
      <c r="A987" s="192"/>
      <c r="B987" s="168" t="s">
        <v>1314</v>
      </c>
      <c r="C987" s="168" t="s">
        <v>1369</v>
      </c>
      <c r="D987" s="168" t="s">
        <v>1375</v>
      </c>
      <c r="E987" s="183" t="s">
        <v>1375</v>
      </c>
      <c r="F987" s="168" t="s">
        <v>1223</v>
      </c>
      <c r="G987" s="183" t="s">
        <v>1312</v>
      </c>
      <c r="H987" s="168" t="s">
        <v>1117</v>
      </c>
      <c r="I987" s="168" t="s">
        <v>1118</v>
      </c>
      <c r="J987" s="184">
        <v>362354.46761418943</v>
      </c>
      <c r="K987" s="185">
        <v>0</v>
      </c>
      <c r="L987" s="168" t="s">
        <v>1298</v>
      </c>
      <c r="M987" s="185">
        <v>0</v>
      </c>
      <c r="N987" s="168" t="s">
        <v>1298</v>
      </c>
      <c r="O987" s="168"/>
      <c r="P987" s="168" t="s">
        <v>1370</v>
      </c>
      <c r="Q987" s="168"/>
      <c r="R987" s="168" t="s">
        <v>1370</v>
      </c>
      <c r="S987" s="168"/>
      <c r="T987" s="168" t="s">
        <v>1370</v>
      </c>
      <c r="U987" s="168"/>
      <c r="V987" s="168" t="s">
        <v>1370</v>
      </c>
      <c r="W987" s="168" t="s">
        <v>1165</v>
      </c>
      <c r="X987" s="183" t="s">
        <v>1160</v>
      </c>
      <c r="Y987" s="168" t="s">
        <v>1376</v>
      </c>
      <c r="Z987" s="170">
        <v>2018011000087</v>
      </c>
      <c r="AA987" s="170" t="s">
        <v>1544</v>
      </c>
      <c r="AB987" s="169" t="s">
        <v>1377</v>
      </c>
      <c r="AC987" s="169" t="s">
        <v>1378</v>
      </c>
      <c r="AD987" s="170" t="s">
        <v>1546</v>
      </c>
      <c r="AE987" s="169" t="s">
        <v>1379</v>
      </c>
      <c r="AF987" s="169" t="s">
        <v>1380</v>
      </c>
      <c r="AG987" s="168" t="s">
        <v>1124</v>
      </c>
      <c r="AH987" s="192"/>
    </row>
    <row r="988" spans="1:34" ht="98.25" customHeight="1" x14ac:dyDescent="0.25">
      <c r="A988" s="192"/>
      <c r="B988" s="168" t="s">
        <v>1314</v>
      </c>
      <c r="C988" s="168" t="s">
        <v>1369</v>
      </c>
      <c r="D988" s="168" t="s">
        <v>1375</v>
      </c>
      <c r="E988" s="183" t="s">
        <v>1375</v>
      </c>
      <c r="F988" s="168" t="s">
        <v>1116</v>
      </c>
      <c r="G988" s="183" t="s">
        <v>1158</v>
      </c>
      <c r="H988" s="168" t="s">
        <v>1117</v>
      </c>
      <c r="I988" s="168" t="s">
        <v>1118</v>
      </c>
      <c r="J988" s="184">
        <v>6637645.5323858112</v>
      </c>
      <c r="K988" s="185">
        <v>0</v>
      </c>
      <c r="L988" s="168" t="s">
        <v>1298</v>
      </c>
      <c r="M988" s="185">
        <v>0</v>
      </c>
      <c r="N988" s="168" t="s">
        <v>1298</v>
      </c>
      <c r="O988" s="168"/>
      <c r="P988" s="168" t="s">
        <v>1370</v>
      </c>
      <c r="Q988" s="168"/>
      <c r="R988" s="168" t="s">
        <v>1370</v>
      </c>
      <c r="S988" s="168"/>
      <c r="T988" s="168" t="s">
        <v>1370</v>
      </c>
      <c r="U988" s="168"/>
      <c r="V988" s="168" t="s">
        <v>1370</v>
      </c>
      <c r="W988" s="168" t="s">
        <v>1119</v>
      </c>
      <c r="X988" s="183" t="s">
        <v>1160</v>
      </c>
      <c r="Y988" s="168" t="s">
        <v>363</v>
      </c>
      <c r="Z988" s="170">
        <v>2019011000081</v>
      </c>
      <c r="AA988" s="170" t="s">
        <v>1161</v>
      </c>
      <c r="AB988" s="169" t="s">
        <v>1120</v>
      </c>
      <c r="AC988" s="169" t="s">
        <v>606</v>
      </c>
      <c r="AD988" s="170">
        <v>3299060</v>
      </c>
      <c r="AE988" s="169" t="s">
        <v>1135</v>
      </c>
      <c r="AF988" s="169" t="s">
        <v>607</v>
      </c>
      <c r="AG988" s="168" t="s">
        <v>1126</v>
      </c>
      <c r="AH988" s="192"/>
    </row>
    <row r="989" spans="1:34" ht="98.25" customHeight="1" x14ac:dyDescent="0.25">
      <c r="A989" s="192"/>
      <c r="B989" s="168" t="s">
        <v>1314</v>
      </c>
      <c r="C989" s="168" t="s">
        <v>1369</v>
      </c>
      <c r="D989" s="168" t="s">
        <v>1375</v>
      </c>
      <c r="E989" s="183" t="s">
        <v>1375</v>
      </c>
      <c r="F989" s="168" t="s">
        <v>1116</v>
      </c>
      <c r="G989" s="183" t="s">
        <v>1158</v>
      </c>
      <c r="H989" s="168" t="s">
        <v>1117</v>
      </c>
      <c r="I989" s="168" t="s">
        <v>1118</v>
      </c>
      <c r="J989" s="184">
        <v>2880000</v>
      </c>
      <c r="K989" s="185"/>
      <c r="L989" s="168"/>
      <c r="M989" s="185"/>
      <c r="N989" s="168"/>
      <c r="O989" s="168"/>
      <c r="P989" s="168"/>
      <c r="Q989" s="168"/>
      <c r="R989" s="168"/>
      <c r="S989" s="168"/>
      <c r="T989" s="168"/>
      <c r="U989" s="168"/>
      <c r="V989" s="168"/>
      <c r="W989" s="168" t="s">
        <v>1165</v>
      </c>
      <c r="X989" s="183" t="s">
        <v>1160</v>
      </c>
      <c r="Y989" s="168" t="s">
        <v>55</v>
      </c>
      <c r="Z989" s="170">
        <v>2017011000179</v>
      </c>
      <c r="AA989" s="170" t="s">
        <v>1238</v>
      </c>
      <c r="AB989" s="169" t="s">
        <v>1166</v>
      </c>
      <c r="AC989" s="169" t="s">
        <v>1167</v>
      </c>
      <c r="AD989" s="170">
        <v>3202032</v>
      </c>
      <c r="AE989" s="169" t="s">
        <v>1217</v>
      </c>
      <c r="AF989" s="169" t="s">
        <v>1289</v>
      </c>
      <c r="AG989" s="168" t="s">
        <v>1192</v>
      </c>
      <c r="AH989" s="192"/>
    </row>
    <row r="990" spans="1:34" ht="98.25" customHeight="1" x14ac:dyDescent="0.25">
      <c r="A990" s="192"/>
      <c r="B990" s="168" t="s">
        <v>1314</v>
      </c>
      <c r="C990" s="168" t="s">
        <v>1369</v>
      </c>
      <c r="D990" s="168" t="s">
        <v>1375</v>
      </c>
      <c r="E990" s="183" t="s">
        <v>1375</v>
      </c>
      <c r="F990" s="168" t="s">
        <v>1116</v>
      </c>
      <c r="G990" s="183" t="s">
        <v>1158</v>
      </c>
      <c r="H990" s="168" t="s">
        <v>1117</v>
      </c>
      <c r="I990" s="168" t="s">
        <v>1118</v>
      </c>
      <c r="J990" s="184">
        <v>6900000</v>
      </c>
      <c r="K990" s="185">
        <v>0</v>
      </c>
      <c r="L990" s="168" t="s">
        <v>1298</v>
      </c>
      <c r="M990" s="185">
        <v>0</v>
      </c>
      <c r="N990" s="168" t="s">
        <v>1298</v>
      </c>
      <c r="O990" s="168">
        <v>0</v>
      </c>
      <c r="P990" s="168" t="s">
        <v>1370</v>
      </c>
      <c r="Q990" s="168">
        <v>0</v>
      </c>
      <c r="R990" s="168" t="s">
        <v>1370</v>
      </c>
      <c r="S990" s="168">
        <v>0</v>
      </c>
      <c r="T990" s="168" t="s">
        <v>1370</v>
      </c>
      <c r="U990" s="168">
        <v>0</v>
      </c>
      <c r="V990" s="168" t="s">
        <v>1370</v>
      </c>
      <c r="W990" s="168" t="s">
        <v>1165</v>
      </c>
      <c r="X990" s="183" t="s">
        <v>1160</v>
      </c>
      <c r="Y990" s="168" t="s">
        <v>55</v>
      </c>
      <c r="Z990" s="170">
        <v>2017011000179</v>
      </c>
      <c r="AA990" s="170" t="s">
        <v>1238</v>
      </c>
      <c r="AB990" s="169" t="s">
        <v>1224</v>
      </c>
      <c r="AC990" s="169" t="s">
        <v>1225</v>
      </c>
      <c r="AD990" s="170">
        <v>3202010</v>
      </c>
      <c r="AE990" s="169" t="s">
        <v>1226</v>
      </c>
      <c r="AF990" s="169" t="s">
        <v>1263</v>
      </c>
      <c r="AG990" s="168" t="s">
        <v>1150</v>
      </c>
      <c r="AH990" s="192"/>
    </row>
    <row r="991" spans="1:34" ht="98.25" customHeight="1" x14ac:dyDescent="0.25">
      <c r="A991" s="192"/>
      <c r="B991" s="168" t="s">
        <v>1314</v>
      </c>
      <c r="C991" s="168" t="s">
        <v>1369</v>
      </c>
      <c r="D991" s="168" t="s">
        <v>1375</v>
      </c>
      <c r="E991" s="183" t="s">
        <v>1375</v>
      </c>
      <c r="F991" s="168" t="s">
        <v>1152</v>
      </c>
      <c r="G991" s="183" t="s">
        <v>1158</v>
      </c>
      <c r="H991" s="168" t="s">
        <v>1320</v>
      </c>
      <c r="I991" s="168" t="s">
        <v>1118</v>
      </c>
      <c r="J991" s="186">
        <v>2966000</v>
      </c>
      <c r="K991" s="185">
        <v>0</v>
      </c>
      <c r="L991" s="168" t="s">
        <v>1298</v>
      </c>
      <c r="M991" s="185">
        <v>0</v>
      </c>
      <c r="N991" s="168" t="s">
        <v>1298</v>
      </c>
      <c r="O991" s="168"/>
      <c r="P991" s="168"/>
      <c r="Q991" s="168"/>
      <c r="R991" s="168"/>
      <c r="S991" s="168"/>
      <c r="T991" s="168"/>
      <c r="U991" s="168"/>
      <c r="V991" s="168"/>
      <c r="W991" s="168" t="s">
        <v>1165</v>
      </c>
      <c r="X991" s="183" t="s">
        <v>1160</v>
      </c>
      <c r="Y991" s="168" t="s">
        <v>55</v>
      </c>
      <c r="Z991" s="170">
        <v>2017011000179</v>
      </c>
      <c r="AA991" s="170" t="s">
        <v>1238</v>
      </c>
      <c r="AB991" s="169" t="s">
        <v>1166</v>
      </c>
      <c r="AC991" s="169" t="s">
        <v>1167</v>
      </c>
      <c r="AD991" s="170">
        <v>3202032</v>
      </c>
      <c r="AE991" s="169" t="s">
        <v>1217</v>
      </c>
      <c r="AF991" s="169" t="s">
        <v>1289</v>
      </c>
      <c r="AG991" s="168" t="s">
        <v>1192</v>
      </c>
      <c r="AH991" s="192"/>
    </row>
    <row r="992" spans="1:34" ht="98.25" customHeight="1" x14ac:dyDescent="0.25">
      <c r="A992" s="192"/>
      <c r="B992" s="168" t="s">
        <v>1314</v>
      </c>
      <c r="C992" s="168" t="s">
        <v>1369</v>
      </c>
      <c r="D992" s="168" t="s">
        <v>1375</v>
      </c>
      <c r="E992" s="183" t="s">
        <v>1375</v>
      </c>
      <c r="F992" s="168" t="s">
        <v>1152</v>
      </c>
      <c r="G992" s="183" t="s">
        <v>1158</v>
      </c>
      <c r="H992" s="168" t="s">
        <v>1320</v>
      </c>
      <c r="I992" s="168" t="s">
        <v>1118</v>
      </c>
      <c r="J992" s="186">
        <v>0</v>
      </c>
      <c r="K992" s="185">
        <v>0</v>
      </c>
      <c r="L992" s="168" t="s">
        <v>1298</v>
      </c>
      <c r="M992" s="185">
        <v>0</v>
      </c>
      <c r="N992" s="168" t="s">
        <v>1298</v>
      </c>
      <c r="O992" s="168" t="s">
        <v>1159</v>
      </c>
      <c r="P992" s="168" t="s">
        <v>1159</v>
      </c>
      <c r="Q992" s="168" t="s">
        <v>1159</v>
      </c>
      <c r="R992" s="168" t="s">
        <v>1159</v>
      </c>
      <c r="S992" s="168" t="s">
        <v>1159</v>
      </c>
      <c r="T992" s="168" t="s">
        <v>1159</v>
      </c>
      <c r="U992" s="168" t="s">
        <v>1159</v>
      </c>
      <c r="V992" s="168" t="s">
        <v>1159</v>
      </c>
      <c r="W992" s="168" t="s">
        <v>1165</v>
      </c>
      <c r="X992" s="183" t="s">
        <v>1160</v>
      </c>
      <c r="Y992" s="168" t="s">
        <v>55</v>
      </c>
      <c r="Z992" s="170">
        <v>2017011000179</v>
      </c>
      <c r="AA992" s="170" t="s">
        <v>1238</v>
      </c>
      <c r="AB992" s="169" t="s">
        <v>1166</v>
      </c>
      <c r="AC992" s="169" t="s">
        <v>1167</v>
      </c>
      <c r="AD992" s="170">
        <v>3202032</v>
      </c>
      <c r="AE992" s="169" t="s">
        <v>1168</v>
      </c>
      <c r="AF992" s="169" t="s">
        <v>1169</v>
      </c>
      <c r="AG992" s="168" t="s">
        <v>1381</v>
      </c>
      <c r="AH992" s="192"/>
    </row>
    <row r="993" spans="1:34" ht="98.25" customHeight="1" x14ac:dyDescent="0.25">
      <c r="A993" s="192"/>
      <c r="B993" s="168" t="s">
        <v>1314</v>
      </c>
      <c r="C993" s="168" t="s">
        <v>1369</v>
      </c>
      <c r="D993" s="168" t="s">
        <v>1375</v>
      </c>
      <c r="E993" s="183" t="s">
        <v>1375</v>
      </c>
      <c r="F993" s="168" t="s">
        <v>1152</v>
      </c>
      <c r="G993" s="183" t="s">
        <v>1158</v>
      </c>
      <c r="H993" s="168" t="s">
        <v>1320</v>
      </c>
      <c r="I993" s="168" t="s">
        <v>1118</v>
      </c>
      <c r="J993" s="186">
        <v>3000000</v>
      </c>
      <c r="K993" s="185">
        <v>0</v>
      </c>
      <c r="L993" s="168" t="s">
        <v>1298</v>
      </c>
      <c r="M993" s="185">
        <v>0</v>
      </c>
      <c r="N993" s="168" t="s">
        <v>1298</v>
      </c>
      <c r="O993" s="168"/>
      <c r="P993" s="168"/>
      <c r="Q993" s="168"/>
      <c r="R993" s="168"/>
      <c r="S993" s="168"/>
      <c r="T993" s="168"/>
      <c r="U993" s="168"/>
      <c r="V993" s="168"/>
      <c r="W993" s="168" t="s">
        <v>1165</v>
      </c>
      <c r="X993" s="183" t="s">
        <v>1160</v>
      </c>
      <c r="Y993" s="168" t="s">
        <v>55</v>
      </c>
      <c r="Z993" s="170">
        <v>2017011000179</v>
      </c>
      <c r="AA993" s="170" t="s">
        <v>1238</v>
      </c>
      <c r="AB993" s="169" t="s">
        <v>1166</v>
      </c>
      <c r="AC993" s="169" t="s">
        <v>1167</v>
      </c>
      <c r="AD993" s="170">
        <v>3202032</v>
      </c>
      <c r="AE993" s="169" t="s">
        <v>1217</v>
      </c>
      <c r="AF993" s="169" t="s">
        <v>1289</v>
      </c>
      <c r="AG993" s="168" t="s">
        <v>1192</v>
      </c>
      <c r="AH993" s="192"/>
    </row>
    <row r="994" spans="1:34" ht="98.25" customHeight="1" x14ac:dyDescent="0.25">
      <c r="A994" s="192"/>
      <c r="B994" s="168" t="s">
        <v>1314</v>
      </c>
      <c r="C994" s="168" t="s">
        <v>1369</v>
      </c>
      <c r="D994" s="168" t="s">
        <v>1375</v>
      </c>
      <c r="E994" s="183" t="s">
        <v>1375</v>
      </c>
      <c r="F994" s="168" t="s">
        <v>1152</v>
      </c>
      <c r="G994" s="183" t="s">
        <v>1158</v>
      </c>
      <c r="H994" s="168" t="s">
        <v>1117</v>
      </c>
      <c r="I994" s="168" t="s">
        <v>1118</v>
      </c>
      <c r="J994" s="186">
        <v>5000000</v>
      </c>
      <c r="K994" s="185">
        <v>0</v>
      </c>
      <c r="L994" s="168" t="s">
        <v>1298</v>
      </c>
      <c r="M994" s="185">
        <v>0</v>
      </c>
      <c r="N994" s="168" t="s">
        <v>1298</v>
      </c>
      <c r="O994" s="168">
        <v>0</v>
      </c>
      <c r="P994" s="168" t="s">
        <v>1370</v>
      </c>
      <c r="Q994" s="168">
        <v>0</v>
      </c>
      <c r="R994" s="168" t="s">
        <v>1370</v>
      </c>
      <c r="S994" s="168">
        <v>0</v>
      </c>
      <c r="T994" s="168" t="s">
        <v>1370</v>
      </c>
      <c r="U994" s="168">
        <v>0</v>
      </c>
      <c r="V994" s="168" t="s">
        <v>1370</v>
      </c>
      <c r="W994" s="168" t="s">
        <v>1165</v>
      </c>
      <c r="X994" s="183" t="s">
        <v>1160</v>
      </c>
      <c r="Y994" s="168" t="s">
        <v>55</v>
      </c>
      <c r="Z994" s="170">
        <v>2017011000179</v>
      </c>
      <c r="AA994" s="170" t="s">
        <v>1238</v>
      </c>
      <c r="AB994" s="169" t="s">
        <v>1166</v>
      </c>
      <c r="AC994" s="169" t="s">
        <v>1167</v>
      </c>
      <c r="AD994" s="170">
        <v>3202032</v>
      </c>
      <c r="AE994" s="169" t="s">
        <v>1217</v>
      </c>
      <c r="AF994" s="169" t="s">
        <v>1289</v>
      </c>
      <c r="AG994" s="168" t="s">
        <v>1126</v>
      </c>
      <c r="AH994" s="192"/>
    </row>
    <row r="995" spans="1:34" ht="98.25" customHeight="1" x14ac:dyDescent="0.25">
      <c r="A995" s="192"/>
      <c r="B995" s="168" t="s">
        <v>1314</v>
      </c>
      <c r="C995" s="168" t="s">
        <v>1369</v>
      </c>
      <c r="D995" s="168" t="s">
        <v>1375</v>
      </c>
      <c r="E995" s="183" t="s">
        <v>1375</v>
      </c>
      <c r="F995" s="168" t="s">
        <v>1116</v>
      </c>
      <c r="G995" s="183" t="s">
        <v>1158</v>
      </c>
      <c r="H995" s="168" t="s">
        <v>1117</v>
      </c>
      <c r="I995" s="168" t="s">
        <v>1118</v>
      </c>
      <c r="J995" s="186">
        <v>1700000</v>
      </c>
      <c r="K995" s="185"/>
      <c r="L995" s="168"/>
      <c r="M995" s="185"/>
      <c r="N995" s="168"/>
      <c r="O995" s="168">
        <v>0</v>
      </c>
      <c r="P995" s="168" t="s">
        <v>1370</v>
      </c>
      <c r="Q995" s="168"/>
      <c r="R995" s="168"/>
      <c r="S995" s="168"/>
      <c r="T995" s="168"/>
      <c r="U995" s="168"/>
      <c r="V995" s="168"/>
      <c r="W995" s="168" t="s">
        <v>1165</v>
      </c>
      <c r="X995" s="183" t="s">
        <v>1160</v>
      </c>
      <c r="Y995" s="168" t="s">
        <v>55</v>
      </c>
      <c r="Z995" s="170">
        <v>2017011000179</v>
      </c>
      <c r="AA995" s="170" t="s">
        <v>1238</v>
      </c>
      <c r="AB995" s="169" t="s">
        <v>1166</v>
      </c>
      <c r="AC995" s="169" t="s">
        <v>1167</v>
      </c>
      <c r="AD995" s="170">
        <v>3202032</v>
      </c>
      <c r="AE995" s="169" t="s">
        <v>1217</v>
      </c>
      <c r="AF995" s="169" t="s">
        <v>1289</v>
      </c>
      <c r="AG995" s="168" t="s">
        <v>1126</v>
      </c>
      <c r="AH995" s="192"/>
    </row>
    <row r="996" spans="1:34" ht="98.25" customHeight="1" x14ac:dyDescent="0.25">
      <c r="A996" s="192"/>
      <c r="B996" s="168" t="s">
        <v>1314</v>
      </c>
      <c r="C996" s="168" t="s">
        <v>1369</v>
      </c>
      <c r="D996" s="168" t="s">
        <v>1375</v>
      </c>
      <c r="E996" s="183" t="s">
        <v>1375</v>
      </c>
      <c r="F996" s="168" t="s">
        <v>1152</v>
      </c>
      <c r="G996" s="183" t="s">
        <v>1158</v>
      </c>
      <c r="H996" s="168" t="s">
        <v>1117</v>
      </c>
      <c r="I996" s="168" t="s">
        <v>1118</v>
      </c>
      <c r="J996" s="186">
        <v>2231230</v>
      </c>
      <c r="K996" s="185"/>
      <c r="L996" s="168"/>
      <c r="M996" s="185"/>
      <c r="N996" s="168"/>
      <c r="O996" s="168">
        <v>0</v>
      </c>
      <c r="P996" s="168" t="s">
        <v>1370</v>
      </c>
      <c r="Q996" s="168"/>
      <c r="R996" s="168"/>
      <c r="S996" s="168"/>
      <c r="T996" s="168"/>
      <c r="U996" s="168"/>
      <c r="V996" s="168"/>
      <c r="W996" s="168" t="s">
        <v>1165</v>
      </c>
      <c r="X996" s="183" t="s">
        <v>1160</v>
      </c>
      <c r="Y996" s="168" t="s">
        <v>55</v>
      </c>
      <c r="Z996" s="170">
        <v>2017011000179</v>
      </c>
      <c r="AA996" s="170" t="s">
        <v>1238</v>
      </c>
      <c r="AB996" s="169" t="s">
        <v>1166</v>
      </c>
      <c r="AC996" s="169" t="s">
        <v>1167</v>
      </c>
      <c r="AD996" s="170">
        <v>3202032</v>
      </c>
      <c r="AE996" s="169" t="s">
        <v>1217</v>
      </c>
      <c r="AF996" s="169" t="s">
        <v>1289</v>
      </c>
      <c r="AG996" s="168" t="s">
        <v>1126</v>
      </c>
      <c r="AH996" s="192"/>
    </row>
    <row r="997" spans="1:34" ht="98.25" customHeight="1" x14ac:dyDescent="0.25">
      <c r="A997" s="192"/>
      <c r="B997" s="168" t="s">
        <v>1314</v>
      </c>
      <c r="C997" s="168" t="s">
        <v>1369</v>
      </c>
      <c r="D997" s="168" t="s">
        <v>1375</v>
      </c>
      <c r="E997" s="183" t="s">
        <v>1375</v>
      </c>
      <c r="F997" s="168" t="s">
        <v>1152</v>
      </c>
      <c r="G997" s="183" t="s">
        <v>1158</v>
      </c>
      <c r="H997" s="168" t="s">
        <v>1320</v>
      </c>
      <c r="I997" s="168" t="s">
        <v>1118</v>
      </c>
      <c r="J997" s="186">
        <v>5132</v>
      </c>
      <c r="K997" s="185"/>
      <c r="L997" s="168"/>
      <c r="M997" s="185"/>
      <c r="N997" s="168"/>
      <c r="O997" s="168"/>
      <c r="P997" s="168"/>
      <c r="Q997" s="168"/>
      <c r="R997" s="168"/>
      <c r="S997" s="168"/>
      <c r="T997" s="168"/>
      <c r="U997" s="168"/>
      <c r="V997" s="168"/>
      <c r="W997" s="168" t="s">
        <v>1165</v>
      </c>
      <c r="X997" s="183" t="s">
        <v>1160</v>
      </c>
      <c r="Y997" s="168" t="s">
        <v>55</v>
      </c>
      <c r="Z997" s="170">
        <v>2017011000179</v>
      </c>
      <c r="AA997" s="170" t="s">
        <v>1238</v>
      </c>
      <c r="AB997" s="169" t="s">
        <v>1166</v>
      </c>
      <c r="AC997" s="169" t="s">
        <v>1167</v>
      </c>
      <c r="AD997" s="170">
        <v>3202032</v>
      </c>
      <c r="AE997" s="169" t="s">
        <v>1217</v>
      </c>
      <c r="AF997" s="169" t="s">
        <v>1289</v>
      </c>
      <c r="AG997" s="168" t="s">
        <v>1126</v>
      </c>
      <c r="AH997" s="192"/>
    </row>
    <row r="998" spans="1:34" ht="98.25" customHeight="1" x14ac:dyDescent="0.25">
      <c r="A998" s="192"/>
      <c r="B998" s="168" t="s">
        <v>1314</v>
      </c>
      <c r="C998" s="168" t="s">
        <v>1369</v>
      </c>
      <c r="D998" s="168" t="s">
        <v>1375</v>
      </c>
      <c r="E998" s="183" t="s">
        <v>1375</v>
      </c>
      <c r="F998" s="168" t="s">
        <v>1152</v>
      </c>
      <c r="G998" s="183" t="s">
        <v>1158</v>
      </c>
      <c r="H998" s="168" t="s">
        <v>1117</v>
      </c>
      <c r="I998" s="168" t="s">
        <v>1118</v>
      </c>
      <c r="J998" s="186">
        <v>3272726</v>
      </c>
      <c r="K998" s="185"/>
      <c r="L998" s="168"/>
      <c r="M998" s="185"/>
      <c r="N998" s="168"/>
      <c r="O998" s="168">
        <v>0</v>
      </c>
      <c r="P998" s="168" t="s">
        <v>1370</v>
      </c>
      <c r="Q998" s="168"/>
      <c r="R998" s="168"/>
      <c r="S998" s="168"/>
      <c r="T998" s="168"/>
      <c r="U998" s="168"/>
      <c r="V998" s="168"/>
      <c r="W998" s="168" t="s">
        <v>1165</v>
      </c>
      <c r="X998" s="183" t="s">
        <v>1160</v>
      </c>
      <c r="Y998" s="168" t="s">
        <v>55</v>
      </c>
      <c r="Z998" s="170">
        <v>2017011000179</v>
      </c>
      <c r="AA998" s="170" t="s">
        <v>1238</v>
      </c>
      <c r="AB998" s="169" t="s">
        <v>1166</v>
      </c>
      <c r="AC998" s="169" t="s">
        <v>1167</v>
      </c>
      <c r="AD998" s="170">
        <v>3202032</v>
      </c>
      <c r="AE998" s="169" t="s">
        <v>1217</v>
      </c>
      <c r="AF998" s="169" t="s">
        <v>1289</v>
      </c>
      <c r="AG998" s="168" t="s">
        <v>1126</v>
      </c>
      <c r="AH998" s="192"/>
    </row>
    <row r="999" spans="1:34" ht="98.25" customHeight="1" x14ac:dyDescent="0.25">
      <c r="A999" s="192"/>
      <c r="B999" s="168" t="s">
        <v>1314</v>
      </c>
      <c r="C999" s="168" t="s">
        <v>1369</v>
      </c>
      <c r="D999" s="168" t="s">
        <v>1375</v>
      </c>
      <c r="E999" s="183" t="s">
        <v>1375</v>
      </c>
      <c r="F999" s="168" t="s">
        <v>1116</v>
      </c>
      <c r="G999" s="183" t="s">
        <v>1158</v>
      </c>
      <c r="H999" s="168" t="s">
        <v>1117</v>
      </c>
      <c r="I999" s="168" t="s">
        <v>1118</v>
      </c>
      <c r="J999" s="186">
        <v>1412000</v>
      </c>
      <c r="K999" s="185"/>
      <c r="L999" s="168"/>
      <c r="M999" s="185"/>
      <c r="N999" s="168"/>
      <c r="O999" s="168" t="s">
        <v>1199</v>
      </c>
      <c r="P999" s="168" t="s">
        <v>1371</v>
      </c>
      <c r="Q999" s="168"/>
      <c r="R999" s="168"/>
      <c r="S999" s="168"/>
      <c r="T999" s="168"/>
      <c r="U999" s="168"/>
      <c r="V999" s="168"/>
      <c r="W999" s="168" t="s">
        <v>1165</v>
      </c>
      <c r="X999" s="183" t="s">
        <v>1160</v>
      </c>
      <c r="Y999" s="168" t="s">
        <v>55</v>
      </c>
      <c r="Z999" s="170">
        <v>2017011000179</v>
      </c>
      <c r="AA999" s="170" t="s">
        <v>1238</v>
      </c>
      <c r="AB999" s="169" t="s">
        <v>1166</v>
      </c>
      <c r="AC999" s="169" t="s">
        <v>1269</v>
      </c>
      <c r="AD999" s="170">
        <v>3202005</v>
      </c>
      <c r="AE999" s="169" t="s">
        <v>1273</v>
      </c>
      <c r="AF999" s="169" t="s">
        <v>1274</v>
      </c>
      <c r="AG999" s="168" t="s">
        <v>1151</v>
      </c>
      <c r="AH999" s="192"/>
    </row>
    <row r="1000" spans="1:34" ht="98.25" customHeight="1" x14ac:dyDescent="0.25">
      <c r="A1000" s="192"/>
      <c r="B1000" s="168" t="s">
        <v>1314</v>
      </c>
      <c r="C1000" s="168" t="s">
        <v>1369</v>
      </c>
      <c r="D1000" s="168" t="s">
        <v>1375</v>
      </c>
      <c r="E1000" s="183" t="s">
        <v>1375</v>
      </c>
      <c r="F1000" s="168" t="s">
        <v>1116</v>
      </c>
      <c r="G1000" s="183" t="s">
        <v>1158</v>
      </c>
      <c r="H1000" s="168" t="s">
        <v>1117</v>
      </c>
      <c r="I1000" s="168" t="s">
        <v>1118</v>
      </c>
      <c r="J1000" s="186">
        <v>1412000</v>
      </c>
      <c r="K1000" s="185"/>
      <c r="L1000" s="168"/>
      <c r="M1000" s="185"/>
      <c r="N1000" s="168"/>
      <c r="O1000" s="168" t="s">
        <v>1199</v>
      </c>
      <c r="P1000" s="168" t="s">
        <v>1371</v>
      </c>
      <c r="Q1000" s="168"/>
      <c r="R1000" s="168"/>
      <c r="S1000" s="168"/>
      <c r="T1000" s="168"/>
      <c r="U1000" s="168"/>
      <c r="V1000" s="168"/>
      <c r="W1000" s="168" t="s">
        <v>1165</v>
      </c>
      <c r="X1000" s="183" t="s">
        <v>1160</v>
      </c>
      <c r="Y1000" s="168" t="s">
        <v>55</v>
      </c>
      <c r="Z1000" s="170">
        <v>2017011000179</v>
      </c>
      <c r="AA1000" s="170" t="s">
        <v>1238</v>
      </c>
      <c r="AB1000" s="169" t="s">
        <v>1166</v>
      </c>
      <c r="AC1000" s="169" t="s">
        <v>1269</v>
      </c>
      <c r="AD1000" s="170">
        <v>3202005</v>
      </c>
      <c r="AE1000" s="169" t="s">
        <v>1273</v>
      </c>
      <c r="AF1000" s="169" t="s">
        <v>1274</v>
      </c>
      <c r="AG1000" s="168" t="s">
        <v>1151</v>
      </c>
      <c r="AH1000" s="192"/>
    </row>
    <row r="1001" spans="1:34" ht="98.25" customHeight="1" x14ac:dyDescent="0.25">
      <c r="A1001" s="192"/>
      <c r="B1001" s="168" t="s">
        <v>1314</v>
      </c>
      <c r="C1001" s="168" t="s">
        <v>1369</v>
      </c>
      <c r="D1001" s="168" t="s">
        <v>1375</v>
      </c>
      <c r="E1001" s="183" t="s">
        <v>1375</v>
      </c>
      <c r="F1001" s="168" t="s">
        <v>1152</v>
      </c>
      <c r="G1001" s="183" t="s">
        <v>1158</v>
      </c>
      <c r="H1001" s="168" t="s">
        <v>1117</v>
      </c>
      <c r="I1001" s="168" t="s">
        <v>1118</v>
      </c>
      <c r="J1001" s="186">
        <v>4776000</v>
      </c>
      <c r="K1001" s="185"/>
      <c r="L1001" s="168"/>
      <c r="M1001" s="185"/>
      <c r="N1001" s="168"/>
      <c r="O1001" s="168" t="s">
        <v>1199</v>
      </c>
      <c r="P1001" s="168" t="s">
        <v>1371</v>
      </c>
      <c r="Q1001" s="168"/>
      <c r="R1001" s="168" t="s">
        <v>1370</v>
      </c>
      <c r="S1001" s="168"/>
      <c r="T1001" s="168"/>
      <c r="U1001" s="168"/>
      <c r="V1001" s="168"/>
      <c r="W1001" s="168" t="s">
        <v>1165</v>
      </c>
      <c r="X1001" s="183" t="s">
        <v>1160</v>
      </c>
      <c r="Y1001" s="168" t="s">
        <v>55</v>
      </c>
      <c r="Z1001" s="170">
        <v>2017011000179</v>
      </c>
      <c r="AA1001" s="170" t="s">
        <v>1238</v>
      </c>
      <c r="AB1001" s="169" t="s">
        <v>1166</v>
      </c>
      <c r="AC1001" s="169" t="s">
        <v>1269</v>
      </c>
      <c r="AD1001" s="170">
        <v>3202005</v>
      </c>
      <c r="AE1001" s="169" t="s">
        <v>1273</v>
      </c>
      <c r="AF1001" s="169" t="s">
        <v>1274</v>
      </c>
      <c r="AG1001" s="168" t="s">
        <v>1151</v>
      </c>
      <c r="AH1001" s="192"/>
    </row>
    <row r="1002" spans="1:34" ht="98.25" customHeight="1" x14ac:dyDescent="0.25">
      <c r="A1002" s="192"/>
      <c r="B1002" s="168" t="s">
        <v>1314</v>
      </c>
      <c r="C1002" s="168" t="s">
        <v>1369</v>
      </c>
      <c r="D1002" s="168" t="s">
        <v>1375</v>
      </c>
      <c r="E1002" s="183" t="s">
        <v>1375</v>
      </c>
      <c r="F1002" s="168" t="s">
        <v>1152</v>
      </c>
      <c r="G1002" s="183" t="s">
        <v>1158</v>
      </c>
      <c r="H1002" s="168" t="s">
        <v>1117</v>
      </c>
      <c r="I1002" s="168" t="s">
        <v>1118</v>
      </c>
      <c r="J1002" s="186">
        <v>5700000</v>
      </c>
      <c r="K1002" s="185"/>
      <c r="L1002" s="168"/>
      <c r="M1002" s="185"/>
      <c r="N1002" s="168"/>
      <c r="O1002" s="168" t="s">
        <v>1199</v>
      </c>
      <c r="P1002" s="168" t="s">
        <v>1371</v>
      </c>
      <c r="Q1002" s="168"/>
      <c r="R1002" s="168" t="s">
        <v>1370</v>
      </c>
      <c r="S1002" s="168"/>
      <c r="T1002" s="168"/>
      <c r="U1002" s="168"/>
      <c r="V1002" s="168"/>
      <c r="W1002" s="168" t="s">
        <v>1165</v>
      </c>
      <c r="X1002" s="183" t="s">
        <v>1160</v>
      </c>
      <c r="Y1002" s="168" t="s">
        <v>55</v>
      </c>
      <c r="Z1002" s="170">
        <v>2017011000179</v>
      </c>
      <c r="AA1002" s="170" t="s">
        <v>1238</v>
      </c>
      <c r="AB1002" s="169" t="s">
        <v>1166</v>
      </c>
      <c r="AC1002" s="169" t="s">
        <v>1269</v>
      </c>
      <c r="AD1002" s="170">
        <v>3202005</v>
      </c>
      <c r="AE1002" s="169" t="s">
        <v>1273</v>
      </c>
      <c r="AF1002" s="169" t="s">
        <v>1274</v>
      </c>
      <c r="AG1002" s="168" t="s">
        <v>1151</v>
      </c>
      <c r="AH1002" s="192"/>
    </row>
    <row r="1003" spans="1:34" ht="98.25" customHeight="1" x14ac:dyDescent="0.25">
      <c r="A1003" s="192"/>
      <c r="B1003" s="168" t="s">
        <v>1314</v>
      </c>
      <c r="C1003" s="168" t="s">
        <v>1369</v>
      </c>
      <c r="D1003" s="168" t="s">
        <v>1375</v>
      </c>
      <c r="E1003" s="183" t="s">
        <v>1375</v>
      </c>
      <c r="F1003" s="168" t="s">
        <v>1152</v>
      </c>
      <c r="G1003" s="183" t="s">
        <v>1158</v>
      </c>
      <c r="H1003" s="168" t="s">
        <v>1117</v>
      </c>
      <c r="I1003" s="168" t="s">
        <v>1118</v>
      </c>
      <c r="J1003" s="186">
        <v>5700000</v>
      </c>
      <c r="K1003" s="185"/>
      <c r="L1003" s="168"/>
      <c r="M1003" s="185"/>
      <c r="N1003" s="168"/>
      <c r="O1003" s="168" t="s">
        <v>1199</v>
      </c>
      <c r="P1003" s="168" t="s">
        <v>1371</v>
      </c>
      <c r="Q1003" s="168"/>
      <c r="R1003" s="168" t="s">
        <v>1370</v>
      </c>
      <c r="S1003" s="168"/>
      <c r="T1003" s="168"/>
      <c r="U1003" s="168"/>
      <c r="V1003" s="168"/>
      <c r="W1003" s="168" t="s">
        <v>1165</v>
      </c>
      <c r="X1003" s="183" t="s">
        <v>1160</v>
      </c>
      <c r="Y1003" s="168" t="s">
        <v>55</v>
      </c>
      <c r="Z1003" s="170">
        <v>2017011000179</v>
      </c>
      <c r="AA1003" s="170" t="s">
        <v>1238</v>
      </c>
      <c r="AB1003" s="169" t="s">
        <v>1166</v>
      </c>
      <c r="AC1003" s="169" t="s">
        <v>1269</v>
      </c>
      <c r="AD1003" s="170">
        <v>3202005</v>
      </c>
      <c r="AE1003" s="169" t="s">
        <v>1273</v>
      </c>
      <c r="AF1003" s="169" t="s">
        <v>1274</v>
      </c>
      <c r="AG1003" s="168" t="s">
        <v>1151</v>
      </c>
      <c r="AH1003" s="192"/>
    </row>
    <row r="1004" spans="1:34" ht="98.25" customHeight="1" x14ac:dyDescent="0.25">
      <c r="A1004" s="192"/>
      <c r="B1004" s="168" t="s">
        <v>1314</v>
      </c>
      <c r="C1004" s="168" t="s">
        <v>1369</v>
      </c>
      <c r="D1004" s="168" t="s">
        <v>1375</v>
      </c>
      <c r="E1004" s="183" t="s">
        <v>1375</v>
      </c>
      <c r="F1004" s="168" t="s">
        <v>1152</v>
      </c>
      <c r="G1004" s="183" t="s">
        <v>1158</v>
      </c>
      <c r="H1004" s="168" t="s">
        <v>1117</v>
      </c>
      <c r="I1004" s="168" t="s">
        <v>1118</v>
      </c>
      <c r="J1004" s="186">
        <v>5700000</v>
      </c>
      <c r="K1004" s="185"/>
      <c r="L1004" s="168"/>
      <c r="M1004" s="185"/>
      <c r="N1004" s="168"/>
      <c r="O1004" s="168" t="s">
        <v>1199</v>
      </c>
      <c r="P1004" s="168" t="s">
        <v>1371</v>
      </c>
      <c r="Q1004" s="168"/>
      <c r="R1004" s="168" t="s">
        <v>1370</v>
      </c>
      <c r="S1004" s="168"/>
      <c r="T1004" s="168"/>
      <c r="U1004" s="168"/>
      <c r="V1004" s="168"/>
      <c r="W1004" s="168" t="s">
        <v>1165</v>
      </c>
      <c r="X1004" s="183" t="s">
        <v>1160</v>
      </c>
      <c r="Y1004" s="168" t="s">
        <v>55</v>
      </c>
      <c r="Z1004" s="170">
        <v>2017011000179</v>
      </c>
      <c r="AA1004" s="170" t="s">
        <v>1238</v>
      </c>
      <c r="AB1004" s="169" t="s">
        <v>1166</v>
      </c>
      <c r="AC1004" s="169" t="s">
        <v>1269</v>
      </c>
      <c r="AD1004" s="170">
        <v>3202005</v>
      </c>
      <c r="AE1004" s="169" t="s">
        <v>1273</v>
      </c>
      <c r="AF1004" s="169" t="s">
        <v>1274</v>
      </c>
      <c r="AG1004" s="168" t="s">
        <v>1151</v>
      </c>
      <c r="AH1004" s="192"/>
    </row>
    <row r="1005" spans="1:34" ht="98.25" customHeight="1" x14ac:dyDescent="0.25">
      <c r="A1005" s="192"/>
      <c r="B1005" s="168" t="s">
        <v>1314</v>
      </c>
      <c r="C1005" s="168" t="s">
        <v>1369</v>
      </c>
      <c r="D1005" s="168" t="s">
        <v>1375</v>
      </c>
      <c r="E1005" s="183" t="s">
        <v>1375</v>
      </c>
      <c r="F1005" s="168" t="s">
        <v>1152</v>
      </c>
      <c r="G1005" s="183" t="s">
        <v>1158</v>
      </c>
      <c r="H1005" s="168" t="s">
        <v>1117</v>
      </c>
      <c r="I1005" s="168" t="s">
        <v>1118</v>
      </c>
      <c r="J1005" s="186">
        <v>5700000</v>
      </c>
      <c r="K1005" s="185"/>
      <c r="L1005" s="168"/>
      <c r="M1005" s="185"/>
      <c r="N1005" s="168"/>
      <c r="O1005" s="168" t="s">
        <v>1199</v>
      </c>
      <c r="P1005" s="168" t="s">
        <v>1371</v>
      </c>
      <c r="Q1005" s="168"/>
      <c r="R1005" s="168" t="s">
        <v>1370</v>
      </c>
      <c r="S1005" s="168"/>
      <c r="T1005" s="168"/>
      <c r="U1005" s="168"/>
      <c r="V1005" s="168"/>
      <c r="W1005" s="168" t="s">
        <v>1165</v>
      </c>
      <c r="X1005" s="183" t="s">
        <v>1160</v>
      </c>
      <c r="Y1005" s="168" t="s">
        <v>55</v>
      </c>
      <c r="Z1005" s="170">
        <v>2017011000179</v>
      </c>
      <c r="AA1005" s="170" t="s">
        <v>1238</v>
      </c>
      <c r="AB1005" s="169" t="s">
        <v>1166</v>
      </c>
      <c r="AC1005" s="169" t="s">
        <v>1269</v>
      </c>
      <c r="AD1005" s="170">
        <v>3202005</v>
      </c>
      <c r="AE1005" s="169" t="s">
        <v>1273</v>
      </c>
      <c r="AF1005" s="169" t="s">
        <v>1274</v>
      </c>
      <c r="AG1005" s="168" t="s">
        <v>1151</v>
      </c>
      <c r="AH1005" s="192"/>
    </row>
    <row r="1006" spans="1:34" ht="98.25" customHeight="1" x14ac:dyDescent="0.25">
      <c r="A1006" s="192"/>
      <c r="B1006" s="168" t="s">
        <v>1314</v>
      </c>
      <c r="C1006" s="168" t="s">
        <v>1369</v>
      </c>
      <c r="D1006" s="168" t="s">
        <v>1375</v>
      </c>
      <c r="E1006" s="183" t="s">
        <v>1375</v>
      </c>
      <c r="F1006" s="168" t="s">
        <v>1152</v>
      </c>
      <c r="G1006" s="183" t="s">
        <v>1158</v>
      </c>
      <c r="H1006" s="168" t="s">
        <v>1117</v>
      </c>
      <c r="I1006" s="168" t="s">
        <v>1118</v>
      </c>
      <c r="J1006" s="186">
        <v>5700000</v>
      </c>
      <c r="K1006" s="185"/>
      <c r="L1006" s="168"/>
      <c r="M1006" s="185"/>
      <c r="N1006" s="168"/>
      <c r="O1006" s="168" t="s">
        <v>1199</v>
      </c>
      <c r="P1006" s="168" t="s">
        <v>1371</v>
      </c>
      <c r="Q1006" s="168"/>
      <c r="R1006" s="168" t="s">
        <v>1370</v>
      </c>
      <c r="S1006" s="168"/>
      <c r="T1006" s="168"/>
      <c r="U1006" s="168"/>
      <c r="V1006" s="168"/>
      <c r="W1006" s="168" t="s">
        <v>1165</v>
      </c>
      <c r="X1006" s="183" t="s">
        <v>1160</v>
      </c>
      <c r="Y1006" s="168" t="s">
        <v>55</v>
      </c>
      <c r="Z1006" s="170">
        <v>2017011000179</v>
      </c>
      <c r="AA1006" s="170" t="s">
        <v>1238</v>
      </c>
      <c r="AB1006" s="169" t="s">
        <v>1166</v>
      </c>
      <c r="AC1006" s="169" t="s">
        <v>1269</v>
      </c>
      <c r="AD1006" s="170">
        <v>3202005</v>
      </c>
      <c r="AE1006" s="169" t="s">
        <v>1273</v>
      </c>
      <c r="AF1006" s="169" t="s">
        <v>1274</v>
      </c>
      <c r="AG1006" s="168" t="s">
        <v>1151</v>
      </c>
      <c r="AH1006" s="192"/>
    </row>
    <row r="1007" spans="1:34" ht="98.25" customHeight="1" x14ac:dyDescent="0.25">
      <c r="A1007" s="192"/>
      <c r="B1007" s="168" t="s">
        <v>1314</v>
      </c>
      <c r="C1007" s="168" t="s">
        <v>1369</v>
      </c>
      <c r="D1007" s="168" t="s">
        <v>1375</v>
      </c>
      <c r="E1007" s="183" t="s">
        <v>1375</v>
      </c>
      <c r="F1007" s="168" t="s">
        <v>1152</v>
      </c>
      <c r="G1007" s="183" t="s">
        <v>1158</v>
      </c>
      <c r="H1007" s="168" t="s">
        <v>1117</v>
      </c>
      <c r="I1007" s="168" t="s">
        <v>1118</v>
      </c>
      <c r="J1007" s="186">
        <v>5700000</v>
      </c>
      <c r="K1007" s="185"/>
      <c r="L1007" s="168"/>
      <c r="M1007" s="185"/>
      <c r="N1007" s="168"/>
      <c r="O1007" s="168" t="s">
        <v>1199</v>
      </c>
      <c r="P1007" s="168" t="s">
        <v>1371</v>
      </c>
      <c r="Q1007" s="168"/>
      <c r="R1007" s="168" t="s">
        <v>1370</v>
      </c>
      <c r="S1007" s="168"/>
      <c r="T1007" s="168"/>
      <c r="U1007" s="168"/>
      <c r="V1007" s="168"/>
      <c r="W1007" s="168" t="s">
        <v>1165</v>
      </c>
      <c r="X1007" s="183" t="s">
        <v>1160</v>
      </c>
      <c r="Y1007" s="168" t="s">
        <v>55</v>
      </c>
      <c r="Z1007" s="170">
        <v>2017011000179</v>
      </c>
      <c r="AA1007" s="170" t="s">
        <v>1238</v>
      </c>
      <c r="AB1007" s="169" t="s">
        <v>1166</v>
      </c>
      <c r="AC1007" s="169" t="s">
        <v>1269</v>
      </c>
      <c r="AD1007" s="170">
        <v>3202005</v>
      </c>
      <c r="AE1007" s="169" t="s">
        <v>1273</v>
      </c>
      <c r="AF1007" s="169" t="s">
        <v>1274</v>
      </c>
      <c r="AG1007" s="168" t="s">
        <v>1151</v>
      </c>
      <c r="AH1007" s="192"/>
    </row>
    <row r="1008" spans="1:34" ht="98.25" customHeight="1" x14ac:dyDescent="0.25">
      <c r="A1008" s="192"/>
      <c r="B1008" s="168" t="s">
        <v>1314</v>
      </c>
      <c r="C1008" s="168" t="s">
        <v>1369</v>
      </c>
      <c r="D1008" s="168" t="s">
        <v>1375</v>
      </c>
      <c r="E1008" s="183" t="s">
        <v>1375</v>
      </c>
      <c r="F1008" s="168" t="s">
        <v>1116</v>
      </c>
      <c r="G1008" s="183" t="s">
        <v>1158</v>
      </c>
      <c r="H1008" s="168" t="s">
        <v>1117</v>
      </c>
      <c r="I1008" s="168" t="s">
        <v>1118</v>
      </c>
      <c r="J1008" s="186">
        <v>3530000</v>
      </c>
      <c r="K1008" s="185"/>
      <c r="L1008" s="168"/>
      <c r="M1008" s="185"/>
      <c r="N1008" s="168"/>
      <c r="O1008" s="168"/>
      <c r="P1008" s="168"/>
      <c r="Q1008" s="168"/>
      <c r="R1008" s="168"/>
      <c r="S1008" s="168"/>
      <c r="T1008" s="168"/>
      <c r="U1008" s="168"/>
      <c r="V1008" s="168"/>
      <c r="W1008" s="168" t="s">
        <v>1165</v>
      </c>
      <c r="X1008" s="183" t="s">
        <v>1160</v>
      </c>
      <c r="Y1008" s="168" t="s">
        <v>55</v>
      </c>
      <c r="Z1008" s="170">
        <v>2017011000179</v>
      </c>
      <c r="AA1008" s="170" t="s">
        <v>1238</v>
      </c>
      <c r="AB1008" s="169" t="s">
        <v>1166</v>
      </c>
      <c r="AC1008" s="169" t="s">
        <v>1167</v>
      </c>
      <c r="AD1008" s="170">
        <v>3202032</v>
      </c>
      <c r="AE1008" s="169" t="s">
        <v>1217</v>
      </c>
      <c r="AF1008" s="169" t="s">
        <v>1289</v>
      </c>
      <c r="AG1008" s="168" t="s">
        <v>1151</v>
      </c>
      <c r="AH1008" s="192"/>
    </row>
    <row r="1009" spans="1:34" ht="98.25" customHeight="1" x14ac:dyDescent="0.25">
      <c r="A1009" s="192"/>
      <c r="B1009" s="168" t="s">
        <v>1314</v>
      </c>
      <c r="C1009" s="168" t="s">
        <v>1369</v>
      </c>
      <c r="D1009" s="168" t="s">
        <v>1375</v>
      </c>
      <c r="E1009" s="183" t="s">
        <v>1375</v>
      </c>
      <c r="F1009" s="168" t="s">
        <v>1116</v>
      </c>
      <c r="G1009" s="183" t="s">
        <v>1158</v>
      </c>
      <c r="H1009" s="168" t="s">
        <v>1117</v>
      </c>
      <c r="I1009" s="168" t="s">
        <v>1118</v>
      </c>
      <c r="J1009" s="186">
        <v>3530000</v>
      </c>
      <c r="K1009" s="185"/>
      <c r="L1009" s="168"/>
      <c r="M1009" s="185"/>
      <c r="N1009" s="168"/>
      <c r="O1009" s="168"/>
      <c r="P1009" s="168"/>
      <c r="Q1009" s="168"/>
      <c r="R1009" s="168"/>
      <c r="S1009" s="168"/>
      <c r="T1009" s="168"/>
      <c r="U1009" s="168"/>
      <c r="V1009" s="168"/>
      <c r="W1009" s="168" t="s">
        <v>1165</v>
      </c>
      <c r="X1009" s="183" t="s">
        <v>1160</v>
      </c>
      <c r="Y1009" s="168" t="s">
        <v>55</v>
      </c>
      <c r="Z1009" s="170">
        <v>2017011000179</v>
      </c>
      <c r="AA1009" s="170" t="s">
        <v>1238</v>
      </c>
      <c r="AB1009" s="169" t="s">
        <v>1166</v>
      </c>
      <c r="AC1009" s="169" t="s">
        <v>1167</v>
      </c>
      <c r="AD1009" s="170">
        <v>3202032</v>
      </c>
      <c r="AE1009" s="169" t="s">
        <v>1217</v>
      </c>
      <c r="AF1009" s="169" t="s">
        <v>1289</v>
      </c>
      <c r="AG1009" s="168" t="s">
        <v>1151</v>
      </c>
      <c r="AH1009" s="192"/>
    </row>
    <row r="1010" spans="1:34" ht="98.25" customHeight="1" x14ac:dyDescent="0.25">
      <c r="A1010" s="192"/>
      <c r="B1010" s="168" t="s">
        <v>1314</v>
      </c>
      <c r="C1010" s="168" t="s">
        <v>1369</v>
      </c>
      <c r="D1010" s="168" t="s">
        <v>1375</v>
      </c>
      <c r="E1010" s="183" t="s">
        <v>1375</v>
      </c>
      <c r="F1010" s="168" t="s">
        <v>1152</v>
      </c>
      <c r="G1010" s="183" t="s">
        <v>1158</v>
      </c>
      <c r="H1010" s="168" t="s">
        <v>1320</v>
      </c>
      <c r="I1010" s="168" t="s">
        <v>1118</v>
      </c>
      <c r="J1010" s="186">
        <v>0</v>
      </c>
      <c r="K1010" s="185"/>
      <c r="L1010" s="168"/>
      <c r="M1010" s="185"/>
      <c r="N1010" s="168"/>
      <c r="O1010" s="168"/>
      <c r="P1010" s="168"/>
      <c r="Q1010" s="168"/>
      <c r="R1010" s="168"/>
      <c r="S1010" s="168"/>
      <c r="T1010" s="168"/>
      <c r="U1010" s="168"/>
      <c r="V1010" s="168"/>
      <c r="W1010" s="168" t="s">
        <v>1165</v>
      </c>
      <c r="X1010" s="183" t="s">
        <v>1160</v>
      </c>
      <c r="Y1010" s="168" t="s">
        <v>55</v>
      </c>
      <c r="Z1010" s="170">
        <v>2017011000179</v>
      </c>
      <c r="AA1010" s="170" t="s">
        <v>1238</v>
      </c>
      <c r="AB1010" s="169" t="s">
        <v>1166</v>
      </c>
      <c r="AC1010" s="169" t="s">
        <v>1167</v>
      </c>
      <c r="AD1010" s="170">
        <v>3202032</v>
      </c>
      <c r="AE1010" s="169" t="s">
        <v>1168</v>
      </c>
      <c r="AF1010" s="169" t="s">
        <v>1169</v>
      </c>
      <c r="AG1010" s="168" t="s">
        <v>1381</v>
      </c>
      <c r="AH1010" s="192"/>
    </row>
    <row r="1011" spans="1:34" ht="98.25" customHeight="1" x14ac:dyDescent="0.25">
      <c r="A1011" s="192"/>
      <c r="B1011" s="168" t="s">
        <v>1314</v>
      </c>
      <c r="C1011" s="168" t="s">
        <v>1369</v>
      </c>
      <c r="D1011" s="168" t="s">
        <v>1375</v>
      </c>
      <c r="E1011" s="183" t="s">
        <v>1375</v>
      </c>
      <c r="F1011" s="168" t="s">
        <v>1152</v>
      </c>
      <c r="G1011" s="183" t="s">
        <v>1158</v>
      </c>
      <c r="H1011" s="168" t="s">
        <v>1117</v>
      </c>
      <c r="I1011" s="168" t="s">
        <v>1118</v>
      </c>
      <c r="J1011" s="186">
        <v>45000000</v>
      </c>
      <c r="K1011" s="185"/>
      <c r="L1011" s="168"/>
      <c r="M1011" s="185"/>
      <c r="N1011" s="168"/>
      <c r="O1011" s="168" t="s">
        <v>1199</v>
      </c>
      <c r="P1011" s="168" t="s">
        <v>1371</v>
      </c>
      <c r="Q1011" s="168"/>
      <c r="R1011" s="168"/>
      <c r="S1011" s="168"/>
      <c r="T1011" s="168"/>
      <c r="U1011" s="168"/>
      <c r="V1011" s="168"/>
      <c r="W1011" s="168" t="s">
        <v>1165</v>
      </c>
      <c r="X1011" s="183" t="s">
        <v>1160</v>
      </c>
      <c r="Y1011" s="168" t="s">
        <v>55</v>
      </c>
      <c r="Z1011" s="170">
        <v>2017011000179</v>
      </c>
      <c r="AA1011" s="170" t="s">
        <v>1238</v>
      </c>
      <c r="AB1011" s="169" t="s">
        <v>1166</v>
      </c>
      <c r="AC1011" s="169" t="s">
        <v>1269</v>
      </c>
      <c r="AD1011" s="170">
        <v>3202005</v>
      </c>
      <c r="AE1011" s="169" t="s">
        <v>1273</v>
      </c>
      <c r="AF1011" s="169" t="s">
        <v>1274</v>
      </c>
      <c r="AG1011" s="168" t="s">
        <v>1192</v>
      </c>
      <c r="AH1011" s="192"/>
    </row>
    <row r="1012" spans="1:34" ht="98.25" customHeight="1" x14ac:dyDescent="0.25">
      <c r="A1012" s="192"/>
      <c r="B1012" s="168" t="s">
        <v>1314</v>
      </c>
      <c r="C1012" s="168" t="s">
        <v>1369</v>
      </c>
      <c r="D1012" s="168" t="s">
        <v>1375</v>
      </c>
      <c r="E1012" s="183" t="s">
        <v>1375</v>
      </c>
      <c r="F1012" s="168" t="s">
        <v>1116</v>
      </c>
      <c r="G1012" s="183" t="s">
        <v>1158</v>
      </c>
      <c r="H1012" s="168" t="s">
        <v>1117</v>
      </c>
      <c r="I1012" s="168" t="s">
        <v>1118</v>
      </c>
      <c r="J1012" s="184">
        <v>25552333.52</v>
      </c>
      <c r="K1012" s="185">
        <v>0</v>
      </c>
      <c r="L1012" s="168" t="s">
        <v>1298</v>
      </c>
      <c r="M1012" s="185">
        <v>0</v>
      </c>
      <c r="N1012" s="168" t="s">
        <v>1298</v>
      </c>
      <c r="O1012" s="168"/>
      <c r="P1012" s="168" t="s">
        <v>1370</v>
      </c>
      <c r="Q1012" s="168"/>
      <c r="R1012" s="168" t="s">
        <v>1370</v>
      </c>
      <c r="S1012" s="168"/>
      <c r="T1012" s="168"/>
      <c r="U1012" s="168"/>
      <c r="V1012" s="168"/>
      <c r="W1012" s="168" t="s">
        <v>1119</v>
      </c>
      <c r="X1012" s="183" t="s">
        <v>1160</v>
      </c>
      <c r="Y1012" s="168" t="s">
        <v>363</v>
      </c>
      <c r="Z1012" s="170">
        <v>2019011000081</v>
      </c>
      <c r="AA1012" s="170" t="s">
        <v>1161</v>
      </c>
      <c r="AB1012" s="169" t="s">
        <v>1120</v>
      </c>
      <c r="AC1012" s="169" t="s">
        <v>606</v>
      </c>
      <c r="AD1012" s="170">
        <v>3299060</v>
      </c>
      <c r="AE1012" s="169" t="s">
        <v>1135</v>
      </c>
      <c r="AF1012" s="169" t="s">
        <v>607</v>
      </c>
      <c r="AG1012" s="168" t="s">
        <v>1151</v>
      </c>
      <c r="AH1012" s="192"/>
    </row>
    <row r="1013" spans="1:34" ht="98.25" customHeight="1" x14ac:dyDescent="0.25">
      <c r="A1013" s="192"/>
      <c r="B1013" s="168" t="s">
        <v>1314</v>
      </c>
      <c r="C1013" s="168" t="s">
        <v>1369</v>
      </c>
      <c r="D1013" s="168" t="s">
        <v>1382</v>
      </c>
      <c r="E1013" s="183" t="s">
        <v>1382</v>
      </c>
      <c r="F1013" s="168" t="s">
        <v>1116</v>
      </c>
      <c r="G1013" s="183" t="s">
        <v>1158</v>
      </c>
      <c r="H1013" s="168" t="s">
        <v>1117</v>
      </c>
      <c r="I1013" s="168" t="s">
        <v>1118</v>
      </c>
      <c r="J1013" s="184">
        <v>41278533.75</v>
      </c>
      <c r="K1013" s="185">
        <v>0</v>
      </c>
      <c r="L1013" s="168" t="s">
        <v>1298</v>
      </c>
      <c r="M1013" s="185">
        <v>0</v>
      </c>
      <c r="N1013" s="168" t="s">
        <v>1298</v>
      </c>
      <c r="O1013" s="168"/>
      <c r="P1013" s="168" t="s">
        <v>1370</v>
      </c>
      <c r="Q1013" s="168"/>
      <c r="R1013" s="168" t="s">
        <v>1370</v>
      </c>
      <c r="S1013" s="168"/>
      <c r="T1013" s="168" t="s">
        <v>1370</v>
      </c>
      <c r="U1013" s="168"/>
      <c r="V1013" s="168" t="s">
        <v>1370</v>
      </c>
      <c r="W1013" s="168" t="s">
        <v>1165</v>
      </c>
      <c r="X1013" s="183" t="s">
        <v>1160</v>
      </c>
      <c r="Y1013" s="168" t="s">
        <v>55</v>
      </c>
      <c r="Z1013" s="170">
        <v>2017011000179</v>
      </c>
      <c r="AA1013" s="170" t="s">
        <v>1238</v>
      </c>
      <c r="AB1013" s="169" t="s">
        <v>1224</v>
      </c>
      <c r="AC1013" s="169" t="s">
        <v>1225</v>
      </c>
      <c r="AD1013" s="170">
        <v>3202010</v>
      </c>
      <c r="AE1013" s="169" t="s">
        <v>1226</v>
      </c>
      <c r="AF1013" s="169" t="s">
        <v>1264</v>
      </c>
      <c r="AG1013" s="168" t="s">
        <v>1128</v>
      </c>
      <c r="AH1013" s="192"/>
    </row>
    <row r="1014" spans="1:34" ht="98.25" customHeight="1" x14ac:dyDescent="0.25">
      <c r="A1014" s="192"/>
      <c r="B1014" s="168" t="s">
        <v>1314</v>
      </c>
      <c r="C1014" s="168" t="s">
        <v>1369</v>
      </c>
      <c r="D1014" s="168" t="s">
        <v>1382</v>
      </c>
      <c r="E1014" s="183" t="s">
        <v>1382</v>
      </c>
      <c r="F1014" s="168" t="s">
        <v>1116</v>
      </c>
      <c r="G1014" s="183" t="s">
        <v>1158</v>
      </c>
      <c r="H1014" s="168" t="s">
        <v>1117</v>
      </c>
      <c r="I1014" s="168" t="s">
        <v>1118</v>
      </c>
      <c r="J1014" s="184">
        <v>15532000</v>
      </c>
      <c r="K1014" s="185">
        <v>0</v>
      </c>
      <c r="L1014" s="168" t="s">
        <v>1298</v>
      </c>
      <c r="M1014" s="185">
        <v>0</v>
      </c>
      <c r="N1014" s="168" t="s">
        <v>1298</v>
      </c>
      <c r="O1014" s="168"/>
      <c r="P1014" s="168" t="s">
        <v>1370</v>
      </c>
      <c r="Q1014" s="168"/>
      <c r="R1014" s="168" t="s">
        <v>1370</v>
      </c>
      <c r="S1014" s="168"/>
      <c r="T1014" s="168" t="s">
        <v>1370</v>
      </c>
      <c r="U1014" s="168"/>
      <c r="V1014" s="168" t="s">
        <v>1370</v>
      </c>
      <c r="W1014" s="168" t="s">
        <v>1165</v>
      </c>
      <c r="X1014" s="183" t="s">
        <v>1160</v>
      </c>
      <c r="Y1014" s="168" t="s">
        <v>55</v>
      </c>
      <c r="Z1014" s="170">
        <v>2017011000179</v>
      </c>
      <c r="AA1014" s="170" t="s">
        <v>1238</v>
      </c>
      <c r="AB1014" s="169" t="s">
        <v>1166</v>
      </c>
      <c r="AC1014" s="169" t="s">
        <v>1167</v>
      </c>
      <c r="AD1014" s="170">
        <v>3202032</v>
      </c>
      <c r="AE1014" s="169" t="s">
        <v>1217</v>
      </c>
      <c r="AF1014" s="169" t="s">
        <v>1289</v>
      </c>
      <c r="AG1014" s="168" t="s">
        <v>1151</v>
      </c>
      <c r="AH1014" s="192"/>
    </row>
    <row r="1015" spans="1:34" ht="98.25" customHeight="1" x14ac:dyDescent="0.25">
      <c r="A1015" s="192"/>
      <c r="B1015" s="168" t="s">
        <v>1314</v>
      </c>
      <c r="C1015" s="168" t="s">
        <v>1369</v>
      </c>
      <c r="D1015" s="168" t="s">
        <v>1382</v>
      </c>
      <c r="E1015" s="183" t="s">
        <v>1382</v>
      </c>
      <c r="F1015" s="168" t="s">
        <v>1116</v>
      </c>
      <c r="G1015" s="183" t="s">
        <v>1158</v>
      </c>
      <c r="H1015" s="168" t="s">
        <v>1117</v>
      </c>
      <c r="I1015" s="168" t="s">
        <v>1118</v>
      </c>
      <c r="J1015" s="184">
        <v>15532000</v>
      </c>
      <c r="K1015" s="185">
        <v>0</v>
      </c>
      <c r="L1015" s="168" t="s">
        <v>1298</v>
      </c>
      <c r="M1015" s="185">
        <v>0</v>
      </c>
      <c r="N1015" s="168" t="s">
        <v>1298</v>
      </c>
      <c r="O1015" s="168"/>
      <c r="P1015" s="168" t="s">
        <v>1370</v>
      </c>
      <c r="Q1015" s="168"/>
      <c r="R1015" s="168" t="s">
        <v>1370</v>
      </c>
      <c r="S1015" s="168"/>
      <c r="T1015" s="168" t="s">
        <v>1370</v>
      </c>
      <c r="U1015" s="168"/>
      <c r="V1015" s="168" t="s">
        <v>1370</v>
      </c>
      <c r="W1015" s="168" t="s">
        <v>1165</v>
      </c>
      <c r="X1015" s="183" t="s">
        <v>1160</v>
      </c>
      <c r="Y1015" s="168" t="s">
        <v>55</v>
      </c>
      <c r="Z1015" s="170">
        <v>2017011000179</v>
      </c>
      <c r="AA1015" s="170" t="s">
        <v>1238</v>
      </c>
      <c r="AB1015" s="169" t="s">
        <v>1166</v>
      </c>
      <c r="AC1015" s="169" t="s">
        <v>1167</v>
      </c>
      <c r="AD1015" s="170">
        <v>3202032</v>
      </c>
      <c r="AE1015" s="169" t="s">
        <v>1217</v>
      </c>
      <c r="AF1015" s="169" t="s">
        <v>1289</v>
      </c>
      <c r="AG1015" s="168" t="s">
        <v>1151</v>
      </c>
      <c r="AH1015" s="192"/>
    </row>
    <row r="1016" spans="1:34" ht="98.25" customHeight="1" x14ac:dyDescent="0.25">
      <c r="A1016" s="192"/>
      <c r="B1016" s="168" t="s">
        <v>1314</v>
      </c>
      <c r="C1016" s="168" t="s">
        <v>1369</v>
      </c>
      <c r="D1016" s="168" t="s">
        <v>1382</v>
      </c>
      <c r="E1016" s="183" t="s">
        <v>1382</v>
      </c>
      <c r="F1016" s="168" t="s">
        <v>1116</v>
      </c>
      <c r="G1016" s="183" t="s">
        <v>1158</v>
      </c>
      <c r="H1016" s="168" t="s">
        <v>1117</v>
      </c>
      <c r="I1016" s="168" t="s">
        <v>1118</v>
      </c>
      <c r="J1016" s="184">
        <v>15532000</v>
      </c>
      <c r="K1016" s="185">
        <v>0</v>
      </c>
      <c r="L1016" s="168" t="s">
        <v>1298</v>
      </c>
      <c r="M1016" s="185">
        <v>0</v>
      </c>
      <c r="N1016" s="168" t="s">
        <v>1298</v>
      </c>
      <c r="O1016" s="168"/>
      <c r="P1016" s="168" t="s">
        <v>1370</v>
      </c>
      <c r="Q1016" s="168"/>
      <c r="R1016" s="168" t="s">
        <v>1370</v>
      </c>
      <c r="S1016" s="168"/>
      <c r="T1016" s="168" t="s">
        <v>1370</v>
      </c>
      <c r="U1016" s="168"/>
      <c r="V1016" s="168" t="s">
        <v>1370</v>
      </c>
      <c r="W1016" s="168" t="s">
        <v>1165</v>
      </c>
      <c r="X1016" s="183" t="s">
        <v>1160</v>
      </c>
      <c r="Y1016" s="168" t="s">
        <v>55</v>
      </c>
      <c r="Z1016" s="170">
        <v>2017011000179</v>
      </c>
      <c r="AA1016" s="170" t="s">
        <v>1238</v>
      </c>
      <c r="AB1016" s="169" t="s">
        <v>1166</v>
      </c>
      <c r="AC1016" s="169" t="s">
        <v>1167</v>
      </c>
      <c r="AD1016" s="170">
        <v>3202032</v>
      </c>
      <c r="AE1016" s="169" t="s">
        <v>1217</v>
      </c>
      <c r="AF1016" s="169" t="s">
        <v>1289</v>
      </c>
      <c r="AG1016" s="168" t="s">
        <v>1151</v>
      </c>
      <c r="AH1016" s="192"/>
    </row>
    <row r="1017" spans="1:34" ht="98.25" customHeight="1" x14ac:dyDescent="0.25">
      <c r="A1017" s="192"/>
      <c r="B1017" s="168" t="s">
        <v>1314</v>
      </c>
      <c r="C1017" s="168" t="s">
        <v>1369</v>
      </c>
      <c r="D1017" s="168" t="s">
        <v>1382</v>
      </c>
      <c r="E1017" s="183" t="s">
        <v>1382</v>
      </c>
      <c r="F1017" s="168" t="s">
        <v>1116</v>
      </c>
      <c r="G1017" s="183" t="s">
        <v>1158</v>
      </c>
      <c r="H1017" s="168" t="s">
        <v>1117</v>
      </c>
      <c r="I1017" s="168" t="s">
        <v>1118</v>
      </c>
      <c r="J1017" s="184">
        <v>0</v>
      </c>
      <c r="K1017" s="185">
        <v>0</v>
      </c>
      <c r="L1017" s="168" t="s">
        <v>1298</v>
      </c>
      <c r="M1017" s="185">
        <v>749840</v>
      </c>
      <c r="N1017" s="168">
        <v>47557</v>
      </c>
      <c r="O1017" s="168"/>
      <c r="P1017" s="168" t="s">
        <v>1370</v>
      </c>
      <c r="Q1017" s="168"/>
      <c r="R1017" s="168" t="s">
        <v>1370</v>
      </c>
      <c r="S1017" s="168"/>
      <c r="T1017" s="168" t="s">
        <v>1370</v>
      </c>
      <c r="U1017" s="168"/>
      <c r="V1017" s="168" t="s">
        <v>1370</v>
      </c>
      <c r="W1017" s="168" t="s">
        <v>1165</v>
      </c>
      <c r="X1017" s="183" t="s">
        <v>1160</v>
      </c>
      <c r="Y1017" s="168" t="s">
        <v>55</v>
      </c>
      <c r="Z1017" s="170">
        <v>2017011000179</v>
      </c>
      <c r="AA1017" s="170" t="s">
        <v>1238</v>
      </c>
      <c r="AB1017" s="169" t="s">
        <v>1166</v>
      </c>
      <c r="AC1017" s="169" t="s">
        <v>1167</v>
      </c>
      <c r="AD1017" s="170">
        <v>3202032</v>
      </c>
      <c r="AE1017" s="169" t="s">
        <v>1217</v>
      </c>
      <c r="AF1017" s="169" t="s">
        <v>1289</v>
      </c>
      <c r="AG1017" s="168" t="s">
        <v>1126</v>
      </c>
      <c r="AH1017" s="192"/>
    </row>
    <row r="1018" spans="1:34" ht="98.25" customHeight="1" x14ac:dyDescent="0.25">
      <c r="A1018" s="192"/>
      <c r="B1018" s="168" t="s">
        <v>1314</v>
      </c>
      <c r="C1018" s="168" t="s">
        <v>1369</v>
      </c>
      <c r="D1018" s="168" t="s">
        <v>1382</v>
      </c>
      <c r="E1018" s="183" t="s">
        <v>1382</v>
      </c>
      <c r="F1018" s="168" t="s">
        <v>1116</v>
      </c>
      <c r="G1018" s="183" t="s">
        <v>1158</v>
      </c>
      <c r="H1018" s="168" t="s">
        <v>1117</v>
      </c>
      <c r="I1018" s="168" t="s">
        <v>1118</v>
      </c>
      <c r="J1018" s="184">
        <v>6744454.5454545459</v>
      </c>
      <c r="K1018" s="185">
        <v>0</v>
      </c>
      <c r="L1018" s="168" t="s">
        <v>1298</v>
      </c>
      <c r="M1018" s="185">
        <v>4260454.5454545459</v>
      </c>
      <c r="N1018" s="168">
        <v>47557</v>
      </c>
      <c r="O1018" s="168"/>
      <c r="P1018" s="168" t="s">
        <v>1370</v>
      </c>
      <c r="Q1018" s="168"/>
      <c r="R1018" s="168" t="s">
        <v>1370</v>
      </c>
      <c r="S1018" s="168"/>
      <c r="T1018" s="168" t="s">
        <v>1370</v>
      </c>
      <c r="U1018" s="168"/>
      <c r="V1018" s="168" t="s">
        <v>1370</v>
      </c>
      <c r="W1018" s="168" t="s">
        <v>1165</v>
      </c>
      <c r="X1018" s="183" t="s">
        <v>1160</v>
      </c>
      <c r="Y1018" s="168" t="s">
        <v>55</v>
      </c>
      <c r="Z1018" s="170">
        <v>2017011000179</v>
      </c>
      <c r="AA1018" s="170" t="s">
        <v>1238</v>
      </c>
      <c r="AB1018" s="169" t="s">
        <v>1166</v>
      </c>
      <c r="AC1018" s="169" t="s">
        <v>1167</v>
      </c>
      <c r="AD1018" s="170">
        <v>3202032</v>
      </c>
      <c r="AE1018" s="169" t="s">
        <v>1217</v>
      </c>
      <c r="AF1018" s="169" t="s">
        <v>1289</v>
      </c>
      <c r="AG1018" s="168" t="s">
        <v>1126</v>
      </c>
      <c r="AH1018" s="192"/>
    </row>
    <row r="1019" spans="1:34" ht="98.25" customHeight="1" x14ac:dyDescent="0.25">
      <c r="A1019" s="192"/>
      <c r="B1019" s="168" t="s">
        <v>1314</v>
      </c>
      <c r="C1019" s="168" t="s">
        <v>1369</v>
      </c>
      <c r="D1019" s="168" t="s">
        <v>1382</v>
      </c>
      <c r="E1019" s="183" t="s">
        <v>1382</v>
      </c>
      <c r="F1019" s="168" t="s">
        <v>1116</v>
      </c>
      <c r="G1019" s="183" t="s">
        <v>1158</v>
      </c>
      <c r="H1019" s="168" t="s">
        <v>1117</v>
      </c>
      <c r="I1019" s="168" t="s">
        <v>1118</v>
      </c>
      <c r="J1019" s="184">
        <v>6226818.1818181816</v>
      </c>
      <c r="K1019" s="185">
        <v>0</v>
      </c>
      <c r="L1019" s="168" t="s">
        <v>1298</v>
      </c>
      <c r="M1019" s="185">
        <v>6226818.1818181816</v>
      </c>
      <c r="N1019" s="168">
        <v>47557</v>
      </c>
      <c r="O1019" s="168"/>
      <c r="P1019" s="168" t="s">
        <v>1370</v>
      </c>
      <c r="Q1019" s="168"/>
      <c r="R1019" s="168" t="s">
        <v>1370</v>
      </c>
      <c r="S1019" s="168"/>
      <c r="T1019" s="168" t="s">
        <v>1370</v>
      </c>
      <c r="U1019" s="168"/>
      <c r="V1019" s="168" t="s">
        <v>1370</v>
      </c>
      <c r="W1019" s="168" t="s">
        <v>1165</v>
      </c>
      <c r="X1019" s="183" t="s">
        <v>1160</v>
      </c>
      <c r="Y1019" s="168" t="s">
        <v>55</v>
      </c>
      <c r="Z1019" s="170">
        <v>2017011000179</v>
      </c>
      <c r="AA1019" s="170" t="s">
        <v>1238</v>
      </c>
      <c r="AB1019" s="169" t="s">
        <v>1166</v>
      </c>
      <c r="AC1019" s="169" t="s">
        <v>1167</v>
      </c>
      <c r="AD1019" s="170">
        <v>3202032</v>
      </c>
      <c r="AE1019" s="169" t="s">
        <v>1217</v>
      </c>
      <c r="AF1019" s="169" t="s">
        <v>1289</v>
      </c>
      <c r="AG1019" s="168" t="s">
        <v>1126</v>
      </c>
      <c r="AH1019" s="192"/>
    </row>
    <row r="1020" spans="1:34" ht="98.25" customHeight="1" x14ac:dyDescent="0.25">
      <c r="A1020" s="192"/>
      <c r="B1020" s="168" t="s">
        <v>1314</v>
      </c>
      <c r="C1020" s="168" t="s">
        <v>1369</v>
      </c>
      <c r="D1020" s="168" t="s">
        <v>1382</v>
      </c>
      <c r="E1020" s="183" t="s">
        <v>1382</v>
      </c>
      <c r="F1020" s="168" t="s">
        <v>1116</v>
      </c>
      <c r="G1020" s="183" t="s">
        <v>1158</v>
      </c>
      <c r="H1020" s="168" t="s">
        <v>1117</v>
      </c>
      <c r="I1020" s="168" t="s">
        <v>1118</v>
      </c>
      <c r="J1020" s="184">
        <v>7472181.8181818184</v>
      </c>
      <c r="K1020" s="185">
        <v>0</v>
      </c>
      <c r="L1020" s="168" t="s">
        <v>1298</v>
      </c>
      <c r="M1020" s="185">
        <v>7472181.8181818184</v>
      </c>
      <c r="N1020" s="168">
        <v>47557</v>
      </c>
      <c r="O1020" s="168"/>
      <c r="P1020" s="168" t="s">
        <v>1370</v>
      </c>
      <c r="Q1020" s="168"/>
      <c r="R1020" s="168" t="s">
        <v>1370</v>
      </c>
      <c r="S1020" s="168"/>
      <c r="T1020" s="168" t="s">
        <v>1370</v>
      </c>
      <c r="U1020" s="168"/>
      <c r="V1020" s="168" t="s">
        <v>1370</v>
      </c>
      <c r="W1020" s="168" t="s">
        <v>1165</v>
      </c>
      <c r="X1020" s="183" t="s">
        <v>1160</v>
      </c>
      <c r="Y1020" s="168" t="s">
        <v>55</v>
      </c>
      <c r="Z1020" s="170">
        <v>2017011000179</v>
      </c>
      <c r="AA1020" s="170" t="s">
        <v>1238</v>
      </c>
      <c r="AB1020" s="169" t="s">
        <v>1166</v>
      </c>
      <c r="AC1020" s="169" t="s">
        <v>1167</v>
      </c>
      <c r="AD1020" s="170">
        <v>3202032</v>
      </c>
      <c r="AE1020" s="169" t="s">
        <v>1217</v>
      </c>
      <c r="AF1020" s="169" t="s">
        <v>1289</v>
      </c>
      <c r="AG1020" s="168" t="s">
        <v>1126</v>
      </c>
      <c r="AH1020" s="192"/>
    </row>
    <row r="1021" spans="1:34" ht="98.25" customHeight="1" x14ac:dyDescent="0.25">
      <c r="A1021" s="192"/>
      <c r="B1021" s="168" t="s">
        <v>1314</v>
      </c>
      <c r="C1021" s="168" t="s">
        <v>1369</v>
      </c>
      <c r="D1021" s="168" t="s">
        <v>1382</v>
      </c>
      <c r="E1021" s="183" t="s">
        <v>1382</v>
      </c>
      <c r="F1021" s="168" t="s">
        <v>1152</v>
      </c>
      <c r="G1021" s="183" t="s">
        <v>1158</v>
      </c>
      <c r="H1021" s="168" t="s">
        <v>1117</v>
      </c>
      <c r="I1021" s="168" t="s">
        <v>1118</v>
      </c>
      <c r="J1021" s="184">
        <v>0</v>
      </c>
      <c r="K1021" s="185">
        <v>0</v>
      </c>
      <c r="L1021" s="168" t="s">
        <v>1298</v>
      </c>
      <c r="M1021" s="185">
        <v>0</v>
      </c>
      <c r="N1021" s="168" t="s">
        <v>1298</v>
      </c>
      <c r="O1021" s="168"/>
      <c r="P1021" s="168" t="s">
        <v>1370</v>
      </c>
      <c r="Q1021" s="168"/>
      <c r="R1021" s="168" t="s">
        <v>1370</v>
      </c>
      <c r="S1021" s="168"/>
      <c r="T1021" s="168" t="s">
        <v>1370</v>
      </c>
      <c r="U1021" s="168"/>
      <c r="V1021" s="168" t="s">
        <v>1370</v>
      </c>
      <c r="W1021" s="168" t="s">
        <v>1165</v>
      </c>
      <c r="X1021" s="183" t="s">
        <v>1160</v>
      </c>
      <c r="Y1021" s="168" t="s">
        <v>55</v>
      </c>
      <c r="Z1021" s="170">
        <v>2017011000179</v>
      </c>
      <c r="AA1021" s="170" t="s">
        <v>1238</v>
      </c>
      <c r="AB1021" s="169" t="s">
        <v>1166</v>
      </c>
      <c r="AC1021" s="169" t="s">
        <v>1167</v>
      </c>
      <c r="AD1021" s="170">
        <v>3202032</v>
      </c>
      <c r="AE1021" s="169" t="s">
        <v>1217</v>
      </c>
      <c r="AF1021" s="169" t="s">
        <v>1289</v>
      </c>
      <c r="AG1021" s="168" t="s">
        <v>1126</v>
      </c>
      <c r="AH1021" s="192"/>
    </row>
    <row r="1022" spans="1:34" ht="98.25" customHeight="1" x14ac:dyDescent="0.25">
      <c r="A1022" s="192"/>
      <c r="B1022" s="168" t="s">
        <v>1314</v>
      </c>
      <c r="C1022" s="168" t="s">
        <v>1369</v>
      </c>
      <c r="D1022" s="168" t="s">
        <v>1382</v>
      </c>
      <c r="E1022" s="183" t="s">
        <v>1382</v>
      </c>
      <c r="F1022" s="168" t="s">
        <v>1152</v>
      </c>
      <c r="G1022" s="183" t="s">
        <v>1158</v>
      </c>
      <c r="H1022" s="168" t="s">
        <v>1117</v>
      </c>
      <c r="I1022" s="168" t="s">
        <v>1118</v>
      </c>
      <c r="J1022" s="184">
        <v>6641500</v>
      </c>
      <c r="K1022" s="185">
        <v>0</v>
      </c>
      <c r="L1022" s="168" t="s">
        <v>1298</v>
      </c>
      <c r="M1022" s="185">
        <v>0</v>
      </c>
      <c r="N1022" s="168" t="s">
        <v>1298</v>
      </c>
      <c r="O1022" s="168"/>
      <c r="P1022" s="168" t="s">
        <v>1370</v>
      </c>
      <c r="Q1022" s="168"/>
      <c r="R1022" s="168" t="s">
        <v>1370</v>
      </c>
      <c r="S1022" s="168"/>
      <c r="T1022" s="168" t="s">
        <v>1370</v>
      </c>
      <c r="U1022" s="168"/>
      <c r="V1022" s="168" t="s">
        <v>1370</v>
      </c>
      <c r="W1022" s="168" t="s">
        <v>1165</v>
      </c>
      <c r="X1022" s="183" t="s">
        <v>1160</v>
      </c>
      <c r="Y1022" s="168" t="s">
        <v>55</v>
      </c>
      <c r="Z1022" s="170">
        <v>2017011000179</v>
      </c>
      <c r="AA1022" s="170" t="s">
        <v>1238</v>
      </c>
      <c r="AB1022" s="169" t="s">
        <v>1166</v>
      </c>
      <c r="AC1022" s="169" t="s">
        <v>1167</v>
      </c>
      <c r="AD1022" s="170">
        <v>3202032</v>
      </c>
      <c r="AE1022" s="169" t="s">
        <v>1217</v>
      </c>
      <c r="AF1022" s="169" t="s">
        <v>1289</v>
      </c>
      <c r="AG1022" s="168" t="s">
        <v>1192</v>
      </c>
      <c r="AH1022" s="192"/>
    </row>
    <row r="1023" spans="1:34" ht="98.25" customHeight="1" x14ac:dyDescent="0.25">
      <c r="A1023" s="192"/>
      <c r="B1023" s="168" t="s">
        <v>1314</v>
      </c>
      <c r="C1023" s="168" t="s">
        <v>1369</v>
      </c>
      <c r="D1023" s="168" t="s">
        <v>1382</v>
      </c>
      <c r="E1023" s="183" t="s">
        <v>1382</v>
      </c>
      <c r="F1023" s="168" t="s">
        <v>1152</v>
      </c>
      <c r="G1023" s="183" t="s">
        <v>1158</v>
      </c>
      <c r="H1023" s="168" t="s">
        <v>1117</v>
      </c>
      <c r="I1023" s="168" t="s">
        <v>1118</v>
      </c>
      <c r="J1023" s="184">
        <v>13000000</v>
      </c>
      <c r="K1023" s="185">
        <v>0</v>
      </c>
      <c r="L1023" s="168" t="s">
        <v>1298</v>
      </c>
      <c r="M1023" s="185">
        <v>0</v>
      </c>
      <c r="N1023" s="168" t="s">
        <v>1298</v>
      </c>
      <c r="O1023" s="168"/>
      <c r="P1023" s="168" t="s">
        <v>1370</v>
      </c>
      <c r="Q1023" s="168"/>
      <c r="R1023" s="168" t="s">
        <v>1370</v>
      </c>
      <c r="S1023" s="168"/>
      <c r="T1023" s="168" t="s">
        <v>1370</v>
      </c>
      <c r="U1023" s="168"/>
      <c r="V1023" s="168" t="s">
        <v>1370</v>
      </c>
      <c r="W1023" s="168" t="s">
        <v>1165</v>
      </c>
      <c r="X1023" s="183" t="s">
        <v>1160</v>
      </c>
      <c r="Y1023" s="168" t="s">
        <v>55</v>
      </c>
      <c r="Z1023" s="170">
        <v>2017011000179</v>
      </c>
      <c r="AA1023" s="170" t="s">
        <v>1238</v>
      </c>
      <c r="AB1023" s="169" t="s">
        <v>1166</v>
      </c>
      <c r="AC1023" s="169" t="s">
        <v>1167</v>
      </c>
      <c r="AD1023" s="170">
        <v>3202032</v>
      </c>
      <c r="AE1023" s="169" t="s">
        <v>1217</v>
      </c>
      <c r="AF1023" s="169" t="s">
        <v>1289</v>
      </c>
      <c r="AG1023" s="168" t="s">
        <v>1126</v>
      </c>
      <c r="AH1023" s="192"/>
    </row>
    <row r="1024" spans="1:34" ht="98.25" customHeight="1" x14ac:dyDescent="0.25">
      <c r="A1024" s="192"/>
      <c r="B1024" s="168" t="s">
        <v>1314</v>
      </c>
      <c r="C1024" s="168" t="s">
        <v>1369</v>
      </c>
      <c r="D1024" s="168" t="s">
        <v>1382</v>
      </c>
      <c r="E1024" s="183" t="s">
        <v>1382</v>
      </c>
      <c r="F1024" s="168" t="s">
        <v>1223</v>
      </c>
      <c r="G1024" s="183" t="s">
        <v>1312</v>
      </c>
      <c r="H1024" s="168" t="s">
        <v>1117</v>
      </c>
      <c r="I1024" s="168" t="s">
        <v>1118</v>
      </c>
      <c r="J1024" s="184">
        <v>2000000</v>
      </c>
      <c r="K1024" s="185">
        <v>0</v>
      </c>
      <c r="L1024" s="168" t="s">
        <v>1298</v>
      </c>
      <c r="M1024" s="185">
        <v>0</v>
      </c>
      <c r="N1024" s="168" t="s">
        <v>1298</v>
      </c>
      <c r="O1024" s="168"/>
      <c r="P1024" s="168" t="s">
        <v>1370</v>
      </c>
      <c r="Q1024" s="168"/>
      <c r="R1024" s="168" t="s">
        <v>1370</v>
      </c>
      <c r="S1024" s="168"/>
      <c r="T1024" s="168" t="s">
        <v>1370</v>
      </c>
      <c r="U1024" s="168"/>
      <c r="V1024" s="168" t="s">
        <v>1370</v>
      </c>
      <c r="W1024" s="168" t="s">
        <v>1165</v>
      </c>
      <c r="X1024" s="183" t="s">
        <v>1160</v>
      </c>
      <c r="Y1024" s="168" t="s">
        <v>55</v>
      </c>
      <c r="Z1024" s="170">
        <v>2017011000179</v>
      </c>
      <c r="AA1024" s="170" t="s">
        <v>1238</v>
      </c>
      <c r="AB1024" s="169" t="s">
        <v>1166</v>
      </c>
      <c r="AC1024" s="169" t="s">
        <v>1167</v>
      </c>
      <c r="AD1024" s="170">
        <v>3202032</v>
      </c>
      <c r="AE1024" s="169" t="s">
        <v>1217</v>
      </c>
      <c r="AF1024" s="169" t="s">
        <v>1289</v>
      </c>
      <c r="AG1024" s="168" t="s">
        <v>1150</v>
      </c>
      <c r="AH1024" s="192"/>
    </row>
    <row r="1025" spans="1:34" ht="98.25" customHeight="1" x14ac:dyDescent="0.25">
      <c r="A1025" s="192"/>
      <c r="B1025" s="168" t="s">
        <v>1314</v>
      </c>
      <c r="C1025" s="168" t="s">
        <v>1369</v>
      </c>
      <c r="D1025" s="168" t="s">
        <v>1382</v>
      </c>
      <c r="E1025" s="183" t="s">
        <v>1382</v>
      </c>
      <c r="F1025" s="168" t="s">
        <v>1116</v>
      </c>
      <c r="G1025" s="183" t="s">
        <v>1158</v>
      </c>
      <c r="H1025" s="168" t="s">
        <v>1117</v>
      </c>
      <c r="I1025" s="168" t="s">
        <v>1118</v>
      </c>
      <c r="J1025" s="184">
        <v>15532000</v>
      </c>
      <c r="K1025" s="185">
        <v>0</v>
      </c>
      <c r="L1025" s="168" t="s">
        <v>1298</v>
      </c>
      <c r="M1025" s="185">
        <v>0</v>
      </c>
      <c r="N1025" s="168" t="s">
        <v>1298</v>
      </c>
      <c r="O1025" s="168" t="s">
        <v>1199</v>
      </c>
      <c r="P1025" s="168" t="s">
        <v>1371</v>
      </c>
      <c r="Q1025" s="168"/>
      <c r="R1025" s="168" t="s">
        <v>1370</v>
      </c>
      <c r="S1025" s="168"/>
      <c r="T1025" s="168" t="s">
        <v>1370</v>
      </c>
      <c r="U1025" s="168"/>
      <c r="V1025" s="168" t="s">
        <v>1370</v>
      </c>
      <c r="W1025" s="168" t="s">
        <v>1165</v>
      </c>
      <c r="X1025" s="183" t="s">
        <v>1160</v>
      </c>
      <c r="Y1025" s="168" t="s">
        <v>55</v>
      </c>
      <c r="Z1025" s="170">
        <v>2017011000179</v>
      </c>
      <c r="AA1025" s="170" t="s">
        <v>1238</v>
      </c>
      <c r="AB1025" s="169" t="s">
        <v>1166</v>
      </c>
      <c r="AC1025" s="169" t="s">
        <v>1269</v>
      </c>
      <c r="AD1025" s="170">
        <v>3202005</v>
      </c>
      <c r="AE1025" s="169" t="s">
        <v>1273</v>
      </c>
      <c r="AF1025" s="169" t="s">
        <v>1274</v>
      </c>
      <c r="AG1025" s="168" t="s">
        <v>1192</v>
      </c>
      <c r="AH1025" s="192"/>
    </row>
    <row r="1026" spans="1:34" ht="98.25" customHeight="1" x14ac:dyDescent="0.25">
      <c r="A1026" s="192"/>
      <c r="B1026" s="168" t="s">
        <v>1314</v>
      </c>
      <c r="C1026" s="168" t="s">
        <v>1369</v>
      </c>
      <c r="D1026" s="168" t="s">
        <v>1382</v>
      </c>
      <c r="E1026" s="183" t="s">
        <v>1382</v>
      </c>
      <c r="F1026" s="168" t="s">
        <v>1116</v>
      </c>
      <c r="G1026" s="183" t="s">
        <v>1158</v>
      </c>
      <c r="H1026" s="168" t="s">
        <v>1117</v>
      </c>
      <c r="I1026" s="168" t="s">
        <v>1118</v>
      </c>
      <c r="J1026" s="184">
        <v>25552333.52</v>
      </c>
      <c r="K1026" s="185">
        <v>0</v>
      </c>
      <c r="L1026" s="168" t="s">
        <v>1298</v>
      </c>
      <c r="M1026" s="185">
        <v>0</v>
      </c>
      <c r="N1026" s="168" t="s">
        <v>1298</v>
      </c>
      <c r="O1026" s="168" t="s">
        <v>1199</v>
      </c>
      <c r="P1026" s="168" t="s">
        <v>1371</v>
      </c>
      <c r="Q1026" s="168"/>
      <c r="R1026" s="168" t="s">
        <v>1370</v>
      </c>
      <c r="S1026" s="168"/>
      <c r="T1026" s="168" t="s">
        <v>1370</v>
      </c>
      <c r="U1026" s="168"/>
      <c r="V1026" s="168" t="s">
        <v>1370</v>
      </c>
      <c r="W1026" s="168" t="s">
        <v>1165</v>
      </c>
      <c r="X1026" s="183" t="s">
        <v>1160</v>
      </c>
      <c r="Y1026" s="168" t="s">
        <v>55</v>
      </c>
      <c r="Z1026" s="170">
        <v>2017011000179</v>
      </c>
      <c r="AA1026" s="170" t="s">
        <v>1238</v>
      </c>
      <c r="AB1026" s="169" t="s">
        <v>1166</v>
      </c>
      <c r="AC1026" s="169" t="s">
        <v>1269</v>
      </c>
      <c r="AD1026" s="170">
        <v>3202005</v>
      </c>
      <c r="AE1026" s="169" t="s">
        <v>1273</v>
      </c>
      <c r="AF1026" s="169" t="s">
        <v>1274</v>
      </c>
      <c r="AG1026" s="168" t="s">
        <v>1192</v>
      </c>
      <c r="AH1026" s="192"/>
    </row>
    <row r="1027" spans="1:34" ht="98.25" customHeight="1" x14ac:dyDescent="0.25">
      <c r="A1027" s="192"/>
      <c r="B1027" s="168" t="s">
        <v>1314</v>
      </c>
      <c r="C1027" s="168" t="s">
        <v>1369</v>
      </c>
      <c r="D1027" s="168" t="s">
        <v>1382</v>
      </c>
      <c r="E1027" s="183" t="s">
        <v>1382</v>
      </c>
      <c r="F1027" s="168" t="s">
        <v>1116</v>
      </c>
      <c r="G1027" s="183" t="s">
        <v>1158</v>
      </c>
      <c r="H1027" s="168" t="s">
        <v>1117</v>
      </c>
      <c r="I1027" s="168" t="s">
        <v>1118</v>
      </c>
      <c r="J1027" s="184">
        <v>25552333.52</v>
      </c>
      <c r="K1027" s="185">
        <v>0</v>
      </c>
      <c r="L1027" s="168" t="s">
        <v>1298</v>
      </c>
      <c r="M1027" s="185">
        <v>0</v>
      </c>
      <c r="N1027" s="168" t="s">
        <v>1298</v>
      </c>
      <c r="O1027" s="168" t="s">
        <v>1199</v>
      </c>
      <c r="P1027" s="168" t="s">
        <v>1371</v>
      </c>
      <c r="Q1027" s="168"/>
      <c r="R1027" s="168" t="s">
        <v>1370</v>
      </c>
      <c r="S1027" s="168"/>
      <c r="T1027" s="168" t="s">
        <v>1370</v>
      </c>
      <c r="U1027" s="168"/>
      <c r="V1027" s="168" t="s">
        <v>1370</v>
      </c>
      <c r="W1027" s="168" t="s">
        <v>1165</v>
      </c>
      <c r="X1027" s="183" t="s">
        <v>1160</v>
      </c>
      <c r="Y1027" s="168" t="s">
        <v>55</v>
      </c>
      <c r="Z1027" s="170">
        <v>2017011000179</v>
      </c>
      <c r="AA1027" s="170" t="s">
        <v>1238</v>
      </c>
      <c r="AB1027" s="169" t="s">
        <v>1166</v>
      </c>
      <c r="AC1027" s="169" t="s">
        <v>1269</v>
      </c>
      <c r="AD1027" s="170">
        <v>3202005</v>
      </c>
      <c r="AE1027" s="169" t="s">
        <v>1273</v>
      </c>
      <c r="AF1027" s="169" t="s">
        <v>1274</v>
      </c>
      <c r="AG1027" s="168" t="s">
        <v>1192</v>
      </c>
      <c r="AH1027" s="192"/>
    </row>
    <row r="1028" spans="1:34" ht="98.25" customHeight="1" x14ac:dyDescent="0.25">
      <c r="A1028" s="192"/>
      <c r="B1028" s="168" t="s">
        <v>1314</v>
      </c>
      <c r="C1028" s="168" t="s">
        <v>1369</v>
      </c>
      <c r="D1028" s="168" t="s">
        <v>1382</v>
      </c>
      <c r="E1028" s="183" t="s">
        <v>1382</v>
      </c>
      <c r="F1028" s="168" t="s">
        <v>1116</v>
      </c>
      <c r="G1028" s="183" t="s">
        <v>1158</v>
      </c>
      <c r="H1028" s="168" t="s">
        <v>1117</v>
      </c>
      <c r="I1028" s="168" t="s">
        <v>1118</v>
      </c>
      <c r="J1028" s="184">
        <v>36551900.089999996</v>
      </c>
      <c r="K1028" s="185">
        <v>0</v>
      </c>
      <c r="L1028" s="168" t="s">
        <v>1298</v>
      </c>
      <c r="M1028" s="185">
        <v>0</v>
      </c>
      <c r="N1028" s="168" t="s">
        <v>1298</v>
      </c>
      <c r="O1028" s="168" t="s">
        <v>1199</v>
      </c>
      <c r="P1028" s="168" t="s">
        <v>1371</v>
      </c>
      <c r="Q1028" s="168"/>
      <c r="R1028" s="168" t="s">
        <v>1370</v>
      </c>
      <c r="S1028" s="168"/>
      <c r="T1028" s="168" t="s">
        <v>1370</v>
      </c>
      <c r="U1028" s="168"/>
      <c r="V1028" s="168" t="s">
        <v>1370</v>
      </c>
      <c r="W1028" s="168" t="s">
        <v>1165</v>
      </c>
      <c r="X1028" s="183" t="s">
        <v>1160</v>
      </c>
      <c r="Y1028" s="168" t="s">
        <v>55</v>
      </c>
      <c r="Z1028" s="170">
        <v>2017011000179</v>
      </c>
      <c r="AA1028" s="170" t="s">
        <v>1238</v>
      </c>
      <c r="AB1028" s="169" t="s">
        <v>1166</v>
      </c>
      <c r="AC1028" s="169" t="s">
        <v>1269</v>
      </c>
      <c r="AD1028" s="170">
        <v>3202005</v>
      </c>
      <c r="AE1028" s="169" t="s">
        <v>1273</v>
      </c>
      <c r="AF1028" s="169" t="s">
        <v>1274</v>
      </c>
      <c r="AG1028" s="168" t="s">
        <v>1192</v>
      </c>
      <c r="AH1028" s="192"/>
    </row>
    <row r="1029" spans="1:34" ht="98.25" customHeight="1" x14ac:dyDescent="0.25">
      <c r="A1029" s="192"/>
      <c r="B1029" s="168" t="s">
        <v>1314</v>
      </c>
      <c r="C1029" s="168" t="s">
        <v>1369</v>
      </c>
      <c r="D1029" s="168" t="s">
        <v>1382</v>
      </c>
      <c r="E1029" s="183" t="s">
        <v>1382</v>
      </c>
      <c r="F1029" s="168" t="s">
        <v>1223</v>
      </c>
      <c r="G1029" s="183" t="s">
        <v>1312</v>
      </c>
      <c r="H1029" s="168" t="s">
        <v>1117</v>
      </c>
      <c r="I1029" s="168" t="s">
        <v>1118</v>
      </c>
      <c r="J1029" s="184">
        <v>9330000</v>
      </c>
      <c r="K1029" s="185">
        <v>0</v>
      </c>
      <c r="L1029" s="168" t="s">
        <v>1298</v>
      </c>
      <c r="M1029" s="185">
        <v>0</v>
      </c>
      <c r="N1029" s="168" t="s">
        <v>1298</v>
      </c>
      <c r="O1029" s="168" t="s">
        <v>1199</v>
      </c>
      <c r="P1029" s="168" t="s">
        <v>1371</v>
      </c>
      <c r="Q1029" s="168"/>
      <c r="R1029" s="168" t="s">
        <v>1370</v>
      </c>
      <c r="S1029" s="168"/>
      <c r="T1029" s="168" t="s">
        <v>1370</v>
      </c>
      <c r="U1029" s="168"/>
      <c r="V1029" s="168" t="s">
        <v>1370</v>
      </c>
      <c r="W1029" s="168" t="s">
        <v>1165</v>
      </c>
      <c r="X1029" s="183" t="s">
        <v>1160</v>
      </c>
      <c r="Y1029" s="168" t="s">
        <v>55</v>
      </c>
      <c r="Z1029" s="170">
        <v>2017011000179</v>
      </c>
      <c r="AA1029" s="170" t="s">
        <v>1238</v>
      </c>
      <c r="AB1029" s="169" t="s">
        <v>1166</v>
      </c>
      <c r="AC1029" s="169" t="s">
        <v>1269</v>
      </c>
      <c r="AD1029" s="170">
        <v>3202005</v>
      </c>
      <c r="AE1029" s="169" t="s">
        <v>1273</v>
      </c>
      <c r="AF1029" s="169" t="s">
        <v>1274</v>
      </c>
      <c r="AG1029" s="168" t="s">
        <v>1192</v>
      </c>
      <c r="AH1029" s="192"/>
    </row>
    <row r="1030" spans="1:34" ht="98.25" customHeight="1" x14ac:dyDescent="0.25">
      <c r="A1030" s="192"/>
      <c r="B1030" s="168" t="s">
        <v>1314</v>
      </c>
      <c r="C1030" s="168" t="s">
        <v>1369</v>
      </c>
      <c r="D1030" s="168" t="s">
        <v>1382</v>
      </c>
      <c r="E1030" s="183" t="s">
        <v>1382</v>
      </c>
      <c r="F1030" s="168" t="s">
        <v>1116</v>
      </c>
      <c r="G1030" s="183" t="s">
        <v>1158</v>
      </c>
      <c r="H1030" s="168" t="s">
        <v>1117</v>
      </c>
      <c r="I1030" s="168" t="s">
        <v>1118</v>
      </c>
      <c r="J1030" s="184">
        <v>21494667.09</v>
      </c>
      <c r="K1030" s="185">
        <v>0</v>
      </c>
      <c r="L1030" s="168" t="s">
        <v>1298</v>
      </c>
      <c r="M1030" s="185">
        <v>0</v>
      </c>
      <c r="N1030" s="168" t="s">
        <v>1298</v>
      </c>
      <c r="O1030" s="168"/>
      <c r="P1030" s="168" t="s">
        <v>1370</v>
      </c>
      <c r="Q1030" s="168"/>
      <c r="R1030" s="168" t="s">
        <v>1370</v>
      </c>
      <c r="S1030" s="168"/>
      <c r="T1030" s="168" t="s">
        <v>1370</v>
      </c>
      <c r="U1030" s="168"/>
      <c r="V1030" s="168" t="s">
        <v>1370</v>
      </c>
      <c r="W1030" s="168" t="s">
        <v>1165</v>
      </c>
      <c r="X1030" s="183" t="s">
        <v>1160</v>
      </c>
      <c r="Y1030" s="168" t="s">
        <v>55</v>
      </c>
      <c r="Z1030" s="170">
        <v>2017011000179</v>
      </c>
      <c r="AA1030" s="170" t="s">
        <v>1238</v>
      </c>
      <c r="AB1030" s="169" t="s">
        <v>1224</v>
      </c>
      <c r="AC1030" s="169" t="s">
        <v>1275</v>
      </c>
      <c r="AD1030" s="170">
        <v>3202014</v>
      </c>
      <c r="AE1030" s="169" t="s">
        <v>1276</v>
      </c>
      <c r="AF1030" s="169" t="s">
        <v>1277</v>
      </c>
      <c r="AG1030" s="168" t="s">
        <v>1128</v>
      </c>
      <c r="AH1030" s="192"/>
    </row>
    <row r="1031" spans="1:34" ht="98.25" customHeight="1" x14ac:dyDescent="0.25">
      <c r="A1031" s="192"/>
      <c r="B1031" s="168" t="s">
        <v>1314</v>
      </c>
      <c r="C1031" s="168" t="s">
        <v>1369</v>
      </c>
      <c r="D1031" s="168" t="s">
        <v>1382</v>
      </c>
      <c r="E1031" s="183" t="s">
        <v>1382</v>
      </c>
      <c r="F1031" s="168" t="s">
        <v>1152</v>
      </c>
      <c r="G1031" s="183" t="s">
        <v>1158</v>
      </c>
      <c r="H1031" s="168" t="s">
        <v>1117</v>
      </c>
      <c r="I1031" s="168" t="s">
        <v>1118</v>
      </c>
      <c r="J1031" s="184">
        <v>8214640</v>
      </c>
      <c r="K1031" s="185">
        <v>0</v>
      </c>
      <c r="L1031" s="168" t="s">
        <v>1298</v>
      </c>
      <c r="M1031" s="185">
        <v>0</v>
      </c>
      <c r="N1031" s="168" t="s">
        <v>1298</v>
      </c>
      <c r="O1031" s="168" t="s">
        <v>1199</v>
      </c>
      <c r="P1031" s="168" t="s">
        <v>1371</v>
      </c>
      <c r="Q1031" s="168"/>
      <c r="R1031" s="168" t="s">
        <v>1370</v>
      </c>
      <c r="S1031" s="168"/>
      <c r="T1031" s="168" t="s">
        <v>1370</v>
      </c>
      <c r="U1031" s="168"/>
      <c r="V1031" s="168" t="s">
        <v>1370</v>
      </c>
      <c r="W1031" s="168" t="s">
        <v>1165</v>
      </c>
      <c r="X1031" s="183" t="s">
        <v>1160</v>
      </c>
      <c r="Y1031" s="168" t="s">
        <v>55</v>
      </c>
      <c r="Z1031" s="170">
        <v>2017011000179</v>
      </c>
      <c r="AA1031" s="170" t="s">
        <v>1238</v>
      </c>
      <c r="AB1031" s="169" t="s">
        <v>1224</v>
      </c>
      <c r="AC1031" s="169" t="s">
        <v>1280</v>
      </c>
      <c r="AD1031" s="170">
        <v>3202004</v>
      </c>
      <c r="AE1031" s="169" t="s">
        <v>1281</v>
      </c>
      <c r="AF1031" s="169" t="s">
        <v>1372</v>
      </c>
      <c r="AG1031" s="168" t="s">
        <v>1128</v>
      </c>
      <c r="AH1031" s="192"/>
    </row>
    <row r="1032" spans="1:34" ht="98.25" customHeight="1" x14ac:dyDescent="0.25">
      <c r="A1032" s="192"/>
      <c r="B1032" s="168" t="s">
        <v>1314</v>
      </c>
      <c r="C1032" s="168" t="s">
        <v>1369</v>
      </c>
      <c r="D1032" s="168" t="s">
        <v>1382</v>
      </c>
      <c r="E1032" s="183" t="s">
        <v>1382</v>
      </c>
      <c r="F1032" s="168" t="s">
        <v>1116</v>
      </c>
      <c r="G1032" s="183" t="s">
        <v>1158</v>
      </c>
      <c r="H1032" s="168" t="s">
        <v>1117</v>
      </c>
      <c r="I1032" s="168" t="s">
        <v>1118</v>
      </c>
      <c r="J1032" s="184">
        <v>8000000</v>
      </c>
      <c r="K1032" s="185">
        <v>0</v>
      </c>
      <c r="L1032" s="168" t="s">
        <v>1298</v>
      </c>
      <c r="M1032" s="185">
        <v>0</v>
      </c>
      <c r="N1032" s="168" t="s">
        <v>1298</v>
      </c>
      <c r="O1032" s="168"/>
      <c r="P1032" s="168" t="s">
        <v>1370</v>
      </c>
      <c r="Q1032" s="168"/>
      <c r="R1032" s="168" t="s">
        <v>1370</v>
      </c>
      <c r="S1032" s="168"/>
      <c r="T1032" s="168" t="s">
        <v>1370</v>
      </c>
      <c r="U1032" s="168"/>
      <c r="V1032" s="168" t="s">
        <v>1370</v>
      </c>
      <c r="W1032" s="168" t="s">
        <v>1119</v>
      </c>
      <c r="X1032" s="183" t="s">
        <v>1160</v>
      </c>
      <c r="Y1032" s="168" t="s">
        <v>363</v>
      </c>
      <c r="Z1032" s="170">
        <v>2019011000081</v>
      </c>
      <c r="AA1032" s="170" t="s">
        <v>1161</v>
      </c>
      <c r="AB1032" s="169" t="s">
        <v>1120</v>
      </c>
      <c r="AC1032" s="169" t="s">
        <v>606</v>
      </c>
      <c r="AD1032" s="170">
        <v>3299060</v>
      </c>
      <c r="AE1032" s="169" t="s">
        <v>1135</v>
      </c>
      <c r="AF1032" s="169" t="s">
        <v>607</v>
      </c>
      <c r="AG1032" s="168" t="s">
        <v>1126</v>
      </c>
      <c r="AH1032" s="192"/>
    </row>
    <row r="1033" spans="1:34" ht="98.25" customHeight="1" x14ac:dyDescent="0.25">
      <c r="A1033" s="192"/>
      <c r="B1033" s="168" t="s">
        <v>1314</v>
      </c>
      <c r="C1033" s="168" t="s">
        <v>1369</v>
      </c>
      <c r="D1033" s="168" t="s">
        <v>1382</v>
      </c>
      <c r="E1033" s="183" t="s">
        <v>1382</v>
      </c>
      <c r="F1033" s="168" t="s">
        <v>1116</v>
      </c>
      <c r="G1033" s="183" t="s">
        <v>1158</v>
      </c>
      <c r="H1033" s="168" t="s">
        <v>1117</v>
      </c>
      <c r="I1033" s="168" t="s">
        <v>1118</v>
      </c>
      <c r="J1033" s="184">
        <v>1412000</v>
      </c>
      <c r="K1033" s="185"/>
      <c r="L1033" s="168"/>
      <c r="M1033" s="185"/>
      <c r="N1033" s="168"/>
      <c r="O1033" s="168" t="s">
        <v>1199</v>
      </c>
      <c r="P1033" s="168" t="s">
        <v>1371</v>
      </c>
      <c r="Q1033" s="168">
        <v>0</v>
      </c>
      <c r="R1033" s="168" t="s">
        <v>1370</v>
      </c>
      <c r="S1033" s="168">
        <v>0</v>
      </c>
      <c r="T1033" s="168" t="s">
        <v>1370</v>
      </c>
      <c r="U1033" s="168">
        <v>0</v>
      </c>
      <c r="V1033" s="168" t="s">
        <v>1370</v>
      </c>
      <c r="W1033" s="168" t="s">
        <v>1165</v>
      </c>
      <c r="X1033" s="183" t="s">
        <v>1160</v>
      </c>
      <c r="Y1033" s="168" t="s">
        <v>55</v>
      </c>
      <c r="Z1033" s="170">
        <v>2017011000179</v>
      </c>
      <c r="AA1033" s="170" t="s">
        <v>1238</v>
      </c>
      <c r="AB1033" s="169" t="s">
        <v>1166</v>
      </c>
      <c r="AC1033" s="169" t="s">
        <v>1269</v>
      </c>
      <c r="AD1033" s="170">
        <v>3202005</v>
      </c>
      <c r="AE1033" s="169" t="s">
        <v>1273</v>
      </c>
      <c r="AF1033" s="169" t="s">
        <v>1274</v>
      </c>
      <c r="AG1033" s="168" t="s">
        <v>1151</v>
      </c>
      <c r="AH1033" s="192"/>
    </row>
    <row r="1034" spans="1:34" ht="98.25" customHeight="1" x14ac:dyDescent="0.25">
      <c r="A1034" s="192"/>
      <c r="B1034" s="168" t="s">
        <v>1314</v>
      </c>
      <c r="C1034" s="168" t="s">
        <v>1369</v>
      </c>
      <c r="D1034" s="168" t="s">
        <v>1382</v>
      </c>
      <c r="E1034" s="183" t="s">
        <v>1382</v>
      </c>
      <c r="F1034" s="168" t="s">
        <v>1152</v>
      </c>
      <c r="G1034" s="183" t="s">
        <v>1158</v>
      </c>
      <c r="H1034" s="168" t="s">
        <v>1320</v>
      </c>
      <c r="I1034" s="168" t="s">
        <v>1118</v>
      </c>
      <c r="J1034" s="184">
        <v>43000000</v>
      </c>
      <c r="K1034" s="185"/>
      <c r="L1034" s="168"/>
      <c r="M1034" s="185"/>
      <c r="N1034" s="168"/>
      <c r="O1034" s="168" t="s">
        <v>1199</v>
      </c>
      <c r="P1034" s="168" t="s">
        <v>1371</v>
      </c>
      <c r="Q1034" s="168"/>
      <c r="R1034" s="168"/>
      <c r="S1034" s="168"/>
      <c r="T1034" s="168"/>
      <c r="U1034" s="168"/>
      <c r="V1034" s="168"/>
      <c r="W1034" s="168" t="s">
        <v>1165</v>
      </c>
      <c r="X1034" s="183" t="s">
        <v>1160</v>
      </c>
      <c r="Y1034" s="168" t="s">
        <v>55</v>
      </c>
      <c r="Z1034" s="170">
        <v>2017011000179</v>
      </c>
      <c r="AA1034" s="170" t="s">
        <v>1238</v>
      </c>
      <c r="AB1034" s="169" t="s">
        <v>1166</v>
      </c>
      <c r="AC1034" s="169" t="s">
        <v>1269</v>
      </c>
      <c r="AD1034" s="170">
        <v>3202005</v>
      </c>
      <c r="AE1034" s="169" t="s">
        <v>1273</v>
      </c>
      <c r="AF1034" s="169" t="s">
        <v>1274</v>
      </c>
      <c r="AG1034" s="168" t="s">
        <v>1192</v>
      </c>
      <c r="AH1034" s="192"/>
    </row>
    <row r="1035" spans="1:34" ht="98.25" customHeight="1" x14ac:dyDescent="0.25">
      <c r="A1035" s="192"/>
      <c r="B1035" s="168" t="s">
        <v>1314</v>
      </c>
      <c r="C1035" s="168" t="s">
        <v>1369</v>
      </c>
      <c r="D1035" s="168" t="s">
        <v>1382</v>
      </c>
      <c r="E1035" s="183" t="s">
        <v>1382</v>
      </c>
      <c r="F1035" s="168" t="s">
        <v>1223</v>
      </c>
      <c r="G1035" s="183" t="s">
        <v>1312</v>
      </c>
      <c r="H1035" s="168" t="s">
        <v>1117</v>
      </c>
      <c r="I1035" s="168" t="s">
        <v>1118</v>
      </c>
      <c r="J1035" s="184">
        <v>40000000</v>
      </c>
      <c r="K1035" s="185"/>
      <c r="L1035" s="168"/>
      <c r="M1035" s="185"/>
      <c r="N1035" s="168"/>
      <c r="O1035" s="168"/>
      <c r="P1035" s="168"/>
      <c r="Q1035" s="168"/>
      <c r="R1035" s="168"/>
      <c r="S1035" s="168"/>
      <c r="T1035" s="168"/>
      <c r="U1035" s="168"/>
      <c r="V1035" s="168"/>
      <c r="W1035" s="168" t="s">
        <v>1165</v>
      </c>
      <c r="X1035" s="183" t="s">
        <v>1160</v>
      </c>
      <c r="Y1035" s="168" t="s">
        <v>55</v>
      </c>
      <c r="Z1035" s="170">
        <v>2017011000179</v>
      </c>
      <c r="AA1035" s="170" t="s">
        <v>1238</v>
      </c>
      <c r="AB1035" s="169" t="s">
        <v>1179</v>
      </c>
      <c r="AC1035" s="169" t="s">
        <v>1235</v>
      </c>
      <c r="AD1035" s="170">
        <v>3202036</v>
      </c>
      <c r="AE1035" s="169" t="s">
        <v>1236</v>
      </c>
      <c r="AF1035" s="169" t="s">
        <v>1237</v>
      </c>
      <c r="AG1035" s="168" t="s">
        <v>1311</v>
      </c>
      <c r="AH1035" s="192"/>
    </row>
    <row r="1036" spans="1:34" ht="98.25" customHeight="1" x14ac:dyDescent="0.25">
      <c r="A1036" s="192"/>
      <c r="B1036" s="168" t="s">
        <v>1314</v>
      </c>
      <c r="C1036" s="168" t="s">
        <v>1369</v>
      </c>
      <c r="D1036" s="168" t="s">
        <v>1382</v>
      </c>
      <c r="E1036" s="183" t="s">
        <v>1382</v>
      </c>
      <c r="F1036" s="168" t="s">
        <v>1116</v>
      </c>
      <c r="G1036" s="183" t="s">
        <v>1158</v>
      </c>
      <c r="H1036" s="168" t="s">
        <v>1117</v>
      </c>
      <c r="I1036" s="168" t="s">
        <v>1118</v>
      </c>
      <c r="J1036" s="184">
        <v>24775667.52</v>
      </c>
      <c r="K1036" s="185">
        <v>0</v>
      </c>
      <c r="L1036" s="168" t="s">
        <v>1298</v>
      </c>
      <c r="M1036" s="185">
        <v>0</v>
      </c>
      <c r="N1036" s="168" t="s">
        <v>1298</v>
      </c>
      <c r="O1036" s="168"/>
      <c r="P1036" s="168" t="s">
        <v>1370</v>
      </c>
      <c r="Q1036" s="168"/>
      <c r="R1036" s="168" t="s">
        <v>1370</v>
      </c>
      <c r="S1036" s="168"/>
      <c r="T1036" s="168" t="s">
        <v>1370</v>
      </c>
      <c r="U1036" s="168"/>
      <c r="V1036" s="168" t="s">
        <v>1370</v>
      </c>
      <c r="W1036" s="168" t="s">
        <v>1119</v>
      </c>
      <c r="X1036" s="183" t="s">
        <v>1160</v>
      </c>
      <c r="Y1036" s="168" t="s">
        <v>363</v>
      </c>
      <c r="Z1036" s="170">
        <v>2019011000081</v>
      </c>
      <c r="AA1036" s="170" t="s">
        <v>1161</v>
      </c>
      <c r="AB1036" s="169" t="s">
        <v>1120</v>
      </c>
      <c r="AC1036" s="169" t="s">
        <v>606</v>
      </c>
      <c r="AD1036" s="170">
        <v>3299060</v>
      </c>
      <c r="AE1036" s="169" t="s">
        <v>1135</v>
      </c>
      <c r="AF1036" s="169" t="s">
        <v>607</v>
      </c>
      <c r="AG1036" s="168" t="s">
        <v>1151</v>
      </c>
      <c r="AH1036" s="192"/>
    </row>
    <row r="1037" spans="1:34" ht="98.25" customHeight="1" x14ac:dyDescent="0.25">
      <c r="A1037" s="192"/>
      <c r="B1037" s="168" t="s">
        <v>1314</v>
      </c>
      <c r="C1037" s="168" t="s">
        <v>1369</v>
      </c>
      <c r="D1037" s="168" t="s">
        <v>1383</v>
      </c>
      <c r="E1037" s="183" t="s">
        <v>1383</v>
      </c>
      <c r="F1037" s="168" t="s">
        <v>1116</v>
      </c>
      <c r="G1037" s="183" t="s">
        <v>1158</v>
      </c>
      <c r="H1037" s="168" t="s">
        <v>1117</v>
      </c>
      <c r="I1037" s="168" t="s">
        <v>1118</v>
      </c>
      <c r="J1037" s="184">
        <v>41278533.75</v>
      </c>
      <c r="K1037" s="185">
        <v>0</v>
      </c>
      <c r="L1037" s="168" t="s">
        <v>1298</v>
      </c>
      <c r="M1037" s="185">
        <v>0</v>
      </c>
      <c r="N1037" s="168" t="s">
        <v>1298</v>
      </c>
      <c r="O1037" s="168"/>
      <c r="P1037" s="168" t="s">
        <v>1370</v>
      </c>
      <c r="Q1037" s="168"/>
      <c r="R1037" s="168" t="s">
        <v>1370</v>
      </c>
      <c r="S1037" s="168"/>
      <c r="T1037" s="168" t="s">
        <v>1370</v>
      </c>
      <c r="U1037" s="168"/>
      <c r="V1037" s="168" t="s">
        <v>1370</v>
      </c>
      <c r="W1037" s="168" t="s">
        <v>1165</v>
      </c>
      <c r="X1037" s="183" t="s">
        <v>1160</v>
      </c>
      <c r="Y1037" s="168" t="s">
        <v>55</v>
      </c>
      <c r="Z1037" s="170">
        <v>2017011000179</v>
      </c>
      <c r="AA1037" s="170" t="s">
        <v>1238</v>
      </c>
      <c r="AB1037" s="169" t="s">
        <v>1224</v>
      </c>
      <c r="AC1037" s="169" t="s">
        <v>1225</v>
      </c>
      <c r="AD1037" s="170">
        <v>3202010</v>
      </c>
      <c r="AE1037" s="169" t="s">
        <v>1226</v>
      </c>
      <c r="AF1037" s="169" t="s">
        <v>1263</v>
      </c>
      <c r="AG1037" s="168" t="s">
        <v>1128</v>
      </c>
      <c r="AH1037" s="192"/>
    </row>
    <row r="1038" spans="1:34" ht="98.25" customHeight="1" x14ac:dyDescent="0.25">
      <c r="A1038" s="192"/>
      <c r="B1038" s="168" t="s">
        <v>1314</v>
      </c>
      <c r="C1038" s="168" t="s">
        <v>1369</v>
      </c>
      <c r="D1038" s="168" t="s">
        <v>1383</v>
      </c>
      <c r="E1038" s="183" t="s">
        <v>1383</v>
      </c>
      <c r="F1038" s="168" t="s">
        <v>1116</v>
      </c>
      <c r="G1038" s="183" t="s">
        <v>1158</v>
      </c>
      <c r="H1038" s="168" t="s">
        <v>1117</v>
      </c>
      <c r="I1038" s="168" t="s">
        <v>1118</v>
      </c>
      <c r="J1038" s="184">
        <v>15532000</v>
      </c>
      <c r="K1038" s="185">
        <v>0</v>
      </c>
      <c r="L1038" s="168" t="s">
        <v>1298</v>
      </c>
      <c r="M1038" s="185">
        <v>0</v>
      </c>
      <c r="N1038" s="168" t="s">
        <v>1298</v>
      </c>
      <c r="O1038" s="168"/>
      <c r="P1038" s="168" t="s">
        <v>1370</v>
      </c>
      <c r="Q1038" s="168"/>
      <c r="R1038" s="168" t="s">
        <v>1370</v>
      </c>
      <c r="S1038" s="168"/>
      <c r="T1038" s="168" t="s">
        <v>1370</v>
      </c>
      <c r="U1038" s="168"/>
      <c r="V1038" s="168" t="s">
        <v>1370</v>
      </c>
      <c r="W1038" s="168" t="s">
        <v>1165</v>
      </c>
      <c r="X1038" s="183" t="s">
        <v>1160</v>
      </c>
      <c r="Y1038" s="168" t="s">
        <v>55</v>
      </c>
      <c r="Z1038" s="170">
        <v>2017011000179</v>
      </c>
      <c r="AA1038" s="170" t="s">
        <v>1238</v>
      </c>
      <c r="AB1038" s="169" t="s">
        <v>1166</v>
      </c>
      <c r="AC1038" s="169" t="s">
        <v>1167</v>
      </c>
      <c r="AD1038" s="170">
        <v>3202032</v>
      </c>
      <c r="AE1038" s="169" t="s">
        <v>1217</v>
      </c>
      <c r="AF1038" s="169" t="s">
        <v>1289</v>
      </c>
      <c r="AG1038" s="168" t="s">
        <v>1151</v>
      </c>
      <c r="AH1038" s="192"/>
    </row>
    <row r="1039" spans="1:34" ht="98.25" customHeight="1" x14ac:dyDescent="0.25">
      <c r="A1039" s="192"/>
      <c r="B1039" s="168" t="s">
        <v>1314</v>
      </c>
      <c r="C1039" s="168" t="s">
        <v>1369</v>
      </c>
      <c r="D1039" s="168" t="s">
        <v>1383</v>
      </c>
      <c r="E1039" s="183" t="s">
        <v>1383</v>
      </c>
      <c r="F1039" s="168" t="s">
        <v>1116</v>
      </c>
      <c r="G1039" s="183" t="s">
        <v>1158</v>
      </c>
      <c r="H1039" s="168" t="s">
        <v>1117</v>
      </c>
      <c r="I1039" s="168" t="s">
        <v>1118</v>
      </c>
      <c r="J1039" s="184">
        <v>15532000</v>
      </c>
      <c r="K1039" s="185">
        <v>0</v>
      </c>
      <c r="L1039" s="168" t="s">
        <v>1298</v>
      </c>
      <c r="M1039" s="185">
        <v>0</v>
      </c>
      <c r="N1039" s="168" t="s">
        <v>1298</v>
      </c>
      <c r="O1039" s="168"/>
      <c r="P1039" s="168" t="s">
        <v>1370</v>
      </c>
      <c r="Q1039" s="168"/>
      <c r="R1039" s="168" t="s">
        <v>1370</v>
      </c>
      <c r="S1039" s="168"/>
      <c r="T1039" s="168" t="s">
        <v>1370</v>
      </c>
      <c r="U1039" s="168"/>
      <c r="V1039" s="168" t="s">
        <v>1370</v>
      </c>
      <c r="W1039" s="168" t="s">
        <v>1165</v>
      </c>
      <c r="X1039" s="183" t="s">
        <v>1160</v>
      </c>
      <c r="Y1039" s="168" t="s">
        <v>55</v>
      </c>
      <c r="Z1039" s="170">
        <v>2017011000179</v>
      </c>
      <c r="AA1039" s="170" t="s">
        <v>1238</v>
      </c>
      <c r="AB1039" s="169" t="s">
        <v>1166</v>
      </c>
      <c r="AC1039" s="169" t="s">
        <v>1167</v>
      </c>
      <c r="AD1039" s="170">
        <v>3202032</v>
      </c>
      <c r="AE1039" s="169" t="s">
        <v>1217</v>
      </c>
      <c r="AF1039" s="169" t="s">
        <v>1289</v>
      </c>
      <c r="AG1039" s="168" t="s">
        <v>1151</v>
      </c>
      <c r="AH1039" s="192"/>
    </row>
    <row r="1040" spans="1:34" ht="98.25" customHeight="1" x14ac:dyDescent="0.25">
      <c r="A1040" s="192"/>
      <c r="B1040" s="168" t="s">
        <v>1314</v>
      </c>
      <c r="C1040" s="168" t="s">
        <v>1369</v>
      </c>
      <c r="D1040" s="168" t="s">
        <v>1383</v>
      </c>
      <c r="E1040" s="183" t="s">
        <v>1383</v>
      </c>
      <c r="F1040" s="168" t="s">
        <v>1116</v>
      </c>
      <c r="G1040" s="183" t="s">
        <v>1158</v>
      </c>
      <c r="H1040" s="168" t="s">
        <v>1117</v>
      </c>
      <c r="I1040" s="168" t="s">
        <v>1118</v>
      </c>
      <c r="J1040" s="184">
        <v>15532000</v>
      </c>
      <c r="K1040" s="185">
        <v>0</v>
      </c>
      <c r="L1040" s="168" t="s">
        <v>1298</v>
      </c>
      <c r="M1040" s="185">
        <v>0</v>
      </c>
      <c r="N1040" s="168" t="s">
        <v>1298</v>
      </c>
      <c r="O1040" s="168"/>
      <c r="P1040" s="168" t="s">
        <v>1370</v>
      </c>
      <c r="Q1040" s="168"/>
      <c r="R1040" s="168" t="s">
        <v>1370</v>
      </c>
      <c r="S1040" s="168"/>
      <c r="T1040" s="168" t="s">
        <v>1370</v>
      </c>
      <c r="U1040" s="168"/>
      <c r="V1040" s="168" t="s">
        <v>1370</v>
      </c>
      <c r="W1040" s="168" t="s">
        <v>1165</v>
      </c>
      <c r="X1040" s="183" t="s">
        <v>1160</v>
      </c>
      <c r="Y1040" s="168" t="s">
        <v>55</v>
      </c>
      <c r="Z1040" s="170">
        <v>2017011000179</v>
      </c>
      <c r="AA1040" s="170" t="s">
        <v>1238</v>
      </c>
      <c r="AB1040" s="169" t="s">
        <v>1166</v>
      </c>
      <c r="AC1040" s="169" t="s">
        <v>1167</v>
      </c>
      <c r="AD1040" s="170">
        <v>3202032</v>
      </c>
      <c r="AE1040" s="169" t="s">
        <v>1217</v>
      </c>
      <c r="AF1040" s="169" t="s">
        <v>1289</v>
      </c>
      <c r="AG1040" s="168" t="s">
        <v>1151</v>
      </c>
      <c r="AH1040" s="192"/>
    </row>
    <row r="1041" spans="1:34" ht="98.25" customHeight="1" x14ac:dyDescent="0.25">
      <c r="A1041" s="192"/>
      <c r="B1041" s="168" t="s">
        <v>1314</v>
      </c>
      <c r="C1041" s="168" t="s">
        <v>1369</v>
      </c>
      <c r="D1041" s="168" t="s">
        <v>1383</v>
      </c>
      <c r="E1041" s="183" t="s">
        <v>1383</v>
      </c>
      <c r="F1041" s="168" t="s">
        <v>1116</v>
      </c>
      <c r="G1041" s="183" t="s">
        <v>1158</v>
      </c>
      <c r="H1041" s="168" t="s">
        <v>1117</v>
      </c>
      <c r="I1041" s="168" t="s">
        <v>1118</v>
      </c>
      <c r="J1041" s="184">
        <v>25474667</v>
      </c>
      <c r="K1041" s="185">
        <v>0</v>
      </c>
      <c r="L1041" s="168" t="s">
        <v>1298</v>
      </c>
      <c r="M1041" s="185">
        <v>0</v>
      </c>
      <c r="N1041" s="168" t="s">
        <v>1298</v>
      </c>
      <c r="O1041" s="168"/>
      <c r="P1041" s="168" t="s">
        <v>1370</v>
      </c>
      <c r="Q1041" s="168"/>
      <c r="R1041" s="168" t="s">
        <v>1370</v>
      </c>
      <c r="S1041" s="168"/>
      <c r="T1041" s="168" t="s">
        <v>1370</v>
      </c>
      <c r="U1041" s="168"/>
      <c r="V1041" s="168" t="s">
        <v>1370</v>
      </c>
      <c r="W1041" s="168" t="s">
        <v>1165</v>
      </c>
      <c r="X1041" s="183" t="s">
        <v>1160</v>
      </c>
      <c r="Y1041" s="168" t="s">
        <v>55</v>
      </c>
      <c r="Z1041" s="170">
        <v>2017011000179</v>
      </c>
      <c r="AA1041" s="170" t="s">
        <v>1238</v>
      </c>
      <c r="AB1041" s="169" t="s">
        <v>1166</v>
      </c>
      <c r="AC1041" s="169" t="s">
        <v>1167</v>
      </c>
      <c r="AD1041" s="170">
        <v>3202032</v>
      </c>
      <c r="AE1041" s="169" t="s">
        <v>1217</v>
      </c>
      <c r="AF1041" s="169" t="s">
        <v>1289</v>
      </c>
      <c r="AG1041" s="168" t="s">
        <v>1151</v>
      </c>
      <c r="AH1041" s="192"/>
    </row>
    <row r="1042" spans="1:34" ht="98.25" customHeight="1" x14ac:dyDescent="0.25">
      <c r="A1042" s="192"/>
      <c r="B1042" s="168" t="s">
        <v>1314</v>
      </c>
      <c r="C1042" s="168" t="s">
        <v>1369</v>
      </c>
      <c r="D1042" s="168" t="s">
        <v>1383</v>
      </c>
      <c r="E1042" s="183" t="s">
        <v>1383</v>
      </c>
      <c r="F1042" s="168" t="s">
        <v>1116</v>
      </c>
      <c r="G1042" s="183" t="s">
        <v>1158</v>
      </c>
      <c r="H1042" s="168" t="s">
        <v>1117</v>
      </c>
      <c r="I1042" s="168" t="s">
        <v>1118</v>
      </c>
      <c r="J1042" s="184">
        <v>25474667</v>
      </c>
      <c r="K1042" s="185">
        <v>0</v>
      </c>
      <c r="L1042" s="168" t="s">
        <v>1298</v>
      </c>
      <c r="M1042" s="185">
        <v>0</v>
      </c>
      <c r="N1042" s="168" t="s">
        <v>1298</v>
      </c>
      <c r="O1042" s="168"/>
      <c r="P1042" s="168" t="s">
        <v>1370</v>
      </c>
      <c r="Q1042" s="168"/>
      <c r="R1042" s="168" t="s">
        <v>1370</v>
      </c>
      <c r="S1042" s="168"/>
      <c r="T1042" s="168" t="s">
        <v>1370</v>
      </c>
      <c r="U1042" s="168"/>
      <c r="V1042" s="168" t="s">
        <v>1370</v>
      </c>
      <c r="W1042" s="168" t="s">
        <v>1165</v>
      </c>
      <c r="X1042" s="183" t="s">
        <v>1160</v>
      </c>
      <c r="Y1042" s="168" t="s">
        <v>55</v>
      </c>
      <c r="Z1042" s="170">
        <v>2017011000179</v>
      </c>
      <c r="AA1042" s="170" t="s">
        <v>1238</v>
      </c>
      <c r="AB1042" s="169" t="s">
        <v>1166</v>
      </c>
      <c r="AC1042" s="169" t="s">
        <v>1167</v>
      </c>
      <c r="AD1042" s="170">
        <v>3202032</v>
      </c>
      <c r="AE1042" s="169" t="s">
        <v>1217</v>
      </c>
      <c r="AF1042" s="169" t="s">
        <v>1289</v>
      </c>
      <c r="AG1042" s="168" t="s">
        <v>1151</v>
      </c>
      <c r="AH1042" s="192"/>
    </row>
    <row r="1043" spans="1:34" ht="98.25" customHeight="1" x14ac:dyDescent="0.25">
      <c r="A1043" s="192"/>
      <c r="B1043" s="168" t="s">
        <v>1314</v>
      </c>
      <c r="C1043" s="168" t="s">
        <v>1369</v>
      </c>
      <c r="D1043" s="168" t="s">
        <v>1383</v>
      </c>
      <c r="E1043" s="183" t="s">
        <v>1383</v>
      </c>
      <c r="F1043" s="168" t="s">
        <v>1116</v>
      </c>
      <c r="G1043" s="183" t="s">
        <v>1158</v>
      </c>
      <c r="H1043" s="168" t="s">
        <v>1117</v>
      </c>
      <c r="I1043" s="168" t="s">
        <v>1118</v>
      </c>
      <c r="J1043" s="184">
        <v>3440454.5454545459</v>
      </c>
      <c r="K1043" s="185">
        <v>0</v>
      </c>
      <c r="L1043" s="168" t="s">
        <v>1298</v>
      </c>
      <c r="M1043" s="185">
        <v>2949545.4545454551</v>
      </c>
      <c r="N1043" s="168">
        <v>47557</v>
      </c>
      <c r="O1043" s="168"/>
      <c r="P1043" s="168" t="s">
        <v>1370</v>
      </c>
      <c r="Q1043" s="168"/>
      <c r="R1043" s="168" t="s">
        <v>1370</v>
      </c>
      <c r="S1043" s="168"/>
      <c r="T1043" s="168" t="s">
        <v>1370</v>
      </c>
      <c r="U1043" s="168"/>
      <c r="V1043" s="168" t="s">
        <v>1370</v>
      </c>
      <c r="W1043" s="168" t="s">
        <v>1165</v>
      </c>
      <c r="X1043" s="183" t="s">
        <v>1160</v>
      </c>
      <c r="Y1043" s="168" t="s">
        <v>55</v>
      </c>
      <c r="Z1043" s="170">
        <v>2017011000179</v>
      </c>
      <c r="AA1043" s="170" t="s">
        <v>1238</v>
      </c>
      <c r="AB1043" s="169" t="s">
        <v>1166</v>
      </c>
      <c r="AC1043" s="169" t="s">
        <v>1167</v>
      </c>
      <c r="AD1043" s="170">
        <v>3202032</v>
      </c>
      <c r="AE1043" s="169" t="s">
        <v>1217</v>
      </c>
      <c r="AF1043" s="169" t="s">
        <v>1289</v>
      </c>
      <c r="AG1043" s="168" t="s">
        <v>1126</v>
      </c>
      <c r="AH1043" s="192"/>
    </row>
    <row r="1044" spans="1:34" ht="98.25" customHeight="1" x14ac:dyDescent="0.25">
      <c r="A1044" s="192"/>
      <c r="B1044" s="168" t="s">
        <v>1314</v>
      </c>
      <c r="C1044" s="168" t="s">
        <v>1369</v>
      </c>
      <c r="D1044" s="168" t="s">
        <v>1383</v>
      </c>
      <c r="E1044" s="183" t="s">
        <v>1383</v>
      </c>
      <c r="F1044" s="168" t="s">
        <v>1116</v>
      </c>
      <c r="G1044" s="183" t="s">
        <v>1158</v>
      </c>
      <c r="H1044" s="168" t="s">
        <v>1117</v>
      </c>
      <c r="I1044" s="168" t="s">
        <v>1118</v>
      </c>
      <c r="J1044" s="184">
        <v>1000000</v>
      </c>
      <c r="K1044" s="185">
        <v>0</v>
      </c>
      <c r="L1044" s="168" t="s">
        <v>1298</v>
      </c>
      <c r="M1044" s="185">
        <v>3013780</v>
      </c>
      <c r="N1044" s="168">
        <v>47557</v>
      </c>
      <c r="O1044" s="168"/>
      <c r="P1044" s="168" t="s">
        <v>1370</v>
      </c>
      <c r="Q1044" s="168"/>
      <c r="R1044" s="168" t="s">
        <v>1370</v>
      </c>
      <c r="S1044" s="168"/>
      <c r="T1044" s="168" t="s">
        <v>1370</v>
      </c>
      <c r="U1044" s="168"/>
      <c r="V1044" s="168" t="s">
        <v>1370</v>
      </c>
      <c r="W1044" s="168" t="s">
        <v>1165</v>
      </c>
      <c r="X1044" s="183" t="s">
        <v>1160</v>
      </c>
      <c r="Y1044" s="168" t="s">
        <v>55</v>
      </c>
      <c r="Z1044" s="170">
        <v>2017011000179</v>
      </c>
      <c r="AA1044" s="170" t="s">
        <v>1238</v>
      </c>
      <c r="AB1044" s="169" t="s">
        <v>1166</v>
      </c>
      <c r="AC1044" s="169" t="s">
        <v>1167</v>
      </c>
      <c r="AD1044" s="170">
        <v>3202032</v>
      </c>
      <c r="AE1044" s="169" t="s">
        <v>1217</v>
      </c>
      <c r="AF1044" s="169" t="s">
        <v>1289</v>
      </c>
      <c r="AG1044" s="168" t="s">
        <v>1126</v>
      </c>
      <c r="AH1044" s="192"/>
    </row>
    <row r="1045" spans="1:34" ht="98.25" customHeight="1" x14ac:dyDescent="0.25">
      <c r="A1045" s="192"/>
      <c r="B1045" s="168" t="s">
        <v>1314</v>
      </c>
      <c r="C1045" s="168" t="s">
        <v>1369</v>
      </c>
      <c r="D1045" s="168" t="s">
        <v>1383</v>
      </c>
      <c r="E1045" s="183" t="s">
        <v>1383</v>
      </c>
      <c r="F1045" s="168" t="s">
        <v>1116</v>
      </c>
      <c r="G1045" s="183" t="s">
        <v>1158</v>
      </c>
      <c r="H1045" s="168" t="s">
        <v>1117</v>
      </c>
      <c r="I1045" s="168" t="s">
        <v>1118</v>
      </c>
      <c r="J1045" s="184">
        <v>5730000</v>
      </c>
      <c r="K1045" s="185">
        <v>0</v>
      </c>
      <c r="L1045" s="168" t="s">
        <v>1298</v>
      </c>
      <c r="M1045" s="185">
        <v>4037600</v>
      </c>
      <c r="N1045" s="168">
        <v>47557</v>
      </c>
      <c r="O1045" s="168"/>
      <c r="P1045" s="168" t="s">
        <v>1370</v>
      </c>
      <c r="Q1045" s="168"/>
      <c r="R1045" s="168" t="s">
        <v>1370</v>
      </c>
      <c r="S1045" s="168"/>
      <c r="T1045" s="168" t="s">
        <v>1370</v>
      </c>
      <c r="U1045" s="168"/>
      <c r="V1045" s="168" t="s">
        <v>1370</v>
      </c>
      <c r="W1045" s="168" t="s">
        <v>1165</v>
      </c>
      <c r="X1045" s="183" t="s">
        <v>1160</v>
      </c>
      <c r="Y1045" s="168" t="s">
        <v>55</v>
      </c>
      <c r="Z1045" s="170">
        <v>2017011000179</v>
      </c>
      <c r="AA1045" s="170" t="s">
        <v>1238</v>
      </c>
      <c r="AB1045" s="169" t="s">
        <v>1166</v>
      </c>
      <c r="AC1045" s="169" t="s">
        <v>1167</v>
      </c>
      <c r="AD1045" s="170">
        <v>3202032</v>
      </c>
      <c r="AE1045" s="169" t="s">
        <v>1217</v>
      </c>
      <c r="AF1045" s="169" t="s">
        <v>1289</v>
      </c>
      <c r="AG1045" s="168" t="s">
        <v>1126</v>
      </c>
      <c r="AH1045" s="192"/>
    </row>
    <row r="1046" spans="1:34" ht="98.25" customHeight="1" x14ac:dyDescent="0.25">
      <c r="A1046" s="192"/>
      <c r="B1046" s="168" t="s">
        <v>1314</v>
      </c>
      <c r="C1046" s="168" t="s">
        <v>1369</v>
      </c>
      <c r="D1046" s="168" t="s">
        <v>1383</v>
      </c>
      <c r="E1046" s="183" t="s">
        <v>1383</v>
      </c>
      <c r="F1046" s="168" t="s">
        <v>1116</v>
      </c>
      <c r="G1046" s="183" t="s">
        <v>1158</v>
      </c>
      <c r="H1046" s="168" t="s">
        <v>1117</v>
      </c>
      <c r="I1046" s="168" t="s">
        <v>1118</v>
      </c>
      <c r="J1046" s="184">
        <v>4588182.1818181816</v>
      </c>
      <c r="K1046" s="185">
        <v>0</v>
      </c>
      <c r="L1046" s="168" t="s">
        <v>1298</v>
      </c>
      <c r="M1046" s="185">
        <v>4588181.8181818184</v>
      </c>
      <c r="N1046" s="168">
        <v>47557</v>
      </c>
      <c r="O1046" s="168"/>
      <c r="P1046" s="168" t="s">
        <v>1370</v>
      </c>
      <c r="Q1046" s="168"/>
      <c r="R1046" s="168" t="s">
        <v>1370</v>
      </c>
      <c r="S1046" s="168"/>
      <c r="T1046" s="168" t="s">
        <v>1370</v>
      </c>
      <c r="U1046" s="168"/>
      <c r="V1046" s="168" t="s">
        <v>1370</v>
      </c>
      <c r="W1046" s="168" t="s">
        <v>1165</v>
      </c>
      <c r="X1046" s="183" t="s">
        <v>1160</v>
      </c>
      <c r="Y1046" s="168" t="s">
        <v>55</v>
      </c>
      <c r="Z1046" s="170">
        <v>2017011000179</v>
      </c>
      <c r="AA1046" s="170" t="s">
        <v>1238</v>
      </c>
      <c r="AB1046" s="169" t="s">
        <v>1166</v>
      </c>
      <c r="AC1046" s="169" t="s">
        <v>1167</v>
      </c>
      <c r="AD1046" s="170">
        <v>3202032</v>
      </c>
      <c r="AE1046" s="169" t="s">
        <v>1217</v>
      </c>
      <c r="AF1046" s="169" t="s">
        <v>1289</v>
      </c>
      <c r="AG1046" s="168" t="s">
        <v>1126</v>
      </c>
      <c r="AH1046" s="192"/>
    </row>
    <row r="1047" spans="1:34" ht="98.25" customHeight="1" x14ac:dyDescent="0.25">
      <c r="A1047" s="192"/>
      <c r="B1047" s="168" t="s">
        <v>1314</v>
      </c>
      <c r="C1047" s="168" t="s">
        <v>1369</v>
      </c>
      <c r="D1047" s="168" t="s">
        <v>1383</v>
      </c>
      <c r="E1047" s="183" t="s">
        <v>1383</v>
      </c>
      <c r="F1047" s="168" t="s">
        <v>1116</v>
      </c>
      <c r="G1047" s="183" t="s">
        <v>1158</v>
      </c>
      <c r="H1047" s="168" t="s">
        <v>1117</v>
      </c>
      <c r="I1047" s="168" t="s">
        <v>1118</v>
      </c>
      <c r="J1047" s="184">
        <v>5000000</v>
      </c>
      <c r="K1047" s="185">
        <v>0</v>
      </c>
      <c r="L1047" s="168" t="s">
        <v>1298</v>
      </c>
      <c r="M1047" s="185">
        <v>4686500</v>
      </c>
      <c r="N1047" s="168">
        <v>47557</v>
      </c>
      <c r="O1047" s="168"/>
      <c r="P1047" s="168" t="s">
        <v>1370</v>
      </c>
      <c r="Q1047" s="168"/>
      <c r="R1047" s="168" t="s">
        <v>1370</v>
      </c>
      <c r="S1047" s="168"/>
      <c r="T1047" s="168" t="s">
        <v>1370</v>
      </c>
      <c r="U1047" s="168"/>
      <c r="V1047" s="168" t="s">
        <v>1370</v>
      </c>
      <c r="W1047" s="168" t="s">
        <v>1165</v>
      </c>
      <c r="X1047" s="183" t="s">
        <v>1160</v>
      </c>
      <c r="Y1047" s="168" t="s">
        <v>55</v>
      </c>
      <c r="Z1047" s="170">
        <v>2017011000179</v>
      </c>
      <c r="AA1047" s="170" t="s">
        <v>1238</v>
      </c>
      <c r="AB1047" s="169" t="s">
        <v>1166</v>
      </c>
      <c r="AC1047" s="169" t="s">
        <v>1167</v>
      </c>
      <c r="AD1047" s="170">
        <v>3202032</v>
      </c>
      <c r="AE1047" s="169" t="s">
        <v>1217</v>
      </c>
      <c r="AF1047" s="169" t="s">
        <v>1289</v>
      </c>
      <c r="AG1047" s="168" t="s">
        <v>1126</v>
      </c>
      <c r="AH1047" s="192"/>
    </row>
    <row r="1048" spans="1:34" ht="98.25" customHeight="1" x14ac:dyDescent="0.25">
      <c r="A1048" s="192"/>
      <c r="B1048" s="168" t="s">
        <v>1314</v>
      </c>
      <c r="C1048" s="168" t="s">
        <v>1369</v>
      </c>
      <c r="D1048" s="168" t="s">
        <v>1383</v>
      </c>
      <c r="E1048" s="183" t="s">
        <v>1383</v>
      </c>
      <c r="F1048" s="168" t="s">
        <v>1116</v>
      </c>
      <c r="G1048" s="183" t="s">
        <v>1158</v>
      </c>
      <c r="H1048" s="168" t="s">
        <v>1117</v>
      </c>
      <c r="I1048" s="168" t="s">
        <v>1118</v>
      </c>
      <c r="J1048" s="184">
        <v>5964636.6363636367</v>
      </c>
      <c r="K1048" s="185">
        <v>0</v>
      </c>
      <c r="L1048" s="168" t="s">
        <v>1298</v>
      </c>
      <c r="M1048" s="185">
        <v>5964636.3636363642</v>
      </c>
      <c r="N1048" s="168">
        <v>47557</v>
      </c>
      <c r="O1048" s="168"/>
      <c r="P1048" s="168" t="s">
        <v>1370</v>
      </c>
      <c r="Q1048" s="168"/>
      <c r="R1048" s="168" t="s">
        <v>1370</v>
      </c>
      <c r="S1048" s="168"/>
      <c r="T1048" s="168" t="s">
        <v>1370</v>
      </c>
      <c r="U1048" s="168"/>
      <c r="V1048" s="168" t="s">
        <v>1370</v>
      </c>
      <c r="W1048" s="168" t="s">
        <v>1165</v>
      </c>
      <c r="X1048" s="183" t="s">
        <v>1160</v>
      </c>
      <c r="Y1048" s="168" t="s">
        <v>55</v>
      </c>
      <c r="Z1048" s="170">
        <v>2017011000179</v>
      </c>
      <c r="AA1048" s="170" t="s">
        <v>1238</v>
      </c>
      <c r="AB1048" s="169" t="s">
        <v>1166</v>
      </c>
      <c r="AC1048" s="169" t="s">
        <v>1167</v>
      </c>
      <c r="AD1048" s="170">
        <v>3202032</v>
      </c>
      <c r="AE1048" s="169" t="s">
        <v>1217</v>
      </c>
      <c r="AF1048" s="169" t="s">
        <v>1289</v>
      </c>
      <c r="AG1048" s="168" t="s">
        <v>1126</v>
      </c>
      <c r="AH1048" s="192"/>
    </row>
    <row r="1049" spans="1:34" ht="98.25" customHeight="1" x14ac:dyDescent="0.25">
      <c r="A1049" s="192"/>
      <c r="B1049" s="168" t="s">
        <v>1314</v>
      </c>
      <c r="C1049" s="168" t="s">
        <v>1369</v>
      </c>
      <c r="D1049" s="168" t="s">
        <v>1383</v>
      </c>
      <c r="E1049" s="183" t="s">
        <v>1383</v>
      </c>
      <c r="F1049" s="168" t="s">
        <v>1152</v>
      </c>
      <c r="G1049" s="183" t="s">
        <v>1158</v>
      </c>
      <c r="H1049" s="168" t="s">
        <v>1117</v>
      </c>
      <c r="I1049" s="168" t="s">
        <v>1118</v>
      </c>
      <c r="J1049" s="184">
        <v>8198250</v>
      </c>
      <c r="K1049" s="185">
        <v>0</v>
      </c>
      <c r="L1049" s="168" t="s">
        <v>1298</v>
      </c>
      <c r="M1049" s="185">
        <v>0</v>
      </c>
      <c r="N1049" s="168" t="s">
        <v>1298</v>
      </c>
      <c r="O1049" s="168"/>
      <c r="P1049" s="168" t="s">
        <v>1370</v>
      </c>
      <c r="Q1049" s="168"/>
      <c r="R1049" s="168" t="s">
        <v>1370</v>
      </c>
      <c r="S1049" s="168"/>
      <c r="T1049" s="168" t="s">
        <v>1370</v>
      </c>
      <c r="U1049" s="168"/>
      <c r="V1049" s="168" t="s">
        <v>1370</v>
      </c>
      <c r="W1049" s="168" t="s">
        <v>1165</v>
      </c>
      <c r="X1049" s="183" t="s">
        <v>1160</v>
      </c>
      <c r="Y1049" s="168" t="s">
        <v>55</v>
      </c>
      <c r="Z1049" s="170">
        <v>2017011000179</v>
      </c>
      <c r="AA1049" s="170" t="s">
        <v>1238</v>
      </c>
      <c r="AB1049" s="169" t="s">
        <v>1166</v>
      </c>
      <c r="AC1049" s="169" t="s">
        <v>1167</v>
      </c>
      <c r="AD1049" s="170">
        <v>3202032</v>
      </c>
      <c r="AE1049" s="169" t="s">
        <v>1217</v>
      </c>
      <c r="AF1049" s="169" t="s">
        <v>1289</v>
      </c>
      <c r="AG1049" s="168" t="s">
        <v>1192</v>
      </c>
      <c r="AH1049" s="192"/>
    </row>
    <row r="1050" spans="1:34" ht="98.25" customHeight="1" x14ac:dyDescent="0.25">
      <c r="A1050" s="192"/>
      <c r="B1050" s="168" t="s">
        <v>1314</v>
      </c>
      <c r="C1050" s="168" t="s">
        <v>1369</v>
      </c>
      <c r="D1050" s="168" t="s">
        <v>1383</v>
      </c>
      <c r="E1050" s="183" t="s">
        <v>1383</v>
      </c>
      <c r="F1050" s="168" t="s">
        <v>1152</v>
      </c>
      <c r="G1050" s="183" t="s">
        <v>1158</v>
      </c>
      <c r="H1050" s="168" t="s">
        <v>1117</v>
      </c>
      <c r="I1050" s="168" t="s">
        <v>1118</v>
      </c>
      <c r="J1050" s="184">
        <v>6605197</v>
      </c>
      <c r="K1050" s="185">
        <v>0</v>
      </c>
      <c r="L1050" s="168" t="s">
        <v>1298</v>
      </c>
      <c r="M1050" s="185">
        <v>0</v>
      </c>
      <c r="N1050" s="168" t="s">
        <v>1298</v>
      </c>
      <c r="O1050" s="168"/>
      <c r="P1050" s="168" t="s">
        <v>1370</v>
      </c>
      <c r="Q1050" s="168"/>
      <c r="R1050" s="168" t="s">
        <v>1370</v>
      </c>
      <c r="S1050" s="168"/>
      <c r="T1050" s="168" t="s">
        <v>1370</v>
      </c>
      <c r="U1050" s="168"/>
      <c r="V1050" s="168" t="s">
        <v>1370</v>
      </c>
      <c r="W1050" s="168" t="s">
        <v>1165</v>
      </c>
      <c r="X1050" s="183" t="s">
        <v>1160</v>
      </c>
      <c r="Y1050" s="168" t="s">
        <v>55</v>
      </c>
      <c r="Z1050" s="170">
        <v>2017011000179</v>
      </c>
      <c r="AA1050" s="170" t="s">
        <v>1238</v>
      </c>
      <c r="AB1050" s="169" t="s">
        <v>1166</v>
      </c>
      <c r="AC1050" s="169" t="s">
        <v>1167</v>
      </c>
      <c r="AD1050" s="170">
        <v>3202032</v>
      </c>
      <c r="AE1050" s="169" t="s">
        <v>1217</v>
      </c>
      <c r="AF1050" s="169" t="s">
        <v>1289</v>
      </c>
      <c r="AG1050" s="168" t="s">
        <v>1126</v>
      </c>
      <c r="AH1050" s="192"/>
    </row>
    <row r="1051" spans="1:34" ht="98.25" customHeight="1" x14ac:dyDescent="0.25">
      <c r="A1051" s="192"/>
      <c r="B1051" s="168" t="s">
        <v>1314</v>
      </c>
      <c r="C1051" s="168" t="s">
        <v>1369</v>
      </c>
      <c r="D1051" s="168" t="s">
        <v>1383</v>
      </c>
      <c r="E1051" s="183" t="s">
        <v>1383</v>
      </c>
      <c r="F1051" s="168" t="s">
        <v>1223</v>
      </c>
      <c r="G1051" s="183" t="s">
        <v>1312</v>
      </c>
      <c r="H1051" s="168" t="s">
        <v>1117</v>
      </c>
      <c r="I1051" s="168" t="s">
        <v>1118</v>
      </c>
      <c r="J1051" s="184">
        <v>1500000</v>
      </c>
      <c r="K1051" s="185">
        <v>0</v>
      </c>
      <c r="L1051" s="168" t="s">
        <v>1298</v>
      </c>
      <c r="M1051" s="185">
        <v>0</v>
      </c>
      <c r="N1051" s="168" t="s">
        <v>1298</v>
      </c>
      <c r="O1051" s="168"/>
      <c r="P1051" s="168" t="s">
        <v>1370</v>
      </c>
      <c r="Q1051" s="168"/>
      <c r="R1051" s="168" t="s">
        <v>1370</v>
      </c>
      <c r="S1051" s="168"/>
      <c r="T1051" s="168" t="s">
        <v>1370</v>
      </c>
      <c r="U1051" s="168"/>
      <c r="V1051" s="168" t="s">
        <v>1370</v>
      </c>
      <c r="W1051" s="168" t="s">
        <v>1165</v>
      </c>
      <c r="X1051" s="183" t="s">
        <v>1160</v>
      </c>
      <c r="Y1051" s="168" t="s">
        <v>55</v>
      </c>
      <c r="Z1051" s="170">
        <v>2017011000179</v>
      </c>
      <c r="AA1051" s="170" t="s">
        <v>1238</v>
      </c>
      <c r="AB1051" s="169" t="s">
        <v>1166</v>
      </c>
      <c r="AC1051" s="169" t="s">
        <v>1167</v>
      </c>
      <c r="AD1051" s="170">
        <v>3202032</v>
      </c>
      <c r="AE1051" s="169" t="s">
        <v>1217</v>
      </c>
      <c r="AF1051" s="169" t="s">
        <v>1289</v>
      </c>
      <c r="AG1051" s="168" t="s">
        <v>1150</v>
      </c>
      <c r="AH1051" s="192"/>
    </row>
    <row r="1052" spans="1:34" ht="98.25" customHeight="1" x14ac:dyDescent="0.25">
      <c r="A1052" s="192"/>
      <c r="B1052" s="168" t="s">
        <v>1314</v>
      </c>
      <c r="C1052" s="168" t="s">
        <v>1369</v>
      </c>
      <c r="D1052" s="168" t="s">
        <v>1383</v>
      </c>
      <c r="E1052" s="183" t="s">
        <v>1383</v>
      </c>
      <c r="F1052" s="168" t="s">
        <v>1223</v>
      </c>
      <c r="G1052" s="183" t="s">
        <v>1312</v>
      </c>
      <c r="H1052" s="168" t="s">
        <v>1117</v>
      </c>
      <c r="I1052" s="168" t="s">
        <v>1118</v>
      </c>
      <c r="J1052" s="184">
        <v>0</v>
      </c>
      <c r="K1052" s="185">
        <v>0</v>
      </c>
      <c r="L1052" s="168" t="s">
        <v>1298</v>
      </c>
      <c r="M1052" s="185">
        <v>0</v>
      </c>
      <c r="N1052" s="168" t="s">
        <v>1298</v>
      </c>
      <c r="O1052" s="168"/>
      <c r="P1052" s="168" t="s">
        <v>1370</v>
      </c>
      <c r="Q1052" s="168"/>
      <c r="R1052" s="168" t="s">
        <v>1370</v>
      </c>
      <c r="S1052" s="168"/>
      <c r="T1052" s="168" t="s">
        <v>1370</v>
      </c>
      <c r="U1052" s="168"/>
      <c r="V1052" s="168" t="s">
        <v>1370</v>
      </c>
      <c r="W1052" s="168" t="s">
        <v>1165</v>
      </c>
      <c r="X1052" s="183" t="s">
        <v>1160</v>
      </c>
      <c r="Y1052" s="168" t="s">
        <v>55</v>
      </c>
      <c r="Z1052" s="170">
        <v>2017011000179</v>
      </c>
      <c r="AA1052" s="170" t="s">
        <v>1238</v>
      </c>
      <c r="AB1052" s="169" t="s">
        <v>1179</v>
      </c>
      <c r="AC1052" s="169" t="s">
        <v>1308</v>
      </c>
      <c r="AD1052" s="170">
        <v>3202033</v>
      </c>
      <c r="AE1052" s="169" t="s">
        <v>1309</v>
      </c>
      <c r="AF1052" s="169" t="s">
        <v>1310</v>
      </c>
      <c r="AG1052" s="168" t="s">
        <v>1311</v>
      </c>
      <c r="AH1052" s="192"/>
    </row>
    <row r="1053" spans="1:34" ht="98.25" customHeight="1" x14ac:dyDescent="0.25">
      <c r="A1053" s="192"/>
      <c r="B1053" s="168" t="s">
        <v>1314</v>
      </c>
      <c r="C1053" s="168" t="s">
        <v>1369</v>
      </c>
      <c r="D1053" s="168" t="s">
        <v>1383</v>
      </c>
      <c r="E1053" s="183" t="s">
        <v>1383</v>
      </c>
      <c r="F1053" s="168" t="s">
        <v>1116</v>
      </c>
      <c r="G1053" s="183" t="s">
        <v>1158</v>
      </c>
      <c r="H1053" s="168" t="s">
        <v>1117</v>
      </c>
      <c r="I1053" s="168" t="s">
        <v>1118</v>
      </c>
      <c r="J1053" s="184">
        <v>14120000</v>
      </c>
      <c r="K1053" s="185">
        <v>0</v>
      </c>
      <c r="L1053" s="168" t="s">
        <v>1298</v>
      </c>
      <c r="M1053" s="185">
        <v>0</v>
      </c>
      <c r="N1053" s="168" t="s">
        <v>1298</v>
      </c>
      <c r="O1053" s="168" t="s">
        <v>1199</v>
      </c>
      <c r="P1053" s="168" t="s">
        <v>1371</v>
      </c>
      <c r="Q1053" s="168"/>
      <c r="R1053" s="168" t="s">
        <v>1370</v>
      </c>
      <c r="S1053" s="168"/>
      <c r="T1053" s="168" t="s">
        <v>1370</v>
      </c>
      <c r="U1053" s="168"/>
      <c r="V1053" s="168" t="s">
        <v>1370</v>
      </c>
      <c r="W1053" s="168" t="s">
        <v>1165</v>
      </c>
      <c r="X1053" s="183" t="s">
        <v>1160</v>
      </c>
      <c r="Y1053" s="168" t="s">
        <v>55</v>
      </c>
      <c r="Z1053" s="170">
        <v>2017011000179</v>
      </c>
      <c r="AA1053" s="170" t="s">
        <v>1238</v>
      </c>
      <c r="AB1053" s="169" t="s">
        <v>1166</v>
      </c>
      <c r="AC1053" s="169" t="s">
        <v>1269</v>
      </c>
      <c r="AD1053" s="170">
        <v>3202005</v>
      </c>
      <c r="AE1053" s="169" t="s">
        <v>1273</v>
      </c>
      <c r="AF1053" s="169" t="s">
        <v>1274</v>
      </c>
      <c r="AG1053" s="168" t="s">
        <v>1151</v>
      </c>
      <c r="AH1053" s="192"/>
    </row>
    <row r="1054" spans="1:34" ht="98.25" customHeight="1" x14ac:dyDescent="0.25">
      <c r="A1054" s="192"/>
      <c r="B1054" s="168" t="s">
        <v>1314</v>
      </c>
      <c r="C1054" s="168" t="s">
        <v>1369</v>
      </c>
      <c r="D1054" s="168" t="s">
        <v>1383</v>
      </c>
      <c r="E1054" s="183" t="s">
        <v>1383</v>
      </c>
      <c r="F1054" s="168" t="s">
        <v>1116</v>
      </c>
      <c r="G1054" s="183" t="s">
        <v>1158</v>
      </c>
      <c r="H1054" s="168" t="s">
        <v>1117</v>
      </c>
      <c r="I1054" s="168" t="s">
        <v>1118</v>
      </c>
      <c r="J1054" s="184">
        <v>17512000</v>
      </c>
      <c r="K1054" s="185">
        <v>0</v>
      </c>
      <c r="L1054" s="168" t="s">
        <v>1298</v>
      </c>
      <c r="M1054" s="185">
        <v>0</v>
      </c>
      <c r="N1054" s="168" t="s">
        <v>1298</v>
      </c>
      <c r="O1054" s="168" t="s">
        <v>1199</v>
      </c>
      <c r="P1054" s="168" t="s">
        <v>1371</v>
      </c>
      <c r="Q1054" s="168"/>
      <c r="R1054" s="168" t="s">
        <v>1370</v>
      </c>
      <c r="S1054" s="168"/>
      <c r="T1054" s="168" t="s">
        <v>1370</v>
      </c>
      <c r="U1054" s="168"/>
      <c r="V1054" s="168" t="s">
        <v>1370</v>
      </c>
      <c r="W1054" s="168" t="s">
        <v>1165</v>
      </c>
      <c r="X1054" s="183" t="s">
        <v>1160</v>
      </c>
      <c r="Y1054" s="168" t="s">
        <v>55</v>
      </c>
      <c r="Z1054" s="170">
        <v>2017011000179</v>
      </c>
      <c r="AA1054" s="170" t="s">
        <v>1238</v>
      </c>
      <c r="AB1054" s="169" t="s">
        <v>1166</v>
      </c>
      <c r="AC1054" s="169" t="s">
        <v>1269</v>
      </c>
      <c r="AD1054" s="170">
        <v>3202005</v>
      </c>
      <c r="AE1054" s="169" t="s">
        <v>1273</v>
      </c>
      <c r="AF1054" s="169" t="s">
        <v>1274</v>
      </c>
      <c r="AG1054" s="168" t="s">
        <v>1151</v>
      </c>
      <c r="AH1054" s="192"/>
    </row>
    <row r="1055" spans="1:34" ht="98.25" customHeight="1" x14ac:dyDescent="0.25">
      <c r="A1055" s="192"/>
      <c r="B1055" s="168" t="s">
        <v>1314</v>
      </c>
      <c r="C1055" s="168" t="s">
        <v>1369</v>
      </c>
      <c r="D1055" s="168" t="s">
        <v>1383</v>
      </c>
      <c r="E1055" s="183" t="s">
        <v>1383</v>
      </c>
      <c r="F1055" s="168" t="s">
        <v>1116</v>
      </c>
      <c r="G1055" s="183" t="s">
        <v>1158</v>
      </c>
      <c r="H1055" s="168" t="s">
        <v>1117</v>
      </c>
      <c r="I1055" s="168" t="s">
        <v>1118</v>
      </c>
      <c r="J1055" s="184">
        <v>17512000</v>
      </c>
      <c r="K1055" s="185">
        <v>0</v>
      </c>
      <c r="L1055" s="168" t="s">
        <v>1298</v>
      </c>
      <c r="M1055" s="185">
        <v>0</v>
      </c>
      <c r="N1055" s="168" t="s">
        <v>1298</v>
      </c>
      <c r="O1055" s="168" t="s">
        <v>1199</v>
      </c>
      <c r="P1055" s="168" t="s">
        <v>1371</v>
      </c>
      <c r="Q1055" s="168"/>
      <c r="R1055" s="168" t="s">
        <v>1370</v>
      </c>
      <c r="S1055" s="168"/>
      <c r="T1055" s="168" t="s">
        <v>1370</v>
      </c>
      <c r="U1055" s="168"/>
      <c r="V1055" s="168" t="s">
        <v>1370</v>
      </c>
      <c r="W1055" s="168" t="s">
        <v>1165</v>
      </c>
      <c r="X1055" s="183" t="s">
        <v>1160</v>
      </c>
      <c r="Y1055" s="168" t="s">
        <v>55</v>
      </c>
      <c r="Z1055" s="170">
        <v>2017011000179</v>
      </c>
      <c r="AA1055" s="170" t="s">
        <v>1238</v>
      </c>
      <c r="AB1055" s="169" t="s">
        <v>1166</v>
      </c>
      <c r="AC1055" s="169" t="s">
        <v>1269</v>
      </c>
      <c r="AD1055" s="170">
        <v>3202005</v>
      </c>
      <c r="AE1055" s="169" t="s">
        <v>1273</v>
      </c>
      <c r="AF1055" s="169" t="s">
        <v>1274</v>
      </c>
      <c r="AG1055" s="168" t="s">
        <v>1151</v>
      </c>
      <c r="AH1055" s="192"/>
    </row>
    <row r="1056" spans="1:34" ht="98.25" customHeight="1" x14ac:dyDescent="0.25">
      <c r="A1056" s="192"/>
      <c r="B1056" s="168" t="s">
        <v>1314</v>
      </c>
      <c r="C1056" s="168" t="s">
        <v>1369</v>
      </c>
      <c r="D1056" s="168" t="s">
        <v>1383</v>
      </c>
      <c r="E1056" s="183" t="s">
        <v>1383</v>
      </c>
      <c r="F1056" s="168" t="s">
        <v>1116</v>
      </c>
      <c r="G1056" s="183" t="s">
        <v>1158</v>
      </c>
      <c r="H1056" s="168" t="s">
        <v>1117</v>
      </c>
      <c r="I1056" s="168" t="s">
        <v>1118</v>
      </c>
      <c r="J1056" s="184">
        <v>4180000</v>
      </c>
      <c r="K1056" s="185">
        <v>0</v>
      </c>
      <c r="L1056" s="168" t="s">
        <v>1298</v>
      </c>
      <c r="M1056" s="185">
        <v>0</v>
      </c>
      <c r="N1056" s="168" t="s">
        <v>1298</v>
      </c>
      <c r="O1056" s="168" t="s">
        <v>1199</v>
      </c>
      <c r="P1056" s="168" t="s">
        <v>1371</v>
      </c>
      <c r="Q1056" s="168"/>
      <c r="R1056" s="168" t="s">
        <v>1370</v>
      </c>
      <c r="S1056" s="168"/>
      <c r="T1056" s="168" t="s">
        <v>1370</v>
      </c>
      <c r="U1056" s="168"/>
      <c r="V1056" s="168" t="s">
        <v>1370</v>
      </c>
      <c r="W1056" s="168" t="s">
        <v>1165</v>
      </c>
      <c r="X1056" s="183" t="s">
        <v>1160</v>
      </c>
      <c r="Y1056" s="168" t="s">
        <v>55</v>
      </c>
      <c r="Z1056" s="170">
        <v>2017011000179</v>
      </c>
      <c r="AA1056" s="170" t="s">
        <v>1238</v>
      </c>
      <c r="AB1056" s="169" t="s">
        <v>1166</v>
      </c>
      <c r="AC1056" s="169" t="s">
        <v>1269</v>
      </c>
      <c r="AD1056" s="170">
        <v>3202005</v>
      </c>
      <c r="AE1056" s="169" t="s">
        <v>1273</v>
      </c>
      <c r="AF1056" s="169" t="s">
        <v>1274</v>
      </c>
      <c r="AG1056" s="168" t="s">
        <v>1151</v>
      </c>
      <c r="AH1056" s="192"/>
    </row>
    <row r="1057" spans="1:34" ht="98.25" customHeight="1" x14ac:dyDescent="0.25">
      <c r="A1057" s="192"/>
      <c r="B1057" s="168" t="s">
        <v>1314</v>
      </c>
      <c r="C1057" s="168" t="s">
        <v>1369</v>
      </c>
      <c r="D1057" s="168" t="s">
        <v>1383</v>
      </c>
      <c r="E1057" s="183" t="s">
        <v>1383</v>
      </c>
      <c r="F1057" s="168" t="s">
        <v>1116</v>
      </c>
      <c r="G1057" s="183" t="s">
        <v>1158</v>
      </c>
      <c r="H1057" s="168" t="s">
        <v>1117</v>
      </c>
      <c r="I1057" s="168" t="s">
        <v>1118</v>
      </c>
      <c r="J1057" s="184">
        <v>17512000</v>
      </c>
      <c r="K1057" s="185">
        <v>0</v>
      </c>
      <c r="L1057" s="168" t="s">
        <v>1298</v>
      </c>
      <c r="M1057" s="185">
        <v>0</v>
      </c>
      <c r="N1057" s="168" t="s">
        <v>1298</v>
      </c>
      <c r="O1057" s="168" t="s">
        <v>1199</v>
      </c>
      <c r="P1057" s="168" t="s">
        <v>1371</v>
      </c>
      <c r="Q1057" s="168"/>
      <c r="R1057" s="168" t="s">
        <v>1370</v>
      </c>
      <c r="S1057" s="168"/>
      <c r="T1057" s="168" t="s">
        <v>1370</v>
      </c>
      <c r="U1057" s="168"/>
      <c r="V1057" s="168" t="s">
        <v>1370</v>
      </c>
      <c r="W1057" s="168" t="s">
        <v>1165</v>
      </c>
      <c r="X1057" s="183" t="s">
        <v>1160</v>
      </c>
      <c r="Y1057" s="168" t="s">
        <v>55</v>
      </c>
      <c r="Z1057" s="170">
        <v>2017011000179</v>
      </c>
      <c r="AA1057" s="170" t="s">
        <v>1238</v>
      </c>
      <c r="AB1057" s="169" t="s">
        <v>1166</v>
      </c>
      <c r="AC1057" s="169" t="s">
        <v>1269</v>
      </c>
      <c r="AD1057" s="170">
        <v>3202005</v>
      </c>
      <c r="AE1057" s="169" t="s">
        <v>1273</v>
      </c>
      <c r="AF1057" s="169" t="s">
        <v>1274</v>
      </c>
      <c r="AG1057" s="168" t="s">
        <v>1151</v>
      </c>
      <c r="AH1057" s="192"/>
    </row>
    <row r="1058" spans="1:34" ht="98.25" customHeight="1" x14ac:dyDescent="0.25">
      <c r="A1058" s="192"/>
      <c r="B1058" s="168" t="s">
        <v>1314</v>
      </c>
      <c r="C1058" s="168" t="s">
        <v>1369</v>
      </c>
      <c r="D1058" s="168" t="s">
        <v>1383</v>
      </c>
      <c r="E1058" s="183" t="s">
        <v>1383</v>
      </c>
      <c r="F1058" s="168" t="s">
        <v>1116</v>
      </c>
      <c r="G1058" s="183" t="s">
        <v>1158</v>
      </c>
      <c r="H1058" s="168" t="s">
        <v>1117</v>
      </c>
      <c r="I1058" s="168" t="s">
        <v>1118</v>
      </c>
      <c r="J1058" s="184">
        <v>0</v>
      </c>
      <c r="K1058" s="185">
        <v>0</v>
      </c>
      <c r="L1058" s="168" t="s">
        <v>1298</v>
      </c>
      <c r="M1058" s="185">
        <v>0</v>
      </c>
      <c r="N1058" s="168" t="s">
        <v>1298</v>
      </c>
      <c r="O1058" s="168" t="s">
        <v>1199</v>
      </c>
      <c r="P1058" s="168" t="s">
        <v>1371</v>
      </c>
      <c r="Q1058" s="168"/>
      <c r="R1058" s="168" t="s">
        <v>1370</v>
      </c>
      <c r="S1058" s="168"/>
      <c r="T1058" s="168" t="s">
        <v>1370</v>
      </c>
      <c r="U1058" s="168"/>
      <c r="V1058" s="168" t="s">
        <v>1370</v>
      </c>
      <c r="W1058" s="168" t="s">
        <v>1165</v>
      </c>
      <c r="X1058" s="183" t="s">
        <v>1160</v>
      </c>
      <c r="Y1058" s="168" t="s">
        <v>55</v>
      </c>
      <c r="Z1058" s="170">
        <v>2017011000179</v>
      </c>
      <c r="AA1058" s="170" t="s">
        <v>1238</v>
      </c>
      <c r="AB1058" s="169" t="s">
        <v>1166</v>
      </c>
      <c r="AC1058" s="169" t="s">
        <v>1269</v>
      </c>
      <c r="AD1058" s="170">
        <v>3202005</v>
      </c>
      <c r="AE1058" s="169" t="s">
        <v>1273</v>
      </c>
      <c r="AF1058" s="169" t="s">
        <v>1274</v>
      </c>
      <c r="AG1058" s="168" t="s">
        <v>1128</v>
      </c>
      <c r="AH1058" s="192"/>
    </row>
    <row r="1059" spans="1:34" ht="98.25" customHeight="1" x14ac:dyDescent="0.25">
      <c r="A1059" s="192"/>
      <c r="B1059" s="168" t="s">
        <v>1314</v>
      </c>
      <c r="C1059" s="168" t="s">
        <v>1369</v>
      </c>
      <c r="D1059" s="168" t="s">
        <v>1383</v>
      </c>
      <c r="E1059" s="183" t="s">
        <v>1383</v>
      </c>
      <c r="F1059" s="168" t="s">
        <v>1116</v>
      </c>
      <c r="G1059" s="183" t="s">
        <v>1158</v>
      </c>
      <c r="H1059" s="168" t="s">
        <v>1117</v>
      </c>
      <c r="I1059" s="168" t="s">
        <v>1118</v>
      </c>
      <c r="J1059" s="184">
        <v>25474667</v>
      </c>
      <c r="K1059" s="185">
        <v>0</v>
      </c>
      <c r="L1059" s="168" t="s">
        <v>1298</v>
      </c>
      <c r="M1059" s="185">
        <v>0</v>
      </c>
      <c r="N1059" s="168" t="s">
        <v>1298</v>
      </c>
      <c r="O1059" s="168" t="s">
        <v>1199</v>
      </c>
      <c r="P1059" s="168" t="s">
        <v>1371</v>
      </c>
      <c r="Q1059" s="168"/>
      <c r="R1059" s="168" t="s">
        <v>1370</v>
      </c>
      <c r="S1059" s="168"/>
      <c r="T1059" s="168" t="s">
        <v>1370</v>
      </c>
      <c r="U1059" s="168"/>
      <c r="V1059" s="168" t="s">
        <v>1370</v>
      </c>
      <c r="W1059" s="168" t="s">
        <v>1165</v>
      </c>
      <c r="X1059" s="183" t="s">
        <v>1160</v>
      </c>
      <c r="Y1059" s="168" t="s">
        <v>55</v>
      </c>
      <c r="Z1059" s="170">
        <v>2017011000179</v>
      </c>
      <c r="AA1059" s="170" t="s">
        <v>1238</v>
      </c>
      <c r="AB1059" s="169" t="s">
        <v>1166</v>
      </c>
      <c r="AC1059" s="169" t="s">
        <v>1269</v>
      </c>
      <c r="AD1059" s="170">
        <v>3202005</v>
      </c>
      <c r="AE1059" s="169" t="s">
        <v>1273</v>
      </c>
      <c r="AF1059" s="169" t="s">
        <v>1274</v>
      </c>
      <c r="AG1059" s="168" t="s">
        <v>1128</v>
      </c>
      <c r="AH1059" s="192"/>
    </row>
    <row r="1060" spans="1:34" ht="98.25" customHeight="1" x14ac:dyDescent="0.25">
      <c r="A1060" s="192"/>
      <c r="B1060" s="168" t="s">
        <v>1314</v>
      </c>
      <c r="C1060" s="168" t="s">
        <v>1369</v>
      </c>
      <c r="D1060" s="168" t="s">
        <v>1383</v>
      </c>
      <c r="E1060" s="183" t="s">
        <v>1383</v>
      </c>
      <c r="F1060" s="168" t="s">
        <v>1116</v>
      </c>
      <c r="G1060" s="183" t="s">
        <v>1158</v>
      </c>
      <c r="H1060" s="168" t="s">
        <v>1117</v>
      </c>
      <c r="I1060" s="168" t="s">
        <v>1118</v>
      </c>
      <c r="J1060" s="184">
        <v>25474667</v>
      </c>
      <c r="K1060" s="185">
        <v>0</v>
      </c>
      <c r="L1060" s="168" t="s">
        <v>1298</v>
      </c>
      <c r="M1060" s="185">
        <v>0</v>
      </c>
      <c r="N1060" s="168" t="s">
        <v>1298</v>
      </c>
      <c r="O1060" s="168" t="s">
        <v>1199</v>
      </c>
      <c r="P1060" s="168" t="s">
        <v>1371</v>
      </c>
      <c r="Q1060" s="168"/>
      <c r="R1060" s="168" t="s">
        <v>1370</v>
      </c>
      <c r="S1060" s="168"/>
      <c r="T1060" s="168" t="s">
        <v>1370</v>
      </c>
      <c r="U1060" s="168"/>
      <c r="V1060" s="168" t="s">
        <v>1370</v>
      </c>
      <c r="W1060" s="168" t="s">
        <v>1165</v>
      </c>
      <c r="X1060" s="183" t="s">
        <v>1160</v>
      </c>
      <c r="Y1060" s="168" t="s">
        <v>55</v>
      </c>
      <c r="Z1060" s="170">
        <v>2017011000179</v>
      </c>
      <c r="AA1060" s="170" t="s">
        <v>1238</v>
      </c>
      <c r="AB1060" s="169" t="s">
        <v>1166</v>
      </c>
      <c r="AC1060" s="169" t="s">
        <v>1269</v>
      </c>
      <c r="AD1060" s="170">
        <v>3202005</v>
      </c>
      <c r="AE1060" s="169" t="s">
        <v>1273</v>
      </c>
      <c r="AF1060" s="169" t="s">
        <v>1274</v>
      </c>
      <c r="AG1060" s="168" t="s">
        <v>1128</v>
      </c>
      <c r="AH1060" s="192"/>
    </row>
    <row r="1061" spans="1:34" ht="98.25" customHeight="1" x14ac:dyDescent="0.25">
      <c r="A1061" s="192"/>
      <c r="B1061" s="168" t="s">
        <v>1314</v>
      </c>
      <c r="C1061" s="168" t="s">
        <v>1369</v>
      </c>
      <c r="D1061" s="168" t="s">
        <v>1383</v>
      </c>
      <c r="E1061" s="183" t="s">
        <v>1383</v>
      </c>
      <c r="F1061" s="168" t="s">
        <v>1116</v>
      </c>
      <c r="G1061" s="183" t="s">
        <v>1158</v>
      </c>
      <c r="H1061" s="168" t="s">
        <v>1117</v>
      </c>
      <c r="I1061" s="168" t="s">
        <v>1118</v>
      </c>
      <c r="J1061" s="184">
        <v>25474667</v>
      </c>
      <c r="K1061" s="185">
        <v>0</v>
      </c>
      <c r="L1061" s="168" t="s">
        <v>1298</v>
      </c>
      <c r="M1061" s="185">
        <v>0</v>
      </c>
      <c r="N1061" s="168" t="s">
        <v>1298</v>
      </c>
      <c r="O1061" s="168" t="s">
        <v>1199</v>
      </c>
      <c r="P1061" s="168" t="s">
        <v>1371</v>
      </c>
      <c r="Q1061" s="168"/>
      <c r="R1061" s="168" t="s">
        <v>1370</v>
      </c>
      <c r="S1061" s="168"/>
      <c r="T1061" s="168" t="s">
        <v>1370</v>
      </c>
      <c r="U1061" s="168"/>
      <c r="V1061" s="168" t="s">
        <v>1370</v>
      </c>
      <c r="W1061" s="168" t="s">
        <v>1165</v>
      </c>
      <c r="X1061" s="183" t="s">
        <v>1160</v>
      </c>
      <c r="Y1061" s="168" t="s">
        <v>55</v>
      </c>
      <c r="Z1061" s="170">
        <v>2017011000179</v>
      </c>
      <c r="AA1061" s="170" t="s">
        <v>1238</v>
      </c>
      <c r="AB1061" s="169" t="s">
        <v>1166</v>
      </c>
      <c r="AC1061" s="169" t="s">
        <v>1269</v>
      </c>
      <c r="AD1061" s="170">
        <v>3202005</v>
      </c>
      <c r="AE1061" s="169" t="s">
        <v>1273</v>
      </c>
      <c r="AF1061" s="169" t="s">
        <v>1274</v>
      </c>
      <c r="AG1061" s="168" t="s">
        <v>1128</v>
      </c>
      <c r="AH1061" s="192"/>
    </row>
    <row r="1062" spans="1:34" ht="98.25" customHeight="1" x14ac:dyDescent="0.25">
      <c r="A1062" s="192"/>
      <c r="B1062" s="168" t="s">
        <v>1314</v>
      </c>
      <c r="C1062" s="168" t="s">
        <v>1369</v>
      </c>
      <c r="D1062" s="168" t="s">
        <v>1383</v>
      </c>
      <c r="E1062" s="183" t="s">
        <v>1383</v>
      </c>
      <c r="F1062" s="168" t="s">
        <v>1116</v>
      </c>
      <c r="G1062" s="183" t="s">
        <v>1158</v>
      </c>
      <c r="H1062" s="168" t="s">
        <v>1117</v>
      </c>
      <c r="I1062" s="168" t="s">
        <v>1118</v>
      </c>
      <c r="J1062" s="184">
        <v>69344000</v>
      </c>
      <c r="K1062" s="185">
        <v>0</v>
      </c>
      <c r="L1062" s="168" t="s">
        <v>1298</v>
      </c>
      <c r="M1062" s="185">
        <v>0</v>
      </c>
      <c r="N1062" s="168" t="s">
        <v>1298</v>
      </c>
      <c r="O1062" s="168" t="s">
        <v>1199</v>
      </c>
      <c r="P1062" s="168" t="s">
        <v>1371</v>
      </c>
      <c r="Q1062" s="168"/>
      <c r="R1062" s="168" t="s">
        <v>1370</v>
      </c>
      <c r="S1062" s="168"/>
      <c r="T1062" s="168" t="s">
        <v>1370</v>
      </c>
      <c r="U1062" s="168"/>
      <c r="V1062" s="168" t="s">
        <v>1370</v>
      </c>
      <c r="W1062" s="168" t="s">
        <v>1165</v>
      </c>
      <c r="X1062" s="183" t="s">
        <v>1160</v>
      </c>
      <c r="Y1062" s="168" t="s">
        <v>55</v>
      </c>
      <c r="Z1062" s="170">
        <v>2017011000179</v>
      </c>
      <c r="AA1062" s="170" t="s">
        <v>1238</v>
      </c>
      <c r="AB1062" s="169" t="s">
        <v>1166</v>
      </c>
      <c r="AC1062" s="169" t="s">
        <v>1269</v>
      </c>
      <c r="AD1062" s="170">
        <v>3202005</v>
      </c>
      <c r="AE1062" s="169" t="s">
        <v>1273</v>
      </c>
      <c r="AF1062" s="169" t="s">
        <v>1274</v>
      </c>
      <c r="AG1062" s="168" t="s">
        <v>1128</v>
      </c>
      <c r="AH1062" s="192"/>
    </row>
    <row r="1063" spans="1:34" ht="98.25" customHeight="1" x14ac:dyDescent="0.25">
      <c r="A1063" s="192"/>
      <c r="B1063" s="168" t="s">
        <v>1314</v>
      </c>
      <c r="C1063" s="168" t="s">
        <v>1369</v>
      </c>
      <c r="D1063" s="168" t="s">
        <v>1383</v>
      </c>
      <c r="E1063" s="183" t="s">
        <v>1383</v>
      </c>
      <c r="F1063" s="168" t="s">
        <v>1152</v>
      </c>
      <c r="G1063" s="183" t="s">
        <v>1158</v>
      </c>
      <c r="H1063" s="168" t="s">
        <v>1117</v>
      </c>
      <c r="I1063" s="168" t="s">
        <v>1118</v>
      </c>
      <c r="J1063" s="184">
        <v>2000000</v>
      </c>
      <c r="K1063" s="185">
        <v>0</v>
      </c>
      <c r="L1063" s="168" t="s">
        <v>1298</v>
      </c>
      <c r="M1063" s="185">
        <v>0</v>
      </c>
      <c r="N1063" s="168" t="s">
        <v>1298</v>
      </c>
      <c r="O1063" s="168" t="s">
        <v>1199</v>
      </c>
      <c r="P1063" s="168" t="s">
        <v>1371</v>
      </c>
      <c r="Q1063" s="168"/>
      <c r="R1063" s="168" t="s">
        <v>1370</v>
      </c>
      <c r="S1063" s="168"/>
      <c r="T1063" s="168" t="s">
        <v>1370</v>
      </c>
      <c r="U1063" s="168"/>
      <c r="V1063" s="168" t="s">
        <v>1370</v>
      </c>
      <c r="W1063" s="168" t="s">
        <v>1165</v>
      </c>
      <c r="X1063" s="183" t="s">
        <v>1160</v>
      </c>
      <c r="Y1063" s="168" t="s">
        <v>55</v>
      </c>
      <c r="Z1063" s="170">
        <v>2017011000179</v>
      </c>
      <c r="AA1063" s="170" t="s">
        <v>1238</v>
      </c>
      <c r="AB1063" s="169" t="s">
        <v>1166</v>
      </c>
      <c r="AC1063" s="169" t="s">
        <v>1269</v>
      </c>
      <c r="AD1063" s="170">
        <v>3202005</v>
      </c>
      <c r="AE1063" s="169" t="s">
        <v>1273</v>
      </c>
      <c r="AF1063" s="169" t="s">
        <v>1274</v>
      </c>
      <c r="AG1063" s="168" t="s">
        <v>1126</v>
      </c>
      <c r="AH1063" s="192"/>
    </row>
    <row r="1064" spans="1:34" ht="98.25" customHeight="1" x14ac:dyDescent="0.25">
      <c r="A1064" s="192"/>
      <c r="B1064" s="168" t="s">
        <v>1314</v>
      </c>
      <c r="C1064" s="168" t="s">
        <v>1369</v>
      </c>
      <c r="D1064" s="168" t="s">
        <v>1383</v>
      </c>
      <c r="E1064" s="183" t="s">
        <v>1383</v>
      </c>
      <c r="F1064" s="168" t="s">
        <v>1152</v>
      </c>
      <c r="G1064" s="183" t="s">
        <v>1158</v>
      </c>
      <c r="H1064" s="168" t="s">
        <v>1117</v>
      </c>
      <c r="I1064" s="168" t="s">
        <v>1118</v>
      </c>
      <c r="J1064" s="184">
        <v>9000000</v>
      </c>
      <c r="K1064" s="185">
        <v>0</v>
      </c>
      <c r="L1064" s="168" t="s">
        <v>1298</v>
      </c>
      <c r="M1064" s="185">
        <v>0</v>
      </c>
      <c r="N1064" s="168" t="s">
        <v>1298</v>
      </c>
      <c r="O1064" s="168" t="s">
        <v>1199</v>
      </c>
      <c r="P1064" s="168" t="s">
        <v>1371</v>
      </c>
      <c r="Q1064" s="168"/>
      <c r="R1064" s="168" t="s">
        <v>1370</v>
      </c>
      <c r="S1064" s="168"/>
      <c r="T1064" s="168" t="s">
        <v>1370</v>
      </c>
      <c r="U1064" s="168"/>
      <c r="V1064" s="168" t="s">
        <v>1370</v>
      </c>
      <c r="W1064" s="168" t="s">
        <v>1165</v>
      </c>
      <c r="X1064" s="183" t="s">
        <v>1160</v>
      </c>
      <c r="Y1064" s="168" t="s">
        <v>55</v>
      </c>
      <c r="Z1064" s="170">
        <v>2017011000179</v>
      </c>
      <c r="AA1064" s="170" t="s">
        <v>1238</v>
      </c>
      <c r="AB1064" s="169" t="s">
        <v>1166</v>
      </c>
      <c r="AC1064" s="169" t="s">
        <v>1269</v>
      </c>
      <c r="AD1064" s="170">
        <v>3202005</v>
      </c>
      <c r="AE1064" s="169" t="s">
        <v>1273</v>
      </c>
      <c r="AF1064" s="169" t="s">
        <v>1274</v>
      </c>
      <c r="AG1064" s="168" t="s">
        <v>1126</v>
      </c>
      <c r="AH1064" s="192"/>
    </row>
    <row r="1065" spans="1:34" ht="98.25" customHeight="1" x14ac:dyDescent="0.25">
      <c r="A1065" s="192"/>
      <c r="B1065" s="168" t="s">
        <v>1314</v>
      </c>
      <c r="C1065" s="168" t="s">
        <v>1369</v>
      </c>
      <c r="D1065" s="168" t="s">
        <v>1383</v>
      </c>
      <c r="E1065" s="183" t="s">
        <v>1383</v>
      </c>
      <c r="F1065" s="168" t="s">
        <v>1152</v>
      </c>
      <c r="G1065" s="183" t="s">
        <v>1158</v>
      </c>
      <c r="H1065" s="168" t="s">
        <v>1117</v>
      </c>
      <c r="I1065" s="168" t="s">
        <v>1118</v>
      </c>
      <c r="J1065" s="184">
        <v>0.76666641235351563</v>
      </c>
      <c r="K1065" s="185">
        <v>0</v>
      </c>
      <c r="L1065" s="168" t="s">
        <v>1298</v>
      </c>
      <c r="M1065" s="185">
        <v>0</v>
      </c>
      <c r="N1065" s="168" t="s">
        <v>1298</v>
      </c>
      <c r="O1065" s="168" t="s">
        <v>1199</v>
      </c>
      <c r="P1065" s="168" t="s">
        <v>1371</v>
      </c>
      <c r="Q1065" s="168"/>
      <c r="R1065" s="168" t="s">
        <v>1370</v>
      </c>
      <c r="S1065" s="168"/>
      <c r="T1065" s="168" t="s">
        <v>1370</v>
      </c>
      <c r="U1065" s="168"/>
      <c r="V1065" s="168" t="s">
        <v>1370</v>
      </c>
      <c r="W1065" s="168" t="s">
        <v>1165</v>
      </c>
      <c r="X1065" s="183" t="s">
        <v>1160</v>
      </c>
      <c r="Y1065" s="168" t="s">
        <v>55</v>
      </c>
      <c r="Z1065" s="170">
        <v>2017011000179</v>
      </c>
      <c r="AA1065" s="170" t="s">
        <v>1238</v>
      </c>
      <c r="AB1065" s="169" t="s">
        <v>1166</v>
      </c>
      <c r="AC1065" s="169" t="s">
        <v>1269</v>
      </c>
      <c r="AD1065" s="170">
        <v>3202005</v>
      </c>
      <c r="AE1065" s="169" t="s">
        <v>1273</v>
      </c>
      <c r="AF1065" s="169" t="s">
        <v>1274</v>
      </c>
      <c r="AG1065" s="168" t="s">
        <v>1128</v>
      </c>
      <c r="AH1065" s="192"/>
    </row>
    <row r="1066" spans="1:34" ht="98.25" customHeight="1" x14ac:dyDescent="0.25">
      <c r="A1066" s="192"/>
      <c r="B1066" s="168" t="s">
        <v>1314</v>
      </c>
      <c r="C1066" s="168" t="s">
        <v>1369</v>
      </c>
      <c r="D1066" s="168" t="s">
        <v>1383</v>
      </c>
      <c r="E1066" s="183" t="s">
        <v>1383</v>
      </c>
      <c r="F1066" s="168" t="s">
        <v>1152</v>
      </c>
      <c r="G1066" s="183" t="s">
        <v>1158</v>
      </c>
      <c r="H1066" s="168" t="s">
        <v>1117</v>
      </c>
      <c r="I1066" s="168" t="s">
        <v>1118</v>
      </c>
      <c r="J1066" s="184">
        <v>154636820.23333359</v>
      </c>
      <c r="K1066" s="185">
        <v>0</v>
      </c>
      <c r="L1066" s="168" t="s">
        <v>1298</v>
      </c>
      <c r="M1066" s="185">
        <v>0</v>
      </c>
      <c r="N1066" s="168" t="s">
        <v>1298</v>
      </c>
      <c r="O1066" s="168" t="s">
        <v>1199</v>
      </c>
      <c r="P1066" s="168" t="s">
        <v>1371</v>
      </c>
      <c r="Q1066" s="168"/>
      <c r="R1066" s="168" t="s">
        <v>1370</v>
      </c>
      <c r="S1066" s="168"/>
      <c r="T1066" s="168" t="s">
        <v>1370</v>
      </c>
      <c r="U1066" s="168"/>
      <c r="V1066" s="168" t="s">
        <v>1370</v>
      </c>
      <c r="W1066" s="168" t="s">
        <v>1165</v>
      </c>
      <c r="X1066" s="183" t="s">
        <v>1160</v>
      </c>
      <c r="Y1066" s="168" t="s">
        <v>55</v>
      </c>
      <c r="Z1066" s="170">
        <v>2017011000179</v>
      </c>
      <c r="AA1066" s="170" t="s">
        <v>1238</v>
      </c>
      <c r="AB1066" s="169" t="s">
        <v>1166</v>
      </c>
      <c r="AC1066" s="169" t="s">
        <v>1269</v>
      </c>
      <c r="AD1066" s="170">
        <v>3202005</v>
      </c>
      <c r="AE1066" s="169" t="s">
        <v>1273</v>
      </c>
      <c r="AF1066" s="169" t="s">
        <v>1274</v>
      </c>
      <c r="AG1066" s="168" t="s">
        <v>1128</v>
      </c>
      <c r="AH1066" s="192"/>
    </row>
    <row r="1067" spans="1:34" ht="98.25" customHeight="1" x14ac:dyDescent="0.25">
      <c r="A1067" s="192"/>
      <c r="B1067" s="168" t="s">
        <v>1314</v>
      </c>
      <c r="C1067" s="168" t="s">
        <v>1369</v>
      </c>
      <c r="D1067" s="168" t="s">
        <v>1383</v>
      </c>
      <c r="E1067" s="183" t="s">
        <v>1383</v>
      </c>
      <c r="F1067" s="168" t="s">
        <v>1223</v>
      </c>
      <c r="G1067" s="183" t="s">
        <v>1312</v>
      </c>
      <c r="H1067" s="168" t="s">
        <v>1117</v>
      </c>
      <c r="I1067" s="168" t="s">
        <v>1118</v>
      </c>
      <c r="J1067" s="184">
        <v>25038800.670000002</v>
      </c>
      <c r="K1067" s="185">
        <v>0</v>
      </c>
      <c r="L1067" s="168" t="s">
        <v>1298</v>
      </c>
      <c r="M1067" s="185">
        <v>0</v>
      </c>
      <c r="N1067" s="168" t="s">
        <v>1298</v>
      </c>
      <c r="O1067" s="168" t="s">
        <v>1199</v>
      </c>
      <c r="P1067" s="168" t="s">
        <v>1371</v>
      </c>
      <c r="Q1067" s="168"/>
      <c r="R1067" s="168" t="s">
        <v>1370</v>
      </c>
      <c r="S1067" s="168"/>
      <c r="T1067" s="168" t="s">
        <v>1370</v>
      </c>
      <c r="U1067" s="168"/>
      <c r="V1067" s="168" t="s">
        <v>1370</v>
      </c>
      <c r="W1067" s="168" t="s">
        <v>1165</v>
      </c>
      <c r="X1067" s="183" t="s">
        <v>1160</v>
      </c>
      <c r="Y1067" s="168" t="s">
        <v>55</v>
      </c>
      <c r="Z1067" s="170">
        <v>2017011000179</v>
      </c>
      <c r="AA1067" s="170" t="s">
        <v>1238</v>
      </c>
      <c r="AB1067" s="169" t="s">
        <v>1166</v>
      </c>
      <c r="AC1067" s="169" t="s">
        <v>1269</v>
      </c>
      <c r="AD1067" s="170">
        <v>3202005</v>
      </c>
      <c r="AE1067" s="169" t="s">
        <v>1273</v>
      </c>
      <c r="AF1067" s="169" t="s">
        <v>1274</v>
      </c>
      <c r="AG1067" s="168" t="s">
        <v>1192</v>
      </c>
      <c r="AH1067" s="192"/>
    </row>
    <row r="1068" spans="1:34" ht="98.25" customHeight="1" x14ac:dyDescent="0.25">
      <c r="A1068" s="192"/>
      <c r="B1068" s="168" t="s">
        <v>1314</v>
      </c>
      <c r="C1068" s="168" t="s">
        <v>1369</v>
      </c>
      <c r="D1068" s="168" t="s">
        <v>1383</v>
      </c>
      <c r="E1068" s="183" t="s">
        <v>1383</v>
      </c>
      <c r="F1068" s="168" t="s">
        <v>1223</v>
      </c>
      <c r="G1068" s="183" t="s">
        <v>1312</v>
      </c>
      <c r="H1068" s="168" t="s">
        <v>1117</v>
      </c>
      <c r="I1068" s="168" t="s">
        <v>1118</v>
      </c>
      <c r="J1068" s="184">
        <v>22063941</v>
      </c>
      <c r="K1068" s="185">
        <v>0</v>
      </c>
      <c r="L1068" s="168" t="s">
        <v>1298</v>
      </c>
      <c r="M1068" s="185">
        <v>0</v>
      </c>
      <c r="N1068" s="168" t="s">
        <v>1298</v>
      </c>
      <c r="O1068" s="168" t="s">
        <v>1199</v>
      </c>
      <c r="P1068" s="168" t="s">
        <v>1371</v>
      </c>
      <c r="Q1068" s="168"/>
      <c r="R1068" s="168" t="s">
        <v>1370</v>
      </c>
      <c r="S1068" s="168"/>
      <c r="T1068" s="168" t="s">
        <v>1370</v>
      </c>
      <c r="U1068" s="168"/>
      <c r="V1068" s="168" t="s">
        <v>1370</v>
      </c>
      <c r="W1068" s="168" t="s">
        <v>1165</v>
      </c>
      <c r="X1068" s="183" t="s">
        <v>1160</v>
      </c>
      <c r="Y1068" s="168" t="s">
        <v>55</v>
      </c>
      <c r="Z1068" s="170">
        <v>2017011000179</v>
      </c>
      <c r="AA1068" s="170" t="s">
        <v>1238</v>
      </c>
      <c r="AB1068" s="169" t="s">
        <v>1166</v>
      </c>
      <c r="AC1068" s="169" t="s">
        <v>1269</v>
      </c>
      <c r="AD1068" s="170">
        <v>3202005</v>
      </c>
      <c r="AE1068" s="169" t="s">
        <v>1273</v>
      </c>
      <c r="AF1068" s="169" t="s">
        <v>1274</v>
      </c>
      <c r="AG1068" s="168" t="s">
        <v>1192</v>
      </c>
      <c r="AH1068" s="192"/>
    </row>
    <row r="1069" spans="1:34" ht="98.25" customHeight="1" x14ac:dyDescent="0.25">
      <c r="A1069" s="192"/>
      <c r="B1069" s="168" t="s">
        <v>1314</v>
      </c>
      <c r="C1069" s="168" t="s">
        <v>1369</v>
      </c>
      <c r="D1069" s="168" t="s">
        <v>1383</v>
      </c>
      <c r="E1069" s="183" t="s">
        <v>1383</v>
      </c>
      <c r="F1069" s="168" t="s">
        <v>1116</v>
      </c>
      <c r="G1069" s="183" t="s">
        <v>1158</v>
      </c>
      <c r="H1069" s="168" t="s">
        <v>1117</v>
      </c>
      <c r="I1069" s="168" t="s">
        <v>1118</v>
      </c>
      <c r="J1069" s="184">
        <v>21494657.09</v>
      </c>
      <c r="K1069" s="185">
        <v>0</v>
      </c>
      <c r="L1069" s="168" t="s">
        <v>1298</v>
      </c>
      <c r="M1069" s="185">
        <v>0</v>
      </c>
      <c r="N1069" s="168" t="s">
        <v>1298</v>
      </c>
      <c r="O1069" s="168"/>
      <c r="P1069" s="168" t="s">
        <v>1370</v>
      </c>
      <c r="Q1069" s="168"/>
      <c r="R1069" s="168" t="s">
        <v>1370</v>
      </c>
      <c r="S1069" s="168"/>
      <c r="T1069" s="168" t="s">
        <v>1370</v>
      </c>
      <c r="U1069" s="168"/>
      <c r="V1069" s="168" t="s">
        <v>1370</v>
      </c>
      <c r="W1069" s="168" t="s">
        <v>1165</v>
      </c>
      <c r="X1069" s="183" t="s">
        <v>1160</v>
      </c>
      <c r="Y1069" s="168" t="s">
        <v>55</v>
      </c>
      <c r="Z1069" s="170">
        <v>2017011000179</v>
      </c>
      <c r="AA1069" s="170" t="s">
        <v>1238</v>
      </c>
      <c r="AB1069" s="169" t="s">
        <v>1224</v>
      </c>
      <c r="AC1069" s="169" t="s">
        <v>1275</v>
      </c>
      <c r="AD1069" s="170">
        <v>3202014</v>
      </c>
      <c r="AE1069" s="169" t="s">
        <v>1276</v>
      </c>
      <c r="AF1069" s="169" t="s">
        <v>1277</v>
      </c>
      <c r="AG1069" s="168" t="s">
        <v>1128</v>
      </c>
      <c r="AH1069" s="192"/>
    </row>
    <row r="1070" spans="1:34" ht="98.25" customHeight="1" x14ac:dyDescent="0.25">
      <c r="A1070" s="192"/>
      <c r="B1070" s="168" t="s">
        <v>1314</v>
      </c>
      <c r="C1070" s="168" t="s">
        <v>1369</v>
      </c>
      <c r="D1070" s="168" t="s">
        <v>1383</v>
      </c>
      <c r="E1070" s="183" t="s">
        <v>1383</v>
      </c>
      <c r="F1070" s="168" t="s">
        <v>1116</v>
      </c>
      <c r="G1070" s="183" t="s">
        <v>1158</v>
      </c>
      <c r="H1070" s="168" t="s">
        <v>1117</v>
      </c>
      <c r="I1070" s="168" t="s">
        <v>1118</v>
      </c>
      <c r="J1070" s="184">
        <v>36551900.089999996</v>
      </c>
      <c r="K1070" s="185">
        <v>0</v>
      </c>
      <c r="L1070" s="168" t="s">
        <v>1298</v>
      </c>
      <c r="M1070" s="185">
        <v>0</v>
      </c>
      <c r="N1070" s="168" t="s">
        <v>1298</v>
      </c>
      <c r="O1070" s="168" t="s">
        <v>1199</v>
      </c>
      <c r="P1070" s="168" t="s">
        <v>1371</v>
      </c>
      <c r="Q1070" s="168"/>
      <c r="R1070" s="168" t="s">
        <v>1370</v>
      </c>
      <c r="S1070" s="168"/>
      <c r="T1070" s="168" t="s">
        <v>1370</v>
      </c>
      <c r="U1070" s="168"/>
      <c r="V1070" s="168" t="s">
        <v>1370</v>
      </c>
      <c r="W1070" s="168" t="s">
        <v>1165</v>
      </c>
      <c r="X1070" s="183" t="s">
        <v>1160</v>
      </c>
      <c r="Y1070" s="168" t="s">
        <v>55</v>
      </c>
      <c r="Z1070" s="170">
        <v>2017011000179</v>
      </c>
      <c r="AA1070" s="170" t="s">
        <v>1238</v>
      </c>
      <c r="AB1070" s="169" t="s">
        <v>1224</v>
      </c>
      <c r="AC1070" s="169" t="s">
        <v>1280</v>
      </c>
      <c r="AD1070" s="170">
        <v>3202004</v>
      </c>
      <c r="AE1070" s="169" t="s">
        <v>1281</v>
      </c>
      <c r="AF1070" s="169" t="s">
        <v>1372</v>
      </c>
      <c r="AG1070" s="168" t="s">
        <v>1128</v>
      </c>
      <c r="AH1070" s="192"/>
    </row>
    <row r="1071" spans="1:34" ht="98.25" customHeight="1" x14ac:dyDescent="0.25">
      <c r="A1071" s="192"/>
      <c r="B1071" s="168" t="s">
        <v>1314</v>
      </c>
      <c r="C1071" s="168" t="s">
        <v>1369</v>
      </c>
      <c r="D1071" s="168" t="s">
        <v>1383</v>
      </c>
      <c r="E1071" s="183" t="s">
        <v>1383</v>
      </c>
      <c r="F1071" s="168" t="s">
        <v>1152</v>
      </c>
      <c r="G1071" s="183" t="s">
        <v>1158</v>
      </c>
      <c r="H1071" s="168" t="s">
        <v>1117</v>
      </c>
      <c r="I1071" s="168" t="s">
        <v>1118</v>
      </c>
      <c r="J1071" s="184">
        <v>7500000</v>
      </c>
      <c r="K1071" s="185">
        <v>0</v>
      </c>
      <c r="L1071" s="168" t="s">
        <v>1298</v>
      </c>
      <c r="M1071" s="185">
        <v>0</v>
      </c>
      <c r="N1071" s="168" t="s">
        <v>1298</v>
      </c>
      <c r="O1071" s="168" t="s">
        <v>1199</v>
      </c>
      <c r="P1071" s="168" t="s">
        <v>1371</v>
      </c>
      <c r="Q1071" s="168"/>
      <c r="R1071" s="168" t="s">
        <v>1370</v>
      </c>
      <c r="S1071" s="168"/>
      <c r="T1071" s="168" t="s">
        <v>1370</v>
      </c>
      <c r="U1071" s="168"/>
      <c r="V1071" s="168" t="s">
        <v>1370</v>
      </c>
      <c r="W1071" s="168" t="s">
        <v>1165</v>
      </c>
      <c r="X1071" s="183" t="s">
        <v>1160</v>
      </c>
      <c r="Y1071" s="168" t="s">
        <v>55</v>
      </c>
      <c r="Z1071" s="170">
        <v>2017011000179</v>
      </c>
      <c r="AA1071" s="170" t="s">
        <v>1238</v>
      </c>
      <c r="AB1071" s="169" t="s">
        <v>1224</v>
      </c>
      <c r="AC1071" s="169" t="s">
        <v>1280</v>
      </c>
      <c r="AD1071" s="170">
        <v>3202004</v>
      </c>
      <c r="AE1071" s="169" t="s">
        <v>1281</v>
      </c>
      <c r="AF1071" s="169" t="s">
        <v>1372</v>
      </c>
      <c r="AG1071" s="168" t="s">
        <v>1128</v>
      </c>
      <c r="AH1071" s="192"/>
    </row>
    <row r="1072" spans="1:34" ht="98.25" customHeight="1" x14ac:dyDescent="0.25">
      <c r="A1072" s="192"/>
      <c r="B1072" s="168" t="s">
        <v>1314</v>
      </c>
      <c r="C1072" s="168" t="s">
        <v>1369</v>
      </c>
      <c r="D1072" s="168" t="s">
        <v>1383</v>
      </c>
      <c r="E1072" s="183" t="s">
        <v>1383</v>
      </c>
      <c r="F1072" s="168" t="s">
        <v>1223</v>
      </c>
      <c r="G1072" s="183" t="s">
        <v>1312</v>
      </c>
      <c r="H1072" s="168" t="s">
        <v>1117</v>
      </c>
      <c r="I1072" s="168" t="s">
        <v>1118</v>
      </c>
      <c r="J1072" s="184">
        <v>309398.07258262974</v>
      </c>
      <c r="K1072" s="185">
        <v>0</v>
      </c>
      <c r="L1072" s="168" t="s">
        <v>1298</v>
      </c>
      <c r="M1072" s="185">
        <v>0</v>
      </c>
      <c r="N1072" s="168" t="s">
        <v>1298</v>
      </c>
      <c r="O1072" s="168"/>
      <c r="P1072" s="168" t="s">
        <v>1370</v>
      </c>
      <c r="Q1072" s="168"/>
      <c r="R1072" s="168" t="s">
        <v>1370</v>
      </c>
      <c r="S1072" s="168"/>
      <c r="T1072" s="168" t="s">
        <v>1370</v>
      </c>
      <c r="U1072" s="168"/>
      <c r="V1072" s="168" t="s">
        <v>1370</v>
      </c>
      <c r="W1072" s="168" t="s">
        <v>1165</v>
      </c>
      <c r="X1072" s="183" t="s">
        <v>1160</v>
      </c>
      <c r="Y1072" s="168" t="s">
        <v>1376</v>
      </c>
      <c r="Z1072" s="170">
        <v>2018011000087</v>
      </c>
      <c r="AA1072" s="170" t="s">
        <v>1544</v>
      </c>
      <c r="AB1072" s="169" t="s">
        <v>1377</v>
      </c>
      <c r="AC1072" s="169" t="s">
        <v>1378</v>
      </c>
      <c r="AD1072" s="170" t="s">
        <v>1546</v>
      </c>
      <c r="AE1072" s="169" t="s">
        <v>1379</v>
      </c>
      <c r="AF1072" s="169" t="s">
        <v>1380</v>
      </c>
      <c r="AG1072" s="168" t="s">
        <v>1124</v>
      </c>
      <c r="AH1072" s="192"/>
    </row>
    <row r="1073" spans="1:34" ht="98.25" customHeight="1" x14ac:dyDescent="0.25">
      <c r="A1073" s="192"/>
      <c r="B1073" s="168" t="s">
        <v>1314</v>
      </c>
      <c r="C1073" s="168" t="s">
        <v>1369</v>
      </c>
      <c r="D1073" s="168" t="s">
        <v>1383</v>
      </c>
      <c r="E1073" s="183" t="s">
        <v>1383</v>
      </c>
      <c r="F1073" s="168" t="s">
        <v>1116</v>
      </c>
      <c r="G1073" s="183" t="s">
        <v>1158</v>
      </c>
      <c r="H1073" s="168" t="s">
        <v>1117</v>
      </c>
      <c r="I1073" s="168" t="s">
        <v>1118</v>
      </c>
      <c r="J1073" s="184">
        <v>3690601.92741737</v>
      </c>
      <c r="K1073" s="185">
        <v>0</v>
      </c>
      <c r="L1073" s="168" t="s">
        <v>1298</v>
      </c>
      <c r="M1073" s="185">
        <v>0</v>
      </c>
      <c r="N1073" s="168" t="s">
        <v>1298</v>
      </c>
      <c r="O1073" s="168"/>
      <c r="P1073" s="168" t="s">
        <v>1370</v>
      </c>
      <c r="Q1073" s="168"/>
      <c r="R1073" s="168" t="s">
        <v>1370</v>
      </c>
      <c r="S1073" s="168"/>
      <c r="T1073" s="168" t="s">
        <v>1370</v>
      </c>
      <c r="U1073" s="168"/>
      <c r="V1073" s="168" t="s">
        <v>1370</v>
      </c>
      <c r="W1073" s="168" t="s">
        <v>1119</v>
      </c>
      <c r="X1073" s="183" t="s">
        <v>1160</v>
      </c>
      <c r="Y1073" s="168" t="s">
        <v>363</v>
      </c>
      <c r="Z1073" s="170">
        <v>2019011000081</v>
      </c>
      <c r="AA1073" s="170" t="s">
        <v>1161</v>
      </c>
      <c r="AB1073" s="169" t="s">
        <v>1120</v>
      </c>
      <c r="AC1073" s="169" t="s">
        <v>606</v>
      </c>
      <c r="AD1073" s="170">
        <v>3299060</v>
      </c>
      <c r="AE1073" s="169" t="s">
        <v>1135</v>
      </c>
      <c r="AF1073" s="169" t="s">
        <v>607</v>
      </c>
      <c r="AG1073" s="168" t="s">
        <v>1126</v>
      </c>
      <c r="AH1073" s="192"/>
    </row>
    <row r="1074" spans="1:34" ht="98.25" customHeight="1" x14ac:dyDescent="0.25">
      <c r="A1074" s="192"/>
      <c r="B1074" s="168" t="s">
        <v>1314</v>
      </c>
      <c r="C1074" s="168" t="s">
        <v>1369</v>
      </c>
      <c r="D1074" s="168" t="s">
        <v>1383</v>
      </c>
      <c r="E1074" s="183" t="s">
        <v>1383</v>
      </c>
      <c r="F1074" s="168" t="s">
        <v>1116</v>
      </c>
      <c r="G1074" s="183" t="s">
        <v>1158</v>
      </c>
      <c r="H1074" s="168" t="s">
        <v>1117</v>
      </c>
      <c r="I1074" s="168" t="s">
        <v>1118</v>
      </c>
      <c r="J1074" s="184">
        <v>4236000</v>
      </c>
      <c r="K1074" s="185">
        <v>0</v>
      </c>
      <c r="L1074" s="168" t="s">
        <v>1298</v>
      </c>
      <c r="M1074" s="185">
        <v>0</v>
      </c>
      <c r="N1074" s="168" t="s">
        <v>1298</v>
      </c>
      <c r="O1074" s="168" t="s">
        <v>1199</v>
      </c>
      <c r="P1074" s="168" t="s">
        <v>1371</v>
      </c>
      <c r="Q1074" s="168">
        <v>0</v>
      </c>
      <c r="R1074" s="168" t="s">
        <v>1370</v>
      </c>
      <c r="S1074" s="168">
        <v>0</v>
      </c>
      <c r="T1074" s="168" t="s">
        <v>1370</v>
      </c>
      <c r="U1074" s="168">
        <v>0</v>
      </c>
      <c r="V1074" s="168" t="s">
        <v>1370</v>
      </c>
      <c r="W1074" s="168" t="s">
        <v>1165</v>
      </c>
      <c r="X1074" s="183" t="s">
        <v>1160</v>
      </c>
      <c r="Y1074" s="168" t="s">
        <v>55</v>
      </c>
      <c r="Z1074" s="170">
        <v>2017011000179</v>
      </c>
      <c r="AA1074" s="170" t="s">
        <v>1238</v>
      </c>
      <c r="AB1074" s="169" t="s">
        <v>1166</v>
      </c>
      <c r="AC1074" s="169" t="s">
        <v>1269</v>
      </c>
      <c r="AD1074" s="170">
        <v>3202005</v>
      </c>
      <c r="AE1074" s="169" t="s">
        <v>1273</v>
      </c>
      <c r="AF1074" s="169" t="s">
        <v>1274</v>
      </c>
      <c r="AG1074" s="168" t="s">
        <v>1151</v>
      </c>
      <c r="AH1074" s="192"/>
    </row>
    <row r="1075" spans="1:34" ht="98.25" customHeight="1" x14ac:dyDescent="0.25">
      <c r="A1075" s="192"/>
      <c r="B1075" s="168" t="s">
        <v>1314</v>
      </c>
      <c r="C1075" s="168" t="s">
        <v>1369</v>
      </c>
      <c r="D1075" s="168" t="s">
        <v>1383</v>
      </c>
      <c r="E1075" s="183" t="s">
        <v>1383</v>
      </c>
      <c r="F1075" s="168" t="s">
        <v>1116</v>
      </c>
      <c r="G1075" s="183" t="s">
        <v>1158</v>
      </c>
      <c r="H1075" s="168" t="s">
        <v>1117</v>
      </c>
      <c r="I1075" s="168" t="s">
        <v>1118</v>
      </c>
      <c r="J1075" s="184">
        <v>4236000</v>
      </c>
      <c r="K1075" s="185">
        <v>0</v>
      </c>
      <c r="L1075" s="168" t="s">
        <v>1298</v>
      </c>
      <c r="M1075" s="185">
        <v>0</v>
      </c>
      <c r="N1075" s="168" t="s">
        <v>1298</v>
      </c>
      <c r="O1075" s="168" t="s">
        <v>1199</v>
      </c>
      <c r="P1075" s="168" t="s">
        <v>1371</v>
      </c>
      <c r="Q1075" s="168">
        <v>0</v>
      </c>
      <c r="R1075" s="168" t="s">
        <v>1370</v>
      </c>
      <c r="S1075" s="168">
        <v>0</v>
      </c>
      <c r="T1075" s="168" t="s">
        <v>1370</v>
      </c>
      <c r="U1075" s="168">
        <v>0</v>
      </c>
      <c r="V1075" s="168" t="s">
        <v>1370</v>
      </c>
      <c r="W1075" s="168" t="s">
        <v>1165</v>
      </c>
      <c r="X1075" s="183" t="s">
        <v>1160</v>
      </c>
      <c r="Y1075" s="168" t="s">
        <v>55</v>
      </c>
      <c r="Z1075" s="170">
        <v>2017011000179</v>
      </c>
      <c r="AA1075" s="170" t="s">
        <v>1238</v>
      </c>
      <c r="AB1075" s="169" t="s">
        <v>1166</v>
      </c>
      <c r="AC1075" s="169" t="s">
        <v>1269</v>
      </c>
      <c r="AD1075" s="170">
        <v>3202005</v>
      </c>
      <c r="AE1075" s="169" t="s">
        <v>1273</v>
      </c>
      <c r="AF1075" s="169" t="s">
        <v>1274</v>
      </c>
      <c r="AG1075" s="168" t="s">
        <v>1151</v>
      </c>
      <c r="AH1075" s="192"/>
    </row>
    <row r="1076" spans="1:34" ht="98.25" customHeight="1" x14ac:dyDescent="0.25">
      <c r="A1076" s="192"/>
      <c r="B1076" s="168" t="s">
        <v>1314</v>
      </c>
      <c r="C1076" s="168" t="s">
        <v>1369</v>
      </c>
      <c r="D1076" s="168" t="s">
        <v>1383</v>
      </c>
      <c r="E1076" s="183" t="s">
        <v>1383</v>
      </c>
      <c r="F1076" s="168" t="s">
        <v>1116</v>
      </c>
      <c r="G1076" s="183" t="s">
        <v>1158</v>
      </c>
      <c r="H1076" s="168" t="s">
        <v>1117</v>
      </c>
      <c r="I1076" s="168" t="s">
        <v>1118</v>
      </c>
      <c r="J1076" s="184">
        <v>4180000</v>
      </c>
      <c r="K1076" s="185">
        <v>0</v>
      </c>
      <c r="L1076" s="168" t="s">
        <v>1298</v>
      </c>
      <c r="M1076" s="185">
        <v>0</v>
      </c>
      <c r="N1076" s="168" t="s">
        <v>1298</v>
      </c>
      <c r="O1076" s="168" t="s">
        <v>1199</v>
      </c>
      <c r="P1076" s="168" t="s">
        <v>1371</v>
      </c>
      <c r="Q1076" s="168">
        <v>0</v>
      </c>
      <c r="R1076" s="168" t="s">
        <v>1370</v>
      </c>
      <c r="S1076" s="168">
        <v>0</v>
      </c>
      <c r="T1076" s="168" t="s">
        <v>1370</v>
      </c>
      <c r="U1076" s="168">
        <v>0</v>
      </c>
      <c r="V1076" s="168" t="s">
        <v>1370</v>
      </c>
      <c r="W1076" s="168" t="s">
        <v>1165</v>
      </c>
      <c r="X1076" s="183" t="s">
        <v>1160</v>
      </c>
      <c r="Y1076" s="168" t="s">
        <v>55</v>
      </c>
      <c r="Z1076" s="170">
        <v>2017011000179</v>
      </c>
      <c r="AA1076" s="170" t="s">
        <v>1238</v>
      </c>
      <c r="AB1076" s="169" t="s">
        <v>1166</v>
      </c>
      <c r="AC1076" s="169" t="s">
        <v>1269</v>
      </c>
      <c r="AD1076" s="170">
        <v>3202005</v>
      </c>
      <c r="AE1076" s="169" t="s">
        <v>1273</v>
      </c>
      <c r="AF1076" s="169" t="s">
        <v>1274</v>
      </c>
      <c r="AG1076" s="168" t="s">
        <v>1151</v>
      </c>
      <c r="AH1076" s="192"/>
    </row>
    <row r="1077" spans="1:34" ht="98.25" customHeight="1" x14ac:dyDescent="0.25">
      <c r="A1077" s="192"/>
      <c r="B1077" s="168" t="s">
        <v>1314</v>
      </c>
      <c r="C1077" s="168" t="s">
        <v>1369</v>
      </c>
      <c r="D1077" s="168" t="s">
        <v>1383</v>
      </c>
      <c r="E1077" s="183" t="s">
        <v>1383</v>
      </c>
      <c r="F1077" s="168" t="s">
        <v>1116</v>
      </c>
      <c r="G1077" s="183" t="s">
        <v>1158</v>
      </c>
      <c r="H1077" s="168" t="s">
        <v>1117</v>
      </c>
      <c r="I1077" s="168" t="s">
        <v>1118</v>
      </c>
      <c r="J1077" s="184">
        <v>1600000</v>
      </c>
      <c r="K1077" s="185"/>
      <c r="L1077" s="168"/>
      <c r="M1077" s="185"/>
      <c r="N1077" s="168"/>
      <c r="O1077" s="168">
        <v>0</v>
      </c>
      <c r="P1077" s="168" t="s">
        <v>1370</v>
      </c>
      <c r="Q1077" s="168">
        <v>0</v>
      </c>
      <c r="R1077" s="168" t="s">
        <v>1370</v>
      </c>
      <c r="S1077" s="168">
        <v>0</v>
      </c>
      <c r="T1077" s="168" t="s">
        <v>1370</v>
      </c>
      <c r="U1077" s="168">
        <v>0</v>
      </c>
      <c r="V1077" s="168" t="s">
        <v>1370</v>
      </c>
      <c r="W1077" s="168" t="s">
        <v>1165</v>
      </c>
      <c r="X1077" s="183" t="s">
        <v>1160</v>
      </c>
      <c r="Y1077" s="168" t="s">
        <v>55</v>
      </c>
      <c r="Z1077" s="170">
        <v>2017011000179</v>
      </c>
      <c r="AA1077" s="170" t="s">
        <v>1238</v>
      </c>
      <c r="AB1077" s="169" t="s">
        <v>1166</v>
      </c>
      <c r="AC1077" s="169" t="s">
        <v>1167</v>
      </c>
      <c r="AD1077" s="170">
        <v>3202032</v>
      </c>
      <c r="AE1077" s="169" t="s">
        <v>1217</v>
      </c>
      <c r="AF1077" s="169" t="s">
        <v>1289</v>
      </c>
      <c r="AG1077" s="168" t="s">
        <v>1126</v>
      </c>
      <c r="AH1077" s="192"/>
    </row>
    <row r="1078" spans="1:34" ht="98.25" customHeight="1" x14ac:dyDescent="0.25">
      <c r="A1078" s="192"/>
      <c r="B1078" s="168" t="s">
        <v>1314</v>
      </c>
      <c r="C1078" s="168" t="s">
        <v>1369</v>
      </c>
      <c r="D1078" s="168" t="s">
        <v>1383</v>
      </c>
      <c r="E1078" s="183" t="s">
        <v>1383</v>
      </c>
      <c r="F1078" s="168" t="s">
        <v>1116</v>
      </c>
      <c r="G1078" s="183" t="s">
        <v>1158</v>
      </c>
      <c r="H1078" s="168" t="s">
        <v>1117</v>
      </c>
      <c r="I1078" s="168" t="s">
        <v>1118</v>
      </c>
      <c r="J1078" s="184">
        <v>1412000</v>
      </c>
      <c r="K1078" s="185"/>
      <c r="L1078" s="168"/>
      <c r="M1078" s="185"/>
      <c r="N1078" s="168"/>
      <c r="O1078" s="168" t="s">
        <v>1199</v>
      </c>
      <c r="P1078" s="168" t="s">
        <v>1371</v>
      </c>
      <c r="Q1078" s="168">
        <v>0</v>
      </c>
      <c r="R1078" s="168" t="s">
        <v>1370</v>
      </c>
      <c r="S1078" s="168">
        <v>0</v>
      </c>
      <c r="T1078" s="168" t="s">
        <v>1370</v>
      </c>
      <c r="U1078" s="168">
        <v>0</v>
      </c>
      <c r="V1078" s="168" t="s">
        <v>1370</v>
      </c>
      <c r="W1078" s="168" t="s">
        <v>1165</v>
      </c>
      <c r="X1078" s="183" t="s">
        <v>1160</v>
      </c>
      <c r="Y1078" s="168" t="s">
        <v>55</v>
      </c>
      <c r="Z1078" s="170">
        <v>2017011000179</v>
      </c>
      <c r="AA1078" s="170" t="s">
        <v>1238</v>
      </c>
      <c r="AB1078" s="169" t="s">
        <v>1166</v>
      </c>
      <c r="AC1078" s="169" t="s">
        <v>1269</v>
      </c>
      <c r="AD1078" s="170">
        <v>3202005</v>
      </c>
      <c r="AE1078" s="169" t="s">
        <v>1273</v>
      </c>
      <c r="AF1078" s="169" t="s">
        <v>1274</v>
      </c>
      <c r="AG1078" s="168" t="s">
        <v>1151</v>
      </c>
      <c r="AH1078" s="192"/>
    </row>
    <row r="1079" spans="1:34" ht="98.25" customHeight="1" x14ac:dyDescent="0.25">
      <c r="A1079" s="192"/>
      <c r="B1079" s="168" t="s">
        <v>1314</v>
      </c>
      <c r="C1079" s="168" t="s">
        <v>1369</v>
      </c>
      <c r="D1079" s="168" t="s">
        <v>1383</v>
      </c>
      <c r="E1079" s="183" t="s">
        <v>1383</v>
      </c>
      <c r="F1079" s="168" t="s">
        <v>1116</v>
      </c>
      <c r="G1079" s="183" t="s">
        <v>1158</v>
      </c>
      <c r="H1079" s="168" t="s">
        <v>1117</v>
      </c>
      <c r="I1079" s="168" t="s">
        <v>1118</v>
      </c>
      <c r="J1079" s="184">
        <v>5514333</v>
      </c>
      <c r="K1079" s="185"/>
      <c r="L1079" s="168"/>
      <c r="M1079" s="185"/>
      <c r="N1079" s="168"/>
      <c r="O1079" s="168" t="s">
        <v>1199</v>
      </c>
      <c r="P1079" s="168" t="s">
        <v>1371</v>
      </c>
      <c r="Q1079" s="168"/>
      <c r="R1079" s="168"/>
      <c r="S1079" s="168"/>
      <c r="T1079" s="168"/>
      <c r="U1079" s="168"/>
      <c r="V1079" s="168"/>
      <c r="W1079" s="168" t="s">
        <v>1165</v>
      </c>
      <c r="X1079" s="183" t="s">
        <v>1160</v>
      </c>
      <c r="Y1079" s="168" t="s">
        <v>55</v>
      </c>
      <c r="Z1079" s="170">
        <v>2017011000179</v>
      </c>
      <c r="AA1079" s="170" t="s">
        <v>1238</v>
      </c>
      <c r="AB1079" s="169" t="s">
        <v>1166</v>
      </c>
      <c r="AC1079" s="169" t="s">
        <v>1173</v>
      </c>
      <c r="AD1079" s="170">
        <v>3202031</v>
      </c>
      <c r="AE1079" s="169" t="s">
        <v>1174</v>
      </c>
      <c r="AF1079" s="169" t="s">
        <v>1249</v>
      </c>
      <c r="AG1079" s="168" t="s">
        <v>1128</v>
      </c>
      <c r="AH1079" s="192"/>
    </row>
    <row r="1080" spans="1:34" ht="98.25" customHeight="1" x14ac:dyDescent="0.25">
      <c r="A1080" s="192"/>
      <c r="B1080" s="168" t="s">
        <v>1314</v>
      </c>
      <c r="C1080" s="168" t="s">
        <v>1369</v>
      </c>
      <c r="D1080" s="168" t="s">
        <v>1383</v>
      </c>
      <c r="E1080" s="183" t="s">
        <v>1383</v>
      </c>
      <c r="F1080" s="168" t="s">
        <v>1152</v>
      </c>
      <c r="G1080" s="183" t="s">
        <v>1158</v>
      </c>
      <c r="H1080" s="168" t="s">
        <v>1117</v>
      </c>
      <c r="I1080" s="168" t="s">
        <v>1118</v>
      </c>
      <c r="J1080" s="184">
        <v>0</v>
      </c>
      <c r="K1080" s="185"/>
      <c r="L1080" s="168"/>
      <c r="M1080" s="185"/>
      <c r="N1080" s="168"/>
      <c r="O1080" s="168" t="s">
        <v>1199</v>
      </c>
      <c r="P1080" s="168" t="s">
        <v>1371</v>
      </c>
      <c r="Q1080" s="168"/>
      <c r="R1080" s="168"/>
      <c r="S1080" s="168"/>
      <c r="T1080" s="168"/>
      <c r="U1080" s="168"/>
      <c r="V1080" s="168"/>
      <c r="W1080" s="168" t="s">
        <v>1165</v>
      </c>
      <c r="X1080" s="183" t="s">
        <v>1160</v>
      </c>
      <c r="Y1080" s="168" t="s">
        <v>55</v>
      </c>
      <c r="Z1080" s="170">
        <v>2017011000179</v>
      </c>
      <c r="AA1080" s="170" t="s">
        <v>1238</v>
      </c>
      <c r="AB1080" s="169" t="s">
        <v>1166</v>
      </c>
      <c r="AC1080" s="169" t="s">
        <v>1269</v>
      </c>
      <c r="AD1080" s="170">
        <v>3202005</v>
      </c>
      <c r="AE1080" s="169" t="s">
        <v>1273</v>
      </c>
      <c r="AF1080" s="169" t="s">
        <v>1274</v>
      </c>
      <c r="AG1080" s="168" t="s">
        <v>1192</v>
      </c>
      <c r="AH1080" s="192"/>
    </row>
    <row r="1081" spans="1:34" ht="98.25" customHeight="1" x14ac:dyDescent="0.25">
      <c r="A1081" s="192"/>
      <c r="B1081" s="168" t="s">
        <v>1314</v>
      </c>
      <c r="C1081" s="168" t="s">
        <v>1369</v>
      </c>
      <c r="D1081" s="168" t="s">
        <v>1383</v>
      </c>
      <c r="E1081" s="183" t="s">
        <v>1383</v>
      </c>
      <c r="F1081" s="168" t="s">
        <v>1152</v>
      </c>
      <c r="G1081" s="183" t="s">
        <v>1158</v>
      </c>
      <c r="H1081" s="168" t="s">
        <v>1117</v>
      </c>
      <c r="I1081" s="168" t="s">
        <v>1118</v>
      </c>
      <c r="J1081" s="184">
        <v>4180000</v>
      </c>
      <c r="K1081" s="185"/>
      <c r="L1081" s="168"/>
      <c r="M1081" s="185"/>
      <c r="N1081" s="168"/>
      <c r="O1081" s="168" t="s">
        <v>1199</v>
      </c>
      <c r="P1081" s="168" t="s">
        <v>1371</v>
      </c>
      <c r="Q1081" s="168"/>
      <c r="R1081" s="168"/>
      <c r="S1081" s="168"/>
      <c r="T1081" s="168"/>
      <c r="U1081" s="168"/>
      <c r="V1081" s="168"/>
      <c r="W1081" s="168" t="s">
        <v>1165</v>
      </c>
      <c r="X1081" s="183" t="s">
        <v>1160</v>
      </c>
      <c r="Y1081" s="168" t="s">
        <v>55</v>
      </c>
      <c r="Z1081" s="170">
        <v>2017011000179</v>
      </c>
      <c r="AA1081" s="170" t="s">
        <v>1238</v>
      </c>
      <c r="AB1081" s="169" t="s">
        <v>1166</v>
      </c>
      <c r="AC1081" s="169" t="s">
        <v>1269</v>
      </c>
      <c r="AD1081" s="170">
        <v>3202005</v>
      </c>
      <c r="AE1081" s="169" t="s">
        <v>1273</v>
      </c>
      <c r="AF1081" s="169" t="s">
        <v>1274</v>
      </c>
      <c r="AG1081" s="168" t="s">
        <v>1151</v>
      </c>
      <c r="AH1081" s="192"/>
    </row>
    <row r="1082" spans="1:34" ht="98.25" customHeight="1" x14ac:dyDescent="0.25">
      <c r="A1082" s="192"/>
      <c r="B1082" s="168" t="s">
        <v>1314</v>
      </c>
      <c r="C1082" s="168" t="s">
        <v>1369</v>
      </c>
      <c r="D1082" s="168" t="s">
        <v>1383</v>
      </c>
      <c r="E1082" s="183" t="s">
        <v>1383</v>
      </c>
      <c r="F1082" s="168" t="s">
        <v>1116</v>
      </c>
      <c r="G1082" s="183" t="s">
        <v>1158</v>
      </c>
      <c r="H1082" s="168" t="s">
        <v>1117</v>
      </c>
      <c r="I1082" s="168" t="s">
        <v>1118</v>
      </c>
      <c r="J1082" s="184">
        <v>25552333.52</v>
      </c>
      <c r="K1082" s="185">
        <v>0</v>
      </c>
      <c r="L1082" s="168" t="s">
        <v>1298</v>
      </c>
      <c r="M1082" s="185">
        <v>0</v>
      </c>
      <c r="N1082" s="168" t="s">
        <v>1298</v>
      </c>
      <c r="O1082" s="168"/>
      <c r="P1082" s="168" t="s">
        <v>1370</v>
      </c>
      <c r="Q1082" s="168"/>
      <c r="R1082" s="168" t="s">
        <v>1370</v>
      </c>
      <c r="S1082" s="168"/>
      <c r="T1082" s="168" t="s">
        <v>1370</v>
      </c>
      <c r="U1082" s="168"/>
      <c r="V1082" s="168" t="s">
        <v>1370</v>
      </c>
      <c r="W1082" s="168" t="s">
        <v>1119</v>
      </c>
      <c r="X1082" s="183" t="s">
        <v>1160</v>
      </c>
      <c r="Y1082" s="168" t="s">
        <v>363</v>
      </c>
      <c r="Z1082" s="170">
        <v>2019011000081</v>
      </c>
      <c r="AA1082" s="170" t="s">
        <v>1161</v>
      </c>
      <c r="AB1082" s="169" t="s">
        <v>1120</v>
      </c>
      <c r="AC1082" s="169" t="s">
        <v>606</v>
      </c>
      <c r="AD1082" s="170">
        <v>3299060</v>
      </c>
      <c r="AE1082" s="169" t="s">
        <v>1135</v>
      </c>
      <c r="AF1082" s="169" t="s">
        <v>607</v>
      </c>
      <c r="AG1082" s="168" t="s">
        <v>1151</v>
      </c>
      <c r="AH1082" s="192"/>
    </row>
    <row r="1083" spans="1:34" ht="98.25" customHeight="1" x14ac:dyDescent="0.25">
      <c r="A1083" s="192"/>
      <c r="B1083" s="168" t="s">
        <v>1314</v>
      </c>
      <c r="C1083" s="168" t="s">
        <v>1369</v>
      </c>
      <c r="D1083" s="168" t="s">
        <v>1384</v>
      </c>
      <c r="E1083" s="183" t="s">
        <v>1384</v>
      </c>
      <c r="F1083" s="168" t="s">
        <v>1116</v>
      </c>
      <c r="G1083" s="183" t="s">
        <v>1158</v>
      </c>
      <c r="H1083" s="168" t="s">
        <v>1117</v>
      </c>
      <c r="I1083" s="168" t="s">
        <v>1118</v>
      </c>
      <c r="J1083" s="184">
        <v>15532000</v>
      </c>
      <c r="K1083" s="185">
        <v>0</v>
      </c>
      <c r="L1083" s="168" t="s">
        <v>1298</v>
      </c>
      <c r="M1083" s="185">
        <v>0</v>
      </c>
      <c r="N1083" s="168" t="s">
        <v>1298</v>
      </c>
      <c r="O1083" s="168"/>
      <c r="P1083" s="168" t="s">
        <v>1370</v>
      </c>
      <c r="Q1083" s="168"/>
      <c r="R1083" s="168" t="s">
        <v>1370</v>
      </c>
      <c r="S1083" s="168"/>
      <c r="T1083" s="168" t="s">
        <v>1370</v>
      </c>
      <c r="U1083" s="168"/>
      <c r="V1083" s="168" t="s">
        <v>1370</v>
      </c>
      <c r="W1083" s="168" t="s">
        <v>1165</v>
      </c>
      <c r="X1083" s="183" t="s">
        <v>1160</v>
      </c>
      <c r="Y1083" s="168" t="s">
        <v>55</v>
      </c>
      <c r="Z1083" s="170">
        <v>2017011000179</v>
      </c>
      <c r="AA1083" s="170" t="s">
        <v>1238</v>
      </c>
      <c r="AB1083" s="169" t="s">
        <v>1166</v>
      </c>
      <c r="AC1083" s="169" t="s">
        <v>1167</v>
      </c>
      <c r="AD1083" s="170">
        <v>3202032</v>
      </c>
      <c r="AE1083" s="169" t="s">
        <v>1217</v>
      </c>
      <c r="AF1083" s="169" t="s">
        <v>1289</v>
      </c>
      <c r="AG1083" s="168" t="s">
        <v>1151</v>
      </c>
      <c r="AH1083" s="192"/>
    </row>
    <row r="1084" spans="1:34" ht="98.25" customHeight="1" x14ac:dyDescent="0.25">
      <c r="A1084" s="192"/>
      <c r="B1084" s="168" t="s">
        <v>1314</v>
      </c>
      <c r="C1084" s="168" t="s">
        <v>1369</v>
      </c>
      <c r="D1084" s="168" t="s">
        <v>1384</v>
      </c>
      <c r="E1084" s="183" t="s">
        <v>1384</v>
      </c>
      <c r="F1084" s="168" t="s">
        <v>1116</v>
      </c>
      <c r="G1084" s="183" t="s">
        <v>1158</v>
      </c>
      <c r="H1084" s="168" t="s">
        <v>1117</v>
      </c>
      <c r="I1084" s="168" t="s">
        <v>1118</v>
      </c>
      <c r="J1084" s="184">
        <v>15532000</v>
      </c>
      <c r="K1084" s="185">
        <v>0</v>
      </c>
      <c r="L1084" s="168" t="s">
        <v>1298</v>
      </c>
      <c r="M1084" s="185">
        <v>0</v>
      </c>
      <c r="N1084" s="168" t="s">
        <v>1298</v>
      </c>
      <c r="O1084" s="168"/>
      <c r="P1084" s="168" t="s">
        <v>1370</v>
      </c>
      <c r="Q1084" s="168"/>
      <c r="R1084" s="168" t="s">
        <v>1370</v>
      </c>
      <c r="S1084" s="168"/>
      <c r="T1084" s="168" t="s">
        <v>1370</v>
      </c>
      <c r="U1084" s="168"/>
      <c r="V1084" s="168" t="s">
        <v>1370</v>
      </c>
      <c r="W1084" s="168" t="s">
        <v>1165</v>
      </c>
      <c r="X1084" s="183" t="s">
        <v>1160</v>
      </c>
      <c r="Y1084" s="168" t="s">
        <v>55</v>
      </c>
      <c r="Z1084" s="170">
        <v>2017011000179</v>
      </c>
      <c r="AA1084" s="170" t="s">
        <v>1238</v>
      </c>
      <c r="AB1084" s="169" t="s">
        <v>1166</v>
      </c>
      <c r="AC1084" s="169" t="s">
        <v>1167</v>
      </c>
      <c r="AD1084" s="170">
        <v>3202032</v>
      </c>
      <c r="AE1084" s="169" t="s">
        <v>1217</v>
      </c>
      <c r="AF1084" s="169" t="s">
        <v>1289</v>
      </c>
      <c r="AG1084" s="168" t="s">
        <v>1151</v>
      </c>
      <c r="AH1084" s="192"/>
    </row>
    <row r="1085" spans="1:34" ht="98.25" customHeight="1" x14ac:dyDescent="0.25">
      <c r="A1085" s="192"/>
      <c r="B1085" s="168" t="s">
        <v>1314</v>
      </c>
      <c r="C1085" s="168" t="s">
        <v>1369</v>
      </c>
      <c r="D1085" s="168" t="s">
        <v>1384</v>
      </c>
      <c r="E1085" s="183" t="s">
        <v>1384</v>
      </c>
      <c r="F1085" s="168" t="s">
        <v>1116</v>
      </c>
      <c r="G1085" s="183" t="s">
        <v>1158</v>
      </c>
      <c r="H1085" s="168" t="s">
        <v>1117</v>
      </c>
      <c r="I1085" s="168" t="s">
        <v>1118</v>
      </c>
      <c r="J1085" s="184">
        <v>6849000</v>
      </c>
      <c r="K1085" s="185">
        <v>0</v>
      </c>
      <c r="L1085" s="168" t="s">
        <v>1298</v>
      </c>
      <c r="M1085" s="185">
        <v>4326000</v>
      </c>
      <c r="N1085" s="168">
        <v>47557</v>
      </c>
      <c r="O1085" s="168"/>
      <c r="P1085" s="168" t="s">
        <v>1370</v>
      </c>
      <c r="Q1085" s="168"/>
      <c r="R1085" s="168" t="s">
        <v>1370</v>
      </c>
      <c r="S1085" s="168"/>
      <c r="T1085" s="168" t="s">
        <v>1370</v>
      </c>
      <c r="U1085" s="168"/>
      <c r="V1085" s="168" t="s">
        <v>1370</v>
      </c>
      <c r="W1085" s="168" t="s">
        <v>1165</v>
      </c>
      <c r="X1085" s="183" t="s">
        <v>1160</v>
      </c>
      <c r="Y1085" s="168" t="s">
        <v>55</v>
      </c>
      <c r="Z1085" s="170">
        <v>2017011000179</v>
      </c>
      <c r="AA1085" s="170" t="s">
        <v>1238</v>
      </c>
      <c r="AB1085" s="169" t="s">
        <v>1166</v>
      </c>
      <c r="AC1085" s="169" t="s">
        <v>1167</v>
      </c>
      <c r="AD1085" s="170">
        <v>3202032</v>
      </c>
      <c r="AE1085" s="169" t="s">
        <v>1217</v>
      </c>
      <c r="AF1085" s="169" t="s">
        <v>1289</v>
      </c>
      <c r="AG1085" s="168" t="s">
        <v>1126</v>
      </c>
      <c r="AH1085" s="192"/>
    </row>
    <row r="1086" spans="1:34" ht="98.25" customHeight="1" x14ac:dyDescent="0.25">
      <c r="A1086" s="192"/>
      <c r="B1086" s="168" t="s">
        <v>1314</v>
      </c>
      <c r="C1086" s="168" t="s">
        <v>1369</v>
      </c>
      <c r="D1086" s="168" t="s">
        <v>1384</v>
      </c>
      <c r="E1086" s="183" t="s">
        <v>1384</v>
      </c>
      <c r="F1086" s="168" t="s">
        <v>1152</v>
      </c>
      <c r="G1086" s="183" t="s">
        <v>1158</v>
      </c>
      <c r="H1086" s="168" t="s">
        <v>1117</v>
      </c>
      <c r="I1086" s="168" t="s">
        <v>1118</v>
      </c>
      <c r="J1086" s="184">
        <v>3000000</v>
      </c>
      <c r="K1086" s="185">
        <v>0</v>
      </c>
      <c r="L1086" s="168" t="s">
        <v>1298</v>
      </c>
      <c r="M1086" s="185">
        <v>0</v>
      </c>
      <c r="N1086" s="168" t="s">
        <v>1298</v>
      </c>
      <c r="O1086" s="168"/>
      <c r="P1086" s="168" t="s">
        <v>1370</v>
      </c>
      <c r="Q1086" s="168"/>
      <c r="R1086" s="168" t="s">
        <v>1370</v>
      </c>
      <c r="S1086" s="168"/>
      <c r="T1086" s="168" t="s">
        <v>1370</v>
      </c>
      <c r="U1086" s="168"/>
      <c r="V1086" s="168" t="s">
        <v>1370</v>
      </c>
      <c r="W1086" s="168" t="s">
        <v>1165</v>
      </c>
      <c r="X1086" s="183" t="s">
        <v>1160</v>
      </c>
      <c r="Y1086" s="168" t="s">
        <v>55</v>
      </c>
      <c r="Z1086" s="170">
        <v>2017011000179</v>
      </c>
      <c r="AA1086" s="170" t="s">
        <v>1238</v>
      </c>
      <c r="AB1086" s="169" t="s">
        <v>1166</v>
      </c>
      <c r="AC1086" s="169" t="s">
        <v>1167</v>
      </c>
      <c r="AD1086" s="170">
        <v>3202032</v>
      </c>
      <c r="AE1086" s="169" t="s">
        <v>1217</v>
      </c>
      <c r="AF1086" s="169" t="s">
        <v>1289</v>
      </c>
      <c r="AG1086" s="168" t="s">
        <v>1126</v>
      </c>
      <c r="AH1086" s="192"/>
    </row>
    <row r="1087" spans="1:34" ht="98.25" customHeight="1" x14ac:dyDescent="0.25">
      <c r="A1087" s="192"/>
      <c r="B1087" s="168" t="s">
        <v>1314</v>
      </c>
      <c r="C1087" s="168" t="s">
        <v>1369</v>
      </c>
      <c r="D1087" s="168" t="s">
        <v>1384</v>
      </c>
      <c r="E1087" s="183" t="s">
        <v>1384</v>
      </c>
      <c r="F1087" s="168" t="s">
        <v>1152</v>
      </c>
      <c r="G1087" s="183" t="s">
        <v>1158</v>
      </c>
      <c r="H1087" s="168" t="s">
        <v>1117</v>
      </c>
      <c r="I1087" s="168" t="s">
        <v>1118</v>
      </c>
      <c r="J1087" s="184">
        <v>0</v>
      </c>
      <c r="K1087" s="185">
        <v>0</v>
      </c>
      <c r="L1087" s="168" t="s">
        <v>1298</v>
      </c>
      <c r="M1087" s="185">
        <v>0</v>
      </c>
      <c r="N1087" s="168" t="s">
        <v>1298</v>
      </c>
      <c r="O1087" s="168"/>
      <c r="P1087" s="168" t="s">
        <v>1370</v>
      </c>
      <c r="Q1087" s="168"/>
      <c r="R1087" s="168" t="s">
        <v>1370</v>
      </c>
      <c r="S1087" s="168"/>
      <c r="T1087" s="168" t="s">
        <v>1370</v>
      </c>
      <c r="U1087" s="168"/>
      <c r="V1087" s="168" t="s">
        <v>1370</v>
      </c>
      <c r="W1087" s="168" t="s">
        <v>1165</v>
      </c>
      <c r="X1087" s="183" t="s">
        <v>1160</v>
      </c>
      <c r="Y1087" s="168" t="s">
        <v>55</v>
      </c>
      <c r="Z1087" s="170">
        <v>2017011000179</v>
      </c>
      <c r="AA1087" s="170" t="s">
        <v>1238</v>
      </c>
      <c r="AB1087" s="169" t="s">
        <v>1166</v>
      </c>
      <c r="AC1087" s="169" t="s">
        <v>1167</v>
      </c>
      <c r="AD1087" s="170">
        <v>3202032</v>
      </c>
      <c r="AE1087" s="169" t="s">
        <v>1217</v>
      </c>
      <c r="AF1087" s="169" t="s">
        <v>1289</v>
      </c>
      <c r="AG1087" s="168" t="s">
        <v>1126</v>
      </c>
      <c r="AH1087" s="192"/>
    </row>
    <row r="1088" spans="1:34" ht="98.25" customHeight="1" x14ac:dyDescent="0.25">
      <c r="A1088" s="192"/>
      <c r="B1088" s="168" t="s">
        <v>1314</v>
      </c>
      <c r="C1088" s="168" t="s">
        <v>1369</v>
      </c>
      <c r="D1088" s="168" t="s">
        <v>1384</v>
      </c>
      <c r="E1088" s="183" t="s">
        <v>1384</v>
      </c>
      <c r="F1088" s="168" t="s">
        <v>1152</v>
      </c>
      <c r="G1088" s="183" t="s">
        <v>1158</v>
      </c>
      <c r="H1088" s="168" t="s">
        <v>1117</v>
      </c>
      <c r="I1088" s="168" t="s">
        <v>1118</v>
      </c>
      <c r="J1088" s="184">
        <v>7000000</v>
      </c>
      <c r="K1088" s="185">
        <v>0</v>
      </c>
      <c r="L1088" s="168" t="s">
        <v>1298</v>
      </c>
      <c r="M1088" s="185">
        <v>0</v>
      </c>
      <c r="N1088" s="168" t="s">
        <v>1298</v>
      </c>
      <c r="O1088" s="168"/>
      <c r="P1088" s="168" t="s">
        <v>1370</v>
      </c>
      <c r="Q1088" s="168"/>
      <c r="R1088" s="168" t="s">
        <v>1370</v>
      </c>
      <c r="S1088" s="168"/>
      <c r="T1088" s="168" t="s">
        <v>1370</v>
      </c>
      <c r="U1088" s="168"/>
      <c r="V1088" s="168" t="s">
        <v>1370</v>
      </c>
      <c r="W1088" s="168" t="s">
        <v>1165</v>
      </c>
      <c r="X1088" s="183" t="s">
        <v>1160</v>
      </c>
      <c r="Y1088" s="168" t="s">
        <v>55</v>
      </c>
      <c r="Z1088" s="170">
        <v>2017011000179</v>
      </c>
      <c r="AA1088" s="170" t="s">
        <v>1238</v>
      </c>
      <c r="AB1088" s="169" t="s">
        <v>1166</v>
      </c>
      <c r="AC1088" s="169" t="s">
        <v>1167</v>
      </c>
      <c r="AD1088" s="170">
        <v>3202032</v>
      </c>
      <c r="AE1088" s="169" t="s">
        <v>1217</v>
      </c>
      <c r="AF1088" s="169" t="s">
        <v>1289</v>
      </c>
      <c r="AG1088" s="168" t="s">
        <v>1192</v>
      </c>
      <c r="AH1088" s="192"/>
    </row>
    <row r="1089" spans="1:34" ht="98.25" customHeight="1" x14ac:dyDescent="0.25">
      <c r="A1089" s="192"/>
      <c r="B1089" s="168" t="s">
        <v>1314</v>
      </c>
      <c r="C1089" s="168" t="s">
        <v>1369</v>
      </c>
      <c r="D1089" s="168" t="s">
        <v>1384</v>
      </c>
      <c r="E1089" s="183" t="s">
        <v>1384</v>
      </c>
      <c r="F1089" s="168" t="s">
        <v>1223</v>
      </c>
      <c r="G1089" s="183" t="s">
        <v>1312</v>
      </c>
      <c r="H1089" s="168" t="s">
        <v>1117</v>
      </c>
      <c r="I1089" s="168" t="s">
        <v>1118</v>
      </c>
      <c r="J1089" s="184">
        <v>2500000</v>
      </c>
      <c r="K1089" s="185">
        <v>0</v>
      </c>
      <c r="L1089" s="168" t="s">
        <v>1298</v>
      </c>
      <c r="M1089" s="185">
        <v>0</v>
      </c>
      <c r="N1089" s="168" t="s">
        <v>1298</v>
      </c>
      <c r="O1089" s="168"/>
      <c r="P1089" s="168" t="s">
        <v>1370</v>
      </c>
      <c r="Q1089" s="168"/>
      <c r="R1089" s="168" t="s">
        <v>1370</v>
      </c>
      <c r="S1089" s="168"/>
      <c r="T1089" s="168" t="s">
        <v>1370</v>
      </c>
      <c r="U1089" s="168"/>
      <c r="V1089" s="168" t="s">
        <v>1370</v>
      </c>
      <c r="W1089" s="168" t="s">
        <v>1165</v>
      </c>
      <c r="X1089" s="183" t="s">
        <v>1160</v>
      </c>
      <c r="Y1089" s="168" t="s">
        <v>55</v>
      </c>
      <c r="Z1089" s="170">
        <v>2017011000179</v>
      </c>
      <c r="AA1089" s="170" t="s">
        <v>1238</v>
      </c>
      <c r="AB1089" s="169" t="s">
        <v>1166</v>
      </c>
      <c r="AC1089" s="169" t="s">
        <v>1167</v>
      </c>
      <c r="AD1089" s="170">
        <v>3202032</v>
      </c>
      <c r="AE1089" s="169" t="s">
        <v>1217</v>
      </c>
      <c r="AF1089" s="169" t="s">
        <v>1289</v>
      </c>
      <c r="AG1089" s="168" t="s">
        <v>1192</v>
      </c>
      <c r="AH1089" s="192"/>
    </row>
    <row r="1090" spans="1:34" ht="98.25" customHeight="1" x14ac:dyDescent="0.25">
      <c r="A1090" s="192"/>
      <c r="B1090" s="168" t="s">
        <v>1314</v>
      </c>
      <c r="C1090" s="168" t="s">
        <v>1369</v>
      </c>
      <c r="D1090" s="168" t="s">
        <v>1384</v>
      </c>
      <c r="E1090" s="183" t="s">
        <v>1384</v>
      </c>
      <c r="F1090" s="168" t="s">
        <v>1223</v>
      </c>
      <c r="G1090" s="183" t="s">
        <v>1312</v>
      </c>
      <c r="H1090" s="168" t="s">
        <v>1117</v>
      </c>
      <c r="I1090" s="168" t="s">
        <v>1118</v>
      </c>
      <c r="J1090" s="184">
        <v>3450000</v>
      </c>
      <c r="K1090" s="185">
        <v>0</v>
      </c>
      <c r="L1090" s="168" t="s">
        <v>1298</v>
      </c>
      <c r="M1090" s="185">
        <v>0</v>
      </c>
      <c r="N1090" s="168" t="s">
        <v>1298</v>
      </c>
      <c r="O1090" s="168"/>
      <c r="P1090" s="168" t="s">
        <v>1370</v>
      </c>
      <c r="Q1090" s="168"/>
      <c r="R1090" s="168" t="s">
        <v>1370</v>
      </c>
      <c r="S1090" s="168"/>
      <c r="T1090" s="168" t="s">
        <v>1370</v>
      </c>
      <c r="U1090" s="168"/>
      <c r="V1090" s="168" t="s">
        <v>1370</v>
      </c>
      <c r="W1090" s="168" t="s">
        <v>1165</v>
      </c>
      <c r="X1090" s="183" t="s">
        <v>1160</v>
      </c>
      <c r="Y1090" s="168" t="s">
        <v>55</v>
      </c>
      <c r="Z1090" s="170">
        <v>2017011000179</v>
      </c>
      <c r="AA1090" s="170" t="s">
        <v>1238</v>
      </c>
      <c r="AB1090" s="169" t="s">
        <v>1166</v>
      </c>
      <c r="AC1090" s="169" t="s">
        <v>1167</v>
      </c>
      <c r="AD1090" s="170">
        <v>3202032</v>
      </c>
      <c r="AE1090" s="169" t="s">
        <v>1217</v>
      </c>
      <c r="AF1090" s="169" t="s">
        <v>1289</v>
      </c>
      <c r="AG1090" s="168" t="s">
        <v>1150</v>
      </c>
      <c r="AH1090" s="192"/>
    </row>
    <row r="1091" spans="1:34" ht="98.25" customHeight="1" x14ac:dyDescent="0.25">
      <c r="A1091" s="192"/>
      <c r="B1091" s="168" t="s">
        <v>1314</v>
      </c>
      <c r="C1091" s="168" t="s">
        <v>1369</v>
      </c>
      <c r="D1091" s="168" t="s">
        <v>1384</v>
      </c>
      <c r="E1091" s="183" t="s">
        <v>1384</v>
      </c>
      <c r="F1091" s="168" t="s">
        <v>1152</v>
      </c>
      <c r="G1091" s="183" t="s">
        <v>1158</v>
      </c>
      <c r="H1091" s="168" t="s">
        <v>1117</v>
      </c>
      <c r="I1091" s="168" t="s">
        <v>1118</v>
      </c>
      <c r="J1091" s="184">
        <v>2000000</v>
      </c>
      <c r="K1091" s="185">
        <v>0</v>
      </c>
      <c r="L1091" s="168" t="s">
        <v>1298</v>
      </c>
      <c r="M1091" s="185">
        <v>0</v>
      </c>
      <c r="N1091" s="168" t="s">
        <v>1298</v>
      </c>
      <c r="O1091" s="168" t="s">
        <v>1199</v>
      </c>
      <c r="P1091" s="168" t="s">
        <v>1371</v>
      </c>
      <c r="Q1091" s="168"/>
      <c r="R1091" s="168" t="s">
        <v>1370</v>
      </c>
      <c r="S1091" s="168"/>
      <c r="T1091" s="168" t="s">
        <v>1370</v>
      </c>
      <c r="U1091" s="168"/>
      <c r="V1091" s="168" t="s">
        <v>1370</v>
      </c>
      <c r="W1091" s="168" t="s">
        <v>1165</v>
      </c>
      <c r="X1091" s="183" t="s">
        <v>1160</v>
      </c>
      <c r="Y1091" s="168" t="s">
        <v>55</v>
      </c>
      <c r="Z1091" s="170">
        <v>2017011000179</v>
      </c>
      <c r="AA1091" s="170" t="s">
        <v>1238</v>
      </c>
      <c r="AB1091" s="169" t="s">
        <v>1166</v>
      </c>
      <c r="AC1091" s="169" t="s">
        <v>1269</v>
      </c>
      <c r="AD1091" s="170">
        <v>3202005</v>
      </c>
      <c r="AE1091" s="169" t="s">
        <v>1273</v>
      </c>
      <c r="AF1091" s="169" t="s">
        <v>1274</v>
      </c>
      <c r="AG1091" s="168" t="s">
        <v>1126</v>
      </c>
      <c r="AH1091" s="192"/>
    </row>
    <row r="1092" spans="1:34" ht="98.25" customHeight="1" x14ac:dyDescent="0.25">
      <c r="A1092" s="192"/>
      <c r="B1092" s="168" t="s">
        <v>1314</v>
      </c>
      <c r="C1092" s="168" t="s">
        <v>1369</v>
      </c>
      <c r="D1092" s="168" t="s">
        <v>1384</v>
      </c>
      <c r="E1092" s="183" t="s">
        <v>1384</v>
      </c>
      <c r="F1092" s="168" t="s">
        <v>1152</v>
      </c>
      <c r="G1092" s="183" t="s">
        <v>1158</v>
      </c>
      <c r="H1092" s="168" t="s">
        <v>1117</v>
      </c>
      <c r="I1092" s="168" t="s">
        <v>1118</v>
      </c>
      <c r="J1092" s="184">
        <v>26506050</v>
      </c>
      <c r="K1092" s="185">
        <v>0</v>
      </c>
      <c r="L1092" s="168" t="s">
        <v>1298</v>
      </c>
      <c r="M1092" s="185">
        <v>0</v>
      </c>
      <c r="N1092" s="168" t="s">
        <v>1298</v>
      </c>
      <c r="O1092" s="168" t="s">
        <v>1199</v>
      </c>
      <c r="P1092" s="168" t="s">
        <v>1371</v>
      </c>
      <c r="Q1092" s="168"/>
      <c r="R1092" s="168" t="s">
        <v>1370</v>
      </c>
      <c r="S1092" s="168"/>
      <c r="T1092" s="168" t="s">
        <v>1370</v>
      </c>
      <c r="U1092" s="168"/>
      <c r="V1092" s="168" t="s">
        <v>1370</v>
      </c>
      <c r="W1092" s="168" t="s">
        <v>1165</v>
      </c>
      <c r="X1092" s="183" t="s">
        <v>1160</v>
      </c>
      <c r="Y1092" s="168" t="s">
        <v>55</v>
      </c>
      <c r="Z1092" s="170">
        <v>2017011000179</v>
      </c>
      <c r="AA1092" s="170" t="s">
        <v>1238</v>
      </c>
      <c r="AB1092" s="169" t="s">
        <v>1166</v>
      </c>
      <c r="AC1092" s="169" t="s">
        <v>1269</v>
      </c>
      <c r="AD1092" s="170">
        <v>3202005</v>
      </c>
      <c r="AE1092" s="169" t="s">
        <v>1273</v>
      </c>
      <c r="AF1092" s="169" t="s">
        <v>1274</v>
      </c>
      <c r="AG1092" s="168" t="s">
        <v>1128</v>
      </c>
      <c r="AH1092" s="192"/>
    </row>
    <row r="1093" spans="1:34" ht="98.25" customHeight="1" x14ac:dyDescent="0.25">
      <c r="A1093" s="192"/>
      <c r="B1093" s="168" t="s">
        <v>1314</v>
      </c>
      <c r="C1093" s="168" t="s">
        <v>1369</v>
      </c>
      <c r="D1093" s="168" t="s">
        <v>1384</v>
      </c>
      <c r="E1093" s="183" t="s">
        <v>1384</v>
      </c>
      <c r="F1093" s="168" t="s">
        <v>1223</v>
      </c>
      <c r="G1093" s="183" t="s">
        <v>1312</v>
      </c>
      <c r="H1093" s="168" t="s">
        <v>1117</v>
      </c>
      <c r="I1093" s="168" t="s">
        <v>1118</v>
      </c>
      <c r="J1093" s="184">
        <v>6049566</v>
      </c>
      <c r="K1093" s="185">
        <v>0</v>
      </c>
      <c r="L1093" s="168" t="s">
        <v>1298</v>
      </c>
      <c r="M1093" s="185">
        <v>0</v>
      </c>
      <c r="N1093" s="168" t="s">
        <v>1298</v>
      </c>
      <c r="O1093" s="168" t="s">
        <v>1199</v>
      </c>
      <c r="P1093" s="168" t="s">
        <v>1371</v>
      </c>
      <c r="Q1093" s="168"/>
      <c r="R1093" s="168" t="s">
        <v>1370</v>
      </c>
      <c r="S1093" s="168"/>
      <c r="T1093" s="168" t="s">
        <v>1370</v>
      </c>
      <c r="U1093" s="168"/>
      <c r="V1093" s="168" t="s">
        <v>1370</v>
      </c>
      <c r="W1093" s="168" t="s">
        <v>1165</v>
      </c>
      <c r="X1093" s="183" t="s">
        <v>1160</v>
      </c>
      <c r="Y1093" s="168" t="s">
        <v>55</v>
      </c>
      <c r="Z1093" s="170">
        <v>2017011000179</v>
      </c>
      <c r="AA1093" s="170" t="s">
        <v>1238</v>
      </c>
      <c r="AB1093" s="169" t="s">
        <v>1166</v>
      </c>
      <c r="AC1093" s="169" t="s">
        <v>1269</v>
      </c>
      <c r="AD1093" s="170">
        <v>3202005</v>
      </c>
      <c r="AE1093" s="169" t="s">
        <v>1273</v>
      </c>
      <c r="AF1093" s="169" t="s">
        <v>1274</v>
      </c>
      <c r="AG1093" s="168" t="s">
        <v>1192</v>
      </c>
      <c r="AH1093" s="192"/>
    </row>
    <row r="1094" spans="1:34" ht="98.25" customHeight="1" x14ac:dyDescent="0.25">
      <c r="A1094" s="192"/>
      <c r="B1094" s="168" t="s">
        <v>1314</v>
      </c>
      <c r="C1094" s="168" t="s">
        <v>1369</v>
      </c>
      <c r="D1094" s="168" t="s">
        <v>1384</v>
      </c>
      <c r="E1094" s="183" t="s">
        <v>1384</v>
      </c>
      <c r="F1094" s="168" t="s">
        <v>1116</v>
      </c>
      <c r="G1094" s="183" t="s">
        <v>1158</v>
      </c>
      <c r="H1094" s="168" t="s">
        <v>1117</v>
      </c>
      <c r="I1094" s="168" t="s">
        <v>1118</v>
      </c>
      <c r="J1094" s="184">
        <v>21494667.09</v>
      </c>
      <c r="K1094" s="185">
        <v>0</v>
      </c>
      <c r="L1094" s="168" t="s">
        <v>1298</v>
      </c>
      <c r="M1094" s="185">
        <v>0</v>
      </c>
      <c r="N1094" s="168" t="s">
        <v>1298</v>
      </c>
      <c r="O1094" s="168"/>
      <c r="P1094" s="168" t="s">
        <v>1370</v>
      </c>
      <c r="Q1094" s="168"/>
      <c r="R1094" s="168" t="s">
        <v>1370</v>
      </c>
      <c r="S1094" s="168"/>
      <c r="T1094" s="168" t="s">
        <v>1370</v>
      </c>
      <c r="U1094" s="168"/>
      <c r="V1094" s="168" t="s">
        <v>1370</v>
      </c>
      <c r="W1094" s="168" t="s">
        <v>1165</v>
      </c>
      <c r="X1094" s="183" t="s">
        <v>1160</v>
      </c>
      <c r="Y1094" s="168" t="s">
        <v>55</v>
      </c>
      <c r="Z1094" s="170">
        <v>2017011000179</v>
      </c>
      <c r="AA1094" s="170" t="s">
        <v>1238</v>
      </c>
      <c r="AB1094" s="169" t="s">
        <v>1224</v>
      </c>
      <c r="AC1094" s="169" t="s">
        <v>1275</v>
      </c>
      <c r="AD1094" s="170">
        <v>3202014</v>
      </c>
      <c r="AE1094" s="169" t="s">
        <v>1276</v>
      </c>
      <c r="AF1094" s="169" t="s">
        <v>1277</v>
      </c>
      <c r="AG1094" s="168" t="s">
        <v>1128</v>
      </c>
      <c r="AH1094" s="192"/>
    </row>
    <row r="1095" spans="1:34" ht="98.25" customHeight="1" x14ac:dyDescent="0.25">
      <c r="A1095" s="192"/>
      <c r="B1095" s="168" t="s">
        <v>1314</v>
      </c>
      <c r="C1095" s="168" t="s">
        <v>1369</v>
      </c>
      <c r="D1095" s="168" t="s">
        <v>1384</v>
      </c>
      <c r="E1095" s="183" t="s">
        <v>1384</v>
      </c>
      <c r="F1095" s="168" t="s">
        <v>1116</v>
      </c>
      <c r="G1095" s="183" t="s">
        <v>1158</v>
      </c>
      <c r="H1095" s="168" t="s">
        <v>1117</v>
      </c>
      <c r="I1095" s="168" t="s">
        <v>1118</v>
      </c>
      <c r="J1095" s="184">
        <v>14601333.52</v>
      </c>
      <c r="K1095" s="185">
        <v>0</v>
      </c>
      <c r="L1095" s="168" t="s">
        <v>1298</v>
      </c>
      <c r="M1095" s="185">
        <v>0</v>
      </c>
      <c r="N1095" s="168" t="s">
        <v>1298</v>
      </c>
      <c r="O1095" s="168" t="s">
        <v>1199</v>
      </c>
      <c r="P1095" s="168" t="s">
        <v>1371</v>
      </c>
      <c r="Q1095" s="168"/>
      <c r="R1095" s="168" t="s">
        <v>1370</v>
      </c>
      <c r="S1095" s="168"/>
      <c r="T1095" s="168" t="s">
        <v>1370</v>
      </c>
      <c r="U1095" s="168"/>
      <c r="V1095" s="168" t="s">
        <v>1370</v>
      </c>
      <c r="W1095" s="168" t="s">
        <v>1165</v>
      </c>
      <c r="X1095" s="183" t="s">
        <v>1160</v>
      </c>
      <c r="Y1095" s="168" t="s">
        <v>55</v>
      </c>
      <c r="Z1095" s="170">
        <v>2017011000179</v>
      </c>
      <c r="AA1095" s="170" t="s">
        <v>1238</v>
      </c>
      <c r="AB1095" s="169" t="s">
        <v>1224</v>
      </c>
      <c r="AC1095" s="169" t="s">
        <v>1280</v>
      </c>
      <c r="AD1095" s="170">
        <v>3202004</v>
      </c>
      <c r="AE1095" s="169" t="s">
        <v>1281</v>
      </c>
      <c r="AF1095" s="169" t="s">
        <v>1372</v>
      </c>
      <c r="AG1095" s="168" t="s">
        <v>1128</v>
      </c>
      <c r="AH1095" s="192"/>
    </row>
    <row r="1096" spans="1:34" ht="98.25" customHeight="1" x14ac:dyDescent="0.25">
      <c r="A1096" s="192"/>
      <c r="B1096" s="168" t="s">
        <v>1314</v>
      </c>
      <c r="C1096" s="168" t="s">
        <v>1369</v>
      </c>
      <c r="D1096" s="168" t="s">
        <v>1384</v>
      </c>
      <c r="E1096" s="183" t="s">
        <v>1384</v>
      </c>
      <c r="F1096" s="168" t="s">
        <v>1152</v>
      </c>
      <c r="G1096" s="183" t="s">
        <v>1158</v>
      </c>
      <c r="H1096" s="168" t="s">
        <v>1117</v>
      </c>
      <c r="I1096" s="168" t="s">
        <v>1118</v>
      </c>
      <c r="J1096" s="184">
        <v>993462</v>
      </c>
      <c r="K1096" s="185">
        <v>0</v>
      </c>
      <c r="L1096" s="168" t="s">
        <v>1298</v>
      </c>
      <c r="M1096" s="185">
        <v>0</v>
      </c>
      <c r="N1096" s="168" t="s">
        <v>1298</v>
      </c>
      <c r="O1096" s="168" t="s">
        <v>1199</v>
      </c>
      <c r="P1096" s="168" t="s">
        <v>1371</v>
      </c>
      <c r="Q1096" s="168"/>
      <c r="R1096" s="168" t="s">
        <v>1370</v>
      </c>
      <c r="S1096" s="168"/>
      <c r="T1096" s="168" t="s">
        <v>1370</v>
      </c>
      <c r="U1096" s="168"/>
      <c r="V1096" s="168" t="s">
        <v>1370</v>
      </c>
      <c r="W1096" s="168" t="s">
        <v>1165</v>
      </c>
      <c r="X1096" s="183" t="s">
        <v>1160</v>
      </c>
      <c r="Y1096" s="168" t="s">
        <v>55</v>
      </c>
      <c r="Z1096" s="170">
        <v>2017011000179</v>
      </c>
      <c r="AA1096" s="170" t="s">
        <v>1238</v>
      </c>
      <c r="AB1096" s="169" t="s">
        <v>1224</v>
      </c>
      <c r="AC1096" s="169" t="s">
        <v>1280</v>
      </c>
      <c r="AD1096" s="170">
        <v>3202004</v>
      </c>
      <c r="AE1096" s="169" t="s">
        <v>1281</v>
      </c>
      <c r="AF1096" s="169" t="s">
        <v>1372</v>
      </c>
      <c r="AG1096" s="168" t="s">
        <v>1128</v>
      </c>
      <c r="AH1096" s="192"/>
    </row>
    <row r="1097" spans="1:34" ht="98.25" customHeight="1" x14ac:dyDescent="0.25">
      <c r="A1097" s="192"/>
      <c r="B1097" s="168" t="s">
        <v>1314</v>
      </c>
      <c r="C1097" s="168" t="s">
        <v>1369</v>
      </c>
      <c r="D1097" s="168" t="s">
        <v>1384</v>
      </c>
      <c r="E1097" s="183" t="s">
        <v>1384</v>
      </c>
      <c r="F1097" s="168" t="s">
        <v>1223</v>
      </c>
      <c r="G1097" s="183" t="s">
        <v>1312</v>
      </c>
      <c r="H1097" s="168" t="s">
        <v>1117</v>
      </c>
      <c r="I1097" s="168" t="s">
        <v>1118</v>
      </c>
      <c r="J1097" s="184">
        <v>144316856</v>
      </c>
      <c r="K1097" s="185">
        <v>0</v>
      </c>
      <c r="L1097" s="168" t="s">
        <v>1298</v>
      </c>
      <c r="M1097" s="185">
        <v>0</v>
      </c>
      <c r="N1097" s="168" t="s">
        <v>1298</v>
      </c>
      <c r="O1097" s="168"/>
      <c r="P1097" s="168" t="s">
        <v>1370</v>
      </c>
      <c r="Q1097" s="168"/>
      <c r="R1097" s="168" t="s">
        <v>1370</v>
      </c>
      <c r="S1097" s="168"/>
      <c r="T1097" s="168" t="s">
        <v>1370</v>
      </c>
      <c r="U1097" s="168"/>
      <c r="V1097" s="168" t="s">
        <v>1370</v>
      </c>
      <c r="W1097" s="168" t="s">
        <v>1165</v>
      </c>
      <c r="X1097" s="183" t="s">
        <v>1160</v>
      </c>
      <c r="Y1097" s="168" t="s">
        <v>55</v>
      </c>
      <c r="Z1097" s="170">
        <v>2017011000179</v>
      </c>
      <c r="AA1097" s="170" t="s">
        <v>1238</v>
      </c>
      <c r="AB1097" s="169" t="s">
        <v>1179</v>
      </c>
      <c r="AC1097" s="169" t="s">
        <v>1235</v>
      </c>
      <c r="AD1097" s="170">
        <v>3202036</v>
      </c>
      <c r="AE1097" s="169" t="s">
        <v>1236</v>
      </c>
      <c r="AF1097" s="169" t="s">
        <v>1237</v>
      </c>
      <c r="AG1097" s="168" t="s">
        <v>1311</v>
      </c>
      <c r="AH1097" s="192"/>
    </row>
    <row r="1098" spans="1:34" ht="98.25" customHeight="1" x14ac:dyDescent="0.25">
      <c r="A1098" s="192"/>
      <c r="B1098" s="168" t="s">
        <v>1314</v>
      </c>
      <c r="C1098" s="168" t="s">
        <v>1369</v>
      </c>
      <c r="D1098" s="168" t="s">
        <v>1384</v>
      </c>
      <c r="E1098" s="183" t="s">
        <v>1384</v>
      </c>
      <c r="F1098" s="168" t="s">
        <v>1116</v>
      </c>
      <c r="G1098" s="183" t="s">
        <v>1158</v>
      </c>
      <c r="H1098" s="168" t="s">
        <v>1117</v>
      </c>
      <c r="I1098" s="168" t="s">
        <v>1118</v>
      </c>
      <c r="J1098" s="184">
        <v>7000000</v>
      </c>
      <c r="K1098" s="185">
        <v>0</v>
      </c>
      <c r="L1098" s="168" t="s">
        <v>1298</v>
      </c>
      <c r="M1098" s="185">
        <v>0</v>
      </c>
      <c r="N1098" s="168" t="s">
        <v>1298</v>
      </c>
      <c r="O1098" s="168"/>
      <c r="P1098" s="168" t="s">
        <v>1370</v>
      </c>
      <c r="Q1098" s="168"/>
      <c r="R1098" s="168" t="s">
        <v>1370</v>
      </c>
      <c r="S1098" s="168"/>
      <c r="T1098" s="168" t="s">
        <v>1370</v>
      </c>
      <c r="U1098" s="168"/>
      <c r="V1098" s="168" t="s">
        <v>1370</v>
      </c>
      <c r="W1098" s="168" t="s">
        <v>1119</v>
      </c>
      <c r="X1098" s="183" t="s">
        <v>1160</v>
      </c>
      <c r="Y1098" s="168" t="s">
        <v>363</v>
      </c>
      <c r="Z1098" s="170">
        <v>2019011000081</v>
      </c>
      <c r="AA1098" s="170" t="s">
        <v>1161</v>
      </c>
      <c r="AB1098" s="169" t="s">
        <v>1120</v>
      </c>
      <c r="AC1098" s="169" t="s">
        <v>606</v>
      </c>
      <c r="AD1098" s="170">
        <v>3299060</v>
      </c>
      <c r="AE1098" s="169" t="s">
        <v>1135</v>
      </c>
      <c r="AF1098" s="169" t="s">
        <v>607</v>
      </c>
      <c r="AG1098" s="168" t="s">
        <v>1126</v>
      </c>
      <c r="AH1098" s="192"/>
    </row>
    <row r="1099" spans="1:34" ht="98.25" customHeight="1" x14ac:dyDescent="0.25">
      <c r="A1099" s="192"/>
      <c r="B1099" s="168" t="s">
        <v>1314</v>
      </c>
      <c r="C1099" s="168" t="s">
        <v>1369</v>
      </c>
      <c r="D1099" s="168" t="s">
        <v>1384</v>
      </c>
      <c r="E1099" s="183" t="s">
        <v>1384</v>
      </c>
      <c r="F1099" s="168" t="s">
        <v>1152</v>
      </c>
      <c r="G1099" s="183" t="s">
        <v>1158</v>
      </c>
      <c r="H1099" s="168" t="s">
        <v>1320</v>
      </c>
      <c r="I1099" s="168" t="s">
        <v>1118</v>
      </c>
      <c r="J1099" s="186">
        <v>70795599</v>
      </c>
      <c r="K1099" s="185">
        <v>0</v>
      </c>
      <c r="L1099" s="168" t="s">
        <v>1298</v>
      </c>
      <c r="M1099" s="185">
        <v>0</v>
      </c>
      <c r="N1099" s="168" t="s">
        <v>1298</v>
      </c>
      <c r="O1099" s="168"/>
      <c r="P1099" s="168"/>
      <c r="Q1099" s="168"/>
      <c r="R1099" s="168"/>
      <c r="S1099" s="168"/>
      <c r="T1099" s="168"/>
      <c r="U1099" s="168"/>
      <c r="V1099" s="168"/>
      <c r="W1099" s="168" t="s">
        <v>1165</v>
      </c>
      <c r="X1099" s="183" t="s">
        <v>1160</v>
      </c>
      <c r="Y1099" s="168" t="s">
        <v>55</v>
      </c>
      <c r="Z1099" s="170">
        <v>2017011000179</v>
      </c>
      <c r="AA1099" s="170" t="s">
        <v>1238</v>
      </c>
      <c r="AB1099" s="169" t="s">
        <v>1166</v>
      </c>
      <c r="AC1099" s="169" t="s">
        <v>1269</v>
      </c>
      <c r="AD1099" s="170">
        <v>3202005</v>
      </c>
      <c r="AE1099" s="169" t="s">
        <v>1273</v>
      </c>
      <c r="AF1099" s="169" t="s">
        <v>1274</v>
      </c>
      <c r="AG1099" s="168" t="s">
        <v>1192</v>
      </c>
      <c r="AH1099" s="192"/>
    </row>
    <row r="1100" spans="1:34" ht="98.25" customHeight="1" x14ac:dyDescent="0.25">
      <c r="A1100" s="192"/>
      <c r="B1100" s="168" t="s">
        <v>1314</v>
      </c>
      <c r="C1100" s="168" t="s">
        <v>1369</v>
      </c>
      <c r="D1100" s="168" t="s">
        <v>1384</v>
      </c>
      <c r="E1100" s="183" t="s">
        <v>1384</v>
      </c>
      <c r="F1100" s="168" t="s">
        <v>1152</v>
      </c>
      <c r="G1100" s="183" t="s">
        <v>1158</v>
      </c>
      <c r="H1100" s="168" t="s">
        <v>1320</v>
      </c>
      <c r="I1100" s="168" t="s">
        <v>1118</v>
      </c>
      <c r="J1100" s="186">
        <v>3000000</v>
      </c>
      <c r="K1100" s="185">
        <v>0</v>
      </c>
      <c r="L1100" s="168" t="s">
        <v>1298</v>
      </c>
      <c r="M1100" s="185">
        <v>0</v>
      </c>
      <c r="N1100" s="168" t="s">
        <v>1298</v>
      </c>
      <c r="O1100" s="168"/>
      <c r="P1100" s="168"/>
      <c r="Q1100" s="168"/>
      <c r="R1100" s="168"/>
      <c r="S1100" s="168"/>
      <c r="T1100" s="168"/>
      <c r="U1100" s="168"/>
      <c r="V1100" s="168"/>
      <c r="W1100" s="168" t="s">
        <v>1165</v>
      </c>
      <c r="X1100" s="183" t="s">
        <v>1160</v>
      </c>
      <c r="Y1100" s="168" t="s">
        <v>55</v>
      </c>
      <c r="Z1100" s="170">
        <v>2017011000179</v>
      </c>
      <c r="AA1100" s="170" t="s">
        <v>1238</v>
      </c>
      <c r="AB1100" s="169" t="s">
        <v>1166</v>
      </c>
      <c r="AC1100" s="169" t="s">
        <v>1167</v>
      </c>
      <c r="AD1100" s="170">
        <v>3202032</v>
      </c>
      <c r="AE1100" s="169" t="s">
        <v>1217</v>
      </c>
      <c r="AF1100" s="169" t="s">
        <v>1289</v>
      </c>
      <c r="AG1100" s="168" t="s">
        <v>1192</v>
      </c>
      <c r="AH1100" s="192"/>
    </row>
    <row r="1101" spans="1:34" ht="98.25" customHeight="1" x14ac:dyDescent="0.25">
      <c r="A1101" s="192"/>
      <c r="B1101" s="168" t="s">
        <v>1314</v>
      </c>
      <c r="C1101" s="168" t="s">
        <v>1369</v>
      </c>
      <c r="D1101" s="168" t="s">
        <v>1384</v>
      </c>
      <c r="E1101" s="183" t="s">
        <v>1384</v>
      </c>
      <c r="F1101" s="168" t="s">
        <v>1152</v>
      </c>
      <c r="G1101" s="183" t="s">
        <v>1158</v>
      </c>
      <c r="H1101" s="168" t="s">
        <v>1117</v>
      </c>
      <c r="I1101" s="168" t="s">
        <v>1118</v>
      </c>
      <c r="J1101" s="186">
        <v>1882667</v>
      </c>
      <c r="K1101" s="185">
        <v>0</v>
      </c>
      <c r="L1101" s="168" t="s">
        <v>1298</v>
      </c>
      <c r="M1101" s="185">
        <v>0</v>
      </c>
      <c r="N1101" s="168" t="s">
        <v>1298</v>
      </c>
      <c r="O1101" s="168" t="s">
        <v>1199</v>
      </c>
      <c r="P1101" s="168" t="s">
        <v>1371</v>
      </c>
      <c r="Q1101" s="168">
        <v>0</v>
      </c>
      <c r="R1101" s="168" t="s">
        <v>1370</v>
      </c>
      <c r="S1101" s="168">
        <v>0</v>
      </c>
      <c r="T1101" s="168" t="s">
        <v>1370</v>
      </c>
      <c r="U1101" s="168">
        <v>0</v>
      </c>
      <c r="V1101" s="168" t="s">
        <v>1370</v>
      </c>
      <c r="W1101" s="168" t="s">
        <v>1165</v>
      </c>
      <c r="X1101" s="183" t="s">
        <v>1160</v>
      </c>
      <c r="Y1101" s="168" t="s">
        <v>55</v>
      </c>
      <c r="Z1101" s="170">
        <v>2017011000179</v>
      </c>
      <c r="AA1101" s="170" t="s">
        <v>1238</v>
      </c>
      <c r="AB1101" s="169" t="s">
        <v>1166</v>
      </c>
      <c r="AC1101" s="169" t="s">
        <v>1269</v>
      </c>
      <c r="AD1101" s="170">
        <v>3202005</v>
      </c>
      <c r="AE1101" s="169" t="s">
        <v>1273</v>
      </c>
      <c r="AF1101" s="169" t="s">
        <v>1274</v>
      </c>
      <c r="AG1101" s="168" t="s">
        <v>1151</v>
      </c>
      <c r="AH1101" s="192"/>
    </row>
    <row r="1102" spans="1:34" ht="98.25" customHeight="1" x14ac:dyDescent="0.25">
      <c r="A1102" s="192"/>
      <c r="B1102" s="168" t="s">
        <v>1314</v>
      </c>
      <c r="C1102" s="168" t="s">
        <v>1369</v>
      </c>
      <c r="D1102" s="168" t="s">
        <v>1384</v>
      </c>
      <c r="E1102" s="183" t="s">
        <v>1384</v>
      </c>
      <c r="F1102" s="168" t="s">
        <v>1223</v>
      </c>
      <c r="G1102" s="183" t="s">
        <v>1312</v>
      </c>
      <c r="H1102" s="168" t="s">
        <v>1117</v>
      </c>
      <c r="I1102" s="168" t="s">
        <v>1118</v>
      </c>
      <c r="J1102" s="186">
        <v>18855689</v>
      </c>
      <c r="K1102" s="185" t="s">
        <v>1159</v>
      </c>
      <c r="L1102" s="168" t="s">
        <v>1159</v>
      </c>
      <c r="M1102" s="185" t="s">
        <v>1159</v>
      </c>
      <c r="N1102" s="168" t="s">
        <v>1159</v>
      </c>
      <c r="O1102" s="168" t="s">
        <v>1159</v>
      </c>
      <c r="P1102" s="168" t="s">
        <v>1159</v>
      </c>
      <c r="Q1102" s="168" t="s">
        <v>1159</v>
      </c>
      <c r="R1102" s="168" t="s">
        <v>1159</v>
      </c>
      <c r="S1102" s="168" t="s">
        <v>1159</v>
      </c>
      <c r="T1102" s="168" t="s">
        <v>1159</v>
      </c>
      <c r="U1102" s="168" t="s">
        <v>1159</v>
      </c>
      <c r="V1102" s="168" t="s">
        <v>1159</v>
      </c>
      <c r="W1102" s="168" t="s">
        <v>1165</v>
      </c>
      <c r="X1102" s="183" t="s">
        <v>1160</v>
      </c>
      <c r="Y1102" s="168" t="s">
        <v>55</v>
      </c>
      <c r="Z1102" s="170">
        <v>2017011000179</v>
      </c>
      <c r="AA1102" s="170" t="s">
        <v>1238</v>
      </c>
      <c r="AB1102" s="169" t="s">
        <v>1179</v>
      </c>
      <c r="AC1102" s="169" t="s">
        <v>1235</v>
      </c>
      <c r="AD1102" s="170">
        <v>3202036</v>
      </c>
      <c r="AE1102" s="169" t="s">
        <v>1321</v>
      </c>
      <c r="AF1102" s="169" t="s">
        <v>1322</v>
      </c>
      <c r="AG1102" s="168" t="s">
        <v>1311</v>
      </c>
      <c r="AH1102" s="192"/>
    </row>
    <row r="1103" spans="1:34" ht="98.25" customHeight="1" x14ac:dyDescent="0.25">
      <c r="A1103" s="192"/>
      <c r="B1103" s="168" t="s">
        <v>1314</v>
      </c>
      <c r="C1103" s="168" t="s">
        <v>1369</v>
      </c>
      <c r="D1103" s="168" t="s">
        <v>1384</v>
      </c>
      <c r="E1103" s="183" t="s">
        <v>1384</v>
      </c>
      <c r="F1103" s="168" t="s">
        <v>1116</v>
      </c>
      <c r="G1103" s="183" t="s">
        <v>1158</v>
      </c>
      <c r="H1103" s="168" t="s">
        <v>1117</v>
      </c>
      <c r="I1103" s="168" t="s">
        <v>1118</v>
      </c>
      <c r="J1103" s="186">
        <v>1412000</v>
      </c>
      <c r="K1103" s="185"/>
      <c r="L1103" s="168"/>
      <c r="M1103" s="185"/>
      <c r="N1103" s="168"/>
      <c r="O1103" s="168" t="s">
        <v>1199</v>
      </c>
      <c r="P1103" s="168" t="s">
        <v>1371</v>
      </c>
      <c r="Q1103" s="168">
        <v>0</v>
      </c>
      <c r="R1103" s="168" t="s">
        <v>1370</v>
      </c>
      <c r="S1103" s="168">
        <v>0</v>
      </c>
      <c r="T1103" s="168" t="s">
        <v>1370</v>
      </c>
      <c r="U1103" s="168">
        <v>0</v>
      </c>
      <c r="V1103" s="168" t="s">
        <v>1370</v>
      </c>
      <c r="W1103" s="168" t="s">
        <v>1165</v>
      </c>
      <c r="X1103" s="183" t="s">
        <v>1160</v>
      </c>
      <c r="Y1103" s="168" t="s">
        <v>55</v>
      </c>
      <c r="Z1103" s="170">
        <v>2017011000179</v>
      </c>
      <c r="AA1103" s="170" t="s">
        <v>1238</v>
      </c>
      <c r="AB1103" s="169" t="s">
        <v>1166</v>
      </c>
      <c r="AC1103" s="169" t="s">
        <v>1269</v>
      </c>
      <c r="AD1103" s="170">
        <v>3202005</v>
      </c>
      <c r="AE1103" s="169" t="s">
        <v>1273</v>
      </c>
      <c r="AF1103" s="169" t="s">
        <v>1274</v>
      </c>
      <c r="AG1103" s="168" t="s">
        <v>1151</v>
      </c>
      <c r="AH1103" s="192"/>
    </row>
    <row r="1104" spans="1:34" ht="98.25" customHeight="1" x14ac:dyDescent="0.25">
      <c r="A1104" s="192"/>
      <c r="B1104" s="168" t="s">
        <v>1314</v>
      </c>
      <c r="C1104" s="168" t="s">
        <v>1369</v>
      </c>
      <c r="D1104" s="168" t="s">
        <v>1384</v>
      </c>
      <c r="E1104" s="183" t="s">
        <v>1384</v>
      </c>
      <c r="F1104" s="168" t="s">
        <v>1223</v>
      </c>
      <c r="G1104" s="183" t="s">
        <v>1312</v>
      </c>
      <c r="H1104" s="168" t="s">
        <v>1117</v>
      </c>
      <c r="I1104" s="168" t="s">
        <v>1118</v>
      </c>
      <c r="J1104" s="186">
        <v>0</v>
      </c>
      <c r="K1104" s="185"/>
      <c r="L1104" s="168"/>
      <c r="M1104" s="185"/>
      <c r="N1104" s="168"/>
      <c r="O1104" s="168"/>
      <c r="P1104" s="168"/>
      <c r="Q1104" s="168"/>
      <c r="R1104" s="168"/>
      <c r="S1104" s="168"/>
      <c r="T1104" s="168"/>
      <c r="U1104" s="168"/>
      <c r="V1104" s="168"/>
      <c r="W1104" s="168" t="s">
        <v>1165</v>
      </c>
      <c r="X1104" s="183" t="s">
        <v>1160</v>
      </c>
      <c r="Y1104" s="168" t="s">
        <v>55</v>
      </c>
      <c r="Z1104" s="170">
        <v>2017011000179</v>
      </c>
      <c r="AA1104" s="170" t="s">
        <v>1238</v>
      </c>
      <c r="AB1104" s="169" t="s">
        <v>1179</v>
      </c>
      <c r="AC1104" s="169" t="s">
        <v>1235</v>
      </c>
      <c r="AD1104" s="170">
        <v>3202036</v>
      </c>
      <c r="AE1104" s="169" t="s">
        <v>1236</v>
      </c>
      <c r="AF1104" s="169" t="s">
        <v>1237</v>
      </c>
      <c r="AG1104" s="168" t="s">
        <v>1311</v>
      </c>
      <c r="AH1104" s="192"/>
    </row>
    <row r="1105" spans="1:34" ht="98.25" customHeight="1" x14ac:dyDescent="0.25">
      <c r="A1105" s="192"/>
      <c r="B1105" s="168" t="s">
        <v>1314</v>
      </c>
      <c r="C1105" s="168" t="s">
        <v>1369</v>
      </c>
      <c r="D1105" s="168" t="s">
        <v>1384</v>
      </c>
      <c r="E1105" s="183" t="s">
        <v>1384</v>
      </c>
      <c r="F1105" s="168" t="s">
        <v>1223</v>
      </c>
      <c r="G1105" s="183" t="s">
        <v>1312</v>
      </c>
      <c r="H1105" s="168" t="s">
        <v>1117</v>
      </c>
      <c r="I1105" s="168" t="s">
        <v>1118</v>
      </c>
      <c r="J1105" s="186">
        <v>0</v>
      </c>
      <c r="K1105" s="185"/>
      <c r="L1105" s="168"/>
      <c r="M1105" s="185"/>
      <c r="N1105" s="168"/>
      <c r="O1105" s="168"/>
      <c r="P1105" s="168"/>
      <c r="Q1105" s="168"/>
      <c r="R1105" s="168"/>
      <c r="S1105" s="168"/>
      <c r="T1105" s="168"/>
      <c r="U1105" s="168"/>
      <c r="V1105" s="168"/>
      <c r="W1105" s="168" t="s">
        <v>1165</v>
      </c>
      <c r="X1105" s="183" t="s">
        <v>1160</v>
      </c>
      <c r="Y1105" s="168" t="s">
        <v>55</v>
      </c>
      <c r="Z1105" s="170">
        <v>2017011000179</v>
      </c>
      <c r="AA1105" s="170" t="s">
        <v>1238</v>
      </c>
      <c r="AB1105" s="169" t="s">
        <v>1166</v>
      </c>
      <c r="AC1105" s="169" t="s">
        <v>1167</v>
      </c>
      <c r="AD1105" s="170">
        <v>3202032</v>
      </c>
      <c r="AE1105" s="169" t="s">
        <v>1217</v>
      </c>
      <c r="AF1105" s="169" t="s">
        <v>1289</v>
      </c>
      <c r="AG1105" s="168" t="s">
        <v>1126</v>
      </c>
      <c r="AH1105" s="192"/>
    </row>
    <row r="1106" spans="1:34" ht="98.25" customHeight="1" x14ac:dyDescent="0.25">
      <c r="A1106" s="192"/>
      <c r="B1106" s="168" t="s">
        <v>1314</v>
      </c>
      <c r="C1106" s="168" t="s">
        <v>1369</v>
      </c>
      <c r="D1106" s="168" t="s">
        <v>1384</v>
      </c>
      <c r="E1106" s="183" t="s">
        <v>1384</v>
      </c>
      <c r="F1106" s="168" t="s">
        <v>1152</v>
      </c>
      <c r="G1106" s="183" t="s">
        <v>1158</v>
      </c>
      <c r="H1106" s="168" t="s">
        <v>1320</v>
      </c>
      <c r="I1106" s="168" t="s">
        <v>1118</v>
      </c>
      <c r="J1106" s="186">
        <v>18000000</v>
      </c>
      <c r="K1106" s="185"/>
      <c r="L1106" s="168"/>
      <c r="M1106" s="185"/>
      <c r="N1106" s="168"/>
      <c r="O1106" s="168"/>
      <c r="P1106" s="168"/>
      <c r="Q1106" s="168"/>
      <c r="R1106" s="168"/>
      <c r="S1106" s="168"/>
      <c r="T1106" s="168"/>
      <c r="U1106" s="168"/>
      <c r="V1106" s="168"/>
      <c r="W1106" s="168" t="s">
        <v>1165</v>
      </c>
      <c r="X1106" s="183" t="s">
        <v>1160</v>
      </c>
      <c r="Y1106" s="168" t="s">
        <v>55</v>
      </c>
      <c r="Z1106" s="170">
        <v>2017011000179</v>
      </c>
      <c r="AA1106" s="170" t="s">
        <v>1238</v>
      </c>
      <c r="AB1106" s="169" t="s">
        <v>1166</v>
      </c>
      <c r="AC1106" s="169" t="s">
        <v>1269</v>
      </c>
      <c r="AD1106" s="170">
        <v>3202005</v>
      </c>
      <c r="AE1106" s="169" t="s">
        <v>1273</v>
      </c>
      <c r="AF1106" s="169" t="s">
        <v>1274</v>
      </c>
      <c r="AG1106" s="168" t="s">
        <v>1192</v>
      </c>
      <c r="AH1106" s="192"/>
    </row>
    <row r="1107" spans="1:34" ht="98.25" customHeight="1" x14ac:dyDescent="0.25">
      <c r="A1107" s="192"/>
      <c r="B1107" s="168" t="s">
        <v>1314</v>
      </c>
      <c r="C1107" s="168" t="s">
        <v>1369</v>
      </c>
      <c r="D1107" s="168" t="s">
        <v>1384</v>
      </c>
      <c r="E1107" s="183" t="s">
        <v>1384</v>
      </c>
      <c r="F1107" s="168" t="s">
        <v>1116</v>
      </c>
      <c r="G1107" s="183" t="s">
        <v>1158</v>
      </c>
      <c r="H1107" s="168" t="s">
        <v>1117</v>
      </c>
      <c r="I1107" s="168" t="s">
        <v>1118</v>
      </c>
      <c r="J1107" s="184">
        <v>25552333.52</v>
      </c>
      <c r="K1107" s="185">
        <v>0</v>
      </c>
      <c r="L1107" s="168" t="s">
        <v>1298</v>
      </c>
      <c r="M1107" s="185">
        <v>0</v>
      </c>
      <c r="N1107" s="168" t="s">
        <v>1298</v>
      </c>
      <c r="O1107" s="168"/>
      <c r="P1107" s="168" t="s">
        <v>1370</v>
      </c>
      <c r="Q1107" s="168"/>
      <c r="R1107" s="168" t="s">
        <v>1370</v>
      </c>
      <c r="S1107" s="168"/>
      <c r="T1107" s="168" t="s">
        <v>1370</v>
      </c>
      <c r="U1107" s="168"/>
      <c r="V1107" s="168" t="s">
        <v>1370</v>
      </c>
      <c r="W1107" s="168" t="s">
        <v>1119</v>
      </c>
      <c r="X1107" s="183" t="s">
        <v>1160</v>
      </c>
      <c r="Y1107" s="168" t="s">
        <v>363</v>
      </c>
      <c r="Z1107" s="170">
        <v>2019011000081</v>
      </c>
      <c r="AA1107" s="170" t="s">
        <v>1161</v>
      </c>
      <c r="AB1107" s="169" t="s">
        <v>1120</v>
      </c>
      <c r="AC1107" s="169" t="s">
        <v>606</v>
      </c>
      <c r="AD1107" s="170">
        <v>3299060</v>
      </c>
      <c r="AE1107" s="169" t="s">
        <v>1135</v>
      </c>
      <c r="AF1107" s="169" t="s">
        <v>607</v>
      </c>
      <c r="AG1107" s="168" t="s">
        <v>1151</v>
      </c>
      <c r="AH1107" s="192"/>
    </row>
    <row r="1108" spans="1:34" ht="98.25" customHeight="1" x14ac:dyDescent="0.25">
      <c r="A1108" s="192"/>
      <c r="B1108" s="168" t="s">
        <v>1314</v>
      </c>
      <c r="C1108" s="168" t="s">
        <v>1369</v>
      </c>
      <c r="D1108" s="168" t="s">
        <v>1385</v>
      </c>
      <c r="E1108" s="183" t="s">
        <v>1385</v>
      </c>
      <c r="F1108" s="168" t="s">
        <v>1116</v>
      </c>
      <c r="G1108" s="183" t="s">
        <v>1158</v>
      </c>
      <c r="H1108" s="168" t="s">
        <v>1117</v>
      </c>
      <c r="I1108" s="168" t="s">
        <v>1118</v>
      </c>
      <c r="J1108" s="184">
        <v>15532000</v>
      </c>
      <c r="K1108" s="185">
        <v>0</v>
      </c>
      <c r="L1108" s="168" t="s">
        <v>1298</v>
      </c>
      <c r="M1108" s="185">
        <v>0</v>
      </c>
      <c r="N1108" s="168" t="s">
        <v>1298</v>
      </c>
      <c r="O1108" s="168"/>
      <c r="P1108" s="168" t="s">
        <v>1370</v>
      </c>
      <c r="Q1108" s="168"/>
      <c r="R1108" s="168" t="s">
        <v>1370</v>
      </c>
      <c r="S1108" s="168"/>
      <c r="T1108" s="168" t="s">
        <v>1370</v>
      </c>
      <c r="U1108" s="168"/>
      <c r="V1108" s="168" t="s">
        <v>1370</v>
      </c>
      <c r="W1108" s="168" t="s">
        <v>1165</v>
      </c>
      <c r="X1108" s="183" t="s">
        <v>1160</v>
      </c>
      <c r="Y1108" s="168" t="s">
        <v>55</v>
      </c>
      <c r="Z1108" s="170">
        <v>2017011000179</v>
      </c>
      <c r="AA1108" s="170" t="s">
        <v>1238</v>
      </c>
      <c r="AB1108" s="169" t="s">
        <v>1166</v>
      </c>
      <c r="AC1108" s="169" t="s">
        <v>1167</v>
      </c>
      <c r="AD1108" s="170">
        <v>3202032</v>
      </c>
      <c r="AE1108" s="169" t="s">
        <v>1217</v>
      </c>
      <c r="AF1108" s="169" t="s">
        <v>1289</v>
      </c>
      <c r="AG1108" s="168" t="s">
        <v>1151</v>
      </c>
      <c r="AH1108" s="192"/>
    </row>
    <row r="1109" spans="1:34" ht="98.25" customHeight="1" x14ac:dyDescent="0.25">
      <c r="A1109" s="192"/>
      <c r="B1109" s="168" t="s">
        <v>1314</v>
      </c>
      <c r="C1109" s="168" t="s">
        <v>1369</v>
      </c>
      <c r="D1109" s="168" t="s">
        <v>1385</v>
      </c>
      <c r="E1109" s="183" t="s">
        <v>1385</v>
      </c>
      <c r="F1109" s="168" t="s">
        <v>1116</v>
      </c>
      <c r="G1109" s="183" t="s">
        <v>1158</v>
      </c>
      <c r="H1109" s="168" t="s">
        <v>1117</v>
      </c>
      <c r="I1109" s="168" t="s">
        <v>1118</v>
      </c>
      <c r="J1109" s="184">
        <v>15532000</v>
      </c>
      <c r="K1109" s="185">
        <v>0</v>
      </c>
      <c r="L1109" s="168" t="s">
        <v>1298</v>
      </c>
      <c r="M1109" s="185">
        <v>0</v>
      </c>
      <c r="N1109" s="168" t="s">
        <v>1298</v>
      </c>
      <c r="O1109" s="168"/>
      <c r="P1109" s="168" t="s">
        <v>1370</v>
      </c>
      <c r="Q1109" s="168"/>
      <c r="R1109" s="168" t="s">
        <v>1370</v>
      </c>
      <c r="S1109" s="168"/>
      <c r="T1109" s="168" t="s">
        <v>1370</v>
      </c>
      <c r="U1109" s="168"/>
      <c r="V1109" s="168" t="s">
        <v>1370</v>
      </c>
      <c r="W1109" s="168" t="s">
        <v>1165</v>
      </c>
      <c r="X1109" s="183" t="s">
        <v>1160</v>
      </c>
      <c r="Y1109" s="168" t="s">
        <v>55</v>
      </c>
      <c r="Z1109" s="170">
        <v>2017011000179</v>
      </c>
      <c r="AA1109" s="170" t="s">
        <v>1238</v>
      </c>
      <c r="AB1109" s="169" t="s">
        <v>1166</v>
      </c>
      <c r="AC1109" s="169" t="s">
        <v>1167</v>
      </c>
      <c r="AD1109" s="170">
        <v>3202032</v>
      </c>
      <c r="AE1109" s="169" t="s">
        <v>1217</v>
      </c>
      <c r="AF1109" s="169" t="s">
        <v>1289</v>
      </c>
      <c r="AG1109" s="168" t="s">
        <v>1151</v>
      </c>
      <c r="AH1109" s="192"/>
    </row>
    <row r="1110" spans="1:34" ht="98.25" customHeight="1" x14ac:dyDescent="0.25">
      <c r="A1110" s="192"/>
      <c r="B1110" s="168" t="s">
        <v>1314</v>
      </c>
      <c r="C1110" s="168" t="s">
        <v>1369</v>
      </c>
      <c r="D1110" s="168" t="s">
        <v>1385</v>
      </c>
      <c r="E1110" s="183" t="s">
        <v>1385</v>
      </c>
      <c r="F1110" s="168" t="s">
        <v>1116</v>
      </c>
      <c r="G1110" s="183" t="s">
        <v>1158</v>
      </c>
      <c r="H1110" s="168" t="s">
        <v>1117</v>
      </c>
      <c r="I1110" s="168" t="s">
        <v>1118</v>
      </c>
      <c r="J1110" s="184">
        <v>4096590.9090909096</v>
      </c>
      <c r="K1110" s="185">
        <v>0</v>
      </c>
      <c r="L1110" s="168" t="s">
        <v>1298</v>
      </c>
      <c r="M1110" s="185">
        <v>4096590.9090909096</v>
      </c>
      <c r="N1110" s="168">
        <v>47557</v>
      </c>
      <c r="O1110" s="168"/>
      <c r="P1110" s="168" t="s">
        <v>1370</v>
      </c>
      <c r="Q1110" s="168"/>
      <c r="R1110" s="168" t="s">
        <v>1370</v>
      </c>
      <c r="S1110" s="168"/>
      <c r="T1110" s="168" t="s">
        <v>1370</v>
      </c>
      <c r="U1110" s="168"/>
      <c r="V1110" s="168" t="s">
        <v>1370</v>
      </c>
      <c r="W1110" s="168" t="s">
        <v>1165</v>
      </c>
      <c r="X1110" s="183" t="s">
        <v>1160</v>
      </c>
      <c r="Y1110" s="168" t="s">
        <v>55</v>
      </c>
      <c r="Z1110" s="170">
        <v>2017011000179</v>
      </c>
      <c r="AA1110" s="170" t="s">
        <v>1238</v>
      </c>
      <c r="AB1110" s="169" t="s">
        <v>1166</v>
      </c>
      <c r="AC1110" s="169" t="s">
        <v>1167</v>
      </c>
      <c r="AD1110" s="170">
        <v>3202032</v>
      </c>
      <c r="AE1110" s="169" t="s">
        <v>1217</v>
      </c>
      <c r="AF1110" s="169" t="s">
        <v>1289</v>
      </c>
      <c r="AG1110" s="168" t="s">
        <v>1126</v>
      </c>
      <c r="AH1110" s="192"/>
    </row>
    <row r="1111" spans="1:34" ht="98.25" customHeight="1" x14ac:dyDescent="0.25">
      <c r="A1111" s="192"/>
      <c r="B1111" s="168" t="s">
        <v>1314</v>
      </c>
      <c r="C1111" s="168" t="s">
        <v>1369</v>
      </c>
      <c r="D1111" s="168" t="s">
        <v>1385</v>
      </c>
      <c r="E1111" s="183" t="s">
        <v>1385</v>
      </c>
      <c r="F1111" s="168" t="s">
        <v>1116</v>
      </c>
      <c r="G1111" s="183" t="s">
        <v>1158</v>
      </c>
      <c r="H1111" s="168" t="s">
        <v>1117</v>
      </c>
      <c r="I1111" s="168" t="s">
        <v>1118</v>
      </c>
      <c r="J1111" s="184">
        <v>7701590.9090909092</v>
      </c>
      <c r="K1111" s="185">
        <v>0</v>
      </c>
      <c r="L1111" s="168" t="s">
        <v>1298</v>
      </c>
      <c r="M1111" s="185">
        <v>7701590.9090909092</v>
      </c>
      <c r="N1111" s="168">
        <v>47557</v>
      </c>
      <c r="O1111" s="168"/>
      <c r="P1111" s="168" t="s">
        <v>1370</v>
      </c>
      <c r="Q1111" s="168"/>
      <c r="R1111" s="168" t="s">
        <v>1370</v>
      </c>
      <c r="S1111" s="168"/>
      <c r="T1111" s="168" t="s">
        <v>1370</v>
      </c>
      <c r="U1111" s="168"/>
      <c r="V1111" s="168" t="s">
        <v>1370</v>
      </c>
      <c r="W1111" s="168" t="s">
        <v>1165</v>
      </c>
      <c r="X1111" s="183" t="s">
        <v>1160</v>
      </c>
      <c r="Y1111" s="168" t="s">
        <v>55</v>
      </c>
      <c r="Z1111" s="170">
        <v>2017011000179</v>
      </c>
      <c r="AA1111" s="170" t="s">
        <v>1238</v>
      </c>
      <c r="AB1111" s="169" t="s">
        <v>1166</v>
      </c>
      <c r="AC1111" s="169" t="s">
        <v>1167</v>
      </c>
      <c r="AD1111" s="170">
        <v>3202032</v>
      </c>
      <c r="AE1111" s="169" t="s">
        <v>1217</v>
      </c>
      <c r="AF1111" s="169" t="s">
        <v>1289</v>
      </c>
      <c r="AG1111" s="168" t="s">
        <v>1126</v>
      </c>
      <c r="AH1111" s="192"/>
    </row>
    <row r="1112" spans="1:34" ht="98.25" customHeight="1" x14ac:dyDescent="0.25">
      <c r="A1112" s="192"/>
      <c r="B1112" s="168" t="s">
        <v>1314</v>
      </c>
      <c r="C1112" s="168" t="s">
        <v>1369</v>
      </c>
      <c r="D1112" s="168" t="s">
        <v>1385</v>
      </c>
      <c r="E1112" s="183" t="s">
        <v>1385</v>
      </c>
      <c r="F1112" s="168" t="s">
        <v>1116</v>
      </c>
      <c r="G1112" s="183" t="s">
        <v>1158</v>
      </c>
      <c r="H1112" s="168" t="s">
        <v>1117</v>
      </c>
      <c r="I1112" s="168" t="s">
        <v>1118</v>
      </c>
      <c r="J1112" s="184">
        <v>9438545.4545454551</v>
      </c>
      <c r="K1112" s="185">
        <v>0</v>
      </c>
      <c r="L1112" s="168" t="s">
        <v>1298</v>
      </c>
      <c r="M1112" s="185">
        <v>9438545.4545454551</v>
      </c>
      <c r="N1112" s="168">
        <v>47557</v>
      </c>
      <c r="O1112" s="168"/>
      <c r="P1112" s="168" t="s">
        <v>1370</v>
      </c>
      <c r="Q1112" s="168"/>
      <c r="R1112" s="168" t="s">
        <v>1370</v>
      </c>
      <c r="S1112" s="168"/>
      <c r="T1112" s="168" t="s">
        <v>1370</v>
      </c>
      <c r="U1112" s="168"/>
      <c r="V1112" s="168" t="s">
        <v>1370</v>
      </c>
      <c r="W1112" s="168" t="s">
        <v>1165</v>
      </c>
      <c r="X1112" s="183" t="s">
        <v>1160</v>
      </c>
      <c r="Y1112" s="168" t="s">
        <v>55</v>
      </c>
      <c r="Z1112" s="170">
        <v>2017011000179</v>
      </c>
      <c r="AA1112" s="170" t="s">
        <v>1238</v>
      </c>
      <c r="AB1112" s="169" t="s">
        <v>1166</v>
      </c>
      <c r="AC1112" s="169" t="s">
        <v>1167</v>
      </c>
      <c r="AD1112" s="170">
        <v>3202032</v>
      </c>
      <c r="AE1112" s="169" t="s">
        <v>1217</v>
      </c>
      <c r="AF1112" s="169" t="s">
        <v>1289</v>
      </c>
      <c r="AG1112" s="168" t="s">
        <v>1126</v>
      </c>
      <c r="AH1112" s="192"/>
    </row>
    <row r="1113" spans="1:34" ht="98.25" customHeight="1" x14ac:dyDescent="0.25">
      <c r="A1113" s="192"/>
      <c r="B1113" s="168" t="s">
        <v>1314</v>
      </c>
      <c r="C1113" s="168" t="s">
        <v>1369</v>
      </c>
      <c r="D1113" s="168" t="s">
        <v>1385</v>
      </c>
      <c r="E1113" s="183" t="s">
        <v>1385</v>
      </c>
      <c r="F1113" s="168" t="s">
        <v>1152</v>
      </c>
      <c r="G1113" s="183" t="s">
        <v>1158</v>
      </c>
      <c r="H1113" s="168" t="s">
        <v>1117</v>
      </c>
      <c r="I1113" s="168" t="s">
        <v>1118</v>
      </c>
      <c r="J1113" s="184">
        <v>5000000</v>
      </c>
      <c r="K1113" s="185">
        <v>0</v>
      </c>
      <c r="L1113" s="168" t="s">
        <v>1298</v>
      </c>
      <c r="M1113" s="185">
        <v>0</v>
      </c>
      <c r="N1113" s="168" t="s">
        <v>1298</v>
      </c>
      <c r="O1113" s="168"/>
      <c r="P1113" s="168" t="s">
        <v>1370</v>
      </c>
      <c r="Q1113" s="168"/>
      <c r="R1113" s="168" t="s">
        <v>1370</v>
      </c>
      <c r="S1113" s="168"/>
      <c r="T1113" s="168" t="s">
        <v>1370</v>
      </c>
      <c r="U1113" s="168"/>
      <c r="V1113" s="168" t="s">
        <v>1370</v>
      </c>
      <c r="W1113" s="168" t="s">
        <v>1165</v>
      </c>
      <c r="X1113" s="183" t="s">
        <v>1160</v>
      </c>
      <c r="Y1113" s="168" t="s">
        <v>55</v>
      </c>
      <c r="Z1113" s="170">
        <v>2017011000179</v>
      </c>
      <c r="AA1113" s="170" t="s">
        <v>1238</v>
      </c>
      <c r="AB1113" s="169" t="s">
        <v>1166</v>
      </c>
      <c r="AC1113" s="169" t="s">
        <v>1167</v>
      </c>
      <c r="AD1113" s="170">
        <v>3202032</v>
      </c>
      <c r="AE1113" s="169" t="s">
        <v>1217</v>
      </c>
      <c r="AF1113" s="169" t="s">
        <v>1289</v>
      </c>
      <c r="AG1113" s="168" t="s">
        <v>1126</v>
      </c>
      <c r="AH1113" s="192"/>
    </row>
    <row r="1114" spans="1:34" ht="98.25" customHeight="1" x14ac:dyDescent="0.25">
      <c r="A1114" s="192"/>
      <c r="B1114" s="168" t="s">
        <v>1314</v>
      </c>
      <c r="C1114" s="168" t="s">
        <v>1369</v>
      </c>
      <c r="D1114" s="168" t="s">
        <v>1385</v>
      </c>
      <c r="E1114" s="183" t="s">
        <v>1385</v>
      </c>
      <c r="F1114" s="168" t="s">
        <v>1152</v>
      </c>
      <c r="G1114" s="183" t="s">
        <v>1158</v>
      </c>
      <c r="H1114" s="168" t="s">
        <v>1117</v>
      </c>
      <c r="I1114" s="168" t="s">
        <v>1118</v>
      </c>
      <c r="J1114" s="184">
        <v>7000000</v>
      </c>
      <c r="K1114" s="185">
        <v>0</v>
      </c>
      <c r="L1114" s="168" t="s">
        <v>1298</v>
      </c>
      <c r="M1114" s="185">
        <v>0</v>
      </c>
      <c r="N1114" s="168" t="s">
        <v>1298</v>
      </c>
      <c r="O1114" s="168"/>
      <c r="P1114" s="168" t="s">
        <v>1370</v>
      </c>
      <c r="Q1114" s="168"/>
      <c r="R1114" s="168" t="s">
        <v>1370</v>
      </c>
      <c r="S1114" s="168"/>
      <c r="T1114" s="168" t="s">
        <v>1370</v>
      </c>
      <c r="U1114" s="168"/>
      <c r="V1114" s="168" t="s">
        <v>1370</v>
      </c>
      <c r="W1114" s="168" t="s">
        <v>1165</v>
      </c>
      <c r="X1114" s="183" t="s">
        <v>1160</v>
      </c>
      <c r="Y1114" s="168" t="s">
        <v>55</v>
      </c>
      <c r="Z1114" s="170">
        <v>2017011000179</v>
      </c>
      <c r="AA1114" s="170" t="s">
        <v>1238</v>
      </c>
      <c r="AB1114" s="169" t="s">
        <v>1166</v>
      </c>
      <c r="AC1114" s="169" t="s">
        <v>1167</v>
      </c>
      <c r="AD1114" s="170">
        <v>3202032</v>
      </c>
      <c r="AE1114" s="169" t="s">
        <v>1217</v>
      </c>
      <c r="AF1114" s="169" t="s">
        <v>1289</v>
      </c>
      <c r="AG1114" s="168" t="s">
        <v>1126</v>
      </c>
      <c r="AH1114" s="192"/>
    </row>
    <row r="1115" spans="1:34" ht="98.25" customHeight="1" x14ac:dyDescent="0.25">
      <c r="A1115" s="192"/>
      <c r="B1115" s="168" t="s">
        <v>1314</v>
      </c>
      <c r="C1115" s="168" t="s">
        <v>1369</v>
      </c>
      <c r="D1115" s="168" t="s">
        <v>1385</v>
      </c>
      <c r="E1115" s="183" t="s">
        <v>1385</v>
      </c>
      <c r="F1115" s="168" t="s">
        <v>1152</v>
      </c>
      <c r="G1115" s="183" t="s">
        <v>1158</v>
      </c>
      <c r="H1115" s="168" t="s">
        <v>1117</v>
      </c>
      <c r="I1115" s="168" t="s">
        <v>1118</v>
      </c>
      <c r="J1115" s="184">
        <v>6256000</v>
      </c>
      <c r="K1115" s="185">
        <v>0</v>
      </c>
      <c r="L1115" s="168" t="s">
        <v>1298</v>
      </c>
      <c r="M1115" s="185">
        <v>0</v>
      </c>
      <c r="N1115" s="168" t="s">
        <v>1298</v>
      </c>
      <c r="O1115" s="168"/>
      <c r="P1115" s="168" t="s">
        <v>1370</v>
      </c>
      <c r="Q1115" s="168"/>
      <c r="R1115" s="168" t="s">
        <v>1370</v>
      </c>
      <c r="S1115" s="168"/>
      <c r="T1115" s="168" t="s">
        <v>1370</v>
      </c>
      <c r="U1115" s="168"/>
      <c r="V1115" s="168" t="s">
        <v>1370</v>
      </c>
      <c r="W1115" s="168" t="s">
        <v>1165</v>
      </c>
      <c r="X1115" s="183" t="s">
        <v>1160</v>
      </c>
      <c r="Y1115" s="168" t="s">
        <v>55</v>
      </c>
      <c r="Z1115" s="170">
        <v>2017011000179</v>
      </c>
      <c r="AA1115" s="170" t="s">
        <v>1238</v>
      </c>
      <c r="AB1115" s="169" t="s">
        <v>1166</v>
      </c>
      <c r="AC1115" s="169" t="s">
        <v>1167</v>
      </c>
      <c r="AD1115" s="170">
        <v>3202032</v>
      </c>
      <c r="AE1115" s="169" t="s">
        <v>1217</v>
      </c>
      <c r="AF1115" s="169" t="s">
        <v>1289</v>
      </c>
      <c r="AG1115" s="168" t="s">
        <v>1192</v>
      </c>
      <c r="AH1115" s="192"/>
    </row>
    <row r="1116" spans="1:34" ht="98.25" customHeight="1" x14ac:dyDescent="0.25">
      <c r="A1116" s="192"/>
      <c r="B1116" s="168" t="s">
        <v>1314</v>
      </c>
      <c r="C1116" s="168" t="s">
        <v>1369</v>
      </c>
      <c r="D1116" s="168" t="s">
        <v>1385</v>
      </c>
      <c r="E1116" s="183" t="s">
        <v>1385</v>
      </c>
      <c r="F1116" s="168" t="s">
        <v>1223</v>
      </c>
      <c r="G1116" s="183" t="s">
        <v>1312</v>
      </c>
      <c r="H1116" s="168" t="s">
        <v>1117</v>
      </c>
      <c r="I1116" s="168" t="s">
        <v>1118</v>
      </c>
      <c r="J1116" s="184">
        <v>2499000</v>
      </c>
      <c r="K1116" s="185">
        <v>0</v>
      </c>
      <c r="L1116" s="168" t="s">
        <v>1298</v>
      </c>
      <c r="M1116" s="185">
        <v>0</v>
      </c>
      <c r="N1116" s="168" t="s">
        <v>1298</v>
      </c>
      <c r="O1116" s="168"/>
      <c r="P1116" s="168" t="s">
        <v>1370</v>
      </c>
      <c r="Q1116" s="168"/>
      <c r="R1116" s="168" t="s">
        <v>1370</v>
      </c>
      <c r="S1116" s="168"/>
      <c r="T1116" s="168" t="s">
        <v>1370</v>
      </c>
      <c r="U1116" s="168"/>
      <c r="V1116" s="168" t="s">
        <v>1370</v>
      </c>
      <c r="W1116" s="168" t="s">
        <v>1165</v>
      </c>
      <c r="X1116" s="183" t="s">
        <v>1160</v>
      </c>
      <c r="Y1116" s="168" t="s">
        <v>55</v>
      </c>
      <c r="Z1116" s="170">
        <v>2017011000179</v>
      </c>
      <c r="AA1116" s="170" t="s">
        <v>1238</v>
      </c>
      <c r="AB1116" s="169" t="s">
        <v>1166</v>
      </c>
      <c r="AC1116" s="169" t="s">
        <v>1167</v>
      </c>
      <c r="AD1116" s="170">
        <v>3202032</v>
      </c>
      <c r="AE1116" s="169" t="s">
        <v>1217</v>
      </c>
      <c r="AF1116" s="169" t="s">
        <v>1289</v>
      </c>
      <c r="AG1116" s="168" t="s">
        <v>1192</v>
      </c>
      <c r="AH1116" s="192"/>
    </row>
    <row r="1117" spans="1:34" ht="98.25" customHeight="1" x14ac:dyDescent="0.25">
      <c r="A1117" s="192"/>
      <c r="B1117" s="168" t="s">
        <v>1314</v>
      </c>
      <c r="C1117" s="168" t="s">
        <v>1369</v>
      </c>
      <c r="D1117" s="168" t="s">
        <v>1385</v>
      </c>
      <c r="E1117" s="183" t="s">
        <v>1385</v>
      </c>
      <c r="F1117" s="168" t="s">
        <v>1223</v>
      </c>
      <c r="G1117" s="183" t="s">
        <v>1312</v>
      </c>
      <c r="H1117" s="168" t="s">
        <v>1117</v>
      </c>
      <c r="I1117" s="168" t="s">
        <v>1118</v>
      </c>
      <c r="J1117" s="184">
        <v>3000000</v>
      </c>
      <c r="K1117" s="185">
        <v>0</v>
      </c>
      <c r="L1117" s="168" t="s">
        <v>1298</v>
      </c>
      <c r="M1117" s="185">
        <v>0</v>
      </c>
      <c r="N1117" s="168" t="s">
        <v>1298</v>
      </c>
      <c r="O1117" s="168"/>
      <c r="P1117" s="168" t="s">
        <v>1370</v>
      </c>
      <c r="Q1117" s="168"/>
      <c r="R1117" s="168" t="s">
        <v>1370</v>
      </c>
      <c r="S1117" s="168"/>
      <c r="T1117" s="168" t="s">
        <v>1370</v>
      </c>
      <c r="U1117" s="168"/>
      <c r="V1117" s="168" t="s">
        <v>1370</v>
      </c>
      <c r="W1117" s="168" t="s">
        <v>1165</v>
      </c>
      <c r="X1117" s="183" t="s">
        <v>1160</v>
      </c>
      <c r="Y1117" s="168" t="s">
        <v>55</v>
      </c>
      <c r="Z1117" s="170">
        <v>2017011000179</v>
      </c>
      <c r="AA1117" s="170" t="s">
        <v>1238</v>
      </c>
      <c r="AB1117" s="169" t="s">
        <v>1166</v>
      </c>
      <c r="AC1117" s="169" t="s">
        <v>1167</v>
      </c>
      <c r="AD1117" s="170">
        <v>3202032</v>
      </c>
      <c r="AE1117" s="169" t="s">
        <v>1217</v>
      </c>
      <c r="AF1117" s="169" t="s">
        <v>1289</v>
      </c>
      <c r="AG1117" s="168" t="s">
        <v>1150</v>
      </c>
      <c r="AH1117" s="192"/>
    </row>
    <row r="1118" spans="1:34" ht="98.25" customHeight="1" x14ac:dyDescent="0.25">
      <c r="A1118" s="192"/>
      <c r="B1118" s="168" t="s">
        <v>1314</v>
      </c>
      <c r="C1118" s="168" t="s">
        <v>1369</v>
      </c>
      <c r="D1118" s="168" t="s">
        <v>1385</v>
      </c>
      <c r="E1118" s="183" t="s">
        <v>1385</v>
      </c>
      <c r="F1118" s="168" t="s">
        <v>1116</v>
      </c>
      <c r="G1118" s="183" t="s">
        <v>1158</v>
      </c>
      <c r="H1118" s="168" t="s">
        <v>1117</v>
      </c>
      <c r="I1118" s="168" t="s">
        <v>1118</v>
      </c>
      <c r="J1118" s="184">
        <v>15532000</v>
      </c>
      <c r="K1118" s="185">
        <v>0</v>
      </c>
      <c r="L1118" s="168" t="s">
        <v>1298</v>
      </c>
      <c r="M1118" s="185">
        <v>0</v>
      </c>
      <c r="N1118" s="168" t="s">
        <v>1298</v>
      </c>
      <c r="O1118" s="168" t="s">
        <v>1199</v>
      </c>
      <c r="P1118" s="168" t="s">
        <v>1371</v>
      </c>
      <c r="Q1118" s="168"/>
      <c r="R1118" s="168" t="s">
        <v>1370</v>
      </c>
      <c r="S1118" s="168"/>
      <c r="T1118" s="168" t="s">
        <v>1370</v>
      </c>
      <c r="U1118" s="168"/>
      <c r="V1118" s="168" t="s">
        <v>1370</v>
      </c>
      <c r="W1118" s="168" t="s">
        <v>1165</v>
      </c>
      <c r="X1118" s="183" t="s">
        <v>1160</v>
      </c>
      <c r="Y1118" s="168" t="s">
        <v>55</v>
      </c>
      <c r="Z1118" s="170">
        <v>2017011000179</v>
      </c>
      <c r="AA1118" s="170" t="s">
        <v>1238</v>
      </c>
      <c r="AB1118" s="169" t="s">
        <v>1166</v>
      </c>
      <c r="AC1118" s="169" t="s">
        <v>1269</v>
      </c>
      <c r="AD1118" s="170">
        <v>3202005</v>
      </c>
      <c r="AE1118" s="169" t="s">
        <v>1273</v>
      </c>
      <c r="AF1118" s="169" t="s">
        <v>1274</v>
      </c>
      <c r="AG1118" s="168" t="s">
        <v>1151</v>
      </c>
      <c r="AH1118" s="192"/>
    </row>
    <row r="1119" spans="1:34" ht="98.25" customHeight="1" x14ac:dyDescent="0.25">
      <c r="A1119" s="192"/>
      <c r="B1119" s="168" t="s">
        <v>1314</v>
      </c>
      <c r="C1119" s="168" t="s">
        <v>1369</v>
      </c>
      <c r="D1119" s="168" t="s">
        <v>1385</v>
      </c>
      <c r="E1119" s="183" t="s">
        <v>1385</v>
      </c>
      <c r="F1119" s="168" t="s">
        <v>1116</v>
      </c>
      <c r="G1119" s="183" t="s">
        <v>1158</v>
      </c>
      <c r="H1119" s="168" t="s">
        <v>1117</v>
      </c>
      <c r="I1119" s="168" t="s">
        <v>1118</v>
      </c>
      <c r="J1119" s="184">
        <v>15532000</v>
      </c>
      <c r="K1119" s="185">
        <v>0</v>
      </c>
      <c r="L1119" s="168" t="s">
        <v>1298</v>
      </c>
      <c r="M1119" s="185">
        <v>0</v>
      </c>
      <c r="N1119" s="168" t="s">
        <v>1298</v>
      </c>
      <c r="O1119" s="168" t="s">
        <v>1199</v>
      </c>
      <c r="P1119" s="168" t="s">
        <v>1371</v>
      </c>
      <c r="Q1119" s="168"/>
      <c r="R1119" s="168" t="s">
        <v>1370</v>
      </c>
      <c r="S1119" s="168"/>
      <c r="T1119" s="168" t="s">
        <v>1370</v>
      </c>
      <c r="U1119" s="168"/>
      <c r="V1119" s="168" t="s">
        <v>1370</v>
      </c>
      <c r="W1119" s="168" t="s">
        <v>1165</v>
      </c>
      <c r="X1119" s="183" t="s">
        <v>1160</v>
      </c>
      <c r="Y1119" s="168" t="s">
        <v>55</v>
      </c>
      <c r="Z1119" s="170">
        <v>2017011000179</v>
      </c>
      <c r="AA1119" s="170" t="s">
        <v>1238</v>
      </c>
      <c r="AB1119" s="169" t="s">
        <v>1166</v>
      </c>
      <c r="AC1119" s="169" t="s">
        <v>1269</v>
      </c>
      <c r="AD1119" s="170">
        <v>3202005</v>
      </c>
      <c r="AE1119" s="169" t="s">
        <v>1273</v>
      </c>
      <c r="AF1119" s="169" t="s">
        <v>1274</v>
      </c>
      <c r="AG1119" s="168" t="s">
        <v>1151</v>
      </c>
      <c r="AH1119" s="192"/>
    </row>
    <row r="1120" spans="1:34" ht="98.25" customHeight="1" x14ac:dyDescent="0.25">
      <c r="A1120" s="192"/>
      <c r="B1120" s="168" t="s">
        <v>1314</v>
      </c>
      <c r="C1120" s="168" t="s">
        <v>1369</v>
      </c>
      <c r="D1120" s="168" t="s">
        <v>1385</v>
      </c>
      <c r="E1120" s="183" t="s">
        <v>1385</v>
      </c>
      <c r="F1120" s="168" t="s">
        <v>1116</v>
      </c>
      <c r="G1120" s="183" t="s">
        <v>1158</v>
      </c>
      <c r="H1120" s="168" t="s">
        <v>1117</v>
      </c>
      <c r="I1120" s="168" t="s">
        <v>1118</v>
      </c>
      <c r="J1120" s="184">
        <v>15626133</v>
      </c>
      <c r="K1120" s="185">
        <v>0</v>
      </c>
      <c r="L1120" s="168" t="s">
        <v>1298</v>
      </c>
      <c r="M1120" s="185">
        <v>0</v>
      </c>
      <c r="N1120" s="168" t="s">
        <v>1298</v>
      </c>
      <c r="O1120" s="168" t="s">
        <v>1199</v>
      </c>
      <c r="P1120" s="168" t="s">
        <v>1371</v>
      </c>
      <c r="Q1120" s="168"/>
      <c r="R1120" s="168" t="s">
        <v>1370</v>
      </c>
      <c r="S1120" s="168"/>
      <c r="T1120" s="168" t="s">
        <v>1370</v>
      </c>
      <c r="U1120" s="168"/>
      <c r="V1120" s="168" t="s">
        <v>1370</v>
      </c>
      <c r="W1120" s="168" t="s">
        <v>1165</v>
      </c>
      <c r="X1120" s="183" t="s">
        <v>1160</v>
      </c>
      <c r="Y1120" s="168" t="s">
        <v>55</v>
      </c>
      <c r="Z1120" s="170">
        <v>2017011000179</v>
      </c>
      <c r="AA1120" s="170" t="s">
        <v>1238</v>
      </c>
      <c r="AB1120" s="169" t="s">
        <v>1166</v>
      </c>
      <c r="AC1120" s="169" t="s">
        <v>1269</v>
      </c>
      <c r="AD1120" s="170">
        <v>3202005</v>
      </c>
      <c r="AE1120" s="169" t="s">
        <v>1273</v>
      </c>
      <c r="AF1120" s="169" t="s">
        <v>1274</v>
      </c>
      <c r="AG1120" s="168" t="s">
        <v>1151</v>
      </c>
      <c r="AH1120" s="192"/>
    </row>
    <row r="1121" spans="1:34" ht="98.25" customHeight="1" x14ac:dyDescent="0.25">
      <c r="A1121" s="192"/>
      <c r="B1121" s="168" t="s">
        <v>1314</v>
      </c>
      <c r="C1121" s="168" t="s">
        <v>1369</v>
      </c>
      <c r="D1121" s="168" t="s">
        <v>1385</v>
      </c>
      <c r="E1121" s="183" t="s">
        <v>1385</v>
      </c>
      <c r="F1121" s="168" t="s">
        <v>1116</v>
      </c>
      <c r="G1121" s="183" t="s">
        <v>1158</v>
      </c>
      <c r="H1121" s="168" t="s">
        <v>1117</v>
      </c>
      <c r="I1121" s="168" t="s">
        <v>1118</v>
      </c>
      <c r="J1121" s="184">
        <v>15626133</v>
      </c>
      <c r="K1121" s="185">
        <v>0</v>
      </c>
      <c r="L1121" s="168" t="s">
        <v>1298</v>
      </c>
      <c r="M1121" s="185">
        <v>0</v>
      </c>
      <c r="N1121" s="168" t="s">
        <v>1298</v>
      </c>
      <c r="O1121" s="168" t="s">
        <v>1199</v>
      </c>
      <c r="P1121" s="168" t="s">
        <v>1371</v>
      </c>
      <c r="Q1121" s="168"/>
      <c r="R1121" s="168" t="s">
        <v>1370</v>
      </c>
      <c r="S1121" s="168"/>
      <c r="T1121" s="168" t="s">
        <v>1370</v>
      </c>
      <c r="U1121" s="168"/>
      <c r="V1121" s="168" t="s">
        <v>1370</v>
      </c>
      <c r="W1121" s="168" t="s">
        <v>1165</v>
      </c>
      <c r="X1121" s="183" t="s">
        <v>1160</v>
      </c>
      <c r="Y1121" s="168" t="s">
        <v>55</v>
      </c>
      <c r="Z1121" s="170">
        <v>2017011000179</v>
      </c>
      <c r="AA1121" s="170" t="s">
        <v>1238</v>
      </c>
      <c r="AB1121" s="169" t="s">
        <v>1166</v>
      </c>
      <c r="AC1121" s="169" t="s">
        <v>1269</v>
      </c>
      <c r="AD1121" s="170">
        <v>3202005</v>
      </c>
      <c r="AE1121" s="169" t="s">
        <v>1273</v>
      </c>
      <c r="AF1121" s="169" t="s">
        <v>1274</v>
      </c>
      <c r="AG1121" s="168" t="s">
        <v>1151</v>
      </c>
      <c r="AH1121" s="192"/>
    </row>
    <row r="1122" spans="1:34" ht="98.25" customHeight="1" x14ac:dyDescent="0.25">
      <c r="A1122" s="192"/>
      <c r="B1122" s="168" t="s">
        <v>1314</v>
      </c>
      <c r="C1122" s="168" t="s">
        <v>1369</v>
      </c>
      <c r="D1122" s="168" t="s">
        <v>1385</v>
      </c>
      <c r="E1122" s="183" t="s">
        <v>1385</v>
      </c>
      <c r="F1122" s="168" t="s">
        <v>1116</v>
      </c>
      <c r="G1122" s="183" t="s">
        <v>1158</v>
      </c>
      <c r="H1122" s="168" t="s">
        <v>1117</v>
      </c>
      <c r="I1122" s="168" t="s">
        <v>1118</v>
      </c>
      <c r="J1122" s="184">
        <v>15626133</v>
      </c>
      <c r="K1122" s="185">
        <v>0</v>
      </c>
      <c r="L1122" s="168" t="s">
        <v>1298</v>
      </c>
      <c r="M1122" s="185">
        <v>0</v>
      </c>
      <c r="N1122" s="168" t="s">
        <v>1298</v>
      </c>
      <c r="O1122" s="168" t="s">
        <v>1199</v>
      </c>
      <c r="P1122" s="168" t="s">
        <v>1371</v>
      </c>
      <c r="Q1122" s="168"/>
      <c r="R1122" s="168" t="s">
        <v>1370</v>
      </c>
      <c r="S1122" s="168"/>
      <c r="T1122" s="168" t="s">
        <v>1370</v>
      </c>
      <c r="U1122" s="168"/>
      <c r="V1122" s="168" t="s">
        <v>1370</v>
      </c>
      <c r="W1122" s="168" t="s">
        <v>1165</v>
      </c>
      <c r="X1122" s="183" t="s">
        <v>1160</v>
      </c>
      <c r="Y1122" s="168" t="s">
        <v>55</v>
      </c>
      <c r="Z1122" s="170">
        <v>2017011000179</v>
      </c>
      <c r="AA1122" s="170" t="s">
        <v>1238</v>
      </c>
      <c r="AB1122" s="169" t="s">
        <v>1166</v>
      </c>
      <c r="AC1122" s="169" t="s">
        <v>1269</v>
      </c>
      <c r="AD1122" s="170">
        <v>3202005</v>
      </c>
      <c r="AE1122" s="169" t="s">
        <v>1273</v>
      </c>
      <c r="AF1122" s="169" t="s">
        <v>1274</v>
      </c>
      <c r="AG1122" s="168" t="s">
        <v>1151</v>
      </c>
      <c r="AH1122" s="192"/>
    </row>
    <row r="1123" spans="1:34" ht="98.25" customHeight="1" x14ac:dyDescent="0.25">
      <c r="A1123" s="192"/>
      <c r="B1123" s="168" t="s">
        <v>1314</v>
      </c>
      <c r="C1123" s="168" t="s">
        <v>1369</v>
      </c>
      <c r="D1123" s="168" t="s">
        <v>1385</v>
      </c>
      <c r="E1123" s="183" t="s">
        <v>1385</v>
      </c>
      <c r="F1123" s="168" t="s">
        <v>1116</v>
      </c>
      <c r="G1123" s="183" t="s">
        <v>1158</v>
      </c>
      <c r="H1123" s="168" t="s">
        <v>1117</v>
      </c>
      <c r="I1123" s="168" t="s">
        <v>1118</v>
      </c>
      <c r="J1123" s="184">
        <v>15532000</v>
      </c>
      <c r="K1123" s="185">
        <v>0</v>
      </c>
      <c r="L1123" s="168" t="s">
        <v>1298</v>
      </c>
      <c r="M1123" s="185">
        <v>0</v>
      </c>
      <c r="N1123" s="168" t="s">
        <v>1298</v>
      </c>
      <c r="O1123" s="168" t="s">
        <v>1199</v>
      </c>
      <c r="P1123" s="168" t="s">
        <v>1371</v>
      </c>
      <c r="Q1123" s="168"/>
      <c r="R1123" s="168" t="s">
        <v>1370</v>
      </c>
      <c r="S1123" s="168"/>
      <c r="T1123" s="168" t="s">
        <v>1370</v>
      </c>
      <c r="U1123" s="168"/>
      <c r="V1123" s="168" t="s">
        <v>1370</v>
      </c>
      <c r="W1123" s="168" t="s">
        <v>1165</v>
      </c>
      <c r="X1123" s="183" t="s">
        <v>1160</v>
      </c>
      <c r="Y1123" s="168" t="s">
        <v>55</v>
      </c>
      <c r="Z1123" s="170">
        <v>2017011000179</v>
      </c>
      <c r="AA1123" s="170" t="s">
        <v>1238</v>
      </c>
      <c r="AB1123" s="169" t="s">
        <v>1166</v>
      </c>
      <c r="AC1123" s="169" t="s">
        <v>1269</v>
      </c>
      <c r="AD1123" s="170">
        <v>3202005</v>
      </c>
      <c r="AE1123" s="169" t="s">
        <v>1273</v>
      </c>
      <c r="AF1123" s="169" t="s">
        <v>1274</v>
      </c>
      <c r="AG1123" s="168" t="s">
        <v>1151</v>
      </c>
      <c r="AH1123" s="192"/>
    </row>
    <row r="1124" spans="1:34" ht="98.25" customHeight="1" x14ac:dyDescent="0.25">
      <c r="A1124" s="192"/>
      <c r="B1124" s="168" t="s">
        <v>1314</v>
      </c>
      <c r="C1124" s="168" t="s">
        <v>1369</v>
      </c>
      <c r="D1124" s="168" t="s">
        <v>1385</v>
      </c>
      <c r="E1124" s="183" t="s">
        <v>1385</v>
      </c>
      <c r="F1124" s="168" t="s">
        <v>1116</v>
      </c>
      <c r="G1124" s="183" t="s">
        <v>1158</v>
      </c>
      <c r="H1124" s="168" t="s">
        <v>1117</v>
      </c>
      <c r="I1124" s="168" t="s">
        <v>1118</v>
      </c>
      <c r="J1124" s="184">
        <v>15626133</v>
      </c>
      <c r="K1124" s="185">
        <v>0</v>
      </c>
      <c r="L1124" s="168" t="s">
        <v>1298</v>
      </c>
      <c r="M1124" s="185">
        <v>0</v>
      </c>
      <c r="N1124" s="168" t="s">
        <v>1298</v>
      </c>
      <c r="O1124" s="168" t="s">
        <v>1199</v>
      </c>
      <c r="P1124" s="168" t="s">
        <v>1371</v>
      </c>
      <c r="Q1124" s="168"/>
      <c r="R1124" s="168" t="s">
        <v>1370</v>
      </c>
      <c r="S1124" s="168"/>
      <c r="T1124" s="168" t="s">
        <v>1370</v>
      </c>
      <c r="U1124" s="168"/>
      <c r="V1124" s="168" t="s">
        <v>1370</v>
      </c>
      <c r="W1124" s="168" t="s">
        <v>1165</v>
      </c>
      <c r="X1124" s="183" t="s">
        <v>1160</v>
      </c>
      <c r="Y1124" s="168" t="s">
        <v>55</v>
      </c>
      <c r="Z1124" s="170">
        <v>2017011000179</v>
      </c>
      <c r="AA1124" s="170" t="s">
        <v>1238</v>
      </c>
      <c r="AB1124" s="169" t="s">
        <v>1166</v>
      </c>
      <c r="AC1124" s="169" t="s">
        <v>1269</v>
      </c>
      <c r="AD1124" s="170">
        <v>3202005</v>
      </c>
      <c r="AE1124" s="169" t="s">
        <v>1273</v>
      </c>
      <c r="AF1124" s="169" t="s">
        <v>1274</v>
      </c>
      <c r="AG1124" s="168" t="s">
        <v>1151</v>
      </c>
      <c r="AH1124" s="192"/>
    </row>
    <row r="1125" spans="1:34" ht="98.25" customHeight="1" x14ac:dyDescent="0.25">
      <c r="A1125" s="192"/>
      <c r="B1125" s="168" t="s">
        <v>1314</v>
      </c>
      <c r="C1125" s="168" t="s">
        <v>1369</v>
      </c>
      <c r="D1125" s="168" t="s">
        <v>1385</v>
      </c>
      <c r="E1125" s="183" t="s">
        <v>1385</v>
      </c>
      <c r="F1125" s="168" t="s">
        <v>1116</v>
      </c>
      <c r="G1125" s="183" t="s">
        <v>1158</v>
      </c>
      <c r="H1125" s="168" t="s">
        <v>1117</v>
      </c>
      <c r="I1125" s="168" t="s">
        <v>1118</v>
      </c>
      <c r="J1125" s="184">
        <v>13649333</v>
      </c>
      <c r="K1125" s="185">
        <v>0</v>
      </c>
      <c r="L1125" s="168" t="s">
        <v>1298</v>
      </c>
      <c r="M1125" s="185">
        <v>0</v>
      </c>
      <c r="N1125" s="168" t="s">
        <v>1298</v>
      </c>
      <c r="O1125" s="168" t="s">
        <v>1199</v>
      </c>
      <c r="P1125" s="168" t="s">
        <v>1371</v>
      </c>
      <c r="Q1125" s="168"/>
      <c r="R1125" s="168" t="s">
        <v>1370</v>
      </c>
      <c r="S1125" s="168"/>
      <c r="T1125" s="168" t="s">
        <v>1370</v>
      </c>
      <c r="U1125" s="168"/>
      <c r="V1125" s="168" t="s">
        <v>1370</v>
      </c>
      <c r="W1125" s="168" t="s">
        <v>1165</v>
      </c>
      <c r="X1125" s="183" t="s">
        <v>1160</v>
      </c>
      <c r="Y1125" s="168" t="s">
        <v>55</v>
      </c>
      <c r="Z1125" s="170">
        <v>2017011000179</v>
      </c>
      <c r="AA1125" s="170" t="s">
        <v>1238</v>
      </c>
      <c r="AB1125" s="169" t="s">
        <v>1166</v>
      </c>
      <c r="AC1125" s="169" t="s">
        <v>1269</v>
      </c>
      <c r="AD1125" s="170">
        <v>3202005</v>
      </c>
      <c r="AE1125" s="169" t="s">
        <v>1273</v>
      </c>
      <c r="AF1125" s="169" t="s">
        <v>1274</v>
      </c>
      <c r="AG1125" s="168" t="s">
        <v>1151</v>
      </c>
      <c r="AH1125" s="192"/>
    </row>
    <row r="1126" spans="1:34" ht="98.25" customHeight="1" x14ac:dyDescent="0.25">
      <c r="A1126" s="192"/>
      <c r="B1126" s="168" t="s">
        <v>1314</v>
      </c>
      <c r="C1126" s="168" t="s">
        <v>1369</v>
      </c>
      <c r="D1126" s="168" t="s">
        <v>1385</v>
      </c>
      <c r="E1126" s="183" t="s">
        <v>1385</v>
      </c>
      <c r="F1126" s="168" t="s">
        <v>1116</v>
      </c>
      <c r="G1126" s="183" t="s">
        <v>1158</v>
      </c>
      <c r="H1126" s="168" t="s">
        <v>1117</v>
      </c>
      <c r="I1126" s="168" t="s">
        <v>1118</v>
      </c>
      <c r="J1126" s="184">
        <v>15532000</v>
      </c>
      <c r="K1126" s="185">
        <v>0</v>
      </c>
      <c r="L1126" s="168" t="s">
        <v>1298</v>
      </c>
      <c r="M1126" s="185">
        <v>0</v>
      </c>
      <c r="N1126" s="168" t="s">
        <v>1298</v>
      </c>
      <c r="O1126" s="168" t="s">
        <v>1199</v>
      </c>
      <c r="P1126" s="168" t="s">
        <v>1371</v>
      </c>
      <c r="Q1126" s="168"/>
      <c r="R1126" s="168" t="s">
        <v>1370</v>
      </c>
      <c r="S1126" s="168"/>
      <c r="T1126" s="168" t="s">
        <v>1370</v>
      </c>
      <c r="U1126" s="168"/>
      <c r="V1126" s="168" t="s">
        <v>1370</v>
      </c>
      <c r="W1126" s="168" t="s">
        <v>1165</v>
      </c>
      <c r="X1126" s="183" t="s">
        <v>1160</v>
      </c>
      <c r="Y1126" s="168" t="s">
        <v>55</v>
      </c>
      <c r="Z1126" s="170">
        <v>2017011000179</v>
      </c>
      <c r="AA1126" s="170" t="s">
        <v>1238</v>
      </c>
      <c r="AB1126" s="169" t="s">
        <v>1166</v>
      </c>
      <c r="AC1126" s="169" t="s">
        <v>1269</v>
      </c>
      <c r="AD1126" s="170">
        <v>3202005</v>
      </c>
      <c r="AE1126" s="169" t="s">
        <v>1273</v>
      </c>
      <c r="AF1126" s="169" t="s">
        <v>1274</v>
      </c>
      <c r="AG1126" s="168" t="s">
        <v>1151</v>
      </c>
      <c r="AH1126" s="192"/>
    </row>
    <row r="1127" spans="1:34" ht="98.25" customHeight="1" x14ac:dyDescent="0.25">
      <c r="A1127" s="192"/>
      <c r="B1127" s="168" t="s">
        <v>1314</v>
      </c>
      <c r="C1127" s="168" t="s">
        <v>1369</v>
      </c>
      <c r="D1127" s="168" t="s">
        <v>1385</v>
      </c>
      <c r="E1127" s="183" t="s">
        <v>1385</v>
      </c>
      <c r="F1127" s="168" t="s">
        <v>1116</v>
      </c>
      <c r="G1127" s="183" t="s">
        <v>1158</v>
      </c>
      <c r="H1127" s="168" t="s">
        <v>1117</v>
      </c>
      <c r="I1127" s="168" t="s">
        <v>1118</v>
      </c>
      <c r="J1127" s="184">
        <v>15532000</v>
      </c>
      <c r="K1127" s="185">
        <v>0</v>
      </c>
      <c r="L1127" s="168" t="s">
        <v>1298</v>
      </c>
      <c r="M1127" s="185">
        <v>0</v>
      </c>
      <c r="N1127" s="168" t="s">
        <v>1298</v>
      </c>
      <c r="O1127" s="168" t="s">
        <v>1199</v>
      </c>
      <c r="P1127" s="168" t="s">
        <v>1371</v>
      </c>
      <c r="Q1127" s="168"/>
      <c r="R1127" s="168" t="s">
        <v>1370</v>
      </c>
      <c r="S1127" s="168"/>
      <c r="T1127" s="168" t="s">
        <v>1370</v>
      </c>
      <c r="U1127" s="168"/>
      <c r="V1127" s="168" t="s">
        <v>1370</v>
      </c>
      <c r="W1127" s="168" t="s">
        <v>1165</v>
      </c>
      <c r="X1127" s="183" t="s">
        <v>1160</v>
      </c>
      <c r="Y1127" s="168" t="s">
        <v>55</v>
      </c>
      <c r="Z1127" s="170">
        <v>2017011000179</v>
      </c>
      <c r="AA1127" s="170" t="s">
        <v>1238</v>
      </c>
      <c r="AB1127" s="169" t="s">
        <v>1166</v>
      </c>
      <c r="AC1127" s="169" t="s">
        <v>1269</v>
      </c>
      <c r="AD1127" s="170">
        <v>3202005</v>
      </c>
      <c r="AE1127" s="169" t="s">
        <v>1273</v>
      </c>
      <c r="AF1127" s="169" t="s">
        <v>1274</v>
      </c>
      <c r="AG1127" s="168" t="s">
        <v>1151</v>
      </c>
      <c r="AH1127" s="192"/>
    </row>
    <row r="1128" spans="1:34" ht="98.25" customHeight="1" x14ac:dyDescent="0.25">
      <c r="A1128" s="192"/>
      <c r="B1128" s="168" t="s">
        <v>1314</v>
      </c>
      <c r="C1128" s="168" t="s">
        <v>1369</v>
      </c>
      <c r="D1128" s="168" t="s">
        <v>1385</v>
      </c>
      <c r="E1128" s="183" t="s">
        <v>1385</v>
      </c>
      <c r="F1128" s="168" t="s">
        <v>1116</v>
      </c>
      <c r="G1128" s="183" t="s">
        <v>1158</v>
      </c>
      <c r="H1128" s="168" t="s">
        <v>1117</v>
      </c>
      <c r="I1128" s="168" t="s">
        <v>1118</v>
      </c>
      <c r="J1128" s="184">
        <v>15532000</v>
      </c>
      <c r="K1128" s="185">
        <v>0</v>
      </c>
      <c r="L1128" s="168" t="s">
        <v>1298</v>
      </c>
      <c r="M1128" s="185">
        <v>0</v>
      </c>
      <c r="N1128" s="168" t="s">
        <v>1298</v>
      </c>
      <c r="O1128" s="168" t="s">
        <v>1199</v>
      </c>
      <c r="P1128" s="168" t="s">
        <v>1371</v>
      </c>
      <c r="Q1128" s="168"/>
      <c r="R1128" s="168" t="s">
        <v>1370</v>
      </c>
      <c r="S1128" s="168"/>
      <c r="T1128" s="168" t="s">
        <v>1370</v>
      </c>
      <c r="U1128" s="168"/>
      <c r="V1128" s="168" t="s">
        <v>1370</v>
      </c>
      <c r="W1128" s="168" t="s">
        <v>1165</v>
      </c>
      <c r="X1128" s="183" t="s">
        <v>1160</v>
      </c>
      <c r="Y1128" s="168" t="s">
        <v>55</v>
      </c>
      <c r="Z1128" s="170">
        <v>2017011000179</v>
      </c>
      <c r="AA1128" s="170" t="s">
        <v>1238</v>
      </c>
      <c r="AB1128" s="169" t="s">
        <v>1166</v>
      </c>
      <c r="AC1128" s="169" t="s">
        <v>1269</v>
      </c>
      <c r="AD1128" s="170">
        <v>3202005</v>
      </c>
      <c r="AE1128" s="169" t="s">
        <v>1273</v>
      </c>
      <c r="AF1128" s="169" t="s">
        <v>1274</v>
      </c>
      <c r="AG1128" s="168" t="s">
        <v>1151</v>
      </c>
      <c r="AH1128" s="192"/>
    </row>
    <row r="1129" spans="1:34" ht="98.25" customHeight="1" x14ac:dyDescent="0.25">
      <c r="A1129" s="192"/>
      <c r="B1129" s="168" t="s">
        <v>1314</v>
      </c>
      <c r="C1129" s="168" t="s">
        <v>1369</v>
      </c>
      <c r="D1129" s="168" t="s">
        <v>1385</v>
      </c>
      <c r="E1129" s="183" t="s">
        <v>1385</v>
      </c>
      <c r="F1129" s="168" t="s">
        <v>1116</v>
      </c>
      <c r="G1129" s="183" t="s">
        <v>1158</v>
      </c>
      <c r="H1129" s="168" t="s">
        <v>1117</v>
      </c>
      <c r="I1129" s="168" t="s">
        <v>1118</v>
      </c>
      <c r="J1129" s="184">
        <v>15532000</v>
      </c>
      <c r="K1129" s="185">
        <v>0</v>
      </c>
      <c r="L1129" s="168" t="s">
        <v>1298</v>
      </c>
      <c r="M1129" s="185">
        <v>0</v>
      </c>
      <c r="N1129" s="168" t="s">
        <v>1298</v>
      </c>
      <c r="O1129" s="168" t="s">
        <v>1199</v>
      </c>
      <c r="P1129" s="168" t="s">
        <v>1371</v>
      </c>
      <c r="Q1129" s="168"/>
      <c r="R1129" s="168" t="s">
        <v>1370</v>
      </c>
      <c r="S1129" s="168"/>
      <c r="T1129" s="168" t="s">
        <v>1370</v>
      </c>
      <c r="U1129" s="168"/>
      <c r="V1129" s="168" t="s">
        <v>1370</v>
      </c>
      <c r="W1129" s="168" t="s">
        <v>1165</v>
      </c>
      <c r="X1129" s="183" t="s">
        <v>1160</v>
      </c>
      <c r="Y1129" s="168" t="s">
        <v>55</v>
      </c>
      <c r="Z1129" s="170">
        <v>2017011000179</v>
      </c>
      <c r="AA1129" s="170" t="s">
        <v>1238</v>
      </c>
      <c r="AB1129" s="169" t="s">
        <v>1166</v>
      </c>
      <c r="AC1129" s="169" t="s">
        <v>1269</v>
      </c>
      <c r="AD1129" s="170">
        <v>3202005</v>
      </c>
      <c r="AE1129" s="169" t="s">
        <v>1273</v>
      </c>
      <c r="AF1129" s="169" t="s">
        <v>1274</v>
      </c>
      <c r="AG1129" s="168" t="s">
        <v>1151</v>
      </c>
      <c r="AH1129" s="192"/>
    </row>
    <row r="1130" spans="1:34" ht="98.25" customHeight="1" x14ac:dyDescent="0.25">
      <c r="A1130" s="192"/>
      <c r="B1130" s="168" t="s">
        <v>1314</v>
      </c>
      <c r="C1130" s="168" t="s">
        <v>1369</v>
      </c>
      <c r="D1130" s="168" t="s">
        <v>1385</v>
      </c>
      <c r="E1130" s="183" t="s">
        <v>1385</v>
      </c>
      <c r="F1130" s="168" t="s">
        <v>1116</v>
      </c>
      <c r="G1130" s="183" t="s">
        <v>1158</v>
      </c>
      <c r="H1130" s="168" t="s">
        <v>1117</v>
      </c>
      <c r="I1130" s="168" t="s">
        <v>1118</v>
      </c>
      <c r="J1130" s="184">
        <v>15532000</v>
      </c>
      <c r="K1130" s="185">
        <v>0</v>
      </c>
      <c r="L1130" s="168" t="s">
        <v>1298</v>
      </c>
      <c r="M1130" s="185">
        <v>0</v>
      </c>
      <c r="N1130" s="168" t="s">
        <v>1298</v>
      </c>
      <c r="O1130" s="168" t="s">
        <v>1199</v>
      </c>
      <c r="P1130" s="168" t="s">
        <v>1371</v>
      </c>
      <c r="Q1130" s="168"/>
      <c r="R1130" s="168" t="s">
        <v>1370</v>
      </c>
      <c r="S1130" s="168"/>
      <c r="T1130" s="168" t="s">
        <v>1370</v>
      </c>
      <c r="U1130" s="168"/>
      <c r="V1130" s="168" t="s">
        <v>1370</v>
      </c>
      <c r="W1130" s="168" t="s">
        <v>1165</v>
      </c>
      <c r="X1130" s="183" t="s">
        <v>1160</v>
      </c>
      <c r="Y1130" s="168" t="s">
        <v>55</v>
      </c>
      <c r="Z1130" s="170">
        <v>2017011000179</v>
      </c>
      <c r="AA1130" s="170" t="s">
        <v>1238</v>
      </c>
      <c r="AB1130" s="169" t="s">
        <v>1166</v>
      </c>
      <c r="AC1130" s="169" t="s">
        <v>1269</v>
      </c>
      <c r="AD1130" s="170">
        <v>3202005</v>
      </c>
      <c r="AE1130" s="169" t="s">
        <v>1273</v>
      </c>
      <c r="AF1130" s="169" t="s">
        <v>1274</v>
      </c>
      <c r="AG1130" s="168" t="s">
        <v>1151</v>
      </c>
      <c r="AH1130" s="192"/>
    </row>
    <row r="1131" spans="1:34" ht="98.25" customHeight="1" x14ac:dyDescent="0.25">
      <c r="A1131" s="192"/>
      <c r="B1131" s="168" t="s">
        <v>1314</v>
      </c>
      <c r="C1131" s="168" t="s">
        <v>1369</v>
      </c>
      <c r="D1131" s="168" t="s">
        <v>1385</v>
      </c>
      <c r="E1131" s="183" t="s">
        <v>1385</v>
      </c>
      <c r="F1131" s="168" t="s">
        <v>1116</v>
      </c>
      <c r="G1131" s="183" t="s">
        <v>1158</v>
      </c>
      <c r="H1131" s="168" t="s">
        <v>1117</v>
      </c>
      <c r="I1131" s="168" t="s">
        <v>1118</v>
      </c>
      <c r="J1131" s="184">
        <v>15532000</v>
      </c>
      <c r="K1131" s="185">
        <v>0</v>
      </c>
      <c r="L1131" s="168" t="s">
        <v>1298</v>
      </c>
      <c r="M1131" s="185">
        <v>0</v>
      </c>
      <c r="N1131" s="168" t="s">
        <v>1298</v>
      </c>
      <c r="O1131" s="168" t="s">
        <v>1199</v>
      </c>
      <c r="P1131" s="168" t="s">
        <v>1371</v>
      </c>
      <c r="Q1131" s="168"/>
      <c r="R1131" s="168" t="s">
        <v>1370</v>
      </c>
      <c r="S1131" s="168"/>
      <c r="T1131" s="168" t="s">
        <v>1370</v>
      </c>
      <c r="U1131" s="168"/>
      <c r="V1131" s="168" t="s">
        <v>1370</v>
      </c>
      <c r="W1131" s="168" t="s">
        <v>1165</v>
      </c>
      <c r="X1131" s="183" t="s">
        <v>1160</v>
      </c>
      <c r="Y1131" s="168" t="s">
        <v>55</v>
      </c>
      <c r="Z1131" s="170">
        <v>2017011000179</v>
      </c>
      <c r="AA1131" s="170" t="s">
        <v>1238</v>
      </c>
      <c r="AB1131" s="169" t="s">
        <v>1166</v>
      </c>
      <c r="AC1131" s="169" t="s">
        <v>1269</v>
      </c>
      <c r="AD1131" s="170">
        <v>3202005</v>
      </c>
      <c r="AE1131" s="169" t="s">
        <v>1273</v>
      </c>
      <c r="AF1131" s="169" t="s">
        <v>1274</v>
      </c>
      <c r="AG1131" s="168" t="s">
        <v>1151</v>
      </c>
      <c r="AH1131" s="192"/>
    </row>
    <row r="1132" spans="1:34" ht="98.25" customHeight="1" x14ac:dyDescent="0.25">
      <c r="A1132" s="192"/>
      <c r="B1132" s="168" t="s">
        <v>1314</v>
      </c>
      <c r="C1132" s="168" t="s">
        <v>1369</v>
      </c>
      <c r="D1132" s="168" t="s">
        <v>1385</v>
      </c>
      <c r="E1132" s="183" t="s">
        <v>1385</v>
      </c>
      <c r="F1132" s="168" t="s">
        <v>1116</v>
      </c>
      <c r="G1132" s="183" t="s">
        <v>1158</v>
      </c>
      <c r="H1132" s="168" t="s">
        <v>1117</v>
      </c>
      <c r="I1132" s="168" t="s">
        <v>1118</v>
      </c>
      <c r="J1132" s="184">
        <v>15532000</v>
      </c>
      <c r="K1132" s="185">
        <v>0</v>
      </c>
      <c r="L1132" s="168" t="s">
        <v>1298</v>
      </c>
      <c r="M1132" s="185">
        <v>0</v>
      </c>
      <c r="N1132" s="168" t="s">
        <v>1298</v>
      </c>
      <c r="O1132" s="168" t="s">
        <v>1199</v>
      </c>
      <c r="P1132" s="168" t="s">
        <v>1371</v>
      </c>
      <c r="Q1132" s="168"/>
      <c r="R1132" s="168" t="s">
        <v>1370</v>
      </c>
      <c r="S1132" s="168"/>
      <c r="T1132" s="168" t="s">
        <v>1370</v>
      </c>
      <c r="U1132" s="168"/>
      <c r="V1132" s="168" t="s">
        <v>1370</v>
      </c>
      <c r="W1132" s="168" t="s">
        <v>1165</v>
      </c>
      <c r="X1132" s="183" t="s">
        <v>1160</v>
      </c>
      <c r="Y1132" s="168" t="s">
        <v>55</v>
      </c>
      <c r="Z1132" s="170">
        <v>2017011000179</v>
      </c>
      <c r="AA1132" s="170" t="s">
        <v>1238</v>
      </c>
      <c r="AB1132" s="169" t="s">
        <v>1166</v>
      </c>
      <c r="AC1132" s="169" t="s">
        <v>1269</v>
      </c>
      <c r="AD1132" s="170">
        <v>3202005</v>
      </c>
      <c r="AE1132" s="169" t="s">
        <v>1273</v>
      </c>
      <c r="AF1132" s="169" t="s">
        <v>1274</v>
      </c>
      <c r="AG1132" s="168" t="s">
        <v>1151</v>
      </c>
      <c r="AH1132" s="192"/>
    </row>
    <row r="1133" spans="1:34" ht="98.25" customHeight="1" x14ac:dyDescent="0.25">
      <c r="A1133" s="192"/>
      <c r="B1133" s="168" t="s">
        <v>1314</v>
      </c>
      <c r="C1133" s="168" t="s">
        <v>1369</v>
      </c>
      <c r="D1133" s="168" t="s">
        <v>1385</v>
      </c>
      <c r="E1133" s="183" t="s">
        <v>1385</v>
      </c>
      <c r="F1133" s="168" t="s">
        <v>1116</v>
      </c>
      <c r="G1133" s="183" t="s">
        <v>1158</v>
      </c>
      <c r="H1133" s="168" t="s">
        <v>1117</v>
      </c>
      <c r="I1133" s="168" t="s">
        <v>1118</v>
      </c>
      <c r="J1133" s="184">
        <v>36551900</v>
      </c>
      <c r="K1133" s="185">
        <v>0</v>
      </c>
      <c r="L1133" s="168" t="s">
        <v>1298</v>
      </c>
      <c r="M1133" s="185">
        <v>0</v>
      </c>
      <c r="N1133" s="168" t="s">
        <v>1298</v>
      </c>
      <c r="O1133" s="168" t="s">
        <v>1199</v>
      </c>
      <c r="P1133" s="168" t="s">
        <v>1371</v>
      </c>
      <c r="Q1133" s="168"/>
      <c r="R1133" s="168" t="s">
        <v>1370</v>
      </c>
      <c r="S1133" s="168"/>
      <c r="T1133" s="168" t="s">
        <v>1370</v>
      </c>
      <c r="U1133" s="168"/>
      <c r="V1133" s="168" t="s">
        <v>1370</v>
      </c>
      <c r="W1133" s="168" t="s">
        <v>1165</v>
      </c>
      <c r="X1133" s="183" t="s">
        <v>1160</v>
      </c>
      <c r="Y1133" s="168" t="s">
        <v>55</v>
      </c>
      <c r="Z1133" s="170">
        <v>2017011000179</v>
      </c>
      <c r="AA1133" s="170" t="s">
        <v>1238</v>
      </c>
      <c r="AB1133" s="169" t="s">
        <v>1166</v>
      </c>
      <c r="AC1133" s="169" t="s">
        <v>1269</v>
      </c>
      <c r="AD1133" s="170">
        <v>3202005</v>
      </c>
      <c r="AE1133" s="169" t="s">
        <v>1273</v>
      </c>
      <c r="AF1133" s="169" t="s">
        <v>1274</v>
      </c>
      <c r="AG1133" s="168" t="s">
        <v>1128</v>
      </c>
      <c r="AH1133" s="192"/>
    </row>
    <row r="1134" spans="1:34" ht="98.25" customHeight="1" x14ac:dyDescent="0.25">
      <c r="A1134" s="192"/>
      <c r="B1134" s="168" t="s">
        <v>1314</v>
      </c>
      <c r="C1134" s="168" t="s">
        <v>1369</v>
      </c>
      <c r="D1134" s="168" t="s">
        <v>1385</v>
      </c>
      <c r="E1134" s="183" t="s">
        <v>1385</v>
      </c>
      <c r="F1134" s="168" t="s">
        <v>1152</v>
      </c>
      <c r="G1134" s="183" t="s">
        <v>1158</v>
      </c>
      <c r="H1134" s="168" t="s">
        <v>1117</v>
      </c>
      <c r="I1134" s="168" t="s">
        <v>1118</v>
      </c>
      <c r="J1134" s="184">
        <v>0</v>
      </c>
      <c r="K1134" s="185">
        <v>0</v>
      </c>
      <c r="L1134" s="168" t="s">
        <v>1298</v>
      </c>
      <c r="M1134" s="185">
        <v>0</v>
      </c>
      <c r="N1134" s="168" t="s">
        <v>1298</v>
      </c>
      <c r="O1134" s="168" t="s">
        <v>1199</v>
      </c>
      <c r="P1134" s="168" t="s">
        <v>1371</v>
      </c>
      <c r="Q1134" s="168"/>
      <c r="R1134" s="168" t="s">
        <v>1370</v>
      </c>
      <c r="S1134" s="168"/>
      <c r="T1134" s="168" t="s">
        <v>1370</v>
      </c>
      <c r="U1134" s="168"/>
      <c r="V1134" s="168" t="s">
        <v>1370</v>
      </c>
      <c r="W1134" s="168" t="s">
        <v>1165</v>
      </c>
      <c r="X1134" s="183" t="s">
        <v>1160</v>
      </c>
      <c r="Y1134" s="168" t="s">
        <v>55</v>
      </c>
      <c r="Z1134" s="170">
        <v>2017011000179</v>
      </c>
      <c r="AA1134" s="170" t="s">
        <v>1238</v>
      </c>
      <c r="AB1134" s="169" t="s">
        <v>1166</v>
      </c>
      <c r="AC1134" s="169" t="s">
        <v>1269</v>
      </c>
      <c r="AD1134" s="170">
        <v>3202005</v>
      </c>
      <c r="AE1134" s="169" t="s">
        <v>1273</v>
      </c>
      <c r="AF1134" s="169" t="s">
        <v>1274</v>
      </c>
      <c r="AG1134" s="168" t="s">
        <v>1126</v>
      </c>
      <c r="AH1134" s="192"/>
    </row>
    <row r="1135" spans="1:34" ht="98.25" customHeight="1" x14ac:dyDescent="0.25">
      <c r="A1135" s="192"/>
      <c r="B1135" s="168" t="s">
        <v>1314</v>
      </c>
      <c r="C1135" s="168" t="s">
        <v>1369</v>
      </c>
      <c r="D1135" s="168" t="s">
        <v>1385</v>
      </c>
      <c r="E1135" s="183" t="s">
        <v>1385</v>
      </c>
      <c r="F1135" s="168" t="s">
        <v>1223</v>
      </c>
      <c r="G1135" s="183" t="s">
        <v>1312</v>
      </c>
      <c r="H1135" s="168" t="s">
        <v>1117</v>
      </c>
      <c r="I1135" s="168" t="s">
        <v>1118</v>
      </c>
      <c r="J1135" s="184">
        <v>60606800</v>
      </c>
      <c r="K1135" s="185">
        <v>0</v>
      </c>
      <c r="L1135" s="168" t="s">
        <v>1298</v>
      </c>
      <c r="M1135" s="185">
        <v>0</v>
      </c>
      <c r="N1135" s="168" t="s">
        <v>1298</v>
      </c>
      <c r="O1135" s="168" t="s">
        <v>1199</v>
      </c>
      <c r="P1135" s="168" t="s">
        <v>1371</v>
      </c>
      <c r="Q1135" s="168"/>
      <c r="R1135" s="168" t="s">
        <v>1370</v>
      </c>
      <c r="S1135" s="168"/>
      <c r="T1135" s="168" t="s">
        <v>1370</v>
      </c>
      <c r="U1135" s="168"/>
      <c r="V1135" s="168" t="s">
        <v>1370</v>
      </c>
      <c r="W1135" s="168" t="s">
        <v>1165</v>
      </c>
      <c r="X1135" s="183" t="s">
        <v>1160</v>
      </c>
      <c r="Y1135" s="168" t="s">
        <v>55</v>
      </c>
      <c r="Z1135" s="170">
        <v>2017011000179</v>
      </c>
      <c r="AA1135" s="170" t="s">
        <v>1238</v>
      </c>
      <c r="AB1135" s="169" t="s">
        <v>1166</v>
      </c>
      <c r="AC1135" s="169" t="s">
        <v>1269</v>
      </c>
      <c r="AD1135" s="170">
        <v>3202005</v>
      </c>
      <c r="AE1135" s="169" t="s">
        <v>1273</v>
      </c>
      <c r="AF1135" s="169" t="s">
        <v>1274</v>
      </c>
      <c r="AG1135" s="168" t="s">
        <v>1192</v>
      </c>
      <c r="AH1135" s="192"/>
    </row>
    <row r="1136" spans="1:34" ht="98.25" customHeight="1" x14ac:dyDescent="0.25">
      <c r="A1136" s="192"/>
      <c r="B1136" s="168" t="s">
        <v>1314</v>
      </c>
      <c r="C1136" s="168" t="s">
        <v>1369</v>
      </c>
      <c r="D1136" s="168" t="s">
        <v>1385</v>
      </c>
      <c r="E1136" s="183" t="s">
        <v>1385</v>
      </c>
      <c r="F1136" s="168" t="s">
        <v>1116</v>
      </c>
      <c r="G1136" s="183" t="s">
        <v>1158</v>
      </c>
      <c r="H1136" s="168" t="s">
        <v>1117</v>
      </c>
      <c r="I1136" s="168" t="s">
        <v>1118</v>
      </c>
      <c r="J1136" s="184">
        <v>21494667.09</v>
      </c>
      <c r="K1136" s="185">
        <v>0</v>
      </c>
      <c r="L1136" s="168" t="s">
        <v>1298</v>
      </c>
      <c r="M1136" s="185">
        <v>0</v>
      </c>
      <c r="N1136" s="168" t="s">
        <v>1298</v>
      </c>
      <c r="O1136" s="168" t="s">
        <v>1199</v>
      </c>
      <c r="P1136" s="168" t="s">
        <v>1371</v>
      </c>
      <c r="Q1136" s="168"/>
      <c r="R1136" s="168" t="s">
        <v>1370</v>
      </c>
      <c r="S1136" s="168"/>
      <c r="T1136" s="168" t="s">
        <v>1370</v>
      </c>
      <c r="U1136" s="168"/>
      <c r="V1136" s="168" t="s">
        <v>1370</v>
      </c>
      <c r="W1136" s="168" t="s">
        <v>1165</v>
      </c>
      <c r="X1136" s="183" t="s">
        <v>1160</v>
      </c>
      <c r="Y1136" s="168" t="s">
        <v>55</v>
      </c>
      <c r="Z1136" s="170">
        <v>2017011000179</v>
      </c>
      <c r="AA1136" s="170" t="s">
        <v>1238</v>
      </c>
      <c r="AB1136" s="169" t="s">
        <v>1224</v>
      </c>
      <c r="AC1136" s="169" t="s">
        <v>1280</v>
      </c>
      <c r="AD1136" s="170">
        <v>3202004</v>
      </c>
      <c r="AE1136" s="169" t="s">
        <v>1281</v>
      </c>
      <c r="AF1136" s="169" t="s">
        <v>1372</v>
      </c>
      <c r="AG1136" s="168" t="s">
        <v>1128</v>
      </c>
      <c r="AH1136" s="192"/>
    </row>
    <row r="1137" spans="1:34" ht="98.25" customHeight="1" x14ac:dyDescent="0.25">
      <c r="A1137" s="192"/>
      <c r="B1137" s="168" t="s">
        <v>1314</v>
      </c>
      <c r="C1137" s="168" t="s">
        <v>1369</v>
      </c>
      <c r="D1137" s="168" t="s">
        <v>1385</v>
      </c>
      <c r="E1137" s="183" t="s">
        <v>1385</v>
      </c>
      <c r="F1137" s="168" t="s">
        <v>1152</v>
      </c>
      <c r="G1137" s="183" t="s">
        <v>1158</v>
      </c>
      <c r="H1137" s="168" t="s">
        <v>1117</v>
      </c>
      <c r="I1137" s="168" t="s">
        <v>1118</v>
      </c>
      <c r="J1137" s="184">
        <v>9704990</v>
      </c>
      <c r="K1137" s="185">
        <v>0</v>
      </c>
      <c r="L1137" s="168" t="s">
        <v>1298</v>
      </c>
      <c r="M1137" s="185">
        <v>0</v>
      </c>
      <c r="N1137" s="168" t="s">
        <v>1298</v>
      </c>
      <c r="O1137" s="168" t="s">
        <v>1199</v>
      </c>
      <c r="P1137" s="168" t="s">
        <v>1371</v>
      </c>
      <c r="Q1137" s="168"/>
      <c r="R1137" s="168" t="s">
        <v>1370</v>
      </c>
      <c r="S1137" s="168"/>
      <c r="T1137" s="168" t="s">
        <v>1370</v>
      </c>
      <c r="U1137" s="168"/>
      <c r="V1137" s="168" t="s">
        <v>1370</v>
      </c>
      <c r="W1137" s="168" t="s">
        <v>1165</v>
      </c>
      <c r="X1137" s="183" t="s">
        <v>1160</v>
      </c>
      <c r="Y1137" s="168" t="s">
        <v>55</v>
      </c>
      <c r="Z1137" s="170">
        <v>2017011000179</v>
      </c>
      <c r="AA1137" s="170" t="s">
        <v>1238</v>
      </c>
      <c r="AB1137" s="169" t="s">
        <v>1224</v>
      </c>
      <c r="AC1137" s="169" t="s">
        <v>1280</v>
      </c>
      <c r="AD1137" s="170">
        <v>3202004</v>
      </c>
      <c r="AE1137" s="169" t="s">
        <v>1281</v>
      </c>
      <c r="AF1137" s="169" t="s">
        <v>1372</v>
      </c>
      <c r="AG1137" s="168" t="s">
        <v>1128</v>
      </c>
      <c r="AH1137" s="192"/>
    </row>
    <row r="1138" spans="1:34" ht="98.25" customHeight="1" x14ac:dyDescent="0.25">
      <c r="A1138" s="192"/>
      <c r="B1138" s="168" t="s">
        <v>1314</v>
      </c>
      <c r="C1138" s="168" t="s">
        <v>1369</v>
      </c>
      <c r="D1138" s="168" t="s">
        <v>1385</v>
      </c>
      <c r="E1138" s="183" t="s">
        <v>1385</v>
      </c>
      <c r="F1138" s="168" t="s">
        <v>1152</v>
      </c>
      <c r="G1138" s="183" t="s">
        <v>1158</v>
      </c>
      <c r="H1138" s="168" t="s">
        <v>1117</v>
      </c>
      <c r="I1138" s="168" t="s">
        <v>1118</v>
      </c>
      <c r="J1138" s="184">
        <v>0</v>
      </c>
      <c r="K1138" s="185">
        <v>0</v>
      </c>
      <c r="L1138" s="168" t="s">
        <v>1298</v>
      </c>
      <c r="M1138" s="185">
        <v>0</v>
      </c>
      <c r="N1138" s="168" t="s">
        <v>1298</v>
      </c>
      <c r="O1138" s="168"/>
      <c r="P1138" s="168" t="s">
        <v>1370</v>
      </c>
      <c r="Q1138" s="168"/>
      <c r="R1138" s="168" t="s">
        <v>1370</v>
      </c>
      <c r="S1138" s="168"/>
      <c r="T1138" s="168" t="s">
        <v>1370</v>
      </c>
      <c r="U1138" s="168"/>
      <c r="V1138" s="168" t="s">
        <v>1370</v>
      </c>
      <c r="W1138" s="168" t="s">
        <v>1165</v>
      </c>
      <c r="X1138" s="183" t="s">
        <v>1160</v>
      </c>
      <c r="Y1138" s="168" t="s">
        <v>55</v>
      </c>
      <c r="Z1138" s="170">
        <v>2017011000179</v>
      </c>
      <c r="AA1138" s="170" t="s">
        <v>1238</v>
      </c>
      <c r="AB1138" s="169" t="s">
        <v>1179</v>
      </c>
      <c r="AC1138" s="169" t="s">
        <v>1235</v>
      </c>
      <c r="AD1138" s="170">
        <v>3202036</v>
      </c>
      <c r="AE1138" s="169" t="s">
        <v>1236</v>
      </c>
      <c r="AF1138" s="169" t="s">
        <v>1237</v>
      </c>
      <c r="AG1138" s="168" t="s">
        <v>1311</v>
      </c>
      <c r="AH1138" s="192"/>
    </row>
    <row r="1139" spans="1:34" ht="98.25" customHeight="1" x14ac:dyDescent="0.25">
      <c r="A1139" s="192"/>
      <c r="B1139" s="168" t="s">
        <v>1314</v>
      </c>
      <c r="C1139" s="168" t="s">
        <v>1369</v>
      </c>
      <c r="D1139" s="168" t="s">
        <v>1385</v>
      </c>
      <c r="E1139" s="183" t="s">
        <v>1385</v>
      </c>
      <c r="F1139" s="168" t="s">
        <v>1152</v>
      </c>
      <c r="G1139" s="183" t="s">
        <v>1158</v>
      </c>
      <c r="H1139" s="168" t="s">
        <v>1117</v>
      </c>
      <c r="I1139" s="168" t="s">
        <v>1118</v>
      </c>
      <c r="J1139" s="184">
        <v>0</v>
      </c>
      <c r="K1139" s="185">
        <v>0</v>
      </c>
      <c r="L1139" s="168" t="s">
        <v>1298</v>
      </c>
      <c r="M1139" s="185">
        <v>0</v>
      </c>
      <c r="N1139" s="168" t="s">
        <v>1298</v>
      </c>
      <c r="O1139" s="168"/>
      <c r="P1139" s="168" t="s">
        <v>1370</v>
      </c>
      <c r="Q1139" s="168"/>
      <c r="R1139" s="168" t="s">
        <v>1370</v>
      </c>
      <c r="S1139" s="168"/>
      <c r="T1139" s="168" t="s">
        <v>1370</v>
      </c>
      <c r="U1139" s="168"/>
      <c r="V1139" s="168" t="s">
        <v>1370</v>
      </c>
      <c r="W1139" s="168" t="s">
        <v>1165</v>
      </c>
      <c r="X1139" s="183" t="s">
        <v>1160</v>
      </c>
      <c r="Y1139" s="168" t="s">
        <v>55</v>
      </c>
      <c r="Z1139" s="170">
        <v>2017011000179</v>
      </c>
      <c r="AA1139" s="170" t="s">
        <v>1238</v>
      </c>
      <c r="AB1139" s="169" t="s">
        <v>1179</v>
      </c>
      <c r="AC1139" s="169" t="s">
        <v>1235</v>
      </c>
      <c r="AD1139" s="170">
        <v>3202036</v>
      </c>
      <c r="AE1139" s="169" t="s">
        <v>1236</v>
      </c>
      <c r="AF1139" s="169" t="s">
        <v>1237</v>
      </c>
      <c r="AG1139" s="168" t="s">
        <v>1311</v>
      </c>
      <c r="AH1139" s="192"/>
    </row>
    <row r="1140" spans="1:34" ht="98.25" customHeight="1" x14ac:dyDescent="0.25">
      <c r="A1140" s="192"/>
      <c r="B1140" s="168" t="s">
        <v>1314</v>
      </c>
      <c r="C1140" s="168" t="s">
        <v>1369</v>
      </c>
      <c r="D1140" s="168" t="s">
        <v>1385</v>
      </c>
      <c r="E1140" s="183" t="s">
        <v>1385</v>
      </c>
      <c r="F1140" s="168" t="s">
        <v>1116</v>
      </c>
      <c r="G1140" s="183" t="s">
        <v>1158</v>
      </c>
      <c r="H1140" s="168" t="s">
        <v>1117</v>
      </c>
      <c r="I1140" s="168" t="s">
        <v>1118</v>
      </c>
      <c r="J1140" s="184">
        <v>3000000</v>
      </c>
      <c r="K1140" s="185">
        <v>0</v>
      </c>
      <c r="L1140" s="168" t="s">
        <v>1298</v>
      </c>
      <c r="M1140" s="185">
        <v>0</v>
      </c>
      <c r="N1140" s="168" t="s">
        <v>1298</v>
      </c>
      <c r="O1140" s="168"/>
      <c r="P1140" s="168" t="s">
        <v>1370</v>
      </c>
      <c r="Q1140" s="168"/>
      <c r="R1140" s="168" t="s">
        <v>1370</v>
      </c>
      <c r="S1140" s="168"/>
      <c r="T1140" s="168" t="s">
        <v>1370</v>
      </c>
      <c r="U1140" s="168"/>
      <c r="V1140" s="168" t="s">
        <v>1370</v>
      </c>
      <c r="W1140" s="168" t="s">
        <v>1119</v>
      </c>
      <c r="X1140" s="183" t="s">
        <v>1160</v>
      </c>
      <c r="Y1140" s="168" t="s">
        <v>363</v>
      </c>
      <c r="Z1140" s="170">
        <v>2019011000081</v>
      </c>
      <c r="AA1140" s="170" t="s">
        <v>1161</v>
      </c>
      <c r="AB1140" s="169" t="s">
        <v>1120</v>
      </c>
      <c r="AC1140" s="169" t="s">
        <v>606</v>
      </c>
      <c r="AD1140" s="170">
        <v>3299060</v>
      </c>
      <c r="AE1140" s="169" t="s">
        <v>1135</v>
      </c>
      <c r="AF1140" s="169" t="s">
        <v>607</v>
      </c>
      <c r="AG1140" s="168" t="s">
        <v>1126</v>
      </c>
      <c r="AH1140" s="192"/>
    </row>
    <row r="1141" spans="1:34" ht="98.25" customHeight="1" x14ac:dyDescent="0.25">
      <c r="A1141" s="192"/>
      <c r="B1141" s="168" t="s">
        <v>1314</v>
      </c>
      <c r="C1141" s="168" t="s">
        <v>1369</v>
      </c>
      <c r="D1141" s="168" t="s">
        <v>1385</v>
      </c>
      <c r="E1141" s="183" t="s">
        <v>1385</v>
      </c>
      <c r="F1141" s="168" t="s">
        <v>1152</v>
      </c>
      <c r="G1141" s="183" t="s">
        <v>1158</v>
      </c>
      <c r="H1141" s="168" t="s">
        <v>1117</v>
      </c>
      <c r="I1141" s="168" t="s">
        <v>1118</v>
      </c>
      <c r="J1141" s="184">
        <v>7000000</v>
      </c>
      <c r="K1141" s="185">
        <v>0</v>
      </c>
      <c r="L1141" s="168" t="s">
        <v>1298</v>
      </c>
      <c r="M1141" s="185">
        <v>0</v>
      </c>
      <c r="N1141" s="168" t="s">
        <v>1298</v>
      </c>
      <c r="O1141" s="168" t="s">
        <v>1199</v>
      </c>
      <c r="P1141" s="168" t="s">
        <v>1371</v>
      </c>
      <c r="Q1141" s="168">
        <v>0</v>
      </c>
      <c r="R1141" s="168" t="s">
        <v>1370</v>
      </c>
      <c r="S1141" s="168">
        <v>0</v>
      </c>
      <c r="T1141" s="168" t="s">
        <v>1370</v>
      </c>
      <c r="U1141" s="168">
        <v>0</v>
      </c>
      <c r="V1141" s="168" t="s">
        <v>1370</v>
      </c>
      <c r="W1141" s="168" t="s">
        <v>1165</v>
      </c>
      <c r="X1141" s="183" t="s">
        <v>1160</v>
      </c>
      <c r="Y1141" s="168" t="s">
        <v>55</v>
      </c>
      <c r="Z1141" s="170">
        <v>2017011000179</v>
      </c>
      <c r="AA1141" s="170" t="s">
        <v>1238</v>
      </c>
      <c r="AB1141" s="169" t="s">
        <v>1166</v>
      </c>
      <c r="AC1141" s="169" t="s">
        <v>1269</v>
      </c>
      <c r="AD1141" s="170">
        <v>3202005</v>
      </c>
      <c r="AE1141" s="169" t="s">
        <v>1273</v>
      </c>
      <c r="AF1141" s="169" t="s">
        <v>1274</v>
      </c>
      <c r="AG1141" s="168" t="s">
        <v>1126</v>
      </c>
      <c r="AH1141" s="192"/>
    </row>
    <row r="1142" spans="1:34" ht="98.25" customHeight="1" x14ac:dyDescent="0.25">
      <c r="A1142" s="192"/>
      <c r="B1142" s="168" t="s">
        <v>1314</v>
      </c>
      <c r="C1142" s="168" t="s">
        <v>1369</v>
      </c>
      <c r="D1142" s="168" t="s">
        <v>1385</v>
      </c>
      <c r="E1142" s="183" t="s">
        <v>1385</v>
      </c>
      <c r="F1142" s="168" t="s">
        <v>1152</v>
      </c>
      <c r="G1142" s="183" t="s">
        <v>1158</v>
      </c>
      <c r="H1142" s="168" t="s">
        <v>1320</v>
      </c>
      <c r="I1142" s="168" t="s">
        <v>1118</v>
      </c>
      <c r="J1142" s="186">
        <v>6988610</v>
      </c>
      <c r="K1142" s="185">
        <v>0</v>
      </c>
      <c r="L1142" s="168" t="s">
        <v>1298</v>
      </c>
      <c r="M1142" s="185">
        <v>0</v>
      </c>
      <c r="N1142" s="168" t="s">
        <v>1298</v>
      </c>
      <c r="O1142" s="168"/>
      <c r="P1142" s="168"/>
      <c r="Q1142" s="168"/>
      <c r="R1142" s="168"/>
      <c r="S1142" s="168"/>
      <c r="T1142" s="168"/>
      <c r="U1142" s="168"/>
      <c r="V1142" s="168"/>
      <c r="W1142" s="168" t="s">
        <v>1165</v>
      </c>
      <c r="X1142" s="183" t="s">
        <v>1160</v>
      </c>
      <c r="Y1142" s="168" t="s">
        <v>55</v>
      </c>
      <c r="Z1142" s="170">
        <v>2017011000179</v>
      </c>
      <c r="AA1142" s="170" t="s">
        <v>1238</v>
      </c>
      <c r="AB1142" s="169" t="s">
        <v>1166</v>
      </c>
      <c r="AC1142" s="169" t="s">
        <v>1269</v>
      </c>
      <c r="AD1142" s="170">
        <v>3202005</v>
      </c>
      <c r="AE1142" s="169" t="s">
        <v>1273</v>
      </c>
      <c r="AF1142" s="169" t="s">
        <v>1274</v>
      </c>
      <c r="AG1142" s="168" t="s">
        <v>1126</v>
      </c>
      <c r="AH1142" s="192"/>
    </row>
    <row r="1143" spans="1:34" ht="98.25" customHeight="1" x14ac:dyDescent="0.25">
      <c r="A1143" s="192"/>
      <c r="B1143" s="168" t="s">
        <v>1314</v>
      </c>
      <c r="C1143" s="168" t="s">
        <v>1369</v>
      </c>
      <c r="D1143" s="168" t="s">
        <v>1385</v>
      </c>
      <c r="E1143" s="183" t="s">
        <v>1385</v>
      </c>
      <c r="F1143" s="168" t="s">
        <v>1223</v>
      </c>
      <c r="G1143" s="183" t="s">
        <v>1312</v>
      </c>
      <c r="H1143" s="168" t="s">
        <v>1117</v>
      </c>
      <c r="I1143" s="168" t="s">
        <v>1118</v>
      </c>
      <c r="J1143" s="186">
        <v>780000</v>
      </c>
      <c r="K1143" s="185">
        <v>0</v>
      </c>
      <c r="L1143" s="168" t="s">
        <v>1298</v>
      </c>
      <c r="M1143" s="185">
        <v>0</v>
      </c>
      <c r="N1143" s="168" t="s">
        <v>1298</v>
      </c>
      <c r="O1143" s="168">
        <v>0</v>
      </c>
      <c r="P1143" s="168" t="s">
        <v>1370</v>
      </c>
      <c r="Q1143" s="168">
        <v>0</v>
      </c>
      <c r="R1143" s="168" t="s">
        <v>1370</v>
      </c>
      <c r="S1143" s="168">
        <v>0</v>
      </c>
      <c r="T1143" s="168" t="s">
        <v>1370</v>
      </c>
      <c r="U1143" s="168">
        <v>0</v>
      </c>
      <c r="V1143" s="168" t="s">
        <v>1370</v>
      </c>
      <c r="W1143" s="168" t="s">
        <v>1165</v>
      </c>
      <c r="X1143" s="183" t="s">
        <v>1160</v>
      </c>
      <c r="Y1143" s="168" t="s">
        <v>55</v>
      </c>
      <c r="Z1143" s="170">
        <v>2017011000179</v>
      </c>
      <c r="AA1143" s="170" t="s">
        <v>1238</v>
      </c>
      <c r="AB1143" s="169" t="s">
        <v>1179</v>
      </c>
      <c r="AC1143" s="169" t="s">
        <v>1180</v>
      </c>
      <c r="AD1143" s="170">
        <v>3202008</v>
      </c>
      <c r="AE1143" s="169" t="s">
        <v>1181</v>
      </c>
      <c r="AF1143" s="169" t="s">
        <v>1240</v>
      </c>
      <c r="AG1143" s="168" t="s">
        <v>1156</v>
      </c>
      <c r="AH1143" s="192"/>
    </row>
    <row r="1144" spans="1:34" ht="98.25" customHeight="1" x14ac:dyDescent="0.25">
      <c r="A1144" s="192"/>
      <c r="B1144" s="168" t="s">
        <v>1314</v>
      </c>
      <c r="C1144" s="168" t="s">
        <v>1369</v>
      </c>
      <c r="D1144" s="168" t="s">
        <v>1385</v>
      </c>
      <c r="E1144" s="183" t="s">
        <v>1385</v>
      </c>
      <c r="F1144" s="168" t="s">
        <v>1152</v>
      </c>
      <c r="G1144" s="183" t="s">
        <v>1158</v>
      </c>
      <c r="H1144" s="168" t="s">
        <v>1117</v>
      </c>
      <c r="I1144" s="168" t="s">
        <v>1118</v>
      </c>
      <c r="J1144" s="186">
        <v>0</v>
      </c>
      <c r="K1144" s="185">
        <v>0</v>
      </c>
      <c r="L1144" s="168" t="s">
        <v>1298</v>
      </c>
      <c r="M1144" s="185">
        <v>0</v>
      </c>
      <c r="N1144" s="168" t="s">
        <v>1298</v>
      </c>
      <c r="O1144" s="168">
        <v>0</v>
      </c>
      <c r="P1144" s="168" t="s">
        <v>1370</v>
      </c>
      <c r="Q1144" s="168">
        <v>0</v>
      </c>
      <c r="R1144" s="168" t="s">
        <v>1370</v>
      </c>
      <c r="S1144" s="168">
        <v>0</v>
      </c>
      <c r="T1144" s="168" t="s">
        <v>1370</v>
      </c>
      <c r="U1144" s="168">
        <v>0</v>
      </c>
      <c r="V1144" s="168" t="s">
        <v>1370</v>
      </c>
      <c r="W1144" s="168" t="s">
        <v>1165</v>
      </c>
      <c r="X1144" s="183" t="s">
        <v>1160</v>
      </c>
      <c r="Y1144" s="168" t="s">
        <v>55</v>
      </c>
      <c r="Z1144" s="170">
        <v>2017011000179</v>
      </c>
      <c r="AA1144" s="170" t="s">
        <v>1238</v>
      </c>
      <c r="AB1144" s="169" t="s">
        <v>1179</v>
      </c>
      <c r="AC1144" s="169" t="s">
        <v>1235</v>
      </c>
      <c r="AD1144" s="170">
        <v>3202036</v>
      </c>
      <c r="AE1144" s="169" t="s">
        <v>1236</v>
      </c>
      <c r="AF1144" s="169" t="s">
        <v>1237</v>
      </c>
      <c r="AG1144" s="168" t="s">
        <v>1311</v>
      </c>
      <c r="AH1144" s="192"/>
    </row>
    <row r="1145" spans="1:34" ht="98.25" customHeight="1" x14ac:dyDescent="0.25">
      <c r="A1145" s="192"/>
      <c r="B1145" s="168" t="s">
        <v>1314</v>
      </c>
      <c r="C1145" s="168" t="s">
        <v>1369</v>
      </c>
      <c r="D1145" s="168" t="s">
        <v>1385</v>
      </c>
      <c r="E1145" s="183" t="s">
        <v>1385</v>
      </c>
      <c r="F1145" s="168" t="s">
        <v>1116</v>
      </c>
      <c r="G1145" s="183" t="s">
        <v>1158</v>
      </c>
      <c r="H1145" s="168" t="s">
        <v>1117</v>
      </c>
      <c r="I1145" s="168" t="s">
        <v>1118</v>
      </c>
      <c r="J1145" s="186">
        <v>1</v>
      </c>
      <c r="K1145" s="185">
        <v>0</v>
      </c>
      <c r="L1145" s="168" t="s">
        <v>1298</v>
      </c>
      <c r="M1145" s="185">
        <v>0</v>
      </c>
      <c r="N1145" s="168" t="s">
        <v>1298</v>
      </c>
      <c r="O1145" s="168">
        <v>0</v>
      </c>
      <c r="P1145" s="168" t="s">
        <v>1370</v>
      </c>
      <c r="Q1145" s="168">
        <v>0</v>
      </c>
      <c r="R1145" s="168" t="s">
        <v>1370</v>
      </c>
      <c r="S1145" s="168">
        <v>0</v>
      </c>
      <c r="T1145" s="168" t="s">
        <v>1370</v>
      </c>
      <c r="U1145" s="168">
        <v>0</v>
      </c>
      <c r="V1145" s="168" t="s">
        <v>1370</v>
      </c>
      <c r="W1145" s="168" t="s">
        <v>1165</v>
      </c>
      <c r="X1145" s="183" t="s">
        <v>1160</v>
      </c>
      <c r="Y1145" s="168" t="s">
        <v>55</v>
      </c>
      <c r="Z1145" s="170">
        <v>2017011000179</v>
      </c>
      <c r="AA1145" s="170" t="s">
        <v>1238</v>
      </c>
      <c r="AB1145" s="169" t="s">
        <v>1179</v>
      </c>
      <c r="AC1145" s="169" t="s">
        <v>1235</v>
      </c>
      <c r="AD1145" s="170">
        <v>3202036</v>
      </c>
      <c r="AE1145" s="169" t="s">
        <v>1236</v>
      </c>
      <c r="AF1145" s="169" t="s">
        <v>1237</v>
      </c>
      <c r="AG1145" s="168" t="s">
        <v>1311</v>
      </c>
      <c r="AH1145" s="192"/>
    </row>
    <row r="1146" spans="1:34" ht="98.25" customHeight="1" x14ac:dyDescent="0.25">
      <c r="A1146" s="192"/>
      <c r="B1146" s="168" t="s">
        <v>1314</v>
      </c>
      <c r="C1146" s="168" t="s">
        <v>1369</v>
      </c>
      <c r="D1146" s="168" t="s">
        <v>1385</v>
      </c>
      <c r="E1146" s="183" t="s">
        <v>1385</v>
      </c>
      <c r="F1146" s="168" t="s">
        <v>1152</v>
      </c>
      <c r="G1146" s="183" t="s">
        <v>1158</v>
      </c>
      <c r="H1146" s="168" t="s">
        <v>1117</v>
      </c>
      <c r="I1146" s="168" t="s">
        <v>1118</v>
      </c>
      <c r="J1146" s="186">
        <v>900000</v>
      </c>
      <c r="K1146" s="185"/>
      <c r="L1146" s="168"/>
      <c r="M1146" s="185"/>
      <c r="N1146" s="168"/>
      <c r="O1146" s="168">
        <v>0</v>
      </c>
      <c r="P1146" s="168" t="s">
        <v>1370</v>
      </c>
      <c r="Q1146" s="168">
        <v>0</v>
      </c>
      <c r="R1146" s="168" t="s">
        <v>1370</v>
      </c>
      <c r="S1146" s="168">
        <v>0</v>
      </c>
      <c r="T1146" s="168" t="s">
        <v>1370</v>
      </c>
      <c r="U1146" s="168">
        <v>0</v>
      </c>
      <c r="V1146" s="168" t="s">
        <v>1370</v>
      </c>
      <c r="W1146" s="168" t="s">
        <v>1165</v>
      </c>
      <c r="X1146" s="183" t="s">
        <v>1160</v>
      </c>
      <c r="Y1146" s="168" t="s">
        <v>55</v>
      </c>
      <c r="Z1146" s="170">
        <v>2017011000179</v>
      </c>
      <c r="AA1146" s="170" t="s">
        <v>1238</v>
      </c>
      <c r="AB1146" s="169" t="s">
        <v>1166</v>
      </c>
      <c r="AC1146" s="169" t="s">
        <v>1167</v>
      </c>
      <c r="AD1146" s="170">
        <v>3202032</v>
      </c>
      <c r="AE1146" s="169" t="s">
        <v>1217</v>
      </c>
      <c r="AF1146" s="169" t="s">
        <v>1289</v>
      </c>
      <c r="AG1146" s="168" t="s">
        <v>1126</v>
      </c>
      <c r="AH1146" s="192"/>
    </row>
    <row r="1147" spans="1:34" ht="98.25" customHeight="1" x14ac:dyDescent="0.25">
      <c r="A1147" s="192"/>
      <c r="B1147" s="168" t="s">
        <v>1314</v>
      </c>
      <c r="C1147" s="168" t="s">
        <v>1369</v>
      </c>
      <c r="D1147" s="168" t="s">
        <v>1385</v>
      </c>
      <c r="E1147" s="183" t="s">
        <v>1385</v>
      </c>
      <c r="F1147" s="168" t="s">
        <v>1116</v>
      </c>
      <c r="G1147" s="183" t="s">
        <v>1158</v>
      </c>
      <c r="H1147" s="168" t="s">
        <v>1117</v>
      </c>
      <c r="I1147" s="168" t="s">
        <v>1118</v>
      </c>
      <c r="J1147" s="186">
        <v>1412000</v>
      </c>
      <c r="K1147" s="185"/>
      <c r="L1147" s="168"/>
      <c r="M1147" s="185"/>
      <c r="N1147" s="168"/>
      <c r="O1147" s="168" t="s">
        <v>1199</v>
      </c>
      <c r="P1147" s="168" t="s">
        <v>1371</v>
      </c>
      <c r="Q1147" s="168">
        <v>0</v>
      </c>
      <c r="R1147" s="168" t="s">
        <v>1370</v>
      </c>
      <c r="S1147" s="168">
        <v>0</v>
      </c>
      <c r="T1147" s="168" t="s">
        <v>1370</v>
      </c>
      <c r="U1147" s="168">
        <v>0</v>
      </c>
      <c r="V1147" s="168" t="s">
        <v>1370</v>
      </c>
      <c r="W1147" s="168" t="s">
        <v>1165</v>
      </c>
      <c r="X1147" s="183" t="s">
        <v>1160</v>
      </c>
      <c r="Y1147" s="168" t="s">
        <v>55</v>
      </c>
      <c r="Z1147" s="170">
        <v>2017011000179</v>
      </c>
      <c r="AA1147" s="170" t="s">
        <v>1238</v>
      </c>
      <c r="AB1147" s="169" t="s">
        <v>1166</v>
      </c>
      <c r="AC1147" s="169" t="s">
        <v>1269</v>
      </c>
      <c r="AD1147" s="170">
        <v>3202005</v>
      </c>
      <c r="AE1147" s="169" t="s">
        <v>1273</v>
      </c>
      <c r="AF1147" s="169" t="s">
        <v>1274</v>
      </c>
      <c r="AG1147" s="168" t="s">
        <v>1151</v>
      </c>
      <c r="AH1147" s="192"/>
    </row>
    <row r="1148" spans="1:34" ht="98.25" customHeight="1" x14ac:dyDescent="0.25">
      <c r="A1148" s="192"/>
      <c r="B1148" s="168" t="s">
        <v>1314</v>
      </c>
      <c r="C1148" s="168" t="s">
        <v>1369</v>
      </c>
      <c r="D1148" s="168" t="s">
        <v>1385</v>
      </c>
      <c r="E1148" s="183" t="s">
        <v>1385</v>
      </c>
      <c r="F1148" s="168" t="s">
        <v>1116</v>
      </c>
      <c r="G1148" s="183" t="s">
        <v>1158</v>
      </c>
      <c r="H1148" s="168" t="s">
        <v>1117</v>
      </c>
      <c r="I1148" s="168" t="s">
        <v>1118</v>
      </c>
      <c r="J1148" s="186">
        <v>1412000</v>
      </c>
      <c r="K1148" s="185"/>
      <c r="L1148" s="168"/>
      <c r="M1148" s="185"/>
      <c r="N1148" s="168"/>
      <c r="O1148" s="168" t="s">
        <v>1199</v>
      </c>
      <c r="P1148" s="168" t="s">
        <v>1371</v>
      </c>
      <c r="Q1148" s="168">
        <v>0</v>
      </c>
      <c r="R1148" s="168" t="s">
        <v>1370</v>
      </c>
      <c r="S1148" s="168">
        <v>0</v>
      </c>
      <c r="T1148" s="168" t="s">
        <v>1370</v>
      </c>
      <c r="U1148" s="168">
        <v>0</v>
      </c>
      <c r="V1148" s="168" t="s">
        <v>1370</v>
      </c>
      <c r="W1148" s="168" t="s">
        <v>1165</v>
      </c>
      <c r="X1148" s="183" t="s">
        <v>1160</v>
      </c>
      <c r="Y1148" s="168" t="s">
        <v>55</v>
      </c>
      <c r="Z1148" s="170">
        <v>2017011000179</v>
      </c>
      <c r="AA1148" s="170" t="s">
        <v>1238</v>
      </c>
      <c r="AB1148" s="169" t="s">
        <v>1166</v>
      </c>
      <c r="AC1148" s="169" t="s">
        <v>1269</v>
      </c>
      <c r="AD1148" s="170">
        <v>3202005</v>
      </c>
      <c r="AE1148" s="169" t="s">
        <v>1273</v>
      </c>
      <c r="AF1148" s="169" t="s">
        <v>1274</v>
      </c>
      <c r="AG1148" s="168" t="s">
        <v>1151</v>
      </c>
      <c r="AH1148" s="192"/>
    </row>
    <row r="1149" spans="1:34" ht="98.25" customHeight="1" x14ac:dyDescent="0.25">
      <c r="A1149" s="192"/>
      <c r="B1149" s="168" t="s">
        <v>1314</v>
      </c>
      <c r="C1149" s="168" t="s">
        <v>1369</v>
      </c>
      <c r="D1149" s="168" t="s">
        <v>1385</v>
      </c>
      <c r="E1149" s="183" t="s">
        <v>1385</v>
      </c>
      <c r="F1149" s="168" t="s">
        <v>1116</v>
      </c>
      <c r="G1149" s="183" t="s">
        <v>1158</v>
      </c>
      <c r="H1149" s="168" t="s">
        <v>1117</v>
      </c>
      <c r="I1149" s="168" t="s">
        <v>1118</v>
      </c>
      <c r="J1149" s="186">
        <v>1412000</v>
      </c>
      <c r="K1149" s="185"/>
      <c r="L1149" s="168"/>
      <c r="M1149" s="185"/>
      <c r="N1149" s="168"/>
      <c r="O1149" s="168" t="s">
        <v>1199</v>
      </c>
      <c r="P1149" s="168" t="s">
        <v>1371</v>
      </c>
      <c r="Q1149" s="168">
        <v>0</v>
      </c>
      <c r="R1149" s="168" t="s">
        <v>1370</v>
      </c>
      <c r="S1149" s="168">
        <v>0</v>
      </c>
      <c r="T1149" s="168" t="s">
        <v>1370</v>
      </c>
      <c r="U1149" s="168">
        <v>0</v>
      </c>
      <c r="V1149" s="168" t="s">
        <v>1370</v>
      </c>
      <c r="W1149" s="168" t="s">
        <v>1165</v>
      </c>
      <c r="X1149" s="183" t="s">
        <v>1160</v>
      </c>
      <c r="Y1149" s="168" t="s">
        <v>55</v>
      </c>
      <c r="Z1149" s="170">
        <v>2017011000179</v>
      </c>
      <c r="AA1149" s="170" t="s">
        <v>1238</v>
      </c>
      <c r="AB1149" s="169" t="s">
        <v>1166</v>
      </c>
      <c r="AC1149" s="169" t="s">
        <v>1269</v>
      </c>
      <c r="AD1149" s="170">
        <v>3202005</v>
      </c>
      <c r="AE1149" s="169" t="s">
        <v>1273</v>
      </c>
      <c r="AF1149" s="169" t="s">
        <v>1274</v>
      </c>
      <c r="AG1149" s="168" t="s">
        <v>1151</v>
      </c>
      <c r="AH1149" s="192"/>
    </row>
    <row r="1150" spans="1:34" ht="98.25" customHeight="1" x14ac:dyDescent="0.25">
      <c r="A1150" s="192"/>
      <c r="B1150" s="168" t="s">
        <v>1314</v>
      </c>
      <c r="C1150" s="168" t="s">
        <v>1369</v>
      </c>
      <c r="D1150" s="168" t="s">
        <v>1385</v>
      </c>
      <c r="E1150" s="183" t="s">
        <v>1385</v>
      </c>
      <c r="F1150" s="168" t="s">
        <v>1116</v>
      </c>
      <c r="G1150" s="183" t="s">
        <v>1158</v>
      </c>
      <c r="H1150" s="168" t="s">
        <v>1117</v>
      </c>
      <c r="I1150" s="168" t="s">
        <v>1118</v>
      </c>
      <c r="J1150" s="186">
        <v>1412000</v>
      </c>
      <c r="K1150" s="185"/>
      <c r="L1150" s="168"/>
      <c r="M1150" s="185"/>
      <c r="N1150" s="168"/>
      <c r="O1150" s="168" t="s">
        <v>1199</v>
      </c>
      <c r="P1150" s="168" t="s">
        <v>1371</v>
      </c>
      <c r="Q1150" s="168">
        <v>0</v>
      </c>
      <c r="R1150" s="168" t="s">
        <v>1370</v>
      </c>
      <c r="S1150" s="168">
        <v>0</v>
      </c>
      <c r="T1150" s="168" t="s">
        <v>1370</v>
      </c>
      <c r="U1150" s="168">
        <v>0</v>
      </c>
      <c r="V1150" s="168" t="s">
        <v>1370</v>
      </c>
      <c r="W1150" s="168" t="s">
        <v>1165</v>
      </c>
      <c r="X1150" s="183" t="s">
        <v>1160</v>
      </c>
      <c r="Y1150" s="168" t="s">
        <v>55</v>
      </c>
      <c r="Z1150" s="170">
        <v>2017011000179</v>
      </c>
      <c r="AA1150" s="170" t="s">
        <v>1238</v>
      </c>
      <c r="AB1150" s="169" t="s">
        <v>1166</v>
      </c>
      <c r="AC1150" s="169" t="s">
        <v>1269</v>
      </c>
      <c r="AD1150" s="170">
        <v>3202005</v>
      </c>
      <c r="AE1150" s="169" t="s">
        <v>1273</v>
      </c>
      <c r="AF1150" s="169" t="s">
        <v>1274</v>
      </c>
      <c r="AG1150" s="168" t="s">
        <v>1151</v>
      </c>
      <c r="AH1150" s="192"/>
    </row>
    <row r="1151" spans="1:34" ht="98.25" customHeight="1" x14ac:dyDescent="0.25">
      <c r="A1151" s="192"/>
      <c r="B1151" s="168" t="s">
        <v>1314</v>
      </c>
      <c r="C1151" s="168" t="s">
        <v>1369</v>
      </c>
      <c r="D1151" s="168" t="s">
        <v>1385</v>
      </c>
      <c r="E1151" s="183" t="s">
        <v>1385</v>
      </c>
      <c r="F1151" s="168" t="s">
        <v>1152</v>
      </c>
      <c r="G1151" s="183" t="s">
        <v>1158</v>
      </c>
      <c r="H1151" s="168" t="s">
        <v>1117</v>
      </c>
      <c r="I1151" s="168" t="s">
        <v>1118</v>
      </c>
      <c r="J1151" s="186">
        <v>45000000</v>
      </c>
      <c r="K1151" s="185"/>
      <c r="L1151" s="168"/>
      <c r="M1151" s="185"/>
      <c r="N1151" s="168"/>
      <c r="O1151" s="168" t="s">
        <v>1199</v>
      </c>
      <c r="P1151" s="168" t="s">
        <v>1371</v>
      </c>
      <c r="Q1151" s="168"/>
      <c r="R1151" s="168"/>
      <c r="S1151" s="168"/>
      <c r="T1151" s="168"/>
      <c r="U1151" s="168"/>
      <c r="V1151" s="168"/>
      <c r="W1151" s="168" t="s">
        <v>1165</v>
      </c>
      <c r="X1151" s="183" t="s">
        <v>1160</v>
      </c>
      <c r="Y1151" s="168" t="s">
        <v>55</v>
      </c>
      <c r="Z1151" s="170">
        <v>2017011000179</v>
      </c>
      <c r="AA1151" s="170" t="s">
        <v>1238</v>
      </c>
      <c r="AB1151" s="169" t="s">
        <v>1166</v>
      </c>
      <c r="AC1151" s="169" t="s">
        <v>1269</v>
      </c>
      <c r="AD1151" s="170">
        <v>3202005</v>
      </c>
      <c r="AE1151" s="169" t="s">
        <v>1273</v>
      </c>
      <c r="AF1151" s="169" t="s">
        <v>1274</v>
      </c>
      <c r="AG1151" s="168" t="s">
        <v>1192</v>
      </c>
      <c r="AH1151" s="192"/>
    </row>
    <row r="1152" spans="1:34" ht="98.25" customHeight="1" x14ac:dyDescent="0.25">
      <c r="A1152" s="192"/>
      <c r="B1152" s="168" t="s">
        <v>1314</v>
      </c>
      <c r="C1152" s="168" t="s">
        <v>1369</v>
      </c>
      <c r="D1152" s="168" t="s">
        <v>1385</v>
      </c>
      <c r="E1152" s="183" t="s">
        <v>1385</v>
      </c>
      <c r="F1152" s="168" t="s">
        <v>1116</v>
      </c>
      <c r="G1152" s="183" t="s">
        <v>1158</v>
      </c>
      <c r="H1152" s="168" t="s">
        <v>1117</v>
      </c>
      <c r="I1152" s="168" t="s">
        <v>1118</v>
      </c>
      <c r="J1152" s="186">
        <v>3059333</v>
      </c>
      <c r="K1152" s="185"/>
      <c r="L1152" s="168"/>
      <c r="M1152" s="185"/>
      <c r="N1152" s="168"/>
      <c r="O1152" s="168" t="s">
        <v>1199</v>
      </c>
      <c r="P1152" s="168" t="s">
        <v>1371</v>
      </c>
      <c r="Q1152" s="168"/>
      <c r="R1152" s="168"/>
      <c r="S1152" s="168"/>
      <c r="T1152" s="168"/>
      <c r="U1152" s="168"/>
      <c r="V1152" s="168"/>
      <c r="W1152" s="168" t="s">
        <v>1165</v>
      </c>
      <c r="X1152" s="183" t="s">
        <v>1160</v>
      </c>
      <c r="Y1152" s="168" t="s">
        <v>55</v>
      </c>
      <c r="Z1152" s="170">
        <v>2017011000179</v>
      </c>
      <c r="AA1152" s="170" t="s">
        <v>1238</v>
      </c>
      <c r="AB1152" s="169" t="s">
        <v>1166</v>
      </c>
      <c r="AC1152" s="169" t="s">
        <v>1269</v>
      </c>
      <c r="AD1152" s="170">
        <v>3202005</v>
      </c>
      <c r="AE1152" s="169" t="s">
        <v>1273</v>
      </c>
      <c r="AF1152" s="169" t="s">
        <v>1274</v>
      </c>
      <c r="AG1152" s="168" t="s">
        <v>1151</v>
      </c>
      <c r="AH1152" s="192"/>
    </row>
    <row r="1153" spans="1:34" ht="98.25" customHeight="1" x14ac:dyDescent="0.25">
      <c r="A1153" s="192"/>
      <c r="B1153" s="168" t="s">
        <v>1314</v>
      </c>
      <c r="C1153" s="168" t="s">
        <v>1369</v>
      </c>
      <c r="D1153" s="168" t="s">
        <v>1385</v>
      </c>
      <c r="E1153" s="183" t="s">
        <v>1385</v>
      </c>
      <c r="F1153" s="168" t="s">
        <v>1116</v>
      </c>
      <c r="G1153" s="183" t="s">
        <v>1158</v>
      </c>
      <c r="H1153" s="168" t="s">
        <v>1117</v>
      </c>
      <c r="I1153" s="168" t="s">
        <v>1118</v>
      </c>
      <c r="J1153" s="186">
        <v>35588009</v>
      </c>
      <c r="K1153" s="185"/>
      <c r="L1153" s="168"/>
      <c r="M1153" s="185"/>
      <c r="N1153" s="168"/>
      <c r="O1153" s="168"/>
      <c r="P1153" s="168"/>
      <c r="Q1153" s="168"/>
      <c r="R1153" s="168"/>
      <c r="S1153" s="168"/>
      <c r="T1153" s="168"/>
      <c r="U1153" s="168"/>
      <c r="V1153" s="168"/>
      <c r="W1153" s="168" t="s">
        <v>1165</v>
      </c>
      <c r="X1153" s="183" t="s">
        <v>1160</v>
      </c>
      <c r="Y1153" s="168" t="s">
        <v>55</v>
      </c>
      <c r="Z1153" s="170">
        <v>2017011000179</v>
      </c>
      <c r="AA1153" s="170" t="s">
        <v>1238</v>
      </c>
      <c r="AB1153" s="169" t="s">
        <v>1166</v>
      </c>
      <c r="AC1153" s="169" t="s">
        <v>1167</v>
      </c>
      <c r="AD1153" s="170">
        <v>3202032</v>
      </c>
      <c r="AE1153" s="169" t="s">
        <v>1217</v>
      </c>
      <c r="AF1153" s="169" t="s">
        <v>1289</v>
      </c>
      <c r="AG1153" s="168" t="s">
        <v>1192</v>
      </c>
      <c r="AH1153" s="192"/>
    </row>
    <row r="1154" spans="1:34" ht="98.25" customHeight="1" x14ac:dyDescent="0.25">
      <c r="A1154" s="192"/>
      <c r="B1154" s="168" t="s">
        <v>1314</v>
      </c>
      <c r="C1154" s="168" t="s">
        <v>1369</v>
      </c>
      <c r="D1154" s="168" t="s">
        <v>1385</v>
      </c>
      <c r="E1154" s="183" t="s">
        <v>1385</v>
      </c>
      <c r="F1154" s="168" t="s">
        <v>1116</v>
      </c>
      <c r="G1154" s="183" t="s">
        <v>1158</v>
      </c>
      <c r="H1154" s="168" t="s">
        <v>1117</v>
      </c>
      <c r="I1154" s="168" t="s">
        <v>1118</v>
      </c>
      <c r="J1154" s="186">
        <v>5000000</v>
      </c>
      <c r="K1154" s="185"/>
      <c r="L1154" s="168"/>
      <c r="M1154" s="185"/>
      <c r="N1154" s="168"/>
      <c r="O1154" s="168"/>
      <c r="P1154" s="168"/>
      <c r="Q1154" s="168"/>
      <c r="R1154" s="168"/>
      <c r="S1154" s="168"/>
      <c r="T1154" s="168"/>
      <c r="U1154" s="168"/>
      <c r="V1154" s="168"/>
      <c r="W1154" s="168" t="s">
        <v>1165</v>
      </c>
      <c r="X1154" s="183" t="s">
        <v>1160</v>
      </c>
      <c r="Y1154" s="168" t="s">
        <v>55</v>
      </c>
      <c r="Z1154" s="170">
        <v>2017011000179</v>
      </c>
      <c r="AA1154" s="170" t="s">
        <v>1238</v>
      </c>
      <c r="AB1154" s="169" t="s">
        <v>1166</v>
      </c>
      <c r="AC1154" s="169" t="s">
        <v>1167</v>
      </c>
      <c r="AD1154" s="170">
        <v>3202032</v>
      </c>
      <c r="AE1154" s="169" t="s">
        <v>1217</v>
      </c>
      <c r="AF1154" s="169" t="s">
        <v>1289</v>
      </c>
      <c r="AG1154" s="168" t="s">
        <v>1126</v>
      </c>
      <c r="AH1154" s="192"/>
    </row>
    <row r="1155" spans="1:34" ht="98.25" customHeight="1" x14ac:dyDescent="0.25">
      <c r="A1155" s="192"/>
      <c r="B1155" s="168" t="s">
        <v>1314</v>
      </c>
      <c r="C1155" s="168" t="s">
        <v>1369</v>
      </c>
      <c r="D1155" s="168" t="s">
        <v>1385</v>
      </c>
      <c r="E1155" s="183" t="s">
        <v>1385</v>
      </c>
      <c r="F1155" s="168" t="s">
        <v>1223</v>
      </c>
      <c r="G1155" s="183" t="s">
        <v>1312</v>
      </c>
      <c r="H1155" s="168" t="s">
        <v>1117</v>
      </c>
      <c r="I1155" s="168" t="s">
        <v>1118</v>
      </c>
      <c r="J1155" s="186">
        <v>40000000</v>
      </c>
      <c r="K1155" s="185"/>
      <c r="L1155" s="168"/>
      <c r="M1155" s="185"/>
      <c r="N1155" s="168"/>
      <c r="O1155" s="168"/>
      <c r="P1155" s="168"/>
      <c r="Q1155" s="168"/>
      <c r="R1155" s="168"/>
      <c r="S1155" s="168"/>
      <c r="T1155" s="168"/>
      <c r="U1155" s="168"/>
      <c r="V1155" s="168"/>
      <c r="W1155" s="168" t="s">
        <v>1165</v>
      </c>
      <c r="X1155" s="183" t="s">
        <v>1160</v>
      </c>
      <c r="Y1155" s="168" t="s">
        <v>55</v>
      </c>
      <c r="Z1155" s="170">
        <v>2017011000179</v>
      </c>
      <c r="AA1155" s="170" t="s">
        <v>1238</v>
      </c>
      <c r="AB1155" s="169" t="s">
        <v>1179</v>
      </c>
      <c r="AC1155" s="169" t="s">
        <v>1235</v>
      </c>
      <c r="AD1155" s="170">
        <v>3202036</v>
      </c>
      <c r="AE1155" s="169" t="s">
        <v>1236</v>
      </c>
      <c r="AF1155" s="169" t="s">
        <v>1237</v>
      </c>
      <c r="AG1155" s="168" t="s">
        <v>1311</v>
      </c>
      <c r="AH1155" s="192"/>
    </row>
    <row r="1156" spans="1:34" ht="98.25" customHeight="1" x14ac:dyDescent="0.25">
      <c r="A1156" s="192"/>
      <c r="B1156" s="168" t="s">
        <v>1314</v>
      </c>
      <c r="C1156" s="168" t="s">
        <v>1369</v>
      </c>
      <c r="D1156" s="168" t="s">
        <v>1385</v>
      </c>
      <c r="E1156" s="183" t="s">
        <v>1385</v>
      </c>
      <c r="F1156" s="168" t="s">
        <v>1116</v>
      </c>
      <c r="G1156" s="183" t="s">
        <v>1158</v>
      </c>
      <c r="H1156" s="168" t="s">
        <v>1117</v>
      </c>
      <c r="I1156" s="168" t="s">
        <v>1118</v>
      </c>
      <c r="J1156" s="184">
        <v>25552333.52</v>
      </c>
      <c r="K1156" s="185">
        <v>0</v>
      </c>
      <c r="L1156" s="168" t="s">
        <v>1298</v>
      </c>
      <c r="M1156" s="185">
        <v>0</v>
      </c>
      <c r="N1156" s="168" t="s">
        <v>1298</v>
      </c>
      <c r="O1156" s="168"/>
      <c r="P1156" s="168" t="s">
        <v>1370</v>
      </c>
      <c r="Q1156" s="168"/>
      <c r="R1156" s="168" t="s">
        <v>1370</v>
      </c>
      <c r="S1156" s="168"/>
      <c r="T1156" s="168" t="s">
        <v>1370</v>
      </c>
      <c r="U1156" s="168"/>
      <c r="V1156" s="168" t="s">
        <v>1370</v>
      </c>
      <c r="W1156" s="168" t="s">
        <v>1119</v>
      </c>
      <c r="X1156" s="183" t="s">
        <v>1160</v>
      </c>
      <c r="Y1156" s="168" t="s">
        <v>363</v>
      </c>
      <c r="Z1156" s="170">
        <v>2019011000081</v>
      </c>
      <c r="AA1156" s="170" t="s">
        <v>1161</v>
      </c>
      <c r="AB1156" s="169" t="s">
        <v>1120</v>
      </c>
      <c r="AC1156" s="169" t="s">
        <v>606</v>
      </c>
      <c r="AD1156" s="170">
        <v>3299060</v>
      </c>
      <c r="AE1156" s="169" t="s">
        <v>1135</v>
      </c>
      <c r="AF1156" s="169" t="s">
        <v>607</v>
      </c>
      <c r="AG1156" s="168" t="s">
        <v>1151</v>
      </c>
      <c r="AH1156" s="192"/>
    </row>
    <row r="1157" spans="1:34" ht="98.25" customHeight="1" x14ac:dyDescent="0.25">
      <c r="A1157" s="192"/>
      <c r="B1157" s="168" t="s">
        <v>1314</v>
      </c>
      <c r="C1157" s="168" t="s">
        <v>1369</v>
      </c>
      <c r="D1157" s="168" t="s">
        <v>1386</v>
      </c>
      <c r="E1157" s="183" t="s">
        <v>1386</v>
      </c>
      <c r="F1157" s="168" t="s">
        <v>1116</v>
      </c>
      <c r="G1157" s="183" t="s">
        <v>1158</v>
      </c>
      <c r="H1157" s="168" t="s">
        <v>1117</v>
      </c>
      <c r="I1157" s="168" t="s">
        <v>1118</v>
      </c>
      <c r="J1157" s="184">
        <v>17480000</v>
      </c>
      <c r="K1157" s="185">
        <v>0</v>
      </c>
      <c r="L1157" s="168" t="s">
        <v>1298</v>
      </c>
      <c r="M1157" s="185">
        <v>0</v>
      </c>
      <c r="N1157" s="168" t="s">
        <v>1298</v>
      </c>
      <c r="O1157" s="168"/>
      <c r="P1157" s="168" t="s">
        <v>1370</v>
      </c>
      <c r="Q1157" s="168"/>
      <c r="R1157" s="168" t="s">
        <v>1370</v>
      </c>
      <c r="S1157" s="168"/>
      <c r="T1157" s="168" t="s">
        <v>1370</v>
      </c>
      <c r="U1157" s="168"/>
      <c r="V1157" s="168" t="s">
        <v>1370</v>
      </c>
      <c r="W1157" s="168" t="s">
        <v>1165</v>
      </c>
      <c r="X1157" s="183" t="s">
        <v>1160</v>
      </c>
      <c r="Y1157" s="168" t="s">
        <v>55</v>
      </c>
      <c r="Z1157" s="170">
        <v>2017011000179</v>
      </c>
      <c r="AA1157" s="170" t="s">
        <v>1238</v>
      </c>
      <c r="AB1157" s="169" t="s">
        <v>1224</v>
      </c>
      <c r="AC1157" s="169" t="s">
        <v>1225</v>
      </c>
      <c r="AD1157" s="170">
        <v>3202010</v>
      </c>
      <c r="AE1157" s="169" t="s">
        <v>1226</v>
      </c>
      <c r="AF1157" s="169" t="s">
        <v>1263</v>
      </c>
      <c r="AG1157" s="168" t="s">
        <v>1151</v>
      </c>
      <c r="AH1157" s="192"/>
    </row>
    <row r="1158" spans="1:34" ht="98.25" customHeight="1" x14ac:dyDescent="0.25">
      <c r="A1158" s="192"/>
      <c r="B1158" s="168" t="s">
        <v>1314</v>
      </c>
      <c r="C1158" s="168" t="s">
        <v>1369</v>
      </c>
      <c r="D1158" s="168" t="s">
        <v>1386</v>
      </c>
      <c r="E1158" s="183" t="s">
        <v>1386</v>
      </c>
      <c r="F1158" s="168" t="s">
        <v>1116</v>
      </c>
      <c r="G1158" s="183" t="s">
        <v>1158</v>
      </c>
      <c r="H1158" s="168" t="s">
        <v>1117</v>
      </c>
      <c r="I1158" s="168" t="s">
        <v>1118</v>
      </c>
      <c r="J1158" s="184">
        <v>17512000</v>
      </c>
      <c r="K1158" s="185">
        <v>0</v>
      </c>
      <c r="L1158" s="168" t="s">
        <v>1298</v>
      </c>
      <c r="M1158" s="185">
        <v>0</v>
      </c>
      <c r="N1158" s="168" t="s">
        <v>1298</v>
      </c>
      <c r="O1158" s="168"/>
      <c r="P1158" s="168" t="s">
        <v>1370</v>
      </c>
      <c r="Q1158" s="168"/>
      <c r="R1158" s="168" t="s">
        <v>1370</v>
      </c>
      <c r="S1158" s="168"/>
      <c r="T1158" s="168" t="s">
        <v>1370</v>
      </c>
      <c r="U1158" s="168"/>
      <c r="V1158" s="168" t="s">
        <v>1370</v>
      </c>
      <c r="W1158" s="168" t="s">
        <v>1165</v>
      </c>
      <c r="X1158" s="183" t="s">
        <v>1160</v>
      </c>
      <c r="Y1158" s="168" t="s">
        <v>55</v>
      </c>
      <c r="Z1158" s="170">
        <v>2017011000179</v>
      </c>
      <c r="AA1158" s="170" t="s">
        <v>1238</v>
      </c>
      <c r="AB1158" s="169" t="s">
        <v>1224</v>
      </c>
      <c r="AC1158" s="169" t="s">
        <v>1225</v>
      </c>
      <c r="AD1158" s="170">
        <v>3202010</v>
      </c>
      <c r="AE1158" s="169" t="s">
        <v>1226</v>
      </c>
      <c r="AF1158" s="169" t="s">
        <v>1263</v>
      </c>
      <c r="AG1158" s="168" t="s">
        <v>1151</v>
      </c>
      <c r="AH1158" s="192"/>
    </row>
    <row r="1159" spans="1:34" ht="98.25" customHeight="1" x14ac:dyDescent="0.25">
      <c r="A1159" s="192"/>
      <c r="B1159" s="168" t="s">
        <v>1314</v>
      </c>
      <c r="C1159" s="168" t="s">
        <v>1369</v>
      </c>
      <c r="D1159" s="168" t="s">
        <v>1386</v>
      </c>
      <c r="E1159" s="183" t="s">
        <v>1386</v>
      </c>
      <c r="F1159" s="168" t="s">
        <v>1116</v>
      </c>
      <c r="G1159" s="183" t="s">
        <v>1158</v>
      </c>
      <c r="H1159" s="168" t="s">
        <v>1117</v>
      </c>
      <c r="I1159" s="168" t="s">
        <v>1118</v>
      </c>
      <c r="J1159" s="184">
        <v>25552333</v>
      </c>
      <c r="K1159" s="185">
        <v>0</v>
      </c>
      <c r="L1159" s="168" t="s">
        <v>1298</v>
      </c>
      <c r="M1159" s="185">
        <v>0</v>
      </c>
      <c r="N1159" s="168" t="s">
        <v>1298</v>
      </c>
      <c r="O1159" s="168"/>
      <c r="P1159" s="168" t="s">
        <v>1370</v>
      </c>
      <c r="Q1159" s="168"/>
      <c r="R1159" s="168" t="s">
        <v>1370</v>
      </c>
      <c r="S1159" s="168"/>
      <c r="T1159" s="168" t="s">
        <v>1370</v>
      </c>
      <c r="U1159" s="168"/>
      <c r="V1159" s="168" t="s">
        <v>1370</v>
      </c>
      <c r="W1159" s="168" t="s">
        <v>1165</v>
      </c>
      <c r="X1159" s="183" t="s">
        <v>1160</v>
      </c>
      <c r="Y1159" s="168" t="s">
        <v>55</v>
      </c>
      <c r="Z1159" s="170">
        <v>2017011000179</v>
      </c>
      <c r="AA1159" s="170" t="s">
        <v>1238</v>
      </c>
      <c r="AB1159" s="169" t="s">
        <v>1224</v>
      </c>
      <c r="AC1159" s="169" t="s">
        <v>1225</v>
      </c>
      <c r="AD1159" s="170">
        <v>3202010</v>
      </c>
      <c r="AE1159" s="169" t="s">
        <v>1226</v>
      </c>
      <c r="AF1159" s="169" t="s">
        <v>1263</v>
      </c>
      <c r="AG1159" s="168" t="s">
        <v>1151</v>
      </c>
      <c r="AH1159" s="192"/>
    </row>
    <row r="1160" spans="1:34" ht="98.25" customHeight="1" x14ac:dyDescent="0.25">
      <c r="A1160" s="192"/>
      <c r="B1160" s="168" t="s">
        <v>1314</v>
      </c>
      <c r="C1160" s="168" t="s">
        <v>1369</v>
      </c>
      <c r="D1160" s="168" t="s">
        <v>1386</v>
      </c>
      <c r="E1160" s="183" t="s">
        <v>1386</v>
      </c>
      <c r="F1160" s="168" t="s">
        <v>1116</v>
      </c>
      <c r="G1160" s="183" t="s">
        <v>1158</v>
      </c>
      <c r="H1160" s="168" t="s">
        <v>1117</v>
      </c>
      <c r="I1160" s="168" t="s">
        <v>1118</v>
      </c>
      <c r="J1160" s="184">
        <v>41278533.75</v>
      </c>
      <c r="K1160" s="185">
        <v>0</v>
      </c>
      <c r="L1160" s="168" t="s">
        <v>1298</v>
      </c>
      <c r="M1160" s="185">
        <v>0</v>
      </c>
      <c r="N1160" s="168" t="s">
        <v>1298</v>
      </c>
      <c r="O1160" s="168"/>
      <c r="P1160" s="168" t="s">
        <v>1370</v>
      </c>
      <c r="Q1160" s="168"/>
      <c r="R1160" s="168" t="s">
        <v>1370</v>
      </c>
      <c r="S1160" s="168"/>
      <c r="T1160" s="168" t="s">
        <v>1370</v>
      </c>
      <c r="U1160" s="168"/>
      <c r="V1160" s="168" t="s">
        <v>1370</v>
      </c>
      <c r="W1160" s="168" t="s">
        <v>1165</v>
      </c>
      <c r="X1160" s="183" t="s">
        <v>1160</v>
      </c>
      <c r="Y1160" s="168" t="s">
        <v>55</v>
      </c>
      <c r="Z1160" s="170">
        <v>2017011000179</v>
      </c>
      <c r="AA1160" s="170" t="s">
        <v>1238</v>
      </c>
      <c r="AB1160" s="169" t="s">
        <v>1224</v>
      </c>
      <c r="AC1160" s="169" t="s">
        <v>1225</v>
      </c>
      <c r="AD1160" s="170">
        <v>3202010</v>
      </c>
      <c r="AE1160" s="169" t="s">
        <v>1226</v>
      </c>
      <c r="AF1160" s="169" t="s">
        <v>1264</v>
      </c>
      <c r="AG1160" s="168" t="s">
        <v>1128</v>
      </c>
      <c r="AH1160" s="192"/>
    </row>
    <row r="1161" spans="1:34" ht="98.25" customHeight="1" x14ac:dyDescent="0.25">
      <c r="A1161" s="192"/>
      <c r="B1161" s="168" t="s">
        <v>1314</v>
      </c>
      <c r="C1161" s="168" t="s">
        <v>1369</v>
      </c>
      <c r="D1161" s="168" t="s">
        <v>1386</v>
      </c>
      <c r="E1161" s="183" t="s">
        <v>1386</v>
      </c>
      <c r="F1161" s="168" t="s">
        <v>1116</v>
      </c>
      <c r="G1161" s="183" t="s">
        <v>1158</v>
      </c>
      <c r="H1161" s="168" t="s">
        <v>1117</v>
      </c>
      <c r="I1161" s="168" t="s">
        <v>1118</v>
      </c>
      <c r="J1161" s="184">
        <v>11008552</v>
      </c>
      <c r="K1161" s="185">
        <v>0</v>
      </c>
      <c r="L1161" s="168" t="s">
        <v>1298</v>
      </c>
      <c r="M1161" s="185">
        <v>9884448.5600000005</v>
      </c>
      <c r="N1161" s="168" t="s">
        <v>1298</v>
      </c>
      <c r="O1161" s="168"/>
      <c r="P1161" s="168" t="s">
        <v>1370</v>
      </c>
      <c r="Q1161" s="168"/>
      <c r="R1161" s="168" t="s">
        <v>1370</v>
      </c>
      <c r="S1161" s="168"/>
      <c r="T1161" s="168" t="s">
        <v>1370</v>
      </c>
      <c r="U1161" s="168"/>
      <c r="V1161" s="168" t="s">
        <v>1370</v>
      </c>
      <c r="W1161" s="168" t="s">
        <v>1165</v>
      </c>
      <c r="X1161" s="183" t="s">
        <v>1160</v>
      </c>
      <c r="Y1161" s="168" t="s">
        <v>55</v>
      </c>
      <c r="Z1161" s="170">
        <v>2017011000179</v>
      </c>
      <c r="AA1161" s="170" t="s">
        <v>1238</v>
      </c>
      <c r="AB1161" s="169" t="s">
        <v>1224</v>
      </c>
      <c r="AC1161" s="169" t="s">
        <v>1225</v>
      </c>
      <c r="AD1161" s="170">
        <v>3202010</v>
      </c>
      <c r="AE1161" s="169" t="s">
        <v>1226</v>
      </c>
      <c r="AF1161" s="169" t="s">
        <v>1264</v>
      </c>
      <c r="AG1161" s="168" t="s">
        <v>1151</v>
      </c>
      <c r="AH1161" s="192"/>
    </row>
    <row r="1162" spans="1:34" ht="98.25" customHeight="1" x14ac:dyDescent="0.25">
      <c r="A1162" s="192"/>
      <c r="B1162" s="168" t="s">
        <v>1314</v>
      </c>
      <c r="C1162" s="168" t="s">
        <v>1369</v>
      </c>
      <c r="D1162" s="168" t="s">
        <v>1386</v>
      </c>
      <c r="E1162" s="183" t="s">
        <v>1386</v>
      </c>
      <c r="F1162" s="168" t="s">
        <v>1116</v>
      </c>
      <c r="G1162" s="183" t="s">
        <v>1158</v>
      </c>
      <c r="H1162" s="168" t="s">
        <v>1117</v>
      </c>
      <c r="I1162" s="168" t="s">
        <v>1118</v>
      </c>
      <c r="J1162" s="184">
        <v>11008552</v>
      </c>
      <c r="K1162" s="185">
        <v>0</v>
      </c>
      <c r="L1162" s="168" t="s">
        <v>1298</v>
      </c>
      <c r="M1162" s="185">
        <v>9884448.5600000005</v>
      </c>
      <c r="N1162" s="168" t="s">
        <v>1298</v>
      </c>
      <c r="O1162" s="168"/>
      <c r="P1162" s="168" t="s">
        <v>1370</v>
      </c>
      <c r="Q1162" s="168"/>
      <c r="R1162" s="168" t="s">
        <v>1370</v>
      </c>
      <c r="S1162" s="168"/>
      <c r="T1162" s="168" t="s">
        <v>1370</v>
      </c>
      <c r="U1162" s="168"/>
      <c r="V1162" s="168" t="s">
        <v>1370</v>
      </c>
      <c r="W1162" s="168" t="s">
        <v>1165</v>
      </c>
      <c r="X1162" s="183" t="s">
        <v>1160</v>
      </c>
      <c r="Y1162" s="168" t="s">
        <v>55</v>
      </c>
      <c r="Z1162" s="170">
        <v>2017011000179</v>
      </c>
      <c r="AA1162" s="170" t="s">
        <v>1238</v>
      </c>
      <c r="AB1162" s="169" t="s">
        <v>1224</v>
      </c>
      <c r="AC1162" s="169" t="s">
        <v>1225</v>
      </c>
      <c r="AD1162" s="170">
        <v>3202010</v>
      </c>
      <c r="AE1162" s="169" t="s">
        <v>1226</v>
      </c>
      <c r="AF1162" s="169" t="s">
        <v>1264</v>
      </c>
      <c r="AG1162" s="168" t="s">
        <v>1151</v>
      </c>
      <c r="AH1162" s="192"/>
    </row>
    <row r="1163" spans="1:34" ht="98.25" customHeight="1" x14ac:dyDescent="0.25">
      <c r="A1163" s="192"/>
      <c r="B1163" s="168" t="s">
        <v>1314</v>
      </c>
      <c r="C1163" s="168" t="s">
        <v>1369</v>
      </c>
      <c r="D1163" s="168" t="s">
        <v>1386</v>
      </c>
      <c r="E1163" s="183" t="s">
        <v>1386</v>
      </c>
      <c r="F1163" s="168" t="s">
        <v>1116</v>
      </c>
      <c r="G1163" s="183" t="s">
        <v>1158</v>
      </c>
      <c r="H1163" s="168" t="s">
        <v>1117</v>
      </c>
      <c r="I1163" s="168" t="s">
        <v>1118</v>
      </c>
      <c r="J1163" s="184">
        <v>11008552</v>
      </c>
      <c r="K1163" s="185">
        <v>0</v>
      </c>
      <c r="L1163" s="168" t="s">
        <v>1298</v>
      </c>
      <c r="M1163" s="185">
        <v>9884448.5600000005</v>
      </c>
      <c r="N1163" s="168" t="s">
        <v>1298</v>
      </c>
      <c r="O1163" s="168"/>
      <c r="P1163" s="168" t="s">
        <v>1370</v>
      </c>
      <c r="Q1163" s="168"/>
      <c r="R1163" s="168" t="s">
        <v>1370</v>
      </c>
      <c r="S1163" s="168"/>
      <c r="T1163" s="168" t="s">
        <v>1370</v>
      </c>
      <c r="U1163" s="168"/>
      <c r="V1163" s="168" t="s">
        <v>1370</v>
      </c>
      <c r="W1163" s="168" t="s">
        <v>1165</v>
      </c>
      <c r="X1163" s="183" t="s">
        <v>1160</v>
      </c>
      <c r="Y1163" s="168" t="s">
        <v>55</v>
      </c>
      <c r="Z1163" s="170">
        <v>2017011000179</v>
      </c>
      <c r="AA1163" s="170" t="s">
        <v>1238</v>
      </c>
      <c r="AB1163" s="169" t="s">
        <v>1224</v>
      </c>
      <c r="AC1163" s="169" t="s">
        <v>1225</v>
      </c>
      <c r="AD1163" s="170">
        <v>3202010</v>
      </c>
      <c r="AE1163" s="169" t="s">
        <v>1226</v>
      </c>
      <c r="AF1163" s="169" t="s">
        <v>1264</v>
      </c>
      <c r="AG1163" s="168" t="s">
        <v>1151</v>
      </c>
      <c r="AH1163" s="192"/>
    </row>
    <row r="1164" spans="1:34" ht="98.25" customHeight="1" x14ac:dyDescent="0.25">
      <c r="A1164" s="192"/>
      <c r="B1164" s="168" t="s">
        <v>1314</v>
      </c>
      <c r="C1164" s="168" t="s">
        <v>1369</v>
      </c>
      <c r="D1164" s="168" t="s">
        <v>1386</v>
      </c>
      <c r="E1164" s="183" t="s">
        <v>1386</v>
      </c>
      <c r="F1164" s="168" t="s">
        <v>1116</v>
      </c>
      <c r="G1164" s="183" t="s">
        <v>1158</v>
      </c>
      <c r="H1164" s="168" t="s">
        <v>1117</v>
      </c>
      <c r="I1164" s="168" t="s">
        <v>1118</v>
      </c>
      <c r="J1164" s="184">
        <v>36551900.899999999</v>
      </c>
      <c r="K1164" s="185">
        <v>0</v>
      </c>
      <c r="L1164" s="168" t="s">
        <v>1298</v>
      </c>
      <c r="M1164" s="185">
        <v>0</v>
      </c>
      <c r="N1164" s="168" t="s">
        <v>1298</v>
      </c>
      <c r="O1164" s="168" t="s">
        <v>1199</v>
      </c>
      <c r="P1164" s="168" t="s">
        <v>1371</v>
      </c>
      <c r="Q1164" s="168"/>
      <c r="R1164" s="168" t="s">
        <v>1370</v>
      </c>
      <c r="S1164" s="168"/>
      <c r="T1164" s="168" t="s">
        <v>1370</v>
      </c>
      <c r="U1164" s="168"/>
      <c r="V1164" s="168" t="s">
        <v>1370</v>
      </c>
      <c r="W1164" s="168" t="s">
        <v>1165</v>
      </c>
      <c r="X1164" s="183" t="s">
        <v>1160</v>
      </c>
      <c r="Y1164" s="168" t="s">
        <v>55</v>
      </c>
      <c r="Z1164" s="170">
        <v>2017011000179</v>
      </c>
      <c r="AA1164" s="170" t="s">
        <v>1238</v>
      </c>
      <c r="AB1164" s="169" t="s">
        <v>1166</v>
      </c>
      <c r="AC1164" s="169" t="s">
        <v>1167</v>
      </c>
      <c r="AD1164" s="170">
        <v>3202032</v>
      </c>
      <c r="AE1164" s="169" t="s">
        <v>1168</v>
      </c>
      <c r="AF1164" s="169" t="s">
        <v>1169</v>
      </c>
      <c r="AG1164" s="168" t="s">
        <v>1128</v>
      </c>
      <c r="AH1164" s="192"/>
    </row>
    <row r="1165" spans="1:34" ht="98.25" customHeight="1" x14ac:dyDescent="0.25">
      <c r="A1165" s="192"/>
      <c r="B1165" s="168" t="s">
        <v>1314</v>
      </c>
      <c r="C1165" s="168" t="s">
        <v>1369</v>
      </c>
      <c r="D1165" s="168" t="s">
        <v>1386</v>
      </c>
      <c r="E1165" s="183" t="s">
        <v>1386</v>
      </c>
      <c r="F1165" s="168" t="s">
        <v>1116</v>
      </c>
      <c r="G1165" s="183" t="s">
        <v>1158</v>
      </c>
      <c r="H1165" s="168" t="s">
        <v>1117</v>
      </c>
      <c r="I1165" s="168" t="s">
        <v>1118</v>
      </c>
      <c r="J1165" s="184">
        <v>5243636.3600000003</v>
      </c>
      <c r="K1165" s="185">
        <v>0</v>
      </c>
      <c r="L1165" s="168" t="s">
        <v>1298</v>
      </c>
      <c r="M1165" s="185">
        <v>4686500</v>
      </c>
      <c r="N1165" s="168">
        <v>47557</v>
      </c>
      <c r="O1165" s="168"/>
      <c r="P1165" s="168" t="s">
        <v>1370</v>
      </c>
      <c r="Q1165" s="168"/>
      <c r="R1165" s="168" t="s">
        <v>1370</v>
      </c>
      <c r="S1165" s="168"/>
      <c r="T1165" s="168" t="s">
        <v>1370</v>
      </c>
      <c r="U1165" s="168"/>
      <c r="V1165" s="168" t="s">
        <v>1370</v>
      </c>
      <c r="W1165" s="168" t="s">
        <v>1165</v>
      </c>
      <c r="X1165" s="183" t="s">
        <v>1160</v>
      </c>
      <c r="Y1165" s="168" t="s">
        <v>55</v>
      </c>
      <c r="Z1165" s="170">
        <v>2017011000179</v>
      </c>
      <c r="AA1165" s="170" t="s">
        <v>1238</v>
      </c>
      <c r="AB1165" s="169" t="s">
        <v>1166</v>
      </c>
      <c r="AC1165" s="169" t="s">
        <v>1167</v>
      </c>
      <c r="AD1165" s="170">
        <v>3202032</v>
      </c>
      <c r="AE1165" s="169" t="s">
        <v>1217</v>
      </c>
      <c r="AF1165" s="169" t="s">
        <v>1289</v>
      </c>
      <c r="AG1165" s="168" t="s">
        <v>1126</v>
      </c>
      <c r="AH1165" s="192"/>
    </row>
    <row r="1166" spans="1:34" ht="98.25" customHeight="1" x14ac:dyDescent="0.25">
      <c r="A1166" s="192"/>
      <c r="B1166" s="168" t="s">
        <v>1314</v>
      </c>
      <c r="C1166" s="168" t="s">
        <v>1369</v>
      </c>
      <c r="D1166" s="168" t="s">
        <v>1386</v>
      </c>
      <c r="E1166" s="183" t="s">
        <v>1386</v>
      </c>
      <c r="F1166" s="168" t="s">
        <v>1116</v>
      </c>
      <c r="G1166" s="183" t="s">
        <v>1158</v>
      </c>
      <c r="H1166" s="168" t="s">
        <v>1117</v>
      </c>
      <c r="I1166" s="168" t="s">
        <v>1118</v>
      </c>
      <c r="J1166" s="184">
        <v>5571363.6409090906</v>
      </c>
      <c r="K1166" s="185">
        <v>0</v>
      </c>
      <c r="L1166" s="168" t="s">
        <v>1298</v>
      </c>
      <c r="M1166" s="185">
        <v>6718409.0909090908</v>
      </c>
      <c r="N1166" s="168">
        <v>47557</v>
      </c>
      <c r="O1166" s="168"/>
      <c r="P1166" s="168" t="s">
        <v>1370</v>
      </c>
      <c r="Q1166" s="168"/>
      <c r="R1166" s="168" t="s">
        <v>1370</v>
      </c>
      <c r="S1166" s="168"/>
      <c r="T1166" s="168" t="s">
        <v>1370</v>
      </c>
      <c r="U1166" s="168"/>
      <c r="V1166" s="168" t="s">
        <v>1370</v>
      </c>
      <c r="W1166" s="168" t="s">
        <v>1165</v>
      </c>
      <c r="X1166" s="183" t="s">
        <v>1160</v>
      </c>
      <c r="Y1166" s="168" t="s">
        <v>55</v>
      </c>
      <c r="Z1166" s="170">
        <v>2017011000179</v>
      </c>
      <c r="AA1166" s="170" t="s">
        <v>1238</v>
      </c>
      <c r="AB1166" s="169" t="s">
        <v>1166</v>
      </c>
      <c r="AC1166" s="169" t="s">
        <v>1167</v>
      </c>
      <c r="AD1166" s="170">
        <v>3202032</v>
      </c>
      <c r="AE1166" s="169" t="s">
        <v>1217</v>
      </c>
      <c r="AF1166" s="169" t="s">
        <v>1289</v>
      </c>
      <c r="AG1166" s="168" t="s">
        <v>1126</v>
      </c>
      <c r="AH1166" s="192"/>
    </row>
    <row r="1167" spans="1:34" ht="98.25" customHeight="1" x14ac:dyDescent="0.25">
      <c r="A1167" s="192"/>
      <c r="B1167" s="168" t="s">
        <v>1314</v>
      </c>
      <c r="C1167" s="168" t="s">
        <v>1369</v>
      </c>
      <c r="D1167" s="168" t="s">
        <v>1386</v>
      </c>
      <c r="E1167" s="183" t="s">
        <v>1386</v>
      </c>
      <c r="F1167" s="168" t="s">
        <v>1116</v>
      </c>
      <c r="G1167" s="183" t="s">
        <v>1158</v>
      </c>
      <c r="H1167" s="168" t="s">
        <v>1117</v>
      </c>
      <c r="I1167" s="168" t="s">
        <v>1118</v>
      </c>
      <c r="J1167" s="184">
        <v>10421727.271818181</v>
      </c>
      <c r="K1167" s="185">
        <v>0</v>
      </c>
      <c r="L1167" s="168" t="s">
        <v>1298</v>
      </c>
      <c r="M1167" s="185">
        <v>9831818.1818181816</v>
      </c>
      <c r="N1167" s="168">
        <v>47557</v>
      </c>
      <c r="O1167" s="168"/>
      <c r="P1167" s="168" t="s">
        <v>1370</v>
      </c>
      <c r="Q1167" s="168"/>
      <c r="R1167" s="168" t="s">
        <v>1370</v>
      </c>
      <c r="S1167" s="168"/>
      <c r="T1167" s="168" t="s">
        <v>1370</v>
      </c>
      <c r="U1167" s="168"/>
      <c r="V1167" s="168" t="s">
        <v>1370</v>
      </c>
      <c r="W1167" s="168" t="s">
        <v>1165</v>
      </c>
      <c r="X1167" s="183" t="s">
        <v>1160</v>
      </c>
      <c r="Y1167" s="168" t="s">
        <v>55</v>
      </c>
      <c r="Z1167" s="170">
        <v>2017011000179</v>
      </c>
      <c r="AA1167" s="170" t="s">
        <v>1238</v>
      </c>
      <c r="AB1167" s="169" t="s">
        <v>1166</v>
      </c>
      <c r="AC1167" s="169" t="s">
        <v>1167</v>
      </c>
      <c r="AD1167" s="170">
        <v>3202032</v>
      </c>
      <c r="AE1167" s="169" t="s">
        <v>1217</v>
      </c>
      <c r="AF1167" s="169" t="s">
        <v>1289</v>
      </c>
      <c r="AG1167" s="168" t="s">
        <v>1126</v>
      </c>
      <c r="AH1167" s="192"/>
    </row>
    <row r="1168" spans="1:34" ht="98.25" customHeight="1" x14ac:dyDescent="0.25">
      <c r="A1168" s="192"/>
      <c r="B1168" s="168" t="s">
        <v>1314</v>
      </c>
      <c r="C1168" s="168" t="s">
        <v>1369</v>
      </c>
      <c r="D1168" s="168" t="s">
        <v>1386</v>
      </c>
      <c r="E1168" s="183" t="s">
        <v>1386</v>
      </c>
      <c r="F1168" s="168" t="s">
        <v>1116</v>
      </c>
      <c r="G1168" s="183" t="s">
        <v>1158</v>
      </c>
      <c r="H1168" s="168" t="s">
        <v>1117</v>
      </c>
      <c r="I1168" s="168" t="s">
        <v>1118</v>
      </c>
      <c r="J1168" s="184">
        <v>4290966</v>
      </c>
      <c r="K1168" s="185">
        <v>0</v>
      </c>
      <c r="L1168" s="168" t="s">
        <v>1298</v>
      </c>
      <c r="M1168" s="185">
        <v>9884448.5600000005</v>
      </c>
      <c r="N1168" s="168">
        <v>47557</v>
      </c>
      <c r="O1168" s="168"/>
      <c r="P1168" s="168" t="s">
        <v>1370</v>
      </c>
      <c r="Q1168" s="168"/>
      <c r="R1168" s="168" t="s">
        <v>1370</v>
      </c>
      <c r="S1168" s="168"/>
      <c r="T1168" s="168" t="s">
        <v>1370</v>
      </c>
      <c r="U1168" s="168"/>
      <c r="V1168" s="168" t="s">
        <v>1370</v>
      </c>
      <c r="W1168" s="168" t="s">
        <v>1165</v>
      </c>
      <c r="X1168" s="183" t="s">
        <v>1160</v>
      </c>
      <c r="Y1168" s="168" t="s">
        <v>55</v>
      </c>
      <c r="Z1168" s="170">
        <v>2017011000179</v>
      </c>
      <c r="AA1168" s="170" t="s">
        <v>1238</v>
      </c>
      <c r="AB1168" s="169" t="s">
        <v>1166</v>
      </c>
      <c r="AC1168" s="169" t="s">
        <v>1167</v>
      </c>
      <c r="AD1168" s="170">
        <v>3202032</v>
      </c>
      <c r="AE1168" s="169" t="s">
        <v>1217</v>
      </c>
      <c r="AF1168" s="169" t="s">
        <v>1289</v>
      </c>
      <c r="AG1168" s="168" t="s">
        <v>1151</v>
      </c>
      <c r="AH1168" s="192"/>
    </row>
    <row r="1169" spans="1:34" ht="98.25" customHeight="1" x14ac:dyDescent="0.25">
      <c r="A1169" s="192"/>
      <c r="B1169" s="168" t="s">
        <v>1314</v>
      </c>
      <c r="C1169" s="168" t="s">
        <v>1369</v>
      </c>
      <c r="D1169" s="168" t="s">
        <v>1386</v>
      </c>
      <c r="E1169" s="183" t="s">
        <v>1386</v>
      </c>
      <c r="F1169" s="168" t="s">
        <v>1116</v>
      </c>
      <c r="G1169" s="183" t="s">
        <v>1158</v>
      </c>
      <c r="H1169" s="168" t="s">
        <v>1117</v>
      </c>
      <c r="I1169" s="168" t="s">
        <v>1118</v>
      </c>
      <c r="J1169" s="184">
        <v>14664381</v>
      </c>
      <c r="K1169" s="185">
        <v>0</v>
      </c>
      <c r="L1169" s="168" t="s">
        <v>1298</v>
      </c>
      <c r="M1169" s="185">
        <v>9884448.5600000005</v>
      </c>
      <c r="N1169" s="168">
        <v>47557</v>
      </c>
      <c r="O1169" s="168"/>
      <c r="P1169" s="168" t="s">
        <v>1370</v>
      </c>
      <c r="Q1169" s="168"/>
      <c r="R1169" s="168" t="s">
        <v>1370</v>
      </c>
      <c r="S1169" s="168"/>
      <c r="T1169" s="168" t="s">
        <v>1370</v>
      </c>
      <c r="U1169" s="168"/>
      <c r="V1169" s="168" t="s">
        <v>1370</v>
      </c>
      <c r="W1169" s="168" t="s">
        <v>1165</v>
      </c>
      <c r="X1169" s="183" t="s">
        <v>1160</v>
      </c>
      <c r="Y1169" s="168" t="s">
        <v>55</v>
      </c>
      <c r="Z1169" s="170">
        <v>2017011000179</v>
      </c>
      <c r="AA1169" s="170" t="s">
        <v>1238</v>
      </c>
      <c r="AB1169" s="169" t="s">
        <v>1166</v>
      </c>
      <c r="AC1169" s="169" t="s">
        <v>1167</v>
      </c>
      <c r="AD1169" s="170">
        <v>3202032</v>
      </c>
      <c r="AE1169" s="169" t="s">
        <v>1217</v>
      </c>
      <c r="AF1169" s="169" t="s">
        <v>1289</v>
      </c>
      <c r="AG1169" s="168" t="s">
        <v>1151</v>
      </c>
      <c r="AH1169" s="192"/>
    </row>
    <row r="1170" spans="1:34" ht="98.25" customHeight="1" x14ac:dyDescent="0.25">
      <c r="A1170" s="192"/>
      <c r="B1170" s="168" t="s">
        <v>1314</v>
      </c>
      <c r="C1170" s="168" t="s">
        <v>1369</v>
      </c>
      <c r="D1170" s="168" t="s">
        <v>1386</v>
      </c>
      <c r="E1170" s="183" t="s">
        <v>1386</v>
      </c>
      <c r="F1170" s="168" t="s">
        <v>1116</v>
      </c>
      <c r="G1170" s="183" t="s">
        <v>1158</v>
      </c>
      <c r="H1170" s="168" t="s">
        <v>1117</v>
      </c>
      <c r="I1170" s="168" t="s">
        <v>1118</v>
      </c>
      <c r="J1170" s="184">
        <v>16035318</v>
      </c>
      <c r="K1170" s="185">
        <v>0</v>
      </c>
      <c r="L1170" s="168" t="s">
        <v>1298</v>
      </c>
      <c r="M1170" s="185">
        <v>9884448.5600000005</v>
      </c>
      <c r="N1170" s="168">
        <v>47557</v>
      </c>
      <c r="O1170" s="168"/>
      <c r="P1170" s="168" t="s">
        <v>1370</v>
      </c>
      <c r="Q1170" s="168"/>
      <c r="R1170" s="168" t="s">
        <v>1370</v>
      </c>
      <c r="S1170" s="168"/>
      <c r="T1170" s="168" t="s">
        <v>1370</v>
      </c>
      <c r="U1170" s="168"/>
      <c r="V1170" s="168" t="s">
        <v>1370</v>
      </c>
      <c r="W1170" s="168" t="s">
        <v>1165</v>
      </c>
      <c r="X1170" s="183" t="s">
        <v>1160</v>
      </c>
      <c r="Y1170" s="168" t="s">
        <v>55</v>
      </c>
      <c r="Z1170" s="170">
        <v>2017011000179</v>
      </c>
      <c r="AA1170" s="170" t="s">
        <v>1238</v>
      </c>
      <c r="AB1170" s="169" t="s">
        <v>1166</v>
      </c>
      <c r="AC1170" s="169" t="s">
        <v>1167</v>
      </c>
      <c r="AD1170" s="170">
        <v>3202032</v>
      </c>
      <c r="AE1170" s="169" t="s">
        <v>1217</v>
      </c>
      <c r="AF1170" s="169" t="s">
        <v>1289</v>
      </c>
      <c r="AG1170" s="168" t="s">
        <v>1151</v>
      </c>
      <c r="AH1170" s="192"/>
    </row>
    <row r="1171" spans="1:34" ht="98.25" customHeight="1" x14ac:dyDescent="0.25">
      <c r="A1171" s="192"/>
      <c r="B1171" s="168" t="s">
        <v>1314</v>
      </c>
      <c r="C1171" s="168" t="s">
        <v>1369</v>
      </c>
      <c r="D1171" s="168" t="s">
        <v>1386</v>
      </c>
      <c r="E1171" s="183" t="s">
        <v>1386</v>
      </c>
      <c r="F1171" s="168" t="s">
        <v>1116</v>
      </c>
      <c r="G1171" s="183" t="s">
        <v>1158</v>
      </c>
      <c r="H1171" s="168" t="s">
        <v>1117</v>
      </c>
      <c r="I1171" s="168" t="s">
        <v>1118</v>
      </c>
      <c r="J1171" s="184">
        <v>16934562</v>
      </c>
      <c r="K1171" s="185">
        <v>0</v>
      </c>
      <c r="L1171" s="168" t="s">
        <v>1298</v>
      </c>
      <c r="M1171" s="185">
        <v>9884448.5600000005</v>
      </c>
      <c r="N1171" s="168">
        <v>47557</v>
      </c>
      <c r="O1171" s="168"/>
      <c r="P1171" s="168" t="s">
        <v>1370</v>
      </c>
      <c r="Q1171" s="168"/>
      <c r="R1171" s="168" t="s">
        <v>1370</v>
      </c>
      <c r="S1171" s="168"/>
      <c r="T1171" s="168" t="s">
        <v>1370</v>
      </c>
      <c r="U1171" s="168"/>
      <c r="V1171" s="168" t="s">
        <v>1370</v>
      </c>
      <c r="W1171" s="168" t="s">
        <v>1165</v>
      </c>
      <c r="X1171" s="183" t="s">
        <v>1160</v>
      </c>
      <c r="Y1171" s="168" t="s">
        <v>55</v>
      </c>
      <c r="Z1171" s="170">
        <v>2017011000179</v>
      </c>
      <c r="AA1171" s="170" t="s">
        <v>1238</v>
      </c>
      <c r="AB1171" s="169" t="s">
        <v>1166</v>
      </c>
      <c r="AC1171" s="169" t="s">
        <v>1167</v>
      </c>
      <c r="AD1171" s="170">
        <v>3202032</v>
      </c>
      <c r="AE1171" s="169" t="s">
        <v>1217</v>
      </c>
      <c r="AF1171" s="169" t="s">
        <v>1289</v>
      </c>
      <c r="AG1171" s="168" t="s">
        <v>1151</v>
      </c>
      <c r="AH1171" s="192"/>
    </row>
    <row r="1172" spans="1:34" ht="98.25" customHeight="1" x14ac:dyDescent="0.25">
      <c r="A1172" s="192"/>
      <c r="B1172" s="168" t="s">
        <v>1314</v>
      </c>
      <c r="C1172" s="168" t="s">
        <v>1369</v>
      </c>
      <c r="D1172" s="168" t="s">
        <v>1386</v>
      </c>
      <c r="E1172" s="183" t="s">
        <v>1386</v>
      </c>
      <c r="F1172" s="168" t="s">
        <v>1116</v>
      </c>
      <c r="G1172" s="183" t="s">
        <v>1158</v>
      </c>
      <c r="H1172" s="168" t="s">
        <v>1117</v>
      </c>
      <c r="I1172" s="168" t="s">
        <v>1118</v>
      </c>
      <c r="J1172" s="184">
        <v>16944000</v>
      </c>
      <c r="K1172" s="185">
        <v>0</v>
      </c>
      <c r="L1172" s="168" t="s">
        <v>1298</v>
      </c>
      <c r="M1172" s="185">
        <v>9884448.5600000005</v>
      </c>
      <c r="N1172" s="168">
        <v>47557</v>
      </c>
      <c r="O1172" s="168"/>
      <c r="P1172" s="168" t="s">
        <v>1370</v>
      </c>
      <c r="Q1172" s="168"/>
      <c r="R1172" s="168" t="s">
        <v>1370</v>
      </c>
      <c r="S1172" s="168"/>
      <c r="T1172" s="168" t="s">
        <v>1370</v>
      </c>
      <c r="U1172" s="168"/>
      <c r="V1172" s="168" t="s">
        <v>1370</v>
      </c>
      <c r="W1172" s="168" t="s">
        <v>1165</v>
      </c>
      <c r="X1172" s="183" t="s">
        <v>1160</v>
      </c>
      <c r="Y1172" s="168" t="s">
        <v>55</v>
      </c>
      <c r="Z1172" s="170">
        <v>2017011000179</v>
      </c>
      <c r="AA1172" s="170" t="s">
        <v>1238</v>
      </c>
      <c r="AB1172" s="169" t="s">
        <v>1166</v>
      </c>
      <c r="AC1172" s="169" t="s">
        <v>1167</v>
      </c>
      <c r="AD1172" s="170">
        <v>3202032</v>
      </c>
      <c r="AE1172" s="169" t="s">
        <v>1217</v>
      </c>
      <c r="AF1172" s="169" t="s">
        <v>1289</v>
      </c>
      <c r="AG1172" s="168" t="s">
        <v>1151</v>
      </c>
      <c r="AH1172" s="192"/>
    </row>
    <row r="1173" spans="1:34" ht="98.25" customHeight="1" x14ac:dyDescent="0.25">
      <c r="A1173" s="192"/>
      <c r="B1173" s="168" t="s">
        <v>1314</v>
      </c>
      <c r="C1173" s="168" t="s">
        <v>1369</v>
      </c>
      <c r="D1173" s="168" t="s">
        <v>1386</v>
      </c>
      <c r="E1173" s="183" t="s">
        <v>1386</v>
      </c>
      <c r="F1173" s="168" t="s">
        <v>1152</v>
      </c>
      <c r="G1173" s="183" t="s">
        <v>1158</v>
      </c>
      <c r="H1173" s="168" t="s">
        <v>1117</v>
      </c>
      <c r="I1173" s="168" t="s">
        <v>1118</v>
      </c>
      <c r="J1173" s="184">
        <v>4000000</v>
      </c>
      <c r="K1173" s="185">
        <v>0</v>
      </c>
      <c r="L1173" s="168" t="s">
        <v>1298</v>
      </c>
      <c r="M1173" s="185">
        <v>0</v>
      </c>
      <c r="N1173" s="168" t="s">
        <v>1298</v>
      </c>
      <c r="O1173" s="168"/>
      <c r="P1173" s="168" t="s">
        <v>1370</v>
      </c>
      <c r="Q1173" s="168"/>
      <c r="R1173" s="168" t="s">
        <v>1370</v>
      </c>
      <c r="S1173" s="168"/>
      <c r="T1173" s="168" t="s">
        <v>1370</v>
      </c>
      <c r="U1173" s="168"/>
      <c r="V1173" s="168" t="s">
        <v>1370</v>
      </c>
      <c r="W1173" s="168" t="s">
        <v>1165</v>
      </c>
      <c r="X1173" s="183" t="s">
        <v>1160</v>
      </c>
      <c r="Y1173" s="168" t="s">
        <v>55</v>
      </c>
      <c r="Z1173" s="170">
        <v>2017011000179</v>
      </c>
      <c r="AA1173" s="170" t="s">
        <v>1238</v>
      </c>
      <c r="AB1173" s="169" t="s">
        <v>1166</v>
      </c>
      <c r="AC1173" s="169" t="s">
        <v>1167</v>
      </c>
      <c r="AD1173" s="170">
        <v>3202032</v>
      </c>
      <c r="AE1173" s="169" t="s">
        <v>1217</v>
      </c>
      <c r="AF1173" s="169" t="s">
        <v>1289</v>
      </c>
      <c r="AG1173" s="168" t="s">
        <v>1126</v>
      </c>
      <c r="AH1173" s="192"/>
    </row>
    <row r="1174" spans="1:34" ht="98.25" customHeight="1" x14ac:dyDescent="0.25">
      <c r="A1174" s="192"/>
      <c r="B1174" s="168" t="s">
        <v>1314</v>
      </c>
      <c r="C1174" s="168" t="s">
        <v>1369</v>
      </c>
      <c r="D1174" s="168" t="s">
        <v>1386</v>
      </c>
      <c r="E1174" s="183" t="s">
        <v>1386</v>
      </c>
      <c r="F1174" s="168" t="s">
        <v>1152</v>
      </c>
      <c r="G1174" s="183" t="s">
        <v>1158</v>
      </c>
      <c r="H1174" s="168" t="s">
        <v>1117</v>
      </c>
      <c r="I1174" s="168" t="s">
        <v>1118</v>
      </c>
      <c r="J1174" s="184">
        <v>5000000</v>
      </c>
      <c r="K1174" s="185">
        <v>0</v>
      </c>
      <c r="L1174" s="168" t="s">
        <v>1298</v>
      </c>
      <c r="M1174" s="185">
        <v>0</v>
      </c>
      <c r="N1174" s="168" t="s">
        <v>1298</v>
      </c>
      <c r="O1174" s="168"/>
      <c r="P1174" s="168" t="s">
        <v>1370</v>
      </c>
      <c r="Q1174" s="168"/>
      <c r="R1174" s="168" t="s">
        <v>1370</v>
      </c>
      <c r="S1174" s="168"/>
      <c r="T1174" s="168" t="s">
        <v>1370</v>
      </c>
      <c r="U1174" s="168"/>
      <c r="V1174" s="168" t="s">
        <v>1370</v>
      </c>
      <c r="W1174" s="168" t="s">
        <v>1165</v>
      </c>
      <c r="X1174" s="183" t="s">
        <v>1160</v>
      </c>
      <c r="Y1174" s="168" t="s">
        <v>55</v>
      </c>
      <c r="Z1174" s="170">
        <v>2017011000179</v>
      </c>
      <c r="AA1174" s="170" t="s">
        <v>1238</v>
      </c>
      <c r="AB1174" s="169" t="s">
        <v>1166</v>
      </c>
      <c r="AC1174" s="169" t="s">
        <v>1167</v>
      </c>
      <c r="AD1174" s="170">
        <v>3202032</v>
      </c>
      <c r="AE1174" s="169" t="s">
        <v>1217</v>
      </c>
      <c r="AF1174" s="169" t="s">
        <v>1289</v>
      </c>
      <c r="AG1174" s="168" t="s">
        <v>1126</v>
      </c>
      <c r="AH1174" s="192"/>
    </row>
    <row r="1175" spans="1:34" ht="98.25" customHeight="1" x14ac:dyDescent="0.25">
      <c r="A1175" s="192"/>
      <c r="B1175" s="168" t="s">
        <v>1314</v>
      </c>
      <c r="C1175" s="168" t="s">
        <v>1369</v>
      </c>
      <c r="D1175" s="168" t="s">
        <v>1386</v>
      </c>
      <c r="E1175" s="183" t="s">
        <v>1386</v>
      </c>
      <c r="F1175" s="168" t="s">
        <v>1152</v>
      </c>
      <c r="G1175" s="183" t="s">
        <v>1158</v>
      </c>
      <c r="H1175" s="168" t="s">
        <v>1117</v>
      </c>
      <c r="I1175" s="168" t="s">
        <v>1118</v>
      </c>
      <c r="J1175" s="184">
        <v>9000000</v>
      </c>
      <c r="K1175" s="185">
        <v>0</v>
      </c>
      <c r="L1175" s="168" t="s">
        <v>1298</v>
      </c>
      <c r="M1175" s="185">
        <v>0</v>
      </c>
      <c r="N1175" s="168" t="s">
        <v>1298</v>
      </c>
      <c r="O1175" s="168"/>
      <c r="P1175" s="168" t="s">
        <v>1370</v>
      </c>
      <c r="Q1175" s="168"/>
      <c r="R1175" s="168" t="s">
        <v>1370</v>
      </c>
      <c r="S1175" s="168"/>
      <c r="T1175" s="168" t="s">
        <v>1370</v>
      </c>
      <c r="U1175" s="168"/>
      <c r="V1175" s="168" t="s">
        <v>1370</v>
      </c>
      <c r="W1175" s="168" t="s">
        <v>1165</v>
      </c>
      <c r="X1175" s="183" t="s">
        <v>1160</v>
      </c>
      <c r="Y1175" s="168" t="s">
        <v>55</v>
      </c>
      <c r="Z1175" s="170">
        <v>2017011000179</v>
      </c>
      <c r="AA1175" s="170" t="s">
        <v>1238</v>
      </c>
      <c r="AB1175" s="169" t="s">
        <v>1166</v>
      </c>
      <c r="AC1175" s="169" t="s">
        <v>1167</v>
      </c>
      <c r="AD1175" s="170">
        <v>3202032</v>
      </c>
      <c r="AE1175" s="169" t="s">
        <v>1217</v>
      </c>
      <c r="AF1175" s="169" t="s">
        <v>1289</v>
      </c>
      <c r="AG1175" s="168" t="s">
        <v>1192</v>
      </c>
      <c r="AH1175" s="192"/>
    </row>
    <row r="1176" spans="1:34" ht="98.25" customHeight="1" x14ac:dyDescent="0.25">
      <c r="A1176" s="192"/>
      <c r="B1176" s="168" t="s">
        <v>1314</v>
      </c>
      <c r="C1176" s="168" t="s">
        <v>1369</v>
      </c>
      <c r="D1176" s="168" t="s">
        <v>1386</v>
      </c>
      <c r="E1176" s="183" t="s">
        <v>1386</v>
      </c>
      <c r="F1176" s="168" t="s">
        <v>1223</v>
      </c>
      <c r="G1176" s="183" t="s">
        <v>1312</v>
      </c>
      <c r="H1176" s="168" t="s">
        <v>1117</v>
      </c>
      <c r="I1176" s="168" t="s">
        <v>1118</v>
      </c>
      <c r="J1176" s="184">
        <v>1940000</v>
      </c>
      <c r="K1176" s="185">
        <v>0</v>
      </c>
      <c r="L1176" s="168" t="s">
        <v>1298</v>
      </c>
      <c r="M1176" s="185">
        <v>0</v>
      </c>
      <c r="N1176" s="168" t="s">
        <v>1298</v>
      </c>
      <c r="O1176" s="168"/>
      <c r="P1176" s="168" t="s">
        <v>1370</v>
      </c>
      <c r="Q1176" s="168"/>
      <c r="R1176" s="168" t="s">
        <v>1370</v>
      </c>
      <c r="S1176" s="168"/>
      <c r="T1176" s="168" t="s">
        <v>1370</v>
      </c>
      <c r="U1176" s="168"/>
      <c r="V1176" s="168" t="s">
        <v>1370</v>
      </c>
      <c r="W1176" s="168" t="s">
        <v>1165</v>
      </c>
      <c r="X1176" s="183" t="s">
        <v>1160</v>
      </c>
      <c r="Y1176" s="168" t="s">
        <v>55</v>
      </c>
      <c r="Z1176" s="170">
        <v>2017011000179</v>
      </c>
      <c r="AA1176" s="170" t="s">
        <v>1238</v>
      </c>
      <c r="AB1176" s="169" t="s">
        <v>1166</v>
      </c>
      <c r="AC1176" s="169" t="s">
        <v>1167</v>
      </c>
      <c r="AD1176" s="170">
        <v>3202032</v>
      </c>
      <c r="AE1176" s="169" t="s">
        <v>1217</v>
      </c>
      <c r="AF1176" s="169" t="s">
        <v>1289</v>
      </c>
      <c r="AG1176" s="168" t="s">
        <v>1192</v>
      </c>
      <c r="AH1176" s="192"/>
    </row>
    <row r="1177" spans="1:34" ht="98.25" customHeight="1" x14ac:dyDescent="0.25">
      <c r="A1177" s="192"/>
      <c r="B1177" s="168" t="s">
        <v>1314</v>
      </c>
      <c r="C1177" s="168" t="s">
        <v>1369</v>
      </c>
      <c r="D1177" s="168" t="s">
        <v>1386</v>
      </c>
      <c r="E1177" s="183" t="s">
        <v>1386</v>
      </c>
      <c r="F1177" s="168" t="s">
        <v>1223</v>
      </c>
      <c r="G1177" s="183" t="s">
        <v>1312</v>
      </c>
      <c r="H1177" s="168" t="s">
        <v>1117</v>
      </c>
      <c r="I1177" s="168" t="s">
        <v>1118</v>
      </c>
      <c r="J1177" s="184">
        <v>3500000</v>
      </c>
      <c r="K1177" s="185">
        <v>0</v>
      </c>
      <c r="L1177" s="168" t="s">
        <v>1298</v>
      </c>
      <c r="M1177" s="185">
        <v>0</v>
      </c>
      <c r="N1177" s="168" t="s">
        <v>1298</v>
      </c>
      <c r="O1177" s="168"/>
      <c r="P1177" s="168" t="s">
        <v>1370</v>
      </c>
      <c r="Q1177" s="168"/>
      <c r="R1177" s="168" t="s">
        <v>1370</v>
      </c>
      <c r="S1177" s="168"/>
      <c r="T1177" s="168" t="s">
        <v>1370</v>
      </c>
      <c r="U1177" s="168"/>
      <c r="V1177" s="168" t="s">
        <v>1370</v>
      </c>
      <c r="W1177" s="168" t="s">
        <v>1165</v>
      </c>
      <c r="X1177" s="183" t="s">
        <v>1160</v>
      </c>
      <c r="Y1177" s="168" t="s">
        <v>55</v>
      </c>
      <c r="Z1177" s="170">
        <v>2017011000179</v>
      </c>
      <c r="AA1177" s="170" t="s">
        <v>1238</v>
      </c>
      <c r="AB1177" s="169" t="s">
        <v>1166</v>
      </c>
      <c r="AC1177" s="169" t="s">
        <v>1167</v>
      </c>
      <c r="AD1177" s="170">
        <v>3202032</v>
      </c>
      <c r="AE1177" s="169" t="s">
        <v>1217</v>
      </c>
      <c r="AF1177" s="169" t="s">
        <v>1289</v>
      </c>
      <c r="AG1177" s="168" t="s">
        <v>1150</v>
      </c>
      <c r="AH1177" s="192"/>
    </row>
    <row r="1178" spans="1:34" ht="98.25" customHeight="1" x14ac:dyDescent="0.25">
      <c r="A1178" s="192"/>
      <c r="B1178" s="168" t="s">
        <v>1314</v>
      </c>
      <c r="C1178" s="168" t="s">
        <v>1369</v>
      </c>
      <c r="D1178" s="168" t="s">
        <v>1386</v>
      </c>
      <c r="E1178" s="183" t="s">
        <v>1386</v>
      </c>
      <c r="F1178" s="168" t="s">
        <v>1223</v>
      </c>
      <c r="G1178" s="183" t="s">
        <v>1312</v>
      </c>
      <c r="H1178" s="168" t="s">
        <v>1117</v>
      </c>
      <c r="I1178" s="168" t="s">
        <v>1118</v>
      </c>
      <c r="J1178" s="184">
        <v>3996000</v>
      </c>
      <c r="K1178" s="185">
        <v>0</v>
      </c>
      <c r="L1178" s="168" t="s">
        <v>1298</v>
      </c>
      <c r="M1178" s="185">
        <v>0</v>
      </c>
      <c r="N1178" s="168" t="s">
        <v>1298</v>
      </c>
      <c r="O1178" s="168"/>
      <c r="P1178" s="168" t="s">
        <v>1370</v>
      </c>
      <c r="Q1178" s="168"/>
      <c r="R1178" s="168" t="s">
        <v>1370</v>
      </c>
      <c r="S1178" s="168"/>
      <c r="T1178" s="168" t="s">
        <v>1370</v>
      </c>
      <c r="U1178" s="168"/>
      <c r="V1178" s="168" t="s">
        <v>1370</v>
      </c>
      <c r="W1178" s="168" t="s">
        <v>1165</v>
      </c>
      <c r="X1178" s="183" t="s">
        <v>1160</v>
      </c>
      <c r="Y1178" s="168" t="s">
        <v>55</v>
      </c>
      <c r="Z1178" s="170">
        <v>2017011000179</v>
      </c>
      <c r="AA1178" s="170" t="s">
        <v>1238</v>
      </c>
      <c r="AB1178" s="169" t="s">
        <v>1166</v>
      </c>
      <c r="AC1178" s="169" t="s">
        <v>1167</v>
      </c>
      <c r="AD1178" s="170">
        <v>3202032</v>
      </c>
      <c r="AE1178" s="169" t="s">
        <v>1217</v>
      </c>
      <c r="AF1178" s="169" t="s">
        <v>1289</v>
      </c>
      <c r="AG1178" s="168" t="s">
        <v>1192</v>
      </c>
      <c r="AH1178" s="192"/>
    </row>
    <row r="1179" spans="1:34" ht="98.25" customHeight="1" x14ac:dyDescent="0.25">
      <c r="A1179" s="192"/>
      <c r="B1179" s="168" t="s">
        <v>1314</v>
      </c>
      <c r="C1179" s="168" t="s">
        <v>1369</v>
      </c>
      <c r="D1179" s="168" t="s">
        <v>1386</v>
      </c>
      <c r="E1179" s="183" t="s">
        <v>1386</v>
      </c>
      <c r="F1179" s="168" t="s">
        <v>1116</v>
      </c>
      <c r="G1179" s="183" t="s">
        <v>1158</v>
      </c>
      <c r="H1179" s="168" t="s">
        <v>1117</v>
      </c>
      <c r="I1179" s="168" t="s">
        <v>1118</v>
      </c>
      <c r="J1179" s="184">
        <v>25552333</v>
      </c>
      <c r="K1179" s="185">
        <v>0</v>
      </c>
      <c r="L1179" s="168" t="s">
        <v>1298</v>
      </c>
      <c r="M1179" s="185">
        <v>0</v>
      </c>
      <c r="N1179" s="168" t="s">
        <v>1298</v>
      </c>
      <c r="O1179" s="168" t="s">
        <v>1199</v>
      </c>
      <c r="P1179" s="168" t="s">
        <v>1371</v>
      </c>
      <c r="Q1179" s="168"/>
      <c r="R1179" s="168" t="s">
        <v>1370</v>
      </c>
      <c r="S1179" s="168"/>
      <c r="T1179" s="168" t="s">
        <v>1370</v>
      </c>
      <c r="U1179" s="168"/>
      <c r="V1179" s="168" t="s">
        <v>1370</v>
      </c>
      <c r="W1179" s="168" t="s">
        <v>1165</v>
      </c>
      <c r="X1179" s="183" t="s">
        <v>1160</v>
      </c>
      <c r="Y1179" s="168" t="s">
        <v>55</v>
      </c>
      <c r="Z1179" s="170">
        <v>2017011000179</v>
      </c>
      <c r="AA1179" s="170" t="s">
        <v>1238</v>
      </c>
      <c r="AB1179" s="169" t="s">
        <v>1166</v>
      </c>
      <c r="AC1179" s="169" t="s">
        <v>1269</v>
      </c>
      <c r="AD1179" s="170">
        <v>3202005</v>
      </c>
      <c r="AE1179" s="169" t="s">
        <v>1273</v>
      </c>
      <c r="AF1179" s="169" t="s">
        <v>1274</v>
      </c>
      <c r="AG1179" s="168" t="s">
        <v>1151</v>
      </c>
      <c r="AH1179" s="192"/>
    </row>
    <row r="1180" spans="1:34" ht="98.25" customHeight="1" x14ac:dyDescent="0.25">
      <c r="A1180" s="192"/>
      <c r="B1180" s="168" t="s">
        <v>1314</v>
      </c>
      <c r="C1180" s="168" t="s">
        <v>1369</v>
      </c>
      <c r="D1180" s="168" t="s">
        <v>1386</v>
      </c>
      <c r="E1180" s="183" t="s">
        <v>1386</v>
      </c>
      <c r="F1180" s="168" t="s">
        <v>1116</v>
      </c>
      <c r="G1180" s="183" t="s">
        <v>1158</v>
      </c>
      <c r="H1180" s="168" t="s">
        <v>1117</v>
      </c>
      <c r="I1180" s="168" t="s">
        <v>1118</v>
      </c>
      <c r="J1180" s="184">
        <v>25552333</v>
      </c>
      <c r="K1180" s="185">
        <v>0</v>
      </c>
      <c r="L1180" s="168" t="s">
        <v>1298</v>
      </c>
      <c r="M1180" s="185">
        <v>0</v>
      </c>
      <c r="N1180" s="168" t="s">
        <v>1298</v>
      </c>
      <c r="O1180" s="168" t="s">
        <v>1199</v>
      </c>
      <c r="P1180" s="168" t="s">
        <v>1371</v>
      </c>
      <c r="Q1180" s="168"/>
      <c r="R1180" s="168" t="s">
        <v>1370</v>
      </c>
      <c r="S1180" s="168"/>
      <c r="T1180" s="168" t="s">
        <v>1370</v>
      </c>
      <c r="U1180" s="168"/>
      <c r="V1180" s="168" t="s">
        <v>1370</v>
      </c>
      <c r="W1180" s="168" t="s">
        <v>1165</v>
      </c>
      <c r="X1180" s="183" t="s">
        <v>1160</v>
      </c>
      <c r="Y1180" s="168" t="s">
        <v>55</v>
      </c>
      <c r="Z1180" s="170">
        <v>2017011000179</v>
      </c>
      <c r="AA1180" s="170" t="s">
        <v>1238</v>
      </c>
      <c r="AB1180" s="169" t="s">
        <v>1166</v>
      </c>
      <c r="AC1180" s="169" t="s">
        <v>1269</v>
      </c>
      <c r="AD1180" s="170">
        <v>3202005</v>
      </c>
      <c r="AE1180" s="169" t="s">
        <v>1273</v>
      </c>
      <c r="AF1180" s="169" t="s">
        <v>1274</v>
      </c>
      <c r="AG1180" s="168" t="s">
        <v>1151</v>
      </c>
      <c r="AH1180" s="192"/>
    </row>
    <row r="1181" spans="1:34" ht="98.25" customHeight="1" x14ac:dyDescent="0.25">
      <c r="A1181" s="192"/>
      <c r="B1181" s="168" t="s">
        <v>1314</v>
      </c>
      <c r="C1181" s="168" t="s">
        <v>1369</v>
      </c>
      <c r="D1181" s="168" t="s">
        <v>1386</v>
      </c>
      <c r="E1181" s="183" t="s">
        <v>1386</v>
      </c>
      <c r="F1181" s="168" t="s">
        <v>1152</v>
      </c>
      <c r="G1181" s="183" t="s">
        <v>1158</v>
      </c>
      <c r="H1181" s="168" t="s">
        <v>1117</v>
      </c>
      <c r="I1181" s="168" t="s">
        <v>1118</v>
      </c>
      <c r="J1181" s="184">
        <v>2000000</v>
      </c>
      <c r="K1181" s="185">
        <v>0</v>
      </c>
      <c r="L1181" s="168" t="s">
        <v>1298</v>
      </c>
      <c r="M1181" s="185">
        <v>0</v>
      </c>
      <c r="N1181" s="168" t="s">
        <v>1298</v>
      </c>
      <c r="O1181" s="168" t="s">
        <v>1199</v>
      </c>
      <c r="P1181" s="168" t="s">
        <v>1371</v>
      </c>
      <c r="Q1181" s="168"/>
      <c r="R1181" s="168" t="s">
        <v>1370</v>
      </c>
      <c r="S1181" s="168"/>
      <c r="T1181" s="168" t="s">
        <v>1370</v>
      </c>
      <c r="U1181" s="168"/>
      <c r="V1181" s="168" t="s">
        <v>1370</v>
      </c>
      <c r="W1181" s="168" t="s">
        <v>1165</v>
      </c>
      <c r="X1181" s="183" t="s">
        <v>1160</v>
      </c>
      <c r="Y1181" s="168" t="s">
        <v>55</v>
      </c>
      <c r="Z1181" s="170">
        <v>2017011000179</v>
      </c>
      <c r="AA1181" s="170" t="s">
        <v>1238</v>
      </c>
      <c r="AB1181" s="169" t="s">
        <v>1166</v>
      </c>
      <c r="AC1181" s="169" t="s">
        <v>1269</v>
      </c>
      <c r="AD1181" s="170">
        <v>3202005</v>
      </c>
      <c r="AE1181" s="169" t="s">
        <v>1273</v>
      </c>
      <c r="AF1181" s="169" t="s">
        <v>1274</v>
      </c>
      <c r="AG1181" s="168" t="s">
        <v>1126</v>
      </c>
      <c r="AH1181" s="192"/>
    </row>
    <row r="1182" spans="1:34" ht="98.25" customHeight="1" x14ac:dyDescent="0.25">
      <c r="A1182" s="192"/>
      <c r="B1182" s="168" t="s">
        <v>1314</v>
      </c>
      <c r="C1182" s="168" t="s">
        <v>1369</v>
      </c>
      <c r="D1182" s="168" t="s">
        <v>1386</v>
      </c>
      <c r="E1182" s="183" t="s">
        <v>1386</v>
      </c>
      <c r="F1182" s="168" t="s">
        <v>1152</v>
      </c>
      <c r="G1182" s="183" t="s">
        <v>1158</v>
      </c>
      <c r="H1182" s="168" t="s">
        <v>1117</v>
      </c>
      <c r="I1182" s="168" t="s">
        <v>1118</v>
      </c>
      <c r="J1182" s="184">
        <v>40335250</v>
      </c>
      <c r="K1182" s="185">
        <v>0</v>
      </c>
      <c r="L1182" s="168" t="s">
        <v>1298</v>
      </c>
      <c r="M1182" s="185">
        <v>0</v>
      </c>
      <c r="N1182" s="168" t="s">
        <v>1298</v>
      </c>
      <c r="O1182" s="168" t="s">
        <v>1199</v>
      </c>
      <c r="P1182" s="168" t="s">
        <v>1371</v>
      </c>
      <c r="Q1182" s="168"/>
      <c r="R1182" s="168" t="s">
        <v>1370</v>
      </c>
      <c r="S1182" s="168"/>
      <c r="T1182" s="168" t="s">
        <v>1370</v>
      </c>
      <c r="U1182" s="168"/>
      <c r="V1182" s="168" t="s">
        <v>1370</v>
      </c>
      <c r="W1182" s="168" t="s">
        <v>1165</v>
      </c>
      <c r="X1182" s="183" t="s">
        <v>1160</v>
      </c>
      <c r="Y1182" s="168" t="s">
        <v>55</v>
      </c>
      <c r="Z1182" s="170">
        <v>2017011000179</v>
      </c>
      <c r="AA1182" s="170" t="s">
        <v>1238</v>
      </c>
      <c r="AB1182" s="169" t="s">
        <v>1166</v>
      </c>
      <c r="AC1182" s="169" t="s">
        <v>1269</v>
      </c>
      <c r="AD1182" s="170">
        <v>3202005</v>
      </c>
      <c r="AE1182" s="169" t="s">
        <v>1273</v>
      </c>
      <c r="AF1182" s="169" t="s">
        <v>1274</v>
      </c>
      <c r="AG1182" s="168" t="s">
        <v>1128</v>
      </c>
      <c r="AH1182" s="192"/>
    </row>
    <row r="1183" spans="1:34" ht="98.25" customHeight="1" x14ac:dyDescent="0.25">
      <c r="A1183" s="192"/>
      <c r="B1183" s="168" t="s">
        <v>1314</v>
      </c>
      <c r="C1183" s="168" t="s">
        <v>1369</v>
      </c>
      <c r="D1183" s="168" t="s">
        <v>1386</v>
      </c>
      <c r="E1183" s="183" t="s">
        <v>1386</v>
      </c>
      <c r="F1183" s="168" t="s">
        <v>1223</v>
      </c>
      <c r="G1183" s="183" t="s">
        <v>1312</v>
      </c>
      <c r="H1183" s="168" t="s">
        <v>1117</v>
      </c>
      <c r="I1183" s="168" t="s">
        <v>1118</v>
      </c>
      <c r="J1183" s="184">
        <v>9412781</v>
      </c>
      <c r="K1183" s="185">
        <v>0</v>
      </c>
      <c r="L1183" s="168" t="s">
        <v>1298</v>
      </c>
      <c r="M1183" s="185">
        <v>0</v>
      </c>
      <c r="N1183" s="168" t="s">
        <v>1298</v>
      </c>
      <c r="O1183" s="168" t="s">
        <v>1199</v>
      </c>
      <c r="P1183" s="168" t="s">
        <v>1371</v>
      </c>
      <c r="Q1183" s="168"/>
      <c r="R1183" s="168" t="s">
        <v>1370</v>
      </c>
      <c r="S1183" s="168"/>
      <c r="T1183" s="168" t="s">
        <v>1370</v>
      </c>
      <c r="U1183" s="168"/>
      <c r="V1183" s="168" t="s">
        <v>1370</v>
      </c>
      <c r="W1183" s="168" t="s">
        <v>1165</v>
      </c>
      <c r="X1183" s="183" t="s">
        <v>1160</v>
      </c>
      <c r="Y1183" s="168" t="s">
        <v>55</v>
      </c>
      <c r="Z1183" s="170">
        <v>2017011000179</v>
      </c>
      <c r="AA1183" s="170" t="s">
        <v>1238</v>
      </c>
      <c r="AB1183" s="169" t="s">
        <v>1166</v>
      </c>
      <c r="AC1183" s="169" t="s">
        <v>1269</v>
      </c>
      <c r="AD1183" s="170">
        <v>3202005</v>
      </c>
      <c r="AE1183" s="169" t="s">
        <v>1273</v>
      </c>
      <c r="AF1183" s="169" t="s">
        <v>1274</v>
      </c>
      <c r="AG1183" s="168" t="s">
        <v>1192</v>
      </c>
      <c r="AH1183" s="192"/>
    </row>
    <row r="1184" spans="1:34" ht="98.25" customHeight="1" x14ac:dyDescent="0.25">
      <c r="A1184" s="192"/>
      <c r="B1184" s="168" t="s">
        <v>1314</v>
      </c>
      <c r="C1184" s="168" t="s">
        <v>1369</v>
      </c>
      <c r="D1184" s="168" t="s">
        <v>1386</v>
      </c>
      <c r="E1184" s="183" t="s">
        <v>1386</v>
      </c>
      <c r="F1184" s="168" t="s">
        <v>1152</v>
      </c>
      <c r="G1184" s="183" t="s">
        <v>1158</v>
      </c>
      <c r="H1184" s="168" t="s">
        <v>1117</v>
      </c>
      <c r="I1184" s="168" t="s">
        <v>1118</v>
      </c>
      <c r="J1184" s="184">
        <v>5504040</v>
      </c>
      <c r="K1184" s="185">
        <v>0</v>
      </c>
      <c r="L1184" s="168" t="s">
        <v>1298</v>
      </c>
      <c r="M1184" s="185">
        <v>0</v>
      </c>
      <c r="N1184" s="168" t="s">
        <v>1298</v>
      </c>
      <c r="O1184" s="168" t="s">
        <v>1199</v>
      </c>
      <c r="P1184" s="168" t="s">
        <v>1371</v>
      </c>
      <c r="Q1184" s="168"/>
      <c r="R1184" s="168" t="s">
        <v>1370</v>
      </c>
      <c r="S1184" s="168"/>
      <c r="T1184" s="168" t="s">
        <v>1370</v>
      </c>
      <c r="U1184" s="168"/>
      <c r="V1184" s="168" t="s">
        <v>1370</v>
      </c>
      <c r="W1184" s="168" t="s">
        <v>1165</v>
      </c>
      <c r="X1184" s="183" t="s">
        <v>1160</v>
      </c>
      <c r="Y1184" s="168" t="s">
        <v>55</v>
      </c>
      <c r="Z1184" s="170">
        <v>2017011000179</v>
      </c>
      <c r="AA1184" s="170" t="s">
        <v>1238</v>
      </c>
      <c r="AB1184" s="169" t="s">
        <v>1224</v>
      </c>
      <c r="AC1184" s="169" t="s">
        <v>1280</v>
      </c>
      <c r="AD1184" s="170">
        <v>3202004</v>
      </c>
      <c r="AE1184" s="169" t="s">
        <v>1281</v>
      </c>
      <c r="AF1184" s="169" t="s">
        <v>1372</v>
      </c>
      <c r="AG1184" s="168" t="s">
        <v>1128</v>
      </c>
      <c r="AH1184" s="192"/>
    </row>
    <row r="1185" spans="1:34" ht="98.25" customHeight="1" x14ac:dyDescent="0.25">
      <c r="A1185" s="192"/>
      <c r="B1185" s="168" t="s">
        <v>1314</v>
      </c>
      <c r="C1185" s="168" t="s">
        <v>1369</v>
      </c>
      <c r="D1185" s="168" t="s">
        <v>1386</v>
      </c>
      <c r="E1185" s="183" t="s">
        <v>1386</v>
      </c>
      <c r="F1185" s="168" t="s">
        <v>1223</v>
      </c>
      <c r="G1185" s="183" t="s">
        <v>1312</v>
      </c>
      <c r="H1185" s="168" t="s">
        <v>1117</v>
      </c>
      <c r="I1185" s="168" t="s">
        <v>1118</v>
      </c>
      <c r="J1185" s="184">
        <v>640556.83063354506</v>
      </c>
      <c r="K1185" s="185">
        <v>0</v>
      </c>
      <c r="L1185" s="168" t="s">
        <v>1298</v>
      </c>
      <c r="M1185" s="185">
        <v>0</v>
      </c>
      <c r="N1185" s="168" t="s">
        <v>1298</v>
      </c>
      <c r="O1185" s="168"/>
      <c r="P1185" s="168" t="s">
        <v>1370</v>
      </c>
      <c r="Q1185" s="168"/>
      <c r="R1185" s="168" t="s">
        <v>1370</v>
      </c>
      <c r="S1185" s="168"/>
      <c r="T1185" s="168" t="s">
        <v>1370</v>
      </c>
      <c r="U1185" s="168"/>
      <c r="V1185" s="168" t="s">
        <v>1370</v>
      </c>
      <c r="W1185" s="168" t="s">
        <v>1165</v>
      </c>
      <c r="X1185" s="183" t="s">
        <v>1160</v>
      </c>
      <c r="Y1185" s="168" t="s">
        <v>1376</v>
      </c>
      <c r="Z1185" s="170">
        <v>2018011000087</v>
      </c>
      <c r="AA1185" s="170" t="s">
        <v>1544</v>
      </c>
      <c r="AB1185" s="169" t="s">
        <v>1377</v>
      </c>
      <c r="AC1185" s="169" t="s">
        <v>1378</v>
      </c>
      <c r="AD1185" s="170" t="s">
        <v>1546</v>
      </c>
      <c r="AE1185" s="169" t="s">
        <v>1379</v>
      </c>
      <c r="AF1185" s="169" t="s">
        <v>1380</v>
      </c>
      <c r="AG1185" s="168" t="s">
        <v>1124</v>
      </c>
      <c r="AH1185" s="192"/>
    </row>
    <row r="1186" spans="1:34" ht="98.25" customHeight="1" x14ac:dyDescent="0.25">
      <c r="A1186" s="192"/>
      <c r="B1186" s="168" t="s">
        <v>1314</v>
      </c>
      <c r="C1186" s="168" t="s">
        <v>1369</v>
      </c>
      <c r="D1186" s="168" t="s">
        <v>1386</v>
      </c>
      <c r="E1186" s="183" t="s">
        <v>1386</v>
      </c>
      <c r="F1186" s="168" t="s">
        <v>1116</v>
      </c>
      <c r="G1186" s="183" t="s">
        <v>1158</v>
      </c>
      <c r="H1186" s="168" t="s">
        <v>1117</v>
      </c>
      <c r="I1186" s="168" t="s">
        <v>1118</v>
      </c>
      <c r="J1186" s="184">
        <v>7359443.1693664547</v>
      </c>
      <c r="K1186" s="185">
        <v>0</v>
      </c>
      <c r="L1186" s="168" t="s">
        <v>1298</v>
      </c>
      <c r="M1186" s="185">
        <v>0</v>
      </c>
      <c r="N1186" s="168" t="s">
        <v>1298</v>
      </c>
      <c r="O1186" s="168"/>
      <c r="P1186" s="168" t="s">
        <v>1370</v>
      </c>
      <c r="Q1186" s="168"/>
      <c r="R1186" s="168" t="s">
        <v>1370</v>
      </c>
      <c r="S1186" s="168"/>
      <c r="T1186" s="168" t="s">
        <v>1370</v>
      </c>
      <c r="U1186" s="168"/>
      <c r="V1186" s="168" t="s">
        <v>1370</v>
      </c>
      <c r="W1186" s="168" t="s">
        <v>1119</v>
      </c>
      <c r="X1186" s="183" t="s">
        <v>1160</v>
      </c>
      <c r="Y1186" s="168" t="s">
        <v>363</v>
      </c>
      <c r="Z1186" s="170">
        <v>2019011000081</v>
      </c>
      <c r="AA1186" s="170" t="s">
        <v>1161</v>
      </c>
      <c r="AB1186" s="169" t="s">
        <v>1120</v>
      </c>
      <c r="AC1186" s="169" t="s">
        <v>606</v>
      </c>
      <c r="AD1186" s="170">
        <v>3299060</v>
      </c>
      <c r="AE1186" s="169" t="s">
        <v>1135</v>
      </c>
      <c r="AF1186" s="169" t="s">
        <v>607</v>
      </c>
      <c r="AG1186" s="168" t="s">
        <v>1126</v>
      </c>
      <c r="AH1186" s="192"/>
    </row>
    <row r="1187" spans="1:34" ht="98.25" customHeight="1" x14ac:dyDescent="0.25">
      <c r="A1187" s="192"/>
      <c r="B1187" s="168" t="s">
        <v>1314</v>
      </c>
      <c r="C1187" s="168" t="s">
        <v>1369</v>
      </c>
      <c r="D1187" s="168" t="s">
        <v>1386</v>
      </c>
      <c r="E1187" s="183" t="s">
        <v>1386</v>
      </c>
      <c r="F1187" s="168" t="s">
        <v>1152</v>
      </c>
      <c r="G1187" s="183" t="s">
        <v>1158</v>
      </c>
      <c r="H1187" s="168" t="s">
        <v>1320</v>
      </c>
      <c r="I1187" s="168" t="s">
        <v>1118</v>
      </c>
      <c r="J1187" s="186">
        <v>32257230</v>
      </c>
      <c r="K1187" s="185">
        <v>0</v>
      </c>
      <c r="L1187" s="168" t="s">
        <v>1298</v>
      </c>
      <c r="M1187" s="185">
        <v>0</v>
      </c>
      <c r="N1187" s="168" t="s">
        <v>1298</v>
      </c>
      <c r="O1187" s="168" t="s">
        <v>1159</v>
      </c>
      <c r="P1187" s="168" t="s">
        <v>1159</v>
      </c>
      <c r="Q1187" s="168" t="s">
        <v>1159</v>
      </c>
      <c r="R1187" s="168" t="s">
        <v>1159</v>
      </c>
      <c r="S1187" s="168" t="s">
        <v>1159</v>
      </c>
      <c r="T1187" s="168" t="s">
        <v>1159</v>
      </c>
      <c r="U1187" s="168" t="s">
        <v>1159</v>
      </c>
      <c r="V1187" s="168" t="s">
        <v>1159</v>
      </c>
      <c r="W1187" s="168" t="s">
        <v>1165</v>
      </c>
      <c r="X1187" s="183" t="s">
        <v>1160</v>
      </c>
      <c r="Y1187" s="168" t="s">
        <v>55</v>
      </c>
      <c r="Z1187" s="170">
        <v>2017011000179</v>
      </c>
      <c r="AA1187" s="170" t="s">
        <v>1238</v>
      </c>
      <c r="AB1187" s="169" t="s">
        <v>1166</v>
      </c>
      <c r="AC1187" s="169" t="s">
        <v>1167</v>
      </c>
      <c r="AD1187" s="170">
        <v>3202032</v>
      </c>
      <c r="AE1187" s="169" t="s">
        <v>1168</v>
      </c>
      <c r="AF1187" s="169" t="s">
        <v>1169</v>
      </c>
      <c r="AG1187" s="168" t="s">
        <v>1381</v>
      </c>
      <c r="AH1187" s="192"/>
    </row>
    <row r="1188" spans="1:34" ht="98.25" customHeight="1" x14ac:dyDescent="0.25">
      <c r="A1188" s="192"/>
      <c r="B1188" s="168" t="s">
        <v>1314</v>
      </c>
      <c r="C1188" s="168" t="s">
        <v>1369</v>
      </c>
      <c r="D1188" s="168" t="s">
        <v>1386</v>
      </c>
      <c r="E1188" s="183" t="s">
        <v>1386</v>
      </c>
      <c r="F1188" s="168" t="s">
        <v>1152</v>
      </c>
      <c r="G1188" s="183" t="s">
        <v>1158</v>
      </c>
      <c r="H1188" s="168" t="s">
        <v>1320</v>
      </c>
      <c r="I1188" s="168" t="s">
        <v>1118</v>
      </c>
      <c r="J1188" s="186">
        <v>346775900</v>
      </c>
      <c r="K1188" s="185">
        <v>0</v>
      </c>
      <c r="L1188" s="168" t="s">
        <v>1298</v>
      </c>
      <c r="M1188" s="185">
        <v>0</v>
      </c>
      <c r="N1188" s="168" t="s">
        <v>1298</v>
      </c>
      <c r="O1188" s="168" t="s">
        <v>1159</v>
      </c>
      <c r="P1188" s="168" t="s">
        <v>1159</v>
      </c>
      <c r="Q1188" s="168" t="s">
        <v>1159</v>
      </c>
      <c r="R1188" s="168" t="s">
        <v>1159</v>
      </c>
      <c r="S1188" s="168" t="s">
        <v>1159</v>
      </c>
      <c r="T1188" s="168" t="s">
        <v>1159</v>
      </c>
      <c r="U1188" s="168" t="s">
        <v>1159</v>
      </c>
      <c r="V1188" s="168" t="s">
        <v>1159</v>
      </c>
      <c r="W1188" s="168" t="s">
        <v>1165</v>
      </c>
      <c r="X1188" s="183" t="s">
        <v>1160</v>
      </c>
      <c r="Y1188" s="168" t="s">
        <v>55</v>
      </c>
      <c r="Z1188" s="170">
        <v>2017011000179</v>
      </c>
      <c r="AA1188" s="170" t="s">
        <v>1238</v>
      </c>
      <c r="AB1188" s="169" t="s">
        <v>1166</v>
      </c>
      <c r="AC1188" s="169" t="s">
        <v>1167</v>
      </c>
      <c r="AD1188" s="170">
        <v>3202032</v>
      </c>
      <c r="AE1188" s="169" t="s">
        <v>1168</v>
      </c>
      <c r="AF1188" s="169" t="s">
        <v>1169</v>
      </c>
      <c r="AG1188" s="168" t="s">
        <v>1381</v>
      </c>
      <c r="AH1188" s="192"/>
    </row>
    <row r="1189" spans="1:34" ht="98.25" customHeight="1" x14ac:dyDescent="0.25">
      <c r="A1189" s="192"/>
      <c r="B1189" s="168" t="s">
        <v>1314</v>
      </c>
      <c r="C1189" s="168" t="s">
        <v>1369</v>
      </c>
      <c r="D1189" s="168" t="s">
        <v>1386</v>
      </c>
      <c r="E1189" s="183" t="s">
        <v>1386</v>
      </c>
      <c r="F1189" s="168" t="s">
        <v>1152</v>
      </c>
      <c r="G1189" s="183" t="s">
        <v>1158</v>
      </c>
      <c r="H1189" s="168" t="s">
        <v>1320</v>
      </c>
      <c r="I1189" s="168" t="s">
        <v>1118</v>
      </c>
      <c r="J1189" s="186">
        <v>21055000</v>
      </c>
      <c r="K1189" s="185">
        <v>0</v>
      </c>
      <c r="L1189" s="168" t="s">
        <v>1298</v>
      </c>
      <c r="M1189" s="185">
        <v>0</v>
      </c>
      <c r="N1189" s="168" t="s">
        <v>1298</v>
      </c>
      <c r="O1189" s="168" t="s">
        <v>1159</v>
      </c>
      <c r="P1189" s="168" t="s">
        <v>1159</v>
      </c>
      <c r="Q1189" s="168" t="s">
        <v>1159</v>
      </c>
      <c r="R1189" s="168" t="s">
        <v>1159</v>
      </c>
      <c r="S1189" s="168" t="s">
        <v>1159</v>
      </c>
      <c r="T1189" s="168" t="s">
        <v>1159</v>
      </c>
      <c r="U1189" s="168" t="s">
        <v>1159</v>
      </c>
      <c r="V1189" s="168" t="s">
        <v>1159</v>
      </c>
      <c r="W1189" s="168" t="s">
        <v>1165</v>
      </c>
      <c r="X1189" s="183" t="s">
        <v>1160</v>
      </c>
      <c r="Y1189" s="168" t="s">
        <v>55</v>
      </c>
      <c r="Z1189" s="170">
        <v>2017011000179</v>
      </c>
      <c r="AA1189" s="170" t="s">
        <v>1238</v>
      </c>
      <c r="AB1189" s="169" t="s">
        <v>1224</v>
      </c>
      <c r="AC1189" s="169" t="s">
        <v>1225</v>
      </c>
      <c r="AD1189" s="170">
        <v>3202010</v>
      </c>
      <c r="AE1189" s="169" t="s">
        <v>1226</v>
      </c>
      <c r="AF1189" s="169" t="s">
        <v>1263</v>
      </c>
      <c r="AG1189" s="168" t="s">
        <v>1387</v>
      </c>
      <c r="AH1189" s="192"/>
    </row>
    <row r="1190" spans="1:34" ht="98.25" customHeight="1" x14ac:dyDescent="0.25">
      <c r="A1190" s="192"/>
      <c r="B1190" s="168" t="s">
        <v>1314</v>
      </c>
      <c r="C1190" s="168" t="s">
        <v>1369</v>
      </c>
      <c r="D1190" s="168" t="s">
        <v>1386</v>
      </c>
      <c r="E1190" s="183" t="s">
        <v>1386</v>
      </c>
      <c r="F1190" s="168" t="s">
        <v>1223</v>
      </c>
      <c r="G1190" s="183" t="s">
        <v>1312</v>
      </c>
      <c r="H1190" s="168" t="s">
        <v>1117</v>
      </c>
      <c r="I1190" s="168" t="s">
        <v>1118</v>
      </c>
      <c r="J1190" s="186">
        <v>0</v>
      </c>
      <c r="K1190" s="185" t="s">
        <v>1159</v>
      </c>
      <c r="L1190" s="168" t="s">
        <v>1159</v>
      </c>
      <c r="M1190" s="185" t="s">
        <v>1159</v>
      </c>
      <c r="N1190" s="168" t="s">
        <v>1159</v>
      </c>
      <c r="O1190" s="168" t="s">
        <v>1159</v>
      </c>
      <c r="P1190" s="168" t="s">
        <v>1159</v>
      </c>
      <c r="Q1190" s="168" t="s">
        <v>1159</v>
      </c>
      <c r="R1190" s="168" t="s">
        <v>1159</v>
      </c>
      <c r="S1190" s="168" t="s">
        <v>1159</v>
      </c>
      <c r="T1190" s="168" t="s">
        <v>1159</v>
      </c>
      <c r="U1190" s="168" t="s">
        <v>1159</v>
      </c>
      <c r="V1190" s="168" t="s">
        <v>1159</v>
      </c>
      <c r="W1190" s="168" t="s">
        <v>1165</v>
      </c>
      <c r="X1190" s="183" t="s">
        <v>1160</v>
      </c>
      <c r="Y1190" s="168" t="s">
        <v>55</v>
      </c>
      <c r="Z1190" s="170">
        <v>2017011000179</v>
      </c>
      <c r="AA1190" s="170" t="s">
        <v>1238</v>
      </c>
      <c r="AB1190" s="169" t="s">
        <v>1179</v>
      </c>
      <c r="AC1190" s="169" t="s">
        <v>1308</v>
      </c>
      <c r="AD1190" s="170">
        <v>3202033</v>
      </c>
      <c r="AE1190" s="169" t="s">
        <v>1309</v>
      </c>
      <c r="AF1190" s="169" t="s">
        <v>1310</v>
      </c>
      <c r="AG1190" s="168" t="s">
        <v>1311</v>
      </c>
      <c r="AH1190" s="192"/>
    </row>
    <row r="1191" spans="1:34" ht="98.25" customHeight="1" x14ac:dyDescent="0.25">
      <c r="A1191" s="192"/>
      <c r="B1191" s="168" t="s">
        <v>1314</v>
      </c>
      <c r="C1191" s="168" t="s">
        <v>1369</v>
      </c>
      <c r="D1191" s="168" t="s">
        <v>1386</v>
      </c>
      <c r="E1191" s="183" t="s">
        <v>1386</v>
      </c>
      <c r="F1191" s="168" t="s">
        <v>1223</v>
      </c>
      <c r="G1191" s="183" t="s">
        <v>1312</v>
      </c>
      <c r="H1191" s="168" t="s">
        <v>1117</v>
      </c>
      <c r="I1191" s="168" t="s">
        <v>1118</v>
      </c>
      <c r="J1191" s="186">
        <v>0.46500396728515625</v>
      </c>
      <c r="K1191" s="185" t="s">
        <v>1159</v>
      </c>
      <c r="L1191" s="168" t="s">
        <v>1159</v>
      </c>
      <c r="M1191" s="185" t="s">
        <v>1159</v>
      </c>
      <c r="N1191" s="168" t="s">
        <v>1159</v>
      </c>
      <c r="O1191" s="168" t="s">
        <v>1159</v>
      </c>
      <c r="P1191" s="168" t="s">
        <v>1159</v>
      </c>
      <c r="Q1191" s="168" t="s">
        <v>1159</v>
      </c>
      <c r="R1191" s="168" t="s">
        <v>1159</v>
      </c>
      <c r="S1191" s="168" t="s">
        <v>1159</v>
      </c>
      <c r="T1191" s="168" t="s">
        <v>1159</v>
      </c>
      <c r="U1191" s="168" t="s">
        <v>1159</v>
      </c>
      <c r="V1191" s="168" t="s">
        <v>1159</v>
      </c>
      <c r="W1191" s="168" t="s">
        <v>1165</v>
      </c>
      <c r="X1191" s="183" t="s">
        <v>1160</v>
      </c>
      <c r="Y1191" s="168" t="s">
        <v>55</v>
      </c>
      <c r="Z1191" s="170">
        <v>2017011000179</v>
      </c>
      <c r="AA1191" s="170" t="s">
        <v>1238</v>
      </c>
      <c r="AB1191" s="169" t="s">
        <v>1179</v>
      </c>
      <c r="AC1191" s="169" t="s">
        <v>1235</v>
      </c>
      <c r="AD1191" s="170">
        <v>3202036</v>
      </c>
      <c r="AE1191" s="169" t="s">
        <v>1321</v>
      </c>
      <c r="AF1191" s="169" t="s">
        <v>1322</v>
      </c>
      <c r="AG1191" s="168" t="s">
        <v>1311</v>
      </c>
      <c r="AH1191" s="192"/>
    </row>
    <row r="1192" spans="1:34" ht="98.25" customHeight="1" x14ac:dyDescent="0.25">
      <c r="A1192" s="192"/>
      <c r="B1192" s="168" t="s">
        <v>1314</v>
      </c>
      <c r="C1192" s="168" t="s">
        <v>1369</v>
      </c>
      <c r="D1192" s="168" t="s">
        <v>1386</v>
      </c>
      <c r="E1192" s="183" t="s">
        <v>1386</v>
      </c>
      <c r="F1192" s="168" t="s">
        <v>1152</v>
      </c>
      <c r="G1192" s="183" t="s">
        <v>1158</v>
      </c>
      <c r="H1192" s="168" t="s">
        <v>1117</v>
      </c>
      <c r="I1192" s="168" t="s">
        <v>1118</v>
      </c>
      <c r="J1192" s="186">
        <v>1854544</v>
      </c>
      <c r="K1192" s="185"/>
      <c r="L1192" s="168"/>
      <c r="M1192" s="185"/>
      <c r="N1192" s="168"/>
      <c r="O1192" s="168">
        <v>0</v>
      </c>
      <c r="P1192" s="168" t="s">
        <v>1370</v>
      </c>
      <c r="Q1192" s="168">
        <v>0</v>
      </c>
      <c r="R1192" s="168" t="s">
        <v>1370</v>
      </c>
      <c r="S1192" s="168">
        <v>0</v>
      </c>
      <c r="T1192" s="168" t="s">
        <v>1370</v>
      </c>
      <c r="U1192" s="168">
        <v>0</v>
      </c>
      <c r="V1192" s="168" t="s">
        <v>1370</v>
      </c>
      <c r="W1192" s="168" t="s">
        <v>1165</v>
      </c>
      <c r="X1192" s="183" t="s">
        <v>1160</v>
      </c>
      <c r="Y1192" s="168" t="s">
        <v>55</v>
      </c>
      <c r="Z1192" s="170">
        <v>2017011000179</v>
      </c>
      <c r="AA1192" s="170" t="s">
        <v>1238</v>
      </c>
      <c r="AB1192" s="169" t="s">
        <v>1166</v>
      </c>
      <c r="AC1192" s="169" t="s">
        <v>1167</v>
      </c>
      <c r="AD1192" s="170">
        <v>3202032</v>
      </c>
      <c r="AE1192" s="169" t="s">
        <v>1217</v>
      </c>
      <c r="AF1192" s="169" t="s">
        <v>1289</v>
      </c>
      <c r="AG1192" s="168" t="s">
        <v>1126</v>
      </c>
      <c r="AH1192" s="192"/>
    </row>
    <row r="1193" spans="1:34" ht="98.25" customHeight="1" x14ac:dyDescent="0.25">
      <c r="A1193" s="192"/>
      <c r="B1193" s="168" t="s">
        <v>1314</v>
      </c>
      <c r="C1193" s="168" t="s">
        <v>1369</v>
      </c>
      <c r="D1193" s="168" t="s">
        <v>1386</v>
      </c>
      <c r="E1193" s="183" t="s">
        <v>1386</v>
      </c>
      <c r="F1193" s="168" t="s">
        <v>1116</v>
      </c>
      <c r="G1193" s="183" t="s">
        <v>1158</v>
      </c>
      <c r="H1193" s="168" t="s">
        <v>1117</v>
      </c>
      <c r="I1193" s="168" t="s">
        <v>1118</v>
      </c>
      <c r="J1193" s="186">
        <v>1412000</v>
      </c>
      <c r="K1193" s="185"/>
      <c r="L1193" s="168"/>
      <c r="M1193" s="185"/>
      <c r="N1193" s="168"/>
      <c r="O1193" s="168" t="s">
        <v>1199</v>
      </c>
      <c r="P1193" s="168" t="s">
        <v>1371</v>
      </c>
      <c r="Q1193" s="168">
        <v>0</v>
      </c>
      <c r="R1193" s="168" t="s">
        <v>1370</v>
      </c>
      <c r="S1193" s="168">
        <v>0</v>
      </c>
      <c r="T1193" s="168" t="s">
        <v>1370</v>
      </c>
      <c r="U1193" s="168">
        <v>0</v>
      </c>
      <c r="V1193" s="168" t="s">
        <v>1370</v>
      </c>
      <c r="W1193" s="168" t="s">
        <v>1165</v>
      </c>
      <c r="X1193" s="183" t="s">
        <v>1160</v>
      </c>
      <c r="Y1193" s="168" t="s">
        <v>55</v>
      </c>
      <c r="Z1193" s="170">
        <v>2017011000179</v>
      </c>
      <c r="AA1193" s="170" t="s">
        <v>1238</v>
      </c>
      <c r="AB1193" s="169" t="s">
        <v>1166</v>
      </c>
      <c r="AC1193" s="169" t="s">
        <v>1269</v>
      </c>
      <c r="AD1193" s="170">
        <v>3202005</v>
      </c>
      <c r="AE1193" s="169" t="s">
        <v>1273</v>
      </c>
      <c r="AF1193" s="169" t="s">
        <v>1274</v>
      </c>
      <c r="AG1193" s="168" t="s">
        <v>1151</v>
      </c>
      <c r="AH1193" s="192"/>
    </row>
    <row r="1194" spans="1:34" ht="98.25" customHeight="1" x14ac:dyDescent="0.25">
      <c r="A1194" s="192"/>
      <c r="B1194" s="168" t="s">
        <v>1314</v>
      </c>
      <c r="C1194" s="168" t="s">
        <v>1369</v>
      </c>
      <c r="D1194" s="168" t="s">
        <v>1386</v>
      </c>
      <c r="E1194" s="183" t="s">
        <v>1386</v>
      </c>
      <c r="F1194" s="168" t="s">
        <v>1116</v>
      </c>
      <c r="G1194" s="183" t="s">
        <v>1158</v>
      </c>
      <c r="H1194" s="168" t="s">
        <v>1117</v>
      </c>
      <c r="I1194" s="168" t="s">
        <v>1118</v>
      </c>
      <c r="J1194" s="186">
        <v>0</v>
      </c>
      <c r="K1194" s="185"/>
      <c r="L1194" s="168"/>
      <c r="M1194" s="185"/>
      <c r="N1194" s="168"/>
      <c r="O1194" s="168"/>
      <c r="P1194" s="168"/>
      <c r="Q1194" s="168"/>
      <c r="R1194" s="168"/>
      <c r="S1194" s="168"/>
      <c r="T1194" s="168"/>
      <c r="U1194" s="168"/>
      <c r="V1194" s="168"/>
      <c r="W1194" s="168" t="s">
        <v>1165</v>
      </c>
      <c r="X1194" s="183" t="s">
        <v>1160</v>
      </c>
      <c r="Y1194" s="168" t="s">
        <v>55</v>
      </c>
      <c r="Z1194" s="170">
        <v>2017011000179</v>
      </c>
      <c r="AA1194" s="170" t="s">
        <v>1238</v>
      </c>
      <c r="AB1194" s="169" t="s">
        <v>1179</v>
      </c>
      <c r="AC1194" s="169" t="s">
        <v>1235</v>
      </c>
      <c r="AD1194" s="170">
        <v>3202033</v>
      </c>
      <c r="AE1194" s="169" t="s">
        <v>1321</v>
      </c>
      <c r="AF1194" s="169" t="s">
        <v>1322</v>
      </c>
      <c r="AG1194" s="168" t="s">
        <v>1311</v>
      </c>
      <c r="AH1194" s="192"/>
    </row>
    <row r="1195" spans="1:34" ht="98.25" customHeight="1" x14ac:dyDescent="0.25">
      <c r="A1195" s="192"/>
      <c r="B1195" s="168" t="s">
        <v>1314</v>
      </c>
      <c r="C1195" s="168" t="s">
        <v>1369</v>
      </c>
      <c r="D1195" s="168" t="s">
        <v>1386</v>
      </c>
      <c r="E1195" s="183" t="s">
        <v>1386</v>
      </c>
      <c r="F1195" s="168" t="s">
        <v>1152</v>
      </c>
      <c r="G1195" s="183" t="s">
        <v>1158</v>
      </c>
      <c r="H1195" s="168" t="s">
        <v>1117</v>
      </c>
      <c r="I1195" s="168" t="s">
        <v>1118</v>
      </c>
      <c r="J1195" s="186">
        <v>0</v>
      </c>
      <c r="K1195" s="185"/>
      <c r="L1195" s="168"/>
      <c r="M1195" s="185"/>
      <c r="N1195" s="168"/>
      <c r="O1195" s="168"/>
      <c r="P1195" s="168"/>
      <c r="Q1195" s="168"/>
      <c r="R1195" s="168"/>
      <c r="S1195" s="168"/>
      <c r="T1195" s="168"/>
      <c r="U1195" s="168"/>
      <c r="V1195" s="168"/>
      <c r="W1195" s="168" t="s">
        <v>1165</v>
      </c>
      <c r="X1195" s="183" t="s">
        <v>1160</v>
      </c>
      <c r="Y1195" s="168" t="s">
        <v>55</v>
      </c>
      <c r="Z1195" s="170">
        <v>2017011000179</v>
      </c>
      <c r="AA1195" s="170" t="s">
        <v>1238</v>
      </c>
      <c r="AB1195" s="169" t="s">
        <v>1179</v>
      </c>
      <c r="AC1195" s="169" t="s">
        <v>1235</v>
      </c>
      <c r="AD1195" s="170">
        <v>3202033</v>
      </c>
      <c r="AE1195" s="169" t="s">
        <v>1321</v>
      </c>
      <c r="AF1195" s="169" t="s">
        <v>1322</v>
      </c>
      <c r="AG1195" s="168" t="s">
        <v>1311</v>
      </c>
      <c r="AH1195" s="192"/>
    </row>
    <row r="1196" spans="1:34" ht="98.25" customHeight="1" x14ac:dyDescent="0.25">
      <c r="A1196" s="192"/>
      <c r="B1196" s="168" t="s">
        <v>1314</v>
      </c>
      <c r="C1196" s="168" t="s">
        <v>1369</v>
      </c>
      <c r="D1196" s="168" t="s">
        <v>1386</v>
      </c>
      <c r="E1196" s="183" t="s">
        <v>1386</v>
      </c>
      <c r="F1196" s="168" t="s">
        <v>1152</v>
      </c>
      <c r="G1196" s="183" t="s">
        <v>1158</v>
      </c>
      <c r="H1196" s="168" t="s">
        <v>1117</v>
      </c>
      <c r="I1196" s="168" t="s">
        <v>1118</v>
      </c>
      <c r="J1196" s="186">
        <v>0</v>
      </c>
      <c r="K1196" s="185"/>
      <c r="L1196" s="168"/>
      <c r="M1196" s="185"/>
      <c r="N1196" s="168"/>
      <c r="O1196" s="168"/>
      <c r="P1196" s="168"/>
      <c r="Q1196" s="168"/>
      <c r="R1196" s="168"/>
      <c r="S1196" s="168"/>
      <c r="T1196" s="168"/>
      <c r="U1196" s="168"/>
      <c r="V1196" s="168"/>
      <c r="W1196" s="168" t="s">
        <v>1165</v>
      </c>
      <c r="X1196" s="183" t="s">
        <v>1160</v>
      </c>
      <c r="Y1196" s="168" t="s">
        <v>55</v>
      </c>
      <c r="Z1196" s="170">
        <v>2017011000179</v>
      </c>
      <c r="AA1196" s="170" t="s">
        <v>1238</v>
      </c>
      <c r="AB1196" s="169" t="s">
        <v>1166</v>
      </c>
      <c r="AC1196" s="169" t="s">
        <v>1167</v>
      </c>
      <c r="AD1196" s="170">
        <v>3202032</v>
      </c>
      <c r="AE1196" s="169" t="s">
        <v>1217</v>
      </c>
      <c r="AF1196" s="169" t="s">
        <v>1289</v>
      </c>
      <c r="AG1196" s="168" t="s">
        <v>1150</v>
      </c>
      <c r="AH1196" s="192"/>
    </row>
    <row r="1197" spans="1:34" ht="98.25" customHeight="1" x14ac:dyDescent="0.25">
      <c r="A1197" s="192"/>
      <c r="B1197" s="168" t="s">
        <v>1314</v>
      </c>
      <c r="C1197" s="168" t="s">
        <v>1369</v>
      </c>
      <c r="D1197" s="168" t="s">
        <v>1386</v>
      </c>
      <c r="E1197" s="183" t="s">
        <v>1386</v>
      </c>
      <c r="F1197" s="168" t="s">
        <v>1116</v>
      </c>
      <c r="G1197" s="183" t="s">
        <v>1158</v>
      </c>
      <c r="H1197" s="168" t="s">
        <v>1117</v>
      </c>
      <c r="I1197" s="168" t="s">
        <v>1118</v>
      </c>
      <c r="J1197" s="184">
        <v>25552333.52</v>
      </c>
      <c r="K1197" s="185">
        <v>0</v>
      </c>
      <c r="L1197" s="168" t="s">
        <v>1298</v>
      </c>
      <c r="M1197" s="185">
        <v>0</v>
      </c>
      <c r="N1197" s="168" t="s">
        <v>1298</v>
      </c>
      <c r="O1197" s="168"/>
      <c r="P1197" s="168" t="s">
        <v>1370</v>
      </c>
      <c r="Q1197" s="168"/>
      <c r="R1197" s="168" t="s">
        <v>1370</v>
      </c>
      <c r="S1197" s="168"/>
      <c r="T1197" s="168" t="s">
        <v>1370</v>
      </c>
      <c r="U1197" s="168"/>
      <c r="V1197" s="168" t="s">
        <v>1370</v>
      </c>
      <c r="W1197" s="168" t="s">
        <v>1119</v>
      </c>
      <c r="X1197" s="183" t="s">
        <v>1160</v>
      </c>
      <c r="Y1197" s="168" t="s">
        <v>363</v>
      </c>
      <c r="Z1197" s="170">
        <v>2019011000081</v>
      </c>
      <c r="AA1197" s="170" t="s">
        <v>1161</v>
      </c>
      <c r="AB1197" s="169" t="s">
        <v>1120</v>
      </c>
      <c r="AC1197" s="169" t="s">
        <v>606</v>
      </c>
      <c r="AD1197" s="170">
        <v>3299060</v>
      </c>
      <c r="AE1197" s="169" t="s">
        <v>1135</v>
      </c>
      <c r="AF1197" s="169" t="s">
        <v>607</v>
      </c>
      <c r="AG1197" s="168" t="s">
        <v>1151</v>
      </c>
      <c r="AH1197" s="192"/>
    </row>
    <row r="1198" spans="1:34" ht="98.25" customHeight="1" x14ac:dyDescent="0.25">
      <c r="A1198" s="192"/>
      <c r="B1198" s="168" t="s">
        <v>1314</v>
      </c>
      <c r="C1198" s="168" t="s">
        <v>1388</v>
      </c>
      <c r="D1198" s="168" t="s">
        <v>1388</v>
      </c>
      <c r="E1198" s="183" t="s">
        <v>23</v>
      </c>
      <c r="F1198" s="168" t="s">
        <v>1116</v>
      </c>
      <c r="G1198" s="183" t="s">
        <v>1158</v>
      </c>
      <c r="H1198" s="168" t="s">
        <v>1117</v>
      </c>
      <c r="I1198" s="168" t="s">
        <v>1118</v>
      </c>
      <c r="J1198" s="184">
        <v>44723508.333333336</v>
      </c>
      <c r="K1198" s="185"/>
      <c r="L1198" s="168"/>
      <c r="M1198" s="185"/>
      <c r="N1198" s="168"/>
      <c r="O1198" s="168"/>
      <c r="P1198" s="168"/>
      <c r="Q1198" s="168"/>
      <c r="R1198" s="168"/>
      <c r="S1198" s="168"/>
      <c r="T1198" s="168"/>
      <c r="U1198" s="168"/>
      <c r="V1198" s="168"/>
      <c r="W1198" s="168" t="s">
        <v>1165</v>
      </c>
      <c r="X1198" s="183" t="s">
        <v>1160</v>
      </c>
      <c r="Y1198" s="168" t="s">
        <v>55</v>
      </c>
      <c r="Z1198" s="170">
        <v>2017011000179</v>
      </c>
      <c r="AA1198" s="170" t="s">
        <v>1238</v>
      </c>
      <c r="AB1198" s="169" t="s">
        <v>1179</v>
      </c>
      <c r="AC1198" s="169" t="s">
        <v>1244</v>
      </c>
      <c r="AD1198" s="170">
        <v>3202002</v>
      </c>
      <c r="AE1198" s="169" t="s">
        <v>1122</v>
      </c>
      <c r="AF1198" s="169" t="s">
        <v>1292</v>
      </c>
      <c r="AG1198" s="168" t="s">
        <v>1128</v>
      </c>
      <c r="AH1198" s="192"/>
    </row>
    <row r="1199" spans="1:34" ht="98.25" customHeight="1" x14ac:dyDescent="0.25">
      <c r="A1199" s="192"/>
      <c r="B1199" s="168" t="s">
        <v>1314</v>
      </c>
      <c r="C1199" s="168" t="s">
        <v>1388</v>
      </c>
      <c r="D1199" s="168" t="s">
        <v>1388</v>
      </c>
      <c r="E1199" s="183" t="s">
        <v>23</v>
      </c>
      <c r="F1199" s="168" t="s">
        <v>1116</v>
      </c>
      <c r="G1199" s="183" t="s">
        <v>1158</v>
      </c>
      <c r="H1199" s="168" t="s">
        <v>1117</v>
      </c>
      <c r="I1199" s="168" t="s">
        <v>1118</v>
      </c>
      <c r="J1199" s="184">
        <v>36660175</v>
      </c>
      <c r="K1199" s="185"/>
      <c r="L1199" s="168"/>
      <c r="M1199" s="185"/>
      <c r="N1199" s="168"/>
      <c r="O1199" s="168"/>
      <c r="P1199" s="168"/>
      <c r="Q1199" s="168"/>
      <c r="R1199" s="168"/>
      <c r="S1199" s="168"/>
      <c r="T1199" s="168"/>
      <c r="U1199" s="168"/>
      <c r="V1199" s="168"/>
      <c r="W1199" s="168" t="s">
        <v>1165</v>
      </c>
      <c r="X1199" s="183" t="s">
        <v>1160</v>
      </c>
      <c r="Y1199" s="168" t="s">
        <v>55</v>
      </c>
      <c r="Z1199" s="170">
        <v>2017011000179</v>
      </c>
      <c r="AA1199" s="170" t="s">
        <v>1238</v>
      </c>
      <c r="AB1199" s="169" t="s">
        <v>1179</v>
      </c>
      <c r="AC1199" s="169" t="s">
        <v>1244</v>
      </c>
      <c r="AD1199" s="170">
        <v>3202002</v>
      </c>
      <c r="AE1199" s="169" t="s">
        <v>1122</v>
      </c>
      <c r="AF1199" s="169" t="s">
        <v>1292</v>
      </c>
      <c r="AG1199" s="168" t="s">
        <v>1128</v>
      </c>
      <c r="AH1199" s="192"/>
    </row>
    <row r="1200" spans="1:34" ht="98.25" customHeight="1" x14ac:dyDescent="0.25">
      <c r="A1200" s="192"/>
      <c r="B1200" s="168" t="s">
        <v>1314</v>
      </c>
      <c r="C1200" s="168" t="s">
        <v>1388</v>
      </c>
      <c r="D1200" s="168" t="s">
        <v>1388</v>
      </c>
      <c r="E1200" s="183" t="s">
        <v>23</v>
      </c>
      <c r="F1200" s="168" t="s">
        <v>1116</v>
      </c>
      <c r="G1200" s="183" t="s">
        <v>1158</v>
      </c>
      <c r="H1200" s="168" t="s">
        <v>1117</v>
      </c>
      <c r="I1200" s="168" t="s">
        <v>1118</v>
      </c>
      <c r="J1200" s="184">
        <v>51401162</v>
      </c>
      <c r="K1200" s="185"/>
      <c r="L1200" s="168"/>
      <c r="M1200" s="185"/>
      <c r="N1200" s="168"/>
      <c r="O1200" s="168"/>
      <c r="P1200" s="168"/>
      <c r="Q1200" s="168"/>
      <c r="R1200" s="168"/>
      <c r="S1200" s="168"/>
      <c r="T1200" s="168"/>
      <c r="U1200" s="168"/>
      <c r="V1200" s="168"/>
      <c r="W1200" s="168" t="s">
        <v>1165</v>
      </c>
      <c r="X1200" s="183" t="s">
        <v>1160</v>
      </c>
      <c r="Y1200" s="168" t="s">
        <v>55</v>
      </c>
      <c r="Z1200" s="170">
        <v>2017011000179</v>
      </c>
      <c r="AA1200" s="170" t="s">
        <v>1238</v>
      </c>
      <c r="AB1200" s="169" t="s">
        <v>1179</v>
      </c>
      <c r="AC1200" s="169" t="s">
        <v>1244</v>
      </c>
      <c r="AD1200" s="170">
        <v>3202002</v>
      </c>
      <c r="AE1200" s="169" t="s">
        <v>1122</v>
      </c>
      <c r="AF1200" s="169" t="s">
        <v>1292</v>
      </c>
      <c r="AG1200" s="168" t="s">
        <v>1128</v>
      </c>
      <c r="AH1200" s="192"/>
    </row>
    <row r="1201" spans="1:34" ht="98.25" customHeight="1" x14ac:dyDescent="0.25">
      <c r="A1201" s="192"/>
      <c r="B1201" s="168" t="s">
        <v>1314</v>
      </c>
      <c r="C1201" s="168" t="s">
        <v>1388</v>
      </c>
      <c r="D1201" s="168" t="s">
        <v>1388</v>
      </c>
      <c r="E1201" s="183" t="s">
        <v>23</v>
      </c>
      <c r="F1201" s="168" t="s">
        <v>1116</v>
      </c>
      <c r="G1201" s="183" t="s">
        <v>1158</v>
      </c>
      <c r="H1201" s="168" t="s">
        <v>1117</v>
      </c>
      <c r="I1201" s="168" t="s">
        <v>1118</v>
      </c>
      <c r="J1201" s="184">
        <v>56015718</v>
      </c>
      <c r="K1201" s="185"/>
      <c r="L1201" s="168"/>
      <c r="M1201" s="185"/>
      <c r="N1201" s="168"/>
      <c r="O1201" s="168"/>
      <c r="P1201" s="168"/>
      <c r="Q1201" s="168"/>
      <c r="R1201" s="168"/>
      <c r="S1201" s="168"/>
      <c r="T1201" s="168"/>
      <c r="U1201" s="168"/>
      <c r="V1201" s="168"/>
      <c r="W1201" s="168" t="s">
        <v>1165</v>
      </c>
      <c r="X1201" s="183" t="s">
        <v>1160</v>
      </c>
      <c r="Y1201" s="168" t="s">
        <v>55</v>
      </c>
      <c r="Z1201" s="170">
        <v>2017011000179</v>
      </c>
      <c r="AA1201" s="170" t="s">
        <v>1238</v>
      </c>
      <c r="AB1201" s="169" t="s">
        <v>1179</v>
      </c>
      <c r="AC1201" s="169" t="s">
        <v>1244</v>
      </c>
      <c r="AD1201" s="170">
        <v>3202002</v>
      </c>
      <c r="AE1201" s="169" t="s">
        <v>1122</v>
      </c>
      <c r="AF1201" s="169" t="s">
        <v>1292</v>
      </c>
      <c r="AG1201" s="168" t="s">
        <v>1128</v>
      </c>
      <c r="AH1201" s="192"/>
    </row>
    <row r="1202" spans="1:34" ht="98.25" customHeight="1" x14ac:dyDescent="0.25">
      <c r="A1202" s="192"/>
      <c r="B1202" s="168" t="s">
        <v>1314</v>
      </c>
      <c r="C1202" s="168" t="s">
        <v>1388</v>
      </c>
      <c r="D1202" s="168" t="s">
        <v>1388</v>
      </c>
      <c r="E1202" s="183" t="s">
        <v>23</v>
      </c>
      <c r="F1202" s="168" t="s">
        <v>1116</v>
      </c>
      <c r="G1202" s="183" t="s">
        <v>1158</v>
      </c>
      <c r="H1202" s="168" t="s">
        <v>1117</v>
      </c>
      <c r="I1202" s="168" t="s">
        <v>1118</v>
      </c>
      <c r="J1202" s="184">
        <v>56015718</v>
      </c>
      <c r="K1202" s="185"/>
      <c r="L1202" s="168"/>
      <c r="M1202" s="185"/>
      <c r="N1202" s="168"/>
      <c r="O1202" s="168"/>
      <c r="P1202" s="168"/>
      <c r="Q1202" s="168"/>
      <c r="R1202" s="168"/>
      <c r="S1202" s="168"/>
      <c r="T1202" s="168"/>
      <c r="U1202" s="168"/>
      <c r="V1202" s="168"/>
      <c r="W1202" s="168" t="s">
        <v>1165</v>
      </c>
      <c r="X1202" s="183" t="s">
        <v>1160</v>
      </c>
      <c r="Y1202" s="168" t="s">
        <v>55</v>
      </c>
      <c r="Z1202" s="170">
        <v>2017011000179</v>
      </c>
      <c r="AA1202" s="170" t="s">
        <v>1238</v>
      </c>
      <c r="AB1202" s="169" t="s">
        <v>1179</v>
      </c>
      <c r="AC1202" s="169" t="s">
        <v>1244</v>
      </c>
      <c r="AD1202" s="170">
        <v>3202002</v>
      </c>
      <c r="AE1202" s="169" t="s">
        <v>1122</v>
      </c>
      <c r="AF1202" s="169" t="s">
        <v>1292</v>
      </c>
      <c r="AG1202" s="168" t="s">
        <v>1128</v>
      </c>
      <c r="AH1202" s="192"/>
    </row>
    <row r="1203" spans="1:34" ht="98.25" customHeight="1" x14ac:dyDescent="0.25">
      <c r="A1203" s="192"/>
      <c r="B1203" s="168" t="s">
        <v>1314</v>
      </c>
      <c r="C1203" s="168" t="s">
        <v>1388</v>
      </c>
      <c r="D1203" s="168" t="s">
        <v>1388</v>
      </c>
      <c r="E1203" s="183" t="s">
        <v>23</v>
      </c>
      <c r="F1203" s="168" t="s">
        <v>1116</v>
      </c>
      <c r="G1203" s="183" t="s">
        <v>1158</v>
      </c>
      <c r="H1203" s="168" t="s">
        <v>1117</v>
      </c>
      <c r="I1203" s="168" t="s">
        <v>1118</v>
      </c>
      <c r="J1203" s="184">
        <v>29940692.333333332</v>
      </c>
      <c r="K1203" s="185"/>
      <c r="L1203" s="168"/>
      <c r="M1203" s="185"/>
      <c r="N1203" s="168"/>
      <c r="O1203" s="168"/>
      <c r="P1203" s="168"/>
      <c r="Q1203" s="168"/>
      <c r="R1203" s="168"/>
      <c r="S1203" s="168"/>
      <c r="T1203" s="168"/>
      <c r="U1203" s="168"/>
      <c r="V1203" s="168"/>
      <c r="W1203" s="168" t="s">
        <v>1165</v>
      </c>
      <c r="X1203" s="183" t="s">
        <v>1160</v>
      </c>
      <c r="Y1203" s="168" t="s">
        <v>55</v>
      </c>
      <c r="Z1203" s="170">
        <v>2017011000179</v>
      </c>
      <c r="AA1203" s="170" t="s">
        <v>1238</v>
      </c>
      <c r="AB1203" s="169" t="s">
        <v>1166</v>
      </c>
      <c r="AC1203" s="169" t="s">
        <v>1167</v>
      </c>
      <c r="AD1203" s="170">
        <v>3202032</v>
      </c>
      <c r="AE1203" s="169" t="s">
        <v>1217</v>
      </c>
      <c r="AF1203" s="169" t="s">
        <v>1218</v>
      </c>
      <c r="AG1203" s="168" t="s">
        <v>1128</v>
      </c>
      <c r="AH1203" s="192"/>
    </row>
    <row r="1204" spans="1:34" ht="98.25" customHeight="1" x14ac:dyDescent="0.25">
      <c r="A1204" s="192"/>
      <c r="B1204" s="168" t="s">
        <v>1314</v>
      </c>
      <c r="C1204" s="168" t="s">
        <v>1388</v>
      </c>
      <c r="D1204" s="168" t="s">
        <v>1388</v>
      </c>
      <c r="E1204" s="183" t="s">
        <v>23</v>
      </c>
      <c r="F1204" s="168" t="s">
        <v>1116</v>
      </c>
      <c r="G1204" s="183" t="s">
        <v>1158</v>
      </c>
      <c r="H1204" s="168" t="s">
        <v>1117</v>
      </c>
      <c r="I1204" s="168" t="s">
        <v>1118</v>
      </c>
      <c r="J1204" s="184">
        <v>36660175</v>
      </c>
      <c r="K1204" s="185"/>
      <c r="L1204" s="168"/>
      <c r="M1204" s="185"/>
      <c r="N1204" s="168"/>
      <c r="O1204" s="168"/>
      <c r="P1204" s="168"/>
      <c r="Q1204" s="168"/>
      <c r="R1204" s="168"/>
      <c r="S1204" s="168"/>
      <c r="T1204" s="168"/>
      <c r="U1204" s="168"/>
      <c r="V1204" s="168"/>
      <c r="W1204" s="168" t="s">
        <v>1165</v>
      </c>
      <c r="X1204" s="183" t="s">
        <v>1160</v>
      </c>
      <c r="Y1204" s="168" t="s">
        <v>55</v>
      </c>
      <c r="Z1204" s="170">
        <v>2017011000179</v>
      </c>
      <c r="AA1204" s="170" t="s">
        <v>1238</v>
      </c>
      <c r="AB1204" s="169" t="s">
        <v>1166</v>
      </c>
      <c r="AC1204" s="169" t="s">
        <v>1167</v>
      </c>
      <c r="AD1204" s="170">
        <v>3202032</v>
      </c>
      <c r="AE1204" s="169" t="s">
        <v>1217</v>
      </c>
      <c r="AF1204" s="169" t="s">
        <v>1289</v>
      </c>
      <c r="AG1204" s="168" t="s">
        <v>1128</v>
      </c>
      <c r="AH1204" s="192"/>
    </row>
    <row r="1205" spans="1:34" ht="98.25" customHeight="1" x14ac:dyDescent="0.25">
      <c r="A1205" s="192"/>
      <c r="B1205" s="168" t="s">
        <v>1314</v>
      </c>
      <c r="C1205" s="168" t="s">
        <v>1388</v>
      </c>
      <c r="D1205" s="168" t="s">
        <v>1388</v>
      </c>
      <c r="E1205" s="183" t="s">
        <v>23</v>
      </c>
      <c r="F1205" s="168" t="s">
        <v>1152</v>
      </c>
      <c r="G1205" s="183" t="s">
        <v>1158</v>
      </c>
      <c r="H1205" s="168" t="s">
        <v>1117</v>
      </c>
      <c r="I1205" s="168" t="s">
        <v>1118</v>
      </c>
      <c r="J1205" s="184">
        <v>35311000</v>
      </c>
      <c r="K1205" s="185"/>
      <c r="L1205" s="168"/>
      <c r="M1205" s="185"/>
      <c r="N1205" s="168"/>
      <c r="O1205" s="168"/>
      <c r="P1205" s="168"/>
      <c r="Q1205" s="168"/>
      <c r="R1205" s="168"/>
      <c r="S1205" s="168"/>
      <c r="T1205" s="168"/>
      <c r="U1205" s="168"/>
      <c r="V1205" s="168"/>
      <c r="W1205" s="168" t="s">
        <v>1165</v>
      </c>
      <c r="X1205" s="183" t="s">
        <v>1160</v>
      </c>
      <c r="Y1205" s="168" t="s">
        <v>55</v>
      </c>
      <c r="Z1205" s="170">
        <v>2017011000179</v>
      </c>
      <c r="AA1205" s="170" t="s">
        <v>1238</v>
      </c>
      <c r="AB1205" s="169" t="s">
        <v>1166</v>
      </c>
      <c r="AC1205" s="169" t="s">
        <v>1167</v>
      </c>
      <c r="AD1205" s="170">
        <v>3202032</v>
      </c>
      <c r="AE1205" s="169" t="s">
        <v>1217</v>
      </c>
      <c r="AF1205" s="169" t="s">
        <v>1289</v>
      </c>
      <c r="AG1205" s="168" t="s">
        <v>1150</v>
      </c>
      <c r="AH1205" s="192"/>
    </row>
    <row r="1206" spans="1:34" ht="98.25" customHeight="1" x14ac:dyDescent="0.25">
      <c r="A1206" s="192"/>
      <c r="B1206" s="168" t="s">
        <v>1314</v>
      </c>
      <c r="C1206" s="168" t="s">
        <v>1388</v>
      </c>
      <c r="D1206" s="168" t="s">
        <v>1388</v>
      </c>
      <c r="E1206" s="183" t="s">
        <v>23</v>
      </c>
      <c r="F1206" s="168" t="s">
        <v>1223</v>
      </c>
      <c r="G1206" s="183" t="s">
        <v>1312</v>
      </c>
      <c r="H1206" s="168" t="s">
        <v>1117</v>
      </c>
      <c r="I1206" s="168" t="s">
        <v>1118</v>
      </c>
      <c r="J1206" s="184">
        <v>0</v>
      </c>
      <c r="K1206" s="185"/>
      <c r="L1206" s="168"/>
      <c r="M1206" s="185"/>
      <c r="N1206" s="168"/>
      <c r="O1206" s="168"/>
      <c r="P1206" s="168"/>
      <c r="Q1206" s="168"/>
      <c r="R1206" s="168"/>
      <c r="S1206" s="168"/>
      <c r="T1206" s="168"/>
      <c r="U1206" s="168"/>
      <c r="V1206" s="168"/>
      <c r="W1206" s="168" t="s">
        <v>1165</v>
      </c>
      <c r="X1206" s="183" t="s">
        <v>1160</v>
      </c>
      <c r="Y1206" s="168" t="s">
        <v>55</v>
      </c>
      <c r="Z1206" s="170">
        <v>2017011000179</v>
      </c>
      <c r="AA1206" s="170" t="s">
        <v>1238</v>
      </c>
      <c r="AB1206" s="169" t="s">
        <v>1166</v>
      </c>
      <c r="AC1206" s="169" t="s">
        <v>1167</v>
      </c>
      <c r="AD1206" s="170">
        <v>3202032</v>
      </c>
      <c r="AE1206" s="169" t="s">
        <v>1217</v>
      </c>
      <c r="AF1206" s="169" t="s">
        <v>1218</v>
      </c>
      <c r="AG1206" s="168" t="s">
        <v>1192</v>
      </c>
      <c r="AH1206" s="192"/>
    </row>
    <row r="1207" spans="1:34" ht="98.25" customHeight="1" x14ac:dyDescent="0.25">
      <c r="A1207" s="192"/>
      <c r="B1207" s="168" t="s">
        <v>1314</v>
      </c>
      <c r="C1207" s="168" t="s">
        <v>1388</v>
      </c>
      <c r="D1207" s="168" t="s">
        <v>1388</v>
      </c>
      <c r="E1207" s="183" t="s">
        <v>23</v>
      </c>
      <c r="F1207" s="168" t="s">
        <v>1223</v>
      </c>
      <c r="G1207" s="183" t="s">
        <v>1312</v>
      </c>
      <c r="H1207" s="168" t="s">
        <v>1117</v>
      </c>
      <c r="I1207" s="168" t="s">
        <v>1118</v>
      </c>
      <c r="J1207" s="184">
        <v>0</v>
      </c>
      <c r="K1207" s="185"/>
      <c r="L1207" s="168"/>
      <c r="M1207" s="185"/>
      <c r="N1207" s="168"/>
      <c r="O1207" s="168"/>
      <c r="P1207" s="168"/>
      <c r="Q1207" s="168"/>
      <c r="R1207" s="168"/>
      <c r="S1207" s="168"/>
      <c r="T1207" s="168"/>
      <c r="U1207" s="168"/>
      <c r="V1207" s="168"/>
      <c r="W1207" s="168" t="s">
        <v>1165</v>
      </c>
      <c r="X1207" s="183" t="s">
        <v>1160</v>
      </c>
      <c r="Y1207" s="168" t="s">
        <v>55</v>
      </c>
      <c r="Z1207" s="170">
        <v>2017011000179</v>
      </c>
      <c r="AA1207" s="170" t="s">
        <v>1238</v>
      </c>
      <c r="AB1207" s="169" t="s">
        <v>1166</v>
      </c>
      <c r="AC1207" s="169" t="s">
        <v>1167</v>
      </c>
      <c r="AD1207" s="170">
        <v>3202032</v>
      </c>
      <c r="AE1207" s="169" t="s">
        <v>1217</v>
      </c>
      <c r="AF1207" s="169" t="s">
        <v>1218</v>
      </c>
      <c r="AG1207" s="168" t="s">
        <v>1192</v>
      </c>
      <c r="AH1207" s="192"/>
    </row>
    <row r="1208" spans="1:34" ht="98.25" customHeight="1" x14ac:dyDescent="0.25">
      <c r="A1208" s="192"/>
      <c r="B1208" s="168" t="s">
        <v>1314</v>
      </c>
      <c r="C1208" s="168" t="s">
        <v>1388</v>
      </c>
      <c r="D1208" s="168" t="s">
        <v>1388</v>
      </c>
      <c r="E1208" s="183" t="s">
        <v>23</v>
      </c>
      <c r="F1208" s="168" t="s">
        <v>1223</v>
      </c>
      <c r="G1208" s="183" t="s">
        <v>1312</v>
      </c>
      <c r="H1208" s="168" t="s">
        <v>1117</v>
      </c>
      <c r="I1208" s="168" t="s">
        <v>1118</v>
      </c>
      <c r="J1208" s="184">
        <v>0</v>
      </c>
      <c r="K1208" s="185"/>
      <c r="L1208" s="168"/>
      <c r="M1208" s="185"/>
      <c r="N1208" s="168"/>
      <c r="O1208" s="168"/>
      <c r="P1208" s="168"/>
      <c r="Q1208" s="168"/>
      <c r="R1208" s="168"/>
      <c r="S1208" s="168"/>
      <c r="T1208" s="168"/>
      <c r="U1208" s="168"/>
      <c r="V1208" s="168"/>
      <c r="W1208" s="168" t="s">
        <v>1165</v>
      </c>
      <c r="X1208" s="183" t="s">
        <v>1160</v>
      </c>
      <c r="Y1208" s="168" t="s">
        <v>55</v>
      </c>
      <c r="Z1208" s="170">
        <v>2017011000179</v>
      </c>
      <c r="AA1208" s="170" t="s">
        <v>1238</v>
      </c>
      <c r="AB1208" s="169" t="s">
        <v>1166</v>
      </c>
      <c r="AC1208" s="169" t="s">
        <v>1167</v>
      </c>
      <c r="AD1208" s="170">
        <v>3202032</v>
      </c>
      <c r="AE1208" s="169" t="s">
        <v>1217</v>
      </c>
      <c r="AF1208" s="169" t="s">
        <v>1218</v>
      </c>
      <c r="AG1208" s="168" t="s">
        <v>1192</v>
      </c>
      <c r="AH1208" s="192"/>
    </row>
    <row r="1209" spans="1:34" ht="98.25" customHeight="1" x14ac:dyDescent="0.25">
      <c r="A1209" s="192"/>
      <c r="B1209" s="168" t="s">
        <v>1314</v>
      </c>
      <c r="C1209" s="168" t="s">
        <v>1388</v>
      </c>
      <c r="D1209" s="168" t="s">
        <v>1388</v>
      </c>
      <c r="E1209" s="183" t="s">
        <v>23</v>
      </c>
      <c r="F1209" s="168" t="s">
        <v>1223</v>
      </c>
      <c r="G1209" s="183" t="s">
        <v>1312</v>
      </c>
      <c r="H1209" s="168" t="s">
        <v>1117</v>
      </c>
      <c r="I1209" s="168" t="s">
        <v>1118</v>
      </c>
      <c r="J1209" s="184">
        <v>0</v>
      </c>
      <c r="K1209" s="185"/>
      <c r="L1209" s="168"/>
      <c r="M1209" s="185"/>
      <c r="N1209" s="168"/>
      <c r="O1209" s="168"/>
      <c r="P1209" s="168"/>
      <c r="Q1209" s="168"/>
      <c r="R1209" s="168"/>
      <c r="S1209" s="168"/>
      <c r="T1209" s="168"/>
      <c r="U1209" s="168"/>
      <c r="V1209" s="168"/>
      <c r="W1209" s="168" t="s">
        <v>1165</v>
      </c>
      <c r="X1209" s="183" t="s">
        <v>1160</v>
      </c>
      <c r="Y1209" s="168" t="s">
        <v>55</v>
      </c>
      <c r="Z1209" s="170">
        <v>2017011000179</v>
      </c>
      <c r="AA1209" s="170" t="s">
        <v>1238</v>
      </c>
      <c r="AB1209" s="169" t="s">
        <v>1166</v>
      </c>
      <c r="AC1209" s="169" t="s">
        <v>1167</v>
      </c>
      <c r="AD1209" s="170">
        <v>3202032</v>
      </c>
      <c r="AE1209" s="169" t="s">
        <v>1217</v>
      </c>
      <c r="AF1209" s="169" t="s">
        <v>1218</v>
      </c>
      <c r="AG1209" s="168" t="s">
        <v>1192</v>
      </c>
      <c r="AH1209" s="192"/>
    </row>
    <row r="1210" spans="1:34" ht="98.25" customHeight="1" x14ac:dyDescent="0.25">
      <c r="A1210" s="192"/>
      <c r="B1210" s="168" t="s">
        <v>1314</v>
      </c>
      <c r="C1210" s="168" t="s">
        <v>1388</v>
      </c>
      <c r="D1210" s="168" t="s">
        <v>1388</v>
      </c>
      <c r="E1210" s="183" t="s">
        <v>23</v>
      </c>
      <c r="F1210" s="168" t="s">
        <v>1223</v>
      </c>
      <c r="G1210" s="183" t="s">
        <v>1312</v>
      </c>
      <c r="H1210" s="168" t="s">
        <v>1117</v>
      </c>
      <c r="I1210" s="168" t="s">
        <v>1118</v>
      </c>
      <c r="J1210" s="184">
        <v>0</v>
      </c>
      <c r="K1210" s="185"/>
      <c r="L1210" s="168"/>
      <c r="M1210" s="185"/>
      <c r="N1210" s="168"/>
      <c r="O1210" s="168"/>
      <c r="P1210" s="168"/>
      <c r="Q1210" s="168"/>
      <c r="R1210" s="168"/>
      <c r="S1210" s="168"/>
      <c r="T1210" s="168"/>
      <c r="U1210" s="168"/>
      <c r="V1210" s="168"/>
      <c r="W1210" s="168" t="s">
        <v>1165</v>
      </c>
      <c r="X1210" s="183" t="s">
        <v>1160</v>
      </c>
      <c r="Y1210" s="168" t="s">
        <v>55</v>
      </c>
      <c r="Z1210" s="170">
        <v>2017011000179</v>
      </c>
      <c r="AA1210" s="170" t="s">
        <v>1238</v>
      </c>
      <c r="AB1210" s="169" t="s">
        <v>1166</v>
      </c>
      <c r="AC1210" s="169" t="s">
        <v>1167</v>
      </c>
      <c r="AD1210" s="170">
        <v>3202032</v>
      </c>
      <c r="AE1210" s="169" t="s">
        <v>1217</v>
      </c>
      <c r="AF1210" s="169" t="s">
        <v>1218</v>
      </c>
      <c r="AG1210" s="168" t="s">
        <v>1192</v>
      </c>
      <c r="AH1210" s="192"/>
    </row>
    <row r="1211" spans="1:34" ht="98.25" customHeight="1" x14ac:dyDescent="0.25">
      <c r="A1211" s="192"/>
      <c r="B1211" s="168" t="s">
        <v>1314</v>
      </c>
      <c r="C1211" s="168" t="s">
        <v>1388</v>
      </c>
      <c r="D1211" s="168" t="s">
        <v>1388</v>
      </c>
      <c r="E1211" s="183" t="s">
        <v>23</v>
      </c>
      <c r="F1211" s="168" t="s">
        <v>1223</v>
      </c>
      <c r="G1211" s="183" t="s">
        <v>1312</v>
      </c>
      <c r="H1211" s="168" t="s">
        <v>1117</v>
      </c>
      <c r="I1211" s="168" t="s">
        <v>1118</v>
      </c>
      <c r="J1211" s="184">
        <v>0</v>
      </c>
      <c r="K1211" s="185"/>
      <c r="L1211" s="168"/>
      <c r="M1211" s="185"/>
      <c r="N1211" s="168"/>
      <c r="O1211" s="168"/>
      <c r="P1211" s="168"/>
      <c r="Q1211" s="168"/>
      <c r="R1211" s="168"/>
      <c r="S1211" s="168"/>
      <c r="T1211" s="168"/>
      <c r="U1211" s="168"/>
      <c r="V1211" s="168"/>
      <c r="W1211" s="168" t="s">
        <v>1165</v>
      </c>
      <c r="X1211" s="183" t="s">
        <v>1160</v>
      </c>
      <c r="Y1211" s="168" t="s">
        <v>55</v>
      </c>
      <c r="Z1211" s="170">
        <v>2017011000179</v>
      </c>
      <c r="AA1211" s="170" t="s">
        <v>1238</v>
      </c>
      <c r="AB1211" s="169" t="s">
        <v>1166</v>
      </c>
      <c r="AC1211" s="169" t="s">
        <v>1167</v>
      </c>
      <c r="AD1211" s="170">
        <v>3202032</v>
      </c>
      <c r="AE1211" s="169" t="s">
        <v>1217</v>
      </c>
      <c r="AF1211" s="169" t="s">
        <v>1289</v>
      </c>
      <c r="AG1211" s="168" t="s">
        <v>1192</v>
      </c>
      <c r="AH1211" s="192"/>
    </row>
    <row r="1212" spans="1:34" ht="98.25" customHeight="1" x14ac:dyDescent="0.25">
      <c r="A1212" s="192"/>
      <c r="B1212" s="168" t="s">
        <v>1314</v>
      </c>
      <c r="C1212" s="168" t="s">
        <v>1388</v>
      </c>
      <c r="D1212" s="168" t="s">
        <v>1388</v>
      </c>
      <c r="E1212" s="183" t="s">
        <v>23</v>
      </c>
      <c r="F1212" s="168" t="s">
        <v>1223</v>
      </c>
      <c r="G1212" s="183" t="s">
        <v>1312</v>
      </c>
      <c r="H1212" s="168" t="s">
        <v>1117</v>
      </c>
      <c r="I1212" s="168" t="s">
        <v>1118</v>
      </c>
      <c r="J1212" s="184">
        <v>0</v>
      </c>
      <c r="K1212" s="185"/>
      <c r="L1212" s="168"/>
      <c r="M1212" s="185"/>
      <c r="N1212" s="168"/>
      <c r="O1212" s="168"/>
      <c r="P1212" s="168"/>
      <c r="Q1212" s="168"/>
      <c r="R1212" s="168"/>
      <c r="S1212" s="168"/>
      <c r="T1212" s="168"/>
      <c r="U1212" s="168"/>
      <c r="V1212" s="168"/>
      <c r="W1212" s="168" t="s">
        <v>1165</v>
      </c>
      <c r="X1212" s="183" t="s">
        <v>1160</v>
      </c>
      <c r="Y1212" s="168" t="s">
        <v>55</v>
      </c>
      <c r="Z1212" s="170">
        <v>2017011000179</v>
      </c>
      <c r="AA1212" s="170" t="s">
        <v>1238</v>
      </c>
      <c r="AB1212" s="169" t="s">
        <v>1166</v>
      </c>
      <c r="AC1212" s="169" t="s">
        <v>1167</v>
      </c>
      <c r="AD1212" s="170">
        <v>3202032</v>
      </c>
      <c r="AE1212" s="169" t="s">
        <v>1217</v>
      </c>
      <c r="AF1212" s="169" t="s">
        <v>1218</v>
      </c>
      <c r="AG1212" s="168" t="s">
        <v>1192</v>
      </c>
      <c r="AH1212" s="192"/>
    </row>
    <row r="1213" spans="1:34" ht="98.25" customHeight="1" x14ac:dyDescent="0.25">
      <c r="A1213" s="192"/>
      <c r="B1213" s="168" t="s">
        <v>1314</v>
      </c>
      <c r="C1213" s="168" t="s">
        <v>1388</v>
      </c>
      <c r="D1213" s="168" t="s">
        <v>1388</v>
      </c>
      <c r="E1213" s="183" t="s">
        <v>23</v>
      </c>
      <c r="F1213" s="168" t="s">
        <v>1223</v>
      </c>
      <c r="G1213" s="183" t="s">
        <v>1312</v>
      </c>
      <c r="H1213" s="168" t="s">
        <v>1117</v>
      </c>
      <c r="I1213" s="168" t="s">
        <v>1118</v>
      </c>
      <c r="J1213" s="184">
        <v>0</v>
      </c>
      <c r="K1213" s="185"/>
      <c r="L1213" s="168"/>
      <c r="M1213" s="185"/>
      <c r="N1213" s="168"/>
      <c r="O1213" s="168"/>
      <c r="P1213" s="168"/>
      <c r="Q1213" s="168"/>
      <c r="R1213" s="168"/>
      <c r="S1213" s="168"/>
      <c r="T1213" s="168"/>
      <c r="U1213" s="168"/>
      <c r="V1213" s="168"/>
      <c r="W1213" s="168" t="s">
        <v>1165</v>
      </c>
      <c r="X1213" s="183" t="s">
        <v>1160</v>
      </c>
      <c r="Y1213" s="168" t="s">
        <v>55</v>
      </c>
      <c r="Z1213" s="170">
        <v>2017011000179</v>
      </c>
      <c r="AA1213" s="170" t="s">
        <v>1238</v>
      </c>
      <c r="AB1213" s="169" t="s">
        <v>1166</v>
      </c>
      <c r="AC1213" s="169" t="s">
        <v>1167</v>
      </c>
      <c r="AD1213" s="170">
        <v>3202032</v>
      </c>
      <c r="AE1213" s="169" t="s">
        <v>1217</v>
      </c>
      <c r="AF1213" s="169" t="s">
        <v>1218</v>
      </c>
      <c r="AG1213" s="168" t="s">
        <v>1192</v>
      </c>
      <c r="AH1213" s="192"/>
    </row>
    <row r="1214" spans="1:34" ht="98.25" customHeight="1" x14ac:dyDescent="0.25">
      <c r="A1214" s="192"/>
      <c r="B1214" s="168" t="s">
        <v>1314</v>
      </c>
      <c r="C1214" s="168" t="s">
        <v>1388</v>
      </c>
      <c r="D1214" s="168" t="s">
        <v>1388</v>
      </c>
      <c r="E1214" s="183" t="s">
        <v>23</v>
      </c>
      <c r="F1214" s="168" t="s">
        <v>1223</v>
      </c>
      <c r="G1214" s="183" t="s">
        <v>1312</v>
      </c>
      <c r="H1214" s="168" t="s">
        <v>1117</v>
      </c>
      <c r="I1214" s="168" t="s">
        <v>1118</v>
      </c>
      <c r="J1214" s="184">
        <v>2889309</v>
      </c>
      <c r="K1214" s="185"/>
      <c r="L1214" s="168"/>
      <c r="M1214" s="185"/>
      <c r="N1214" s="168"/>
      <c r="O1214" s="168"/>
      <c r="P1214" s="168"/>
      <c r="Q1214" s="168"/>
      <c r="R1214" s="168"/>
      <c r="S1214" s="168"/>
      <c r="T1214" s="168"/>
      <c r="U1214" s="168"/>
      <c r="V1214" s="168"/>
      <c r="W1214" s="168" t="s">
        <v>1165</v>
      </c>
      <c r="X1214" s="183" t="s">
        <v>1160</v>
      </c>
      <c r="Y1214" s="168" t="s">
        <v>55</v>
      </c>
      <c r="Z1214" s="170">
        <v>2017011000179</v>
      </c>
      <c r="AA1214" s="170" t="s">
        <v>1238</v>
      </c>
      <c r="AB1214" s="169" t="s">
        <v>1166</v>
      </c>
      <c r="AC1214" s="169" t="s">
        <v>1167</v>
      </c>
      <c r="AD1214" s="170">
        <v>3202032</v>
      </c>
      <c r="AE1214" s="169" t="s">
        <v>1217</v>
      </c>
      <c r="AF1214" s="169" t="s">
        <v>1218</v>
      </c>
      <c r="AG1214" s="168" t="s">
        <v>1192</v>
      </c>
      <c r="AH1214" s="192"/>
    </row>
    <row r="1215" spans="1:34" ht="98.25" customHeight="1" x14ac:dyDescent="0.25">
      <c r="A1215" s="192"/>
      <c r="B1215" s="168" t="s">
        <v>1314</v>
      </c>
      <c r="C1215" s="168" t="s">
        <v>1388</v>
      </c>
      <c r="D1215" s="168" t="s">
        <v>1388</v>
      </c>
      <c r="E1215" s="183" t="s">
        <v>23</v>
      </c>
      <c r="F1215" s="168" t="s">
        <v>1116</v>
      </c>
      <c r="G1215" s="183" t="s">
        <v>1158</v>
      </c>
      <c r="H1215" s="168" t="s">
        <v>1117</v>
      </c>
      <c r="I1215" s="168" t="s">
        <v>1118</v>
      </c>
      <c r="J1215" s="184">
        <v>55930000</v>
      </c>
      <c r="K1215" s="185"/>
      <c r="L1215" s="168"/>
      <c r="M1215" s="185"/>
      <c r="N1215" s="168"/>
      <c r="O1215" s="168"/>
      <c r="P1215" s="168"/>
      <c r="Q1215" s="168"/>
      <c r="R1215" s="168"/>
      <c r="S1215" s="168"/>
      <c r="T1215" s="168"/>
      <c r="U1215" s="168" t="s">
        <v>1389</v>
      </c>
      <c r="V1215" s="168" t="s">
        <v>1390</v>
      </c>
      <c r="W1215" s="168" t="s">
        <v>1165</v>
      </c>
      <c r="X1215" s="183" t="s">
        <v>1160</v>
      </c>
      <c r="Y1215" s="168" t="s">
        <v>55</v>
      </c>
      <c r="Z1215" s="170">
        <v>2017011000179</v>
      </c>
      <c r="AA1215" s="170" t="s">
        <v>1238</v>
      </c>
      <c r="AB1215" s="169" t="s">
        <v>1166</v>
      </c>
      <c r="AC1215" s="169" t="s">
        <v>1269</v>
      </c>
      <c r="AD1215" s="170">
        <v>3202005</v>
      </c>
      <c r="AE1215" s="169" t="s">
        <v>1270</v>
      </c>
      <c r="AF1215" s="169" t="s">
        <v>1272</v>
      </c>
      <c r="AG1215" s="168" t="s">
        <v>1128</v>
      </c>
      <c r="AH1215" s="192"/>
    </row>
    <row r="1216" spans="1:34" ht="98.25" customHeight="1" x14ac:dyDescent="0.25">
      <c r="A1216" s="192"/>
      <c r="B1216" s="168" t="s">
        <v>1314</v>
      </c>
      <c r="C1216" s="168" t="s">
        <v>1388</v>
      </c>
      <c r="D1216" s="168" t="s">
        <v>1388</v>
      </c>
      <c r="E1216" s="183" t="s">
        <v>23</v>
      </c>
      <c r="F1216" s="168" t="s">
        <v>1116</v>
      </c>
      <c r="G1216" s="183" t="s">
        <v>1158</v>
      </c>
      <c r="H1216" s="168" t="s">
        <v>1117</v>
      </c>
      <c r="I1216" s="168" t="s">
        <v>1118</v>
      </c>
      <c r="J1216" s="184">
        <v>55930000</v>
      </c>
      <c r="K1216" s="185"/>
      <c r="L1216" s="168"/>
      <c r="M1216" s="185"/>
      <c r="N1216" s="168"/>
      <c r="O1216" s="168"/>
      <c r="P1216" s="168"/>
      <c r="Q1216" s="168"/>
      <c r="R1216" s="168"/>
      <c r="S1216" s="168"/>
      <c r="T1216" s="168"/>
      <c r="U1216" s="168"/>
      <c r="V1216" s="168"/>
      <c r="W1216" s="168" t="s">
        <v>1165</v>
      </c>
      <c r="X1216" s="183" t="s">
        <v>1160</v>
      </c>
      <c r="Y1216" s="168" t="s">
        <v>55</v>
      </c>
      <c r="Z1216" s="170">
        <v>2017011000179</v>
      </c>
      <c r="AA1216" s="170" t="s">
        <v>1238</v>
      </c>
      <c r="AB1216" s="169" t="s">
        <v>1166</v>
      </c>
      <c r="AC1216" s="169" t="s">
        <v>1269</v>
      </c>
      <c r="AD1216" s="170">
        <v>3202005</v>
      </c>
      <c r="AE1216" s="169" t="s">
        <v>1270</v>
      </c>
      <c r="AF1216" s="169" t="s">
        <v>1272</v>
      </c>
      <c r="AG1216" s="168" t="s">
        <v>1128</v>
      </c>
      <c r="AH1216" s="192"/>
    </row>
    <row r="1217" spans="1:34" ht="98.25" customHeight="1" x14ac:dyDescent="0.25">
      <c r="A1217" s="192"/>
      <c r="B1217" s="168" t="s">
        <v>1314</v>
      </c>
      <c r="C1217" s="168" t="s">
        <v>1388</v>
      </c>
      <c r="D1217" s="168" t="s">
        <v>1388</v>
      </c>
      <c r="E1217" s="183" t="s">
        <v>23</v>
      </c>
      <c r="F1217" s="168" t="s">
        <v>1116</v>
      </c>
      <c r="G1217" s="183" t="s">
        <v>1158</v>
      </c>
      <c r="H1217" s="168" t="s">
        <v>1117</v>
      </c>
      <c r="I1217" s="168" t="s">
        <v>1118</v>
      </c>
      <c r="J1217" s="184">
        <v>56015718</v>
      </c>
      <c r="K1217" s="185"/>
      <c r="L1217" s="168"/>
      <c r="M1217" s="185"/>
      <c r="N1217" s="168"/>
      <c r="O1217" s="168"/>
      <c r="P1217" s="168"/>
      <c r="Q1217" s="168"/>
      <c r="R1217" s="168"/>
      <c r="S1217" s="168"/>
      <c r="T1217" s="168"/>
      <c r="U1217" s="168"/>
      <c r="V1217" s="168"/>
      <c r="W1217" s="168" t="s">
        <v>1165</v>
      </c>
      <c r="X1217" s="183" t="s">
        <v>1160</v>
      </c>
      <c r="Y1217" s="168" t="s">
        <v>55</v>
      </c>
      <c r="Z1217" s="170">
        <v>2017011000179</v>
      </c>
      <c r="AA1217" s="170" t="s">
        <v>1238</v>
      </c>
      <c r="AB1217" s="169" t="s">
        <v>1224</v>
      </c>
      <c r="AC1217" s="169" t="s">
        <v>1280</v>
      </c>
      <c r="AD1217" s="170">
        <v>3202004</v>
      </c>
      <c r="AE1217" s="169" t="s">
        <v>1281</v>
      </c>
      <c r="AF1217" s="169" t="s">
        <v>1318</v>
      </c>
      <c r="AG1217" s="168" t="s">
        <v>1128</v>
      </c>
      <c r="AH1217" s="192"/>
    </row>
    <row r="1218" spans="1:34" ht="98.25" customHeight="1" x14ac:dyDescent="0.25">
      <c r="A1218" s="192"/>
      <c r="B1218" s="168" t="s">
        <v>1314</v>
      </c>
      <c r="C1218" s="168" t="s">
        <v>1388</v>
      </c>
      <c r="D1218" s="168" t="s">
        <v>1388</v>
      </c>
      <c r="E1218" s="183" t="s">
        <v>23</v>
      </c>
      <c r="F1218" s="168" t="s">
        <v>1152</v>
      </c>
      <c r="G1218" s="183" t="s">
        <v>1158</v>
      </c>
      <c r="H1218" s="168" t="s">
        <v>1117</v>
      </c>
      <c r="I1218" s="168" t="s">
        <v>1118</v>
      </c>
      <c r="J1218" s="184">
        <v>0</v>
      </c>
      <c r="K1218" s="185"/>
      <c r="L1218" s="168"/>
      <c r="M1218" s="185"/>
      <c r="N1218" s="168"/>
      <c r="O1218" s="168"/>
      <c r="P1218" s="168"/>
      <c r="Q1218" s="168"/>
      <c r="R1218" s="168"/>
      <c r="S1218" s="168"/>
      <c r="T1218" s="168"/>
      <c r="U1218" s="168"/>
      <c r="V1218" s="168"/>
      <c r="W1218" s="168" t="s">
        <v>1165</v>
      </c>
      <c r="X1218" s="183" t="s">
        <v>1160</v>
      </c>
      <c r="Y1218" s="168" t="s">
        <v>55</v>
      </c>
      <c r="Z1218" s="170">
        <v>2017011000179</v>
      </c>
      <c r="AA1218" s="170" t="s">
        <v>1238</v>
      </c>
      <c r="AB1218" s="169" t="s">
        <v>1179</v>
      </c>
      <c r="AC1218" s="169" t="s">
        <v>1235</v>
      </c>
      <c r="AD1218" s="170">
        <v>3202036</v>
      </c>
      <c r="AE1218" s="169" t="s">
        <v>1347</v>
      </c>
      <c r="AF1218" s="169" t="s">
        <v>1348</v>
      </c>
      <c r="AG1218" s="168" t="s">
        <v>1192</v>
      </c>
      <c r="AH1218" s="192"/>
    </row>
    <row r="1219" spans="1:34" ht="98.25" customHeight="1" x14ac:dyDescent="0.25">
      <c r="A1219" s="192"/>
      <c r="B1219" s="168" t="s">
        <v>1314</v>
      </c>
      <c r="C1219" s="168" t="s">
        <v>1388</v>
      </c>
      <c r="D1219" s="168" t="s">
        <v>1388</v>
      </c>
      <c r="E1219" s="183" t="s">
        <v>23</v>
      </c>
      <c r="F1219" s="168" t="s">
        <v>1116</v>
      </c>
      <c r="G1219" s="183" t="s">
        <v>1158</v>
      </c>
      <c r="H1219" s="168" t="s">
        <v>1117</v>
      </c>
      <c r="I1219" s="168" t="s">
        <v>1118</v>
      </c>
      <c r="J1219" s="184">
        <v>51401162</v>
      </c>
      <c r="K1219" s="185"/>
      <c r="L1219" s="168"/>
      <c r="M1219" s="185"/>
      <c r="N1219" s="168"/>
      <c r="O1219" s="168"/>
      <c r="P1219" s="168"/>
      <c r="Q1219" s="168"/>
      <c r="R1219" s="168"/>
      <c r="S1219" s="168"/>
      <c r="T1219" s="168"/>
      <c r="U1219" s="168"/>
      <c r="V1219" s="168"/>
      <c r="W1219" s="168" t="s">
        <v>1165</v>
      </c>
      <c r="X1219" s="183" t="s">
        <v>1160</v>
      </c>
      <c r="Y1219" s="168" t="s">
        <v>55</v>
      </c>
      <c r="Z1219" s="170">
        <v>2017011000179</v>
      </c>
      <c r="AA1219" s="170" t="s">
        <v>1238</v>
      </c>
      <c r="AB1219" s="169" t="s">
        <v>1179</v>
      </c>
      <c r="AC1219" s="169" t="s">
        <v>1180</v>
      </c>
      <c r="AD1219" s="170">
        <v>3202008</v>
      </c>
      <c r="AE1219" s="169" t="s">
        <v>1181</v>
      </c>
      <c r="AF1219" s="169" t="s">
        <v>1286</v>
      </c>
      <c r="AG1219" s="168" t="s">
        <v>1128</v>
      </c>
      <c r="AH1219" s="192"/>
    </row>
    <row r="1220" spans="1:34" ht="98.25" customHeight="1" x14ac:dyDescent="0.25">
      <c r="A1220" s="192"/>
      <c r="B1220" s="168" t="s">
        <v>1314</v>
      </c>
      <c r="C1220" s="168" t="s">
        <v>1388</v>
      </c>
      <c r="D1220" s="168" t="s">
        <v>1388</v>
      </c>
      <c r="E1220" s="183" t="s">
        <v>23</v>
      </c>
      <c r="F1220" s="168" t="s">
        <v>1116</v>
      </c>
      <c r="G1220" s="183" t="s">
        <v>1158</v>
      </c>
      <c r="H1220" s="168" t="s">
        <v>1117</v>
      </c>
      <c r="I1220" s="168" t="s">
        <v>1118</v>
      </c>
      <c r="J1220" s="184">
        <v>56015718</v>
      </c>
      <c r="K1220" s="185"/>
      <c r="L1220" s="168"/>
      <c r="M1220" s="185"/>
      <c r="N1220" s="168"/>
      <c r="O1220" s="168"/>
      <c r="P1220" s="168"/>
      <c r="Q1220" s="168"/>
      <c r="R1220" s="168"/>
      <c r="S1220" s="168"/>
      <c r="T1220" s="168"/>
      <c r="U1220" s="168"/>
      <c r="V1220" s="168"/>
      <c r="W1220" s="168" t="s">
        <v>1165</v>
      </c>
      <c r="X1220" s="183" t="s">
        <v>1160</v>
      </c>
      <c r="Y1220" s="168" t="s">
        <v>55</v>
      </c>
      <c r="Z1220" s="170">
        <v>2017011000179</v>
      </c>
      <c r="AA1220" s="170" t="s">
        <v>1238</v>
      </c>
      <c r="AB1220" s="169" t="s">
        <v>1179</v>
      </c>
      <c r="AC1220" s="169" t="s">
        <v>1180</v>
      </c>
      <c r="AD1220" s="170">
        <v>3202008</v>
      </c>
      <c r="AE1220" s="169" t="s">
        <v>1181</v>
      </c>
      <c r="AF1220" s="169" t="s">
        <v>1186</v>
      </c>
      <c r="AG1220" s="168" t="s">
        <v>1128</v>
      </c>
      <c r="AH1220" s="192"/>
    </row>
    <row r="1221" spans="1:34" ht="98.25" customHeight="1" x14ac:dyDescent="0.25">
      <c r="A1221" s="192"/>
      <c r="B1221" s="168" t="s">
        <v>1314</v>
      </c>
      <c r="C1221" s="168" t="s">
        <v>1388</v>
      </c>
      <c r="D1221" s="168" t="s">
        <v>1388</v>
      </c>
      <c r="E1221" s="183" t="s">
        <v>23</v>
      </c>
      <c r="F1221" s="168" t="s">
        <v>1152</v>
      </c>
      <c r="G1221" s="183" t="s">
        <v>1158</v>
      </c>
      <c r="H1221" s="168" t="s">
        <v>1117</v>
      </c>
      <c r="I1221" s="168" t="s">
        <v>1118</v>
      </c>
      <c r="J1221" s="184">
        <v>17250000</v>
      </c>
      <c r="K1221" s="185"/>
      <c r="L1221" s="168"/>
      <c r="M1221" s="185"/>
      <c r="N1221" s="168"/>
      <c r="O1221" s="168"/>
      <c r="P1221" s="168"/>
      <c r="Q1221" s="168"/>
      <c r="R1221" s="168"/>
      <c r="S1221" s="168"/>
      <c r="T1221" s="168"/>
      <c r="U1221" s="168"/>
      <c r="V1221" s="168"/>
      <c r="W1221" s="168" t="s">
        <v>1165</v>
      </c>
      <c r="X1221" s="183" t="s">
        <v>1160</v>
      </c>
      <c r="Y1221" s="168" t="s">
        <v>55</v>
      </c>
      <c r="Z1221" s="170">
        <v>2017011000179</v>
      </c>
      <c r="AA1221" s="170" t="s">
        <v>1238</v>
      </c>
      <c r="AB1221" s="169" t="s">
        <v>1179</v>
      </c>
      <c r="AC1221" s="169" t="s">
        <v>1180</v>
      </c>
      <c r="AD1221" s="170">
        <v>3202008</v>
      </c>
      <c r="AE1221" s="169" t="s">
        <v>1181</v>
      </c>
      <c r="AF1221" s="169" t="s">
        <v>1319</v>
      </c>
      <c r="AG1221" s="168" t="s">
        <v>1126</v>
      </c>
      <c r="AH1221" s="192"/>
    </row>
    <row r="1222" spans="1:34" ht="98.25" customHeight="1" x14ac:dyDescent="0.25">
      <c r="A1222" s="192"/>
      <c r="B1222" s="168" t="s">
        <v>1314</v>
      </c>
      <c r="C1222" s="168" t="s">
        <v>1388</v>
      </c>
      <c r="D1222" s="168" t="s">
        <v>1388</v>
      </c>
      <c r="E1222" s="183" t="s">
        <v>23</v>
      </c>
      <c r="F1222" s="168" t="s">
        <v>1152</v>
      </c>
      <c r="G1222" s="183" t="s">
        <v>1158</v>
      </c>
      <c r="H1222" s="168" t="s">
        <v>1117</v>
      </c>
      <c r="I1222" s="168" t="s">
        <v>1118</v>
      </c>
      <c r="J1222" s="184">
        <v>50000000</v>
      </c>
      <c r="K1222" s="185"/>
      <c r="L1222" s="168"/>
      <c r="M1222" s="185"/>
      <c r="N1222" s="168"/>
      <c r="O1222" s="168"/>
      <c r="P1222" s="168"/>
      <c r="Q1222" s="168"/>
      <c r="R1222" s="168"/>
      <c r="S1222" s="168"/>
      <c r="T1222" s="168"/>
      <c r="U1222" s="168"/>
      <c r="V1222" s="168"/>
      <c r="W1222" s="168" t="s">
        <v>1165</v>
      </c>
      <c r="X1222" s="183" t="s">
        <v>1160</v>
      </c>
      <c r="Y1222" s="168" t="s">
        <v>55</v>
      </c>
      <c r="Z1222" s="170">
        <v>2017011000179</v>
      </c>
      <c r="AA1222" s="170" t="s">
        <v>1238</v>
      </c>
      <c r="AB1222" s="169" t="s">
        <v>1179</v>
      </c>
      <c r="AC1222" s="169" t="s">
        <v>1180</v>
      </c>
      <c r="AD1222" s="170">
        <v>3202008</v>
      </c>
      <c r="AE1222" s="169" t="s">
        <v>1181</v>
      </c>
      <c r="AF1222" s="169" t="s">
        <v>1319</v>
      </c>
      <c r="AG1222" s="168" t="s">
        <v>1124</v>
      </c>
      <c r="AH1222" s="192"/>
    </row>
    <row r="1223" spans="1:34" ht="98.25" customHeight="1" x14ac:dyDescent="0.25">
      <c r="A1223" s="192"/>
      <c r="B1223" s="168" t="s">
        <v>1314</v>
      </c>
      <c r="C1223" s="168" t="s">
        <v>1388</v>
      </c>
      <c r="D1223" s="168" t="s">
        <v>1388</v>
      </c>
      <c r="E1223" s="183" t="s">
        <v>23</v>
      </c>
      <c r="F1223" s="168" t="s">
        <v>1223</v>
      </c>
      <c r="G1223" s="183" t="s">
        <v>1312</v>
      </c>
      <c r="H1223" s="168" t="s">
        <v>1117</v>
      </c>
      <c r="I1223" s="168" t="s">
        <v>1118</v>
      </c>
      <c r="J1223" s="184">
        <v>0</v>
      </c>
      <c r="K1223" s="185"/>
      <c r="L1223" s="168"/>
      <c r="M1223" s="185"/>
      <c r="N1223" s="168"/>
      <c r="O1223" s="168"/>
      <c r="P1223" s="168"/>
      <c r="Q1223" s="168"/>
      <c r="R1223" s="168"/>
      <c r="S1223" s="168"/>
      <c r="T1223" s="168"/>
      <c r="U1223" s="168"/>
      <c r="V1223" s="168"/>
      <c r="W1223" s="168" t="s">
        <v>1165</v>
      </c>
      <c r="X1223" s="183" t="s">
        <v>1160</v>
      </c>
      <c r="Y1223" s="168" t="s">
        <v>55</v>
      </c>
      <c r="Z1223" s="170">
        <v>2017011000179</v>
      </c>
      <c r="AA1223" s="170" t="s">
        <v>1238</v>
      </c>
      <c r="AB1223" s="169" t="s">
        <v>1179</v>
      </c>
      <c r="AC1223" s="169" t="s">
        <v>1180</v>
      </c>
      <c r="AD1223" s="170">
        <v>3202008</v>
      </c>
      <c r="AE1223" s="169" t="s">
        <v>1181</v>
      </c>
      <c r="AF1223" s="169" t="s">
        <v>1182</v>
      </c>
      <c r="AG1223" s="168" t="s">
        <v>1192</v>
      </c>
      <c r="AH1223" s="192"/>
    </row>
    <row r="1224" spans="1:34" ht="98.25" customHeight="1" x14ac:dyDescent="0.25">
      <c r="A1224" s="192"/>
      <c r="B1224" s="168" t="s">
        <v>1314</v>
      </c>
      <c r="C1224" s="168" t="s">
        <v>1388</v>
      </c>
      <c r="D1224" s="168" t="s">
        <v>1388</v>
      </c>
      <c r="E1224" s="183" t="s">
        <v>23</v>
      </c>
      <c r="F1224" s="168" t="s">
        <v>1223</v>
      </c>
      <c r="G1224" s="183" t="s">
        <v>1312</v>
      </c>
      <c r="H1224" s="168" t="s">
        <v>1117</v>
      </c>
      <c r="I1224" s="168" t="s">
        <v>1118</v>
      </c>
      <c r="J1224" s="184">
        <v>0</v>
      </c>
      <c r="K1224" s="185"/>
      <c r="L1224" s="168"/>
      <c r="M1224" s="185"/>
      <c r="N1224" s="168"/>
      <c r="O1224" s="168"/>
      <c r="P1224" s="168"/>
      <c r="Q1224" s="168"/>
      <c r="R1224" s="168"/>
      <c r="S1224" s="168"/>
      <c r="T1224" s="168"/>
      <c r="U1224" s="168"/>
      <c r="V1224" s="168"/>
      <c r="W1224" s="168" t="s">
        <v>1165</v>
      </c>
      <c r="X1224" s="183" t="s">
        <v>1160</v>
      </c>
      <c r="Y1224" s="168" t="s">
        <v>55</v>
      </c>
      <c r="Z1224" s="170">
        <v>2017011000179</v>
      </c>
      <c r="AA1224" s="170" t="s">
        <v>1238</v>
      </c>
      <c r="AB1224" s="169" t="s">
        <v>1179</v>
      </c>
      <c r="AC1224" s="169" t="s">
        <v>1180</v>
      </c>
      <c r="AD1224" s="170">
        <v>3202008</v>
      </c>
      <c r="AE1224" s="169" t="s">
        <v>1181</v>
      </c>
      <c r="AF1224" s="169" t="s">
        <v>1182</v>
      </c>
      <c r="AG1224" s="168" t="s">
        <v>1192</v>
      </c>
      <c r="AH1224" s="192"/>
    </row>
    <row r="1225" spans="1:34" ht="98.25" customHeight="1" x14ac:dyDescent="0.25">
      <c r="A1225" s="192"/>
      <c r="B1225" s="168" t="s">
        <v>1314</v>
      </c>
      <c r="C1225" s="168" t="s">
        <v>1388</v>
      </c>
      <c r="D1225" s="168" t="s">
        <v>1388</v>
      </c>
      <c r="E1225" s="183" t="s">
        <v>23</v>
      </c>
      <c r="F1225" s="168" t="s">
        <v>1223</v>
      </c>
      <c r="G1225" s="183" t="s">
        <v>1312</v>
      </c>
      <c r="H1225" s="168" t="s">
        <v>1117</v>
      </c>
      <c r="I1225" s="168" t="s">
        <v>1118</v>
      </c>
      <c r="J1225" s="184">
        <v>0</v>
      </c>
      <c r="K1225" s="185"/>
      <c r="L1225" s="168"/>
      <c r="M1225" s="185"/>
      <c r="N1225" s="168"/>
      <c r="O1225" s="168"/>
      <c r="P1225" s="168"/>
      <c r="Q1225" s="168"/>
      <c r="R1225" s="168"/>
      <c r="S1225" s="168"/>
      <c r="T1225" s="168"/>
      <c r="U1225" s="168"/>
      <c r="V1225" s="168"/>
      <c r="W1225" s="168" t="s">
        <v>1165</v>
      </c>
      <c r="X1225" s="183" t="s">
        <v>1160</v>
      </c>
      <c r="Y1225" s="168" t="s">
        <v>55</v>
      </c>
      <c r="Z1225" s="170">
        <v>2017011000179</v>
      </c>
      <c r="AA1225" s="170" t="s">
        <v>1238</v>
      </c>
      <c r="AB1225" s="169" t="s">
        <v>1179</v>
      </c>
      <c r="AC1225" s="169" t="s">
        <v>1180</v>
      </c>
      <c r="AD1225" s="170">
        <v>3202008</v>
      </c>
      <c r="AE1225" s="169" t="s">
        <v>1181</v>
      </c>
      <c r="AF1225" s="169" t="s">
        <v>1182</v>
      </c>
      <c r="AG1225" s="168" t="s">
        <v>1192</v>
      </c>
      <c r="AH1225" s="192"/>
    </row>
    <row r="1226" spans="1:34" ht="98.25" customHeight="1" x14ac:dyDescent="0.25">
      <c r="A1226" s="192"/>
      <c r="B1226" s="168" t="s">
        <v>1314</v>
      </c>
      <c r="C1226" s="168" t="s">
        <v>1388</v>
      </c>
      <c r="D1226" s="168" t="s">
        <v>1388</v>
      </c>
      <c r="E1226" s="183" t="s">
        <v>23</v>
      </c>
      <c r="F1226" s="168" t="s">
        <v>1223</v>
      </c>
      <c r="G1226" s="183" t="s">
        <v>1312</v>
      </c>
      <c r="H1226" s="168" t="s">
        <v>1117</v>
      </c>
      <c r="I1226" s="168" t="s">
        <v>1118</v>
      </c>
      <c r="J1226" s="184">
        <v>0</v>
      </c>
      <c r="K1226" s="185"/>
      <c r="L1226" s="168"/>
      <c r="M1226" s="185"/>
      <c r="N1226" s="168"/>
      <c r="O1226" s="168"/>
      <c r="P1226" s="168"/>
      <c r="Q1226" s="168"/>
      <c r="R1226" s="168"/>
      <c r="S1226" s="168"/>
      <c r="T1226" s="168"/>
      <c r="U1226" s="168"/>
      <c r="V1226" s="168"/>
      <c r="W1226" s="168" t="s">
        <v>1165</v>
      </c>
      <c r="X1226" s="183" t="s">
        <v>1160</v>
      </c>
      <c r="Y1226" s="168" t="s">
        <v>55</v>
      </c>
      <c r="Z1226" s="170">
        <v>2017011000179</v>
      </c>
      <c r="AA1226" s="170" t="s">
        <v>1238</v>
      </c>
      <c r="AB1226" s="169" t="s">
        <v>1179</v>
      </c>
      <c r="AC1226" s="169" t="s">
        <v>1180</v>
      </c>
      <c r="AD1226" s="170">
        <v>3202008</v>
      </c>
      <c r="AE1226" s="169" t="s">
        <v>1181</v>
      </c>
      <c r="AF1226" s="169" t="s">
        <v>1182</v>
      </c>
      <c r="AG1226" s="168" t="s">
        <v>1192</v>
      </c>
      <c r="AH1226" s="192"/>
    </row>
    <row r="1227" spans="1:34" ht="98.25" customHeight="1" x14ac:dyDescent="0.25">
      <c r="A1227" s="192"/>
      <c r="B1227" s="168" t="s">
        <v>1314</v>
      </c>
      <c r="C1227" s="168" t="s">
        <v>1388</v>
      </c>
      <c r="D1227" s="168" t="s">
        <v>1388</v>
      </c>
      <c r="E1227" s="183" t="s">
        <v>23</v>
      </c>
      <c r="F1227" s="168" t="s">
        <v>1223</v>
      </c>
      <c r="G1227" s="183" t="s">
        <v>1312</v>
      </c>
      <c r="H1227" s="168" t="s">
        <v>1117</v>
      </c>
      <c r="I1227" s="168" t="s">
        <v>1118</v>
      </c>
      <c r="J1227" s="184">
        <v>0</v>
      </c>
      <c r="K1227" s="185"/>
      <c r="L1227" s="168"/>
      <c r="M1227" s="185"/>
      <c r="N1227" s="168"/>
      <c r="O1227" s="168"/>
      <c r="P1227" s="168"/>
      <c r="Q1227" s="168"/>
      <c r="R1227" s="168"/>
      <c r="S1227" s="168"/>
      <c r="T1227" s="168"/>
      <c r="U1227" s="168"/>
      <c r="V1227" s="168"/>
      <c r="W1227" s="168" t="s">
        <v>1165</v>
      </c>
      <c r="X1227" s="183" t="s">
        <v>1160</v>
      </c>
      <c r="Y1227" s="168" t="s">
        <v>55</v>
      </c>
      <c r="Z1227" s="170">
        <v>2017011000179</v>
      </c>
      <c r="AA1227" s="170" t="s">
        <v>1238</v>
      </c>
      <c r="AB1227" s="169" t="s">
        <v>1179</v>
      </c>
      <c r="AC1227" s="169" t="s">
        <v>1180</v>
      </c>
      <c r="AD1227" s="170">
        <v>3202008</v>
      </c>
      <c r="AE1227" s="169" t="s">
        <v>1181</v>
      </c>
      <c r="AF1227" s="169" t="s">
        <v>1182</v>
      </c>
      <c r="AG1227" s="168" t="s">
        <v>1192</v>
      </c>
      <c r="AH1227" s="192"/>
    </row>
    <row r="1228" spans="1:34" ht="98.25" customHeight="1" x14ac:dyDescent="0.25">
      <c r="A1228" s="192"/>
      <c r="B1228" s="168" t="s">
        <v>1314</v>
      </c>
      <c r="C1228" s="168" t="s">
        <v>1388</v>
      </c>
      <c r="D1228" s="168" t="s">
        <v>1388</v>
      </c>
      <c r="E1228" s="183" t="s">
        <v>23</v>
      </c>
      <c r="F1228" s="168" t="s">
        <v>1223</v>
      </c>
      <c r="G1228" s="183" t="s">
        <v>1312</v>
      </c>
      <c r="H1228" s="168" t="s">
        <v>1117</v>
      </c>
      <c r="I1228" s="168" t="s">
        <v>1118</v>
      </c>
      <c r="J1228" s="184">
        <v>0</v>
      </c>
      <c r="K1228" s="185"/>
      <c r="L1228" s="168"/>
      <c r="M1228" s="185"/>
      <c r="N1228" s="168"/>
      <c r="O1228" s="168"/>
      <c r="P1228" s="168"/>
      <c r="Q1228" s="168"/>
      <c r="R1228" s="168"/>
      <c r="S1228" s="168"/>
      <c r="T1228" s="168"/>
      <c r="U1228" s="168"/>
      <c r="V1228" s="168"/>
      <c r="W1228" s="168" t="s">
        <v>1165</v>
      </c>
      <c r="X1228" s="183" t="s">
        <v>1160</v>
      </c>
      <c r="Y1228" s="168" t="s">
        <v>55</v>
      </c>
      <c r="Z1228" s="170">
        <v>2017011000179</v>
      </c>
      <c r="AA1228" s="170" t="s">
        <v>1238</v>
      </c>
      <c r="AB1228" s="169" t="s">
        <v>1179</v>
      </c>
      <c r="AC1228" s="169" t="s">
        <v>1180</v>
      </c>
      <c r="AD1228" s="170">
        <v>3202008</v>
      </c>
      <c r="AE1228" s="169" t="s">
        <v>1181</v>
      </c>
      <c r="AF1228" s="169" t="s">
        <v>1182</v>
      </c>
      <c r="AG1228" s="168" t="s">
        <v>1192</v>
      </c>
      <c r="AH1228" s="192"/>
    </row>
    <row r="1229" spans="1:34" ht="98.25" customHeight="1" x14ac:dyDescent="0.25">
      <c r="A1229" s="192"/>
      <c r="B1229" s="168" t="s">
        <v>1314</v>
      </c>
      <c r="C1229" s="168" t="s">
        <v>1388</v>
      </c>
      <c r="D1229" s="168" t="s">
        <v>1388</v>
      </c>
      <c r="E1229" s="183" t="s">
        <v>23</v>
      </c>
      <c r="F1229" s="168" t="s">
        <v>1223</v>
      </c>
      <c r="G1229" s="183" t="s">
        <v>1312</v>
      </c>
      <c r="H1229" s="168" t="s">
        <v>1117</v>
      </c>
      <c r="I1229" s="168" t="s">
        <v>1118</v>
      </c>
      <c r="J1229" s="184">
        <v>1500000</v>
      </c>
      <c r="K1229" s="185"/>
      <c r="L1229" s="168"/>
      <c r="M1229" s="185"/>
      <c r="N1229" s="168"/>
      <c r="O1229" s="168"/>
      <c r="P1229" s="168"/>
      <c r="Q1229" s="168"/>
      <c r="R1229" s="168"/>
      <c r="S1229" s="168"/>
      <c r="T1229" s="168"/>
      <c r="U1229" s="168"/>
      <c r="V1229" s="168"/>
      <c r="W1229" s="168" t="s">
        <v>1165</v>
      </c>
      <c r="X1229" s="183" t="s">
        <v>1160</v>
      </c>
      <c r="Y1229" s="168" t="s">
        <v>55</v>
      </c>
      <c r="Z1229" s="170">
        <v>2017011000179</v>
      </c>
      <c r="AA1229" s="170" t="s">
        <v>1238</v>
      </c>
      <c r="AB1229" s="169" t="s">
        <v>1179</v>
      </c>
      <c r="AC1229" s="169" t="s">
        <v>1180</v>
      </c>
      <c r="AD1229" s="170">
        <v>3202008</v>
      </c>
      <c r="AE1229" s="169" t="s">
        <v>1181</v>
      </c>
      <c r="AF1229" s="169" t="s">
        <v>1182</v>
      </c>
      <c r="AG1229" s="168" t="s">
        <v>1126</v>
      </c>
      <c r="AH1229" s="192"/>
    </row>
    <row r="1230" spans="1:34" ht="98.25" customHeight="1" x14ac:dyDescent="0.25">
      <c r="A1230" s="192"/>
      <c r="B1230" s="168" t="s">
        <v>1314</v>
      </c>
      <c r="C1230" s="168" t="s">
        <v>1388</v>
      </c>
      <c r="D1230" s="168" t="s">
        <v>1388</v>
      </c>
      <c r="E1230" s="183" t="s">
        <v>23</v>
      </c>
      <c r="F1230" s="168" t="s">
        <v>1223</v>
      </c>
      <c r="G1230" s="183" t="s">
        <v>1312</v>
      </c>
      <c r="H1230" s="168" t="s">
        <v>1117</v>
      </c>
      <c r="I1230" s="168" t="s">
        <v>1118</v>
      </c>
      <c r="J1230" s="184">
        <v>1500000</v>
      </c>
      <c r="K1230" s="185"/>
      <c r="L1230" s="168"/>
      <c r="M1230" s="185"/>
      <c r="N1230" s="168"/>
      <c r="O1230" s="168"/>
      <c r="P1230" s="168"/>
      <c r="Q1230" s="168"/>
      <c r="R1230" s="168"/>
      <c r="S1230" s="168"/>
      <c r="T1230" s="168"/>
      <c r="U1230" s="168"/>
      <c r="V1230" s="168"/>
      <c r="W1230" s="168" t="s">
        <v>1165</v>
      </c>
      <c r="X1230" s="183" t="s">
        <v>1160</v>
      </c>
      <c r="Y1230" s="168" t="s">
        <v>55</v>
      </c>
      <c r="Z1230" s="170">
        <v>2017011000179</v>
      </c>
      <c r="AA1230" s="170" t="s">
        <v>1238</v>
      </c>
      <c r="AB1230" s="169" t="s">
        <v>1179</v>
      </c>
      <c r="AC1230" s="169" t="s">
        <v>1180</v>
      </c>
      <c r="AD1230" s="170">
        <v>3202008</v>
      </c>
      <c r="AE1230" s="169" t="s">
        <v>1181</v>
      </c>
      <c r="AF1230" s="169" t="s">
        <v>1182</v>
      </c>
      <c r="AG1230" s="168" t="s">
        <v>1126</v>
      </c>
      <c r="AH1230" s="192"/>
    </row>
    <row r="1231" spans="1:34" ht="98.25" customHeight="1" x14ac:dyDescent="0.25">
      <c r="A1231" s="192"/>
      <c r="B1231" s="168" t="s">
        <v>1314</v>
      </c>
      <c r="C1231" s="168" t="s">
        <v>1388</v>
      </c>
      <c r="D1231" s="168" t="s">
        <v>1388</v>
      </c>
      <c r="E1231" s="183" t="s">
        <v>23</v>
      </c>
      <c r="F1231" s="168" t="s">
        <v>1223</v>
      </c>
      <c r="G1231" s="183" t="s">
        <v>1312</v>
      </c>
      <c r="H1231" s="168" t="s">
        <v>1117</v>
      </c>
      <c r="I1231" s="168" t="s">
        <v>1118</v>
      </c>
      <c r="J1231" s="184">
        <v>1600000</v>
      </c>
      <c r="K1231" s="185"/>
      <c r="L1231" s="168"/>
      <c r="M1231" s="185"/>
      <c r="N1231" s="168"/>
      <c r="O1231" s="168"/>
      <c r="P1231" s="168"/>
      <c r="Q1231" s="168"/>
      <c r="R1231" s="168"/>
      <c r="S1231" s="168"/>
      <c r="T1231" s="168"/>
      <c r="U1231" s="168"/>
      <c r="V1231" s="168"/>
      <c r="W1231" s="168" t="s">
        <v>1165</v>
      </c>
      <c r="X1231" s="183" t="s">
        <v>1160</v>
      </c>
      <c r="Y1231" s="168" t="s">
        <v>55</v>
      </c>
      <c r="Z1231" s="170">
        <v>2017011000179</v>
      </c>
      <c r="AA1231" s="170" t="s">
        <v>1238</v>
      </c>
      <c r="AB1231" s="169" t="s">
        <v>1179</v>
      </c>
      <c r="AC1231" s="169" t="s">
        <v>1180</v>
      </c>
      <c r="AD1231" s="170">
        <v>3202008</v>
      </c>
      <c r="AE1231" s="169" t="s">
        <v>1181</v>
      </c>
      <c r="AF1231" s="169" t="s">
        <v>1182</v>
      </c>
      <c r="AG1231" s="168" t="s">
        <v>1192</v>
      </c>
      <c r="AH1231" s="192"/>
    </row>
    <row r="1232" spans="1:34" ht="98.25" customHeight="1" x14ac:dyDescent="0.25">
      <c r="A1232" s="192"/>
      <c r="B1232" s="168" t="s">
        <v>1314</v>
      </c>
      <c r="C1232" s="168" t="s">
        <v>1388</v>
      </c>
      <c r="D1232" s="168" t="s">
        <v>1388</v>
      </c>
      <c r="E1232" s="183" t="s">
        <v>23</v>
      </c>
      <c r="F1232" s="168" t="s">
        <v>1223</v>
      </c>
      <c r="G1232" s="183" t="s">
        <v>1312</v>
      </c>
      <c r="H1232" s="168" t="s">
        <v>1117</v>
      </c>
      <c r="I1232" s="168" t="s">
        <v>1118</v>
      </c>
      <c r="J1232" s="184">
        <v>0</v>
      </c>
      <c r="K1232" s="185"/>
      <c r="L1232" s="168"/>
      <c r="M1232" s="185"/>
      <c r="N1232" s="168"/>
      <c r="O1232" s="168"/>
      <c r="P1232" s="168"/>
      <c r="Q1232" s="168"/>
      <c r="R1232" s="168"/>
      <c r="S1232" s="168"/>
      <c r="T1232" s="168"/>
      <c r="U1232" s="168"/>
      <c r="V1232" s="168"/>
      <c r="W1232" s="168" t="s">
        <v>1165</v>
      </c>
      <c r="X1232" s="183" t="s">
        <v>1160</v>
      </c>
      <c r="Y1232" s="168" t="s">
        <v>55</v>
      </c>
      <c r="Z1232" s="170">
        <v>2017011000179</v>
      </c>
      <c r="AA1232" s="170" t="s">
        <v>1238</v>
      </c>
      <c r="AB1232" s="169" t="s">
        <v>1179</v>
      </c>
      <c r="AC1232" s="169" t="s">
        <v>1180</v>
      </c>
      <c r="AD1232" s="170">
        <v>3202008</v>
      </c>
      <c r="AE1232" s="169" t="s">
        <v>1181</v>
      </c>
      <c r="AF1232" s="169" t="s">
        <v>1182</v>
      </c>
      <c r="AG1232" s="168" t="s">
        <v>1192</v>
      </c>
      <c r="AH1232" s="192"/>
    </row>
    <row r="1233" spans="1:34" ht="98.25" customHeight="1" x14ac:dyDescent="0.25">
      <c r="A1233" s="192"/>
      <c r="B1233" s="168" t="s">
        <v>1314</v>
      </c>
      <c r="C1233" s="168" t="s">
        <v>1388</v>
      </c>
      <c r="D1233" s="168" t="s">
        <v>1388</v>
      </c>
      <c r="E1233" s="183" t="s">
        <v>23</v>
      </c>
      <c r="F1233" s="168" t="s">
        <v>1223</v>
      </c>
      <c r="G1233" s="183" t="s">
        <v>1312</v>
      </c>
      <c r="H1233" s="168" t="s">
        <v>1117</v>
      </c>
      <c r="I1233" s="168" t="s">
        <v>1118</v>
      </c>
      <c r="J1233" s="184">
        <v>0</v>
      </c>
      <c r="K1233" s="185"/>
      <c r="L1233" s="168"/>
      <c r="M1233" s="185"/>
      <c r="N1233" s="168"/>
      <c r="O1233" s="168"/>
      <c r="P1233" s="168"/>
      <c r="Q1233" s="168"/>
      <c r="R1233" s="168"/>
      <c r="S1233" s="168"/>
      <c r="T1233" s="168"/>
      <c r="U1233" s="168"/>
      <c r="V1233" s="168"/>
      <c r="W1233" s="168" t="s">
        <v>1165</v>
      </c>
      <c r="X1233" s="183" t="s">
        <v>1160</v>
      </c>
      <c r="Y1233" s="168" t="s">
        <v>55</v>
      </c>
      <c r="Z1233" s="170">
        <v>2017011000179</v>
      </c>
      <c r="AA1233" s="170" t="s">
        <v>1238</v>
      </c>
      <c r="AB1233" s="169" t="s">
        <v>1179</v>
      </c>
      <c r="AC1233" s="169" t="s">
        <v>1180</v>
      </c>
      <c r="AD1233" s="170">
        <v>3202008</v>
      </c>
      <c r="AE1233" s="169" t="s">
        <v>1181</v>
      </c>
      <c r="AF1233" s="169" t="s">
        <v>1182</v>
      </c>
      <c r="AG1233" s="168" t="s">
        <v>1192</v>
      </c>
      <c r="AH1233" s="192"/>
    </row>
    <row r="1234" spans="1:34" ht="98.25" customHeight="1" x14ac:dyDescent="0.25">
      <c r="A1234" s="192"/>
      <c r="B1234" s="168" t="s">
        <v>1314</v>
      </c>
      <c r="C1234" s="168" t="s">
        <v>1388</v>
      </c>
      <c r="D1234" s="168" t="s">
        <v>1388</v>
      </c>
      <c r="E1234" s="183" t="s">
        <v>23</v>
      </c>
      <c r="F1234" s="168" t="s">
        <v>1223</v>
      </c>
      <c r="G1234" s="183" t="s">
        <v>1312</v>
      </c>
      <c r="H1234" s="168" t="s">
        <v>1117</v>
      </c>
      <c r="I1234" s="168" t="s">
        <v>1118</v>
      </c>
      <c r="J1234" s="184">
        <v>0</v>
      </c>
      <c r="K1234" s="185"/>
      <c r="L1234" s="168"/>
      <c r="M1234" s="185"/>
      <c r="N1234" s="168"/>
      <c r="O1234" s="168"/>
      <c r="P1234" s="168"/>
      <c r="Q1234" s="168"/>
      <c r="R1234" s="168"/>
      <c r="S1234" s="168"/>
      <c r="T1234" s="168"/>
      <c r="U1234" s="168"/>
      <c r="V1234" s="168"/>
      <c r="W1234" s="168" t="s">
        <v>1165</v>
      </c>
      <c r="X1234" s="183" t="s">
        <v>1160</v>
      </c>
      <c r="Y1234" s="168" t="s">
        <v>55</v>
      </c>
      <c r="Z1234" s="170">
        <v>2017011000179</v>
      </c>
      <c r="AA1234" s="170" t="s">
        <v>1238</v>
      </c>
      <c r="AB1234" s="169" t="s">
        <v>1179</v>
      </c>
      <c r="AC1234" s="169" t="s">
        <v>1180</v>
      </c>
      <c r="AD1234" s="170">
        <v>3202008</v>
      </c>
      <c r="AE1234" s="169" t="s">
        <v>1181</v>
      </c>
      <c r="AF1234" s="169" t="s">
        <v>1182</v>
      </c>
      <c r="AG1234" s="168" t="s">
        <v>1192</v>
      </c>
      <c r="AH1234" s="192"/>
    </row>
    <row r="1235" spans="1:34" ht="98.25" customHeight="1" x14ac:dyDescent="0.25">
      <c r="A1235" s="192"/>
      <c r="B1235" s="168" t="s">
        <v>1314</v>
      </c>
      <c r="C1235" s="168" t="s">
        <v>1388</v>
      </c>
      <c r="D1235" s="168" t="s">
        <v>1388</v>
      </c>
      <c r="E1235" s="183" t="s">
        <v>23</v>
      </c>
      <c r="F1235" s="168" t="s">
        <v>1223</v>
      </c>
      <c r="G1235" s="183" t="s">
        <v>1312</v>
      </c>
      <c r="H1235" s="168" t="s">
        <v>1117</v>
      </c>
      <c r="I1235" s="168" t="s">
        <v>1118</v>
      </c>
      <c r="J1235" s="184">
        <v>10000000</v>
      </c>
      <c r="K1235" s="185"/>
      <c r="L1235" s="168"/>
      <c r="M1235" s="185"/>
      <c r="N1235" s="168"/>
      <c r="O1235" s="168"/>
      <c r="P1235" s="168"/>
      <c r="Q1235" s="168"/>
      <c r="R1235" s="168"/>
      <c r="S1235" s="168"/>
      <c r="T1235" s="168"/>
      <c r="U1235" s="168"/>
      <c r="V1235" s="168"/>
      <c r="W1235" s="168" t="s">
        <v>1165</v>
      </c>
      <c r="X1235" s="183" t="s">
        <v>1160</v>
      </c>
      <c r="Y1235" s="168" t="s">
        <v>55</v>
      </c>
      <c r="Z1235" s="170">
        <v>2017011000179</v>
      </c>
      <c r="AA1235" s="170" t="s">
        <v>1238</v>
      </c>
      <c r="AB1235" s="169" t="s">
        <v>1179</v>
      </c>
      <c r="AC1235" s="169" t="s">
        <v>1180</v>
      </c>
      <c r="AD1235" s="170">
        <v>3202008</v>
      </c>
      <c r="AE1235" s="169" t="s">
        <v>1181</v>
      </c>
      <c r="AF1235" s="169" t="s">
        <v>1319</v>
      </c>
      <c r="AG1235" s="168" t="s">
        <v>1126</v>
      </c>
      <c r="AH1235" s="192"/>
    </row>
    <row r="1236" spans="1:34" ht="98.25" customHeight="1" x14ac:dyDescent="0.25">
      <c r="A1236" s="192"/>
      <c r="B1236" s="168" t="s">
        <v>1314</v>
      </c>
      <c r="C1236" s="168" t="s">
        <v>1388</v>
      </c>
      <c r="D1236" s="168" t="s">
        <v>1388</v>
      </c>
      <c r="E1236" s="183" t="s">
        <v>23</v>
      </c>
      <c r="F1236" s="168" t="s">
        <v>1223</v>
      </c>
      <c r="G1236" s="183" t="s">
        <v>1312</v>
      </c>
      <c r="H1236" s="168" t="s">
        <v>1117</v>
      </c>
      <c r="I1236" s="168" t="s">
        <v>1118</v>
      </c>
      <c r="J1236" s="184">
        <v>0</v>
      </c>
      <c r="K1236" s="185"/>
      <c r="L1236" s="168"/>
      <c r="M1236" s="185"/>
      <c r="N1236" s="168"/>
      <c r="O1236" s="168"/>
      <c r="P1236" s="168"/>
      <c r="Q1236" s="168"/>
      <c r="R1236" s="168"/>
      <c r="S1236" s="168"/>
      <c r="T1236" s="168"/>
      <c r="U1236" s="168"/>
      <c r="V1236" s="168"/>
      <c r="W1236" s="168" t="s">
        <v>1165</v>
      </c>
      <c r="X1236" s="183" t="s">
        <v>1160</v>
      </c>
      <c r="Y1236" s="168" t="s">
        <v>55</v>
      </c>
      <c r="Z1236" s="170">
        <v>2017011000179</v>
      </c>
      <c r="AA1236" s="170" t="s">
        <v>1238</v>
      </c>
      <c r="AB1236" s="169" t="s">
        <v>1179</v>
      </c>
      <c r="AC1236" s="169" t="s">
        <v>1180</v>
      </c>
      <c r="AD1236" s="170">
        <v>3202008</v>
      </c>
      <c r="AE1236" s="169" t="s">
        <v>1181</v>
      </c>
      <c r="AF1236" s="169" t="s">
        <v>1319</v>
      </c>
      <c r="AG1236" s="168" t="s">
        <v>1208</v>
      </c>
      <c r="AH1236" s="192"/>
    </row>
    <row r="1237" spans="1:34" ht="98.25" customHeight="1" x14ac:dyDescent="0.25">
      <c r="A1237" s="192"/>
      <c r="B1237" s="168" t="s">
        <v>1314</v>
      </c>
      <c r="C1237" s="168" t="s">
        <v>1388</v>
      </c>
      <c r="D1237" s="168" t="s">
        <v>1388</v>
      </c>
      <c r="E1237" s="183" t="s">
        <v>23</v>
      </c>
      <c r="F1237" s="168" t="s">
        <v>1223</v>
      </c>
      <c r="G1237" s="183" t="s">
        <v>1312</v>
      </c>
      <c r="H1237" s="168" t="s">
        <v>1117</v>
      </c>
      <c r="I1237" s="168" t="s">
        <v>1118</v>
      </c>
      <c r="J1237" s="184">
        <v>0</v>
      </c>
      <c r="K1237" s="185"/>
      <c r="L1237" s="168"/>
      <c r="M1237" s="185"/>
      <c r="N1237" s="168"/>
      <c r="O1237" s="168"/>
      <c r="P1237" s="168"/>
      <c r="Q1237" s="168"/>
      <c r="R1237" s="168"/>
      <c r="S1237" s="168"/>
      <c r="T1237" s="168"/>
      <c r="U1237" s="168"/>
      <c r="V1237" s="168"/>
      <c r="W1237" s="168" t="s">
        <v>1165</v>
      </c>
      <c r="X1237" s="183" t="s">
        <v>1160</v>
      </c>
      <c r="Y1237" s="168" t="s">
        <v>55</v>
      </c>
      <c r="Z1237" s="170">
        <v>2017011000179</v>
      </c>
      <c r="AA1237" s="170" t="s">
        <v>1238</v>
      </c>
      <c r="AB1237" s="169" t="s">
        <v>1179</v>
      </c>
      <c r="AC1237" s="169" t="s">
        <v>1180</v>
      </c>
      <c r="AD1237" s="170">
        <v>3202008</v>
      </c>
      <c r="AE1237" s="169" t="s">
        <v>1181</v>
      </c>
      <c r="AF1237" s="169" t="s">
        <v>1319</v>
      </c>
      <c r="AG1237" s="168" t="s">
        <v>1208</v>
      </c>
      <c r="AH1237" s="192"/>
    </row>
    <row r="1238" spans="1:34" ht="98.25" customHeight="1" x14ac:dyDescent="0.25">
      <c r="A1238" s="192"/>
      <c r="B1238" s="168" t="s">
        <v>1314</v>
      </c>
      <c r="C1238" s="168" t="s">
        <v>1388</v>
      </c>
      <c r="D1238" s="168" t="s">
        <v>1388</v>
      </c>
      <c r="E1238" s="183" t="s">
        <v>23</v>
      </c>
      <c r="F1238" s="168" t="s">
        <v>1223</v>
      </c>
      <c r="G1238" s="183" t="s">
        <v>1312</v>
      </c>
      <c r="H1238" s="168" t="s">
        <v>1117</v>
      </c>
      <c r="I1238" s="168" t="s">
        <v>1118</v>
      </c>
      <c r="J1238" s="184">
        <v>0</v>
      </c>
      <c r="K1238" s="185"/>
      <c r="L1238" s="168"/>
      <c r="M1238" s="185"/>
      <c r="N1238" s="168"/>
      <c r="O1238" s="168"/>
      <c r="P1238" s="168"/>
      <c r="Q1238" s="168"/>
      <c r="R1238" s="168"/>
      <c r="S1238" s="168"/>
      <c r="T1238" s="168"/>
      <c r="U1238" s="168"/>
      <c r="V1238" s="168"/>
      <c r="W1238" s="168" t="s">
        <v>1165</v>
      </c>
      <c r="X1238" s="183" t="s">
        <v>1160</v>
      </c>
      <c r="Y1238" s="168" t="s">
        <v>55</v>
      </c>
      <c r="Z1238" s="170">
        <v>2017011000179</v>
      </c>
      <c r="AA1238" s="170" t="s">
        <v>1238</v>
      </c>
      <c r="AB1238" s="169" t="s">
        <v>1179</v>
      </c>
      <c r="AC1238" s="169" t="s">
        <v>1180</v>
      </c>
      <c r="AD1238" s="170">
        <v>3202008</v>
      </c>
      <c r="AE1238" s="169" t="s">
        <v>1181</v>
      </c>
      <c r="AF1238" s="169" t="s">
        <v>1319</v>
      </c>
      <c r="AG1238" s="168" t="s">
        <v>1208</v>
      </c>
      <c r="AH1238" s="192"/>
    </row>
    <row r="1239" spans="1:34" ht="98.25" customHeight="1" x14ac:dyDescent="0.25">
      <c r="A1239" s="192"/>
      <c r="B1239" s="168" t="s">
        <v>1314</v>
      </c>
      <c r="C1239" s="168" t="s">
        <v>1388</v>
      </c>
      <c r="D1239" s="168" t="s">
        <v>1388</v>
      </c>
      <c r="E1239" s="183" t="s">
        <v>23</v>
      </c>
      <c r="F1239" s="168" t="s">
        <v>1223</v>
      </c>
      <c r="G1239" s="183" t="s">
        <v>1312</v>
      </c>
      <c r="H1239" s="168" t="s">
        <v>1117</v>
      </c>
      <c r="I1239" s="168" t="s">
        <v>1118</v>
      </c>
      <c r="J1239" s="184">
        <v>0</v>
      </c>
      <c r="K1239" s="185"/>
      <c r="L1239" s="168"/>
      <c r="M1239" s="185"/>
      <c r="N1239" s="168"/>
      <c r="O1239" s="168"/>
      <c r="P1239" s="168"/>
      <c r="Q1239" s="168"/>
      <c r="R1239" s="168"/>
      <c r="S1239" s="168"/>
      <c r="T1239" s="168"/>
      <c r="U1239" s="168"/>
      <c r="V1239" s="168"/>
      <c r="W1239" s="168" t="s">
        <v>1165</v>
      </c>
      <c r="X1239" s="183" t="s">
        <v>1160</v>
      </c>
      <c r="Y1239" s="168" t="s">
        <v>55</v>
      </c>
      <c r="Z1239" s="170">
        <v>2017011000179</v>
      </c>
      <c r="AA1239" s="170" t="s">
        <v>1238</v>
      </c>
      <c r="AB1239" s="169" t="s">
        <v>1179</v>
      </c>
      <c r="AC1239" s="169" t="s">
        <v>1180</v>
      </c>
      <c r="AD1239" s="170">
        <v>3202008</v>
      </c>
      <c r="AE1239" s="169" t="s">
        <v>1181</v>
      </c>
      <c r="AF1239" s="169" t="s">
        <v>1186</v>
      </c>
      <c r="AG1239" s="168" t="s">
        <v>1208</v>
      </c>
      <c r="AH1239" s="192"/>
    </row>
    <row r="1240" spans="1:34" ht="98.25" customHeight="1" x14ac:dyDescent="0.25">
      <c r="A1240" s="192"/>
      <c r="B1240" s="168" t="s">
        <v>1314</v>
      </c>
      <c r="C1240" s="168" t="s">
        <v>1388</v>
      </c>
      <c r="D1240" s="168" t="s">
        <v>1388</v>
      </c>
      <c r="E1240" s="183" t="s">
        <v>23</v>
      </c>
      <c r="F1240" s="168" t="s">
        <v>1223</v>
      </c>
      <c r="G1240" s="183" t="s">
        <v>1312</v>
      </c>
      <c r="H1240" s="168" t="s">
        <v>1117</v>
      </c>
      <c r="I1240" s="168" t="s">
        <v>1118</v>
      </c>
      <c r="J1240" s="184">
        <v>26000000</v>
      </c>
      <c r="K1240" s="185"/>
      <c r="L1240" s="168"/>
      <c r="M1240" s="185"/>
      <c r="N1240" s="168"/>
      <c r="O1240" s="168"/>
      <c r="P1240" s="168"/>
      <c r="Q1240" s="168"/>
      <c r="R1240" s="168"/>
      <c r="S1240" s="168"/>
      <c r="T1240" s="168"/>
      <c r="U1240" s="168"/>
      <c r="V1240" s="168"/>
      <c r="W1240" s="168" t="s">
        <v>1165</v>
      </c>
      <c r="X1240" s="183" t="s">
        <v>1160</v>
      </c>
      <c r="Y1240" s="168" t="s">
        <v>55</v>
      </c>
      <c r="Z1240" s="170">
        <v>2017011000179</v>
      </c>
      <c r="AA1240" s="170" t="s">
        <v>1238</v>
      </c>
      <c r="AB1240" s="169" t="s">
        <v>1179</v>
      </c>
      <c r="AC1240" s="169" t="s">
        <v>1180</v>
      </c>
      <c r="AD1240" s="170">
        <v>3202008</v>
      </c>
      <c r="AE1240" s="169" t="s">
        <v>1181</v>
      </c>
      <c r="AF1240" s="169" t="s">
        <v>1319</v>
      </c>
      <c r="AG1240" s="168" t="s">
        <v>1124</v>
      </c>
      <c r="AH1240" s="192"/>
    </row>
    <row r="1241" spans="1:34" ht="98.25" customHeight="1" x14ac:dyDescent="0.25">
      <c r="A1241" s="192"/>
      <c r="B1241" s="168" t="s">
        <v>1314</v>
      </c>
      <c r="C1241" s="168" t="s">
        <v>1388</v>
      </c>
      <c r="D1241" s="168" t="s">
        <v>1388</v>
      </c>
      <c r="E1241" s="183" t="s">
        <v>23</v>
      </c>
      <c r="F1241" s="168" t="s">
        <v>1223</v>
      </c>
      <c r="G1241" s="183" t="s">
        <v>1312</v>
      </c>
      <c r="H1241" s="168" t="s">
        <v>1117</v>
      </c>
      <c r="I1241" s="168" t="s">
        <v>1118</v>
      </c>
      <c r="J1241" s="184">
        <v>28000000</v>
      </c>
      <c r="K1241" s="185"/>
      <c r="L1241" s="168"/>
      <c r="M1241" s="185"/>
      <c r="N1241" s="168"/>
      <c r="O1241" s="168"/>
      <c r="P1241" s="168"/>
      <c r="Q1241" s="168"/>
      <c r="R1241" s="168"/>
      <c r="S1241" s="168"/>
      <c r="T1241" s="168"/>
      <c r="U1241" s="168"/>
      <c r="V1241" s="168"/>
      <c r="W1241" s="168" t="s">
        <v>1165</v>
      </c>
      <c r="X1241" s="183" t="s">
        <v>1160</v>
      </c>
      <c r="Y1241" s="168" t="s">
        <v>55</v>
      </c>
      <c r="Z1241" s="170">
        <v>2017011000179</v>
      </c>
      <c r="AA1241" s="170" t="s">
        <v>1238</v>
      </c>
      <c r="AB1241" s="169" t="s">
        <v>1179</v>
      </c>
      <c r="AC1241" s="169" t="s">
        <v>1180</v>
      </c>
      <c r="AD1241" s="170">
        <v>3202008</v>
      </c>
      <c r="AE1241" s="169" t="s">
        <v>1181</v>
      </c>
      <c r="AF1241" s="169" t="s">
        <v>1319</v>
      </c>
      <c r="AG1241" s="168" t="s">
        <v>1124</v>
      </c>
      <c r="AH1241" s="192"/>
    </row>
    <row r="1242" spans="1:34" ht="98.25" customHeight="1" x14ac:dyDescent="0.25">
      <c r="A1242" s="192"/>
      <c r="B1242" s="168" t="s">
        <v>1314</v>
      </c>
      <c r="C1242" s="168" t="s">
        <v>1388</v>
      </c>
      <c r="D1242" s="168" t="s">
        <v>1388</v>
      </c>
      <c r="E1242" s="183" t="s">
        <v>23</v>
      </c>
      <c r="F1242" s="168" t="s">
        <v>1223</v>
      </c>
      <c r="G1242" s="183" t="s">
        <v>1312</v>
      </c>
      <c r="H1242" s="168" t="s">
        <v>1117</v>
      </c>
      <c r="I1242" s="168" t="s">
        <v>1118</v>
      </c>
      <c r="J1242" s="184">
        <v>47000000</v>
      </c>
      <c r="K1242" s="185"/>
      <c r="L1242" s="168"/>
      <c r="M1242" s="185"/>
      <c r="N1242" s="168"/>
      <c r="O1242" s="168"/>
      <c r="P1242" s="168"/>
      <c r="Q1242" s="168"/>
      <c r="R1242" s="168"/>
      <c r="S1242" s="168"/>
      <c r="T1242" s="168"/>
      <c r="U1242" s="168"/>
      <c r="V1242" s="168"/>
      <c r="W1242" s="168" t="s">
        <v>1165</v>
      </c>
      <c r="X1242" s="183" t="s">
        <v>1160</v>
      </c>
      <c r="Y1242" s="168" t="s">
        <v>55</v>
      </c>
      <c r="Z1242" s="170">
        <v>2017011000179</v>
      </c>
      <c r="AA1242" s="170" t="s">
        <v>1238</v>
      </c>
      <c r="AB1242" s="169" t="s">
        <v>1179</v>
      </c>
      <c r="AC1242" s="169" t="s">
        <v>1180</v>
      </c>
      <c r="AD1242" s="170">
        <v>3202008</v>
      </c>
      <c r="AE1242" s="169" t="s">
        <v>1181</v>
      </c>
      <c r="AF1242" s="169" t="s">
        <v>1319</v>
      </c>
      <c r="AG1242" s="168" t="s">
        <v>1208</v>
      </c>
      <c r="AH1242" s="192"/>
    </row>
    <row r="1243" spans="1:34" ht="98.25" customHeight="1" x14ac:dyDescent="0.25">
      <c r="A1243" s="192"/>
      <c r="B1243" s="168" t="s">
        <v>1314</v>
      </c>
      <c r="C1243" s="168" t="s">
        <v>1388</v>
      </c>
      <c r="D1243" s="168" t="s">
        <v>1388</v>
      </c>
      <c r="E1243" s="183" t="s">
        <v>23</v>
      </c>
      <c r="F1243" s="168" t="s">
        <v>1223</v>
      </c>
      <c r="G1243" s="183" t="s">
        <v>1312</v>
      </c>
      <c r="H1243" s="168" t="s">
        <v>1117</v>
      </c>
      <c r="I1243" s="168" t="s">
        <v>1118</v>
      </c>
      <c r="J1243" s="184">
        <v>30000000</v>
      </c>
      <c r="K1243" s="185"/>
      <c r="L1243" s="168"/>
      <c r="M1243" s="185"/>
      <c r="N1243" s="168"/>
      <c r="O1243" s="168"/>
      <c r="P1243" s="168"/>
      <c r="Q1243" s="168"/>
      <c r="R1243" s="168"/>
      <c r="S1243" s="168"/>
      <c r="T1243" s="168"/>
      <c r="U1243" s="168"/>
      <c r="V1243" s="168"/>
      <c r="W1243" s="168" t="s">
        <v>1165</v>
      </c>
      <c r="X1243" s="183" t="s">
        <v>1160</v>
      </c>
      <c r="Y1243" s="168" t="s">
        <v>55</v>
      </c>
      <c r="Z1243" s="170">
        <v>2017011000179</v>
      </c>
      <c r="AA1243" s="170" t="s">
        <v>1238</v>
      </c>
      <c r="AB1243" s="169" t="s">
        <v>1179</v>
      </c>
      <c r="AC1243" s="169" t="s">
        <v>1180</v>
      </c>
      <c r="AD1243" s="170">
        <v>3202008</v>
      </c>
      <c r="AE1243" s="169" t="s">
        <v>1181</v>
      </c>
      <c r="AF1243" s="169" t="s">
        <v>1319</v>
      </c>
      <c r="AG1243" s="168" t="s">
        <v>1208</v>
      </c>
      <c r="AH1243" s="192"/>
    </row>
    <row r="1244" spans="1:34" ht="98.25" customHeight="1" x14ac:dyDescent="0.25">
      <c r="A1244" s="192"/>
      <c r="B1244" s="168" t="s">
        <v>1314</v>
      </c>
      <c r="C1244" s="168" t="s">
        <v>1388</v>
      </c>
      <c r="D1244" s="168" t="s">
        <v>1388</v>
      </c>
      <c r="E1244" s="183" t="s">
        <v>23</v>
      </c>
      <c r="F1244" s="168" t="s">
        <v>1223</v>
      </c>
      <c r="G1244" s="183" t="s">
        <v>1312</v>
      </c>
      <c r="H1244" s="168" t="s">
        <v>1117</v>
      </c>
      <c r="I1244" s="168" t="s">
        <v>1118</v>
      </c>
      <c r="J1244" s="184">
        <v>30000000</v>
      </c>
      <c r="K1244" s="185"/>
      <c r="L1244" s="168"/>
      <c r="M1244" s="185"/>
      <c r="N1244" s="168"/>
      <c r="O1244" s="168"/>
      <c r="P1244" s="168"/>
      <c r="Q1244" s="168"/>
      <c r="R1244" s="168"/>
      <c r="S1244" s="168"/>
      <c r="T1244" s="168"/>
      <c r="U1244" s="168"/>
      <c r="V1244" s="168"/>
      <c r="W1244" s="168" t="s">
        <v>1165</v>
      </c>
      <c r="X1244" s="183" t="s">
        <v>1160</v>
      </c>
      <c r="Y1244" s="168" t="s">
        <v>55</v>
      </c>
      <c r="Z1244" s="170">
        <v>2017011000179</v>
      </c>
      <c r="AA1244" s="170" t="s">
        <v>1238</v>
      </c>
      <c r="AB1244" s="169" t="s">
        <v>1179</v>
      </c>
      <c r="AC1244" s="169" t="s">
        <v>1180</v>
      </c>
      <c r="AD1244" s="170">
        <v>3202008</v>
      </c>
      <c r="AE1244" s="169" t="s">
        <v>1181</v>
      </c>
      <c r="AF1244" s="169" t="s">
        <v>1186</v>
      </c>
      <c r="AG1244" s="168" t="s">
        <v>1208</v>
      </c>
      <c r="AH1244" s="192"/>
    </row>
    <row r="1245" spans="1:34" ht="98.25" customHeight="1" x14ac:dyDescent="0.25">
      <c r="A1245" s="192"/>
      <c r="B1245" s="168" t="s">
        <v>1314</v>
      </c>
      <c r="C1245" s="168" t="s">
        <v>1388</v>
      </c>
      <c r="D1245" s="168" t="s">
        <v>1388</v>
      </c>
      <c r="E1245" s="183" t="s">
        <v>23</v>
      </c>
      <c r="F1245" s="168" t="s">
        <v>1223</v>
      </c>
      <c r="G1245" s="183" t="s">
        <v>1312</v>
      </c>
      <c r="H1245" s="168" t="s">
        <v>1117</v>
      </c>
      <c r="I1245" s="168" t="s">
        <v>1118</v>
      </c>
      <c r="J1245" s="184">
        <v>25000000</v>
      </c>
      <c r="K1245" s="185"/>
      <c r="L1245" s="168"/>
      <c r="M1245" s="185"/>
      <c r="N1245" s="168"/>
      <c r="O1245" s="168"/>
      <c r="P1245" s="168"/>
      <c r="Q1245" s="168"/>
      <c r="R1245" s="168"/>
      <c r="S1245" s="168"/>
      <c r="T1245" s="168"/>
      <c r="U1245" s="168"/>
      <c r="V1245" s="168"/>
      <c r="W1245" s="168" t="s">
        <v>1165</v>
      </c>
      <c r="X1245" s="183" t="s">
        <v>1160</v>
      </c>
      <c r="Y1245" s="168" t="s">
        <v>55</v>
      </c>
      <c r="Z1245" s="170">
        <v>2017011000179</v>
      </c>
      <c r="AA1245" s="170" t="s">
        <v>1238</v>
      </c>
      <c r="AB1245" s="169" t="s">
        <v>1179</v>
      </c>
      <c r="AC1245" s="169" t="s">
        <v>1180</v>
      </c>
      <c r="AD1245" s="170">
        <v>3202008</v>
      </c>
      <c r="AE1245" s="169" t="s">
        <v>1181</v>
      </c>
      <c r="AF1245" s="169" t="s">
        <v>1319</v>
      </c>
      <c r="AG1245" s="168" t="s">
        <v>1208</v>
      </c>
      <c r="AH1245" s="192"/>
    </row>
    <row r="1246" spans="1:34" ht="98.25" customHeight="1" x14ac:dyDescent="0.25">
      <c r="A1246" s="192"/>
      <c r="B1246" s="168" t="s">
        <v>1314</v>
      </c>
      <c r="C1246" s="168" t="s">
        <v>1388</v>
      </c>
      <c r="D1246" s="168" t="s">
        <v>1388</v>
      </c>
      <c r="E1246" s="183" t="s">
        <v>23</v>
      </c>
      <c r="F1246" s="168" t="s">
        <v>1223</v>
      </c>
      <c r="G1246" s="183" t="s">
        <v>1312</v>
      </c>
      <c r="H1246" s="168" t="s">
        <v>1117</v>
      </c>
      <c r="I1246" s="168" t="s">
        <v>1118</v>
      </c>
      <c r="J1246" s="184">
        <v>48000000</v>
      </c>
      <c r="K1246" s="185"/>
      <c r="L1246" s="168"/>
      <c r="M1246" s="185"/>
      <c r="N1246" s="168"/>
      <c r="O1246" s="168"/>
      <c r="P1246" s="168"/>
      <c r="Q1246" s="168"/>
      <c r="R1246" s="168"/>
      <c r="S1246" s="168"/>
      <c r="T1246" s="168"/>
      <c r="U1246" s="168"/>
      <c r="V1246" s="168"/>
      <c r="W1246" s="168" t="s">
        <v>1165</v>
      </c>
      <c r="X1246" s="183" t="s">
        <v>1160</v>
      </c>
      <c r="Y1246" s="168" t="s">
        <v>55</v>
      </c>
      <c r="Z1246" s="170">
        <v>2017011000179</v>
      </c>
      <c r="AA1246" s="170" t="s">
        <v>1238</v>
      </c>
      <c r="AB1246" s="169" t="s">
        <v>1179</v>
      </c>
      <c r="AC1246" s="169" t="s">
        <v>1180</v>
      </c>
      <c r="AD1246" s="170">
        <v>3202008</v>
      </c>
      <c r="AE1246" s="169" t="s">
        <v>1181</v>
      </c>
      <c r="AF1246" s="169" t="s">
        <v>1319</v>
      </c>
      <c r="AG1246" s="168" t="s">
        <v>1208</v>
      </c>
      <c r="AH1246" s="192"/>
    </row>
    <row r="1247" spans="1:34" ht="98.25" customHeight="1" x14ac:dyDescent="0.25">
      <c r="A1247" s="192"/>
      <c r="B1247" s="168" t="s">
        <v>1314</v>
      </c>
      <c r="C1247" s="168" t="s">
        <v>1388</v>
      </c>
      <c r="D1247" s="168" t="s">
        <v>1388</v>
      </c>
      <c r="E1247" s="183" t="s">
        <v>23</v>
      </c>
      <c r="F1247" s="168" t="s">
        <v>1223</v>
      </c>
      <c r="G1247" s="183" t="s">
        <v>1312</v>
      </c>
      <c r="H1247" s="168" t="s">
        <v>1117</v>
      </c>
      <c r="I1247" s="168" t="s">
        <v>1118</v>
      </c>
      <c r="J1247" s="184">
        <v>80000000</v>
      </c>
      <c r="K1247" s="185"/>
      <c r="L1247" s="168"/>
      <c r="M1247" s="185"/>
      <c r="N1247" s="168"/>
      <c r="O1247" s="168"/>
      <c r="P1247" s="168"/>
      <c r="Q1247" s="168"/>
      <c r="R1247" s="168"/>
      <c r="S1247" s="168"/>
      <c r="T1247" s="168"/>
      <c r="U1247" s="168"/>
      <c r="V1247" s="168"/>
      <c r="W1247" s="168" t="s">
        <v>1165</v>
      </c>
      <c r="X1247" s="183" t="s">
        <v>1160</v>
      </c>
      <c r="Y1247" s="168" t="s">
        <v>55</v>
      </c>
      <c r="Z1247" s="170">
        <v>2017011000179</v>
      </c>
      <c r="AA1247" s="170" t="s">
        <v>1238</v>
      </c>
      <c r="AB1247" s="169" t="s">
        <v>1179</v>
      </c>
      <c r="AC1247" s="169" t="s">
        <v>1180</v>
      </c>
      <c r="AD1247" s="170">
        <v>3202008</v>
      </c>
      <c r="AE1247" s="169" t="s">
        <v>1181</v>
      </c>
      <c r="AF1247" s="169" t="s">
        <v>1319</v>
      </c>
      <c r="AG1247" s="168" t="s">
        <v>1208</v>
      </c>
      <c r="AH1247" s="192"/>
    </row>
    <row r="1248" spans="1:34" ht="98.25" customHeight="1" x14ac:dyDescent="0.25">
      <c r="A1248" s="192"/>
      <c r="B1248" s="168" t="s">
        <v>1314</v>
      </c>
      <c r="C1248" s="168" t="s">
        <v>1388</v>
      </c>
      <c r="D1248" s="168" t="s">
        <v>1388</v>
      </c>
      <c r="E1248" s="183" t="s">
        <v>23</v>
      </c>
      <c r="F1248" s="168" t="s">
        <v>1223</v>
      </c>
      <c r="G1248" s="183" t="s">
        <v>1312</v>
      </c>
      <c r="H1248" s="168" t="s">
        <v>1117</v>
      </c>
      <c r="I1248" s="168" t="s">
        <v>1118</v>
      </c>
      <c r="J1248" s="184">
        <v>130000000</v>
      </c>
      <c r="K1248" s="185"/>
      <c r="L1248" s="168"/>
      <c r="M1248" s="185"/>
      <c r="N1248" s="168"/>
      <c r="O1248" s="168"/>
      <c r="P1248" s="168"/>
      <c r="Q1248" s="168"/>
      <c r="R1248" s="168"/>
      <c r="S1248" s="168"/>
      <c r="T1248" s="168"/>
      <c r="U1248" s="168"/>
      <c r="V1248" s="168"/>
      <c r="W1248" s="168" t="s">
        <v>1165</v>
      </c>
      <c r="X1248" s="183" t="s">
        <v>1160</v>
      </c>
      <c r="Y1248" s="168" t="s">
        <v>55</v>
      </c>
      <c r="Z1248" s="170">
        <v>2017011000179</v>
      </c>
      <c r="AA1248" s="170" t="s">
        <v>1238</v>
      </c>
      <c r="AB1248" s="169" t="s">
        <v>1179</v>
      </c>
      <c r="AC1248" s="169" t="s">
        <v>1180</v>
      </c>
      <c r="AD1248" s="170">
        <v>3202008</v>
      </c>
      <c r="AE1248" s="169" t="s">
        <v>1181</v>
      </c>
      <c r="AF1248" s="169" t="s">
        <v>1319</v>
      </c>
      <c r="AG1248" s="168" t="s">
        <v>1208</v>
      </c>
      <c r="AH1248" s="192"/>
    </row>
    <row r="1249" spans="1:34" ht="98.25" customHeight="1" x14ac:dyDescent="0.25">
      <c r="A1249" s="192"/>
      <c r="B1249" s="168" t="s">
        <v>1314</v>
      </c>
      <c r="C1249" s="168" t="s">
        <v>1388</v>
      </c>
      <c r="D1249" s="168" t="s">
        <v>1388</v>
      </c>
      <c r="E1249" s="183" t="s">
        <v>23</v>
      </c>
      <c r="F1249" s="168" t="s">
        <v>1116</v>
      </c>
      <c r="G1249" s="183" t="s">
        <v>1158</v>
      </c>
      <c r="H1249" s="168" t="s">
        <v>1117</v>
      </c>
      <c r="I1249" s="168" t="s">
        <v>1118</v>
      </c>
      <c r="J1249" s="184">
        <v>56015718</v>
      </c>
      <c r="K1249" s="185"/>
      <c r="L1249" s="168"/>
      <c r="M1249" s="185"/>
      <c r="N1249" s="168"/>
      <c r="O1249" s="168"/>
      <c r="P1249" s="168"/>
      <c r="Q1249" s="168"/>
      <c r="R1249" s="168"/>
      <c r="S1249" s="168"/>
      <c r="T1249" s="168"/>
      <c r="U1249" s="168"/>
      <c r="V1249" s="168"/>
      <c r="W1249" s="168" t="s">
        <v>1119</v>
      </c>
      <c r="X1249" s="183" t="s">
        <v>1160</v>
      </c>
      <c r="Y1249" s="168" t="s">
        <v>363</v>
      </c>
      <c r="Z1249" s="170">
        <v>2019011000081</v>
      </c>
      <c r="AA1249" s="170" t="s">
        <v>1161</v>
      </c>
      <c r="AB1249" s="169" t="s">
        <v>1120</v>
      </c>
      <c r="AC1249" s="169" t="s">
        <v>1121</v>
      </c>
      <c r="AD1249" s="170">
        <v>3299054</v>
      </c>
      <c r="AE1249" s="169" t="s">
        <v>1122</v>
      </c>
      <c r="AF1249" s="169" t="s">
        <v>1125</v>
      </c>
      <c r="AG1249" s="168" t="s">
        <v>1128</v>
      </c>
      <c r="AH1249" s="192"/>
    </row>
    <row r="1250" spans="1:34" ht="98.25" customHeight="1" x14ac:dyDescent="0.25">
      <c r="A1250" s="192"/>
      <c r="B1250" s="168" t="s">
        <v>1314</v>
      </c>
      <c r="C1250" s="168" t="s">
        <v>1388</v>
      </c>
      <c r="D1250" s="168" t="s">
        <v>1388</v>
      </c>
      <c r="E1250" s="183" t="s">
        <v>23</v>
      </c>
      <c r="F1250" s="168" t="s">
        <v>1116</v>
      </c>
      <c r="G1250" s="183" t="s">
        <v>1158</v>
      </c>
      <c r="H1250" s="168" t="s">
        <v>1117</v>
      </c>
      <c r="I1250" s="168" t="s">
        <v>1118</v>
      </c>
      <c r="J1250" s="184">
        <v>1500000</v>
      </c>
      <c r="K1250" s="185"/>
      <c r="L1250" s="168"/>
      <c r="M1250" s="185"/>
      <c r="N1250" s="168"/>
      <c r="O1250" s="168"/>
      <c r="P1250" s="168"/>
      <c r="Q1250" s="168"/>
      <c r="R1250" s="168"/>
      <c r="S1250" s="168"/>
      <c r="T1250" s="168"/>
      <c r="U1250" s="168"/>
      <c r="V1250" s="168"/>
      <c r="W1250" s="168" t="s">
        <v>1119</v>
      </c>
      <c r="X1250" s="183" t="s">
        <v>1160</v>
      </c>
      <c r="Y1250" s="168" t="s">
        <v>363</v>
      </c>
      <c r="Z1250" s="170">
        <v>2019011000081</v>
      </c>
      <c r="AA1250" s="170" t="s">
        <v>1161</v>
      </c>
      <c r="AB1250" s="169" t="s">
        <v>1143</v>
      </c>
      <c r="AC1250" s="169" t="s">
        <v>1144</v>
      </c>
      <c r="AD1250" s="170">
        <v>3299065</v>
      </c>
      <c r="AE1250" s="169" t="s">
        <v>1145</v>
      </c>
      <c r="AF1250" s="169" t="s">
        <v>1149</v>
      </c>
      <c r="AG1250" s="168" t="s">
        <v>1147</v>
      </c>
      <c r="AH1250" s="192"/>
    </row>
    <row r="1251" spans="1:34" ht="98.25" customHeight="1" x14ac:dyDescent="0.25">
      <c r="A1251" s="192"/>
      <c r="B1251" s="168" t="s">
        <v>1314</v>
      </c>
      <c r="C1251" s="168" t="s">
        <v>1388</v>
      </c>
      <c r="D1251" s="168" t="s">
        <v>1388</v>
      </c>
      <c r="E1251" s="183" t="s">
        <v>23</v>
      </c>
      <c r="F1251" s="168" t="s">
        <v>1116</v>
      </c>
      <c r="G1251" s="183" t="s">
        <v>1158</v>
      </c>
      <c r="H1251" s="168" t="s">
        <v>1117</v>
      </c>
      <c r="I1251" s="168" t="s">
        <v>1118</v>
      </c>
      <c r="J1251" s="184">
        <v>18309122</v>
      </c>
      <c r="K1251" s="185"/>
      <c r="L1251" s="168"/>
      <c r="M1251" s="185">
        <v>11144713.300000001</v>
      </c>
      <c r="N1251" s="168">
        <v>55821</v>
      </c>
      <c r="O1251" s="168"/>
      <c r="P1251" s="168"/>
      <c r="Q1251" s="168"/>
      <c r="R1251" s="168"/>
      <c r="S1251" s="168"/>
      <c r="T1251" s="168"/>
      <c r="U1251" s="168"/>
      <c r="V1251" s="168"/>
      <c r="W1251" s="168" t="s">
        <v>1119</v>
      </c>
      <c r="X1251" s="183" t="s">
        <v>1160</v>
      </c>
      <c r="Y1251" s="168" t="s">
        <v>363</v>
      </c>
      <c r="Z1251" s="170">
        <v>2019011000081</v>
      </c>
      <c r="AA1251" s="170" t="s">
        <v>1161</v>
      </c>
      <c r="AB1251" s="169" t="s">
        <v>1120</v>
      </c>
      <c r="AC1251" s="169" t="s">
        <v>606</v>
      </c>
      <c r="AD1251" s="170">
        <v>3299060</v>
      </c>
      <c r="AE1251" s="169" t="s">
        <v>1135</v>
      </c>
      <c r="AF1251" s="169" t="s">
        <v>607</v>
      </c>
      <c r="AG1251" s="168" t="s">
        <v>1151</v>
      </c>
      <c r="AH1251" s="192"/>
    </row>
    <row r="1252" spans="1:34" ht="98.25" customHeight="1" x14ac:dyDescent="0.25">
      <c r="A1252" s="192"/>
      <c r="B1252" s="168" t="s">
        <v>1314</v>
      </c>
      <c r="C1252" s="168" t="s">
        <v>1388</v>
      </c>
      <c r="D1252" s="168" t="s">
        <v>1388</v>
      </c>
      <c r="E1252" s="183" t="s">
        <v>23</v>
      </c>
      <c r="F1252" s="168" t="s">
        <v>1116</v>
      </c>
      <c r="G1252" s="183" t="s">
        <v>1158</v>
      </c>
      <c r="H1252" s="168" t="s">
        <v>1117</v>
      </c>
      <c r="I1252" s="168" t="s">
        <v>1118</v>
      </c>
      <c r="J1252" s="184">
        <v>18309122</v>
      </c>
      <c r="K1252" s="185"/>
      <c r="L1252" s="168"/>
      <c r="M1252" s="185">
        <v>11144713.300000001</v>
      </c>
      <c r="N1252" s="168">
        <v>55821</v>
      </c>
      <c r="O1252" s="168"/>
      <c r="P1252" s="168"/>
      <c r="Q1252" s="168"/>
      <c r="R1252" s="168"/>
      <c r="S1252" s="168"/>
      <c r="T1252" s="168"/>
      <c r="U1252" s="168"/>
      <c r="V1252" s="168"/>
      <c r="W1252" s="168" t="s">
        <v>1119</v>
      </c>
      <c r="X1252" s="183" t="s">
        <v>1160</v>
      </c>
      <c r="Y1252" s="168" t="s">
        <v>363</v>
      </c>
      <c r="Z1252" s="170">
        <v>2019011000081</v>
      </c>
      <c r="AA1252" s="170" t="s">
        <v>1161</v>
      </c>
      <c r="AB1252" s="169" t="s">
        <v>1120</v>
      </c>
      <c r="AC1252" s="169" t="s">
        <v>606</v>
      </c>
      <c r="AD1252" s="170">
        <v>3299060</v>
      </c>
      <c r="AE1252" s="169" t="s">
        <v>1135</v>
      </c>
      <c r="AF1252" s="169" t="s">
        <v>607</v>
      </c>
      <c r="AG1252" s="168" t="s">
        <v>1151</v>
      </c>
      <c r="AH1252" s="192"/>
    </row>
    <row r="1253" spans="1:34" ht="98.25" customHeight="1" x14ac:dyDescent="0.25">
      <c r="A1253" s="192"/>
      <c r="B1253" s="168" t="s">
        <v>1314</v>
      </c>
      <c r="C1253" s="168" t="s">
        <v>1388</v>
      </c>
      <c r="D1253" s="168" t="s">
        <v>1388</v>
      </c>
      <c r="E1253" s="183" t="s">
        <v>23</v>
      </c>
      <c r="F1253" s="168" t="s">
        <v>1116</v>
      </c>
      <c r="G1253" s="183" t="s">
        <v>1158</v>
      </c>
      <c r="H1253" s="168" t="s">
        <v>1117</v>
      </c>
      <c r="I1253" s="168" t="s">
        <v>1118</v>
      </c>
      <c r="J1253" s="184">
        <v>30288959</v>
      </c>
      <c r="K1253" s="185"/>
      <c r="L1253" s="168"/>
      <c r="M1253" s="185">
        <v>16309337.239999998</v>
      </c>
      <c r="N1253" s="168">
        <v>55821</v>
      </c>
      <c r="O1253" s="168"/>
      <c r="P1253" s="168"/>
      <c r="Q1253" s="168"/>
      <c r="R1253" s="168"/>
      <c r="S1253" s="168"/>
      <c r="T1253" s="168"/>
      <c r="U1253" s="168"/>
      <c r="V1253" s="168"/>
      <c r="W1253" s="168" t="s">
        <v>1119</v>
      </c>
      <c r="X1253" s="183" t="s">
        <v>1160</v>
      </c>
      <c r="Y1253" s="168" t="s">
        <v>363</v>
      </c>
      <c r="Z1253" s="170">
        <v>2019011000081</v>
      </c>
      <c r="AA1253" s="170" t="s">
        <v>1161</v>
      </c>
      <c r="AB1253" s="169" t="s">
        <v>1120</v>
      </c>
      <c r="AC1253" s="169" t="s">
        <v>606</v>
      </c>
      <c r="AD1253" s="170">
        <v>3299060</v>
      </c>
      <c r="AE1253" s="169" t="s">
        <v>1135</v>
      </c>
      <c r="AF1253" s="169" t="s">
        <v>607</v>
      </c>
      <c r="AG1253" s="168" t="s">
        <v>1128</v>
      </c>
      <c r="AH1253" s="192"/>
    </row>
    <row r="1254" spans="1:34" ht="98.25" customHeight="1" x14ac:dyDescent="0.25">
      <c r="A1254" s="192"/>
      <c r="B1254" s="168" t="s">
        <v>1314</v>
      </c>
      <c r="C1254" s="168" t="s">
        <v>1388</v>
      </c>
      <c r="D1254" s="168" t="s">
        <v>1388</v>
      </c>
      <c r="E1254" s="183" t="s">
        <v>23</v>
      </c>
      <c r="F1254" s="168" t="s">
        <v>1116</v>
      </c>
      <c r="G1254" s="183" t="s">
        <v>1158</v>
      </c>
      <c r="H1254" s="168" t="s">
        <v>1117</v>
      </c>
      <c r="I1254" s="168" t="s">
        <v>1118</v>
      </c>
      <c r="J1254" s="184">
        <v>50256755</v>
      </c>
      <c r="K1254" s="185"/>
      <c r="L1254" s="168"/>
      <c r="M1254" s="185">
        <v>28468165.880000003</v>
      </c>
      <c r="N1254" s="168">
        <v>55821</v>
      </c>
      <c r="O1254" s="168"/>
      <c r="P1254" s="168"/>
      <c r="Q1254" s="168"/>
      <c r="R1254" s="168"/>
      <c r="S1254" s="168"/>
      <c r="T1254" s="168"/>
      <c r="U1254" s="168"/>
      <c r="V1254" s="168"/>
      <c r="W1254" s="168" t="s">
        <v>1119</v>
      </c>
      <c r="X1254" s="183" t="s">
        <v>1160</v>
      </c>
      <c r="Y1254" s="168" t="s">
        <v>363</v>
      </c>
      <c r="Z1254" s="170">
        <v>2019011000081</v>
      </c>
      <c r="AA1254" s="170" t="s">
        <v>1161</v>
      </c>
      <c r="AB1254" s="169" t="s">
        <v>1120</v>
      </c>
      <c r="AC1254" s="169" t="s">
        <v>606</v>
      </c>
      <c r="AD1254" s="170">
        <v>3299060</v>
      </c>
      <c r="AE1254" s="169" t="s">
        <v>1135</v>
      </c>
      <c r="AF1254" s="169" t="s">
        <v>607</v>
      </c>
      <c r="AG1254" s="168" t="s">
        <v>1128</v>
      </c>
      <c r="AH1254" s="192"/>
    </row>
    <row r="1255" spans="1:34" ht="98.25" customHeight="1" x14ac:dyDescent="0.25">
      <c r="A1255" s="192"/>
      <c r="B1255" s="168" t="s">
        <v>1314</v>
      </c>
      <c r="C1255" s="168" t="s">
        <v>1388</v>
      </c>
      <c r="D1255" s="168" t="s">
        <v>1388</v>
      </c>
      <c r="E1255" s="183" t="s">
        <v>23</v>
      </c>
      <c r="F1255" s="168" t="s">
        <v>1116</v>
      </c>
      <c r="G1255" s="183" t="s">
        <v>1158</v>
      </c>
      <c r="H1255" s="168" t="s">
        <v>1117</v>
      </c>
      <c r="I1255" s="168" t="s">
        <v>1118</v>
      </c>
      <c r="J1255" s="184">
        <v>5313084</v>
      </c>
      <c r="K1255" s="185"/>
      <c r="L1255" s="168"/>
      <c r="M1255" s="185"/>
      <c r="N1255" s="168"/>
      <c r="O1255" s="168"/>
      <c r="P1255" s="168"/>
      <c r="Q1255" s="168"/>
      <c r="R1255" s="168"/>
      <c r="S1255" s="168"/>
      <c r="T1255" s="168"/>
      <c r="U1255" s="168"/>
      <c r="V1255" s="168"/>
      <c r="W1255" s="168" t="s">
        <v>1119</v>
      </c>
      <c r="X1255" s="183" t="s">
        <v>1160</v>
      </c>
      <c r="Y1255" s="168" t="s">
        <v>363</v>
      </c>
      <c r="Z1255" s="170">
        <v>2019011000081</v>
      </c>
      <c r="AA1255" s="170" t="s">
        <v>1161</v>
      </c>
      <c r="AB1255" s="169" t="s">
        <v>1120</v>
      </c>
      <c r="AC1255" s="169" t="s">
        <v>606</v>
      </c>
      <c r="AD1255" s="170">
        <v>3299060</v>
      </c>
      <c r="AE1255" s="169" t="s">
        <v>1135</v>
      </c>
      <c r="AF1255" s="169" t="s">
        <v>607</v>
      </c>
      <c r="AG1255" s="168" t="s">
        <v>1124</v>
      </c>
      <c r="AH1255" s="192"/>
    </row>
    <row r="1256" spans="1:34" ht="98.25" customHeight="1" x14ac:dyDescent="0.25">
      <c r="A1256" s="192"/>
      <c r="B1256" s="168" t="s">
        <v>1314</v>
      </c>
      <c r="C1256" s="168" t="s">
        <v>1388</v>
      </c>
      <c r="D1256" s="168" t="s">
        <v>1388</v>
      </c>
      <c r="E1256" s="183" t="s">
        <v>23</v>
      </c>
      <c r="F1256" s="168" t="s">
        <v>1116</v>
      </c>
      <c r="G1256" s="183" t="s">
        <v>1158</v>
      </c>
      <c r="H1256" s="168" t="s">
        <v>1117</v>
      </c>
      <c r="I1256" s="168" t="s">
        <v>1118</v>
      </c>
      <c r="J1256" s="184">
        <v>13650000</v>
      </c>
      <c r="K1256" s="185"/>
      <c r="L1256" s="168"/>
      <c r="M1256" s="185"/>
      <c r="N1256" s="168"/>
      <c r="O1256" s="168"/>
      <c r="P1256" s="168"/>
      <c r="Q1256" s="168"/>
      <c r="R1256" s="168"/>
      <c r="S1256" s="168"/>
      <c r="T1256" s="168"/>
      <c r="U1256" s="168"/>
      <c r="V1256" s="168"/>
      <c r="W1256" s="168" t="s">
        <v>1119</v>
      </c>
      <c r="X1256" s="183" t="s">
        <v>1160</v>
      </c>
      <c r="Y1256" s="168" t="s">
        <v>363</v>
      </c>
      <c r="Z1256" s="170">
        <v>2019011000081</v>
      </c>
      <c r="AA1256" s="170" t="s">
        <v>1161</v>
      </c>
      <c r="AB1256" s="169" t="s">
        <v>1120</v>
      </c>
      <c r="AC1256" s="169" t="s">
        <v>606</v>
      </c>
      <c r="AD1256" s="170">
        <v>3299060</v>
      </c>
      <c r="AE1256" s="169" t="s">
        <v>1135</v>
      </c>
      <c r="AF1256" s="169" t="s">
        <v>607</v>
      </c>
      <c r="AG1256" s="168" t="s">
        <v>1126</v>
      </c>
      <c r="AH1256" s="192"/>
    </row>
    <row r="1257" spans="1:34" ht="98.25" customHeight="1" x14ac:dyDescent="0.25">
      <c r="A1257" s="192"/>
      <c r="B1257" s="168" t="s">
        <v>1314</v>
      </c>
      <c r="C1257" s="168" t="s">
        <v>1388</v>
      </c>
      <c r="D1257" s="168" t="s">
        <v>1388</v>
      </c>
      <c r="E1257" s="183" t="s">
        <v>23</v>
      </c>
      <c r="F1257" s="168" t="s">
        <v>1116</v>
      </c>
      <c r="G1257" s="183" t="s">
        <v>1158</v>
      </c>
      <c r="H1257" s="168" t="s">
        <v>1117</v>
      </c>
      <c r="I1257" s="168" t="s">
        <v>1118</v>
      </c>
      <c r="J1257" s="184">
        <v>17512000</v>
      </c>
      <c r="K1257" s="185"/>
      <c r="L1257" s="168"/>
      <c r="M1257" s="185"/>
      <c r="N1257" s="168"/>
      <c r="O1257" s="168"/>
      <c r="P1257" s="168"/>
      <c r="Q1257" s="168"/>
      <c r="R1257" s="168"/>
      <c r="S1257" s="168"/>
      <c r="T1257" s="168"/>
      <c r="U1257" s="168"/>
      <c r="V1257" s="168"/>
      <c r="W1257" s="168" t="s">
        <v>1119</v>
      </c>
      <c r="X1257" s="183" t="s">
        <v>1160</v>
      </c>
      <c r="Y1257" s="168" t="s">
        <v>363</v>
      </c>
      <c r="Z1257" s="170">
        <v>2019011000081</v>
      </c>
      <c r="AA1257" s="170" t="s">
        <v>1161</v>
      </c>
      <c r="AB1257" s="169" t="s">
        <v>1120</v>
      </c>
      <c r="AC1257" s="169" t="s">
        <v>606</v>
      </c>
      <c r="AD1257" s="170">
        <v>3299060</v>
      </c>
      <c r="AE1257" s="169" t="s">
        <v>1135</v>
      </c>
      <c r="AF1257" s="169" t="s">
        <v>607</v>
      </c>
      <c r="AG1257" s="168" t="s">
        <v>1151</v>
      </c>
      <c r="AH1257" s="192"/>
    </row>
    <row r="1258" spans="1:34" ht="98.25" customHeight="1" x14ac:dyDescent="0.25">
      <c r="A1258" s="192"/>
      <c r="B1258" s="168" t="s">
        <v>1314</v>
      </c>
      <c r="C1258" s="168" t="s">
        <v>1388</v>
      </c>
      <c r="D1258" s="168" t="s">
        <v>1388</v>
      </c>
      <c r="E1258" s="183" t="s">
        <v>23</v>
      </c>
      <c r="F1258" s="168" t="s">
        <v>1116</v>
      </c>
      <c r="G1258" s="183" t="s">
        <v>1158</v>
      </c>
      <c r="H1258" s="168" t="s">
        <v>1117</v>
      </c>
      <c r="I1258" s="168" t="s">
        <v>1118</v>
      </c>
      <c r="J1258" s="184">
        <v>0</v>
      </c>
      <c r="K1258" s="185"/>
      <c r="L1258" s="168"/>
      <c r="M1258" s="185"/>
      <c r="N1258" s="168"/>
      <c r="O1258" s="168"/>
      <c r="P1258" s="168"/>
      <c r="Q1258" s="168"/>
      <c r="R1258" s="168"/>
      <c r="S1258" s="168"/>
      <c r="T1258" s="168"/>
      <c r="U1258" s="168"/>
      <c r="V1258" s="168"/>
      <c r="W1258" s="168" t="s">
        <v>1119</v>
      </c>
      <c r="X1258" s="183" t="s">
        <v>1160</v>
      </c>
      <c r="Y1258" s="168" t="s">
        <v>363</v>
      </c>
      <c r="Z1258" s="170">
        <v>2019011000081</v>
      </c>
      <c r="AA1258" s="170" t="s">
        <v>1161</v>
      </c>
      <c r="AB1258" s="169" t="s">
        <v>1120</v>
      </c>
      <c r="AC1258" s="169" t="s">
        <v>606</v>
      </c>
      <c r="AD1258" s="170">
        <v>3299060</v>
      </c>
      <c r="AE1258" s="169" t="s">
        <v>1135</v>
      </c>
      <c r="AF1258" s="169" t="s">
        <v>607</v>
      </c>
      <c r="AG1258" s="168" t="s">
        <v>1208</v>
      </c>
      <c r="AH1258" s="192"/>
    </row>
    <row r="1259" spans="1:34" ht="98.25" customHeight="1" x14ac:dyDescent="0.25">
      <c r="A1259" s="192"/>
      <c r="B1259" s="168" t="s">
        <v>1314</v>
      </c>
      <c r="C1259" s="168" t="s">
        <v>1388</v>
      </c>
      <c r="D1259" s="168" t="s">
        <v>1388</v>
      </c>
      <c r="E1259" s="183" t="s">
        <v>23</v>
      </c>
      <c r="F1259" s="168" t="s">
        <v>1116</v>
      </c>
      <c r="G1259" s="183" t="s">
        <v>1158</v>
      </c>
      <c r="H1259" s="168" t="s">
        <v>1117</v>
      </c>
      <c r="I1259" s="168" t="s">
        <v>1118</v>
      </c>
      <c r="J1259" s="184">
        <v>26484333</v>
      </c>
      <c r="K1259" s="185"/>
      <c r="L1259" s="168"/>
      <c r="M1259" s="185"/>
      <c r="N1259" s="168"/>
      <c r="O1259" s="168"/>
      <c r="P1259" s="168"/>
      <c r="Q1259" s="168"/>
      <c r="R1259" s="168"/>
      <c r="S1259" s="168"/>
      <c r="T1259" s="168"/>
      <c r="U1259" s="168"/>
      <c r="V1259" s="168"/>
      <c r="W1259" s="168" t="s">
        <v>1119</v>
      </c>
      <c r="X1259" s="183" t="s">
        <v>1160</v>
      </c>
      <c r="Y1259" s="168" t="s">
        <v>363</v>
      </c>
      <c r="Z1259" s="170">
        <v>2019011000081</v>
      </c>
      <c r="AA1259" s="170" t="s">
        <v>1161</v>
      </c>
      <c r="AB1259" s="169" t="s">
        <v>1120</v>
      </c>
      <c r="AC1259" s="169" t="s">
        <v>606</v>
      </c>
      <c r="AD1259" s="170">
        <v>3299060</v>
      </c>
      <c r="AE1259" s="169" t="s">
        <v>1135</v>
      </c>
      <c r="AF1259" s="169" t="s">
        <v>607</v>
      </c>
      <c r="AG1259" s="168" t="s">
        <v>1128</v>
      </c>
      <c r="AH1259" s="192"/>
    </row>
    <row r="1260" spans="1:34" ht="98.25" customHeight="1" x14ac:dyDescent="0.25">
      <c r="A1260" s="192"/>
      <c r="B1260" s="168" t="s">
        <v>1314</v>
      </c>
      <c r="C1260" s="168" t="s">
        <v>1388</v>
      </c>
      <c r="D1260" s="168" t="s">
        <v>1388</v>
      </c>
      <c r="E1260" s="183" t="s">
        <v>23</v>
      </c>
      <c r="F1260" s="168" t="s">
        <v>1116</v>
      </c>
      <c r="G1260" s="183" t="s">
        <v>1158</v>
      </c>
      <c r="H1260" s="168" t="s">
        <v>1117</v>
      </c>
      <c r="I1260" s="168" t="s">
        <v>1118</v>
      </c>
      <c r="J1260" s="184">
        <v>22569529</v>
      </c>
      <c r="K1260" s="185"/>
      <c r="L1260" s="168"/>
      <c r="M1260" s="185"/>
      <c r="N1260" s="168"/>
      <c r="O1260" s="168"/>
      <c r="P1260" s="168"/>
      <c r="Q1260" s="168"/>
      <c r="R1260" s="168"/>
      <c r="S1260" s="168"/>
      <c r="T1260" s="168"/>
      <c r="U1260" s="168"/>
      <c r="V1260" s="168"/>
      <c r="W1260" s="168" t="s">
        <v>1119</v>
      </c>
      <c r="X1260" s="183" t="s">
        <v>1160</v>
      </c>
      <c r="Y1260" s="168" t="s">
        <v>363</v>
      </c>
      <c r="Z1260" s="170">
        <v>2019011000081</v>
      </c>
      <c r="AA1260" s="170" t="s">
        <v>1161</v>
      </c>
      <c r="AB1260" s="169" t="s">
        <v>1120</v>
      </c>
      <c r="AC1260" s="169" t="s">
        <v>606</v>
      </c>
      <c r="AD1260" s="170">
        <v>3299060</v>
      </c>
      <c r="AE1260" s="169" t="s">
        <v>1135</v>
      </c>
      <c r="AF1260" s="169" t="s">
        <v>607</v>
      </c>
      <c r="AG1260" s="168" t="s">
        <v>1128</v>
      </c>
      <c r="AH1260" s="192"/>
    </row>
    <row r="1261" spans="1:34" ht="98.25" customHeight="1" x14ac:dyDescent="0.25">
      <c r="A1261" s="192"/>
      <c r="B1261" s="168" t="s">
        <v>1314</v>
      </c>
      <c r="C1261" s="168" t="s">
        <v>1388</v>
      </c>
      <c r="D1261" s="168" t="s">
        <v>1388</v>
      </c>
      <c r="E1261" s="183" t="s">
        <v>23</v>
      </c>
      <c r="F1261" s="168" t="s">
        <v>1116</v>
      </c>
      <c r="G1261" s="183" t="s">
        <v>1158</v>
      </c>
      <c r="H1261" s="168" t="s">
        <v>1117</v>
      </c>
      <c r="I1261" s="168" t="s">
        <v>1118</v>
      </c>
      <c r="J1261" s="184">
        <v>32525466.666666668</v>
      </c>
      <c r="K1261" s="185"/>
      <c r="L1261" s="168"/>
      <c r="M1261" s="185"/>
      <c r="N1261" s="168"/>
      <c r="O1261" s="168"/>
      <c r="P1261" s="168"/>
      <c r="Q1261" s="168"/>
      <c r="R1261" s="168"/>
      <c r="S1261" s="168"/>
      <c r="T1261" s="168"/>
      <c r="U1261" s="168"/>
      <c r="V1261" s="168"/>
      <c r="W1261" s="168" t="s">
        <v>1119</v>
      </c>
      <c r="X1261" s="183" t="s">
        <v>1160</v>
      </c>
      <c r="Y1261" s="168" t="s">
        <v>363</v>
      </c>
      <c r="Z1261" s="170">
        <v>2019011000081</v>
      </c>
      <c r="AA1261" s="170" t="s">
        <v>1161</v>
      </c>
      <c r="AB1261" s="169" t="s">
        <v>1120</v>
      </c>
      <c r="AC1261" s="169" t="s">
        <v>606</v>
      </c>
      <c r="AD1261" s="170">
        <v>3299060</v>
      </c>
      <c r="AE1261" s="169" t="s">
        <v>1135</v>
      </c>
      <c r="AF1261" s="169" t="s">
        <v>607</v>
      </c>
      <c r="AG1261" s="168" t="s">
        <v>1128</v>
      </c>
      <c r="AH1261" s="192"/>
    </row>
    <row r="1262" spans="1:34" ht="98.25" customHeight="1" x14ac:dyDescent="0.25">
      <c r="A1262" s="192"/>
      <c r="B1262" s="168" t="s">
        <v>1314</v>
      </c>
      <c r="C1262" s="168" t="s">
        <v>1388</v>
      </c>
      <c r="D1262" s="168" t="s">
        <v>1388</v>
      </c>
      <c r="E1262" s="183" t="s">
        <v>23</v>
      </c>
      <c r="F1262" s="168" t="s">
        <v>1116</v>
      </c>
      <c r="G1262" s="183" t="s">
        <v>1158</v>
      </c>
      <c r="H1262" s="168" t="s">
        <v>1117</v>
      </c>
      <c r="I1262" s="168" t="s">
        <v>1118</v>
      </c>
      <c r="J1262" s="184">
        <v>30932000</v>
      </c>
      <c r="K1262" s="185"/>
      <c r="L1262" s="168"/>
      <c r="M1262" s="185"/>
      <c r="N1262" s="168"/>
      <c r="O1262" s="168"/>
      <c r="P1262" s="168"/>
      <c r="Q1262" s="168"/>
      <c r="R1262" s="168"/>
      <c r="S1262" s="168"/>
      <c r="T1262" s="168"/>
      <c r="U1262" s="168"/>
      <c r="V1262" s="168"/>
      <c r="W1262" s="168" t="s">
        <v>1119</v>
      </c>
      <c r="X1262" s="183" t="s">
        <v>1160</v>
      </c>
      <c r="Y1262" s="168" t="s">
        <v>363</v>
      </c>
      <c r="Z1262" s="170">
        <v>2019011000081</v>
      </c>
      <c r="AA1262" s="170" t="s">
        <v>1161</v>
      </c>
      <c r="AB1262" s="169" t="s">
        <v>1120</v>
      </c>
      <c r="AC1262" s="169" t="s">
        <v>606</v>
      </c>
      <c r="AD1262" s="170">
        <v>3299060</v>
      </c>
      <c r="AE1262" s="169" t="s">
        <v>1135</v>
      </c>
      <c r="AF1262" s="169" t="s">
        <v>607</v>
      </c>
      <c r="AG1262" s="168" t="s">
        <v>1128</v>
      </c>
      <c r="AH1262" s="192"/>
    </row>
    <row r="1263" spans="1:34" ht="98.25" customHeight="1" x14ac:dyDescent="0.25">
      <c r="A1263" s="192"/>
      <c r="B1263" s="168" t="s">
        <v>1314</v>
      </c>
      <c r="C1263" s="168" t="s">
        <v>1388</v>
      </c>
      <c r="D1263" s="168" t="s">
        <v>1388</v>
      </c>
      <c r="E1263" s="183" t="s">
        <v>23</v>
      </c>
      <c r="F1263" s="168" t="s">
        <v>1116</v>
      </c>
      <c r="G1263" s="183" t="s">
        <v>1158</v>
      </c>
      <c r="H1263" s="168" t="s">
        <v>1117</v>
      </c>
      <c r="I1263" s="168" t="s">
        <v>1118</v>
      </c>
      <c r="J1263" s="184">
        <v>36551900</v>
      </c>
      <c r="K1263" s="185"/>
      <c r="L1263" s="168"/>
      <c r="M1263" s="185"/>
      <c r="N1263" s="168"/>
      <c r="O1263" s="168"/>
      <c r="P1263" s="168"/>
      <c r="Q1263" s="168"/>
      <c r="R1263" s="168"/>
      <c r="S1263" s="168"/>
      <c r="T1263" s="168"/>
      <c r="U1263" s="168"/>
      <c r="V1263" s="168"/>
      <c r="W1263" s="168" t="s">
        <v>1119</v>
      </c>
      <c r="X1263" s="183" t="s">
        <v>1160</v>
      </c>
      <c r="Y1263" s="168" t="s">
        <v>363</v>
      </c>
      <c r="Z1263" s="170">
        <v>2019011000081</v>
      </c>
      <c r="AA1263" s="170" t="s">
        <v>1161</v>
      </c>
      <c r="AB1263" s="169" t="s">
        <v>1120</v>
      </c>
      <c r="AC1263" s="169" t="s">
        <v>606</v>
      </c>
      <c r="AD1263" s="170">
        <v>3299060</v>
      </c>
      <c r="AE1263" s="169" t="s">
        <v>1135</v>
      </c>
      <c r="AF1263" s="169" t="s">
        <v>607</v>
      </c>
      <c r="AG1263" s="168" t="s">
        <v>1128</v>
      </c>
      <c r="AH1263" s="192"/>
    </row>
    <row r="1264" spans="1:34" ht="98.25" customHeight="1" x14ac:dyDescent="0.25">
      <c r="A1264" s="192"/>
      <c r="B1264" s="168" t="s">
        <v>1314</v>
      </c>
      <c r="C1264" s="168" t="s">
        <v>1388</v>
      </c>
      <c r="D1264" s="168" t="s">
        <v>1388</v>
      </c>
      <c r="E1264" s="183" t="s">
        <v>23</v>
      </c>
      <c r="F1264" s="168" t="s">
        <v>1116</v>
      </c>
      <c r="G1264" s="183" t="s">
        <v>1158</v>
      </c>
      <c r="H1264" s="168" t="s">
        <v>1117</v>
      </c>
      <c r="I1264" s="168" t="s">
        <v>1118</v>
      </c>
      <c r="J1264" s="184">
        <v>45373334</v>
      </c>
      <c r="K1264" s="185"/>
      <c r="L1264" s="168"/>
      <c r="M1264" s="185"/>
      <c r="N1264" s="168"/>
      <c r="O1264" s="168"/>
      <c r="P1264" s="168"/>
      <c r="Q1264" s="168"/>
      <c r="R1264" s="168"/>
      <c r="S1264" s="168"/>
      <c r="T1264" s="168"/>
      <c r="U1264" s="168"/>
      <c r="V1264" s="168"/>
      <c r="W1264" s="168" t="s">
        <v>1119</v>
      </c>
      <c r="X1264" s="183" t="s">
        <v>1160</v>
      </c>
      <c r="Y1264" s="168" t="s">
        <v>363</v>
      </c>
      <c r="Z1264" s="170">
        <v>2019011000081</v>
      </c>
      <c r="AA1264" s="170" t="s">
        <v>1161</v>
      </c>
      <c r="AB1264" s="169" t="s">
        <v>1120</v>
      </c>
      <c r="AC1264" s="169" t="s">
        <v>606</v>
      </c>
      <c r="AD1264" s="170">
        <v>3299060</v>
      </c>
      <c r="AE1264" s="169" t="s">
        <v>1135</v>
      </c>
      <c r="AF1264" s="169" t="s">
        <v>607</v>
      </c>
      <c r="AG1264" s="168" t="s">
        <v>1208</v>
      </c>
      <c r="AH1264" s="192"/>
    </row>
    <row r="1265" spans="1:34" ht="98.25" customHeight="1" x14ac:dyDescent="0.25">
      <c r="A1265" s="192"/>
      <c r="B1265" s="168" t="s">
        <v>1314</v>
      </c>
      <c r="C1265" s="168" t="s">
        <v>1388</v>
      </c>
      <c r="D1265" s="168" t="s">
        <v>1388</v>
      </c>
      <c r="E1265" s="183" t="s">
        <v>23</v>
      </c>
      <c r="F1265" s="168" t="s">
        <v>1116</v>
      </c>
      <c r="G1265" s="183" t="s">
        <v>1158</v>
      </c>
      <c r="H1265" s="168" t="s">
        <v>1117</v>
      </c>
      <c r="I1265" s="168" t="s">
        <v>1118</v>
      </c>
      <c r="J1265" s="184">
        <v>44690000</v>
      </c>
      <c r="K1265" s="185"/>
      <c r="L1265" s="168"/>
      <c r="M1265" s="185"/>
      <c r="N1265" s="168"/>
      <c r="O1265" s="168"/>
      <c r="P1265" s="168"/>
      <c r="Q1265" s="168"/>
      <c r="R1265" s="168"/>
      <c r="S1265" s="168"/>
      <c r="T1265" s="168"/>
      <c r="U1265" s="168"/>
      <c r="V1265" s="168"/>
      <c r="W1265" s="168" t="s">
        <v>1119</v>
      </c>
      <c r="X1265" s="183" t="s">
        <v>1160</v>
      </c>
      <c r="Y1265" s="168" t="s">
        <v>363</v>
      </c>
      <c r="Z1265" s="170">
        <v>2019011000081</v>
      </c>
      <c r="AA1265" s="170" t="s">
        <v>1161</v>
      </c>
      <c r="AB1265" s="169" t="s">
        <v>1120</v>
      </c>
      <c r="AC1265" s="169" t="s">
        <v>606</v>
      </c>
      <c r="AD1265" s="170">
        <v>3299060</v>
      </c>
      <c r="AE1265" s="169" t="s">
        <v>1135</v>
      </c>
      <c r="AF1265" s="169" t="s">
        <v>607</v>
      </c>
      <c r="AG1265" s="168" t="s">
        <v>1128</v>
      </c>
      <c r="AH1265" s="192"/>
    </row>
    <row r="1266" spans="1:34" ht="98.25" customHeight="1" x14ac:dyDescent="0.25">
      <c r="A1266" s="192"/>
      <c r="B1266" s="168" t="s">
        <v>1314</v>
      </c>
      <c r="C1266" s="168" t="s">
        <v>1388</v>
      </c>
      <c r="D1266" s="168" t="s">
        <v>1388</v>
      </c>
      <c r="E1266" s="183" t="s">
        <v>23</v>
      </c>
      <c r="F1266" s="168" t="s">
        <v>1116</v>
      </c>
      <c r="G1266" s="183" t="s">
        <v>1158</v>
      </c>
      <c r="H1266" s="168" t="s">
        <v>1117</v>
      </c>
      <c r="I1266" s="168" t="s">
        <v>1118</v>
      </c>
      <c r="J1266" s="184">
        <v>41404000</v>
      </c>
      <c r="K1266" s="185"/>
      <c r="L1266" s="168"/>
      <c r="M1266" s="185"/>
      <c r="N1266" s="168"/>
      <c r="O1266" s="168"/>
      <c r="P1266" s="168"/>
      <c r="Q1266" s="168"/>
      <c r="R1266" s="168"/>
      <c r="S1266" s="168"/>
      <c r="T1266" s="168"/>
      <c r="U1266" s="168"/>
      <c r="V1266" s="168"/>
      <c r="W1266" s="168" t="s">
        <v>1119</v>
      </c>
      <c r="X1266" s="183" t="s">
        <v>1160</v>
      </c>
      <c r="Y1266" s="168" t="s">
        <v>363</v>
      </c>
      <c r="Z1266" s="170">
        <v>2019011000081</v>
      </c>
      <c r="AA1266" s="170" t="s">
        <v>1161</v>
      </c>
      <c r="AB1266" s="169" t="s">
        <v>1120</v>
      </c>
      <c r="AC1266" s="169" t="s">
        <v>606</v>
      </c>
      <c r="AD1266" s="170">
        <v>3299060</v>
      </c>
      <c r="AE1266" s="169" t="s">
        <v>1135</v>
      </c>
      <c r="AF1266" s="169" t="s">
        <v>607</v>
      </c>
      <c r="AG1266" s="168" t="s">
        <v>1128</v>
      </c>
      <c r="AH1266" s="192"/>
    </row>
    <row r="1267" spans="1:34" ht="98.25" customHeight="1" x14ac:dyDescent="0.25">
      <c r="A1267" s="192"/>
      <c r="B1267" s="168" t="s">
        <v>1314</v>
      </c>
      <c r="C1267" s="168" t="s">
        <v>1388</v>
      </c>
      <c r="D1267" s="168" t="s">
        <v>1388</v>
      </c>
      <c r="E1267" s="183" t="s">
        <v>23</v>
      </c>
      <c r="F1267" s="168" t="s">
        <v>1116</v>
      </c>
      <c r="G1267" s="183" t="s">
        <v>1158</v>
      </c>
      <c r="H1267" s="168" t="s">
        <v>1117</v>
      </c>
      <c r="I1267" s="168" t="s">
        <v>1118</v>
      </c>
      <c r="J1267" s="184">
        <v>107449331</v>
      </c>
      <c r="K1267" s="185"/>
      <c r="L1267" s="168"/>
      <c r="M1267" s="185"/>
      <c r="N1267" s="168"/>
      <c r="O1267" s="168"/>
      <c r="P1267" s="168"/>
      <c r="Q1267" s="168"/>
      <c r="R1267" s="168"/>
      <c r="S1267" s="168"/>
      <c r="T1267" s="168"/>
      <c r="U1267" s="168"/>
      <c r="V1267" s="168"/>
      <c r="W1267" s="168" t="s">
        <v>1119</v>
      </c>
      <c r="X1267" s="183" t="s">
        <v>1160</v>
      </c>
      <c r="Y1267" s="168" t="s">
        <v>363</v>
      </c>
      <c r="Z1267" s="170">
        <v>2019011000081</v>
      </c>
      <c r="AA1267" s="170" t="s">
        <v>1161</v>
      </c>
      <c r="AB1267" s="169" t="s">
        <v>1120</v>
      </c>
      <c r="AC1267" s="169" t="s">
        <v>606</v>
      </c>
      <c r="AD1267" s="170">
        <v>3299060</v>
      </c>
      <c r="AE1267" s="169" t="s">
        <v>1135</v>
      </c>
      <c r="AF1267" s="169" t="s">
        <v>607</v>
      </c>
      <c r="AG1267" s="168" t="s">
        <v>1137</v>
      </c>
      <c r="AH1267" s="192"/>
    </row>
    <row r="1268" spans="1:34" ht="98.25" customHeight="1" x14ac:dyDescent="0.25">
      <c r="A1268" s="192"/>
      <c r="B1268" s="168" t="s">
        <v>1314</v>
      </c>
      <c r="C1268" s="168" t="s">
        <v>1388</v>
      </c>
      <c r="D1268" s="168" t="s">
        <v>1388</v>
      </c>
      <c r="E1268" s="183" t="s">
        <v>23</v>
      </c>
      <c r="F1268" s="168" t="s">
        <v>1116</v>
      </c>
      <c r="G1268" s="183" t="s">
        <v>1158</v>
      </c>
      <c r="H1268" s="168" t="s">
        <v>1117</v>
      </c>
      <c r="I1268" s="168" t="s">
        <v>1118</v>
      </c>
      <c r="J1268" s="184">
        <v>74648000</v>
      </c>
      <c r="K1268" s="185"/>
      <c r="L1268" s="168"/>
      <c r="M1268" s="185"/>
      <c r="N1268" s="168"/>
      <c r="O1268" s="168"/>
      <c r="P1268" s="168"/>
      <c r="Q1268" s="168"/>
      <c r="R1268" s="168"/>
      <c r="S1268" s="168"/>
      <c r="T1268" s="168"/>
      <c r="U1268" s="168"/>
      <c r="V1268" s="168"/>
      <c r="W1268" s="168" t="s">
        <v>1119</v>
      </c>
      <c r="X1268" s="183" t="s">
        <v>1160</v>
      </c>
      <c r="Y1268" s="168" t="s">
        <v>363</v>
      </c>
      <c r="Z1268" s="170">
        <v>2019011000081</v>
      </c>
      <c r="AA1268" s="170" t="s">
        <v>1161</v>
      </c>
      <c r="AB1268" s="169" t="s">
        <v>1120</v>
      </c>
      <c r="AC1268" s="169" t="s">
        <v>606</v>
      </c>
      <c r="AD1268" s="170">
        <v>3299060</v>
      </c>
      <c r="AE1268" s="169" t="s">
        <v>1135</v>
      </c>
      <c r="AF1268" s="169" t="s">
        <v>607</v>
      </c>
      <c r="AG1268" s="168" t="s">
        <v>1128</v>
      </c>
      <c r="AH1268" s="192"/>
    </row>
    <row r="1269" spans="1:34" ht="98.25" customHeight="1" x14ac:dyDescent="0.25">
      <c r="A1269" s="192"/>
      <c r="B1269" s="168" t="s">
        <v>1314</v>
      </c>
      <c r="C1269" s="168" t="s">
        <v>1388</v>
      </c>
      <c r="D1269" s="168" t="s">
        <v>1388</v>
      </c>
      <c r="E1269" s="183" t="s">
        <v>23</v>
      </c>
      <c r="F1269" s="168" t="s">
        <v>1116</v>
      </c>
      <c r="G1269" s="183" t="s">
        <v>1158</v>
      </c>
      <c r="H1269" s="168" t="s">
        <v>1117</v>
      </c>
      <c r="I1269" s="168" t="s">
        <v>1118</v>
      </c>
      <c r="J1269" s="184">
        <v>44660099.333333299</v>
      </c>
      <c r="K1269" s="185"/>
      <c r="L1269" s="168"/>
      <c r="M1269" s="185"/>
      <c r="N1269" s="168"/>
      <c r="O1269" s="168"/>
      <c r="P1269" s="168"/>
      <c r="Q1269" s="168"/>
      <c r="R1269" s="168"/>
      <c r="S1269" s="168"/>
      <c r="T1269" s="168"/>
      <c r="U1269" s="168"/>
      <c r="V1269" s="168"/>
      <c r="W1269" s="168" t="s">
        <v>1119</v>
      </c>
      <c r="X1269" s="183" t="s">
        <v>1160</v>
      </c>
      <c r="Y1269" s="168" t="s">
        <v>363</v>
      </c>
      <c r="Z1269" s="170">
        <v>2019011000081</v>
      </c>
      <c r="AA1269" s="170" t="s">
        <v>1161</v>
      </c>
      <c r="AB1269" s="169" t="s">
        <v>1120</v>
      </c>
      <c r="AC1269" s="169" t="s">
        <v>606</v>
      </c>
      <c r="AD1269" s="170">
        <v>3299060</v>
      </c>
      <c r="AE1269" s="169" t="s">
        <v>1135</v>
      </c>
      <c r="AF1269" s="169" t="s">
        <v>607</v>
      </c>
      <c r="AG1269" s="168" t="s">
        <v>1128</v>
      </c>
      <c r="AH1269" s="192"/>
    </row>
    <row r="1270" spans="1:34" ht="98.25" customHeight="1" x14ac:dyDescent="0.25">
      <c r="A1270" s="192"/>
      <c r="B1270" s="168" t="s">
        <v>1314</v>
      </c>
      <c r="C1270" s="168" t="s">
        <v>1388</v>
      </c>
      <c r="D1270" s="168" t="s">
        <v>1388</v>
      </c>
      <c r="E1270" s="183" t="s">
        <v>23</v>
      </c>
      <c r="F1270" s="168" t="s">
        <v>1152</v>
      </c>
      <c r="G1270" s="183" t="s">
        <v>1158</v>
      </c>
      <c r="H1270" s="168" t="s">
        <v>1320</v>
      </c>
      <c r="I1270" s="168" t="s">
        <v>1118</v>
      </c>
      <c r="J1270" s="186">
        <v>0</v>
      </c>
      <c r="K1270" s="185">
        <v>0</v>
      </c>
      <c r="L1270" s="168">
        <v>0</v>
      </c>
      <c r="M1270" s="185">
        <v>0</v>
      </c>
      <c r="N1270" s="168">
        <v>0</v>
      </c>
      <c r="O1270" s="168">
        <v>0</v>
      </c>
      <c r="P1270" s="168">
        <v>0</v>
      </c>
      <c r="Q1270" s="168">
        <v>0</v>
      </c>
      <c r="R1270" s="168">
        <v>0</v>
      </c>
      <c r="S1270" s="168">
        <v>0</v>
      </c>
      <c r="T1270" s="168">
        <v>0</v>
      </c>
      <c r="U1270" s="168">
        <v>0</v>
      </c>
      <c r="V1270" s="168">
        <v>0</v>
      </c>
      <c r="W1270" s="168" t="s">
        <v>1165</v>
      </c>
      <c r="X1270" s="183" t="s">
        <v>1160</v>
      </c>
      <c r="Y1270" s="168" t="s">
        <v>55</v>
      </c>
      <c r="Z1270" s="170">
        <v>2017011000179</v>
      </c>
      <c r="AA1270" s="170" t="s">
        <v>1238</v>
      </c>
      <c r="AB1270" s="169" t="s">
        <v>1179</v>
      </c>
      <c r="AC1270" s="169" t="s">
        <v>1235</v>
      </c>
      <c r="AD1270" s="170">
        <v>3202036</v>
      </c>
      <c r="AE1270" s="169" t="s">
        <v>1347</v>
      </c>
      <c r="AF1270" s="169" t="s">
        <v>1348</v>
      </c>
      <c r="AG1270" s="168" t="s">
        <v>1192</v>
      </c>
      <c r="AH1270" s="192"/>
    </row>
    <row r="1271" spans="1:34" ht="98.25" customHeight="1" x14ac:dyDescent="0.25">
      <c r="A1271" s="192"/>
      <c r="B1271" s="168" t="s">
        <v>1314</v>
      </c>
      <c r="C1271" s="168" t="s">
        <v>1388</v>
      </c>
      <c r="D1271" s="168" t="s">
        <v>1388</v>
      </c>
      <c r="E1271" s="183" t="s">
        <v>23</v>
      </c>
      <c r="F1271" s="168" t="s">
        <v>1152</v>
      </c>
      <c r="G1271" s="183" t="s">
        <v>1158</v>
      </c>
      <c r="H1271" s="168" t="s">
        <v>1320</v>
      </c>
      <c r="I1271" s="168" t="s">
        <v>1118</v>
      </c>
      <c r="J1271" s="186">
        <v>200000</v>
      </c>
      <c r="K1271" s="185">
        <v>0</v>
      </c>
      <c r="L1271" s="168">
        <v>0</v>
      </c>
      <c r="M1271" s="185">
        <v>0</v>
      </c>
      <c r="N1271" s="168">
        <v>0</v>
      </c>
      <c r="O1271" s="168">
        <v>0</v>
      </c>
      <c r="P1271" s="168">
        <v>0</v>
      </c>
      <c r="Q1271" s="168">
        <v>0</v>
      </c>
      <c r="R1271" s="168">
        <v>0</v>
      </c>
      <c r="S1271" s="168">
        <v>0</v>
      </c>
      <c r="T1271" s="168">
        <v>0</v>
      </c>
      <c r="U1271" s="168">
        <v>0</v>
      </c>
      <c r="V1271" s="168">
        <v>0</v>
      </c>
      <c r="W1271" s="168" t="s">
        <v>1165</v>
      </c>
      <c r="X1271" s="183" t="s">
        <v>1160</v>
      </c>
      <c r="Y1271" s="168" t="s">
        <v>55</v>
      </c>
      <c r="Z1271" s="170">
        <v>2017011000179</v>
      </c>
      <c r="AA1271" s="170" t="s">
        <v>1238</v>
      </c>
      <c r="AB1271" s="169" t="s">
        <v>1179</v>
      </c>
      <c r="AC1271" s="169" t="s">
        <v>1180</v>
      </c>
      <c r="AD1271" s="170">
        <v>3202008</v>
      </c>
      <c r="AE1271" s="169" t="s">
        <v>1181</v>
      </c>
      <c r="AF1271" s="169" t="s">
        <v>1182</v>
      </c>
      <c r="AG1271" s="168" t="s">
        <v>1192</v>
      </c>
      <c r="AH1271" s="192"/>
    </row>
    <row r="1272" spans="1:34" ht="98.25" customHeight="1" x14ac:dyDescent="0.25">
      <c r="A1272" s="192"/>
      <c r="B1272" s="168" t="s">
        <v>1314</v>
      </c>
      <c r="C1272" s="168" t="s">
        <v>1388</v>
      </c>
      <c r="D1272" s="168" t="s">
        <v>1388</v>
      </c>
      <c r="E1272" s="183" t="s">
        <v>23</v>
      </c>
      <c r="F1272" s="168" t="s">
        <v>1152</v>
      </c>
      <c r="G1272" s="183" t="s">
        <v>1158</v>
      </c>
      <c r="H1272" s="168" t="s">
        <v>1320</v>
      </c>
      <c r="I1272" s="168" t="s">
        <v>1118</v>
      </c>
      <c r="J1272" s="186">
        <v>400000</v>
      </c>
      <c r="K1272" s="185">
        <v>0</v>
      </c>
      <c r="L1272" s="168">
        <v>0</v>
      </c>
      <c r="M1272" s="185">
        <v>0</v>
      </c>
      <c r="N1272" s="168">
        <v>0</v>
      </c>
      <c r="O1272" s="168">
        <v>0</v>
      </c>
      <c r="P1272" s="168">
        <v>0</v>
      </c>
      <c r="Q1272" s="168">
        <v>0</v>
      </c>
      <c r="R1272" s="168">
        <v>0</v>
      </c>
      <c r="S1272" s="168">
        <v>0</v>
      </c>
      <c r="T1272" s="168">
        <v>0</v>
      </c>
      <c r="U1272" s="168">
        <v>0</v>
      </c>
      <c r="V1272" s="168">
        <v>0</v>
      </c>
      <c r="W1272" s="168" t="s">
        <v>1165</v>
      </c>
      <c r="X1272" s="183" t="s">
        <v>1160</v>
      </c>
      <c r="Y1272" s="168" t="s">
        <v>55</v>
      </c>
      <c r="Z1272" s="170">
        <v>2017011000179</v>
      </c>
      <c r="AA1272" s="170" t="s">
        <v>1238</v>
      </c>
      <c r="AB1272" s="169" t="s">
        <v>1179</v>
      </c>
      <c r="AC1272" s="169" t="s">
        <v>1180</v>
      </c>
      <c r="AD1272" s="170">
        <v>3202008</v>
      </c>
      <c r="AE1272" s="169" t="s">
        <v>1181</v>
      </c>
      <c r="AF1272" s="169" t="s">
        <v>1182</v>
      </c>
      <c r="AG1272" s="168" t="s">
        <v>1192</v>
      </c>
      <c r="AH1272" s="192"/>
    </row>
    <row r="1273" spans="1:34" ht="98.25" customHeight="1" x14ac:dyDescent="0.25">
      <c r="A1273" s="192"/>
      <c r="B1273" s="168" t="s">
        <v>1314</v>
      </c>
      <c r="C1273" s="168" t="s">
        <v>1388</v>
      </c>
      <c r="D1273" s="168" t="s">
        <v>1388</v>
      </c>
      <c r="E1273" s="183" t="s">
        <v>23</v>
      </c>
      <c r="F1273" s="168" t="s">
        <v>1152</v>
      </c>
      <c r="G1273" s="183" t="s">
        <v>1158</v>
      </c>
      <c r="H1273" s="168" t="s">
        <v>1320</v>
      </c>
      <c r="I1273" s="168" t="s">
        <v>1118</v>
      </c>
      <c r="J1273" s="186">
        <v>500000</v>
      </c>
      <c r="K1273" s="185">
        <v>0</v>
      </c>
      <c r="L1273" s="168">
        <v>0</v>
      </c>
      <c r="M1273" s="185">
        <v>0</v>
      </c>
      <c r="N1273" s="168">
        <v>0</v>
      </c>
      <c r="O1273" s="168">
        <v>0</v>
      </c>
      <c r="P1273" s="168">
        <v>0</v>
      </c>
      <c r="Q1273" s="168">
        <v>0</v>
      </c>
      <c r="R1273" s="168">
        <v>0</v>
      </c>
      <c r="S1273" s="168">
        <v>0</v>
      </c>
      <c r="T1273" s="168">
        <v>0</v>
      </c>
      <c r="U1273" s="168">
        <v>0</v>
      </c>
      <c r="V1273" s="168">
        <v>0</v>
      </c>
      <c r="W1273" s="168" t="s">
        <v>1165</v>
      </c>
      <c r="X1273" s="183" t="s">
        <v>1160</v>
      </c>
      <c r="Y1273" s="168" t="s">
        <v>55</v>
      </c>
      <c r="Z1273" s="170">
        <v>2017011000179</v>
      </c>
      <c r="AA1273" s="170" t="s">
        <v>1238</v>
      </c>
      <c r="AB1273" s="169" t="s">
        <v>1179</v>
      </c>
      <c r="AC1273" s="169" t="s">
        <v>1180</v>
      </c>
      <c r="AD1273" s="170">
        <v>3202008</v>
      </c>
      <c r="AE1273" s="169" t="s">
        <v>1181</v>
      </c>
      <c r="AF1273" s="169" t="s">
        <v>1182</v>
      </c>
      <c r="AG1273" s="168" t="s">
        <v>1192</v>
      </c>
      <c r="AH1273" s="192"/>
    </row>
    <row r="1274" spans="1:34" ht="98.25" customHeight="1" x14ac:dyDescent="0.25">
      <c r="A1274" s="192"/>
      <c r="B1274" s="168" t="s">
        <v>1314</v>
      </c>
      <c r="C1274" s="168" t="s">
        <v>1388</v>
      </c>
      <c r="D1274" s="168" t="s">
        <v>1388</v>
      </c>
      <c r="E1274" s="183" t="s">
        <v>23</v>
      </c>
      <c r="F1274" s="168" t="s">
        <v>1152</v>
      </c>
      <c r="G1274" s="183" t="s">
        <v>1158</v>
      </c>
      <c r="H1274" s="168" t="s">
        <v>1320</v>
      </c>
      <c r="I1274" s="168" t="s">
        <v>1118</v>
      </c>
      <c r="J1274" s="186">
        <v>500000</v>
      </c>
      <c r="K1274" s="185">
        <v>0</v>
      </c>
      <c r="L1274" s="168">
        <v>0</v>
      </c>
      <c r="M1274" s="185">
        <v>0</v>
      </c>
      <c r="N1274" s="168">
        <v>0</v>
      </c>
      <c r="O1274" s="168">
        <v>0</v>
      </c>
      <c r="P1274" s="168">
        <v>0</v>
      </c>
      <c r="Q1274" s="168">
        <v>0</v>
      </c>
      <c r="R1274" s="168">
        <v>0</v>
      </c>
      <c r="S1274" s="168">
        <v>0</v>
      </c>
      <c r="T1274" s="168">
        <v>0</v>
      </c>
      <c r="U1274" s="168">
        <v>0</v>
      </c>
      <c r="V1274" s="168">
        <v>0</v>
      </c>
      <c r="W1274" s="168" t="s">
        <v>1165</v>
      </c>
      <c r="X1274" s="183" t="s">
        <v>1160</v>
      </c>
      <c r="Y1274" s="168" t="s">
        <v>55</v>
      </c>
      <c r="Z1274" s="170">
        <v>2017011000179</v>
      </c>
      <c r="AA1274" s="170" t="s">
        <v>1238</v>
      </c>
      <c r="AB1274" s="169" t="s">
        <v>1179</v>
      </c>
      <c r="AC1274" s="169" t="s">
        <v>1180</v>
      </c>
      <c r="AD1274" s="170">
        <v>3202008</v>
      </c>
      <c r="AE1274" s="169" t="s">
        <v>1181</v>
      </c>
      <c r="AF1274" s="169" t="s">
        <v>1182</v>
      </c>
      <c r="AG1274" s="168" t="s">
        <v>1192</v>
      </c>
      <c r="AH1274" s="192"/>
    </row>
    <row r="1275" spans="1:34" ht="98.25" customHeight="1" x14ac:dyDescent="0.25">
      <c r="A1275" s="192"/>
      <c r="B1275" s="168" t="s">
        <v>1314</v>
      </c>
      <c r="C1275" s="168" t="s">
        <v>1388</v>
      </c>
      <c r="D1275" s="168" t="s">
        <v>1388</v>
      </c>
      <c r="E1275" s="183" t="s">
        <v>23</v>
      </c>
      <c r="F1275" s="168" t="s">
        <v>1152</v>
      </c>
      <c r="G1275" s="183" t="s">
        <v>1158</v>
      </c>
      <c r="H1275" s="168" t="s">
        <v>1320</v>
      </c>
      <c r="I1275" s="168" t="s">
        <v>1118</v>
      </c>
      <c r="J1275" s="186">
        <v>600000</v>
      </c>
      <c r="K1275" s="185">
        <v>0</v>
      </c>
      <c r="L1275" s="168">
        <v>0</v>
      </c>
      <c r="M1275" s="185">
        <v>0</v>
      </c>
      <c r="N1275" s="168">
        <v>0</v>
      </c>
      <c r="O1275" s="168">
        <v>0</v>
      </c>
      <c r="P1275" s="168">
        <v>0</v>
      </c>
      <c r="Q1275" s="168">
        <v>0</v>
      </c>
      <c r="R1275" s="168">
        <v>0</v>
      </c>
      <c r="S1275" s="168">
        <v>0</v>
      </c>
      <c r="T1275" s="168">
        <v>0</v>
      </c>
      <c r="U1275" s="168">
        <v>0</v>
      </c>
      <c r="V1275" s="168">
        <v>0</v>
      </c>
      <c r="W1275" s="168" t="s">
        <v>1165</v>
      </c>
      <c r="X1275" s="183" t="s">
        <v>1160</v>
      </c>
      <c r="Y1275" s="168" t="s">
        <v>55</v>
      </c>
      <c r="Z1275" s="170">
        <v>2017011000179</v>
      </c>
      <c r="AA1275" s="170" t="s">
        <v>1238</v>
      </c>
      <c r="AB1275" s="169" t="s">
        <v>1179</v>
      </c>
      <c r="AC1275" s="169" t="s">
        <v>1180</v>
      </c>
      <c r="AD1275" s="170">
        <v>3202008</v>
      </c>
      <c r="AE1275" s="169" t="s">
        <v>1181</v>
      </c>
      <c r="AF1275" s="169" t="s">
        <v>1182</v>
      </c>
      <c r="AG1275" s="168" t="s">
        <v>1192</v>
      </c>
      <c r="AH1275" s="192"/>
    </row>
    <row r="1276" spans="1:34" ht="98.25" customHeight="1" x14ac:dyDescent="0.25">
      <c r="A1276" s="192"/>
      <c r="B1276" s="168" t="s">
        <v>1314</v>
      </c>
      <c r="C1276" s="168" t="s">
        <v>1388</v>
      </c>
      <c r="D1276" s="168" t="s">
        <v>1388</v>
      </c>
      <c r="E1276" s="183" t="s">
        <v>23</v>
      </c>
      <c r="F1276" s="168" t="s">
        <v>1152</v>
      </c>
      <c r="G1276" s="183" t="s">
        <v>1158</v>
      </c>
      <c r="H1276" s="168" t="s">
        <v>1320</v>
      </c>
      <c r="I1276" s="168" t="s">
        <v>1118</v>
      </c>
      <c r="J1276" s="186">
        <v>700000</v>
      </c>
      <c r="K1276" s="185">
        <v>0</v>
      </c>
      <c r="L1276" s="168">
        <v>0</v>
      </c>
      <c r="M1276" s="185">
        <v>0</v>
      </c>
      <c r="N1276" s="168">
        <v>0</v>
      </c>
      <c r="O1276" s="168">
        <v>0</v>
      </c>
      <c r="P1276" s="168">
        <v>0</v>
      </c>
      <c r="Q1276" s="168">
        <v>0</v>
      </c>
      <c r="R1276" s="168">
        <v>0</v>
      </c>
      <c r="S1276" s="168">
        <v>0</v>
      </c>
      <c r="T1276" s="168">
        <v>0</v>
      </c>
      <c r="U1276" s="168">
        <v>0</v>
      </c>
      <c r="V1276" s="168">
        <v>0</v>
      </c>
      <c r="W1276" s="168" t="s">
        <v>1165</v>
      </c>
      <c r="X1276" s="183" t="s">
        <v>1160</v>
      </c>
      <c r="Y1276" s="168" t="s">
        <v>55</v>
      </c>
      <c r="Z1276" s="170">
        <v>2017011000179</v>
      </c>
      <c r="AA1276" s="170" t="s">
        <v>1238</v>
      </c>
      <c r="AB1276" s="169" t="s">
        <v>1179</v>
      </c>
      <c r="AC1276" s="169" t="s">
        <v>1180</v>
      </c>
      <c r="AD1276" s="170">
        <v>3202008</v>
      </c>
      <c r="AE1276" s="169" t="s">
        <v>1181</v>
      </c>
      <c r="AF1276" s="169" t="s">
        <v>1182</v>
      </c>
      <c r="AG1276" s="168" t="s">
        <v>1192</v>
      </c>
      <c r="AH1276" s="192"/>
    </row>
    <row r="1277" spans="1:34" ht="98.25" customHeight="1" x14ac:dyDescent="0.25">
      <c r="A1277" s="192"/>
      <c r="B1277" s="168" t="s">
        <v>1314</v>
      </c>
      <c r="C1277" s="168" t="s">
        <v>1388</v>
      </c>
      <c r="D1277" s="168" t="s">
        <v>1388</v>
      </c>
      <c r="E1277" s="183" t="s">
        <v>23</v>
      </c>
      <c r="F1277" s="168" t="s">
        <v>1152</v>
      </c>
      <c r="G1277" s="183" t="s">
        <v>1158</v>
      </c>
      <c r="H1277" s="168" t="s">
        <v>1320</v>
      </c>
      <c r="I1277" s="168" t="s">
        <v>1118</v>
      </c>
      <c r="J1277" s="186">
        <v>3500000</v>
      </c>
      <c r="K1277" s="185">
        <v>0</v>
      </c>
      <c r="L1277" s="168">
        <v>0</v>
      </c>
      <c r="M1277" s="185">
        <v>0</v>
      </c>
      <c r="N1277" s="168">
        <v>0</v>
      </c>
      <c r="O1277" s="168">
        <v>0</v>
      </c>
      <c r="P1277" s="168">
        <v>0</v>
      </c>
      <c r="Q1277" s="168">
        <v>0</v>
      </c>
      <c r="R1277" s="168">
        <v>0</v>
      </c>
      <c r="S1277" s="168">
        <v>0</v>
      </c>
      <c r="T1277" s="168">
        <v>0</v>
      </c>
      <c r="U1277" s="168">
        <v>0</v>
      </c>
      <c r="V1277" s="168">
        <v>0</v>
      </c>
      <c r="W1277" s="168" t="s">
        <v>1165</v>
      </c>
      <c r="X1277" s="183" t="s">
        <v>1160</v>
      </c>
      <c r="Y1277" s="168" t="s">
        <v>55</v>
      </c>
      <c r="Z1277" s="170">
        <v>2017011000179</v>
      </c>
      <c r="AA1277" s="170" t="s">
        <v>1238</v>
      </c>
      <c r="AB1277" s="169" t="s">
        <v>1179</v>
      </c>
      <c r="AC1277" s="169" t="s">
        <v>1180</v>
      </c>
      <c r="AD1277" s="170">
        <v>3202008</v>
      </c>
      <c r="AE1277" s="169" t="s">
        <v>1181</v>
      </c>
      <c r="AF1277" s="169" t="s">
        <v>1182</v>
      </c>
      <c r="AG1277" s="168" t="s">
        <v>1192</v>
      </c>
      <c r="AH1277" s="192"/>
    </row>
    <row r="1278" spans="1:34" ht="98.25" customHeight="1" x14ac:dyDescent="0.25">
      <c r="A1278" s="192"/>
      <c r="B1278" s="168" t="s">
        <v>1314</v>
      </c>
      <c r="C1278" s="168" t="s">
        <v>1388</v>
      </c>
      <c r="D1278" s="168" t="s">
        <v>1388</v>
      </c>
      <c r="E1278" s="183" t="s">
        <v>23</v>
      </c>
      <c r="F1278" s="168" t="s">
        <v>1152</v>
      </c>
      <c r="G1278" s="183" t="s">
        <v>1158</v>
      </c>
      <c r="H1278" s="168" t="s">
        <v>1320</v>
      </c>
      <c r="I1278" s="168" t="s">
        <v>1118</v>
      </c>
      <c r="J1278" s="186">
        <v>1888221</v>
      </c>
      <c r="K1278" s="185">
        <v>0</v>
      </c>
      <c r="L1278" s="168">
        <v>0</v>
      </c>
      <c r="M1278" s="185">
        <v>0</v>
      </c>
      <c r="N1278" s="168">
        <v>0</v>
      </c>
      <c r="O1278" s="168">
        <v>0</v>
      </c>
      <c r="P1278" s="168">
        <v>0</v>
      </c>
      <c r="Q1278" s="168">
        <v>0</v>
      </c>
      <c r="R1278" s="168">
        <v>0</v>
      </c>
      <c r="S1278" s="168">
        <v>0</v>
      </c>
      <c r="T1278" s="168">
        <v>0</v>
      </c>
      <c r="U1278" s="168">
        <v>0</v>
      </c>
      <c r="V1278" s="168">
        <v>0</v>
      </c>
      <c r="W1278" s="168" t="s">
        <v>1165</v>
      </c>
      <c r="X1278" s="183" t="s">
        <v>1160</v>
      </c>
      <c r="Y1278" s="168" t="s">
        <v>55</v>
      </c>
      <c r="Z1278" s="170">
        <v>2017011000179</v>
      </c>
      <c r="AA1278" s="170" t="s">
        <v>1238</v>
      </c>
      <c r="AB1278" s="169" t="s">
        <v>1179</v>
      </c>
      <c r="AC1278" s="169" t="s">
        <v>1180</v>
      </c>
      <c r="AD1278" s="170">
        <v>3202008</v>
      </c>
      <c r="AE1278" s="169" t="s">
        <v>1181</v>
      </c>
      <c r="AF1278" s="169" t="s">
        <v>1182</v>
      </c>
      <c r="AG1278" s="168" t="s">
        <v>1192</v>
      </c>
      <c r="AH1278" s="192"/>
    </row>
    <row r="1279" spans="1:34" ht="98.25" customHeight="1" x14ac:dyDescent="0.25">
      <c r="A1279" s="192"/>
      <c r="B1279" s="168" t="s">
        <v>1314</v>
      </c>
      <c r="C1279" s="168" t="s">
        <v>1388</v>
      </c>
      <c r="D1279" s="168" t="s">
        <v>1388</v>
      </c>
      <c r="E1279" s="183" t="s">
        <v>23</v>
      </c>
      <c r="F1279" s="168" t="s">
        <v>1152</v>
      </c>
      <c r="G1279" s="183" t="s">
        <v>1158</v>
      </c>
      <c r="H1279" s="168" t="s">
        <v>1320</v>
      </c>
      <c r="I1279" s="168" t="s">
        <v>1118</v>
      </c>
      <c r="J1279" s="186">
        <v>2500000</v>
      </c>
      <c r="K1279" s="185">
        <v>0</v>
      </c>
      <c r="L1279" s="168">
        <v>0</v>
      </c>
      <c r="M1279" s="185">
        <v>0</v>
      </c>
      <c r="N1279" s="168">
        <v>0</v>
      </c>
      <c r="O1279" s="168">
        <v>0</v>
      </c>
      <c r="P1279" s="168">
        <v>0</v>
      </c>
      <c r="Q1279" s="168">
        <v>0</v>
      </c>
      <c r="R1279" s="168">
        <v>0</v>
      </c>
      <c r="S1279" s="168">
        <v>0</v>
      </c>
      <c r="T1279" s="168">
        <v>0</v>
      </c>
      <c r="U1279" s="168">
        <v>0</v>
      </c>
      <c r="V1279" s="168">
        <v>0</v>
      </c>
      <c r="W1279" s="168" t="s">
        <v>1165</v>
      </c>
      <c r="X1279" s="183" t="s">
        <v>1160</v>
      </c>
      <c r="Y1279" s="168" t="s">
        <v>55</v>
      </c>
      <c r="Z1279" s="170">
        <v>2017011000179</v>
      </c>
      <c r="AA1279" s="170" t="s">
        <v>1238</v>
      </c>
      <c r="AB1279" s="169" t="s">
        <v>1179</v>
      </c>
      <c r="AC1279" s="169" t="s">
        <v>1180</v>
      </c>
      <c r="AD1279" s="170">
        <v>3202008</v>
      </c>
      <c r="AE1279" s="169" t="s">
        <v>1181</v>
      </c>
      <c r="AF1279" s="169" t="s">
        <v>1182</v>
      </c>
      <c r="AG1279" s="168" t="s">
        <v>1192</v>
      </c>
      <c r="AH1279" s="192"/>
    </row>
    <row r="1280" spans="1:34" ht="98.25" customHeight="1" x14ac:dyDescent="0.25">
      <c r="A1280" s="192"/>
      <c r="B1280" s="168" t="s">
        <v>1314</v>
      </c>
      <c r="C1280" s="168" t="s">
        <v>1388</v>
      </c>
      <c r="D1280" s="168" t="s">
        <v>1388</v>
      </c>
      <c r="E1280" s="183" t="s">
        <v>23</v>
      </c>
      <c r="F1280" s="168" t="s">
        <v>1116</v>
      </c>
      <c r="G1280" s="183" t="s">
        <v>1158</v>
      </c>
      <c r="H1280" s="168" t="s">
        <v>1117</v>
      </c>
      <c r="I1280" s="168" t="s">
        <v>1118</v>
      </c>
      <c r="J1280" s="186">
        <v>1500000</v>
      </c>
      <c r="K1280" s="185">
        <v>0</v>
      </c>
      <c r="L1280" s="168">
        <v>0</v>
      </c>
      <c r="M1280" s="185">
        <v>0</v>
      </c>
      <c r="N1280" s="168">
        <v>0</v>
      </c>
      <c r="O1280" s="168">
        <v>0</v>
      </c>
      <c r="P1280" s="168">
        <v>0</v>
      </c>
      <c r="Q1280" s="168">
        <v>0</v>
      </c>
      <c r="R1280" s="168">
        <v>0</v>
      </c>
      <c r="S1280" s="168">
        <v>0</v>
      </c>
      <c r="T1280" s="168">
        <v>0</v>
      </c>
      <c r="U1280" s="168">
        <v>0</v>
      </c>
      <c r="V1280" s="168">
        <v>0</v>
      </c>
      <c r="W1280" s="168" t="s">
        <v>1119</v>
      </c>
      <c r="X1280" s="183" t="s">
        <v>1160</v>
      </c>
      <c r="Y1280" s="168" t="s">
        <v>363</v>
      </c>
      <c r="Z1280" s="170">
        <v>2019011000081</v>
      </c>
      <c r="AA1280" s="170" t="s">
        <v>1161</v>
      </c>
      <c r="AB1280" s="169" t="s">
        <v>1120</v>
      </c>
      <c r="AC1280" s="169" t="s">
        <v>606</v>
      </c>
      <c r="AD1280" s="170">
        <v>3299060</v>
      </c>
      <c r="AE1280" s="169" t="s">
        <v>1135</v>
      </c>
      <c r="AF1280" s="169" t="s">
        <v>607</v>
      </c>
      <c r="AG1280" s="168" t="s">
        <v>1147</v>
      </c>
      <c r="AH1280" s="192"/>
    </row>
    <row r="1281" spans="1:34" ht="98.25" customHeight="1" x14ac:dyDescent="0.25">
      <c r="A1281" s="192"/>
      <c r="B1281" s="168" t="s">
        <v>1314</v>
      </c>
      <c r="C1281" s="168" t="s">
        <v>1388</v>
      </c>
      <c r="D1281" s="168" t="s">
        <v>1388</v>
      </c>
      <c r="E1281" s="183" t="s">
        <v>23</v>
      </c>
      <c r="F1281" s="168" t="s">
        <v>1116</v>
      </c>
      <c r="G1281" s="183" t="s">
        <v>1158</v>
      </c>
      <c r="H1281" s="168" t="s">
        <v>1117</v>
      </c>
      <c r="I1281" s="168" t="s">
        <v>1118</v>
      </c>
      <c r="J1281" s="186">
        <v>6000000</v>
      </c>
      <c r="K1281" s="185">
        <v>0</v>
      </c>
      <c r="L1281" s="168">
        <v>0</v>
      </c>
      <c r="M1281" s="185">
        <v>0</v>
      </c>
      <c r="N1281" s="168">
        <v>0</v>
      </c>
      <c r="O1281" s="168">
        <v>0</v>
      </c>
      <c r="P1281" s="168">
        <v>0</v>
      </c>
      <c r="Q1281" s="168">
        <v>0</v>
      </c>
      <c r="R1281" s="168">
        <v>0</v>
      </c>
      <c r="S1281" s="168">
        <v>0</v>
      </c>
      <c r="T1281" s="168">
        <v>0</v>
      </c>
      <c r="U1281" s="168">
        <v>0</v>
      </c>
      <c r="V1281" s="168">
        <v>0</v>
      </c>
      <c r="W1281" s="168" t="s">
        <v>1119</v>
      </c>
      <c r="X1281" s="183" t="s">
        <v>1160</v>
      </c>
      <c r="Y1281" s="168" t="s">
        <v>363</v>
      </c>
      <c r="Z1281" s="170">
        <v>2019011000081</v>
      </c>
      <c r="AA1281" s="170" t="s">
        <v>1161</v>
      </c>
      <c r="AB1281" s="169" t="s">
        <v>1120</v>
      </c>
      <c r="AC1281" s="169" t="s">
        <v>606</v>
      </c>
      <c r="AD1281" s="170">
        <v>3299060</v>
      </c>
      <c r="AE1281" s="169" t="s">
        <v>1135</v>
      </c>
      <c r="AF1281" s="169" t="s">
        <v>607</v>
      </c>
      <c r="AG1281" s="168" t="s">
        <v>1311</v>
      </c>
      <c r="AH1281" s="192"/>
    </row>
    <row r="1282" spans="1:34" ht="98.25" customHeight="1" x14ac:dyDescent="0.25">
      <c r="A1282" s="192"/>
      <c r="B1282" s="168" t="s">
        <v>1314</v>
      </c>
      <c r="C1282" s="168" t="s">
        <v>1388</v>
      </c>
      <c r="D1282" s="168" t="s">
        <v>1388</v>
      </c>
      <c r="E1282" s="183" t="s">
        <v>23</v>
      </c>
      <c r="F1282" s="168" t="s">
        <v>1116</v>
      </c>
      <c r="G1282" s="183" t="s">
        <v>1158</v>
      </c>
      <c r="H1282" s="168" t="s">
        <v>1117</v>
      </c>
      <c r="I1282" s="168" t="s">
        <v>1118</v>
      </c>
      <c r="J1282" s="186">
        <v>21476069</v>
      </c>
      <c r="K1282" s="185">
        <v>0</v>
      </c>
      <c r="L1282" s="168">
        <v>0</v>
      </c>
      <c r="M1282" s="185">
        <v>0</v>
      </c>
      <c r="N1282" s="168">
        <v>0</v>
      </c>
      <c r="O1282" s="168">
        <v>0</v>
      </c>
      <c r="P1282" s="168">
        <v>0</v>
      </c>
      <c r="Q1282" s="168">
        <v>0</v>
      </c>
      <c r="R1282" s="168">
        <v>0</v>
      </c>
      <c r="S1282" s="168">
        <v>0</v>
      </c>
      <c r="T1282" s="168">
        <v>0</v>
      </c>
      <c r="U1282" s="168">
        <v>0</v>
      </c>
      <c r="V1282" s="168">
        <v>0</v>
      </c>
      <c r="W1282" s="168" t="s">
        <v>1119</v>
      </c>
      <c r="X1282" s="183" t="s">
        <v>1160</v>
      </c>
      <c r="Y1282" s="168" t="s">
        <v>363</v>
      </c>
      <c r="Z1282" s="170">
        <v>2019011000081</v>
      </c>
      <c r="AA1282" s="170" t="s">
        <v>1161</v>
      </c>
      <c r="AB1282" s="169" t="s">
        <v>1143</v>
      </c>
      <c r="AC1282" s="169" t="s">
        <v>1144</v>
      </c>
      <c r="AD1282" s="170">
        <v>3299065</v>
      </c>
      <c r="AE1282" s="169" t="s">
        <v>1145</v>
      </c>
      <c r="AF1282" s="169" t="s">
        <v>1149</v>
      </c>
      <c r="AG1282" s="168" t="s">
        <v>1150</v>
      </c>
      <c r="AH1282" s="192"/>
    </row>
    <row r="1283" spans="1:34" ht="98.25" customHeight="1" x14ac:dyDescent="0.25">
      <c r="A1283" s="192"/>
      <c r="B1283" s="168" t="s">
        <v>1314</v>
      </c>
      <c r="C1283" s="168" t="s">
        <v>1388</v>
      </c>
      <c r="D1283" s="168" t="s">
        <v>1388</v>
      </c>
      <c r="E1283" s="183" t="s">
        <v>23</v>
      </c>
      <c r="F1283" s="168" t="s">
        <v>1223</v>
      </c>
      <c r="G1283" s="183" t="s">
        <v>1312</v>
      </c>
      <c r="H1283" s="168" t="s">
        <v>1117</v>
      </c>
      <c r="I1283" s="168" t="s">
        <v>1118</v>
      </c>
      <c r="J1283" s="186">
        <v>50000000</v>
      </c>
      <c r="K1283" s="185"/>
      <c r="L1283" s="168"/>
      <c r="M1283" s="185"/>
      <c r="N1283" s="168"/>
      <c r="O1283" s="168"/>
      <c r="P1283" s="168"/>
      <c r="Q1283" s="168"/>
      <c r="R1283" s="168"/>
      <c r="S1283" s="168"/>
      <c r="T1283" s="168"/>
      <c r="U1283" s="168"/>
      <c r="V1283" s="168"/>
      <c r="W1283" s="168" t="s">
        <v>1165</v>
      </c>
      <c r="X1283" s="183" t="s">
        <v>1160</v>
      </c>
      <c r="Y1283" s="168" t="s">
        <v>55</v>
      </c>
      <c r="Z1283" s="170">
        <v>2017011000179</v>
      </c>
      <c r="AA1283" s="170" t="s">
        <v>1238</v>
      </c>
      <c r="AB1283" s="169" t="s">
        <v>1179</v>
      </c>
      <c r="AC1283" s="169" t="s">
        <v>1180</v>
      </c>
      <c r="AD1283" s="170">
        <v>3202008</v>
      </c>
      <c r="AE1283" s="169" t="s">
        <v>1181</v>
      </c>
      <c r="AF1283" s="169" t="s">
        <v>1319</v>
      </c>
      <c r="AG1283" s="168" t="s">
        <v>1208</v>
      </c>
      <c r="AH1283" s="192"/>
    </row>
    <row r="1284" spans="1:34" ht="98.25" customHeight="1" x14ac:dyDescent="0.25">
      <c r="A1284" s="192"/>
      <c r="B1284" s="168" t="s">
        <v>1314</v>
      </c>
      <c r="C1284" s="168" t="s">
        <v>1388</v>
      </c>
      <c r="D1284" s="168" t="s">
        <v>1388</v>
      </c>
      <c r="E1284" s="183" t="s">
        <v>23</v>
      </c>
      <c r="F1284" s="168" t="s">
        <v>1116</v>
      </c>
      <c r="G1284" s="183" t="s">
        <v>1158</v>
      </c>
      <c r="H1284" s="168" t="s">
        <v>1117</v>
      </c>
      <c r="I1284" s="168" t="s">
        <v>1118</v>
      </c>
      <c r="J1284" s="186">
        <v>3530000</v>
      </c>
      <c r="K1284" s="185"/>
      <c r="L1284" s="168"/>
      <c r="M1284" s="185"/>
      <c r="N1284" s="168"/>
      <c r="O1284" s="168"/>
      <c r="P1284" s="168"/>
      <c r="Q1284" s="168"/>
      <c r="R1284" s="168"/>
      <c r="S1284" s="168"/>
      <c r="T1284" s="168"/>
      <c r="U1284" s="168"/>
      <c r="V1284" s="168"/>
      <c r="W1284" s="168" t="s">
        <v>1119</v>
      </c>
      <c r="X1284" s="183" t="s">
        <v>1160</v>
      </c>
      <c r="Y1284" s="168" t="s">
        <v>363</v>
      </c>
      <c r="Z1284" s="170">
        <v>2019011000081</v>
      </c>
      <c r="AA1284" s="170" t="s">
        <v>1161</v>
      </c>
      <c r="AB1284" s="169" t="s">
        <v>1120</v>
      </c>
      <c r="AC1284" s="169" t="s">
        <v>606</v>
      </c>
      <c r="AD1284" s="170">
        <v>3299060</v>
      </c>
      <c r="AE1284" s="169" t="s">
        <v>1135</v>
      </c>
      <c r="AF1284" s="169" t="s">
        <v>607</v>
      </c>
      <c r="AG1284" s="168" t="s">
        <v>1151</v>
      </c>
      <c r="AH1284" s="192"/>
    </row>
    <row r="1285" spans="1:34" ht="98.25" customHeight="1" x14ac:dyDescent="0.25">
      <c r="A1285" s="192"/>
      <c r="B1285" s="168" t="s">
        <v>1314</v>
      </c>
      <c r="C1285" s="168" t="s">
        <v>1388</v>
      </c>
      <c r="D1285" s="168" t="s">
        <v>1388</v>
      </c>
      <c r="E1285" s="183" t="s">
        <v>23</v>
      </c>
      <c r="F1285" s="168" t="s">
        <v>1152</v>
      </c>
      <c r="G1285" s="183" t="s">
        <v>1158</v>
      </c>
      <c r="H1285" s="168" t="s">
        <v>1117</v>
      </c>
      <c r="I1285" s="168" t="s">
        <v>1118</v>
      </c>
      <c r="J1285" s="186">
        <v>0</v>
      </c>
      <c r="K1285" s="185"/>
      <c r="L1285" s="168"/>
      <c r="M1285" s="185"/>
      <c r="N1285" s="168"/>
      <c r="O1285" s="168"/>
      <c r="P1285" s="168"/>
      <c r="Q1285" s="168"/>
      <c r="R1285" s="168"/>
      <c r="S1285" s="168"/>
      <c r="T1285" s="168"/>
      <c r="U1285" s="168"/>
      <c r="V1285" s="168"/>
      <c r="W1285" s="168" t="s">
        <v>1165</v>
      </c>
      <c r="X1285" s="183" t="s">
        <v>1160</v>
      </c>
      <c r="Y1285" s="168" t="s">
        <v>55</v>
      </c>
      <c r="Z1285" s="170">
        <v>2017011000179</v>
      </c>
      <c r="AA1285" s="170" t="s">
        <v>1238</v>
      </c>
      <c r="AB1285" s="169" t="s">
        <v>1179</v>
      </c>
      <c r="AC1285" s="169" t="s">
        <v>1235</v>
      </c>
      <c r="AD1285" s="170">
        <v>3202036</v>
      </c>
      <c r="AE1285" s="169" t="s">
        <v>1347</v>
      </c>
      <c r="AF1285" s="169" t="s">
        <v>1348</v>
      </c>
      <c r="AG1285" s="168" t="s">
        <v>1192</v>
      </c>
      <c r="AH1285" s="192"/>
    </row>
    <row r="1286" spans="1:34" ht="98.25" customHeight="1" x14ac:dyDescent="0.25">
      <c r="A1286" s="192"/>
      <c r="B1286" s="168" t="s">
        <v>1314</v>
      </c>
      <c r="C1286" s="168" t="s">
        <v>1388</v>
      </c>
      <c r="D1286" s="168" t="s">
        <v>1388</v>
      </c>
      <c r="E1286" s="183" t="s">
        <v>23</v>
      </c>
      <c r="F1286" s="168" t="s">
        <v>1116</v>
      </c>
      <c r="G1286" s="183" t="s">
        <v>1158</v>
      </c>
      <c r="H1286" s="168" t="s">
        <v>1117</v>
      </c>
      <c r="I1286" s="168" t="s">
        <v>1118</v>
      </c>
      <c r="J1286" s="186">
        <v>23776080</v>
      </c>
      <c r="K1286" s="185"/>
      <c r="L1286" s="168"/>
      <c r="M1286" s="185"/>
      <c r="N1286" s="168"/>
      <c r="O1286" s="168"/>
      <c r="P1286" s="168"/>
      <c r="Q1286" s="168"/>
      <c r="R1286" s="168"/>
      <c r="S1286" s="168"/>
      <c r="T1286" s="168"/>
      <c r="U1286" s="168"/>
      <c r="V1286" s="168"/>
      <c r="W1286" s="168" t="s">
        <v>1165</v>
      </c>
      <c r="X1286" s="183" t="s">
        <v>1160</v>
      </c>
      <c r="Y1286" s="168" t="s">
        <v>55</v>
      </c>
      <c r="Z1286" s="170">
        <v>2017011000179</v>
      </c>
      <c r="AA1286" s="170" t="s">
        <v>1238</v>
      </c>
      <c r="AB1286" s="169" t="s">
        <v>1179</v>
      </c>
      <c r="AC1286" s="169" t="s">
        <v>1180</v>
      </c>
      <c r="AD1286" s="170">
        <v>3202008</v>
      </c>
      <c r="AE1286" s="169" t="s">
        <v>1181</v>
      </c>
      <c r="AF1286" s="169" t="s">
        <v>1240</v>
      </c>
      <c r="AG1286" s="168" t="s">
        <v>1147</v>
      </c>
      <c r="AH1286" s="192"/>
    </row>
    <row r="1287" spans="1:34" ht="98.25" customHeight="1" x14ac:dyDescent="0.25">
      <c r="A1287" s="192"/>
      <c r="B1287" s="168" t="s">
        <v>1314</v>
      </c>
      <c r="C1287" s="168" t="s">
        <v>1388</v>
      </c>
      <c r="D1287" s="168" t="s">
        <v>1388</v>
      </c>
      <c r="E1287" s="183" t="s">
        <v>23</v>
      </c>
      <c r="F1287" s="168" t="s">
        <v>1152</v>
      </c>
      <c r="G1287" s="183" t="s">
        <v>1158</v>
      </c>
      <c r="H1287" s="168" t="s">
        <v>1117</v>
      </c>
      <c r="I1287" s="168" t="s">
        <v>1118</v>
      </c>
      <c r="J1287" s="186">
        <v>49841556</v>
      </c>
      <c r="K1287" s="185"/>
      <c r="L1287" s="168"/>
      <c r="M1287" s="185"/>
      <c r="N1287" s="168"/>
      <c r="O1287" s="168"/>
      <c r="P1287" s="168"/>
      <c r="Q1287" s="168"/>
      <c r="R1287" s="168"/>
      <c r="S1287" s="168"/>
      <c r="T1287" s="168"/>
      <c r="U1287" s="168"/>
      <c r="V1287" s="168"/>
      <c r="W1287" s="168" t="s">
        <v>1165</v>
      </c>
      <c r="X1287" s="183" t="s">
        <v>1160</v>
      </c>
      <c r="Y1287" s="168" t="s">
        <v>55</v>
      </c>
      <c r="Z1287" s="170">
        <v>2017011000179</v>
      </c>
      <c r="AA1287" s="170" t="s">
        <v>1238</v>
      </c>
      <c r="AB1287" s="169" t="s">
        <v>1179</v>
      </c>
      <c r="AC1287" s="169" t="s">
        <v>1180</v>
      </c>
      <c r="AD1287" s="170">
        <v>3202008</v>
      </c>
      <c r="AE1287" s="169" t="s">
        <v>1181</v>
      </c>
      <c r="AF1287" s="169" t="s">
        <v>1240</v>
      </c>
      <c r="AG1287" s="168" t="s">
        <v>1147</v>
      </c>
      <c r="AH1287" s="192"/>
    </row>
    <row r="1288" spans="1:34" ht="98.25" customHeight="1" x14ac:dyDescent="0.25">
      <c r="A1288" s="192"/>
      <c r="B1288" s="168" t="s">
        <v>1314</v>
      </c>
      <c r="C1288" s="168" t="s">
        <v>1388</v>
      </c>
      <c r="D1288" s="168" t="s">
        <v>1388</v>
      </c>
      <c r="E1288" s="183" t="s">
        <v>23</v>
      </c>
      <c r="F1288" s="168" t="s">
        <v>1152</v>
      </c>
      <c r="G1288" s="183" t="s">
        <v>1158</v>
      </c>
      <c r="H1288" s="168" t="s">
        <v>1320</v>
      </c>
      <c r="I1288" s="168" t="s">
        <v>1118</v>
      </c>
      <c r="J1288" s="186">
        <v>56382364</v>
      </c>
      <c r="K1288" s="185"/>
      <c r="L1288" s="168"/>
      <c r="M1288" s="185"/>
      <c r="N1288" s="168"/>
      <c r="O1288" s="168"/>
      <c r="P1288" s="168"/>
      <c r="Q1288" s="168"/>
      <c r="R1288" s="168"/>
      <c r="S1288" s="168"/>
      <c r="T1288" s="168"/>
      <c r="U1288" s="168"/>
      <c r="V1288" s="168"/>
      <c r="W1288" s="168" t="s">
        <v>1165</v>
      </c>
      <c r="X1288" s="183" t="s">
        <v>1160</v>
      </c>
      <c r="Y1288" s="168" t="s">
        <v>55</v>
      </c>
      <c r="Z1288" s="170">
        <v>2017011000179</v>
      </c>
      <c r="AA1288" s="170" t="s">
        <v>1238</v>
      </c>
      <c r="AB1288" s="169" t="s">
        <v>1179</v>
      </c>
      <c r="AC1288" s="169" t="s">
        <v>1180</v>
      </c>
      <c r="AD1288" s="170">
        <v>3202008</v>
      </c>
      <c r="AE1288" s="169" t="s">
        <v>1181</v>
      </c>
      <c r="AF1288" s="169" t="s">
        <v>1240</v>
      </c>
      <c r="AG1288" s="168" t="s">
        <v>1147</v>
      </c>
      <c r="AH1288" s="192"/>
    </row>
    <row r="1289" spans="1:34" ht="98.25" customHeight="1" x14ac:dyDescent="0.25">
      <c r="A1289" s="192"/>
      <c r="B1289" s="168" t="s">
        <v>1314</v>
      </c>
      <c r="C1289" s="168" t="s">
        <v>1388</v>
      </c>
      <c r="D1289" s="168" t="s">
        <v>1388</v>
      </c>
      <c r="E1289" s="183" t="s">
        <v>23</v>
      </c>
      <c r="F1289" s="168" t="s">
        <v>1223</v>
      </c>
      <c r="G1289" s="183" t="s">
        <v>1312</v>
      </c>
      <c r="H1289" s="168" t="s">
        <v>1117</v>
      </c>
      <c r="I1289" s="168" t="s">
        <v>1118</v>
      </c>
      <c r="J1289" s="186">
        <v>759500000</v>
      </c>
      <c r="K1289" s="185"/>
      <c r="L1289" s="168"/>
      <c r="M1289" s="185"/>
      <c r="N1289" s="168"/>
      <c r="O1289" s="168"/>
      <c r="P1289" s="168"/>
      <c r="Q1289" s="168"/>
      <c r="R1289" s="168"/>
      <c r="S1289" s="168"/>
      <c r="T1289" s="168"/>
      <c r="U1289" s="168"/>
      <c r="V1289" s="168"/>
      <c r="W1289" s="168" t="s">
        <v>1165</v>
      </c>
      <c r="X1289" s="183" t="s">
        <v>1160</v>
      </c>
      <c r="Y1289" s="168" t="s">
        <v>55</v>
      </c>
      <c r="Z1289" s="170">
        <v>2017011000179</v>
      </c>
      <c r="AA1289" s="170" t="s">
        <v>1238</v>
      </c>
      <c r="AB1289" s="169" t="s">
        <v>1166</v>
      </c>
      <c r="AC1289" s="169" t="s">
        <v>1167</v>
      </c>
      <c r="AD1289" s="170">
        <v>3202032</v>
      </c>
      <c r="AE1289" s="169" t="s">
        <v>1217</v>
      </c>
      <c r="AF1289" s="169" t="s">
        <v>1218</v>
      </c>
      <c r="AG1289" s="168" t="s">
        <v>1147</v>
      </c>
      <c r="AH1289" s="192"/>
    </row>
    <row r="1290" spans="1:34" ht="98.25" customHeight="1" x14ac:dyDescent="0.25">
      <c r="A1290" s="192"/>
      <c r="B1290" s="168" t="s">
        <v>1314</v>
      </c>
      <c r="C1290" s="168" t="s">
        <v>1388</v>
      </c>
      <c r="D1290" s="168" t="s">
        <v>1388</v>
      </c>
      <c r="E1290" s="183" t="s">
        <v>23</v>
      </c>
      <c r="F1290" s="168" t="s">
        <v>1152</v>
      </c>
      <c r="G1290" s="183" t="s">
        <v>1158</v>
      </c>
      <c r="H1290" s="168" t="s">
        <v>1320</v>
      </c>
      <c r="I1290" s="168" t="s">
        <v>1118</v>
      </c>
      <c r="J1290" s="186">
        <v>22000000</v>
      </c>
      <c r="K1290" s="185"/>
      <c r="L1290" s="168"/>
      <c r="M1290" s="185"/>
      <c r="N1290" s="168"/>
      <c r="O1290" s="168"/>
      <c r="P1290" s="168"/>
      <c r="Q1290" s="168"/>
      <c r="R1290" s="168"/>
      <c r="S1290" s="168"/>
      <c r="T1290" s="168"/>
      <c r="U1290" s="168"/>
      <c r="V1290" s="168"/>
      <c r="W1290" s="168" t="s">
        <v>1165</v>
      </c>
      <c r="X1290" s="183" t="s">
        <v>1160</v>
      </c>
      <c r="Y1290" s="168" t="s">
        <v>55</v>
      </c>
      <c r="Z1290" s="170">
        <v>2017011000179</v>
      </c>
      <c r="AA1290" s="170" t="s">
        <v>1238</v>
      </c>
      <c r="AB1290" s="169" t="s">
        <v>1179</v>
      </c>
      <c r="AC1290" s="169" t="s">
        <v>1180</v>
      </c>
      <c r="AD1290" s="170">
        <v>3202008</v>
      </c>
      <c r="AE1290" s="169" t="s">
        <v>1181</v>
      </c>
      <c r="AF1290" s="169" t="s">
        <v>1319</v>
      </c>
      <c r="AG1290" s="168" t="s">
        <v>1147</v>
      </c>
      <c r="AH1290" s="192"/>
    </row>
    <row r="1291" spans="1:34" ht="98.25" customHeight="1" x14ac:dyDescent="0.25">
      <c r="A1291" s="192"/>
      <c r="B1291" s="168" t="s">
        <v>1314</v>
      </c>
      <c r="C1291" s="168" t="s">
        <v>1388</v>
      </c>
      <c r="D1291" s="168" t="s">
        <v>1388</v>
      </c>
      <c r="E1291" s="183" t="s">
        <v>23</v>
      </c>
      <c r="F1291" s="168" t="s">
        <v>1152</v>
      </c>
      <c r="G1291" s="183" t="s">
        <v>1158</v>
      </c>
      <c r="H1291" s="168" t="s">
        <v>1320</v>
      </c>
      <c r="I1291" s="168" t="s">
        <v>1118</v>
      </c>
      <c r="J1291" s="186">
        <v>11600000</v>
      </c>
      <c r="K1291" s="185"/>
      <c r="L1291" s="168"/>
      <c r="M1291" s="185"/>
      <c r="N1291" s="168"/>
      <c r="O1291" s="168"/>
      <c r="P1291" s="168"/>
      <c r="Q1291" s="168"/>
      <c r="R1291" s="168"/>
      <c r="S1291" s="168"/>
      <c r="T1291" s="168"/>
      <c r="U1291" s="168"/>
      <c r="V1291" s="168"/>
      <c r="W1291" s="168" t="s">
        <v>1165</v>
      </c>
      <c r="X1291" s="183" t="s">
        <v>1160</v>
      </c>
      <c r="Y1291" s="168" t="s">
        <v>55</v>
      </c>
      <c r="Z1291" s="170">
        <v>2017011000179</v>
      </c>
      <c r="AA1291" s="170" t="s">
        <v>1238</v>
      </c>
      <c r="AB1291" s="169" t="s">
        <v>1179</v>
      </c>
      <c r="AC1291" s="169" t="s">
        <v>1180</v>
      </c>
      <c r="AD1291" s="170">
        <v>3202008</v>
      </c>
      <c r="AE1291" s="169" t="s">
        <v>1181</v>
      </c>
      <c r="AF1291" s="169" t="s">
        <v>1319</v>
      </c>
      <c r="AG1291" s="168" t="s">
        <v>1147</v>
      </c>
      <c r="AH1291" s="192"/>
    </row>
    <row r="1292" spans="1:34" ht="98.25" customHeight="1" x14ac:dyDescent="0.25">
      <c r="A1292" s="192"/>
      <c r="B1292" s="168" t="s">
        <v>1314</v>
      </c>
      <c r="C1292" s="168" t="s">
        <v>1388</v>
      </c>
      <c r="D1292" s="168" t="s">
        <v>1388</v>
      </c>
      <c r="E1292" s="183" t="s">
        <v>23</v>
      </c>
      <c r="F1292" s="168" t="s">
        <v>1152</v>
      </c>
      <c r="G1292" s="183" t="s">
        <v>1158</v>
      </c>
      <c r="H1292" s="168" t="s">
        <v>1320</v>
      </c>
      <c r="I1292" s="168" t="s">
        <v>1118</v>
      </c>
      <c r="J1292" s="186">
        <v>48000000</v>
      </c>
      <c r="K1292" s="185"/>
      <c r="L1292" s="168"/>
      <c r="M1292" s="185"/>
      <c r="N1292" s="168"/>
      <c r="O1292" s="168"/>
      <c r="P1292" s="168"/>
      <c r="Q1292" s="168"/>
      <c r="R1292" s="168"/>
      <c r="S1292" s="168"/>
      <c r="T1292" s="168"/>
      <c r="U1292" s="168"/>
      <c r="V1292" s="168"/>
      <c r="W1292" s="168" t="s">
        <v>1165</v>
      </c>
      <c r="X1292" s="183" t="s">
        <v>1160</v>
      </c>
      <c r="Y1292" s="168" t="s">
        <v>55</v>
      </c>
      <c r="Z1292" s="170">
        <v>2017011000179</v>
      </c>
      <c r="AA1292" s="170" t="s">
        <v>1238</v>
      </c>
      <c r="AB1292" s="169" t="s">
        <v>1179</v>
      </c>
      <c r="AC1292" s="169" t="s">
        <v>1180</v>
      </c>
      <c r="AD1292" s="170">
        <v>3202008</v>
      </c>
      <c r="AE1292" s="169" t="s">
        <v>1181</v>
      </c>
      <c r="AF1292" s="169" t="s">
        <v>1319</v>
      </c>
      <c r="AG1292" s="168" t="s">
        <v>1147</v>
      </c>
      <c r="AH1292" s="192"/>
    </row>
    <row r="1293" spans="1:34" ht="98.25" customHeight="1" x14ac:dyDescent="0.25">
      <c r="A1293" s="192"/>
      <c r="B1293" s="168" t="s">
        <v>1314</v>
      </c>
      <c r="C1293" s="168" t="s">
        <v>1388</v>
      </c>
      <c r="D1293" s="168" t="s">
        <v>1388</v>
      </c>
      <c r="E1293" s="183" t="s">
        <v>23</v>
      </c>
      <c r="F1293" s="168" t="s">
        <v>1152</v>
      </c>
      <c r="G1293" s="183" t="s">
        <v>1158</v>
      </c>
      <c r="H1293" s="168" t="s">
        <v>1320</v>
      </c>
      <c r="I1293" s="168" t="s">
        <v>1118</v>
      </c>
      <c r="J1293" s="186">
        <v>1600000</v>
      </c>
      <c r="K1293" s="185"/>
      <c r="L1293" s="168"/>
      <c r="M1293" s="185"/>
      <c r="N1293" s="168"/>
      <c r="O1293" s="168"/>
      <c r="P1293" s="168"/>
      <c r="Q1293" s="168"/>
      <c r="R1293" s="168"/>
      <c r="S1293" s="168"/>
      <c r="T1293" s="168"/>
      <c r="U1293" s="168"/>
      <c r="V1293" s="168"/>
      <c r="W1293" s="168" t="s">
        <v>1165</v>
      </c>
      <c r="X1293" s="183" t="s">
        <v>1160</v>
      </c>
      <c r="Y1293" s="168" t="s">
        <v>55</v>
      </c>
      <c r="Z1293" s="170">
        <v>2017011000179</v>
      </c>
      <c r="AA1293" s="170" t="s">
        <v>1238</v>
      </c>
      <c r="AB1293" s="169" t="s">
        <v>1179</v>
      </c>
      <c r="AC1293" s="169" t="s">
        <v>1180</v>
      </c>
      <c r="AD1293" s="170">
        <v>3202008</v>
      </c>
      <c r="AE1293" s="169" t="s">
        <v>1181</v>
      </c>
      <c r="AF1293" s="169" t="s">
        <v>1319</v>
      </c>
      <c r="AG1293" s="168" t="s">
        <v>1147</v>
      </c>
      <c r="AH1293" s="192"/>
    </row>
    <row r="1294" spans="1:34" ht="98.25" customHeight="1" x14ac:dyDescent="0.25">
      <c r="A1294" s="192"/>
      <c r="B1294" s="168" t="s">
        <v>1314</v>
      </c>
      <c r="C1294" s="168" t="s">
        <v>1388</v>
      </c>
      <c r="D1294" s="168" t="s">
        <v>1388</v>
      </c>
      <c r="E1294" s="183" t="s">
        <v>23</v>
      </c>
      <c r="F1294" s="168" t="s">
        <v>1152</v>
      </c>
      <c r="G1294" s="183" t="s">
        <v>1158</v>
      </c>
      <c r="H1294" s="168" t="s">
        <v>1320</v>
      </c>
      <c r="I1294" s="168" t="s">
        <v>1118</v>
      </c>
      <c r="J1294" s="186">
        <v>550000</v>
      </c>
      <c r="K1294" s="185"/>
      <c r="L1294" s="168"/>
      <c r="M1294" s="185"/>
      <c r="N1294" s="168"/>
      <c r="O1294" s="168"/>
      <c r="P1294" s="168"/>
      <c r="Q1294" s="168"/>
      <c r="R1294" s="168"/>
      <c r="S1294" s="168"/>
      <c r="T1294" s="168"/>
      <c r="U1294" s="168"/>
      <c r="V1294" s="168"/>
      <c r="W1294" s="168" t="s">
        <v>1165</v>
      </c>
      <c r="X1294" s="183" t="s">
        <v>1160</v>
      </c>
      <c r="Y1294" s="168" t="s">
        <v>55</v>
      </c>
      <c r="Z1294" s="170">
        <v>2017011000179</v>
      </c>
      <c r="AA1294" s="170" t="s">
        <v>1238</v>
      </c>
      <c r="AB1294" s="169" t="s">
        <v>1179</v>
      </c>
      <c r="AC1294" s="169" t="s">
        <v>1180</v>
      </c>
      <c r="AD1294" s="170">
        <v>3202008</v>
      </c>
      <c r="AE1294" s="169" t="s">
        <v>1181</v>
      </c>
      <c r="AF1294" s="169" t="s">
        <v>1319</v>
      </c>
      <c r="AG1294" s="168" t="s">
        <v>1147</v>
      </c>
      <c r="AH1294" s="192"/>
    </row>
    <row r="1295" spans="1:34" ht="98.25" customHeight="1" x14ac:dyDescent="0.25">
      <c r="A1295" s="192"/>
      <c r="B1295" s="168" t="s">
        <v>1314</v>
      </c>
      <c r="C1295" s="168" t="s">
        <v>1388</v>
      </c>
      <c r="D1295" s="168" t="s">
        <v>1388</v>
      </c>
      <c r="E1295" s="183" t="s">
        <v>23</v>
      </c>
      <c r="F1295" s="168" t="s">
        <v>1152</v>
      </c>
      <c r="G1295" s="183" t="s">
        <v>1158</v>
      </c>
      <c r="H1295" s="168" t="s">
        <v>1320</v>
      </c>
      <c r="I1295" s="168" t="s">
        <v>1118</v>
      </c>
      <c r="J1295" s="186">
        <v>26000000</v>
      </c>
      <c r="K1295" s="185"/>
      <c r="L1295" s="168"/>
      <c r="M1295" s="185"/>
      <c r="N1295" s="168"/>
      <c r="O1295" s="168"/>
      <c r="P1295" s="168"/>
      <c r="Q1295" s="168"/>
      <c r="R1295" s="168"/>
      <c r="S1295" s="168"/>
      <c r="T1295" s="168"/>
      <c r="U1295" s="168"/>
      <c r="V1295" s="168"/>
      <c r="W1295" s="168" t="s">
        <v>1165</v>
      </c>
      <c r="X1295" s="183" t="s">
        <v>1160</v>
      </c>
      <c r="Y1295" s="168" t="s">
        <v>55</v>
      </c>
      <c r="Z1295" s="170">
        <v>2017011000179</v>
      </c>
      <c r="AA1295" s="170" t="s">
        <v>1238</v>
      </c>
      <c r="AB1295" s="169" t="s">
        <v>1179</v>
      </c>
      <c r="AC1295" s="169" t="s">
        <v>1180</v>
      </c>
      <c r="AD1295" s="170">
        <v>3202008</v>
      </c>
      <c r="AE1295" s="169" t="s">
        <v>1181</v>
      </c>
      <c r="AF1295" s="169" t="s">
        <v>1319</v>
      </c>
      <c r="AG1295" s="168" t="s">
        <v>1147</v>
      </c>
      <c r="AH1295" s="192"/>
    </row>
    <row r="1296" spans="1:34" ht="98.25" customHeight="1" x14ac:dyDescent="0.25">
      <c r="A1296" s="192"/>
      <c r="B1296" s="168" t="s">
        <v>1314</v>
      </c>
      <c r="C1296" s="168" t="s">
        <v>1388</v>
      </c>
      <c r="D1296" s="168" t="s">
        <v>1388</v>
      </c>
      <c r="E1296" s="183" t="s">
        <v>23</v>
      </c>
      <c r="F1296" s="168" t="s">
        <v>1152</v>
      </c>
      <c r="G1296" s="183" t="s">
        <v>1158</v>
      </c>
      <c r="H1296" s="168" t="s">
        <v>1320</v>
      </c>
      <c r="I1296" s="168" t="s">
        <v>1118</v>
      </c>
      <c r="J1296" s="186">
        <v>0</v>
      </c>
      <c r="K1296" s="185"/>
      <c r="L1296" s="168"/>
      <c r="M1296" s="185"/>
      <c r="N1296" s="168"/>
      <c r="O1296" s="168"/>
      <c r="P1296" s="168"/>
      <c r="Q1296" s="168"/>
      <c r="R1296" s="168"/>
      <c r="S1296" s="168"/>
      <c r="T1296" s="168"/>
      <c r="U1296" s="168"/>
      <c r="V1296" s="168"/>
      <c r="W1296" s="168" t="s">
        <v>1165</v>
      </c>
      <c r="X1296" s="183" t="s">
        <v>1160</v>
      </c>
      <c r="Y1296" s="168" t="s">
        <v>55</v>
      </c>
      <c r="Z1296" s="170">
        <v>2017011000179</v>
      </c>
      <c r="AA1296" s="170" t="s">
        <v>1238</v>
      </c>
      <c r="AB1296" s="169" t="s">
        <v>1179</v>
      </c>
      <c r="AC1296" s="169" t="s">
        <v>1180</v>
      </c>
      <c r="AD1296" s="170">
        <v>3202008</v>
      </c>
      <c r="AE1296" s="169" t="s">
        <v>1181</v>
      </c>
      <c r="AF1296" s="169" t="s">
        <v>1319</v>
      </c>
      <c r="AG1296" s="168" t="s">
        <v>1192</v>
      </c>
      <c r="AH1296" s="192"/>
    </row>
    <row r="1297" spans="1:34" ht="98.25" customHeight="1" x14ac:dyDescent="0.25">
      <c r="A1297" s="192"/>
      <c r="B1297" s="168" t="s">
        <v>1314</v>
      </c>
      <c r="C1297" s="168" t="s">
        <v>1388</v>
      </c>
      <c r="D1297" s="168" t="s">
        <v>1388</v>
      </c>
      <c r="E1297" s="183" t="s">
        <v>23</v>
      </c>
      <c r="F1297" s="168" t="s">
        <v>1152</v>
      </c>
      <c r="G1297" s="183" t="s">
        <v>1158</v>
      </c>
      <c r="H1297" s="168" t="s">
        <v>1117</v>
      </c>
      <c r="I1297" s="168" t="s">
        <v>1118</v>
      </c>
      <c r="J1297" s="186">
        <v>26000000</v>
      </c>
      <c r="K1297" s="185"/>
      <c r="L1297" s="168"/>
      <c r="M1297" s="185"/>
      <c r="N1297" s="168"/>
      <c r="O1297" s="168"/>
      <c r="P1297" s="168"/>
      <c r="Q1297" s="168"/>
      <c r="R1297" s="168"/>
      <c r="S1297" s="168"/>
      <c r="T1297" s="168"/>
      <c r="U1297" s="168"/>
      <c r="V1297" s="168"/>
      <c r="W1297" s="168" t="s">
        <v>1165</v>
      </c>
      <c r="X1297" s="183" t="s">
        <v>1160</v>
      </c>
      <c r="Y1297" s="168" t="s">
        <v>55</v>
      </c>
      <c r="Z1297" s="170">
        <v>2017011000179</v>
      </c>
      <c r="AA1297" s="170" t="s">
        <v>1238</v>
      </c>
      <c r="AB1297" s="169" t="s">
        <v>1179</v>
      </c>
      <c r="AC1297" s="169" t="s">
        <v>1180</v>
      </c>
      <c r="AD1297" s="170">
        <v>3202008</v>
      </c>
      <c r="AE1297" s="169" t="s">
        <v>1181</v>
      </c>
      <c r="AF1297" s="169" t="s">
        <v>1319</v>
      </c>
      <c r="AG1297" s="168" t="s">
        <v>1147</v>
      </c>
      <c r="AH1297" s="192"/>
    </row>
    <row r="1298" spans="1:34" ht="98.25" customHeight="1" x14ac:dyDescent="0.25">
      <c r="A1298" s="192"/>
      <c r="B1298" s="168" t="s">
        <v>1314</v>
      </c>
      <c r="C1298" s="168" t="s">
        <v>1388</v>
      </c>
      <c r="D1298" s="168" t="s">
        <v>1388</v>
      </c>
      <c r="E1298" s="183" t="s">
        <v>23</v>
      </c>
      <c r="F1298" s="168" t="s">
        <v>1152</v>
      </c>
      <c r="G1298" s="183" t="s">
        <v>1158</v>
      </c>
      <c r="H1298" s="168" t="s">
        <v>1117</v>
      </c>
      <c r="I1298" s="168" t="s">
        <v>1118</v>
      </c>
      <c r="J1298" s="186">
        <v>3700000</v>
      </c>
      <c r="K1298" s="185"/>
      <c r="L1298" s="168"/>
      <c r="M1298" s="185"/>
      <c r="N1298" s="168"/>
      <c r="O1298" s="168"/>
      <c r="P1298" s="168"/>
      <c r="Q1298" s="168"/>
      <c r="R1298" s="168"/>
      <c r="S1298" s="168"/>
      <c r="T1298" s="168"/>
      <c r="U1298" s="168"/>
      <c r="V1298" s="168"/>
      <c r="W1298" s="168" t="s">
        <v>1165</v>
      </c>
      <c r="X1298" s="183" t="s">
        <v>1160</v>
      </c>
      <c r="Y1298" s="168" t="s">
        <v>55</v>
      </c>
      <c r="Z1298" s="170">
        <v>2017011000179</v>
      </c>
      <c r="AA1298" s="170" t="s">
        <v>1238</v>
      </c>
      <c r="AB1298" s="169" t="s">
        <v>1179</v>
      </c>
      <c r="AC1298" s="169" t="s">
        <v>1180</v>
      </c>
      <c r="AD1298" s="170">
        <v>3202008</v>
      </c>
      <c r="AE1298" s="169" t="s">
        <v>1181</v>
      </c>
      <c r="AF1298" s="169" t="s">
        <v>1319</v>
      </c>
      <c r="AG1298" s="168" t="s">
        <v>1147</v>
      </c>
      <c r="AH1298" s="192"/>
    </row>
    <row r="1299" spans="1:34" ht="98.25" customHeight="1" x14ac:dyDescent="0.25">
      <c r="A1299" s="192"/>
      <c r="B1299" s="168" t="s">
        <v>1314</v>
      </c>
      <c r="C1299" s="168" t="s">
        <v>1388</v>
      </c>
      <c r="D1299" s="168" t="s">
        <v>1388</v>
      </c>
      <c r="E1299" s="183" t="s">
        <v>23</v>
      </c>
      <c r="F1299" s="168" t="s">
        <v>1152</v>
      </c>
      <c r="G1299" s="183" t="s">
        <v>1158</v>
      </c>
      <c r="H1299" s="168" t="s">
        <v>1117</v>
      </c>
      <c r="I1299" s="168" t="s">
        <v>1118</v>
      </c>
      <c r="J1299" s="186">
        <v>4000000</v>
      </c>
      <c r="K1299" s="185"/>
      <c r="L1299" s="168"/>
      <c r="M1299" s="185"/>
      <c r="N1299" s="168"/>
      <c r="O1299" s="168"/>
      <c r="P1299" s="168"/>
      <c r="Q1299" s="168"/>
      <c r="R1299" s="168"/>
      <c r="S1299" s="168"/>
      <c r="T1299" s="168"/>
      <c r="U1299" s="168"/>
      <c r="V1299" s="168"/>
      <c r="W1299" s="168" t="s">
        <v>1165</v>
      </c>
      <c r="X1299" s="183" t="s">
        <v>1160</v>
      </c>
      <c r="Y1299" s="168" t="s">
        <v>55</v>
      </c>
      <c r="Z1299" s="170">
        <v>2017011000179</v>
      </c>
      <c r="AA1299" s="170" t="s">
        <v>1238</v>
      </c>
      <c r="AB1299" s="169" t="s">
        <v>1179</v>
      </c>
      <c r="AC1299" s="169" t="s">
        <v>1180</v>
      </c>
      <c r="AD1299" s="170">
        <v>3202008</v>
      </c>
      <c r="AE1299" s="169" t="s">
        <v>1181</v>
      </c>
      <c r="AF1299" s="169" t="s">
        <v>1319</v>
      </c>
      <c r="AG1299" s="168" t="s">
        <v>1147</v>
      </c>
      <c r="AH1299" s="192"/>
    </row>
    <row r="1300" spans="1:34" ht="98.25" customHeight="1" x14ac:dyDescent="0.25">
      <c r="A1300" s="192"/>
      <c r="B1300" s="168" t="s">
        <v>1314</v>
      </c>
      <c r="C1300" s="168" t="s">
        <v>1388</v>
      </c>
      <c r="D1300" s="168" t="s">
        <v>1388</v>
      </c>
      <c r="E1300" s="183" t="s">
        <v>23</v>
      </c>
      <c r="F1300" s="168" t="s">
        <v>1152</v>
      </c>
      <c r="G1300" s="183" t="s">
        <v>1158</v>
      </c>
      <c r="H1300" s="168" t="s">
        <v>1117</v>
      </c>
      <c r="I1300" s="168" t="s">
        <v>1118</v>
      </c>
      <c r="J1300" s="186">
        <v>8000000</v>
      </c>
      <c r="K1300" s="185"/>
      <c r="L1300" s="168"/>
      <c r="M1300" s="185"/>
      <c r="N1300" s="168"/>
      <c r="O1300" s="168"/>
      <c r="P1300" s="168"/>
      <c r="Q1300" s="168"/>
      <c r="R1300" s="168"/>
      <c r="S1300" s="168"/>
      <c r="T1300" s="168"/>
      <c r="U1300" s="168"/>
      <c r="V1300" s="168"/>
      <c r="W1300" s="168" t="s">
        <v>1165</v>
      </c>
      <c r="X1300" s="183" t="s">
        <v>1160</v>
      </c>
      <c r="Y1300" s="168" t="s">
        <v>55</v>
      </c>
      <c r="Z1300" s="170">
        <v>2017011000179</v>
      </c>
      <c r="AA1300" s="170" t="s">
        <v>1238</v>
      </c>
      <c r="AB1300" s="169" t="s">
        <v>1179</v>
      </c>
      <c r="AC1300" s="169" t="s">
        <v>1180</v>
      </c>
      <c r="AD1300" s="170">
        <v>3202008</v>
      </c>
      <c r="AE1300" s="169" t="s">
        <v>1181</v>
      </c>
      <c r="AF1300" s="169" t="s">
        <v>1319</v>
      </c>
      <c r="AG1300" s="168" t="s">
        <v>1150</v>
      </c>
      <c r="AH1300" s="192"/>
    </row>
    <row r="1301" spans="1:34" ht="98.25" customHeight="1" x14ac:dyDescent="0.25">
      <c r="A1301" s="192"/>
      <c r="B1301" s="168" t="s">
        <v>1314</v>
      </c>
      <c r="C1301" s="168" t="s">
        <v>1388</v>
      </c>
      <c r="D1301" s="168" t="s">
        <v>1388</v>
      </c>
      <c r="E1301" s="183" t="s">
        <v>23</v>
      </c>
      <c r="F1301" s="168" t="s">
        <v>1152</v>
      </c>
      <c r="G1301" s="183" t="s">
        <v>1158</v>
      </c>
      <c r="H1301" s="168" t="s">
        <v>1117</v>
      </c>
      <c r="I1301" s="168" t="s">
        <v>1118</v>
      </c>
      <c r="J1301" s="186">
        <v>20000000</v>
      </c>
      <c r="K1301" s="185"/>
      <c r="L1301" s="168"/>
      <c r="M1301" s="185"/>
      <c r="N1301" s="168"/>
      <c r="O1301" s="168"/>
      <c r="P1301" s="168"/>
      <c r="Q1301" s="168"/>
      <c r="R1301" s="168"/>
      <c r="S1301" s="168"/>
      <c r="T1301" s="168"/>
      <c r="U1301" s="168"/>
      <c r="V1301" s="168"/>
      <c r="W1301" s="168" t="s">
        <v>1165</v>
      </c>
      <c r="X1301" s="183" t="s">
        <v>1160</v>
      </c>
      <c r="Y1301" s="168" t="s">
        <v>55</v>
      </c>
      <c r="Z1301" s="170">
        <v>2017011000179</v>
      </c>
      <c r="AA1301" s="170" t="s">
        <v>1238</v>
      </c>
      <c r="AB1301" s="169" t="s">
        <v>1179</v>
      </c>
      <c r="AC1301" s="169" t="s">
        <v>1180</v>
      </c>
      <c r="AD1301" s="170">
        <v>3202008</v>
      </c>
      <c r="AE1301" s="169" t="s">
        <v>1181</v>
      </c>
      <c r="AF1301" s="169" t="s">
        <v>1319</v>
      </c>
      <c r="AG1301" s="168" t="s">
        <v>1150</v>
      </c>
      <c r="AH1301" s="192"/>
    </row>
    <row r="1302" spans="1:34" ht="98.25" customHeight="1" x14ac:dyDescent="0.25">
      <c r="A1302" s="192"/>
      <c r="B1302" s="168" t="s">
        <v>1314</v>
      </c>
      <c r="C1302" s="168" t="s">
        <v>1388</v>
      </c>
      <c r="D1302" s="168" t="s">
        <v>1388</v>
      </c>
      <c r="E1302" s="183" t="s">
        <v>23</v>
      </c>
      <c r="F1302" s="168" t="s">
        <v>1152</v>
      </c>
      <c r="G1302" s="183" t="s">
        <v>1158</v>
      </c>
      <c r="H1302" s="168" t="s">
        <v>1117</v>
      </c>
      <c r="I1302" s="168" t="s">
        <v>1118</v>
      </c>
      <c r="J1302" s="186">
        <v>-7800000</v>
      </c>
      <c r="K1302" s="185"/>
      <c r="L1302" s="168"/>
      <c r="M1302" s="185"/>
      <c r="N1302" s="168"/>
      <c r="O1302" s="168"/>
      <c r="P1302" s="168"/>
      <c r="Q1302" s="168"/>
      <c r="R1302" s="168"/>
      <c r="S1302" s="168"/>
      <c r="T1302" s="168"/>
      <c r="U1302" s="168"/>
      <c r="V1302" s="168"/>
      <c r="W1302" s="168" t="s">
        <v>1165</v>
      </c>
      <c r="X1302" s="183" t="s">
        <v>1160</v>
      </c>
      <c r="Y1302" s="168" t="s">
        <v>55</v>
      </c>
      <c r="Z1302" s="170">
        <v>2017011000179</v>
      </c>
      <c r="AA1302" s="170" t="s">
        <v>1238</v>
      </c>
      <c r="AB1302" s="169" t="s">
        <v>1179</v>
      </c>
      <c r="AC1302" s="169" t="s">
        <v>1180</v>
      </c>
      <c r="AD1302" s="170">
        <v>3202008</v>
      </c>
      <c r="AE1302" s="169" t="s">
        <v>1181</v>
      </c>
      <c r="AF1302" s="169" t="s">
        <v>1319</v>
      </c>
      <c r="AG1302" s="168" t="s">
        <v>1150</v>
      </c>
      <c r="AH1302" s="192"/>
    </row>
    <row r="1303" spans="1:34" ht="98.25" customHeight="1" x14ac:dyDescent="0.25">
      <c r="A1303" s="192"/>
      <c r="B1303" s="168" t="s">
        <v>1314</v>
      </c>
      <c r="C1303" s="168" t="s">
        <v>1388</v>
      </c>
      <c r="D1303" s="168" t="s">
        <v>1388</v>
      </c>
      <c r="E1303" s="183" t="s">
        <v>23</v>
      </c>
      <c r="F1303" s="168" t="s">
        <v>1152</v>
      </c>
      <c r="G1303" s="183" t="s">
        <v>1158</v>
      </c>
      <c r="H1303" s="168" t="s">
        <v>1117</v>
      </c>
      <c r="I1303" s="168" t="s">
        <v>1118</v>
      </c>
      <c r="J1303" s="186">
        <v>6800000</v>
      </c>
      <c r="K1303" s="185"/>
      <c r="L1303" s="168"/>
      <c r="M1303" s="185"/>
      <c r="N1303" s="168"/>
      <c r="O1303" s="168"/>
      <c r="P1303" s="168"/>
      <c r="Q1303" s="168"/>
      <c r="R1303" s="168"/>
      <c r="S1303" s="168"/>
      <c r="T1303" s="168"/>
      <c r="U1303" s="168"/>
      <c r="V1303" s="168"/>
      <c r="W1303" s="168" t="s">
        <v>1165</v>
      </c>
      <c r="X1303" s="183" t="s">
        <v>1160</v>
      </c>
      <c r="Y1303" s="168" t="s">
        <v>55</v>
      </c>
      <c r="Z1303" s="170">
        <v>2017011000179</v>
      </c>
      <c r="AA1303" s="170" t="s">
        <v>1238</v>
      </c>
      <c r="AB1303" s="169" t="s">
        <v>1166</v>
      </c>
      <c r="AC1303" s="169" t="s">
        <v>1167</v>
      </c>
      <c r="AD1303" s="170">
        <v>3202032</v>
      </c>
      <c r="AE1303" s="169" t="s">
        <v>1168</v>
      </c>
      <c r="AF1303" s="169" t="s">
        <v>1169</v>
      </c>
      <c r="AG1303" s="168" t="s">
        <v>1381</v>
      </c>
      <c r="AH1303" s="192"/>
    </row>
    <row r="1304" spans="1:34" ht="98.25" customHeight="1" x14ac:dyDescent="0.25">
      <c r="A1304" s="192"/>
      <c r="B1304" s="168" t="s">
        <v>1314</v>
      </c>
      <c r="C1304" s="168" t="s">
        <v>1388</v>
      </c>
      <c r="D1304" s="168" t="s">
        <v>1388</v>
      </c>
      <c r="E1304" s="183" t="s">
        <v>23</v>
      </c>
      <c r="F1304" s="168" t="s">
        <v>1152</v>
      </c>
      <c r="G1304" s="183" t="s">
        <v>1158</v>
      </c>
      <c r="H1304" s="168" t="s">
        <v>1117</v>
      </c>
      <c r="I1304" s="168" t="s">
        <v>1118</v>
      </c>
      <c r="J1304" s="186">
        <v>70000000</v>
      </c>
      <c r="K1304" s="185"/>
      <c r="L1304" s="168"/>
      <c r="M1304" s="185"/>
      <c r="N1304" s="168"/>
      <c r="O1304" s="168"/>
      <c r="P1304" s="168"/>
      <c r="Q1304" s="168"/>
      <c r="R1304" s="168"/>
      <c r="S1304" s="168"/>
      <c r="T1304" s="168"/>
      <c r="U1304" s="168"/>
      <c r="V1304" s="168"/>
      <c r="W1304" s="168" t="s">
        <v>1165</v>
      </c>
      <c r="X1304" s="183" t="s">
        <v>1160</v>
      </c>
      <c r="Y1304" s="168" t="s">
        <v>55</v>
      </c>
      <c r="Z1304" s="170">
        <v>2017011000179</v>
      </c>
      <c r="AA1304" s="170" t="s">
        <v>1238</v>
      </c>
      <c r="AB1304" s="169" t="s">
        <v>1179</v>
      </c>
      <c r="AC1304" s="169" t="s">
        <v>1180</v>
      </c>
      <c r="AD1304" s="170">
        <v>3202008</v>
      </c>
      <c r="AE1304" s="169" t="s">
        <v>1181</v>
      </c>
      <c r="AF1304" s="169" t="s">
        <v>1319</v>
      </c>
      <c r="AG1304" s="168" t="s">
        <v>1147</v>
      </c>
      <c r="AH1304" s="192"/>
    </row>
    <row r="1305" spans="1:34" ht="98.25" customHeight="1" x14ac:dyDescent="0.25">
      <c r="A1305" s="192"/>
      <c r="B1305" s="168" t="s">
        <v>1314</v>
      </c>
      <c r="C1305" s="168" t="s">
        <v>1388</v>
      </c>
      <c r="D1305" s="168" t="s">
        <v>1388</v>
      </c>
      <c r="E1305" s="183" t="s">
        <v>23</v>
      </c>
      <c r="F1305" s="168" t="s">
        <v>1116</v>
      </c>
      <c r="G1305" s="183" t="s">
        <v>1158</v>
      </c>
      <c r="H1305" s="168" t="s">
        <v>1117</v>
      </c>
      <c r="I1305" s="168" t="s">
        <v>1118</v>
      </c>
      <c r="J1305" s="184">
        <v>56015718</v>
      </c>
      <c r="K1305" s="185"/>
      <c r="L1305" s="168"/>
      <c r="M1305" s="185"/>
      <c r="N1305" s="168"/>
      <c r="O1305" s="168"/>
      <c r="P1305" s="168"/>
      <c r="Q1305" s="168"/>
      <c r="R1305" s="168"/>
      <c r="S1305" s="168"/>
      <c r="T1305" s="168"/>
      <c r="U1305" s="168"/>
      <c r="V1305" s="168"/>
      <c r="W1305" s="168" t="s">
        <v>1119</v>
      </c>
      <c r="X1305" s="183" t="s">
        <v>1160</v>
      </c>
      <c r="Y1305" s="168" t="s">
        <v>363</v>
      </c>
      <c r="Z1305" s="170">
        <v>2019011000081</v>
      </c>
      <c r="AA1305" s="170" t="s">
        <v>1161</v>
      </c>
      <c r="AB1305" s="169" t="s">
        <v>1120</v>
      </c>
      <c r="AC1305" s="169" t="s">
        <v>1129</v>
      </c>
      <c r="AD1305" s="170">
        <v>3299056</v>
      </c>
      <c r="AE1305" s="169" t="s">
        <v>1130</v>
      </c>
      <c r="AF1305" s="169" t="s">
        <v>1131</v>
      </c>
      <c r="AG1305" s="168" t="s">
        <v>1128</v>
      </c>
      <c r="AH1305" s="192"/>
    </row>
    <row r="1306" spans="1:34" ht="98.25" customHeight="1" x14ac:dyDescent="0.25">
      <c r="A1306" s="192"/>
      <c r="B1306" s="168" t="s">
        <v>1314</v>
      </c>
      <c r="C1306" s="168" t="s">
        <v>1388</v>
      </c>
      <c r="D1306" s="168" t="s">
        <v>1391</v>
      </c>
      <c r="E1306" s="183" t="s">
        <v>1391</v>
      </c>
      <c r="F1306" s="168" t="s">
        <v>1223</v>
      </c>
      <c r="G1306" s="183" t="s">
        <v>1312</v>
      </c>
      <c r="H1306" s="168" t="s">
        <v>1117</v>
      </c>
      <c r="I1306" s="168" t="s">
        <v>1118</v>
      </c>
      <c r="J1306" s="184">
        <v>0</v>
      </c>
      <c r="K1306" s="185"/>
      <c r="L1306" s="168"/>
      <c r="M1306" s="185"/>
      <c r="N1306" s="168"/>
      <c r="O1306" s="168"/>
      <c r="P1306" s="168"/>
      <c r="Q1306" s="168"/>
      <c r="R1306" s="168"/>
      <c r="S1306" s="168"/>
      <c r="T1306" s="168"/>
      <c r="U1306" s="168"/>
      <c r="V1306" s="168"/>
      <c r="W1306" s="168" t="s">
        <v>1165</v>
      </c>
      <c r="X1306" s="183" t="s">
        <v>1160</v>
      </c>
      <c r="Y1306" s="168" t="s">
        <v>55</v>
      </c>
      <c r="Z1306" s="170">
        <v>2017011000179</v>
      </c>
      <c r="AA1306" s="170" t="s">
        <v>1238</v>
      </c>
      <c r="AB1306" s="169" t="s">
        <v>1179</v>
      </c>
      <c r="AC1306" s="169" t="s">
        <v>1244</v>
      </c>
      <c r="AD1306" s="170">
        <v>3202002</v>
      </c>
      <c r="AE1306" s="169" t="s">
        <v>1122</v>
      </c>
      <c r="AF1306" s="169" t="s">
        <v>1316</v>
      </c>
      <c r="AG1306" s="168" t="s">
        <v>1124</v>
      </c>
      <c r="AH1306" s="192"/>
    </row>
    <row r="1307" spans="1:34" ht="98.25" customHeight="1" x14ac:dyDescent="0.25">
      <c r="A1307" s="192"/>
      <c r="B1307" s="168" t="s">
        <v>1314</v>
      </c>
      <c r="C1307" s="168" t="s">
        <v>1388</v>
      </c>
      <c r="D1307" s="168" t="s">
        <v>1391</v>
      </c>
      <c r="E1307" s="183" t="s">
        <v>1391</v>
      </c>
      <c r="F1307" s="168" t="s">
        <v>1116</v>
      </c>
      <c r="G1307" s="183" t="s">
        <v>1158</v>
      </c>
      <c r="H1307" s="168" t="s">
        <v>1117</v>
      </c>
      <c r="I1307" s="168" t="s">
        <v>1118</v>
      </c>
      <c r="J1307" s="184">
        <v>62128000</v>
      </c>
      <c r="K1307" s="185"/>
      <c r="L1307" s="168"/>
      <c r="M1307" s="185"/>
      <c r="N1307" s="168"/>
      <c r="O1307" s="168"/>
      <c r="P1307" s="168"/>
      <c r="Q1307" s="168"/>
      <c r="R1307" s="168"/>
      <c r="S1307" s="168"/>
      <c r="T1307" s="168"/>
      <c r="U1307" s="168" t="s">
        <v>1392</v>
      </c>
      <c r="V1307" s="168"/>
      <c r="W1307" s="168" t="s">
        <v>1165</v>
      </c>
      <c r="X1307" s="183" t="s">
        <v>1160</v>
      </c>
      <c r="Y1307" s="168" t="s">
        <v>55</v>
      </c>
      <c r="Z1307" s="170">
        <v>2017011000179</v>
      </c>
      <c r="AA1307" s="170" t="s">
        <v>1238</v>
      </c>
      <c r="AB1307" s="169" t="s">
        <v>1166</v>
      </c>
      <c r="AC1307" s="169" t="s">
        <v>1167</v>
      </c>
      <c r="AD1307" s="170">
        <v>3202032</v>
      </c>
      <c r="AE1307" s="169" t="s">
        <v>1217</v>
      </c>
      <c r="AF1307" s="169" t="s">
        <v>1218</v>
      </c>
      <c r="AG1307" s="168" t="s">
        <v>1151</v>
      </c>
      <c r="AH1307" s="192"/>
    </row>
    <row r="1308" spans="1:34" ht="98.25" customHeight="1" x14ac:dyDescent="0.25">
      <c r="A1308" s="192"/>
      <c r="B1308" s="168" t="s">
        <v>1314</v>
      </c>
      <c r="C1308" s="168" t="s">
        <v>1388</v>
      </c>
      <c r="D1308" s="168" t="s">
        <v>1391</v>
      </c>
      <c r="E1308" s="183" t="s">
        <v>1391</v>
      </c>
      <c r="F1308" s="168" t="s">
        <v>1152</v>
      </c>
      <c r="G1308" s="183" t="s">
        <v>1158</v>
      </c>
      <c r="H1308" s="168" t="s">
        <v>1117</v>
      </c>
      <c r="I1308" s="168" t="s">
        <v>1118</v>
      </c>
      <c r="J1308" s="184">
        <v>223277.45333337784</v>
      </c>
      <c r="K1308" s="185"/>
      <c r="L1308" s="168"/>
      <c r="M1308" s="185"/>
      <c r="N1308" s="168"/>
      <c r="O1308" s="168"/>
      <c r="P1308" s="168"/>
      <c r="Q1308" s="168"/>
      <c r="R1308" s="168"/>
      <c r="S1308" s="168"/>
      <c r="T1308" s="168"/>
      <c r="U1308" s="168" t="s">
        <v>1392</v>
      </c>
      <c r="V1308" s="168"/>
      <c r="W1308" s="168" t="s">
        <v>1165</v>
      </c>
      <c r="X1308" s="183" t="s">
        <v>1160</v>
      </c>
      <c r="Y1308" s="168" t="s">
        <v>55</v>
      </c>
      <c r="Z1308" s="170">
        <v>2017011000179</v>
      </c>
      <c r="AA1308" s="170" t="s">
        <v>1238</v>
      </c>
      <c r="AB1308" s="169" t="s">
        <v>1166</v>
      </c>
      <c r="AC1308" s="169" t="s">
        <v>1167</v>
      </c>
      <c r="AD1308" s="170">
        <v>3202032</v>
      </c>
      <c r="AE1308" s="169" t="s">
        <v>1217</v>
      </c>
      <c r="AF1308" s="169" t="s">
        <v>1218</v>
      </c>
      <c r="AG1308" s="168" t="s">
        <v>1126</v>
      </c>
      <c r="AH1308" s="192"/>
    </row>
    <row r="1309" spans="1:34" ht="98.25" customHeight="1" x14ac:dyDescent="0.25">
      <c r="A1309" s="192"/>
      <c r="B1309" s="168" t="s">
        <v>1314</v>
      </c>
      <c r="C1309" s="168" t="s">
        <v>1388</v>
      </c>
      <c r="D1309" s="168" t="s">
        <v>1391</v>
      </c>
      <c r="E1309" s="183" t="s">
        <v>1391</v>
      </c>
      <c r="F1309" s="168" t="s">
        <v>1152</v>
      </c>
      <c r="G1309" s="183" t="s">
        <v>1158</v>
      </c>
      <c r="H1309" s="168" t="s">
        <v>1117</v>
      </c>
      <c r="I1309" s="168" t="s">
        <v>1118</v>
      </c>
      <c r="J1309" s="184">
        <v>678478.67228698696</v>
      </c>
      <c r="K1309" s="185"/>
      <c r="L1309" s="168"/>
      <c r="M1309" s="185"/>
      <c r="N1309" s="168"/>
      <c r="O1309" s="168"/>
      <c r="P1309" s="168"/>
      <c r="Q1309" s="168"/>
      <c r="R1309" s="168"/>
      <c r="S1309" s="168"/>
      <c r="T1309" s="168"/>
      <c r="U1309" s="168" t="s">
        <v>1392</v>
      </c>
      <c r="V1309" s="168"/>
      <c r="W1309" s="168" t="s">
        <v>1165</v>
      </c>
      <c r="X1309" s="183" t="s">
        <v>1160</v>
      </c>
      <c r="Y1309" s="168" t="s">
        <v>55</v>
      </c>
      <c r="Z1309" s="170">
        <v>2017011000179</v>
      </c>
      <c r="AA1309" s="170" t="s">
        <v>1238</v>
      </c>
      <c r="AB1309" s="169" t="s">
        <v>1166</v>
      </c>
      <c r="AC1309" s="169" t="s">
        <v>1167</v>
      </c>
      <c r="AD1309" s="170">
        <v>3202032</v>
      </c>
      <c r="AE1309" s="169" t="s">
        <v>1217</v>
      </c>
      <c r="AF1309" s="169" t="s">
        <v>1218</v>
      </c>
      <c r="AG1309" s="168" t="s">
        <v>1126</v>
      </c>
      <c r="AH1309" s="192"/>
    </row>
    <row r="1310" spans="1:34" ht="98.25" customHeight="1" x14ac:dyDescent="0.25">
      <c r="A1310" s="192"/>
      <c r="B1310" s="168" t="s">
        <v>1314</v>
      </c>
      <c r="C1310" s="168" t="s">
        <v>1388</v>
      </c>
      <c r="D1310" s="168" t="s">
        <v>1391</v>
      </c>
      <c r="E1310" s="183" t="s">
        <v>1391</v>
      </c>
      <c r="F1310" s="168" t="s">
        <v>1152</v>
      </c>
      <c r="G1310" s="183" t="s">
        <v>1158</v>
      </c>
      <c r="H1310" s="168" t="s">
        <v>1117</v>
      </c>
      <c r="I1310" s="168" t="s">
        <v>1118</v>
      </c>
      <c r="J1310" s="184">
        <v>6000000</v>
      </c>
      <c r="K1310" s="185"/>
      <c r="L1310" s="168"/>
      <c r="M1310" s="185"/>
      <c r="N1310" s="168"/>
      <c r="O1310" s="168"/>
      <c r="P1310" s="168"/>
      <c r="Q1310" s="168"/>
      <c r="R1310" s="168"/>
      <c r="S1310" s="168"/>
      <c r="T1310" s="168"/>
      <c r="U1310" s="168" t="s">
        <v>1392</v>
      </c>
      <c r="V1310" s="168"/>
      <c r="W1310" s="168" t="s">
        <v>1165</v>
      </c>
      <c r="X1310" s="183" t="s">
        <v>1160</v>
      </c>
      <c r="Y1310" s="168" t="s">
        <v>55</v>
      </c>
      <c r="Z1310" s="170">
        <v>2017011000179</v>
      </c>
      <c r="AA1310" s="170" t="s">
        <v>1238</v>
      </c>
      <c r="AB1310" s="169" t="s">
        <v>1166</v>
      </c>
      <c r="AC1310" s="169" t="s">
        <v>1167</v>
      </c>
      <c r="AD1310" s="170">
        <v>3202032</v>
      </c>
      <c r="AE1310" s="169" t="s">
        <v>1217</v>
      </c>
      <c r="AF1310" s="169" t="s">
        <v>1289</v>
      </c>
      <c r="AG1310" s="168" t="s">
        <v>1150</v>
      </c>
      <c r="AH1310" s="192"/>
    </row>
    <row r="1311" spans="1:34" ht="98.25" customHeight="1" x14ac:dyDescent="0.25">
      <c r="A1311" s="192"/>
      <c r="B1311" s="168" t="s">
        <v>1314</v>
      </c>
      <c r="C1311" s="168" t="s">
        <v>1388</v>
      </c>
      <c r="D1311" s="168" t="s">
        <v>1391</v>
      </c>
      <c r="E1311" s="183" t="s">
        <v>1391</v>
      </c>
      <c r="F1311" s="168" t="s">
        <v>1223</v>
      </c>
      <c r="G1311" s="183" t="s">
        <v>1312</v>
      </c>
      <c r="H1311" s="168" t="s">
        <v>1117</v>
      </c>
      <c r="I1311" s="168" t="s">
        <v>1118</v>
      </c>
      <c r="J1311" s="184">
        <v>0</v>
      </c>
      <c r="K1311" s="185"/>
      <c r="L1311" s="168"/>
      <c r="M1311" s="185"/>
      <c r="N1311" s="168"/>
      <c r="O1311" s="168"/>
      <c r="P1311" s="168"/>
      <c r="Q1311" s="168"/>
      <c r="R1311" s="168"/>
      <c r="S1311" s="168"/>
      <c r="T1311" s="168"/>
      <c r="U1311" s="168" t="s">
        <v>1392</v>
      </c>
      <c r="V1311" s="168"/>
      <c r="W1311" s="168" t="s">
        <v>1165</v>
      </c>
      <c r="X1311" s="183" t="s">
        <v>1160</v>
      </c>
      <c r="Y1311" s="168" t="s">
        <v>55</v>
      </c>
      <c r="Z1311" s="170">
        <v>2017011000179</v>
      </c>
      <c r="AA1311" s="170" t="s">
        <v>1238</v>
      </c>
      <c r="AB1311" s="169" t="s">
        <v>1166</v>
      </c>
      <c r="AC1311" s="169" t="s">
        <v>1167</v>
      </c>
      <c r="AD1311" s="170">
        <v>3202032</v>
      </c>
      <c r="AE1311" s="169" t="s">
        <v>1217</v>
      </c>
      <c r="AF1311" s="169" t="s">
        <v>1218</v>
      </c>
      <c r="AG1311" s="168" t="s">
        <v>1192</v>
      </c>
      <c r="AH1311" s="192"/>
    </row>
    <row r="1312" spans="1:34" ht="98.25" customHeight="1" x14ac:dyDescent="0.25">
      <c r="A1312" s="192"/>
      <c r="B1312" s="168" t="s">
        <v>1314</v>
      </c>
      <c r="C1312" s="168" t="s">
        <v>1388</v>
      </c>
      <c r="D1312" s="168" t="s">
        <v>1391</v>
      </c>
      <c r="E1312" s="183" t="s">
        <v>1391</v>
      </c>
      <c r="F1312" s="168" t="s">
        <v>1223</v>
      </c>
      <c r="G1312" s="183" t="s">
        <v>1312</v>
      </c>
      <c r="H1312" s="168" t="s">
        <v>1117</v>
      </c>
      <c r="I1312" s="168" t="s">
        <v>1118</v>
      </c>
      <c r="J1312" s="184">
        <v>2618243.874345303</v>
      </c>
      <c r="K1312" s="185"/>
      <c r="L1312" s="168"/>
      <c r="M1312" s="185"/>
      <c r="N1312" s="168"/>
      <c r="O1312" s="168"/>
      <c r="P1312" s="168"/>
      <c r="Q1312" s="168"/>
      <c r="R1312" s="168"/>
      <c r="S1312" s="168"/>
      <c r="T1312" s="168"/>
      <c r="U1312" s="168" t="s">
        <v>1392</v>
      </c>
      <c r="V1312" s="168"/>
      <c r="W1312" s="168" t="s">
        <v>1165</v>
      </c>
      <c r="X1312" s="183" t="s">
        <v>1160</v>
      </c>
      <c r="Y1312" s="168" t="s">
        <v>55</v>
      </c>
      <c r="Z1312" s="170">
        <v>2017011000179</v>
      </c>
      <c r="AA1312" s="170" t="s">
        <v>1238</v>
      </c>
      <c r="AB1312" s="169" t="s">
        <v>1166</v>
      </c>
      <c r="AC1312" s="169" t="s">
        <v>1167</v>
      </c>
      <c r="AD1312" s="170">
        <v>3202032</v>
      </c>
      <c r="AE1312" s="169" t="s">
        <v>1217</v>
      </c>
      <c r="AF1312" s="169" t="s">
        <v>1218</v>
      </c>
      <c r="AG1312" s="168" t="s">
        <v>1126</v>
      </c>
      <c r="AH1312" s="192"/>
    </row>
    <row r="1313" spans="1:34" ht="98.25" customHeight="1" x14ac:dyDescent="0.25">
      <c r="A1313" s="192"/>
      <c r="B1313" s="168" t="s">
        <v>1314</v>
      </c>
      <c r="C1313" s="168" t="s">
        <v>1388</v>
      </c>
      <c r="D1313" s="168" t="s">
        <v>1391</v>
      </c>
      <c r="E1313" s="183" t="s">
        <v>1391</v>
      </c>
      <c r="F1313" s="168" t="s">
        <v>1223</v>
      </c>
      <c r="G1313" s="183" t="s">
        <v>1312</v>
      </c>
      <c r="H1313" s="168" t="s">
        <v>1117</v>
      </c>
      <c r="I1313" s="168" t="s">
        <v>1118</v>
      </c>
      <c r="J1313" s="184">
        <v>0</v>
      </c>
      <c r="K1313" s="185"/>
      <c r="L1313" s="168"/>
      <c r="M1313" s="185"/>
      <c r="N1313" s="168"/>
      <c r="O1313" s="168"/>
      <c r="P1313" s="168"/>
      <c r="Q1313" s="168"/>
      <c r="R1313" s="168"/>
      <c r="S1313" s="168"/>
      <c r="T1313" s="168"/>
      <c r="U1313" s="168" t="s">
        <v>1392</v>
      </c>
      <c r="V1313" s="168"/>
      <c r="W1313" s="168" t="s">
        <v>1165</v>
      </c>
      <c r="X1313" s="183" t="s">
        <v>1160</v>
      </c>
      <c r="Y1313" s="168" t="s">
        <v>55</v>
      </c>
      <c r="Z1313" s="170">
        <v>2017011000179</v>
      </c>
      <c r="AA1313" s="170" t="s">
        <v>1238</v>
      </c>
      <c r="AB1313" s="169" t="s">
        <v>1166</v>
      </c>
      <c r="AC1313" s="169" t="s">
        <v>1167</v>
      </c>
      <c r="AD1313" s="170">
        <v>3202032</v>
      </c>
      <c r="AE1313" s="169" t="s">
        <v>1217</v>
      </c>
      <c r="AF1313" s="169" t="s">
        <v>1218</v>
      </c>
      <c r="AG1313" s="168" t="s">
        <v>1124</v>
      </c>
      <c r="AH1313" s="192"/>
    </row>
    <row r="1314" spans="1:34" ht="98.25" customHeight="1" x14ac:dyDescent="0.25">
      <c r="A1314" s="192"/>
      <c r="B1314" s="168" t="s">
        <v>1314</v>
      </c>
      <c r="C1314" s="168" t="s">
        <v>1388</v>
      </c>
      <c r="D1314" s="168" t="s">
        <v>1391</v>
      </c>
      <c r="E1314" s="183" t="s">
        <v>1391</v>
      </c>
      <c r="F1314" s="168" t="s">
        <v>1116</v>
      </c>
      <c r="G1314" s="183" t="s">
        <v>1158</v>
      </c>
      <c r="H1314" s="168" t="s">
        <v>1117</v>
      </c>
      <c r="I1314" s="168" t="s">
        <v>1118</v>
      </c>
      <c r="J1314" s="184">
        <v>11625467</v>
      </c>
      <c r="K1314" s="185"/>
      <c r="L1314" s="168"/>
      <c r="M1314" s="185"/>
      <c r="N1314" s="168"/>
      <c r="O1314" s="168"/>
      <c r="P1314" s="168"/>
      <c r="Q1314" s="168"/>
      <c r="R1314" s="168"/>
      <c r="S1314" s="168"/>
      <c r="T1314" s="168"/>
      <c r="U1314" s="168"/>
      <c r="V1314" s="168"/>
      <c r="W1314" s="168" t="s">
        <v>1165</v>
      </c>
      <c r="X1314" s="183" t="s">
        <v>1160</v>
      </c>
      <c r="Y1314" s="168" t="s">
        <v>55</v>
      </c>
      <c r="Z1314" s="170">
        <v>2017011000179</v>
      </c>
      <c r="AA1314" s="170" t="s">
        <v>1238</v>
      </c>
      <c r="AB1314" s="169" t="s">
        <v>1179</v>
      </c>
      <c r="AC1314" s="169" t="s">
        <v>1180</v>
      </c>
      <c r="AD1314" s="170">
        <v>3202008</v>
      </c>
      <c r="AE1314" s="169" t="s">
        <v>1181</v>
      </c>
      <c r="AF1314" s="169" t="s">
        <v>1182</v>
      </c>
      <c r="AG1314" s="168" t="s">
        <v>1151</v>
      </c>
      <c r="AH1314" s="192"/>
    </row>
    <row r="1315" spans="1:34" ht="98.25" customHeight="1" x14ac:dyDescent="0.25">
      <c r="A1315" s="192"/>
      <c r="B1315" s="168" t="s">
        <v>1314</v>
      </c>
      <c r="C1315" s="168" t="s">
        <v>1388</v>
      </c>
      <c r="D1315" s="168" t="s">
        <v>1391</v>
      </c>
      <c r="E1315" s="183" t="s">
        <v>1391</v>
      </c>
      <c r="F1315" s="168" t="s">
        <v>1152</v>
      </c>
      <c r="G1315" s="183" t="s">
        <v>1158</v>
      </c>
      <c r="H1315" s="168" t="s">
        <v>1117</v>
      </c>
      <c r="I1315" s="168" t="s">
        <v>1118</v>
      </c>
      <c r="J1315" s="184">
        <v>1793531</v>
      </c>
      <c r="K1315" s="185"/>
      <c r="L1315" s="168"/>
      <c r="M1315" s="185"/>
      <c r="N1315" s="168"/>
      <c r="O1315" s="168"/>
      <c r="P1315" s="168"/>
      <c r="Q1315" s="168"/>
      <c r="R1315" s="168"/>
      <c r="S1315" s="168"/>
      <c r="T1315" s="168"/>
      <c r="U1315" s="168"/>
      <c r="V1315" s="168"/>
      <c r="W1315" s="168" t="s">
        <v>1165</v>
      </c>
      <c r="X1315" s="183" t="s">
        <v>1160</v>
      </c>
      <c r="Y1315" s="168" t="s">
        <v>55</v>
      </c>
      <c r="Z1315" s="170">
        <v>2017011000179</v>
      </c>
      <c r="AA1315" s="170" t="s">
        <v>1238</v>
      </c>
      <c r="AB1315" s="169" t="s">
        <v>1179</v>
      </c>
      <c r="AC1315" s="169" t="s">
        <v>1180</v>
      </c>
      <c r="AD1315" s="170">
        <v>3202008</v>
      </c>
      <c r="AE1315" s="169" t="s">
        <v>1181</v>
      </c>
      <c r="AF1315" s="169" t="s">
        <v>1319</v>
      </c>
      <c r="AG1315" s="168" t="s">
        <v>1150</v>
      </c>
      <c r="AH1315" s="192"/>
    </row>
    <row r="1316" spans="1:34" ht="98.25" customHeight="1" x14ac:dyDescent="0.25">
      <c r="A1316" s="192"/>
      <c r="B1316" s="168" t="s">
        <v>1314</v>
      </c>
      <c r="C1316" s="168" t="s">
        <v>1388</v>
      </c>
      <c r="D1316" s="168" t="s">
        <v>1391</v>
      </c>
      <c r="E1316" s="183" t="s">
        <v>1391</v>
      </c>
      <c r="F1316" s="168" t="s">
        <v>1393</v>
      </c>
      <c r="G1316" s="183" t="s">
        <v>1312</v>
      </c>
      <c r="H1316" s="168" t="s">
        <v>1117</v>
      </c>
      <c r="I1316" s="168" t="s">
        <v>1118</v>
      </c>
      <c r="J1316" s="184">
        <v>43103236</v>
      </c>
      <c r="K1316" s="185"/>
      <c r="L1316" s="168"/>
      <c r="M1316" s="185"/>
      <c r="N1316" s="168"/>
      <c r="O1316" s="168"/>
      <c r="P1316" s="168"/>
      <c r="Q1316" s="168"/>
      <c r="R1316" s="168"/>
      <c r="S1316" s="168"/>
      <c r="T1316" s="168"/>
      <c r="U1316" s="168" t="s">
        <v>1392</v>
      </c>
      <c r="V1316" s="168"/>
      <c r="W1316" s="168" t="s">
        <v>1165</v>
      </c>
      <c r="X1316" s="183" t="s">
        <v>1160</v>
      </c>
      <c r="Y1316" s="168" t="s">
        <v>55</v>
      </c>
      <c r="Z1316" s="170">
        <v>2017011000179</v>
      </c>
      <c r="AA1316" s="170" t="s">
        <v>1238</v>
      </c>
      <c r="AB1316" s="169" t="s">
        <v>1179</v>
      </c>
      <c r="AC1316" s="169" t="s">
        <v>1180</v>
      </c>
      <c r="AD1316" s="170">
        <v>3202008</v>
      </c>
      <c r="AE1316" s="169" t="s">
        <v>1181</v>
      </c>
      <c r="AF1316" s="169" t="s">
        <v>1319</v>
      </c>
      <c r="AG1316" s="168" t="s">
        <v>1128</v>
      </c>
      <c r="AH1316" s="192"/>
    </row>
    <row r="1317" spans="1:34" ht="98.25" customHeight="1" x14ac:dyDescent="0.25">
      <c r="A1317" s="192"/>
      <c r="B1317" s="168" t="s">
        <v>1314</v>
      </c>
      <c r="C1317" s="168" t="s">
        <v>1388</v>
      </c>
      <c r="D1317" s="168" t="s">
        <v>1391</v>
      </c>
      <c r="E1317" s="183" t="s">
        <v>1391</v>
      </c>
      <c r="F1317" s="168" t="s">
        <v>1152</v>
      </c>
      <c r="G1317" s="183" t="s">
        <v>1158</v>
      </c>
      <c r="H1317" s="168" t="s">
        <v>1320</v>
      </c>
      <c r="I1317" s="168" t="s">
        <v>1118</v>
      </c>
      <c r="J1317" s="186">
        <v>4250000</v>
      </c>
      <c r="K1317" s="185">
        <v>0</v>
      </c>
      <c r="L1317" s="168">
        <v>0</v>
      </c>
      <c r="M1317" s="185">
        <v>0</v>
      </c>
      <c r="N1317" s="168">
        <v>0</v>
      </c>
      <c r="O1317" s="168">
        <v>0</v>
      </c>
      <c r="P1317" s="168">
        <v>0</v>
      </c>
      <c r="Q1317" s="168">
        <v>0</v>
      </c>
      <c r="R1317" s="168">
        <v>0</v>
      </c>
      <c r="S1317" s="168">
        <v>0</v>
      </c>
      <c r="T1317" s="168">
        <v>0</v>
      </c>
      <c r="U1317" s="168">
        <v>0</v>
      </c>
      <c r="V1317" s="168">
        <v>0</v>
      </c>
      <c r="W1317" s="168" t="s">
        <v>1165</v>
      </c>
      <c r="X1317" s="183" t="s">
        <v>1160</v>
      </c>
      <c r="Y1317" s="168" t="s">
        <v>55</v>
      </c>
      <c r="Z1317" s="170">
        <v>2017011000179</v>
      </c>
      <c r="AA1317" s="170" t="s">
        <v>1238</v>
      </c>
      <c r="AB1317" s="169" t="s">
        <v>1179</v>
      </c>
      <c r="AC1317" s="169" t="s">
        <v>1244</v>
      </c>
      <c r="AD1317" s="170">
        <v>3202002</v>
      </c>
      <c r="AE1317" s="169" t="s">
        <v>1122</v>
      </c>
      <c r="AF1317" s="169" t="s">
        <v>1316</v>
      </c>
      <c r="AG1317" s="168" t="s">
        <v>1124</v>
      </c>
      <c r="AH1317" s="192"/>
    </row>
    <row r="1318" spans="1:34" ht="98.25" customHeight="1" x14ac:dyDescent="0.25">
      <c r="A1318" s="192"/>
      <c r="B1318" s="168" t="s">
        <v>1314</v>
      </c>
      <c r="C1318" s="168" t="s">
        <v>1388</v>
      </c>
      <c r="D1318" s="168" t="s">
        <v>1391</v>
      </c>
      <c r="E1318" s="183" t="s">
        <v>1391</v>
      </c>
      <c r="F1318" s="168" t="s">
        <v>1152</v>
      </c>
      <c r="G1318" s="183" t="s">
        <v>1158</v>
      </c>
      <c r="H1318" s="168" t="s">
        <v>1320</v>
      </c>
      <c r="I1318" s="168" t="s">
        <v>1118</v>
      </c>
      <c r="J1318" s="186">
        <v>1748000</v>
      </c>
      <c r="K1318" s="185">
        <v>0</v>
      </c>
      <c r="L1318" s="168">
        <v>0</v>
      </c>
      <c r="M1318" s="185">
        <v>0</v>
      </c>
      <c r="N1318" s="168">
        <v>0</v>
      </c>
      <c r="O1318" s="168">
        <v>0</v>
      </c>
      <c r="P1318" s="168">
        <v>0</v>
      </c>
      <c r="Q1318" s="168">
        <v>0</v>
      </c>
      <c r="R1318" s="168">
        <v>0</v>
      </c>
      <c r="S1318" s="168">
        <v>0</v>
      </c>
      <c r="T1318" s="168">
        <v>0</v>
      </c>
      <c r="U1318" s="168" t="s">
        <v>1392</v>
      </c>
      <c r="V1318" s="168">
        <v>0</v>
      </c>
      <c r="W1318" s="168" t="s">
        <v>1165</v>
      </c>
      <c r="X1318" s="183" t="s">
        <v>1160</v>
      </c>
      <c r="Y1318" s="168" t="s">
        <v>55</v>
      </c>
      <c r="Z1318" s="170">
        <v>2017011000179</v>
      </c>
      <c r="AA1318" s="170" t="s">
        <v>1238</v>
      </c>
      <c r="AB1318" s="169" t="s">
        <v>1166</v>
      </c>
      <c r="AC1318" s="169" t="s">
        <v>1167</v>
      </c>
      <c r="AD1318" s="170">
        <v>3202032</v>
      </c>
      <c r="AE1318" s="169" t="s">
        <v>1217</v>
      </c>
      <c r="AF1318" s="169" t="s">
        <v>1218</v>
      </c>
      <c r="AG1318" s="168" t="s">
        <v>1192</v>
      </c>
      <c r="AH1318" s="192"/>
    </row>
    <row r="1319" spans="1:34" ht="98.25" customHeight="1" x14ac:dyDescent="0.25">
      <c r="A1319" s="192"/>
      <c r="B1319" s="168" t="s">
        <v>1314</v>
      </c>
      <c r="C1319" s="168" t="s">
        <v>1388</v>
      </c>
      <c r="D1319" s="168" t="s">
        <v>1391</v>
      </c>
      <c r="E1319" s="183" t="s">
        <v>1391</v>
      </c>
      <c r="F1319" s="168" t="s">
        <v>1223</v>
      </c>
      <c r="G1319" s="183" t="s">
        <v>1312</v>
      </c>
      <c r="H1319" s="168" t="s">
        <v>1117</v>
      </c>
      <c r="I1319" s="168" t="s">
        <v>1118</v>
      </c>
      <c r="J1319" s="186">
        <v>4250000</v>
      </c>
      <c r="K1319" s="185"/>
      <c r="L1319" s="168"/>
      <c r="M1319" s="185"/>
      <c r="N1319" s="168"/>
      <c r="O1319" s="168"/>
      <c r="P1319" s="168"/>
      <c r="Q1319" s="168"/>
      <c r="R1319" s="168"/>
      <c r="S1319" s="168"/>
      <c r="T1319" s="168"/>
      <c r="U1319" s="168" t="s">
        <v>1392</v>
      </c>
      <c r="V1319" s="168">
        <v>0</v>
      </c>
      <c r="W1319" s="168" t="s">
        <v>1165</v>
      </c>
      <c r="X1319" s="183" t="s">
        <v>1160</v>
      </c>
      <c r="Y1319" s="168" t="s">
        <v>55</v>
      </c>
      <c r="Z1319" s="170">
        <v>2017011000179</v>
      </c>
      <c r="AA1319" s="170" t="s">
        <v>1238</v>
      </c>
      <c r="AB1319" s="169" t="s">
        <v>1166</v>
      </c>
      <c r="AC1319" s="169" t="s">
        <v>1167</v>
      </c>
      <c r="AD1319" s="170">
        <v>3202032</v>
      </c>
      <c r="AE1319" s="169" t="s">
        <v>1217</v>
      </c>
      <c r="AF1319" s="169" t="s">
        <v>1218</v>
      </c>
      <c r="AG1319" s="168" t="s">
        <v>1126</v>
      </c>
      <c r="AH1319" s="192"/>
    </row>
    <row r="1320" spans="1:34" ht="98.25" customHeight="1" x14ac:dyDescent="0.25">
      <c r="A1320" s="192"/>
      <c r="B1320" s="168" t="s">
        <v>1314</v>
      </c>
      <c r="C1320" s="168" t="s">
        <v>1388</v>
      </c>
      <c r="D1320" s="168" t="s">
        <v>1391</v>
      </c>
      <c r="E1320" s="183" t="s">
        <v>1391</v>
      </c>
      <c r="F1320" s="168" t="s">
        <v>1152</v>
      </c>
      <c r="G1320" s="183" t="s">
        <v>1158</v>
      </c>
      <c r="H1320" s="168" t="s">
        <v>1117</v>
      </c>
      <c r="I1320" s="168" t="s">
        <v>1118</v>
      </c>
      <c r="J1320" s="186">
        <v>0</v>
      </c>
      <c r="K1320" s="185"/>
      <c r="L1320" s="168"/>
      <c r="M1320" s="185"/>
      <c r="N1320" s="168"/>
      <c r="O1320" s="168"/>
      <c r="P1320" s="168"/>
      <c r="Q1320" s="168"/>
      <c r="R1320" s="168"/>
      <c r="S1320" s="168"/>
      <c r="T1320" s="168"/>
      <c r="U1320" s="168"/>
      <c r="V1320" s="168"/>
      <c r="W1320" s="168" t="s">
        <v>1165</v>
      </c>
      <c r="X1320" s="183" t="s">
        <v>1160</v>
      </c>
      <c r="Y1320" s="168" t="s">
        <v>55</v>
      </c>
      <c r="Z1320" s="170">
        <v>2017011000179</v>
      </c>
      <c r="AA1320" s="170" t="s">
        <v>1238</v>
      </c>
      <c r="AB1320" s="169" t="s">
        <v>1179</v>
      </c>
      <c r="AC1320" s="169" t="s">
        <v>1180</v>
      </c>
      <c r="AD1320" s="170">
        <v>3202008</v>
      </c>
      <c r="AE1320" s="169" t="s">
        <v>1181</v>
      </c>
      <c r="AF1320" s="169" t="s">
        <v>1319</v>
      </c>
      <c r="AG1320" s="168" t="s">
        <v>1311</v>
      </c>
      <c r="AH1320" s="192"/>
    </row>
    <row r="1321" spans="1:34" ht="98.25" customHeight="1" x14ac:dyDescent="0.25">
      <c r="A1321" s="192"/>
      <c r="B1321" s="168" t="s">
        <v>1314</v>
      </c>
      <c r="C1321" s="168" t="s">
        <v>1388</v>
      </c>
      <c r="D1321" s="168" t="s">
        <v>1391</v>
      </c>
      <c r="E1321" s="183" t="s">
        <v>1391</v>
      </c>
      <c r="F1321" s="168" t="s">
        <v>1152</v>
      </c>
      <c r="G1321" s="183" t="s">
        <v>1158</v>
      </c>
      <c r="H1321" s="168" t="s">
        <v>1117</v>
      </c>
      <c r="I1321" s="168" t="s">
        <v>1118</v>
      </c>
      <c r="J1321" s="186">
        <v>0</v>
      </c>
      <c r="K1321" s="185"/>
      <c r="L1321" s="168"/>
      <c r="M1321" s="185"/>
      <c r="N1321" s="168"/>
      <c r="O1321" s="168"/>
      <c r="P1321" s="168"/>
      <c r="Q1321" s="168"/>
      <c r="R1321" s="168"/>
      <c r="S1321" s="168"/>
      <c r="T1321" s="168"/>
      <c r="U1321" s="168"/>
      <c r="V1321" s="168"/>
      <c r="W1321" s="168" t="s">
        <v>1165</v>
      </c>
      <c r="X1321" s="183" t="s">
        <v>1160</v>
      </c>
      <c r="Y1321" s="168" t="s">
        <v>55</v>
      </c>
      <c r="Z1321" s="170">
        <v>2017011000179</v>
      </c>
      <c r="AA1321" s="170" t="s">
        <v>1238</v>
      </c>
      <c r="AB1321" s="169" t="s">
        <v>1179</v>
      </c>
      <c r="AC1321" s="169" t="s">
        <v>1180</v>
      </c>
      <c r="AD1321" s="170">
        <v>3202008</v>
      </c>
      <c r="AE1321" s="169" t="s">
        <v>1181</v>
      </c>
      <c r="AF1321" s="169" t="s">
        <v>1319</v>
      </c>
      <c r="AG1321" s="168" t="s">
        <v>1311</v>
      </c>
      <c r="AH1321" s="192"/>
    </row>
    <row r="1322" spans="1:34" ht="98.25" customHeight="1" x14ac:dyDescent="0.25">
      <c r="A1322" s="192"/>
      <c r="B1322" s="168" t="s">
        <v>1314</v>
      </c>
      <c r="C1322" s="168" t="s">
        <v>1388</v>
      </c>
      <c r="D1322" s="168" t="s">
        <v>1391</v>
      </c>
      <c r="E1322" s="183" t="s">
        <v>1391</v>
      </c>
      <c r="F1322" s="168" t="s">
        <v>1152</v>
      </c>
      <c r="G1322" s="183" t="s">
        <v>1158</v>
      </c>
      <c r="H1322" s="168" t="s">
        <v>1117</v>
      </c>
      <c r="I1322" s="168" t="s">
        <v>1118</v>
      </c>
      <c r="J1322" s="186">
        <v>0</v>
      </c>
      <c r="K1322" s="185"/>
      <c r="L1322" s="168"/>
      <c r="M1322" s="185"/>
      <c r="N1322" s="168"/>
      <c r="O1322" s="168"/>
      <c r="P1322" s="168"/>
      <c r="Q1322" s="168"/>
      <c r="R1322" s="168"/>
      <c r="S1322" s="168"/>
      <c r="T1322" s="168"/>
      <c r="U1322" s="168"/>
      <c r="V1322" s="168"/>
      <c r="W1322" s="168" t="s">
        <v>1165</v>
      </c>
      <c r="X1322" s="183" t="s">
        <v>1160</v>
      </c>
      <c r="Y1322" s="168" t="s">
        <v>55</v>
      </c>
      <c r="Z1322" s="170">
        <v>2017011000179</v>
      </c>
      <c r="AA1322" s="170" t="s">
        <v>1238</v>
      </c>
      <c r="AB1322" s="169" t="s">
        <v>1179</v>
      </c>
      <c r="AC1322" s="169" t="s">
        <v>1180</v>
      </c>
      <c r="AD1322" s="170">
        <v>3202008</v>
      </c>
      <c r="AE1322" s="169" t="s">
        <v>1181</v>
      </c>
      <c r="AF1322" s="169" t="s">
        <v>1319</v>
      </c>
      <c r="AG1322" s="168" t="s">
        <v>1311</v>
      </c>
      <c r="AH1322" s="192"/>
    </row>
    <row r="1323" spans="1:34" ht="98.25" customHeight="1" x14ac:dyDescent="0.25">
      <c r="A1323" s="192"/>
      <c r="B1323" s="168" t="s">
        <v>1314</v>
      </c>
      <c r="C1323" s="168" t="s">
        <v>1388</v>
      </c>
      <c r="D1323" s="168" t="s">
        <v>1391</v>
      </c>
      <c r="E1323" s="183" t="s">
        <v>1391</v>
      </c>
      <c r="F1323" s="168" t="s">
        <v>1152</v>
      </c>
      <c r="G1323" s="183" t="s">
        <v>1159</v>
      </c>
      <c r="H1323" s="168" t="s">
        <v>1117</v>
      </c>
      <c r="I1323" s="168" t="s">
        <v>1118</v>
      </c>
      <c r="J1323" s="186">
        <v>0</v>
      </c>
      <c r="K1323" s="185"/>
      <c r="L1323" s="168"/>
      <c r="M1323" s="185"/>
      <c r="N1323" s="168"/>
      <c r="O1323" s="168"/>
      <c r="P1323" s="168"/>
      <c r="Q1323" s="168"/>
      <c r="R1323" s="168"/>
      <c r="S1323" s="168"/>
      <c r="T1323" s="168"/>
      <c r="U1323" s="168"/>
      <c r="V1323" s="168"/>
      <c r="W1323" s="168" t="s">
        <v>1165</v>
      </c>
      <c r="X1323" s="183" t="s">
        <v>1160</v>
      </c>
      <c r="Y1323" s="168" t="s">
        <v>55</v>
      </c>
      <c r="Z1323" s="170">
        <v>2017011000179</v>
      </c>
      <c r="AA1323" s="170" t="s">
        <v>1238</v>
      </c>
      <c r="AB1323" s="169" t="s">
        <v>1179</v>
      </c>
      <c r="AC1323" s="169" t="s">
        <v>1180</v>
      </c>
      <c r="AD1323" s="170">
        <v>3202008</v>
      </c>
      <c r="AE1323" s="169" t="s">
        <v>1181</v>
      </c>
      <c r="AF1323" s="169" t="s">
        <v>1319</v>
      </c>
      <c r="AG1323" s="168" t="s">
        <v>1311</v>
      </c>
      <c r="AH1323" s="192"/>
    </row>
    <row r="1324" spans="1:34" ht="98.25" customHeight="1" x14ac:dyDescent="0.25">
      <c r="A1324" s="192"/>
      <c r="B1324" s="168" t="s">
        <v>1314</v>
      </c>
      <c r="C1324" s="168" t="s">
        <v>1388</v>
      </c>
      <c r="D1324" s="168" t="s">
        <v>1391</v>
      </c>
      <c r="E1324" s="183" t="s">
        <v>1391</v>
      </c>
      <c r="F1324" s="168" t="s">
        <v>1116</v>
      </c>
      <c r="G1324" s="183" t="s">
        <v>1158</v>
      </c>
      <c r="H1324" s="168" t="s">
        <v>1117</v>
      </c>
      <c r="I1324" s="168" t="s">
        <v>1118</v>
      </c>
      <c r="J1324" s="184">
        <v>26251333</v>
      </c>
      <c r="K1324" s="185"/>
      <c r="L1324" s="168"/>
      <c r="M1324" s="185"/>
      <c r="N1324" s="168"/>
      <c r="O1324" s="168"/>
      <c r="P1324" s="168"/>
      <c r="Q1324" s="168"/>
      <c r="R1324" s="168"/>
      <c r="S1324" s="168"/>
      <c r="T1324" s="168"/>
      <c r="U1324" s="168" t="s">
        <v>1392</v>
      </c>
      <c r="V1324" s="168"/>
      <c r="W1324" s="168" t="s">
        <v>1119</v>
      </c>
      <c r="X1324" s="183" t="s">
        <v>1160</v>
      </c>
      <c r="Y1324" s="168" t="s">
        <v>363</v>
      </c>
      <c r="Z1324" s="170">
        <v>2019011000081</v>
      </c>
      <c r="AA1324" s="170" t="s">
        <v>1161</v>
      </c>
      <c r="AB1324" s="169" t="s">
        <v>1120</v>
      </c>
      <c r="AC1324" s="169" t="s">
        <v>606</v>
      </c>
      <c r="AD1324" s="170">
        <v>3299060</v>
      </c>
      <c r="AE1324" s="169" t="s">
        <v>1135</v>
      </c>
      <c r="AF1324" s="169" t="s">
        <v>607</v>
      </c>
      <c r="AG1324" s="168" t="s">
        <v>1128</v>
      </c>
      <c r="AH1324" s="192"/>
    </row>
    <row r="1325" spans="1:34" ht="98.25" customHeight="1" x14ac:dyDescent="0.25">
      <c r="A1325" s="192"/>
      <c r="B1325" s="168" t="s">
        <v>1314</v>
      </c>
      <c r="C1325" s="168" t="s">
        <v>1388</v>
      </c>
      <c r="D1325" s="168" t="s">
        <v>1394</v>
      </c>
      <c r="E1325" s="183" t="s">
        <v>1394</v>
      </c>
      <c r="F1325" s="168" t="s">
        <v>1152</v>
      </c>
      <c r="G1325" s="183" t="s">
        <v>1158</v>
      </c>
      <c r="H1325" s="168" t="s">
        <v>1117</v>
      </c>
      <c r="I1325" s="168" t="s">
        <v>1118</v>
      </c>
      <c r="J1325" s="184">
        <v>5000000</v>
      </c>
      <c r="K1325" s="185"/>
      <c r="L1325" s="168"/>
      <c r="M1325" s="185"/>
      <c r="N1325" s="168"/>
      <c r="O1325" s="168"/>
      <c r="P1325" s="168"/>
      <c r="Q1325" s="168"/>
      <c r="R1325" s="168"/>
      <c r="S1325" s="168"/>
      <c r="T1325" s="168"/>
      <c r="U1325" s="168"/>
      <c r="V1325" s="168"/>
      <c r="W1325" s="168" t="s">
        <v>1165</v>
      </c>
      <c r="X1325" s="183" t="s">
        <v>1160</v>
      </c>
      <c r="Y1325" s="168" t="s">
        <v>55</v>
      </c>
      <c r="Z1325" s="170">
        <v>2017011000179</v>
      </c>
      <c r="AA1325" s="170" t="s">
        <v>1238</v>
      </c>
      <c r="AB1325" s="169" t="s">
        <v>1224</v>
      </c>
      <c r="AC1325" s="169" t="s">
        <v>1225</v>
      </c>
      <c r="AD1325" s="170">
        <v>3202010</v>
      </c>
      <c r="AE1325" s="169" t="s">
        <v>1226</v>
      </c>
      <c r="AF1325" s="169" t="s">
        <v>1264</v>
      </c>
      <c r="AG1325" s="168" t="s">
        <v>1124</v>
      </c>
      <c r="AH1325" s="192"/>
    </row>
    <row r="1326" spans="1:34" ht="98.25" customHeight="1" x14ac:dyDescent="0.25">
      <c r="A1326" s="192"/>
      <c r="B1326" s="168" t="s">
        <v>1314</v>
      </c>
      <c r="C1326" s="168" t="s">
        <v>1388</v>
      </c>
      <c r="D1326" s="168" t="s">
        <v>1394</v>
      </c>
      <c r="E1326" s="183" t="s">
        <v>1394</v>
      </c>
      <c r="F1326" s="168" t="s">
        <v>1116</v>
      </c>
      <c r="G1326" s="183" t="s">
        <v>1158</v>
      </c>
      <c r="H1326" s="168" t="s">
        <v>1117</v>
      </c>
      <c r="I1326" s="168" t="s">
        <v>1118</v>
      </c>
      <c r="J1326" s="184">
        <v>24945333</v>
      </c>
      <c r="K1326" s="185"/>
      <c r="L1326" s="168"/>
      <c r="M1326" s="185"/>
      <c r="N1326" s="168"/>
      <c r="O1326" s="168"/>
      <c r="P1326" s="168"/>
      <c r="Q1326" s="168"/>
      <c r="R1326" s="168"/>
      <c r="S1326" s="168"/>
      <c r="T1326" s="168"/>
      <c r="U1326" s="168"/>
      <c r="V1326" s="168"/>
      <c r="W1326" s="168" t="s">
        <v>1165</v>
      </c>
      <c r="X1326" s="183" t="s">
        <v>1160</v>
      </c>
      <c r="Y1326" s="168" t="s">
        <v>55</v>
      </c>
      <c r="Z1326" s="170">
        <v>2017011000179</v>
      </c>
      <c r="AA1326" s="170" t="s">
        <v>1238</v>
      </c>
      <c r="AB1326" s="169" t="s">
        <v>1166</v>
      </c>
      <c r="AC1326" s="169" t="s">
        <v>1167</v>
      </c>
      <c r="AD1326" s="170">
        <v>3202032</v>
      </c>
      <c r="AE1326" s="169" t="s">
        <v>1217</v>
      </c>
      <c r="AF1326" s="169" t="s">
        <v>1289</v>
      </c>
      <c r="AG1326" s="168" t="s">
        <v>1151</v>
      </c>
      <c r="AH1326" s="192"/>
    </row>
    <row r="1327" spans="1:34" ht="98.25" customHeight="1" x14ac:dyDescent="0.25">
      <c r="A1327" s="192"/>
      <c r="B1327" s="168" t="s">
        <v>1314</v>
      </c>
      <c r="C1327" s="168" t="s">
        <v>1388</v>
      </c>
      <c r="D1327" s="168" t="s">
        <v>1394</v>
      </c>
      <c r="E1327" s="183" t="s">
        <v>1394</v>
      </c>
      <c r="F1327" s="168" t="s">
        <v>1152</v>
      </c>
      <c r="G1327" s="183" t="s">
        <v>1158</v>
      </c>
      <c r="H1327" s="168" t="s">
        <v>1117</v>
      </c>
      <c r="I1327" s="168" t="s">
        <v>1118</v>
      </c>
      <c r="J1327" s="184">
        <v>6400000</v>
      </c>
      <c r="K1327" s="185"/>
      <c r="L1327" s="168"/>
      <c r="M1327" s="185"/>
      <c r="N1327" s="168"/>
      <c r="O1327" s="168"/>
      <c r="P1327" s="168"/>
      <c r="Q1327" s="168"/>
      <c r="R1327" s="168"/>
      <c r="S1327" s="168"/>
      <c r="T1327" s="168"/>
      <c r="U1327" s="168"/>
      <c r="V1327" s="168"/>
      <c r="W1327" s="168" t="s">
        <v>1165</v>
      </c>
      <c r="X1327" s="183" t="s">
        <v>1160</v>
      </c>
      <c r="Y1327" s="168" t="s">
        <v>55</v>
      </c>
      <c r="Z1327" s="170">
        <v>2017011000179</v>
      </c>
      <c r="AA1327" s="170" t="s">
        <v>1238</v>
      </c>
      <c r="AB1327" s="169" t="s">
        <v>1166</v>
      </c>
      <c r="AC1327" s="169" t="s">
        <v>1167</v>
      </c>
      <c r="AD1327" s="170">
        <v>3202032</v>
      </c>
      <c r="AE1327" s="169" t="s">
        <v>1217</v>
      </c>
      <c r="AF1327" s="169" t="s">
        <v>1289</v>
      </c>
      <c r="AG1327" s="168" t="s">
        <v>1124</v>
      </c>
      <c r="AH1327" s="192"/>
    </row>
    <row r="1328" spans="1:34" ht="98.25" customHeight="1" x14ac:dyDescent="0.25">
      <c r="A1328" s="192"/>
      <c r="B1328" s="168" t="s">
        <v>1314</v>
      </c>
      <c r="C1328" s="168" t="s">
        <v>1388</v>
      </c>
      <c r="D1328" s="168" t="s">
        <v>1394</v>
      </c>
      <c r="E1328" s="183" t="s">
        <v>1394</v>
      </c>
      <c r="F1328" s="168" t="s">
        <v>1152</v>
      </c>
      <c r="G1328" s="183" t="s">
        <v>1158</v>
      </c>
      <c r="H1328" s="168" t="s">
        <v>1117</v>
      </c>
      <c r="I1328" s="168" t="s">
        <v>1118</v>
      </c>
      <c r="J1328" s="184">
        <v>6911843</v>
      </c>
      <c r="K1328" s="185"/>
      <c r="L1328" s="168"/>
      <c r="M1328" s="185"/>
      <c r="N1328" s="168"/>
      <c r="O1328" s="168"/>
      <c r="P1328" s="168"/>
      <c r="Q1328" s="168"/>
      <c r="R1328" s="168"/>
      <c r="S1328" s="168"/>
      <c r="T1328" s="168"/>
      <c r="U1328" s="168"/>
      <c r="V1328" s="168"/>
      <c r="W1328" s="168" t="s">
        <v>1165</v>
      </c>
      <c r="X1328" s="183" t="s">
        <v>1160</v>
      </c>
      <c r="Y1328" s="168" t="s">
        <v>55</v>
      </c>
      <c r="Z1328" s="170">
        <v>2017011000179</v>
      </c>
      <c r="AA1328" s="170" t="s">
        <v>1238</v>
      </c>
      <c r="AB1328" s="169" t="s">
        <v>1166</v>
      </c>
      <c r="AC1328" s="169" t="s">
        <v>1167</v>
      </c>
      <c r="AD1328" s="170">
        <v>3202032</v>
      </c>
      <c r="AE1328" s="169" t="s">
        <v>1217</v>
      </c>
      <c r="AF1328" s="169" t="s">
        <v>1289</v>
      </c>
      <c r="AG1328" s="168" t="s">
        <v>1150</v>
      </c>
      <c r="AH1328" s="192"/>
    </row>
    <row r="1329" spans="1:34" ht="98.25" customHeight="1" x14ac:dyDescent="0.25">
      <c r="A1329" s="192"/>
      <c r="B1329" s="168" t="s">
        <v>1314</v>
      </c>
      <c r="C1329" s="168" t="s">
        <v>1388</v>
      </c>
      <c r="D1329" s="168" t="s">
        <v>1394</v>
      </c>
      <c r="E1329" s="183" t="s">
        <v>1394</v>
      </c>
      <c r="F1329" s="168" t="s">
        <v>1223</v>
      </c>
      <c r="G1329" s="183" t="s">
        <v>1312</v>
      </c>
      <c r="H1329" s="168" t="s">
        <v>1117</v>
      </c>
      <c r="I1329" s="168" t="s">
        <v>1118</v>
      </c>
      <c r="J1329" s="184">
        <v>1000000</v>
      </c>
      <c r="K1329" s="185"/>
      <c r="L1329" s="168"/>
      <c r="M1329" s="185"/>
      <c r="N1329" s="168"/>
      <c r="O1329" s="168"/>
      <c r="P1329" s="168"/>
      <c r="Q1329" s="168"/>
      <c r="R1329" s="168"/>
      <c r="S1329" s="168"/>
      <c r="T1329" s="168"/>
      <c r="U1329" s="168"/>
      <c r="V1329" s="168"/>
      <c r="W1329" s="168" t="s">
        <v>1165</v>
      </c>
      <c r="X1329" s="183" t="s">
        <v>1160</v>
      </c>
      <c r="Y1329" s="168" t="s">
        <v>55</v>
      </c>
      <c r="Z1329" s="170">
        <v>2017011000179</v>
      </c>
      <c r="AA1329" s="170" t="s">
        <v>1238</v>
      </c>
      <c r="AB1329" s="169" t="s">
        <v>1166</v>
      </c>
      <c r="AC1329" s="169" t="s">
        <v>1167</v>
      </c>
      <c r="AD1329" s="170">
        <v>3202032</v>
      </c>
      <c r="AE1329" s="169" t="s">
        <v>1217</v>
      </c>
      <c r="AF1329" s="169" t="s">
        <v>1218</v>
      </c>
      <c r="AG1329" s="168" t="s">
        <v>1395</v>
      </c>
      <c r="AH1329" s="192"/>
    </row>
    <row r="1330" spans="1:34" ht="98.25" customHeight="1" x14ac:dyDescent="0.25">
      <c r="A1330" s="192"/>
      <c r="B1330" s="168" t="s">
        <v>1314</v>
      </c>
      <c r="C1330" s="168" t="s">
        <v>1388</v>
      </c>
      <c r="D1330" s="168" t="s">
        <v>1394</v>
      </c>
      <c r="E1330" s="183" t="s">
        <v>1394</v>
      </c>
      <c r="F1330" s="168" t="s">
        <v>1223</v>
      </c>
      <c r="G1330" s="183" t="s">
        <v>1312</v>
      </c>
      <c r="H1330" s="168" t="s">
        <v>1117</v>
      </c>
      <c r="I1330" s="168" t="s">
        <v>1118</v>
      </c>
      <c r="J1330" s="184">
        <v>5500000</v>
      </c>
      <c r="K1330" s="185"/>
      <c r="L1330" s="168"/>
      <c r="M1330" s="185"/>
      <c r="N1330" s="168"/>
      <c r="O1330" s="168"/>
      <c r="P1330" s="168"/>
      <c r="Q1330" s="168"/>
      <c r="R1330" s="168"/>
      <c r="S1330" s="168"/>
      <c r="T1330" s="168"/>
      <c r="U1330" s="168"/>
      <c r="V1330" s="168"/>
      <c r="W1330" s="168" t="s">
        <v>1165</v>
      </c>
      <c r="X1330" s="183" t="s">
        <v>1160</v>
      </c>
      <c r="Y1330" s="168" t="s">
        <v>55</v>
      </c>
      <c r="Z1330" s="170">
        <v>2017011000179</v>
      </c>
      <c r="AA1330" s="170" t="s">
        <v>1238</v>
      </c>
      <c r="AB1330" s="169" t="s">
        <v>1166</v>
      </c>
      <c r="AC1330" s="169" t="s">
        <v>1167</v>
      </c>
      <c r="AD1330" s="170">
        <v>3202032</v>
      </c>
      <c r="AE1330" s="169" t="s">
        <v>1217</v>
      </c>
      <c r="AF1330" s="169" t="s">
        <v>1289</v>
      </c>
      <c r="AG1330" s="168" t="s">
        <v>1395</v>
      </c>
      <c r="AH1330" s="192"/>
    </row>
    <row r="1331" spans="1:34" ht="98.25" customHeight="1" x14ac:dyDescent="0.25">
      <c r="A1331" s="192"/>
      <c r="B1331" s="168" t="s">
        <v>1314</v>
      </c>
      <c r="C1331" s="168" t="s">
        <v>1388</v>
      </c>
      <c r="D1331" s="168" t="s">
        <v>1394</v>
      </c>
      <c r="E1331" s="183" t="s">
        <v>1394</v>
      </c>
      <c r="F1331" s="168" t="s">
        <v>1223</v>
      </c>
      <c r="G1331" s="183" t="s">
        <v>1312</v>
      </c>
      <c r="H1331" s="168" t="s">
        <v>1117</v>
      </c>
      <c r="I1331" s="168" t="s">
        <v>1118</v>
      </c>
      <c r="J1331" s="184">
        <v>214010160</v>
      </c>
      <c r="K1331" s="185"/>
      <c r="L1331" s="168"/>
      <c r="M1331" s="185"/>
      <c r="N1331" s="168"/>
      <c r="O1331" s="168"/>
      <c r="P1331" s="168"/>
      <c r="Q1331" s="168"/>
      <c r="R1331" s="168"/>
      <c r="S1331" s="168"/>
      <c r="T1331" s="168"/>
      <c r="U1331" s="168"/>
      <c r="V1331" s="168"/>
      <c r="W1331" s="168" t="s">
        <v>1165</v>
      </c>
      <c r="X1331" s="183" t="s">
        <v>1160</v>
      </c>
      <c r="Y1331" s="168" t="s">
        <v>55</v>
      </c>
      <c r="Z1331" s="170">
        <v>2017011000179</v>
      </c>
      <c r="AA1331" s="170" t="s">
        <v>1238</v>
      </c>
      <c r="AB1331" s="169" t="s">
        <v>1179</v>
      </c>
      <c r="AC1331" s="169" t="s">
        <v>1338</v>
      </c>
      <c r="AD1331" s="170">
        <v>3202035</v>
      </c>
      <c r="AE1331" s="169" t="s">
        <v>1339</v>
      </c>
      <c r="AF1331" s="169" t="s">
        <v>1340</v>
      </c>
      <c r="AG1331" s="168" t="s">
        <v>1192</v>
      </c>
      <c r="AH1331" s="192"/>
    </row>
    <row r="1332" spans="1:34" ht="98.25" customHeight="1" x14ac:dyDescent="0.25">
      <c r="A1332" s="192"/>
      <c r="B1332" s="168" t="s">
        <v>1314</v>
      </c>
      <c r="C1332" s="168" t="s">
        <v>1388</v>
      </c>
      <c r="D1332" s="168" t="s">
        <v>1394</v>
      </c>
      <c r="E1332" s="183" t="s">
        <v>1394</v>
      </c>
      <c r="F1332" s="168" t="s">
        <v>1116</v>
      </c>
      <c r="G1332" s="183" t="s">
        <v>1158</v>
      </c>
      <c r="H1332" s="168" t="s">
        <v>1117</v>
      </c>
      <c r="I1332" s="168" t="s">
        <v>1118</v>
      </c>
      <c r="J1332" s="184">
        <v>25552333</v>
      </c>
      <c r="K1332" s="185"/>
      <c r="L1332" s="168"/>
      <c r="M1332" s="185"/>
      <c r="N1332" s="168"/>
      <c r="O1332" s="168"/>
      <c r="P1332" s="168"/>
      <c r="Q1332" s="168"/>
      <c r="R1332" s="168"/>
      <c r="S1332" s="168"/>
      <c r="T1332" s="168"/>
      <c r="U1332" s="168"/>
      <c r="V1332" s="168"/>
      <c r="W1332" s="168" t="s">
        <v>1165</v>
      </c>
      <c r="X1332" s="183" t="s">
        <v>1160</v>
      </c>
      <c r="Y1332" s="168" t="s">
        <v>55</v>
      </c>
      <c r="Z1332" s="170">
        <v>2017011000179</v>
      </c>
      <c r="AA1332" s="170" t="s">
        <v>1238</v>
      </c>
      <c r="AB1332" s="169" t="s">
        <v>1224</v>
      </c>
      <c r="AC1332" s="169" t="s">
        <v>1280</v>
      </c>
      <c r="AD1332" s="170">
        <v>3202004</v>
      </c>
      <c r="AE1332" s="169" t="s">
        <v>1281</v>
      </c>
      <c r="AF1332" s="169" t="s">
        <v>1282</v>
      </c>
      <c r="AG1332" s="168" t="s">
        <v>1128</v>
      </c>
      <c r="AH1332" s="192"/>
    </row>
    <row r="1333" spans="1:34" ht="98.25" customHeight="1" x14ac:dyDescent="0.25">
      <c r="A1333" s="192"/>
      <c r="B1333" s="168" t="s">
        <v>1314</v>
      </c>
      <c r="C1333" s="168" t="s">
        <v>1388</v>
      </c>
      <c r="D1333" s="168" t="s">
        <v>1394</v>
      </c>
      <c r="E1333" s="183" t="s">
        <v>1394</v>
      </c>
      <c r="F1333" s="168" t="s">
        <v>1152</v>
      </c>
      <c r="G1333" s="183" t="s">
        <v>1158</v>
      </c>
      <c r="H1333" s="168" t="s">
        <v>1117</v>
      </c>
      <c r="I1333" s="168" t="s">
        <v>1118</v>
      </c>
      <c r="J1333" s="184">
        <v>5000000</v>
      </c>
      <c r="K1333" s="185"/>
      <c r="L1333" s="168"/>
      <c r="M1333" s="185"/>
      <c r="N1333" s="168"/>
      <c r="O1333" s="168"/>
      <c r="P1333" s="168"/>
      <c r="Q1333" s="168"/>
      <c r="R1333" s="168"/>
      <c r="S1333" s="168"/>
      <c r="T1333" s="168"/>
      <c r="U1333" s="168"/>
      <c r="V1333" s="168"/>
      <c r="W1333" s="168" t="s">
        <v>1165</v>
      </c>
      <c r="X1333" s="183" t="s">
        <v>1160</v>
      </c>
      <c r="Y1333" s="168" t="s">
        <v>55</v>
      </c>
      <c r="Z1333" s="170">
        <v>2017011000179</v>
      </c>
      <c r="AA1333" s="170" t="s">
        <v>1238</v>
      </c>
      <c r="AB1333" s="169" t="s">
        <v>1179</v>
      </c>
      <c r="AC1333" s="169" t="s">
        <v>1180</v>
      </c>
      <c r="AD1333" s="170">
        <v>3202008</v>
      </c>
      <c r="AE1333" s="169" t="s">
        <v>1181</v>
      </c>
      <c r="AF1333" s="169" t="s">
        <v>1240</v>
      </c>
      <c r="AG1333" s="168" t="s">
        <v>1395</v>
      </c>
      <c r="AH1333" s="192"/>
    </row>
    <row r="1334" spans="1:34" ht="98.25" customHeight="1" x14ac:dyDescent="0.25">
      <c r="A1334" s="192"/>
      <c r="B1334" s="168" t="s">
        <v>1314</v>
      </c>
      <c r="C1334" s="168" t="s">
        <v>1388</v>
      </c>
      <c r="D1334" s="168" t="s">
        <v>1394</v>
      </c>
      <c r="E1334" s="183" t="s">
        <v>1394</v>
      </c>
      <c r="F1334" s="168" t="s">
        <v>1223</v>
      </c>
      <c r="G1334" s="183" t="s">
        <v>1312</v>
      </c>
      <c r="H1334" s="168" t="s">
        <v>1117</v>
      </c>
      <c r="I1334" s="168" t="s">
        <v>1118</v>
      </c>
      <c r="J1334" s="184">
        <v>2135000</v>
      </c>
      <c r="K1334" s="185"/>
      <c r="L1334" s="168"/>
      <c r="M1334" s="185"/>
      <c r="N1334" s="168"/>
      <c r="O1334" s="168"/>
      <c r="P1334" s="168"/>
      <c r="Q1334" s="168"/>
      <c r="R1334" s="168"/>
      <c r="S1334" s="168"/>
      <c r="T1334" s="168"/>
      <c r="U1334" s="168"/>
      <c r="V1334" s="168"/>
      <c r="W1334" s="168" t="s">
        <v>1165</v>
      </c>
      <c r="X1334" s="183" t="s">
        <v>1160</v>
      </c>
      <c r="Y1334" s="168" t="s">
        <v>55</v>
      </c>
      <c r="Z1334" s="170">
        <v>2017011000179</v>
      </c>
      <c r="AA1334" s="170" t="s">
        <v>1238</v>
      </c>
      <c r="AB1334" s="169" t="s">
        <v>1179</v>
      </c>
      <c r="AC1334" s="169" t="s">
        <v>1180</v>
      </c>
      <c r="AD1334" s="170">
        <v>3202008</v>
      </c>
      <c r="AE1334" s="169" t="s">
        <v>1181</v>
      </c>
      <c r="AF1334" s="169" t="s">
        <v>1240</v>
      </c>
      <c r="AG1334" s="168" t="s">
        <v>1192</v>
      </c>
      <c r="AH1334" s="192"/>
    </row>
    <row r="1335" spans="1:34" ht="98.25" customHeight="1" x14ac:dyDescent="0.25">
      <c r="A1335" s="192"/>
      <c r="B1335" s="168" t="s">
        <v>1314</v>
      </c>
      <c r="C1335" s="168" t="s">
        <v>1388</v>
      </c>
      <c r="D1335" s="168" t="s">
        <v>1394</v>
      </c>
      <c r="E1335" s="183" t="s">
        <v>1394</v>
      </c>
      <c r="F1335" s="168" t="s">
        <v>1152</v>
      </c>
      <c r="G1335" s="183" t="s">
        <v>1158</v>
      </c>
      <c r="H1335" s="168" t="s">
        <v>1320</v>
      </c>
      <c r="I1335" s="168" t="s">
        <v>1118</v>
      </c>
      <c r="J1335" s="184">
        <v>0</v>
      </c>
      <c r="K1335" s="185"/>
      <c r="L1335" s="168"/>
      <c r="M1335" s="185"/>
      <c r="N1335" s="168"/>
      <c r="O1335" s="168"/>
      <c r="P1335" s="168"/>
      <c r="Q1335" s="168"/>
      <c r="R1335" s="168"/>
      <c r="S1335" s="168"/>
      <c r="T1335" s="168"/>
      <c r="U1335" s="168"/>
      <c r="V1335" s="168"/>
      <c r="W1335" s="168" t="s">
        <v>1165</v>
      </c>
      <c r="X1335" s="183" t="s">
        <v>1160</v>
      </c>
      <c r="Y1335" s="168" t="s">
        <v>55</v>
      </c>
      <c r="Z1335" s="170">
        <v>2017011000179</v>
      </c>
      <c r="AA1335" s="170" t="s">
        <v>1238</v>
      </c>
      <c r="AB1335" s="169" t="s">
        <v>1179</v>
      </c>
      <c r="AC1335" s="169" t="s">
        <v>1180</v>
      </c>
      <c r="AD1335" s="170">
        <v>3202008</v>
      </c>
      <c r="AE1335" s="169" t="s">
        <v>1181</v>
      </c>
      <c r="AF1335" s="169" t="s">
        <v>1319</v>
      </c>
      <c r="AG1335" s="168" t="s">
        <v>1147</v>
      </c>
      <c r="AH1335" s="192"/>
    </row>
    <row r="1336" spans="1:34" ht="98.25" customHeight="1" x14ac:dyDescent="0.25">
      <c r="A1336" s="192"/>
      <c r="B1336" s="168" t="s">
        <v>1314</v>
      </c>
      <c r="C1336" s="168" t="s">
        <v>1388</v>
      </c>
      <c r="D1336" s="168" t="s">
        <v>1394</v>
      </c>
      <c r="E1336" s="183" t="s">
        <v>1394</v>
      </c>
      <c r="F1336" s="168" t="s">
        <v>1152</v>
      </c>
      <c r="G1336" s="183" t="s">
        <v>1158</v>
      </c>
      <c r="H1336" s="168" t="s">
        <v>1320</v>
      </c>
      <c r="I1336" s="168" t="s">
        <v>1118</v>
      </c>
      <c r="J1336" s="184">
        <v>20000000</v>
      </c>
      <c r="K1336" s="185"/>
      <c r="L1336" s="168"/>
      <c r="M1336" s="185"/>
      <c r="N1336" s="168"/>
      <c r="O1336" s="168"/>
      <c r="P1336" s="168"/>
      <c r="Q1336" s="168"/>
      <c r="R1336" s="168"/>
      <c r="S1336" s="168"/>
      <c r="T1336" s="168"/>
      <c r="U1336" s="168"/>
      <c r="V1336" s="168"/>
      <c r="W1336" s="168" t="s">
        <v>1165</v>
      </c>
      <c r="X1336" s="183" t="s">
        <v>1160</v>
      </c>
      <c r="Y1336" s="168" t="s">
        <v>55</v>
      </c>
      <c r="Z1336" s="170">
        <v>2017011000179</v>
      </c>
      <c r="AA1336" s="170" t="s">
        <v>1238</v>
      </c>
      <c r="AB1336" s="169" t="s">
        <v>1179</v>
      </c>
      <c r="AC1336" s="169" t="s">
        <v>1180</v>
      </c>
      <c r="AD1336" s="170">
        <v>3202008</v>
      </c>
      <c r="AE1336" s="169" t="s">
        <v>1181</v>
      </c>
      <c r="AF1336" s="169" t="s">
        <v>1319</v>
      </c>
      <c r="AG1336" s="168" t="s">
        <v>1147</v>
      </c>
      <c r="AH1336" s="192"/>
    </row>
    <row r="1337" spans="1:34" ht="98.25" customHeight="1" x14ac:dyDescent="0.25">
      <c r="A1337" s="192"/>
      <c r="B1337" s="168" t="s">
        <v>1314</v>
      </c>
      <c r="C1337" s="168" t="s">
        <v>1388</v>
      </c>
      <c r="D1337" s="168" t="s">
        <v>1394</v>
      </c>
      <c r="E1337" s="183" t="s">
        <v>1394</v>
      </c>
      <c r="F1337" s="168" t="s">
        <v>1152</v>
      </c>
      <c r="G1337" s="183" t="s">
        <v>1158</v>
      </c>
      <c r="H1337" s="168" t="s">
        <v>1117</v>
      </c>
      <c r="I1337" s="168" t="s">
        <v>1118</v>
      </c>
      <c r="J1337" s="184">
        <v>44000000</v>
      </c>
      <c r="K1337" s="185"/>
      <c r="L1337" s="168"/>
      <c r="M1337" s="185"/>
      <c r="N1337" s="168"/>
      <c r="O1337" s="168"/>
      <c r="P1337" s="168"/>
      <c r="Q1337" s="168"/>
      <c r="R1337" s="168"/>
      <c r="S1337" s="168"/>
      <c r="T1337" s="168"/>
      <c r="U1337" s="168"/>
      <c r="V1337" s="168"/>
      <c r="W1337" s="168" t="s">
        <v>1165</v>
      </c>
      <c r="X1337" s="183" t="s">
        <v>1160</v>
      </c>
      <c r="Y1337" s="168" t="s">
        <v>55</v>
      </c>
      <c r="Z1337" s="170">
        <v>2017011000179</v>
      </c>
      <c r="AA1337" s="170" t="s">
        <v>1238</v>
      </c>
      <c r="AB1337" s="169" t="s">
        <v>1179</v>
      </c>
      <c r="AC1337" s="169" t="s">
        <v>1180</v>
      </c>
      <c r="AD1337" s="170">
        <v>3202008</v>
      </c>
      <c r="AE1337" s="169" t="s">
        <v>1181</v>
      </c>
      <c r="AF1337" s="169" t="s">
        <v>1319</v>
      </c>
      <c r="AG1337" s="168" t="s">
        <v>1147</v>
      </c>
      <c r="AH1337" s="192"/>
    </row>
    <row r="1338" spans="1:34" ht="98.25" customHeight="1" x14ac:dyDescent="0.25">
      <c r="A1338" s="192"/>
      <c r="B1338" s="168" t="s">
        <v>1314</v>
      </c>
      <c r="C1338" s="168" t="s">
        <v>1388</v>
      </c>
      <c r="D1338" s="168" t="s">
        <v>1394</v>
      </c>
      <c r="E1338" s="183" t="s">
        <v>1394</v>
      </c>
      <c r="F1338" s="168" t="s">
        <v>1116</v>
      </c>
      <c r="G1338" s="183" t="s">
        <v>1158</v>
      </c>
      <c r="H1338" s="168" t="s">
        <v>1117</v>
      </c>
      <c r="I1338" s="168" t="s">
        <v>1118</v>
      </c>
      <c r="J1338" s="184">
        <v>25552333</v>
      </c>
      <c r="K1338" s="185"/>
      <c r="L1338" s="168"/>
      <c r="M1338" s="185"/>
      <c r="N1338" s="168"/>
      <c r="O1338" s="168"/>
      <c r="P1338" s="168"/>
      <c r="Q1338" s="168"/>
      <c r="R1338" s="168"/>
      <c r="S1338" s="168"/>
      <c r="T1338" s="168"/>
      <c r="U1338" s="168"/>
      <c r="V1338" s="168"/>
      <c r="W1338" s="168" t="s">
        <v>1119</v>
      </c>
      <c r="X1338" s="183" t="s">
        <v>1160</v>
      </c>
      <c r="Y1338" s="168" t="s">
        <v>363</v>
      </c>
      <c r="Z1338" s="170">
        <v>2019011000081</v>
      </c>
      <c r="AA1338" s="170" t="s">
        <v>1161</v>
      </c>
      <c r="AB1338" s="169" t="s">
        <v>1120</v>
      </c>
      <c r="AC1338" s="169" t="s">
        <v>606</v>
      </c>
      <c r="AD1338" s="170">
        <v>3299060</v>
      </c>
      <c r="AE1338" s="169" t="s">
        <v>1135</v>
      </c>
      <c r="AF1338" s="169" t="s">
        <v>607</v>
      </c>
      <c r="AG1338" s="168" t="s">
        <v>1128</v>
      </c>
      <c r="AH1338" s="192"/>
    </row>
    <row r="1339" spans="1:34" ht="98.25" customHeight="1" x14ac:dyDescent="0.25">
      <c r="A1339" s="192"/>
      <c r="B1339" s="168" t="s">
        <v>1314</v>
      </c>
      <c r="C1339" s="168" t="s">
        <v>1388</v>
      </c>
      <c r="D1339" s="168" t="s">
        <v>1396</v>
      </c>
      <c r="E1339" s="183" t="s">
        <v>1396</v>
      </c>
      <c r="F1339" s="168" t="s">
        <v>1116</v>
      </c>
      <c r="G1339" s="183" t="s">
        <v>1158</v>
      </c>
      <c r="H1339" s="168" t="s">
        <v>1117</v>
      </c>
      <c r="I1339" s="168" t="s">
        <v>1118</v>
      </c>
      <c r="J1339" s="184">
        <v>26793955</v>
      </c>
      <c r="K1339" s="185"/>
      <c r="L1339" s="168"/>
      <c r="M1339" s="185"/>
      <c r="N1339" s="168"/>
      <c r="O1339" s="168"/>
      <c r="P1339" s="168"/>
      <c r="Q1339" s="168"/>
      <c r="R1339" s="168"/>
      <c r="S1339" s="168"/>
      <c r="T1339" s="168"/>
      <c r="U1339" s="168"/>
      <c r="V1339" s="168"/>
      <c r="W1339" s="168" t="s">
        <v>1165</v>
      </c>
      <c r="X1339" s="183" t="s">
        <v>1160</v>
      </c>
      <c r="Y1339" s="168" t="s">
        <v>55</v>
      </c>
      <c r="Z1339" s="170">
        <v>2017011000179</v>
      </c>
      <c r="AA1339" s="170" t="s">
        <v>1238</v>
      </c>
      <c r="AB1339" s="169" t="s">
        <v>1179</v>
      </c>
      <c r="AC1339" s="169" t="s">
        <v>1244</v>
      </c>
      <c r="AD1339" s="170">
        <v>3202002</v>
      </c>
      <c r="AE1339" s="169" t="s">
        <v>1122</v>
      </c>
      <c r="AF1339" s="169" t="s">
        <v>1316</v>
      </c>
      <c r="AG1339" s="168" t="s">
        <v>1128</v>
      </c>
      <c r="AH1339" s="192"/>
    </row>
    <row r="1340" spans="1:34" ht="98.25" customHeight="1" x14ac:dyDescent="0.25">
      <c r="A1340" s="192"/>
      <c r="B1340" s="168" t="s">
        <v>1314</v>
      </c>
      <c r="C1340" s="168" t="s">
        <v>1388</v>
      </c>
      <c r="D1340" s="168" t="s">
        <v>1396</v>
      </c>
      <c r="E1340" s="183" t="s">
        <v>1396</v>
      </c>
      <c r="F1340" s="168" t="s">
        <v>1152</v>
      </c>
      <c r="G1340" s="183" t="s">
        <v>1158</v>
      </c>
      <c r="H1340" s="168" t="s">
        <v>1117</v>
      </c>
      <c r="I1340" s="168" t="s">
        <v>1118</v>
      </c>
      <c r="J1340" s="184">
        <v>2000000</v>
      </c>
      <c r="K1340" s="185"/>
      <c r="L1340" s="168"/>
      <c r="M1340" s="185"/>
      <c r="N1340" s="168"/>
      <c r="O1340" s="168"/>
      <c r="P1340" s="168"/>
      <c r="Q1340" s="168"/>
      <c r="R1340" s="168"/>
      <c r="S1340" s="168"/>
      <c r="T1340" s="168"/>
      <c r="U1340" s="168"/>
      <c r="V1340" s="168"/>
      <c r="W1340" s="168" t="s">
        <v>1165</v>
      </c>
      <c r="X1340" s="183" t="s">
        <v>1160</v>
      </c>
      <c r="Y1340" s="168" t="s">
        <v>55</v>
      </c>
      <c r="Z1340" s="170">
        <v>2017011000179</v>
      </c>
      <c r="AA1340" s="170" t="s">
        <v>1238</v>
      </c>
      <c r="AB1340" s="169" t="s">
        <v>1166</v>
      </c>
      <c r="AC1340" s="169" t="s">
        <v>1167</v>
      </c>
      <c r="AD1340" s="170">
        <v>3202032</v>
      </c>
      <c r="AE1340" s="169" t="s">
        <v>1217</v>
      </c>
      <c r="AF1340" s="169" t="s">
        <v>1218</v>
      </c>
      <c r="AG1340" s="168" t="s">
        <v>1124</v>
      </c>
      <c r="AH1340" s="192"/>
    </row>
    <row r="1341" spans="1:34" ht="98.25" customHeight="1" x14ac:dyDescent="0.25">
      <c r="A1341" s="192"/>
      <c r="B1341" s="168" t="s">
        <v>1314</v>
      </c>
      <c r="C1341" s="168" t="s">
        <v>1388</v>
      </c>
      <c r="D1341" s="168" t="s">
        <v>1396</v>
      </c>
      <c r="E1341" s="183" t="s">
        <v>1396</v>
      </c>
      <c r="F1341" s="168" t="s">
        <v>1152</v>
      </c>
      <c r="G1341" s="183" t="s">
        <v>1158</v>
      </c>
      <c r="H1341" s="168" t="s">
        <v>1117</v>
      </c>
      <c r="I1341" s="168" t="s">
        <v>1118</v>
      </c>
      <c r="J1341" s="184">
        <v>15376322</v>
      </c>
      <c r="K1341" s="185"/>
      <c r="L1341" s="168"/>
      <c r="M1341" s="185"/>
      <c r="N1341" s="168"/>
      <c r="O1341" s="168"/>
      <c r="P1341" s="168"/>
      <c r="Q1341" s="168"/>
      <c r="R1341" s="168"/>
      <c r="S1341" s="168"/>
      <c r="T1341" s="168"/>
      <c r="U1341" s="168"/>
      <c r="V1341" s="168"/>
      <c r="W1341" s="168" t="s">
        <v>1165</v>
      </c>
      <c r="X1341" s="183" t="s">
        <v>1160</v>
      </c>
      <c r="Y1341" s="168" t="s">
        <v>55</v>
      </c>
      <c r="Z1341" s="170">
        <v>2017011000179</v>
      </c>
      <c r="AA1341" s="170" t="s">
        <v>1238</v>
      </c>
      <c r="AB1341" s="169" t="s">
        <v>1166</v>
      </c>
      <c r="AC1341" s="169" t="s">
        <v>1167</v>
      </c>
      <c r="AD1341" s="170">
        <v>3202032</v>
      </c>
      <c r="AE1341" s="169" t="s">
        <v>1217</v>
      </c>
      <c r="AF1341" s="169" t="s">
        <v>1289</v>
      </c>
      <c r="AG1341" s="168" t="s">
        <v>1192</v>
      </c>
      <c r="AH1341" s="192"/>
    </row>
    <row r="1342" spans="1:34" ht="98.25" customHeight="1" x14ac:dyDescent="0.25">
      <c r="A1342" s="192"/>
      <c r="B1342" s="168" t="s">
        <v>1314</v>
      </c>
      <c r="C1342" s="168" t="s">
        <v>1388</v>
      </c>
      <c r="D1342" s="168" t="s">
        <v>1396</v>
      </c>
      <c r="E1342" s="183" t="s">
        <v>1396</v>
      </c>
      <c r="F1342" s="168" t="s">
        <v>1152</v>
      </c>
      <c r="G1342" s="183" t="s">
        <v>1158</v>
      </c>
      <c r="H1342" s="168" t="s">
        <v>1117</v>
      </c>
      <c r="I1342" s="168" t="s">
        <v>1118</v>
      </c>
      <c r="J1342" s="184">
        <v>19398065</v>
      </c>
      <c r="K1342" s="185"/>
      <c r="L1342" s="168"/>
      <c r="M1342" s="185"/>
      <c r="N1342" s="168"/>
      <c r="O1342" s="168"/>
      <c r="P1342" s="168"/>
      <c r="Q1342" s="168"/>
      <c r="R1342" s="168"/>
      <c r="S1342" s="168"/>
      <c r="T1342" s="168"/>
      <c r="U1342" s="168"/>
      <c r="V1342" s="168"/>
      <c r="W1342" s="168" t="s">
        <v>1165</v>
      </c>
      <c r="X1342" s="183" t="s">
        <v>1160</v>
      </c>
      <c r="Y1342" s="168" t="s">
        <v>55</v>
      </c>
      <c r="Z1342" s="170">
        <v>2017011000179</v>
      </c>
      <c r="AA1342" s="170" t="s">
        <v>1238</v>
      </c>
      <c r="AB1342" s="169" t="s">
        <v>1166</v>
      </c>
      <c r="AC1342" s="169" t="s">
        <v>1167</v>
      </c>
      <c r="AD1342" s="170">
        <v>3202032</v>
      </c>
      <c r="AE1342" s="169" t="s">
        <v>1217</v>
      </c>
      <c r="AF1342" s="169" t="s">
        <v>1218</v>
      </c>
      <c r="AG1342" s="168" t="s">
        <v>1150</v>
      </c>
      <c r="AH1342" s="192"/>
    </row>
    <row r="1343" spans="1:34" ht="98.25" customHeight="1" x14ac:dyDescent="0.25">
      <c r="A1343" s="192"/>
      <c r="B1343" s="168" t="s">
        <v>1314</v>
      </c>
      <c r="C1343" s="168" t="s">
        <v>1388</v>
      </c>
      <c r="D1343" s="168" t="s">
        <v>1396</v>
      </c>
      <c r="E1343" s="183" t="s">
        <v>1396</v>
      </c>
      <c r="F1343" s="168" t="s">
        <v>1393</v>
      </c>
      <c r="G1343" s="183" t="s">
        <v>1312</v>
      </c>
      <c r="H1343" s="168" t="s">
        <v>1117</v>
      </c>
      <c r="I1343" s="168" t="s">
        <v>1118</v>
      </c>
      <c r="J1343" s="184">
        <v>25628955</v>
      </c>
      <c r="K1343" s="185"/>
      <c r="L1343" s="168"/>
      <c r="M1343" s="185"/>
      <c r="N1343" s="168"/>
      <c r="O1343" s="168"/>
      <c r="P1343" s="168"/>
      <c r="Q1343" s="168"/>
      <c r="R1343" s="168"/>
      <c r="S1343" s="168"/>
      <c r="T1343" s="168"/>
      <c r="U1343" s="168"/>
      <c r="V1343" s="168"/>
      <c r="W1343" s="168" t="s">
        <v>1165</v>
      </c>
      <c r="X1343" s="183" t="s">
        <v>1160</v>
      </c>
      <c r="Y1343" s="168" t="s">
        <v>55</v>
      </c>
      <c r="Z1343" s="170">
        <v>2017011000179</v>
      </c>
      <c r="AA1343" s="170" t="s">
        <v>1238</v>
      </c>
      <c r="AB1343" s="169" t="s">
        <v>1166</v>
      </c>
      <c r="AC1343" s="169" t="s">
        <v>1167</v>
      </c>
      <c r="AD1343" s="170">
        <v>3202032</v>
      </c>
      <c r="AE1343" s="169" t="s">
        <v>1217</v>
      </c>
      <c r="AF1343" s="169" t="s">
        <v>1289</v>
      </c>
      <c r="AG1343" s="168" t="s">
        <v>1128</v>
      </c>
      <c r="AH1343" s="192"/>
    </row>
    <row r="1344" spans="1:34" ht="98.25" customHeight="1" x14ac:dyDescent="0.25">
      <c r="A1344" s="192"/>
      <c r="B1344" s="168" t="s">
        <v>1314</v>
      </c>
      <c r="C1344" s="168" t="s">
        <v>1388</v>
      </c>
      <c r="D1344" s="168" t="s">
        <v>1396</v>
      </c>
      <c r="E1344" s="183" t="s">
        <v>1396</v>
      </c>
      <c r="F1344" s="168" t="s">
        <v>1393</v>
      </c>
      <c r="G1344" s="183" t="s">
        <v>1312</v>
      </c>
      <c r="H1344" s="168" t="s">
        <v>1117</v>
      </c>
      <c r="I1344" s="168" t="s">
        <v>1118</v>
      </c>
      <c r="J1344" s="184">
        <v>41921712</v>
      </c>
      <c r="K1344" s="185"/>
      <c r="L1344" s="168"/>
      <c r="M1344" s="185"/>
      <c r="N1344" s="168"/>
      <c r="O1344" s="168"/>
      <c r="P1344" s="168"/>
      <c r="Q1344" s="168"/>
      <c r="R1344" s="168"/>
      <c r="S1344" s="168"/>
      <c r="T1344" s="168"/>
      <c r="U1344" s="168"/>
      <c r="V1344" s="168"/>
      <c r="W1344" s="168" t="s">
        <v>1165</v>
      </c>
      <c r="X1344" s="183" t="s">
        <v>1160</v>
      </c>
      <c r="Y1344" s="168" t="s">
        <v>55</v>
      </c>
      <c r="Z1344" s="170">
        <v>2017011000179</v>
      </c>
      <c r="AA1344" s="170" t="s">
        <v>1238</v>
      </c>
      <c r="AB1344" s="169" t="s">
        <v>1166</v>
      </c>
      <c r="AC1344" s="169" t="s">
        <v>1167</v>
      </c>
      <c r="AD1344" s="170">
        <v>3202032</v>
      </c>
      <c r="AE1344" s="169" t="s">
        <v>1217</v>
      </c>
      <c r="AF1344" s="169" t="s">
        <v>1218</v>
      </c>
      <c r="AG1344" s="168" t="s">
        <v>1151</v>
      </c>
      <c r="AH1344" s="192"/>
    </row>
    <row r="1345" spans="1:34" ht="98.25" customHeight="1" x14ac:dyDescent="0.25">
      <c r="A1345" s="192"/>
      <c r="B1345" s="168" t="s">
        <v>1314</v>
      </c>
      <c r="C1345" s="168" t="s">
        <v>1388</v>
      </c>
      <c r="D1345" s="168" t="s">
        <v>1396</v>
      </c>
      <c r="E1345" s="183" t="s">
        <v>1396</v>
      </c>
      <c r="F1345" s="168" t="s">
        <v>1393</v>
      </c>
      <c r="G1345" s="183" t="s">
        <v>1312</v>
      </c>
      <c r="H1345" s="168" t="s">
        <v>1117</v>
      </c>
      <c r="I1345" s="168" t="s">
        <v>1118</v>
      </c>
      <c r="J1345" s="184">
        <v>62289128</v>
      </c>
      <c r="K1345" s="185"/>
      <c r="L1345" s="168"/>
      <c r="M1345" s="185"/>
      <c r="N1345" s="168"/>
      <c r="O1345" s="168"/>
      <c r="P1345" s="168"/>
      <c r="Q1345" s="168"/>
      <c r="R1345" s="168"/>
      <c r="S1345" s="168"/>
      <c r="T1345" s="168"/>
      <c r="U1345" s="168"/>
      <c r="V1345" s="168"/>
      <c r="W1345" s="168" t="s">
        <v>1165</v>
      </c>
      <c r="X1345" s="183" t="s">
        <v>1160</v>
      </c>
      <c r="Y1345" s="168" t="s">
        <v>55</v>
      </c>
      <c r="Z1345" s="170">
        <v>2017011000179</v>
      </c>
      <c r="AA1345" s="170" t="s">
        <v>1238</v>
      </c>
      <c r="AB1345" s="169" t="s">
        <v>1166</v>
      </c>
      <c r="AC1345" s="169" t="s">
        <v>1173</v>
      </c>
      <c r="AD1345" s="170">
        <v>3202031</v>
      </c>
      <c r="AE1345" s="169" t="s">
        <v>1174</v>
      </c>
      <c r="AF1345" s="169" t="s">
        <v>1175</v>
      </c>
      <c r="AG1345" s="168" t="s">
        <v>1128</v>
      </c>
      <c r="AH1345" s="192"/>
    </row>
    <row r="1346" spans="1:34" ht="98.25" customHeight="1" x14ac:dyDescent="0.25">
      <c r="A1346" s="192"/>
      <c r="B1346" s="168" t="s">
        <v>1314</v>
      </c>
      <c r="C1346" s="168" t="s">
        <v>1388</v>
      </c>
      <c r="D1346" s="168" t="s">
        <v>1396</v>
      </c>
      <c r="E1346" s="183" t="s">
        <v>1396</v>
      </c>
      <c r="F1346" s="168" t="s">
        <v>1152</v>
      </c>
      <c r="G1346" s="183" t="s">
        <v>1158</v>
      </c>
      <c r="H1346" s="168" t="s">
        <v>1117</v>
      </c>
      <c r="I1346" s="168" t="s">
        <v>1118</v>
      </c>
      <c r="J1346" s="184">
        <v>2000000</v>
      </c>
      <c r="K1346" s="185"/>
      <c r="L1346" s="168"/>
      <c r="M1346" s="185"/>
      <c r="N1346" s="168"/>
      <c r="O1346" s="168"/>
      <c r="P1346" s="168"/>
      <c r="Q1346" s="168"/>
      <c r="R1346" s="168"/>
      <c r="S1346" s="168"/>
      <c r="T1346" s="168"/>
      <c r="U1346" s="168"/>
      <c r="V1346" s="168"/>
      <c r="W1346" s="168" t="s">
        <v>1165</v>
      </c>
      <c r="X1346" s="183" t="s">
        <v>1160</v>
      </c>
      <c r="Y1346" s="168" t="s">
        <v>55</v>
      </c>
      <c r="Z1346" s="170">
        <v>2017011000179</v>
      </c>
      <c r="AA1346" s="170" t="s">
        <v>1238</v>
      </c>
      <c r="AB1346" s="169" t="s">
        <v>1224</v>
      </c>
      <c r="AC1346" s="169" t="s">
        <v>1280</v>
      </c>
      <c r="AD1346" s="170">
        <v>3202004</v>
      </c>
      <c r="AE1346" s="169" t="s">
        <v>1281</v>
      </c>
      <c r="AF1346" s="169" t="s">
        <v>1282</v>
      </c>
      <c r="AG1346" s="168" t="s">
        <v>1124</v>
      </c>
      <c r="AH1346" s="192"/>
    </row>
    <row r="1347" spans="1:34" ht="98.25" customHeight="1" x14ac:dyDescent="0.25">
      <c r="A1347" s="192"/>
      <c r="B1347" s="168" t="s">
        <v>1314</v>
      </c>
      <c r="C1347" s="168" t="s">
        <v>1388</v>
      </c>
      <c r="D1347" s="168" t="s">
        <v>1396</v>
      </c>
      <c r="E1347" s="183" t="s">
        <v>1396</v>
      </c>
      <c r="F1347" s="168" t="s">
        <v>1152</v>
      </c>
      <c r="G1347" s="183" t="s">
        <v>1158</v>
      </c>
      <c r="H1347" s="168" t="s">
        <v>1117</v>
      </c>
      <c r="I1347" s="168" t="s">
        <v>1118</v>
      </c>
      <c r="J1347" s="184">
        <v>5000000</v>
      </c>
      <c r="K1347" s="185"/>
      <c r="L1347" s="168"/>
      <c r="M1347" s="185"/>
      <c r="N1347" s="168"/>
      <c r="O1347" s="168"/>
      <c r="P1347" s="168"/>
      <c r="Q1347" s="168"/>
      <c r="R1347" s="168"/>
      <c r="S1347" s="168"/>
      <c r="T1347" s="168"/>
      <c r="U1347" s="168"/>
      <c r="V1347" s="168"/>
      <c r="W1347" s="168" t="s">
        <v>1165</v>
      </c>
      <c r="X1347" s="183" t="s">
        <v>1160</v>
      </c>
      <c r="Y1347" s="168" t="s">
        <v>55</v>
      </c>
      <c r="Z1347" s="170">
        <v>2017011000179</v>
      </c>
      <c r="AA1347" s="170" t="s">
        <v>1238</v>
      </c>
      <c r="AB1347" s="169" t="s">
        <v>1179</v>
      </c>
      <c r="AC1347" s="169" t="s">
        <v>1180</v>
      </c>
      <c r="AD1347" s="170">
        <v>3202008</v>
      </c>
      <c r="AE1347" s="169" t="s">
        <v>1181</v>
      </c>
      <c r="AF1347" s="169" t="s">
        <v>1240</v>
      </c>
      <c r="AG1347" s="168" t="s">
        <v>1126</v>
      </c>
      <c r="AH1347" s="192"/>
    </row>
    <row r="1348" spans="1:34" ht="98.25" customHeight="1" x14ac:dyDescent="0.25">
      <c r="A1348" s="192"/>
      <c r="B1348" s="168" t="s">
        <v>1314</v>
      </c>
      <c r="C1348" s="168" t="s">
        <v>1388</v>
      </c>
      <c r="D1348" s="168" t="s">
        <v>1396</v>
      </c>
      <c r="E1348" s="183" t="s">
        <v>1396</v>
      </c>
      <c r="F1348" s="168" t="s">
        <v>1152</v>
      </c>
      <c r="G1348" s="183" t="s">
        <v>1158</v>
      </c>
      <c r="H1348" s="168" t="s">
        <v>1117</v>
      </c>
      <c r="I1348" s="168" t="s">
        <v>1118</v>
      </c>
      <c r="J1348" s="184">
        <v>10000000</v>
      </c>
      <c r="K1348" s="185"/>
      <c r="L1348" s="168"/>
      <c r="M1348" s="185"/>
      <c r="N1348" s="168"/>
      <c r="O1348" s="168"/>
      <c r="P1348" s="168"/>
      <c r="Q1348" s="168"/>
      <c r="R1348" s="168"/>
      <c r="S1348" s="168"/>
      <c r="T1348" s="168"/>
      <c r="U1348" s="168"/>
      <c r="V1348" s="168"/>
      <c r="W1348" s="168" t="s">
        <v>1165</v>
      </c>
      <c r="X1348" s="183" t="s">
        <v>1160</v>
      </c>
      <c r="Y1348" s="168" t="s">
        <v>55</v>
      </c>
      <c r="Z1348" s="170">
        <v>2017011000179</v>
      </c>
      <c r="AA1348" s="170" t="s">
        <v>1238</v>
      </c>
      <c r="AB1348" s="169" t="s">
        <v>1179</v>
      </c>
      <c r="AC1348" s="169" t="s">
        <v>1180</v>
      </c>
      <c r="AD1348" s="170">
        <v>3202008</v>
      </c>
      <c r="AE1348" s="169" t="s">
        <v>1181</v>
      </c>
      <c r="AF1348" s="169" t="s">
        <v>1240</v>
      </c>
      <c r="AG1348" s="168" t="s">
        <v>1124</v>
      </c>
      <c r="AH1348" s="192"/>
    </row>
    <row r="1349" spans="1:34" ht="98.25" customHeight="1" x14ac:dyDescent="0.25">
      <c r="A1349" s="192"/>
      <c r="B1349" s="168" t="s">
        <v>1314</v>
      </c>
      <c r="C1349" s="168" t="s">
        <v>1388</v>
      </c>
      <c r="D1349" s="168" t="s">
        <v>1396</v>
      </c>
      <c r="E1349" s="183" t="s">
        <v>1396</v>
      </c>
      <c r="F1349" s="168" t="s">
        <v>1152</v>
      </c>
      <c r="G1349" s="183" t="s">
        <v>1158</v>
      </c>
      <c r="H1349" s="168" t="s">
        <v>1320</v>
      </c>
      <c r="I1349" s="168" t="s">
        <v>1118</v>
      </c>
      <c r="J1349" s="184">
        <v>40000000</v>
      </c>
      <c r="K1349" s="185"/>
      <c r="L1349" s="168"/>
      <c r="M1349" s="185"/>
      <c r="N1349" s="168"/>
      <c r="O1349" s="168"/>
      <c r="P1349" s="168"/>
      <c r="Q1349" s="168"/>
      <c r="R1349" s="168"/>
      <c r="S1349" s="168"/>
      <c r="T1349" s="168"/>
      <c r="U1349" s="168"/>
      <c r="V1349" s="168"/>
      <c r="W1349" s="168" t="s">
        <v>1165</v>
      </c>
      <c r="X1349" s="183" t="s">
        <v>1160</v>
      </c>
      <c r="Y1349" s="168" t="s">
        <v>55</v>
      </c>
      <c r="Z1349" s="170">
        <v>2017011000179</v>
      </c>
      <c r="AA1349" s="170" t="s">
        <v>1238</v>
      </c>
      <c r="AB1349" s="169" t="s">
        <v>1179</v>
      </c>
      <c r="AC1349" s="169" t="s">
        <v>1180</v>
      </c>
      <c r="AD1349" s="170">
        <v>3202008</v>
      </c>
      <c r="AE1349" s="169" t="s">
        <v>1181</v>
      </c>
      <c r="AF1349" s="169" t="s">
        <v>1319</v>
      </c>
      <c r="AG1349" s="168" t="s">
        <v>1147</v>
      </c>
      <c r="AH1349" s="192"/>
    </row>
    <row r="1350" spans="1:34" ht="98.25" customHeight="1" x14ac:dyDescent="0.25">
      <c r="A1350" s="192"/>
      <c r="B1350" s="168" t="s">
        <v>1314</v>
      </c>
      <c r="C1350" s="168" t="s">
        <v>1388</v>
      </c>
      <c r="D1350" s="168" t="s">
        <v>1396</v>
      </c>
      <c r="E1350" s="183" t="s">
        <v>1396</v>
      </c>
      <c r="F1350" s="168" t="s">
        <v>1152</v>
      </c>
      <c r="G1350" s="183" t="s">
        <v>1158</v>
      </c>
      <c r="H1350" s="168" t="s">
        <v>1117</v>
      </c>
      <c r="I1350" s="168" t="s">
        <v>1118</v>
      </c>
      <c r="J1350" s="184">
        <v>5000000</v>
      </c>
      <c r="K1350" s="185"/>
      <c r="L1350" s="168"/>
      <c r="M1350" s="185"/>
      <c r="N1350" s="168"/>
      <c r="O1350" s="168"/>
      <c r="P1350" s="168"/>
      <c r="Q1350" s="168"/>
      <c r="R1350" s="168"/>
      <c r="S1350" s="168"/>
      <c r="T1350" s="168"/>
      <c r="U1350" s="168"/>
      <c r="V1350" s="168"/>
      <c r="W1350" s="168" t="s">
        <v>1165</v>
      </c>
      <c r="X1350" s="183" t="s">
        <v>1160</v>
      </c>
      <c r="Y1350" s="168" t="s">
        <v>55</v>
      </c>
      <c r="Z1350" s="170">
        <v>2017011000179</v>
      </c>
      <c r="AA1350" s="170" t="s">
        <v>1238</v>
      </c>
      <c r="AB1350" s="169" t="s">
        <v>1179</v>
      </c>
      <c r="AC1350" s="169" t="s">
        <v>1180</v>
      </c>
      <c r="AD1350" s="170">
        <v>3202008</v>
      </c>
      <c r="AE1350" s="169" t="s">
        <v>1181</v>
      </c>
      <c r="AF1350" s="169" t="s">
        <v>1319</v>
      </c>
      <c r="AG1350" s="168" t="s">
        <v>1147</v>
      </c>
      <c r="AH1350" s="192"/>
    </row>
    <row r="1351" spans="1:34" ht="98.25" customHeight="1" x14ac:dyDescent="0.25">
      <c r="A1351" s="192"/>
      <c r="B1351" s="168" t="s">
        <v>1314</v>
      </c>
      <c r="C1351" s="168" t="s">
        <v>1388</v>
      </c>
      <c r="D1351" s="168" t="s">
        <v>1396</v>
      </c>
      <c r="E1351" s="183" t="s">
        <v>1396</v>
      </c>
      <c r="F1351" s="168" t="s">
        <v>1393</v>
      </c>
      <c r="G1351" s="183" t="s">
        <v>1312</v>
      </c>
      <c r="H1351" s="168" t="s">
        <v>1117</v>
      </c>
      <c r="I1351" s="168" t="s">
        <v>1118</v>
      </c>
      <c r="J1351" s="184">
        <v>51401163</v>
      </c>
      <c r="K1351" s="185"/>
      <c r="L1351" s="168"/>
      <c r="M1351" s="185"/>
      <c r="N1351" s="168"/>
      <c r="O1351" s="168"/>
      <c r="P1351" s="168"/>
      <c r="Q1351" s="168"/>
      <c r="R1351" s="168"/>
      <c r="S1351" s="168"/>
      <c r="T1351" s="168"/>
      <c r="U1351" s="168"/>
      <c r="V1351" s="168"/>
      <c r="W1351" s="168" t="s">
        <v>1165</v>
      </c>
      <c r="X1351" s="183" t="s">
        <v>1160</v>
      </c>
      <c r="Y1351" s="168" t="s">
        <v>55</v>
      </c>
      <c r="Z1351" s="170">
        <v>2017011000179</v>
      </c>
      <c r="AA1351" s="170" t="s">
        <v>1238</v>
      </c>
      <c r="AB1351" s="169" t="s">
        <v>1179</v>
      </c>
      <c r="AC1351" s="169" t="s">
        <v>1180</v>
      </c>
      <c r="AD1351" s="170">
        <v>3202008</v>
      </c>
      <c r="AE1351" s="169" t="s">
        <v>1181</v>
      </c>
      <c r="AF1351" s="169" t="s">
        <v>1240</v>
      </c>
      <c r="AG1351" s="168" t="s">
        <v>1128</v>
      </c>
      <c r="AH1351" s="192"/>
    </row>
    <row r="1352" spans="1:34" ht="98.25" customHeight="1" x14ac:dyDescent="0.25">
      <c r="A1352" s="192"/>
      <c r="B1352" s="168" t="s">
        <v>1314</v>
      </c>
      <c r="C1352" s="168" t="s">
        <v>1388</v>
      </c>
      <c r="D1352" s="168" t="s">
        <v>1397</v>
      </c>
      <c r="E1352" s="183" t="s">
        <v>1397</v>
      </c>
      <c r="F1352" s="168" t="s">
        <v>1393</v>
      </c>
      <c r="G1352" s="183" t="s">
        <v>1312</v>
      </c>
      <c r="H1352" s="168" t="s">
        <v>1117</v>
      </c>
      <c r="I1352" s="168" t="s">
        <v>1118</v>
      </c>
      <c r="J1352" s="184">
        <v>36660173</v>
      </c>
      <c r="K1352" s="185"/>
      <c r="L1352" s="168"/>
      <c r="M1352" s="185"/>
      <c r="N1352" s="168"/>
      <c r="O1352" s="168"/>
      <c r="P1352" s="168"/>
      <c r="Q1352" s="168"/>
      <c r="R1352" s="168"/>
      <c r="S1352" s="168"/>
      <c r="T1352" s="168"/>
      <c r="U1352" s="168"/>
      <c r="V1352" s="168"/>
      <c r="W1352" s="168" t="s">
        <v>1165</v>
      </c>
      <c r="X1352" s="183" t="s">
        <v>1160</v>
      </c>
      <c r="Y1352" s="168" t="s">
        <v>55</v>
      </c>
      <c r="Z1352" s="170">
        <v>2017011000179</v>
      </c>
      <c r="AA1352" s="170" t="s">
        <v>1238</v>
      </c>
      <c r="AB1352" s="169" t="s">
        <v>1179</v>
      </c>
      <c r="AC1352" s="169" t="s">
        <v>1244</v>
      </c>
      <c r="AD1352" s="170">
        <v>3202002</v>
      </c>
      <c r="AE1352" s="169" t="s">
        <v>1122</v>
      </c>
      <c r="AF1352" s="169" t="s">
        <v>1316</v>
      </c>
      <c r="AG1352" s="168" t="s">
        <v>1128</v>
      </c>
      <c r="AH1352" s="192"/>
    </row>
    <row r="1353" spans="1:34" ht="98.25" customHeight="1" x14ac:dyDescent="0.25">
      <c r="A1353" s="192"/>
      <c r="B1353" s="168" t="s">
        <v>1314</v>
      </c>
      <c r="C1353" s="168" t="s">
        <v>1388</v>
      </c>
      <c r="D1353" s="168" t="s">
        <v>1397</v>
      </c>
      <c r="E1353" s="183" t="s">
        <v>1397</v>
      </c>
      <c r="F1353" s="168" t="s">
        <v>1116</v>
      </c>
      <c r="G1353" s="183" t="s">
        <v>1158</v>
      </c>
      <c r="H1353" s="168" t="s">
        <v>1117</v>
      </c>
      <c r="I1353" s="168" t="s">
        <v>1118</v>
      </c>
      <c r="J1353" s="184">
        <v>14726894</v>
      </c>
      <c r="K1353" s="185"/>
      <c r="L1353" s="168"/>
      <c r="M1353" s="185">
        <v>9884448</v>
      </c>
      <c r="N1353" s="168">
        <v>65821</v>
      </c>
      <c r="O1353" s="168"/>
      <c r="P1353" s="168"/>
      <c r="Q1353" s="168"/>
      <c r="R1353" s="168"/>
      <c r="S1353" s="168"/>
      <c r="T1353" s="168"/>
      <c r="U1353" s="168"/>
      <c r="V1353" s="168"/>
      <c r="W1353" s="168" t="s">
        <v>1165</v>
      </c>
      <c r="X1353" s="183" t="s">
        <v>1160</v>
      </c>
      <c r="Y1353" s="168" t="s">
        <v>55</v>
      </c>
      <c r="Z1353" s="170">
        <v>2017011000179</v>
      </c>
      <c r="AA1353" s="170" t="s">
        <v>1238</v>
      </c>
      <c r="AB1353" s="169" t="s">
        <v>1224</v>
      </c>
      <c r="AC1353" s="169" t="s">
        <v>1225</v>
      </c>
      <c r="AD1353" s="170">
        <v>3202010</v>
      </c>
      <c r="AE1353" s="169" t="s">
        <v>1226</v>
      </c>
      <c r="AF1353" s="169" t="s">
        <v>1264</v>
      </c>
      <c r="AG1353" s="168" t="s">
        <v>1128</v>
      </c>
      <c r="AH1353" s="192"/>
    </row>
    <row r="1354" spans="1:34" ht="98.25" customHeight="1" x14ac:dyDescent="0.25">
      <c r="A1354" s="192"/>
      <c r="B1354" s="168" t="s">
        <v>1314</v>
      </c>
      <c r="C1354" s="168" t="s">
        <v>1388</v>
      </c>
      <c r="D1354" s="168" t="s">
        <v>1397</v>
      </c>
      <c r="E1354" s="183" t="s">
        <v>1397</v>
      </c>
      <c r="F1354" s="168" t="s">
        <v>1116</v>
      </c>
      <c r="G1354" s="183" t="s">
        <v>1158</v>
      </c>
      <c r="H1354" s="168" t="s">
        <v>1117</v>
      </c>
      <c r="I1354" s="168" t="s">
        <v>1118</v>
      </c>
      <c r="J1354" s="184">
        <v>15532704</v>
      </c>
      <c r="K1354" s="185"/>
      <c r="L1354" s="168"/>
      <c r="M1354" s="185">
        <v>9884448</v>
      </c>
      <c r="N1354" s="168">
        <v>65821</v>
      </c>
      <c r="O1354" s="168"/>
      <c r="P1354" s="168"/>
      <c r="Q1354" s="168"/>
      <c r="R1354" s="168"/>
      <c r="S1354" s="168"/>
      <c r="T1354" s="168"/>
      <c r="U1354" s="168"/>
      <c r="V1354" s="168"/>
      <c r="W1354" s="168" t="s">
        <v>1165</v>
      </c>
      <c r="X1354" s="183" t="s">
        <v>1160</v>
      </c>
      <c r="Y1354" s="168" t="s">
        <v>55</v>
      </c>
      <c r="Z1354" s="170">
        <v>2017011000179</v>
      </c>
      <c r="AA1354" s="170" t="s">
        <v>1238</v>
      </c>
      <c r="AB1354" s="169" t="s">
        <v>1224</v>
      </c>
      <c r="AC1354" s="169" t="s">
        <v>1225</v>
      </c>
      <c r="AD1354" s="170">
        <v>3202010</v>
      </c>
      <c r="AE1354" s="169" t="s">
        <v>1226</v>
      </c>
      <c r="AF1354" s="169" t="s">
        <v>1264</v>
      </c>
      <c r="AG1354" s="168" t="s">
        <v>1128</v>
      </c>
      <c r="AH1354" s="192"/>
    </row>
    <row r="1355" spans="1:34" ht="98.25" customHeight="1" x14ac:dyDescent="0.25">
      <c r="A1355" s="192"/>
      <c r="B1355" s="168" t="s">
        <v>1314</v>
      </c>
      <c r="C1355" s="168" t="s">
        <v>1388</v>
      </c>
      <c r="D1355" s="168" t="s">
        <v>1397</v>
      </c>
      <c r="E1355" s="183" t="s">
        <v>1397</v>
      </c>
      <c r="F1355" s="168" t="s">
        <v>1116</v>
      </c>
      <c r="G1355" s="183" t="s">
        <v>1158</v>
      </c>
      <c r="H1355" s="168" t="s">
        <v>1117</v>
      </c>
      <c r="I1355" s="168" t="s">
        <v>1118</v>
      </c>
      <c r="J1355" s="184">
        <v>15532704</v>
      </c>
      <c r="K1355" s="185"/>
      <c r="L1355" s="168"/>
      <c r="M1355" s="185">
        <v>9884448</v>
      </c>
      <c r="N1355" s="168">
        <v>65821</v>
      </c>
      <c r="O1355" s="168"/>
      <c r="P1355" s="168"/>
      <c r="Q1355" s="168"/>
      <c r="R1355" s="168"/>
      <c r="S1355" s="168"/>
      <c r="T1355" s="168"/>
      <c r="U1355" s="168"/>
      <c r="V1355" s="168"/>
      <c r="W1355" s="168" t="s">
        <v>1165</v>
      </c>
      <c r="X1355" s="183" t="s">
        <v>1160</v>
      </c>
      <c r="Y1355" s="168" t="s">
        <v>55</v>
      </c>
      <c r="Z1355" s="170">
        <v>2017011000179</v>
      </c>
      <c r="AA1355" s="170" t="s">
        <v>1238</v>
      </c>
      <c r="AB1355" s="169" t="s">
        <v>1224</v>
      </c>
      <c r="AC1355" s="169" t="s">
        <v>1225</v>
      </c>
      <c r="AD1355" s="170">
        <v>3202010</v>
      </c>
      <c r="AE1355" s="169" t="s">
        <v>1226</v>
      </c>
      <c r="AF1355" s="169" t="s">
        <v>1264</v>
      </c>
      <c r="AG1355" s="168" t="s">
        <v>1128</v>
      </c>
      <c r="AH1355" s="192"/>
    </row>
    <row r="1356" spans="1:34" ht="98.25" customHeight="1" x14ac:dyDescent="0.25">
      <c r="A1356" s="192"/>
      <c r="B1356" s="168" t="s">
        <v>1314</v>
      </c>
      <c r="C1356" s="168" t="s">
        <v>1388</v>
      </c>
      <c r="D1356" s="168" t="s">
        <v>1397</v>
      </c>
      <c r="E1356" s="183" t="s">
        <v>1397</v>
      </c>
      <c r="F1356" s="168" t="s">
        <v>1116</v>
      </c>
      <c r="G1356" s="183" t="s">
        <v>1158</v>
      </c>
      <c r="H1356" s="168" t="s">
        <v>1117</v>
      </c>
      <c r="I1356" s="168" t="s">
        <v>1118</v>
      </c>
      <c r="J1356" s="184">
        <v>30935965</v>
      </c>
      <c r="K1356" s="185"/>
      <c r="L1356" s="168"/>
      <c r="M1356" s="185">
        <v>19686526.953333341</v>
      </c>
      <c r="N1356" s="168">
        <v>65821</v>
      </c>
      <c r="O1356" s="168"/>
      <c r="P1356" s="168"/>
      <c r="Q1356" s="168"/>
      <c r="R1356" s="168"/>
      <c r="S1356" s="168"/>
      <c r="T1356" s="168"/>
      <c r="U1356" s="168"/>
      <c r="V1356" s="168"/>
      <c r="W1356" s="168" t="s">
        <v>1165</v>
      </c>
      <c r="X1356" s="183" t="s">
        <v>1160</v>
      </c>
      <c r="Y1356" s="168" t="s">
        <v>55</v>
      </c>
      <c r="Z1356" s="170">
        <v>2017011000179</v>
      </c>
      <c r="AA1356" s="170" t="s">
        <v>1238</v>
      </c>
      <c r="AB1356" s="169" t="s">
        <v>1224</v>
      </c>
      <c r="AC1356" s="169" t="s">
        <v>1225</v>
      </c>
      <c r="AD1356" s="170">
        <v>3202010</v>
      </c>
      <c r="AE1356" s="169" t="s">
        <v>1226</v>
      </c>
      <c r="AF1356" s="169" t="s">
        <v>1264</v>
      </c>
      <c r="AG1356" s="168" t="s">
        <v>1128</v>
      </c>
      <c r="AH1356" s="192"/>
    </row>
    <row r="1357" spans="1:34" ht="98.25" customHeight="1" x14ac:dyDescent="0.25">
      <c r="A1357" s="192"/>
      <c r="B1357" s="168" t="s">
        <v>1314</v>
      </c>
      <c r="C1357" s="168" t="s">
        <v>1388</v>
      </c>
      <c r="D1357" s="168" t="s">
        <v>1397</v>
      </c>
      <c r="E1357" s="183" t="s">
        <v>1397</v>
      </c>
      <c r="F1357" s="168" t="s">
        <v>1152</v>
      </c>
      <c r="G1357" s="183" t="s">
        <v>1158</v>
      </c>
      <c r="H1357" s="168" t="s">
        <v>1117</v>
      </c>
      <c r="I1357" s="168" t="s">
        <v>1118</v>
      </c>
      <c r="J1357" s="184">
        <v>75000</v>
      </c>
      <c r="K1357" s="185"/>
      <c r="L1357" s="168"/>
      <c r="M1357" s="185"/>
      <c r="N1357" s="168"/>
      <c r="O1357" s="168"/>
      <c r="P1357" s="168"/>
      <c r="Q1357" s="168"/>
      <c r="R1357" s="168"/>
      <c r="S1357" s="168"/>
      <c r="T1357" s="168"/>
      <c r="U1357" s="168"/>
      <c r="V1357" s="168"/>
      <c r="W1357" s="168" t="s">
        <v>1165</v>
      </c>
      <c r="X1357" s="183" t="s">
        <v>1160</v>
      </c>
      <c r="Y1357" s="168" t="s">
        <v>55</v>
      </c>
      <c r="Z1357" s="170">
        <v>2017011000179</v>
      </c>
      <c r="AA1357" s="170" t="s">
        <v>1238</v>
      </c>
      <c r="AB1357" s="169" t="s">
        <v>1224</v>
      </c>
      <c r="AC1357" s="169" t="s">
        <v>1225</v>
      </c>
      <c r="AD1357" s="170">
        <v>3202010</v>
      </c>
      <c r="AE1357" s="169" t="s">
        <v>1226</v>
      </c>
      <c r="AF1357" s="169" t="s">
        <v>1264</v>
      </c>
      <c r="AG1357" s="168" t="s">
        <v>1192</v>
      </c>
      <c r="AH1357" s="192"/>
    </row>
    <row r="1358" spans="1:34" ht="98.25" customHeight="1" x14ac:dyDescent="0.25">
      <c r="A1358" s="192"/>
      <c r="B1358" s="168" t="s">
        <v>1314</v>
      </c>
      <c r="C1358" s="168" t="s">
        <v>1388</v>
      </c>
      <c r="D1358" s="168" t="s">
        <v>1397</v>
      </c>
      <c r="E1358" s="183" t="s">
        <v>1397</v>
      </c>
      <c r="F1358" s="168" t="s">
        <v>1152</v>
      </c>
      <c r="G1358" s="183" t="s">
        <v>1158</v>
      </c>
      <c r="H1358" s="168" t="s">
        <v>1117</v>
      </c>
      <c r="I1358" s="168" t="s">
        <v>1118</v>
      </c>
      <c r="J1358" s="184">
        <v>1425000</v>
      </c>
      <c r="K1358" s="185"/>
      <c r="L1358" s="168"/>
      <c r="M1358" s="185"/>
      <c r="N1358" s="168"/>
      <c r="O1358" s="168"/>
      <c r="P1358" s="168"/>
      <c r="Q1358" s="168"/>
      <c r="R1358" s="168"/>
      <c r="S1358" s="168"/>
      <c r="T1358" s="168"/>
      <c r="U1358" s="168"/>
      <c r="V1358" s="168"/>
      <c r="W1358" s="168" t="s">
        <v>1165</v>
      </c>
      <c r="X1358" s="183" t="s">
        <v>1160</v>
      </c>
      <c r="Y1358" s="168" t="s">
        <v>55</v>
      </c>
      <c r="Z1358" s="170">
        <v>2017011000179</v>
      </c>
      <c r="AA1358" s="170" t="s">
        <v>1238</v>
      </c>
      <c r="AB1358" s="169" t="s">
        <v>1224</v>
      </c>
      <c r="AC1358" s="169" t="s">
        <v>1225</v>
      </c>
      <c r="AD1358" s="170">
        <v>3202010</v>
      </c>
      <c r="AE1358" s="169" t="s">
        <v>1226</v>
      </c>
      <c r="AF1358" s="169" t="s">
        <v>1264</v>
      </c>
      <c r="AG1358" s="168" t="s">
        <v>1192</v>
      </c>
      <c r="AH1358" s="192"/>
    </row>
    <row r="1359" spans="1:34" ht="98.25" customHeight="1" x14ac:dyDescent="0.25">
      <c r="A1359" s="192"/>
      <c r="B1359" s="168" t="s">
        <v>1314</v>
      </c>
      <c r="C1359" s="168" t="s">
        <v>1388</v>
      </c>
      <c r="D1359" s="168" t="s">
        <v>1397</v>
      </c>
      <c r="E1359" s="183" t="s">
        <v>1397</v>
      </c>
      <c r="F1359" s="168" t="s">
        <v>1152</v>
      </c>
      <c r="G1359" s="183" t="s">
        <v>1158</v>
      </c>
      <c r="H1359" s="168" t="s">
        <v>1117</v>
      </c>
      <c r="I1359" s="168" t="s">
        <v>1118</v>
      </c>
      <c r="J1359" s="184">
        <v>1808061</v>
      </c>
      <c r="K1359" s="185"/>
      <c r="L1359" s="168"/>
      <c r="M1359" s="185"/>
      <c r="N1359" s="168"/>
      <c r="O1359" s="168"/>
      <c r="P1359" s="168"/>
      <c r="Q1359" s="168"/>
      <c r="R1359" s="168"/>
      <c r="S1359" s="168"/>
      <c r="T1359" s="168"/>
      <c r="U1359" s="168"/>
      <c r="V1359" s="168"/>
      <c r="W1359" s="168" t="s">
        <v>1165</v>
      </c>
      <c r="X1359" s="183" t="s">
        <v>1160</v>
      </c>
      <c r="Y1359" s="168" t="s">
        <v>55</v>
      </c>
      <c r="Z1359" s="170">
        <v>2017011000179</v>
      </c>
      <c r="AA1359" s="170" t="s">
        <v>1238</v>
      </c>
      <c r="AB1359" s="169" t="s">
        <v>1224</v>
      </c>
      <c r="AC1359" s="169" t="s">
        <v>1225</v>
      </c>
      <c r="AD1359" s="170">
        <v>3202010</v>
      </c>
      <c r="AE1359" s="169" t="s">
        <v>1226</v>
      </c>
      <c r="AF1359" s="169" t="s">
        <v>1264</v>
      </c>
      <c r="AG1359" s="168" t="s">
        <v>1192</v>
      </c>
      <c r="AH1359" s="192"/>
    </row>
    <row r="1360" spans="1:34" ht="98.25" customHeight="1" x14ac:dyDescent="0.25">
      <c r="A1360" s="192"/>
      <c r="B1360" s="168" t="s">
        <v>1314</v>
      </c>
      <c r="C1360" s="168" t="s">
        <v>1388</v>
      </c>
      <c r="D1360" s="168" t="s">
        <v>1397</v>
      </c>
      <c r="E1360" s="183" t="s">
        <v>1397</v>
      </c>
      <c r="F1360" s="168" t="s">
        <v>1152</v>
      </c>
      <c r="G1360" s="183" t="s">
        <v>1158</v>
      </c>
      <c r="H1360" s="168" t="s">
        <v>1117</v>
      </c>
      <c r="I1360" s="168" t="s">
        <v>1118</v>
      </c>
      <c r="J1360" s="184">
        <v>5000000</v>
      </c>
      <c r="K1360" s="185"/>
      <c r="L1360" s="168"/>
      <c r="M1360" s="185"/>
      <c r="N1360" s="168"/>
      <c r="O1360" s="168"/>
      <c r="P1360" s="168"/>
      <c r="Q1360" s="168"/>
      <c r="R1360" s="168"/>
      <c r="S1360" s="168"/>
      <c r="T1360" s="168"/>
      <c r="U1360" s="168"/>
      <c r="V1360" s="168"/>
      <c r="W1360" s="168" t="s">
        <v>1165</v>
      </c>
      <c r="X1360" s="183" t="s">
        <v>1160</v>
      </c>
      <c r="Y1360" s="168" t="s">
        <v>55</v>
      </c>
      <c r="Z1360" s="170">
        <v>2017011000179</v>
      </c>
      <c r="AA1360" s="170" t="s">
        <v>1238</v>
      </c>
      <c r="AB1360" s="169" t="s">
        <v>1224</v>
      </c>
      <c r="AC1360" s="169" t="s">
        <v>1225</v>
      </c>
      <c r="AD1360" s="170">
        <v>3202010</v>
      </c>
      <c r="AE1360" s="169" t="s">
        <v>1226</v>
      </c>
      <c r="AF1360" s="169" t="s">
        <v>1264</v>
      </c>
      <c r="AG1360" s="168" t="s">
        <v>1126</v>
      </c>
      <c r="AH1360" s="192"/>
    </row>
    <row r="1361" spans="1:34" ht="98.25" customHeight="1" x14ac:dyDescent="0.25">
      <c r="A1361" s="192"/>
      <c r="B1361" s="168" t="s">
        <v>1314</v>
      </c>
      <c r="C1361" s="168" t="s">
        <v>1388</v>
      </c>
      <c r="D1361" s="168" t="s">
        <v>1397</v>
      </c>
      <c r="E1361" s="183" t="s">
        <v>1397</v>
      </c>
      <c r="F1361" s="168" t="s">
        <v>1223</v>
      </c>
      <c r="G1361" s="183" t="s">
        <v>1312</v>
      </c>
      <c r="H1361" s="168" t="s">
        <v>1117</v>
      </c>
      <c r="I1361" s="168" t="s">
        <v>1118</v>
      </c>
      <c r="J1361" s="184">
        <v>63000</v>
      </c>
      <c r="K1361" s="185"/>
      <c r="L1361" s="168"/>
      <c r="M1361" s="185"/>
      <c r="N1361" s="168"/>
      <c r="O1361" s="168"/>
      <c r="P1361" s="168"/>
      <c r="Q1361" s="168"/>
      <c r="R1361" s="168"/>
      <c r="S1361" s="168"/>
      <c r="T1361" s="168"/>
      <c r="U1361" s="168"/>
      <c r="V1361" s="168"/>
      <c r="W1361" s="168" t="s">
        <v>1165</v>
      </c>
      <c r="X1361" s="183" t="s">
        <v>1160</v>
      </c>
      <c r="Y1361" s="168" t="s">
        <v>55</v>
      </c>
      <c r="Z1361" s="170">
        <v>2017011000179</v>
      </c>
      <c r="AA1361" s="170" t="s">
        <v>1238</v>
      </c>
      <c r="AB1361" s="169" t="s">
        <v>1224</v>
      </c>
      <c r="AC1361" s="169" t="s">
        <v>1225</v>
      </c>
      <c r="AD1361" s="170">
        <v>3202010</v>
      </c>
      <c r="AE1361" s="169" t="s">
        <v>1226</v>
      </c>
      <c r="AF1361" s="169" t="s">
        <v>1264</v>
      </c>
      <c r="AG1361" s="168" t="s">
        <v>1192</v>
      </c>
      <c r="AH1361" s="192"/>
    </row>
    <row r="1362" spans="1:34" ht="98.25" customHeight="1" x14ac:dyDescent="0.25">
      <c r="A1362" s="192"/>
      <c r="B1362" s="168" t="s">
        <v>1314</v>
      </c>
      <c r="C1362" s="168" t="s">
        <v>1388</v>
      </c>
      <c r="D1362" s="168" t="s">
        <v>1397</v>
      </c>
      <c r="E1362" s="183" t="s">
        <v>1397</v>
      </c>
      <c r="F1362" s="168" t="s">
        <v>1223</v>
      </c>
      <c r="G1362" s="183" t="s">
        <v>1312</v>
      </c>
      <c r="H1362" s="168" t="s">
        <v>1117</v>
      </c>
      <c r="I1362" s="168" t="s">
        <v>1118</v>
      </c>
      <c r="J1362" s="184">
        <v>420000</v>
      </c>
      <c r="K1362" s="185"/>
      <c r="L1362" s="168"/>
      <c r="M1362" s="185"/>
      <c r="N1362" s="168"/>
      <c r="O1362" s="168"/>
      <c r="P1362" s="168"/>
      <c r="Q1362" s="168"/>
      <c r="R1362" s="168"/>
      <c r="S1362" s="168"/>
      <c r="T1362" s="168"/>
      <c r="U1362" s="168"/>
      <c r="V1362" s="168"/>
      <c r="W1362" s="168" t="s">
        <v>1165</v>
      </c>
      <c r="X1362" s="183" t="s">
        <v>1160</v>
      </c>
      <c r="Y1362" s="168" t="s">
        <v>55</v>
      </c>
      <c r="Z1362" s="170">
        <v>2017011000179</v>
      </c>
      <c r="AA1362" s="170" t="s">
        <v>1238</v>
      </c>
      <c r="AB1362" s="169" t="s">
        <v>1224</v>
      </c>
      <c r="AC1362" s="169" t="s">
        <v>1225</v>
      </c>
      <c r="AD1362" s="170">
        <v>3202010</v>
      </c>
      <c r="AE1362" s="169" t="s">
        <v>1226</v>
      </c>
      <c r="AF1362" s="169" t="s">
        <v>1264</v>
      </c>
      <c r="AG1362" s="168" t="s">
        <v>1192</v>
      </c>
      <c r="AH1362" s="192"/>
    </row>
    <row r="1363" spans="1:34" ht="98.25" customHeight="1" x14ac:dyDescent="0.25">
      <c r="A1363" s="192"/>
      <c r="B1363" s="168" t="s">
        <v>1314</v>
      </c>
      <c r="C1363" s="168" t="s">
        <v>1388</v>
      </c>
      <c r="D1363" s="168" t="s">
        <v>1397</v>
      </c>
      <c r="E1363" s="183" t="s">
        <v>1397</v>
      </c>
      <c r="F1363" s="168" t="s">
        <v>1223</v>
      </c>
      <c r="G1363" s="183" t="s">
        <v>1312</v>
      </c>
      <c r="H1363" s="168" t="s">
        <v>1117</v>
      </c>
      <c r="I1363" s="168" t="s">
        <v>1118</v>
      </c>
      <c r="J1363" s="184">
        <v>462000</v>
      </c>
      <c r="K1363" s="185"/>
      <c r="L1363" s="168"/>
      <c r="M1363" s="185"/>
      <c r="N1363" s="168"/>
      <c r="O1363" s="168"/>
      <c r="P1363" s="168"/>
      <c r="Q1363" s="168"/>
      <c r="R1363" s="168"/>
      <c r="S1363" s="168"/>
      <c r="T1363" s="168"/>
      <c r="U1363" s="168"/>
      <c r="V1363" s="168"/>
      <c r="W1363" s="168" t="s">
        <v>1165</v>
      </c>
      <c r="X1363" s="183" t="s">
        <v>1160</v>
      </c>
      <c r="Y1363" s="168" t="s">
        <v>55</v>
      </c>
      <c r="Z1363" s="170">
        <v>2017011000179</v>
      </c>
      <c r="AA1363" s="170" t="s">
        <v>1238</v>
      </c>
      <c r="AB1363" s="169" t="s">
        <v>1224</v>
      </c>
      <c r="AC1363" s="169" t="s">
        <v>1225</v>
      </c>
      <c r="AD1363" s="170">
        <v>3202010</v>
      </c>
      <c r="AE1363" s="169" t="s">
        <v>1226</v>
      </c>
      <c r="AF1363" s="169" t="s">
        <v>1264</v>
      </c>
      <c r="AG1363" s="168" t="s">
        <v>1192</v>
      </c>
      <c r="AH1363" s="192"/>
    </row>
    <row r="1364" spans="1:34" ht="98.25" customHeight="1" x14ac:dyDescent="0.25">
      <c r="A1364" s="192"/>
      <c r="B1364" s="168" t="s">
        <v>1314</v>
      </c>
      <c r="C1364" s="168" t="s">
        <v>1388</v>
      </c>
      <c r="D1364" s="168" t="s">
        <v>1397</v>
      </c>
      <c r="E1364" s="183" t="s">
        <v>1397</v>
      </c>
      <c r="F1364" s="168" t="s">
        <v>1223</v>
      </c>
      <c r="G1364" s="183" t="s">
        <v>1312</v>
      </c>
      <c r="H1364" s="168" t="s">
        <v>1117</v>
      </c>
      <c r="I1364" s="168" t="s">
        <v>1118</v>
      </c>
      <c r="J1364" s="184">
        <v>1700000</v>
      </c>
      <c r="K1364" s="185"/>
      <c r="L1364" s="168"/>
      <c r="M1364" s="185"/>
      <c r="N1364" s="168"/>
      <c r="O1364" s="168"/>
      <c r="P1364" s="168"/>
      <c r="Q1364" s="168"/>
      <c r="R1364" s="168"/>
      <c r="S1364" s="168"/>
      <c r="T1364" s="168"/>
      <c r="U1364" s="168"/>
      <c r="V1364" s="168"/>
      <c r="W1364" s="168" t="s">
        <v>1165</v>
      </c>
      <c r="X1364" s="183" t="s">
        <v>1160</v>
      </c>
      <c r="Y1364" s="168" t="s">
        <v>55</v>
      </c>
      <c r="Z1364" s="170">
        <v>2017011000179</v>
      </c>
      <c r="AA1364" s="170" t="s">
        <v>1238</v>
      </c>
      <c r="AB1364" s="169" t="s">
        <v>1224</v>
      </c>
      <c r="AC1364" s="169" t="s">
        <v>1225</v>
      </c>
      <c r="AD1364" s="170">
        <v>3202010</v>
      </c>
      <c r="AE1364" s="169" t="s">
        <v>1226</v>
      </c>
      <c r="AF1364" s="169" t="s">
        <v>1264</v>
      </c>
      <c r="AG1364" s="168" t="s">
        <v>1124</v>
      </c>
      <c r="AH1364" s="192"/>
    </row>
    <row r="1365" spans="1:34" ht="98.25" customHeight="1" x14ac:dyDescent="0.25">
      <c r="A1365" s="192"/>
      <c r="B1365" s="168" t="s">
        <v>1314</v>
      </c>
      <c r="C1365" s="168" t="s">
        <v>1388</v>
      </c>
      <c r="D1365" s="168" t="s">
        <v>1397</v>
      </c>
      <c r="E1365" s="183" t="s">
        <v>1397</v>
      </c>
      <c r="F1365" s="168" t="s">
        <v>1223</v>
      </c>
      <c r="G1365" s="183" t="s">
        <v>1312</v>
      </c>
      <c r="H1365" s="168" t="s">
        <v>1117</v>
      </c>
      <c r="I1365" s="168" t="s">
        <v>1118</v>
      </c>
      <c r="J1365" s="184">
        <v>2000000</v>
      </c>
      <c r="K1365" s="185"/>
      <c r="L1365" s="168"/>
      <c r="M1365" s="185"/>
      <c r="N1365" s="168"/>
      <c r="O1365" s="168"/>
      <c r="P1365" s="168"/>
      <c r="Q1365" s="168"/>
      <c r="R1365" s="168"/>
      <c r="S1365" s="168"/>
      <c r="T1365" s="168"/>
      <c r="U1365" s="168"/>
      <c r="V1365" s="168"/>
      <c r="W1365" s="168" t="s">
        <v>1165</v>
      </c>
      <c r="X1365" s="183" t="s">
        <v>1160</v>
      </c>
      <c r="Y1365" s="168" t="s">
        <v>55</v>
      </c>
      <c r="Z1365" s="170">
        <v>2017011000179</v>
      </c>
      <c r="AA1365" s="170" t="s">
        <v>1238</v>
      </c>
      <c r="AB1365" s="169" t="s">
        <v>1224</v>
      </c>
      <c r="AC1365" s="169" t="s">
        <v>1225</v>
      </c>
      <c r="AD1365" s="170">
        <v>3202010</v>
      </c>
      <c r="AE1365" s="169" t="s">
        <v>1226</v>
      </c>
      <c r="AF1365" s="169" t="s">
        <v>1264</v>
      </c>
      <c r="AG1365" s="168" t="s">
        <v>1124</v>
      </c>
      <c r="AH1365" s="192"/>
    </row>
    <row r="1366" spans="1:34" ht="98.25" customHeight="1" x14ac:dyDescent="0.25">
      <c r="A1366" s="192"/>
      <c r="B1366" s="168" t="s">
        <v>1314</v>
      </c>
      <c r="C1366" s="168" t="s">
        <v>1388</v>
      </c>
      <c r="D1366" s="168" t="s">
        <v>1397</v>
      </c>
      <c r="E1366" s="183" t="s">
        <v>1397</v>
      </c>
      <c r="F1366" s="168" t="s">
        <v>1223</v>
      </c>
      <c r="G1366" s="183" t="s">
        <v>1312</v>
      </c>
      <c r="H1366" s="168" t="s">
        <v>1117</v>
      </c>
      <c r="I1366" s="168" t="s">
        <v>1118</v>
      </c>
      <c r="J1366" s="184">
        <v>2500000</v>
      </c>
      <c r="K1366" s="185"/>
      <c r="L1366" s="168"/>
      <c r="M1366" s="185"/>
      <c r="N1366" s="168"/>
      <c r="O1366" s="168"/>
      <c r="P1366" s="168"/>
      <c r="Q1366" s="168"/>
      <c r="R1366" s="168"/>
      <c r="S1366" s="168"/>
      <c r="T1366" s="168"/>
      <c r="U1366" s="168"/>
      <c r="V1366" s="168"/>
      <c r="W1366" s="168" t="s">
        <v>1165</v>
      </c>
      <c r="X1366" s="183" t="s">
        <v>1160</v>
      </c>
      <c r="Y1366" s="168" t="s">
        <v>55</v>
      </c>
      <c r="Z1366" s="170">
        <v>2017011000179</v>
      </c>
      <c r="AA1366" s="170" t="s">
        <v>1238</v>
      </c>
      <c r="AB1366" s="169" t="s">
        <v>1224</v>
      </c>
      <c r="AC1366" s="169" t="s">
        <v>1225</v>
      </c>
      <c r="AD1366" s="170">
        <v>3202010</v>
      </c>
      <c r="AE1366" s="169" t="s">
        <v>1226</v>
      </c>
      <c r="AF1366" s="169" t="s">
        <v>1264</v>
      </c>
      <c r="AG1366" s="168" t="s">
        <v>1126</v>
      </c>
      <c r="AH1366" s="192"/>
    </row>
    <row r="1367" spans="1:34" ht="98.25" customHeight="1" x14ac:dyDescent="0.25">
      <c r="A1367" s="192"/>
      <c r="B1367" s="168" t="s">
        <v>1314</v>
      </c>
      <c r="C1367" s="168" t="s">
        <v>1388</v>
      </c>
      <c r="D1367" s="168" t="s">
        <v>1397</v>
      </c>
      <c r="E1367" s="183" t="s">
        <v>1397</v>
      </c>
      <c r="F1367" s="168" t="s">
        <v>1223</v>
      </c>
      <c r="G1367" s="183" t="s">
        <v>1312</v>
      </c>
      <c r="H1367" s="168" t="s">
        <v>1117</v>
      </c>
      <c r="I1367" s="168" t="s">
        <v>1118</v>
      </c>
      <c r="J1367" s="184">
        <v>5000000</v>
      </c>
      <c r="K1367" s="185"/>
      <c r="L1367" s="168"/>
      <c r="M1367" s="185"/>
      <c r="N1367" s="168"/>
      <c r="O1367" s="168"/>
      <c r="P1367" s="168"/>
      <c r="Q1367" s="168"/>
      <c r="R1367" s="168"/>
      <c r="S1367" s="168"/>
      <c r="T1367" s="168"/>
      <c r="U1367" s="168"/>
      <c r="V1367" s="168"/>
      <c r="W1367" s="168" t="s">
        <v>1165</v>
      </c>
      <c r="X1367" s="183" t="s">
        <v>1160</v>
      </c>
      <c r="Y1367" s="168" t="s">
        <v>55</v>
      </c>
      <c r="Z1367" s="170">
        <v>2017011000179</v>
      </c>
      <c r="AA1367" s="170" t="s">
        <v>1238</v>
      </c>
      <c r="AB1367" s="169" t="s">
        <v>1224</v>
      </c>
      <c r="AC1367" s="169" t="s">
        <v>1225</v>
      </c>
      <c r="AD1367" s="170">
        <v>3202010</v>
      </c>
      <c r="AE1367" s="169" t="s">
        <v>1226</v>
      </c>
      <c r="AF1367" s="169" t="s">
        <v>1264</v>
      </c>
      <c r="AG1367" s="168" t="s">
        <v>1147</v>
      </c>
      <c r="AH1367" s="192"/>
    </row>
    <row r="1368" spans="1:34" ht="98.25" customHeight="1" x14ac:dyDescent="0.25">
      <c r="A1368" s="192"/>
      <c r="B1368" s="168" t="s">
        <v>1314</v>
      </c>
      <c r="C1368" s="168" t="s">
        <v>1388</v>
      </c>
      <c r="D1368" s="168" t="s">
        <v>1397</v>
      </c>
      <c r="E1368" s="183" t="s">
        <v>1397</v>
      </c>
      <c r="F1368" s="168" t="s">
        <v>1116</v>
      </c>
      <c r="G1368" s="183" t="s">
        <v>1158</v>
      </c>
      <c r="H1368" s="168" t="s">
        <v>1117</v>
      </c>
      <c r="I1368" s="168" t="s">
        <v>1118</v>
      </c>
      <c r="J1368" s="184">
        <v>14367704</v>
      </c>
      <c r="K1368" s="185"/>
      <c r="L1368" s="168"/>
      <c r="M1368" s="185">
        <v>9884448</v>
      </c>
      <c r="N1368" s="168">
        <v>65821</v>
      </c>
      <c r="O1368" s="168"/>
      <c r="P1368" s="168"/>
      <c r="Q1368" s="168"/>
      <c r="R1368" s="168"/>
      <c r="S1368" s="168"/>
      <c r="T1368" s="168"/>
      <c r="U1368" s="168"/>
      <c r="V1368" s="168"/>
      <c r="W1368" s="168" t="s">
        <v>1165</v>
      </c>
      <c r="X1368" s="183" t="s">
        <v>1160</v>
      </c>
      <c r="Y1368" s="168" t="s">
        <v>55</v>
      </c>
      <c r="Z1368" s="170">
        <v>2017011000179</v>
      </c>
      <c r="AA1368" s="170" t="s">
        <v>1238</v>
      </c>
      <c r="AB1368" s="169" t="s">
        <v>1166</v>
      </c>
      <c r="AC1368" s="169" t="s">
        <v>1167</v>
      </c>
      <c r="AD1368" s="170">
        <v>3202032</v>
      </c>
      <c r="AE1368" s="169" t="s">
        <v>1217</v>
      </c>
      <c r="AF1368" s="169" t="s">
        <v>1289</v>
      </c>
      <c r="AG1368" s="168" t="s">
        <v>1128</v>
      </c>
      <c r="AH1368" s="192"/>
    </row>
    <row r="1369" spans="1:34" ht="98.25" customHeight="1" x14ac:dyDescent="0.25">
      <c r="A1369" s="192"/>
      <c r="B1369" s="168" t="s">
        <v>1314</v>
      </c>
      <c r="C1369" s="168" t="s">
        <v>1388</v>
      </c>
      <c r="D1369" s="168" t="s">
        <v>1397</v>
      </c>
      <c r="E1369" s="183" t="s">
        <v>1397</v>
      </c>
      <c r="F1369" s="168" t="s">
        <v>1116</v>
      </c>
      <c r="G1369" s="183" t="s">
        <v>1158</v>
      </c>
      <c r="H1369" s="168" t="s">
        <v>1117</v>
      </c>
      <c r="I1369" s="168" t="s">
        <v>1118</v>
      </c>
      <c r="J1369" s="184">
        <v>15532704</v>
      </c>
      <c r="K1369" s="185"/>
      <c r="L1369" s="168"/>
      <c r="M1369" s="185">
        <v>9884448</v>
      </c>
      <c r="N1369" s="168">
        <v>65821</v>
      </c>
      <c r="O1369" s="168"/>
      <c r="P1369" s="168"/>
      <c r="Q1369" s="168"/>
      <c r="R1369" s="168"/>
      <c r="S1369" s="168"/>
      <c r="T1369" s="168"/>
      <c r="U1369" s="168"/>
      <c r="V1369" s="168"/>
      <c r="W1369" s="168" t="s">
        <v>1165</v>
      </c>
      <c r="X1369" s="183" t="s">
        <v>1160</v>
      </c>
      <c r="Y1369" s="168" t="s">
        <v>55</v>
      </c>
      <c r="Z1369" s="170">
        <v>2017011000179</v>
      </c>
      <c r="AA1369" s="170" t="s">
        <v>1238</v>
      </c>
      <c r="AB1369" s="169" t="s">
        <v>1166</v>
      </c>
      <c r="AC1369" s="169" t="s">
        <v>1167</v>
      </c>
      <c r="AD1369" s="170">
        <v>3202032</v>
      </c>
      <c r="AE1369" s="169" t="s">
        <v>1217</v>
      </c>
      <c r="AF1369" s="169" t="s">
        <v>1289</v>
      </c>
      <c r="AG1369" s="168" t="s">
        <v>1128</v>
      </c>
      <c r="AH1369" s="192"/>
    </row>
    <row r="1370" spans="1:34" ht="98.25" customHeight="1" x14ac:dyDescent="0.25">
      <c r="A1370" s="192"/>
      <c r="B1370" s="168" t="s">
        <v>1314</v>
      </c>
      <c r="C1370" s="168" t="s">
        <v>1388</v>
      </c>
      <c r="D1370" s="168" t="s">
        <v>1397</v>
      </c>
      <c r="E1370" s="183" t="s">
        <v>1397</v>
      </c>
      <c r="F1370" s="168" t="s">
        <v>1116</v>
      </c>
      <c r="G1370" s="183" t="s">
        <v>1158</v>
      </c>
      <c r="H1370" s="168" t="s">
        <v>1117</v>
      </c>
      <c r="I1370" s="168" t="s">
        <v>1118</v>
      </c>
      <c r="J1370" s="184">
        <v>15532704</v>
      </c>
      <c r="K1370" s="185"/>
      <c r="L1370" s="168"/>
      <c r="M1370" s="185">
        <v>9884449.6799999997</v>
      </c>
      <c r="N1370" s="168">
        <v>65821</v>
      </c>
      <c r="O1370" s="168"/>
      <c r="P1370" s="168"/>
      <c r="Q1370" s="168"/>
      <c r="R1370" s="168"/>
      <c r="S1370" s="168"/>
      <c r="T1370" s="168"/>
      <c r="U1370" s="168"/>
      <c r="V1370" s="168"/>
      <c r="W1370" s="168" t="s">
        <v>1165</v>
      </c>
      <c r="X1370" s="183" t="s">
        <v>1160</v>
      </c>
      <c r="Y1370" s="168" t="s">
        <v>55</v>
      </c>
      <c r="Z1370" s="170">
        <v>2017011000179</v>
      </c>
      <c r="AA1370" s="170" t="s">
        <v>1238</v>
      </c>
      <c r="AB1370" s="169" t="s">
        <v>1166</v>
      </c>
      <c r="AC1370" s="169" t="s">
        <v>1167</v>
      </c>
      <c r="AD1370" s="170">
        <v>3202032</v>
      </c>
      <c r="AE1370" s="169" t="s">
        <v>1217</v>
      </c>
      <c r="AF1370" s="169" t="s">
        <v>1289</v>
      </c>
      <c r="AG1370" s="168" t="s">
        <v>1128</v>
      </c>
      <c r="AH1370" s="192"/>
    </row>
    <row r="1371" spans="1:34" ht="98.25" customHeight="1" x14ac:dyDescent="0.25">
      <c r="A1371" s="192"/>
      <c r="B1371" s="168" t="s">
        <v>1314</v>
      </c>
      <c r="C1371" s="168" t="s">
        <v>1388</v>
      </c>
      <c r="D1371" s="168" t="s">
        <v>1397</v>
      </c>
      <c r="E1371" s="183" t="s">
        <v>1397</v>
      </c>
      <c r="F1371" s="168" t="s">
        <v>1116</v>
      </c>
      <c r="G1371" s="183" t="s">
        <v>1158</v>
      </c>
      <c r="H1371" s="168" t="s">
        <v>1117</v>
      </c>
      <c r="I1371" s="168" t="s">
        <v>1118</v>
      </c>
      <c r="J1371" s="184">
        <v>7530667</v>
      </c>
      <c r="K1371" s="185"/>
      <c r="L1371" s="168"/>
      <c r="M1371" s="185"/>
      <c r="N1371" s="168"/>
      <c r="O1371" s="168"/>
      <c r="P1371" s="168"/>
      <c r="Q1371" s="168"/>
      <c r="R1371" s="168"/>
      <c r="S1371" s="168"/>
      <c r="T1371" s="168"/>
      <c r="U1371" s="168"/>
      <c r="V1371" s="168"/>
      <c r="W1371" s="168" t="s">
        <v>1165</v>
      </c>
      <c r="X1371" s="183" t="s">
        <v>1160</v>
      </c>
      <c r="Y1371" s="168" t="s">
        <v>55</v>
      </c>
      <c r="Z1371" s="170">
        <v>2017011000179</v>
      </c>
      <c r="AA1371" s="170" t="s">
        <v>1238</v>
      </c>
      <c r="AB1371" s="169" t="s">
        <v>1166</v>
      </c>
      <c r="AC1371" s="169" t="s">
        <v>1167</v>
      </c>
      <c r="AD1371" s="170">
        <v>3202032</v>
      </c>
      <c r="AE1371" s="169" t="s">
        <v>1217</v>
      </c>
      <c r="AF1371" s="169" t="s">
        <v>1289</v>
      </c>
      <c r="AG1371" s="168" t="s">
        <v>1128</v>
      </c>
      <c r="AH1371" s="192"/>
    </row>
    <row r="1372" spans="1:34" ht="98.25" customHeight="1" x14ac:dyDescent="0.25">
      <c r="A1372" s="192"/>
      <c r="B1372" s="168" t="s">
        <v>1314</v>
      </c>
      <c r="C1372" s="168" t="s">
        <v>1388</v>
      </c>
      <c r="D1372" s="168" t="s">
        <v>1397</v>
      </c>
      <c r="E1372" s="183" t="s">
        <v>1397</v>
      </c>
      <c r="F1372" s="168" t="s">
        <v>1116</v>
      </c>
      <c r="G1372" s="183" t="s">
        <v>1158</v>
      </c>
      <c r="H1372" s="168" t="s">
        <v>1117</v>
      </c>
      <c r="I1372" s="168" t="s">
        <v>1118</v>
      </c>
      <c r="J1372" s="184">
        <v>13555200</v>
      </c>
      <c r="K1372" s="185"/>
      <c r="L1372" s="168"/>
      <c r="M1372" s="185"/>
      <c r="N1372" s="168"/>
      <c r="O1372" s="168"/>
      <c r="P1372" s="168"/>
      <c r="Q1372" s="168"/>
      <c r="R1372" s="168"/>
      <c r="S1372" s="168"/>
      <c r="T1372" s="168"/>
      <c r="U1372" s="168"/>
      <c r="V1372" s="168"/>
      <c r="W1372" s="168" t="s">
        <v>1165</v>
      </c>
      <c r="X1372" s="183" t="s">
        <v>1160</v>
      </c>
      <c r="Y1372" s="168" t="s">
        <v>55</v>
      </c>
      <c r="Z1372" s="170">
        <v>2017011000179</v>
      </c>
      <c r="AA1372" s="170" t="s">
        <v>1238</v>
      </c>
      <c r="AB1372" s="169" t="s">
        <v>1166</v>
      </c>
      <c r="AC1372" s="169" t="s">
        <v>1167</v>
      </c>
      <c r="AD1372" s="170">
        <v>3202032</v>
      </c>
      <c r="AE1372" s="169" t="s">
        <v>1217</v>
      </c>
      <c r="AF1372" s="169" t="s">
        <v>1289</v>
      </c>
      <c r="AG1372" s="168" t="s">
        <v>1128</v>
      </c>
      <c r="AH1372" s="192"/>
    </row>
    <row r="1373" spans="1:34" ht="98.25" customHeight="1" x14ac:dyDescent="0.25">
      <c r="A1373" s="192"/>
      <c r="B1373" s="168" t="s">
        <v>1314</v>
      </c>
      <c r="C1373" s="168" t="s">
        <v>1388</v>
      </c>
      <c r="D1373" s="168" t="s">
        <v>1397</v>
      </c>
      <c r="E1373" s="183" t="s">
        <v>1397</v>
      </c>
      <c r="F1373" s="168" t="s">
        <v>1116</v>
      </c>
      <c r="G1373" s="183" t="s">
        <v>1158</v>
      </c>
      <c r="H1373" s="168" t="s">
        <v>1117</v>
      </c>
      <c r="I1373" s="168" t="s">
        <v>1118</v>
      </c>
      <c r="J1373" s="184">
        <v>15532704</v>
      </c>
      <c r="K1373" s="185"/>
      <c r="L1373" s="168"/>
      <c r="M1373" s="185"/>
      <c r="N1373" s="168"/>
      <c r="O1373" s="168"/>
      <c r="P1373" s="168"/>
      <c r="Q1373" s="168"/>
      <c r="R1373" s="168"/>
      <c r="S1373" s="168"/>
      <c r="T1373" s="168"/>
      <c r="U1373" s="168"/>
      <c r="V1373" s="168"/>
      <c r="W1373" s="168" t="s">
        <v>1165</v>
      </c>
      <c r="X1373" s="183" t="s">
        <v>1160</v>
      </c>
      <c r="Y1373" s="168" t="s">
        <v>55</v>
      </c>
      <c r="Z1373" s="170">
        <v>2017011000179</v>
      </c>
      <c r="AA1373" s="170" t="s">
        <v>1238</v>
      </c>
      <c r="AB1373" s="169" t="s">
        <v>1166</v>
      </c>
      <c r="AC1373" s="169" t="s">
        <v>1167</v>
      </c>
      <c r="AD1373" s="170">
        <v>3202032</v>
      </c>
      <c r="AE1373" s="169" t="s">
        <v>1217</v>
      </c>
      <c r="AF1373" s="169" t="s">
        <v>1289</v>
      </c>
      <c r="AG1373" s="168" t="s">
        <v>1128</v>
      </c>
      <c r="AH1373" s="192"/>
    </row>
    <row r="1374" spans="1:34" ht="98.25" customHeight="1" x14ac:dyDescent="0.25">
      <c r="A1374" s="192"/>
      <c r="B1374" s="168" t="s">
        <v>1314</v>
      </c>
      <c r="C1374" s="168" t="s">
        <v>1388</v>
      </c>
      <c r="D1374" s="168" t="s">
        <v>1397</v>
      </c>
      <c r="E1374" s="183" t="s">
        <v>1397</v>
      </c>
      <c r="F1374" s="168" t="s">
        <v>1116</v>
      </c>
      <c r="G1374" s="183" t="s">
        <v>1158</v>
      </c>
      <c r="H1374" s="168" t="s">
        <v>1117</v>
      </c>
      <c r="I1374" s="168" t="s">
        <v>1118</v>
      </c>
      <c r="J1374" s="184">
        <v>6212800</v>
      </c>
      <c r="K1374" s="185"/>
      <c r="L1374" s="168"/>
      <c r="M1374" s="185"/>
      <c r="N1374" s="168"/>
      <c r="O1374" s="168"/>
      <c r="P1374" s="168"/>
      <c r="Q1374" s="168"/>
      <c r="R1374" s="168"/>
      <c r="S1374" s="168"/>
      <c r="T1374" s="168"/>
      <c r="U1374" s="168"/>
      <c r="V1374" s="168"/>
      <c r="W1374" s="168" t="s">
        <v>1165</v>
      </c>
      <c r="X1374" s="183" t="s">
        <v>1160</v>
      </c>
      <c r="Y1374" s="168" t="s">
        <v>55</v>
      </c>
      <c r="Z1374" s="170">
        <v>2017011000179</v>
      </c>
      <c r="AA1374" s="170" t="s">
        <v>1238</v>
      </c>
      <c r="AB1374" s="169" t="s">
        <v>1166</v>
      </c>
      <c r="AC1374" s="169" t="s">
        <v>1167</v>
      </c>
      <c r="AD1374" s="170">
        <v>3202032</v>
      </c>
      <c r="AE1374" s="169" t="s">
        <v>1217</v>
      </c>
      <c r="AF1374" s="169" t="s">
        <v>1218</v>
      </c>
      <c r="AG1374" s="168" t="s">
        <v>1128</v>
      </c>
      <c r="AH1374" s="192"/>
    </row>
    <row r="1375" spans="1:34" ht="98.25" customHeight="1" x14ac:dyDescent="0.25">
      <c r="A1375" s="192"/>
      <c r="B1375" s="168" t="s">
        <v>1314</v>
      </c>
      <c r="C1375" s="168" t="s">
        <v>1388</v>
      </c>
      <c r="D1375" s="168" t="s">
        <v>1397</v>
      </c>
      <c r="E1375" s="183" t="s">
        <v>1397</v>
      </c>
      <c r="F1375" s="168" t="s">
        <v>1116</v>
      </c>
      <c r="G1375" s="183" t="s">
        <v>1158</v>
      </c>
      <c r="H1375" s="168" t="s">
        <v>1117</v>
      </c>
      <c r="I1375" s="168" t="s">
        <v>1118</v>
      </c>
      <c r="J1375" s="184">
        <v>15532704</v>
      </c>
      <c r="K1375" s="185"/>
      <c r="L1375" s="168"/>
      <c r="M1375" s="185"/>
      <c r="N1375" s="168"/>
      <c r="O1375" s="168"/>
      <c r="P1375" s="168"/>
      <c r="Q1375" s="168"/>
      <c r="R1375" s="168"/>
      <c r="S1375" s="168"/>
      <c r="T1375" s="168"/>
      <c r="U1375" s="168"/>
      <c r="V1375" s="168"/>
      <c r="W1375" s="168" t="s">
        <v>1165</v>
      </c>
      <c r="X1375" s="183" t="s">
        <v>1160</v>
      </c>
      <c r="Y1375" s="168" t="s">
        <v>55</v>
      </c>
      <c r="Z1375" s="170">
        <v>2017011000179</v>
      </c>
      <c r="AA1375" s="170" t="s">
        <v>1238</v>
      </c>
      <c r="AB1375" s="169" t="s">
        <v>1166</v>
      </c>
      <c r="AC1375" s="169" t="s">
        <v>1167</v>
      </c>
      <c r="AD1375" s="170">
        <v>3202032</v>
      </c>
      <c r="AE1375" s="169" t="s">
        <v>1217</v>
      </c>
      <c r="AF1375" s="169" t="s">
        <v>1289</v>
      </c>
      <c r="AG1375" s="168" t="s">
        <v>1128</v>
      </c>
      <c r="AH1375" s="192"/>
    </row>
    <row r="1376" spans="1:34" ht="98.25" customHeight="1" x14ac:dyDescent="0.25">
      <c r="A1376" s="192"/>
      <c r="B1376" s="168" t="s">
        <v>1314</v>
      </c>
      <c r="C1376" s="168" t="s">
        <v>1388</v>
      </c>
      <c r="D1376" s="168" t="s">
        <v>1397</v>
      </c>
      <c r="E1376" s="183" t="s">
        <v>1397</v>
      </c>
      <c r="F1376" s="168" t="s">
        <v>1116</v>
      </c>
      <c r="G1376" s="183" t="s">
        <v>1158</v>
      </c>
      <c r="H1376" s="168" t="s">
        <v>1117</v>
      </c>
      <c r="I1376" s="168" t="s">
        <v>1118</v>
      </c>
      <c r="J1376" s="184">
        <v>15532704</v>
      </c>
      <c r="K1376" s="185"/>
      <c r="L1376" s="168"/>
      <c r="M1376" s="185"/>
      <c r="N1376" s="168"/>
      <c r="O1376" s="168"/>
      <c r="P1376" s="168"/>
      <c r="Q1376" s="168"/>
      <c r="R1376" s="168"/>
      <c r="S1376" s="168"/>
      <c r="T1376" s="168"/>
      <c r="U1376" s="168"/>
      <c r="V1376" s="168"/>
      <c r="W1376" s="168" t="s">
        <v>1165</v>
      </c>
      <c r="X1376" s="183" t="s">
        <v>1160</v>
      </c>
      <c r="Y1376" s="168" t="s">
        <v>55</v>
      </c>
      <c r="Z1376" s="170">
        <v>2017011000179</v>
      </c>
      <c r="AA1376" s="170" t="s">
        <v>1238</v>
      </c>
      <c r="AB1376" s="169" t="s">
        <v>1166</v>
      </c>
      <c r="AC1376" s="169" t="s">
        <v>1167</v>
      </c>
      <c r="AD1376" s="170">
        <v>3202032</v>
      </c>
      <c r="AE1376" s="169" t="s">
        <v>1217</v>
      </c>
      <c r="AF1376" s="169" t="s">
        <v>1218</v>
      </c>
      <c r="AG1376" s="168" t="s">
        <v>1128</v>
      </c>
      <c r="AH1376" s="192"/>
    </row>
    <row r="1377" spans="1:34" ht="98.25" customHeight="1" x14ac:dyDescent="0.25">
      <c r="A1377" s="192"/>
      <c r="B1377" s="168" t="s">
        <v>1314</v>
      </c>
      <c r="C1377" s="168" t="s">
        <v>1388</v>
      </c>
      <c r="D1377" s="168" t="s">
        <v>1397</v>
      </c>
      <c r="E1377" s="183" t="s">
        <v>1397</v>
      </c>
      <c r="F1377" s="168" t="s">
        <v>1116</v>
      </c>
      <c r="G1377" s="183" t="s">
        <v>1158</v>
      </c>
      <c r="H1377" s="168" t="s">
        <v>1117</v>
      </c>
      <c r="I1377" s="168" t="s">
        <v>1118</v>
      </c>
      <c r="J1377" s="184">
        <v>15532704</v>
      </c>
      <c r="K1377" s="185"/>
      <c r="L1377" s="168"/>
      <c r="M1377" s="185"/>
      <c r="N1377" s="168"/>
      <c r="O1377" s="168"/>
      <c r="P1377" s="168"/>
      <c r="Q1377" s="168"/>
      <c r="R1377" s="168"/>
      <c r="S1377" s="168"/>
      <c r="T1377" s="168"/>
      <c r="U1377" s="168"/>
      <c r="V1377" s="168"/>
      <c r="W1377" s="168" t="s">
        <v>1165</v>
      </c>
      <c r="X1377" s="183" t="s">
        <v>1160</v>
      </c>
      <c r="Y1377" s="168" t="s">
        <v>55</v>
      </c>
      <c r="Z1377" s="170">
        <v>2017011000179</v>
      </c>
      <c r="AA1377" s="170" t="s">
        <v>1238</v>
      </c>
      <c r="AB1377" s="169" t="s">
        <v>1166</v>
      </c>
      <c r="AC1377" s="169" t="s">
        <v>1167</v>
      </c>
      <c r="AD1377" s="170">
        <v>3202032</v>
      </c>
      <c r="AE1377" s="169" t="s">
        <v>1217</v>
      </c>
      <c r="AF1377" s="169" t="s">
        <v>1289</v>
      </c>
      <c r="AG1377" s="168" t="s">
        <v>1128</v>
      </c>
      <c r="AH1377" s="192"/>
    </row>
    <row r="1378" spans="1:34" ht="98.25" customHeight="1" x14ac:dyDescent="0.25">
      <c r="A1378" s="192"/>
      <c r="B1378" s="168" t="s">
        <v>1314</v>
      </c>
      <c r="C1378" s="168" t="s">
        <v>1388</v>
      </c>
      <c r="D1378" s="168" t="s">
        <v>1397</v>
      </c>
      <c r="E1378" s="183" t="s">
        <v>1397</v>
      </c>
      <c r="F1378" s="168" t="s">
        <v>1116</v>
      </c>
      <c r="G1378" s="183" t="s">
        <v>1158</v>
      </c>
      <c r="H1378" s="168" t="s">
        <v>1117</v>
      </c>
      <c r="I1378" s="168" t="s">
        <v>1118</v>
      </c>
      <c r="J1378" s="184">
        <v>9998854</v>
      </c>
      <c r="K1378" s="185"/>
      <c r="L1378" s="168"/>
      <c r="M1378" s="185"/>
      <c r="N1378" s="168"/>
      <c r="O1378" s="168"/>
      <c r="P1378" s="168"/>
      <c r="Q1378" s="168"/>
      <c r="R1378" s="168"/>
      <c r="S1378" s="168"/>
      <c r="T1378" s="168"/>
      <c r="U1378" s="168"/>
      <c r="V1378" s="168"/>
      <c r="W1378" s="168" t="s">
        <v>1165</v>
      </c>
      <c r="X1378" s="183" t="s">
        <v>1160</v>
      </c>
      <c r="Y1378" s="168" t="s">
        <v>55</v>
      </c>
      <c r="Z1378" s="170">
        <v>2017011000179</v>
      </c>
      <c r="AA1378" s="170" t="s">
        <v>1238</v>
      </c>
      <c r="AB1378" s="169" t="s">
        <v>1166</v>
      </c>
      <c r="AC1378" s="169" t="s">
        <v>1167</v>
      </c>
      <c r="AD1378" s="170">
        <v>3202032</v>
      </c>
      <c r="AE1378" s="169" t="s">
        <v>1217</v>
      </c>
      <c r="AF1378" s="169" t="s">
        <v>1289</v>
      </c>
      <c r="AG1378" s="168" t="s">
        <v>1128</v>
      </c>
      <c r="AH1378" s="192"/>
    </row>
    <row r="1379" spans="1:34" ht="98.25" customHeight="1" x14ac:dyDescent="0.25">
      <c r="A1379" s="192"/>
      <c r="B1379" s="168" t="s">
        <v>1314</v>
      </c>
      <c r="C1379" s="168" t="s">
        <v>1388</v>
      </c>
      <c r="D1379" s="168" t="s">
        <v>1397</v>
      </c>
      <c r="E1379" s="183" t="s">
        <v>1397</v>
      </c>
      <c r="F1379" s="168" t="s">
        <v>1116</v>
      </c>
      <c r="G1379" s="183" t="s">
        <v>1158</v>
      </c>
      <c r="H1379" s="168" t="s">
        <v>1117</v>
      </c>
      <c r="I1379" s="168" t="s">
        <v>1118</v>
      </c>
      <c r="J1379" s="184">
        <v>17188267</v>
      </c>
      <c r="K1379" s="185"/>
      <c r="L1379" s="168"/>
      <c r="M1379" s="185"/>
      <c r="N1379" s="168"/>
      <c r="O1379" s="168"/>
      <c r="P1379" s="168"/>
      <c r="Q1379" s="168"/>
      <c r="R1379" s="168"/>
      <c r="S1379" s="168"/>
      <c r="T1379" s="168"/>
      <c r="U1379" s="168"/>
      <c r="V1379" s="168"/>
      <c r="W1379" s="168" t="s">
        <v>1165</v>
      </c>
      <c r="X1379" s="183" t="s">
        <v>1160</v>
      </c>
      <c r="Y1379" s="168" t="s">
        <v>55</v>
      </c>
      <c r="Z1379" s="170">
        <v>2017011000179</v>
      </c>
      <c r="AA1379" s="170" t="s">
        <v>1238</v>
      </c>
      <c r="AB1379" s="169" t="s">
        <v>1166</v>
      </c>
      <c r="AC1379" s="169" t="s">
        <v>1167</v>
      </c>
      <c r="AD1379" s="170">
        <v>3202032</v>
      </c>
      <c r="AE1379" s="169" t="s">
        <v>1217</v>
      </c>
      <c r="AF1379" s="169" t="s">
        <v>1218</v>
      </c>
      <c r="AG1379" s="168" t="s">
        <v>1128</v>
      </c>
      <c r="AH1379" s="192"/>
    </row>
    <row r="1380" spans="1:34" ht="98.25" customHeight="1" x14ac:dyDescent="0.25">
      <c r="A1380" s="192"/>
      <c r="B1380" s="168" t="s">
        <v>1314</v>
      </c>
      <c r="C1380" s="168" t="s">
        <v>1388</v>
      </c>
      <c r="D1380" s="168" t="s">
        <v>1397</v>
      </c>
      <c r="E1380" s="183" t="s">
        <v>1397</v>
      </c>
      <c r="F1380" s="168" t="s">
        <v>1116</v>
      </c>
      <c r="G1380" s="183" t="s">
        <v>1158</v>
      </c>
      <c r="H1380" s="168" t="s">
        <v>1117</v>
      </c>
      <c r="I1380" s="168" t="s">
        <v>1118</v>
      </c>
      <c r="J1380" s="184">
        <v>20507047</v>
      </c>
      <c r="K1380" s="185"/>
      <c r="L1380" s="168"/>
      <c r="M1380" s="185"/>
      <c r="N1380" s="168"/>
      <c r="O1380" s="168"/>
      <c r="P1380" s="168"/>
      <c r="Q1380" s="168"/>
      <c r="R1380" s="168"/>
      <c r="S1380" s="168"/>
      <c r="T1380" s="168"/>
      <c r="U1380" s="168"/>
      <c r="V1380" s="168"/>
      <c r="W1380" s="168" t="s">
        <v>1165</v>
      </c>
      <c r="X1380" s="183" t="s">
        <v>1160</v>
      </c>
      <c r="Y1380" s="168" t="s">
        <v>55</v>
      </c>
      <c r="Z1380" s="170">
        <v>2017011000179</v>
      </c>
      <c r="AA1380" s="170" t="s">
        <v>1238</v>
      </c>
      <c r="AB1380" s="169" t="s">
        <v>1166</v>
      </c>
      <c r="AC1380" s="169" t="s">
        <v>1167</v>
      </c>
      <c r="AD1380" s="170">
        <v>3202032</v>
      </c>
      <c r="AE1380" s="169" t="s">
        <v>1217</v>
      </c>
      <c r="AF1380" s="169" t="s">
        <v>1289</v>
      </c>
      <c r="AG1380" s="168" t="s">
        <v>1128</v>
      </c>
      <c r="AH1380" s="192"/>
    </row>
    <row r="1381" spans="1:34" ht="98.25" customHeight="1" x14ac:dyDescent="0.25">
      <c r="A1381" s="192"/>
      <c r="B1381" s="168" t="s">
        <v>1314</v>
      </c>
      <c r="C1381" s="168" t="s">
        <v>1388</v>
      </c>
      <c r="D1381" s="168" t="s">
        <v>1397</v>
      </c>
      <c r="E1381" s="183" t="s">
        <v>1397</v>
      </c>
      <c r="F1381" s="168" t="s">
        <v>1116</v>
      </c>
      <c r="G1381" s="183" t="s">
        <v>1158</v>
      </c>
      <c r="H1381" s="168" t="s">
        <v>1117</v>
      </c>
      <c r="I1381" s="168" t="s">
        <v>1118</v>
      </c>
      <c r="J1381" s="184">
        <v>30641867</v>
      </c>
      <c r="K1381" s="185"/>
      <c r="L1381" s="168"/>
      <c r="M1381" s="185"/>
      <c r="N1381" s="168"/>
      <c r="O1381" s="168"/>
      <c r="P1381" s="168"/>
      <c r="Q1381" s="168"/>
      <c r="R1381" s="168"/>
      <c r="S1381" s="168"/>
      <c r="T1381" s="168"/>
      <c r="U1381" s="168"/>
      <c r="V1381" s="168"/>
      <c r="W1381" s="168" t="s">
        <v>1165</v>
      </c>
      <c r="X1381" s="183" t="s">
        <v>1160</v>
      </c>
      <c r="Y1381" s="168" t="s">
        <v>55</v>
      </c>
      <c r="Z1381" s="170">
        <v>2017011000179</v>
      </c>
      <c r="AA1381" s="170" t="s">
        <v>1238</v>
      </c>
      <c r="AB1381" s="169" t="s">
        <v>1166</v>
      </c>
      <c r="AC1381" s="169" t="s">
        <v>1167</v>
      </c>
      <c r="AD1381" s="170">
        <v>3202032</v>
      </c>
      <c r="AE1381" s="169" t="s">
        <v>1217</v>
      </c>
      <c r="AF1381" s="169" t="s">
        <v>1289</v>
      </c>
      <c r="AG1381" s="168" t="s">
        <v>1128</v>
      </c>
      <c r="AH1381" s="192"/>
    </row>
    <row r="1382" spans="1:34" ht="98.25" customHeight="1" x14ac:dyDescent="0.25">
      <c r="A1382" s="192"/>
      <c r="B1382" s="168" t="s">
        <v>1314</v>
      </c>
      <c r="C1382" s="168" t="s">
        <v>1388</v>
      </c>
      <c r="D1382" s="168" t="s">
        <v>1397</v>
      </c>
      <c r="E1382" s="183" t="s">
        <v>1397</v>
      </c>
      <c r="F1382" s="168" t="s">
        <v>1152</v>
      </c>
      <c r="G1382" s="183" t="s">
        <v>1158</v>
      </c>
      <c r="H1382" s="168" t="s">
        <v>1117</v>
      </c>
      <c r="I1382" s="168" t="s">
        <v>1118</v>
      </c>
      <c r="J1382" s="184">
        <v>21000</v>
      </c>
      <c r="K1382" s="185"/>
      <c r="L1382" s="168"/>
      <c r="M1382" s="185"/>
      <c r="N1382" s="168"/>
      <c r="O1382" s="168"/>
      <c r="P1382" s="168"/>
      <c r="Q1382" s="168"/>
      <c r="R1382" s="168"/>
      <c r="S1382" s="168"/>
      <c r="T1382" s="168"/>
      <c r="U1382" s="168"/>
      <c r="V1382" s="168"/>
      <c r="W1382" s="168" t="s">
        <v>1165</v>
      </c>
      <c r="X1382" s="183" t="s">
        <v>1160</v>
      </c>
      <c r="Y1382" s="168" t="s">
        <v>55</v>
      </c>
      <c r="Z1382" s="170">
        <v>2017011000179</v>
      </c>
      <c r="AA1382" s="170" t="s">
        <v>1238</v>
      </c>
      <c r="AB1382" s="169" t="s">
        <v>1166</v>
      </c>
      <c r="AC1382" s="169" t="s">
        <v>1167</v>
      </c>
      <c r="AD1382" s="170">
        <v>3202032</v>
      </c>
      <c r="AE1382" s="169" t="s">
        <v>1217</v>
      </c>
      <c r="AF1382" s="169" t="s">
        <v>1289</v>
      </c>
      <c r="AG1382" s="168" t="s">
        <v>1192</v>
      </c>
      <c r="AH1382" s="192"/>
    </row>
    <row r="1383" spans="1:34" ht="98.25" customHeight="1" x14ac:dyDescent="0.25">
      <c r="A1383" s="192"/>
      <c r="B1383" s="168" t="s">
        <v>1314</v>
      </c>
      <c r="C1383" s="168" t="s">
        <v>1388</v>
      </c>
      <c r="D1383" s="168" t="s">
        <v>1397</v>
      </c>
      <c r="E1383" s="183" t="s">
        <v>1397</v>
      </c>
      <c r="F1383" s="168" t="s">
        <v>1152</v>
      </c>
      <c r="G1383" s="183" t="s">
        <v>1158</v>
      </c>
      <c r="H1383" s="168" t="s">
        <v>1117</v>
      </c>
      <c r="I1383" s="168" t="s">
        <v>1118</v>
      </c>
      <c r="J1383" s="184">
        <v>60000</v>
      </c>
      <c r="K1383" s="185"/>
      <c r="L1383" s="168"/>
      <c r="M1383" s="185"/>
      <c r="N1383" s="168"/>
      <c r="O1383" s="168"/>
      <c r="P1383" s="168"/>
      <c r="Q1383" s="168"/>
      <c r="R1383" s="168"/>
      <c r="S1383" s="168"/>
      <c r="T1383" s="168"/>
      <c r="U1383" s="168"/>
      <c r="V1383" s="168"/>
      <c r="W1383" s="168" t="s">
        <v>1165</v>
      </c>
      <c r="X1383" s="183" t="s">
        <v>1160</v>
      </c>
      <c r="Y1383" s="168" t="s">
        <v>55</v>
      </c>
      <c r="Z1383" s="170">
        <v>2017011000179</v>
      </c>
      <c r="AA1383" s="170" t="s">
        <v>1238</v>
      </c>
      <c r="AB1383" s="169" t="s">
        <v>1166</v>
      </c>
      <c r="AC1383" s="169" t="s">
        <v>1167</v>
      </c>
      <c r="AD1383" s="170">
        <v>3202032</v>
      </c>
      <c r="AE1383" s="169" t="s">
        <v>1217</v>
      </c>
      <c r="AF1383" s="169" t="s">
        <v>1218</v>
      </c>
      <c r="AG1383" s="168" t="s">
        <v>1192</v>
      </c>
      <c r="AH1383" s="192"/>
    </row>
    <row r="1384" spans="1:34" ht="98.25" customHeight="1" x14ac:dyDescent="0.25">
      <c r="A1384" s="192"/>
      <c r="B1384" s="168" t="s">
        <v>1314</v>
      </c>
      <c r="C1384" s="168" t="s">
        <v>1388</v>
      </c>
      <c r="D1384" s="168" t="s">
        <v>1397</v>
      </c>
      <c r="E1384" s="183" t="s">
        <v>1397</v>
      </c>
      <c r="F1384" s="168" t="s">
        <v>1152</v>
      </c>
      <c r="G1384" s="183" t="s">
        <v>1158</v>
      </c>
      <c r="H1384" s="168" t="s">
        <v>1117</v>
      </c>
      <c r="I1384" s="168" t="s">
        <v>1118</v>
      </c>
      <c r="J1384" s="184">
        <v>60000</v>
      </c>
      <c r="K1384" s="185"/>
      <c r="L1384" s="168"/>
      <c r="M1384" s="185"/>
      <c r="N1384" s="168"/>
      <c r="O1384" s="168"/>
      <c r="P1384" s="168"/>
      <c r="Q1384" s="168"/>
      <c r="R1384" s="168"/>
      <c r="S1384" s="168"/>
      <c r="T1384" s="168"/>
      <c r="U1384" s="168"/>
      <c r="V1384" s="168"/>
      <c r="W1384" s="168" t="s">
        <v>1165</v>
      </c>
      <c r="X1384" s="183" t="s">
        <v>1160</v>
      </c>
      <c r="Y1384" s="168" t="s">
        <v>55</v>
      </c>
      <c r="Z1384" s="170">
        <v>2017011000179</v>
      </c>
      <c r="AA1384" s="170" t="s">
        <v>1238</v>
      </c>
      <c r="AB1384" s="169" t="s">
        <v>1166</v>
      </c>
      <c r="AC1384" s="169" t="s">
        <v>1167</v>
      </c>
      <c r="AD1384" s="170">
        <v>3202032</v>
      </c>
      <c r="AE1384" s="169" t="s">
        <v>1217</v>
      </c>
      <c r="AF1384" s="169" t="s">
        <v>1289</v>
      </c>
      <c r="AG1384" s="168" t="s">
        <v>1192</v>
      </c>
      <c r="AH1384" s="192"/>
    </row>
    <row r="1385" spans="1:34" ht="98.25" customHeight="1" x14ac:dyDescent="0.25">
      <c r="A1385" s="192"/>
      <c r="B1385" s="168" t="s">
        <v>1314</v>
      </c>
      <c r="C1385" s="168" t="s">
        <v>1388</v>
      </c>
      <c r="D1385" s="168" t="s">
        <v>1397</v>
      </c>
      <c r="E1385" s="183" t="s">
        <v>1397</v>
      </c>
      <c r="F1385" s="168" t="s">
        <v>1152</v>
      </c>
      <c r="G1385" s="183" t="s">
        <v>1158</v>
      </c>
      <c r="H1385" s="168" t="s">
        <v>1117</v>
      </c>
      <c r="I1385" s="168" t="s">
        <v>1118</v>
      </c>
      <c r="J1385" s="184">
        <v>75000</v>
      </c>
      <c r="K1385" s="185"/>
      <c r="L1385" s="168"/>
      <c r="M1385" s="185"/>
      <c r="N1385" s="168"/>
      <c r="O1385" s="168"/>
      <c r="P1385" s="168"/>
      <c r="Q1385" s="168"/>
      <c r="R1385" s="168"/>
      <c r="S1385" s="168"/>
      <c r="T1385" s="168"/>
      <c r="U1385" s="168"/>
      <c r="V1385" s="168"/>
      <c r="W1385" s="168" t="s">
        <v>1165</v>
      </c>
      <c r="X1385" s="183" t="s">
        <v>1160</v>
      </c>
      <c r="Y1385" s="168" t="s">
        <v>55</v>
      </c>
      <c r="Z1385" s="170">
        <v>2017011000179</v>
      </c>
      <c r="AA1385" s="170" t="s">
        <v>1238</v>
      </c>
      <c r="AB1385" s="169" t="s">
        <v>1166</v>
      </c>
      <c r="AC1385" s="169" t="s">
        <v>1167</v>
      </c>
      <c r="AD1385" s="170">
        <v>3202032</v>
      </c>
      <c r="AE1385" s="169" t="s">
        <v>1217</v>
      </c>
      <c r="AF1385" s="169" t="s">
        <v>1289</v>
      </c>
      <c r="AG1385" s="168" t="s">
        <v>1192</v>
      </c>
      <c r="AH1385" s="192"/>
    </row>
    <row r="1386" spans="1:34" ht="98.25" customHeight="1" x14ac:dyDescent="0.25">
      <c r="A1386" s="192"/>
      <c r="B1386" s="168" t="s">
        <v>1314</v>
      </c>
      <c r="C1386" s="168" t="s">
        <v>1388</v>
      </c>
      <c r="D1386" s="168" t="s">
        <v>1397</v>
      </c>
      <c r="E1386" s="183" t="s">
        <v>1397</v>
      </c>
      <c r="F1386" s="168" t="s">
        <v>1152</v>
      </c>
      <c r="G1386" s="183" t="s">
        <v>1158</v>
      </c>
      <c r="H1386" s="168" t="s">
        <v>1117</v>
      </c>
      <c r="I1386" s="168" t="s">
        <v>1118</v>
      </c>
      <c r="J1386" s="184">
        <v>99000</v>
      </c>
      <c r="K1386" s="185"/>
      <c r="L1386" s="168"/>
      <c r="M1386" s="185"/>
      <c r="N1386" s="168"/>
      <c r="O1386" s="168"/>
      <c r="P1386" s="168"/>
      <c r="Q1386" s="168"/>
      <c r="R1386" s="168"/>
      <c r="S1386" s="168"/>
      <c r="T1386" s="168"/>
      <c r="U1386" s="168"/>
      <c r="V1386" s="168"/>
      <c r="W1386" s="168" t="s">
        <v>1165</v>
      </c>
      <c r="X1386" s="183" t="s">
        <v>1160</v>
      </c>
      <c r="Y1386" s="168" t="s">
        <v>55</v>
      </c>
      <c r="Z1386" s="170">
        <v>2017011000179</v>
      </c>
      <c r="AA1386" s="170" t="s">
        <v>1238</v>
      </c>
      <c r="AB1386" s="169" t="s">
        <v>1166</v>
      </c>
      <c r="AC1386" s="169" t="s">
        <v>1167</v>
      </c>
      <c r="AD1386" s="170">
        <v>3202032</v>
      </c>
      <c r="AE1386" s="169" t="s">
        <v>1217</v>
      </c>
      <c r="AF1386" s="169" t="s">
        <v>1289</v>
      </c>
      <c r="AG1386" s="168" t="s">
        <v>1192</v>
      </c>
      <c r="AH1386" s="192"/>
    </row>
    <row r="1387" spans="1:34" ht="98.25" customHeight="1" x14ac:dyDescent="0.25">
      <c r="A1387" s="192"/>
      <c r="B1387" s="168" t="s">
        <v>1314</v>
      </c>
      <c r="C1387" s="168" t="s">
        <v>1388</v>
      </c>
      <c r="D1387" s="168" t="s">
        <v>1397</v>
      </c>
      <c r="E1387" s="183" t="s">
        <v>1397</v>
      </c>
      <c r="F1387" s="168" t="s">
        <v>1152</v>
      </c>
      <c r="G1387" s="183" t="s">
        <v>1158</v>
      </c>
      <c r="H1387" s="168" t="s">
        <v>1117</v>
      </c>
      <c r="I1387" s="168" t="s">
        <v>1118</v>
      </c>
      <c r="J1387" s="184">
        <v>120000</v>
      </c>
      <c r="K1387" s="185"/>
      <c r="L1387" s="168"/>
      <c r="M1387" s="185"/>
      <c r="N1387" s="168"/>
      <c r="O1387" s="168"/>
      <c r="P1387" s="168"/>
      <c r="Q1387" s="168"/>
      <c r="R1387" s="168"/>
      <c r="S1387" s="168"/>
      <c r="T1387" s="168"/>
      <c r="U1387" s="168"/>
      <c r="V1387" s="168"/>
      <c r="W1387" s="168" t="s">
        <v>1165</v>
      </c>
      <c r="X1387" s="183" t="s">
        <v>1160</v>
      </c>
      <c r="Y1387" s="168" t="s">
        <v>55</v>
      </c>
      <c r="Z1387" s="170">
        <v>2017011000179</v>
      </c>
      <c r="AA1387" s="170" t="s">
        <v>1238</v>
      </c>
      <c r="AB1387" s="169" t="s">
        <v>1166</v>
      </c>
      <c r="AC1387" s="169" t="s">
        <v>1167</v>
      </c>
      <c r="AD1387" s="170">
        <v>3202032</v>
      </c>
      <c r="AE1387" s="169" t="s">
        <v>1217</v>
      </c>
      <c r="AF1387" s="169" t="s">
        <v>1289</v>
      </c>
      <c r="AG1387" s="168" t="s">
        <v>1192</v>
      </c>
      <c r="AH1387" s="192"/>
    </row>
    <row r="1388" spans="1:34" ht="98.25" customHeight="1" x14ac:dyDescent="0.25">
      <c r="A1388" s="192"/>
      <c r="B1388" s="168" t="s">
        <v>1314</v>
      </c>
      <c r="C1388" s="168" t="s">
        <v>1388</v>
      </c>
      <c r="D1388" s="168" t="s">
        <v>1397</v>
      </c>
      <c r="E1388" s="183" t="s">
        <v>1397</v>
      </c>
      <c r="F1388" s="168" t="s">
        <v>1152</v>
      </c>
      <c r="G1388" s="183" t="s">
        <v>1158</v>
      </c>
      <c r="H1388" s="168" t="s">
        <v>1117</v>
      </c>
      <c r="I1388" s="168" t="s">
        <v>1118</v>
      </c>
      <c r="J1388" s="184">
        <v>120000</v>
      </c>
      <c r="K1388" s="185"/>
      <c r="L1388" s="168"/>
      <c r="M1388" s="185"/>
      <c r="N1388" s="168"/>
      <c r="O1388" s="168"/>
      <c r="P1388" s="168"/>
      <c r="Q1388" s="168"/>
      <c r="R1388" s="168"/>
      <c r="S1388" s="168"/>
      <c r="T1388" s="168"/>
      <c r="U1388" s="168"/>
      <c r="V1388" s="168"/>
      <c r="W1388" s="168" t="s">
        <v>1165</v>
      </c>
      <c r="X1388" s="183" t="s">
        <v>1160</v>
      </c>
      <c r="Y1388" s="168" t="s">
        <v>55</v>
      </c>
      <c r="Z1388" s="170">
        <v>2017011000179</v>
      </c>
      <c r="AA1388" s="170" t="s">
        <v>1238</v>
      </c>
      <c r="AB1388" s="169" t="s">
        <v>1166</v>
      </c>
      <c r="AC1388" s="169" t="s">
        <v>1167</v>
      </c>
      <c r="AD1388" s="170">
        <v>3202032</v>
      </c>
      <c r="AE1388" s="169" t="s">
        <v>1217</v>
      </c>
      <c r="AF1388" s="169" t="s">
        <v>1289</v>
      </c>
      <c r="AG1388" s="168" t="s">
        <v>1192</v>
      </c>
      <c r="AH1388" s="192"/>
    </row>
    <row r="1389" spans="1:34" ht="98.25" customHeight="1" x14ac:dyDescent="0.25">
      <c r="A1389" s="192"/>
      <c r="B1389" s="168" t="s">
        <v>1314</v>
      </c>
      <c r="C1389" s="168" t="s">
        <v>1388</v>
      </c>
      <c r="D1389" s="168" t="s">
        <v>1397</v>
      </c>
      <c r="E1389" s="183" t="s">
        <v>1397</v>
      </c>
      <c r="F1389" s="168" t="s">
        <v>1152</v>
      </c>
      <c r="G1389" s="183" t="s">
        <v>1158</v>
      </c>
      <c r="H1389" s="168" t="s">
        <v>1117</v>
      </c>
      <c r="I1389" s="168" t="s">
        <v>1118</v>
      </c>
      <c r="J1389" s="184">
        <v>140000</v>
      </c>
      <c r="K1389" s="185"/>
      <c r="L1389" s="168"/>
      <c r="M1389" s="185"/>
      <c r="N1389" s="168"/>
      <c r="O1389" s="168"/>
      <c r="P1389" s="168"/>
      <c r="Q1389" s="168"/>
      <c r="R1389" s="168"/>
      <c r="S1389" s="168"/>
      <c r="T1389" s="168"/>
      <c r="U1389" s="168"/>
      <c r="V1389" s="168"/>
      <c r="W1389" s="168" t="s">
        <v>1165</v>
      </c>
      <c r="X1389" s="183" t="s">
        <v>1160</v>
      </c>
      <c r="Y1389" s="168" t="s">
        <v>55</v>
      </c>
      <c r="Z1389" s="170">
        <v>2017011000179</v>
      </c>
      <c r="AA1389" s="170" t="s">
        <v>1238</v>
      </c>
      <c r="AB1389" s="169" t="s">
        <v>1166</v>
      </c>
      <c r="AC1389" s="169" t="s">
        <v>1167</v>
      </c>
      <c r="AD1389" s="170">
        <v>3202032</v>
      </c>
      <c r="AE1389" s="169" t="s">
        <v>1217</v>
      </c>
      <c r="AF1389" s="169" t="s">
        <v>1289</v>
      </c>
      <c r="AG1389" s="168" t="s">
        <v>1192</v>
      </c>
      <c r="AH1389" s="192"/>
    </row>
    <row r="1390" spans="1:34" ht="98.25" customHeight="1" x14ac:dyDescent="0.25">
      <c r="A1390" s="192"/>
      <c r="B1390" s="168" t="s">
        <v>1314</v>
      </c>
      <c r="C1390" s="168" t="s">
        <v>1388</v>
      </c>
      <c r="D1390" s="168" t="s">
        <v>1397</v>
      </c>
      <c r="E1390" s="183" t="s">
        <v>1397</v>
      </c>
      <c r="F1390" s="168" t="s">
        <v>1152</v>
      </c>
      <c r="G1390" s="183" t="s">
        <v>1158</v>
      </c>
      <c r="H1390" s="168" t="s">
        <v>1117</v>
      </c>
      <c r="I1390" s="168" t="s">
        <v>1118</v>
      </c>
      <c r="J1390" s="184">
        <v>140000</v>
      </c>
      <c r="K1390" s="185"/>
      <c r="L1390" s="168"/>
      <c r="M1390" s="185"/>
      <c r="N1390" s="168"/>
      <c r="O1390" s="168"/>
      <c r="P1390" s="168"/>
      <c r="Q1390" s="168"/>
      <c r="R1390" s="168"/>
      <c r="S1390" s="168"/>
      <c r="T1390" s="168"/>
      <c r="U1390" s="168"/>
      <c r="V1390" s="168"/>
      <c r="W1390" s="168" t="s">
        <v>1165</v>
      </c>
      <c r="X1390" s="183" t="s">
        <v>1160</v>
      </c>
      <c r="Y1390" s="168" t="s">
        <v>55</v>
      </c>
      <c r="Z1390" s="170">
        <v>2017011000179</v>
      </c>
      <c r="AA1390" s="170" t="s">
        <v>1238</v>
      </c>
      <c r="AB1390" s="169" t="s">
        <v>1166</v>
      </c>
      <c r="AC1390" s="169" t="s">
        <v>1167</v>
      </c>
      <c r="AD1390" s="170">
        <v>3202032</v>
      </c>
      <c r="AE1390" s="169" t="s">
        <v>1217</v>
      </c>
      <c r="AF1390" s="169" t="s">
        <v>1218</v>
      </c>
      <c r="AG1390" s="168" t="s">
        <v>1192</v>
      </c>
      <c r="AH1390" s="192"/>
    </row>
    <row r="1391" spans="1:34" ht="98.25" customHeight="1" x14ac:dyDescent="0.25">
      <c r="A1391" s="192"/>
      <c r="B1391" s="168" t="s">
        <v>1314</v>
      </c>
      <c r="C1391" s="168" t="s">
        <v>1388</v>
      </c>
      <c r="D1391" s="168" t="s">
        <v>1397</v>
      </c>
      <c r="E1391" s="183" t="s">
        <v>1397</v>
      </c>
      <c r="F1391" s="168" t="s">
        <v>1152</v>
      </c>
      <c r="G1391" s="183" t="s">
        <v>1158</v>
      </c>
      <c r="H1391" s="168" t="s">
        <v>1117</v>
      </c>
      <c r="I1391" s="168" t="s">
        <v>1118</v>
      </c>
      <c r="J1391" s="184">
        <v>150000</v>
      </c>
      <c r="K1391" s="185"/>
      <c r="L1391" s="168"/>
      <c r="M1391" s="185"/>
      <c r="N1391" s="168"/>
      <c r="O1391" s="168"/>
      <c r="P1391" s="168"/>
      <c r="Q1391" s="168"/>
      <c r="R1391" s="168"/>
      <c r="S1391" s="168"/>
      <c r="T1391" s="168"/>
      <c r="U1391" s="168"/>
      <c r="V1391" s="168"/>
      <c r="W1391" s="168" t="s">
        <v>1165</v>
      </c>
      <c r="X1391" s="183" t="s">
        <v>1160</v>
      </c>
      <c r="Y1391" s="168" t="s">
        <v>55</v>
      </c>
      <c r="Z1391" s="170">
        <v>2017011000179</v>
      </c>
      <c r="AA1391" s="170" t="s">
        <v>1238</v>
      </c>
      <c r="AB1391" s="169" t="s">
        <v>1166</v>
      </c>
      <c r="AC1391" s="169" t="s">
        <v>1167</v>
      </c>
      <c r="AD1391" s="170">
        <v>3202032</v>
      </c>
      <c r="AE1391" s="169" t="s">
        <v>1217</v>
      </c>
      <c r="AF1391" s="169" t="s">
        <v>1218</v>
      </c>
      <c r="AG1391" s="168" t="s">
        <v>1192</v>
      </c>
      <c r="AH1391" s="192"/>
    </row>
    <row r="1392" spans="1:34" ht="98.25" customHeight="1" x14ac:dyDescent="0.25">
      <c r="A1392" s="192"/>
      <c r="B1392" s="168" t="s">
        <v>1314</v>
      </c>
      <c r="C1392" s="168" t="s">
        <v>1388</v>
      </c>
      <c r="D1392" s="168" t="s">
        <v>1397</v>
      </c>
      <c r="E1392" s="183" t="s">
        <v>1397</v>
      </c>
      <c r="F1392" s="168" t="s">
        <v>1152</v>
      </c>
      <c r="G1392" s="183" t="s">
        <v>1158</v>
      </c>
      <c r="H1392" s="168" t="s">
        <v>1117</v>
      </c>
      <c r="I1392" s="168" t="s">
        <v>1118</v>
      </c>
      <c r="J1392" s="184">
        <v>180000</v>
      </c>
      <c r="K1392" s="185"/>
      <c r="L1392" s="168"/>
      <c r="M1392" s="185"/>
      <c r="N1392" s="168"/>
      <c r="O1392" s="168"/>
      <c r="P1392" s="168"/>
      <c r="Q1392" s="168"/>
      <c r="R1392" s="168"/>
      <c r="S1392" s="168"/>
      <c r="T1392" s="168"/>
      <c r="U1392" s="168"/>
      <c r="V1392" s="168"/>
      <c r="W1392" s="168" t="s">
        <v>1165</v>
      </c>
      <c r="X1392" s="183" t="s">
        <v>1160</v>
      </c>
      <c r="Y1392" s="168" t="s">
        <v>55</v>
      </c>
      <c r="Z1392" s="170">
        <v>2017011000179</v>
      </c>
      <c r="AA1392" s="170" t="s">
        <v>1238</v>
      </c>
      <c r="AB1392" s="169" t="s">
        <v>1166</v>
      </c>
      <c r="AC1392" s="169" t="s">
        <v>1167</v>
      </c>
      <c r="AD1392" s="170">
        <v>3202032</v>
      </c>
      <c r="AE1392" s="169" t="s">
        <v>1217</v>
      </c>
      <c r="AF1392" s="169" t="s">
        <v>1218</v>
      </c>
      <c r="AG1392" s="168" t="s">
        <v>1192</v>
      </c>
      <c r="AH1392" s="192"/>
    </row>
    <row r="1393" spans="1:34" ht="98.25" customHeight="1" x14ac:dyDescent="0.25">
      <c r="A1393" s="192"/>
      <c r="B1393" s="168" t="s">
        <v>1314</v>
      </c>
      <c r="C1393" s="168" t="s">
        <v>1388</v>
      </c>
      <c r="D1393" s="168" t="s">
        <v>1397</v>
      </c>
      <c r="E1393" s="183" t="s">
        <v>1397</v>
      </c>
      <c r="F1393" s="168" t="s">
        <v>1152</v>
      </c>
      <c r="G1393" s="183" t="s">
        <v>1158</v>
      </c>
      <c r="H1393" s="168" t="s">
        <v>1117</v>
      </c>
      <c r="I1393" s="168" t="s">
        <v>1118</v>
      </c>
      <c r="J1393" s="184">
        <v>225000</v>
      </c>
      <c r="K1393" s="185"/>
      <c r="L1393" s="168"/>
      <c r="M1393" s="185"/>
      <c r="N1393" s="168"/>
      <c r="O1393" s="168"/>
      <c r="P1393" s="168"/>
      <c r="Q1393" s="168"/>
      <c r="R1393" s="168"/>
      <c r="S1393" s="168"/>
      <c r="T1393" s="168"/>
      <c r="U1393" s="168"/>
      <c r="V1393" s="168"/>
      <c r="W1393" s="168" t="s">
        <v>1165</v>
      </c>
      <c r="X1393" s="183" t="s">
        <v>1160</v>
      </c>
      <c r="Y1393" s="168" t="s">
        <v>55</v>
      </c>
      <c r="Z1393" s="170">
        <v>2017011000179</v>
      </c>
      <c r="AA1393" s="170" t="s">
        <v>1238</v>
      </c>
      <c r="AB1393" s="169" t="s">
        <v>1166</v>
      </c>
      <c r="AC1393" s="169" t="s">
        <v>1167</v>
      </c>
      <c r="AD1393" s="170">
        <v>3202032</v>
      </c>
      <c r="AE1393" s="169" t="s">
        <v>1217</v>
      </c>
      <c r="AF1393" s="169" t="s">
        <v>1289</v>
      </c>
      <c r="AG1393" s="168" t="s">
        <v>1192</v>
      </c>
      <c r="AH1393" s="192"/>
    </row>
    <row r="1394" spans="1:34" ht="98.25" customHeight="1" x14ac:dyDescent="0.25">
      <c r="A1394" s="192"/>
      <c r="B1394" s="168" t="s">
        <v>1314</v>
      </c>
      <c r="C1394" s="168" t="s">
        <v>1388</v>
      </c>
      <c r="D1394" s="168" t="s">
        <v>1397</v>
      </c>
      <c r="E1394" s="183" t="s">
        <v>1397</v>
      </c>
      <c r="F1394" s="168" t="s">
        <v>1152</v>
      </c>
      <c r="G1394" s="183" t="s">
        <v>1158</v>
      </c>
      <c r="H1394" s="168" t="s">
        <v>1117</v>
      </c>
      <c r="I1394" s="168" t="s">
        <v>1118</v>
      </c>
      <c r="J1394" s="184">
        <v>300000</v>
      </c>
      <c r="K1394" s="185"/>
      <c r="L1394" s="168"/>
      <c r="M1394" s="185"/>
      <c r="N1394" s="168"/>
      <c r="O1394" s="168"/>
      <c r="P1394" s="168"/>
      <c r="Q1394" s="168"/>
      <c r="R1394" s="168"/>
      <c r="S1394" s="168"/>
      <c r="T1394" s="168"/>
      <c r="U1394" s="168"/>
      <c r="V1394" s="168"/>
      <c r="W1394" s="168" t="s">
        <v>1165</v>
      </c>
      <c r="X1394" s="183" t="s">
        <v>1160</v>
      </c>
      <c r="Y1394" s="168" t="s">
        <v>55</v>
      </c>
      <c r="Z1394" s="170">
        <v>2017011000179</v>
      </c>
      <c r="AA1394" s="170" t="s">
        <v>1238</v>
      </c>
      <c r="AB1394" s="169" t="s">
        <v>1166</v>
      </c>
      <c r="AC1394" s="169" t="s">
        <v>1167</v>
      </c>
      <c r="AD1394" s="170">
        <v>3202032</v>
      </c>
      <c r="AE1394" s="169" t="s">
        <v>1217</v>
      </c>
      <c r="AF1394" s="169" t="s">
        <v>1289</v>
      </c>
      <c r="AG1394" s="168" t="s">
        <v>1192</v>
      </c>
      <c r="AH1394" s="192"/>
    </row>
    <row r="1395" spans="1:34" ht="98.25" customHeight="1" x14ac:dyDescent="0.25">
      <c r="A1395" s="192"/>
      <c r="B1395" s="168" t="s">
        <v>1314</v>
      </c>
      <c r="C1395" s="168" t="s">
        <v>1388</v>
      </c>
      <c r="D1395" s="168" t="s">
        <v>1397</v>
      </c>
      <c r="E1395" s="183" t="s">
        <v>1397</v>
      </c>
      <c r="F1395" s="168" t="s">
        <v>1152</v>
      </c>
      <c r="G1395" s="183" t="s">
        <v>1158</v>
      </c>
      <c r="H1395" s="168" t="s">
        <v>1117</v>
      </c>
      <c r="I1395" s="168" t="s">
        <v>1118</v>
      </c>
      <c r="J1395" s="184">
        <v>300000</v>
      </c>
      <c r="K1395" s="185"/>
      <c r="L1395" s="168"/>
      <c r="M1395" s="185"/>
      <c r="N1395" s="168"/>
      <c r="O1395" s="168"/>
      <c r="P1395" s="168"/>
      <c r="Q1395" s="168"/>
      <c r="R1395" s="168"/>
      <c r="S1395" s="168"/>
      <c r="T1395" s="168"/>
      <c r="U1395" s="168"/>
      <c r="V1395" s="168"/>
      <c r="W1395" s="168" t="s">
        <v>1165</v>
      </c>
      <c r="X1395" s="183" t="s">
        <v>1160</v>
      </c>
      <c r="Y1395" s="168" t="s">
        <v>55</v>
      </c>
      <c r="Z1395" s="170">
        <v>2017011000179</v>
      </c>
      <c r="AA1395" s="170" t="s">
        <v>1238</v>
      </c>
      <c r="AB1395" s="169" t="s">
        <v>1166</v>
      </c>
      <c r="AC1395" s="169" t="s">
        <v>1167</v>
      </c>
      <c r="AD1395" s="170">
        <v>3202032</v>
      </c>
      <c r="AE1395" s="169" t="s">
        <v>1217</v>
      </c>
      <c r="AF1395" s="169" t="s">
        <v>1289</v>
      </c>
      <c r="AG1395" s="168" t="s">
        <v>1192</v>
      </c>
      <c r="AH1395" s="192"/>
    </row>
    <row r="1396" spans="1:34" ht="98.25" customHeight="1" x14ac:dyDescent="0.25">
      <c r="A1396" s="192"/>
      <c r="B1396" s="168" t="s">
        <v>1314</v>
      </c>
      <c r="C1396" s="168" t="s">
        <v>1388</v>
      </c>
      <c r="D1396" s="168" t="s">
        <v>1397</v>
      </c>
      <c r="E1396" s="183" t="s">
        <v>1397</v>
      </c>
      <c r="F1396" s="168" t="s">
        <v>1152</v>
      </c>
      <c r="G1396" s="183" t="s">
        <v>1158</v>
      </c>
      <c r="H1396" s="168" t="s">
        <v>1117</v>
      </c>
      <c r="I1396" s="168" t="s">
        <v>1118</v>
      </c>
      <c r="J1396" s="184">
        <v>300000</v>
      </c>
      <c r="K1396" s="185"/>
      <c r="L1396" s="168"/>
      <c r="M1396" s="185"/>
      <c r="N1396" s="168"/>
      <c r="O1396" s="168"/>
      <c r="P1396" s="168"/>
      <c r="Q1396" s="168"/>
      <c r="R1396" s="168"/>
      <c r="S1396" s="168"/>
      <c r="T1396" s="168"/>
      <c r="U1396" s="168"/>
      <c r="V1396" s="168"/>
      <c r="W1396" s="168" t="s">
        <v>1165</v>
      </c>
      <c r="X1396" s="183" t="s">
        <v>1160</v>
      </c>
      <c r="Y1396" s="168" t="s">
        <v>55</v>
      </c>
      <c r="Z1396" s="170">
        <v>2017011000179</v>
      </c>
      <c r="AA1396" s="170" t="s">
        <v>1238</v>
      </c>
      <c r="AB1396" s="169" t="s">
        <v>1166</v>
      </c>
      <c r="AC1396" s="169" t="s">
        <v>1167</v>
      </c>
      <c r="AD1396" s="170">
        <v>3202032</v>
      </c>
      <c r="AE1396" s="169" t="s">
        <v>1217</v>
      </c>
      <c r="AF1396" s="169" t="s">
        <v>1289</v>
      </c>
      <c r="AG1396" s="168" t="s">
        <v>1192</v>
      </c>
      <c r="AH1396" s="192"/>
    </row>
    <row r="1397" spans="1:34" ht="98.25" customHeight="1" x14ac:dyDescent="0.25">
      <c r="A1397" s="192"/>
      <c r="B1397" s="168" t="s">
        <v>1314</v>
      </c>
      <c r="C1397" s="168" t="s">
        <v>1388</v>
      </c>
      <c r="D1397" s="168" t="s">
        <v>1397</v>
      </c>
      <c r="E1397" s="183" t="s">
        <v>1397</v>
      </c>
      <c r="F1397" s="168" t="s">
        <v>1152</v>
      </c>
      <c r="G1397" s="183" t="s">
        <v>1158</v>
      </c>
      <c r="H1397" s="168" t="s">
        <v>1117</v>
      </c>
      <c r="I1397" s="168" t="s">
        <v>1118</v>
      </c>
      <c r="J1397" s="184">
        <v>350000</v>
      </c>
      <c r="K1397" s="185"/>
      <c r="L1397" s="168"/>
      <c r="M1397" s="185"/>
      <c r="N1397" s="168"/>
      <c r="O1397" s="168"/>
      <c r="P1397" s="168"/>
      <c r="Q1397" s="168"/>
      <c r="R1397" s="168"/>
      <c r="S1397" s="168"/>
      <c r="T1397" s="168"/>
      <c r="U1397" s="168"/>
      <c r="V1397" s="168"/>
      <c r="W1397" s="168" t="s">
        <v>1165</v>
      </c>
      <c r="X1397" s="183" t="s">
        <v>1160</v>
      </c>
      <c r="Y1397" s="168" t="s">
        <v>55</v>
      </c>
      <c r="Z1397" s="170">
        <v>2017011000179</v>
      </c>
      <c r="AA1397" s="170" t="s">
        <v>1238</v>
      </c>
      <c r="AB1397" s="169" t="s">
        <v>1166</v>
      </c>
      <c r="AC1397" s="169" t="s">
        <v>1167</v>
      </c>
      <c r="AD1397" s="170">
        <v>3202032</v>
      </c>
      <c r="AE1397" s="169" t="s">
        <v>1217</v>
      </c>
      <c r="AF1397" s="169" t="s">
        <v>1218</v>
      </c>
      <c r="AG1397" s="168" t="s">
        <v>1192</v>
      </c>
      <c r="AH1397" s="192"/>
    </row>
    <row r="1398" spans="1:34" ht="98.25" customHeight="1" x14ac:dyDescent="0.25">
      <c r="A1398" s="192"/>
      <c r="B1398" s="168" t="s">
        <v>1314</v>
      </c>
      <c r="C1398" s="168" t="s">
        <v>1388</v>
      </c>
      <c r="D1398" s="168" t="s">
        <v>1397</v>
      </c>
      <c r="E1398" s="183" t="s">
        <v>1397</v>
      </c>
      <c r="F1398" s="168" t="s">
        <v>1152</v>
      </c>
      <c r="G1398" s="183" t="s">
        <v>1158</v>
      </c>
      <c r="H1398" s="168" t="s">
        <v>1117</v>
      </c>
      <c r="I1398" s="168" t="s">
        <v>1118</v>
      </c>
      <c r="J1398" s="184">
        <v>380000</v>
      </c>
      <c r="K1398" s="185"/>
      <c r="L1398" s="168"/>
      <c r="M1398" s="185"/>
      <c r="N1398" s="168"/>
      <c r="O1398" s="168"/>
      <c r="P1398" s="168"/>
      <c r="Q1398" s="168"/>
      <c r="R1398" s="168"/>
      <c r="S1398" s="168"/>
      <c r="T1398" s="168"/>
      <c r="U1398" s="168"/>
      <c r="V1398" s="168"/>
      <c r="W1398" s="168" t="s">
        <v>1165</v>
      </c>
      <c r="X1398" s="183" t="s">
        <v>1160</v>
      </c>
      <c r="Y1398" s="168" t="s">
        <v>55</v>
      </c>
      <c r="Z1398" s="170">
        <v>2017011000179</v>
      </c>
      <c r="AA1398" s="170" t="s">
        <v>1238</v>
      </c>
      <c r="AB1398" s="169" t="s">
        <v>1166</v>
      </c>
      <c r="AC1398" s="169" t="s">
        <v>1167</v>
      </c>
      <c r="AD1398" s="170">
        <v>3202032</v>
      </c>
      <c r="AE1398" s="169" t="s">
        <v>1217</v>
      </c>
      <c r="AF1398" s="169" t="s">
        <v>1218</v>
      </c>
      <c r="AG1398" s="168" t="s">
        <v>1192</v>
      </c>
      <c r="AH1398" s="192"/>
    </row>
    <row r="1399" spans="1:34" ht="98.25" customHeight="1" x14ac:dyDescent="0.25">
      <c r="A1399" s="192"/>
      <c r="B1399" s="168" t="s">
        <v>1314</v>
      </c>
      <c r="C1399" s="168" t="s">
        <v>1388</v>
      </c>
      <c r="D1399" s="168" t="s">
        <v>1397</v>
      </c>
      <c r="E1399" s="183" t="s">
        <v>1397</v>
      </c>
      <c r="F1399" s="168" t="s">
        <v>1152</v>
      </c>
      <c r="G1399" s="183" t="s">
        <v>1158</v>
      </c>
      <c r="H1399" s="168" t="s">
        <v>1117</v>
      </c>
      <c r="I1399" s="168" t="s">
        <v>1118</v>
      </c>
      <c r="J1399" s="184">
        <v>380000</v>
      </c>
      <c r="K1399" s="185"/>
      <c r="L1399" s="168"/>
      <c r="M1399" s="185"/>
      <c r="N1399" s="168"/>
      <c r="O1399" s="168"/>
      <c r="P1399" s="168"/>
      <c r="Q1399" s="168"/>
      <c r="R1399" s="168"/>
      <c r="S1399" s="168"/>
      <c r="T1399" s="168"/>
      <c r="U1399" s="168"/>
      <c r="V1399" s="168"/>
      <c r="W1399" s="168" t="s">
        <v>1165</v>
      </c>
      <c r="X1399" s="183" t="s">
        <v>1160</v>
      </c>
      <c r="Y1399" s="168" t="s">
        <v>55</v>
      </c>
      <c r="Z1399" s="170">
        <v>2017011000179</v>
      </c>
      <c r="AA1399" s="170" t="s">
        <v>1238</v>
      </c>
      <c r="AB1399" s="169" t="s">
        <v>1166</v>
      </c>
      <c r="AC1399" s="169" t="s">
        <v>1167</v>
      </c>
      <c r="AD1399" s="170">
        <v>3202032</v>
      </c>
      <c r="AE1399" s="169" t="s">
        <v>1217</v>
      </c>
      <c r="AF1399" s="169" t="s">
        <v>1289</v>
      </c>
      <c r="AG1399" s="168" t="s">
        <v>1192</v>
      </c>
      <c r="AH1399" s="192"/>
    </row>
    <row r="1400" spans="1:34" ht="98.25" customHeight="1" x14ac:dyDescent="0.25">
      <c r="A1400" s="192"/>
      <c r="B1400" s="168" t="s">
        <v>1314</v>
      </c>
      <c r="C1400" s="168" t="s">
        <v>1388</v>
      </c>
      <c r="D1400" s="168" t="s">
        <v>1397</v>
      </c>
      <c r="E1400" s="183" t="s">
        <v>1397</v>
      </c>
      <c r="F1400" s="168" t="s">
        <v>1152</v>
      </c>
      <c r="G1400" s="183" t="s">
        <v>1158</v>
      </c>
      <c r="H1400" s="168" t="s">
        <v>1117</v>
      </c>
      <c r="I1400" s="168" t="s">
        <v>1118</v>
      </c>
      <c r="J1400" s="184">
        <v>450000</v>
      </c>
      <c r="K1400" s="185"/>
      <c r="L1400" s="168"/>
      <c r="M1400" s="185"/>
      <c r="N1400" s="168"/>
      <c r="O1400" s="168"/>
      <c r="P1400" s="168"/>
      <c r="Q1400" s="168"/>
      <c r="R1400" s="168"/>
      <c r="S1400" s="168"/>
      <c r="T1400" s="168"/>
      <c r="U1400" s="168"/>
      <c r="V1400" s="168"/>
      <c r="W1400" s="168" t="s">
        <v>1165</v>
      </c>
      <c r="X1400" s="183" t="s">
        <v>1160</v>
      </c>
      <c r="Y1400" s="168" t="s">
        <v>55</v>
      </c>
      <c r="Z1400" s="170">
        <v>2017011000179</v>
      </c>
      <c r="AA1400" s="170" t="s">
        <v>1238</v>
      </c>
      <c r="AB1400" s="169" t="s">
        <v>1166</v>
      </c>
      <c r="AC1400" s="169" t="s">
        <v>1167</v>
      </c>
      <c r="AD1400" s="170">
        <v>3202032</v>
      </c>
      <c r="AE1400" s="169" t="s">
        <v>1217</v>
      </c>
      <c r="AF1400" s="169" t="s">
        <v>1289</v>
      </c>
      <c r="AG1400" s="168" t="s">
        <v>1192</v>
      </c>
      <c r="AH1400" s="192"/>
    </row>
    <row r="1401" spans="1:34" ht="98.25" customHeight="1" x14ac:dyDescent="0.25">
      <c r="A1401" s="192"/>
      <c r="B1401" s="168" t="s">
        <v>1314</v>
      </c>
      <c r="C1401" s="168" t="s">
        <v>1388</v>
      </c>
      <c r="D1401" s="168" t="s">
        <v>1397</v>
      </c>
      <c r="E1401" s="183" t="s">
        <v>1397</v>
      </c>
      <c r="F1401" s="168" t="s">
        <v>1152</v>
      </c>
      <c r="G1401" s="183" t="s">
        <v>1158</v>
      </c>
      <c r="H1401" s="168" t="s">
        <v>1117</v>
      </c>
      <c r="I1401" s="168" t="s">
        <v>1118</v>
      </c>
      <c r="J1401" s="184">
        <v>450000</v>
      </c>
      <c r="K1401" s="185"/>
      <c r="L1401" s="168"/>
      <c r="M1401" s="185"/>
      <c r="N1401" s="168"/>
      <c r="O1401" s="168"/>
      <c r="P1401" s="168"/>
      <c r="Q1401" s="168"/>
      <c r="R1401" s="168"/>
      <c r="S1401" s="168"/>
      <c r="T1401" s="168"/>
      <c r="U1401" s="168"/>
      <c r="V1401" s="168"/>
      <c r="W1401" s="168" t="s">
        <v>1165</v>
      </c>
      <c r="X1401" s="183" t="s">
        <v>1160</v>
      </c>
      <c r="Y1401" s="168" t="s">
        <v>55</v>
      </c>
      <c r="Z1401" s="170">
        <v>2017011000179</v>
      </c>
      <c r="AA1401" s="170" t="s">
        <v>1238</v>
      </c>
      <c r="AB1401" s="169" t="s">
        <v>1166</v>
      </c>
      <c r="AC1401" s="169" t="s">
        <v>1167</v>
      </c>
      <c r="AD1401" s="170">
        <v>3202032</v>
      </c>
      <c r="AE1401" s="169" t="s">
        <v>1217</v>
      </c>
      <c r="AF1401" s="169" t="s">
        <v>1289</v>
      </c>
      <c r="AG1401" s="168" t="s">
        <v>1192</v>
      </c>
      <c r="AH1401" s="192"/>
    </row>
    <row r="1402" spans="1:34" ht="98.25" customHeight="1" x14ac:dyDescent="0.25">
      <c r="A1402" s="192"/>
      <c r="B1402" s="168" t="s">
        <v>1314</v>
      </c>
      <c r="C1402" s="168" t="s">
        <v>1388</v>
      </c>
      <c r="D1402" s="168" t="s">
        <v>1397</v>
      </c>
      <c r="E1402" s="183" t="s">
        <v>1397</v>
      </c>
      <c r="F1402" s="168" t="s">
        <v>1152</v>
      </c>
      <c r="G1402" s="183" t="s">
        <v>1158</v>
      </c>
      <c r="H1402" s="168" t="s">
        <v>1117</v>
      </c>
      <c r="I1402" s="168" t="s">
        <v>1118</v>
      </c>
      <c r="J1402" s="184">
        <v>600000</v>
      </c>
      <c r="K1402" s="185"/>
      <c r="L1402" s="168"/>
      <c r="M1402" s="185"/>
      <c r="N1402" s="168"/>
      <c r="O1402" s="168"/>
      <c r="P1402" s="168"/>
      <c r="Q1402" s="168"/>
      <c r="R1402" s="168"/>
      <c r="S1402" s="168"/>
      <c r="T1402" s="168"/>
      <c r="U1402" s="168"/>
      <c r="V1402" s="168"/>
      <c r="W1402" s="168" t="s">
        <v>1165</v>
      </c>
      <c r="X1402" s="183" t="s">
        <v>1160</v>
      </c>
      <c r="Y1402" s="168" t="s">
        <v>55</v>
      </c>
      <c r="Z1402" s="170">
        <v>2017011000179</v>
      </c>
      <c r="AA1402" s="170" t="s">
        <v>1238</v>
      </c>
      <c r="AB1402" s="169" t="s">
        <v>1166</v>
      </c>
      <c r="AC1402" s="169" t="s">
        <v>1167</v>
      </c>
      <c r="AD1402" s="170">
        <v>3202032</v>
      </c>
      <c r="AE1402" s="169" t="s">
        <v>1217</v>
      </c>
      <c r="AF1402" s="169" t="s">
        <v>1218</v>
      </c>
      <c r="AG1402" s="168" t="s">
        <v>1124</v>
      </c>
      <c r="AH1402" s="192"/>
    </row>
    <row r="1403" spans="1:34" ht="98.25" customHeight="1" x14ac:dyDescent="0.25">
      <c r="A1403" s="192"/>
      <c r="B1403" s="168" t="s">
        <v>1314</v>
      </c>
      <c r="C1403" s="168" t="s">
        <v>1388</v>
      </c>
      <c r="D1403" s="168" t="s">
        <v>1397</v>
      </c>
      <c r="E1403" s="183" t="s">
        <v>1397</v>
      </c>
      <c r="F1403" s="168" t="s">
        <v>1152</v>
      </c>
      <c r="G1403" s="183" t="s">
        <v>1158</v>
      </c>
      <c r="H1403" s="168" t="s">
        <v>1117</v>
      </c>
      <c r="I1403" s="168" t="s">
        <v>1118</v>
      </c>
      <c r="J1403" s="184">
        <v>600000</v>
      </c>
      <c r="K1403" s="185"/>
      <c r="L1403" s="168"/>
      <c r="M1403" s="185"/>
      <c r="N1403" s="168"/>
      <c r="O1403" s="168"/>
      <c r="P1403" s="168"/>
      <c r="Q1403" s="168"/>
      <c r="R1403" s="168"/>
      <c r="S1403" s="168"/>
      <c r="T1403" s="168"/>
      <c r="U1403" s="168"/>
      <c r="V1403" s="168"/>
      <c r="W1403" s="168" t="s">
        <v>1165</v>
      </c>
      <c r="X1403" s="183" t="s">
        <v>1160</v>
      </c>
      <c r="Y1403" s="168" t="s">
        <v>55</v>
      </c>
      <c r="Z1403" s="170">
        <v>2017011000179</v>
      </c>
      <c r="AA1403" s="170" t="s">
        <v>1238</v>
      </c>
      <c r="AB1403" s="169" t="s">
        <v>1166</v>
      </c>
      <c r="AC1403" s="169" t="s">
        <v>1167</v>
      </c>
      <c r="AD1403" s="170">
        <v>3202032</v>
      </c>
      <c r="AE1403" s="169" t="s">
        <v>1217</v>
      </c>
      <c r="AF1403" s="169" t="s">
        <v>1289</v>
      </c>
      <c r="AG1403" s="168" t="s">
        <v>1192</v>
      </c>
      <c r="AH1403" s="192"/>
    </row>
    <row r="1404" spans="1:34" ht="98.25" customHeight="1" x14ac:dyDescent="0.25">
      <c r="A1404" s="192"/>
      <c r="B1404" s="168" t="s">
        <v>1314</v>
      </c>
      <c r="C1404" s="168" t="s">
        <v>1388</v>
      </c>
      <c r="D1404" s="168" t="s">
        <v>1397</v>
      </c>
      <c r="E1404" s="183" t="s">
        <v>1397</v>
      </c>
      <c r="F1404" s="168" t="s">
        <v>1152</v>
      </c>
      <c r="G1404" s="183" t="s">
        <v>1158</v>
      </c>
      <c r="H1404" s="168" t="s">
        <v>1117</v>
      </c>
      <c r="I1404" s="168" t="s">
        <v>1118</v>
      </c>
      <c r="J1404" s="184">
        <v>900000</v>
      </c>
      <c r="K1404" s="185"/>
      <c r="L1404" s="168"/>
      <c r="M1404" s="185"/>
      <c r="N1404" s="168"/>
      <c r="O1404" s="168"/>
      <c r="P1404" s="168"/>
      <c r="Q1404" s="168"/>
      <c r="R1404" s="168"/>
      <c r="S1404" s="168"/>
      <c r="T1404" s="168"/>
      <c r="U1404" s="168"/>
      <c r="V1404" s="168"/>
      <c r="W1404" s="168" t="s">
        <v>1165</v>
      </c>
      <c r="X1404" s="183" t="s">
        <v>1160</v>
      </c>
      <c r="Y1404" s="168" t="s">
        <v>55</v>
      </c>
      <c r="Z1404" s="170">
        <v>2017011000179</v>
      </c>
      <c r="AA1404" s="170" t="s">
        <v>1238</v>
      </c>
      <c r="AB1404" s="169" t="s">
        <v>1166</v>
      </c>
      <c r="AC1404" s="169" t="s">
        <v>1167</v>
      </c>
      <c r="AD1404" s="170">
        <v>3202032</v>
      </c>
      <c r="AE1404" s="169" t="s">
        <v>1217</v>
      </c>
      <c r="AF1404" s="169" t="s">
        <v>1218</v>
      </c>
      <c r="AG1404" s="168" t="s">
        <v>1124</v>
      </c>
      <c r="AH1404" s="192"/>
    </row>
    <row r="1405" spans="1:34" ht="98.25" customHeight="1" x14ac:dyDescent="0.25">
      <c r="A1405" s="192"/>
      <c r="B1405" s="168" t="s">
        <v>1314</v>
      </c>
      <c r="C1405" s="168" t="s">
        <v>1388</v>
      </c>
      <c r="D1405" s="168" t="s">
        <v>1397</v>
      </c>
      <c r="E1405" s="183" t="s">
        <v>1397</v>
      </c>
      <c r="F1405" s="168" t="s">
        <v>1152</v>
      </c>
      <c r="G1405" s="183" t="s">
        <v>1158</v>
      </c>
      <c r="H1405" s="168" t="s">
        <v>1117</v>
      </c>
      <c r="I1405" s="168" t="s">
        <v>1118</v>
      </c>
      <c r="J1405" s="184">
        <v>900000</v>
      </c>
      <c r="K1405" s="185"/>
      <c r="L1405" s="168"/>
      <c r="M1405" s="185"/>
      <c r="N1405" s="168"/>
      <c r="O1405" s="168"/>
      <c r="P1405" s="168"/>
      <c r="Q1405" s="168"/>
      <c r="R1405" s="168"/>
      <c r="S1405" s="168"/>
      <c r="T1405" s="168"/>
      <c r="U1405" s="168"/>
      <c r="V1405" s="168"/>
      <c r="W1405" s="168" t="s">
        <v>1165</v>
      </c>
      <c r="X1405" s="183" t="s">
        <v>1160</v>
      </c>
      <c r="Y1405" s="168" t="s">
        <v>55</v>
      </c>
      <c r="Z1405" s="170">
        <v>2017011000179</v>
      </c>
      <c r="AA1405" s="170" t="s">
        <v>1238</v>
      </c>
      <c r="AB1405" s="169" t="s">
        <v>1166</v>
      </c>
      <c r="AC1405" s="169" t="s">
        <v>1167</v>
      </c>
      <c r="AD1405" s="170">
        <v>3202032</v>
      </c>
      <c r="AE1405" s="169" t="s">
        <v>1217</v>
      </c>
      <c r="AF1405" s="169" t="s">
        <v>1289</v>
      </c>
      <c r="AG1405" s="168" t="s">
        <v>1192</v>
      </c>
      <c r="AH1405" s="192"/>
    </row>
    <row r="1406" spans="1:34" ht="98.25" customHeight="1" x14ac:dyDescent="0.25">
      <c r="A1406" s="192"/>
      <c r="B1406" s="168" t="s">
        <v>1314</v>
      </c>
      <c r="C1406" s="168" t="s">
        <v>1388</v>
      </c>
      <c r="D1406" s="168" t="s">
        <v>1397</v>
      </c>
      <c r="E1406" s="183" t="s">
        <v>1397</v>
      </c>
      <c r="F1406" s="168" t="s">
        <v>1152</v>
      </c>
      <c r="G1406" s="183" t="s">
        <v>1158</v>
      </c>
      <c r="H1406" s="168" t="s">
        <v>1117</v>
      </c>
      <c r="I1406" s="168" t="s">
        <v>1118</v>
      </c>
      <c r="J1406" s="184">
        <v>794000</v>
      </c>
      <c r="K1406" s="185"/>
      <c r="L1406" s="168"/>
      <c r="M1406" s="185"/>
      <c r="N1406" s="168"/>
      <c r="O1406" s="168"/>
      <c r="P1406" s="168"/>
      <c r="Q1406" s="168"/>
      <c r="R1406" s="168"/>
      <c r="S1406" s="168"/>
      <c r="T1406" s="168"/>
      <c r="U1406" s="168"/>
      <c r="V1406" s="168"/>
      <c r="W1406" s="168" t="s">
        <v>1165</v>
      </c>
      <c r="X1406" s="183" t="s">
        <v>1160</v>
      </c>
      <c r="Y1406" s="168" t="s">
        <v>55</v>
      </c>
      <c r="Z1406" s="170">
        <v>2017011000179</v>
      </c>
      <c r="AA1406" s="170" t="s">
        <v>1238</v>
      </c>
      <c r="AB1406" s="169" t="s">
        <v>1166</v>
      </c>
      <c r="AC1406" s="169" t="s">
        <v>1167</v>
      </c>
      <c r="AD1406" s="170">
        <v>3202032</v>
      </c>
      <c r="AE1406" s="169" t="s">
        <v>1217</v>
      </c>
      <c r="AF1406" s="169" t="s">
        <v>1218</v>
      </c>
      <c r="AG1406" s="168" t="s">
        <v>1192</v>
      </c>
      <c r="AH1406" s="192"/>
    </row>
    <row r="1407" spans="1:34" ht="98.25" customHeight="1" x14ac:dyDescent="0.25">
      <c r="A1407" s="192"/>
      <c r="B1407" s="168" t="s">
        <v>1314</v>
      </c>
      <c r="C1407" s="168" t="s">
        <v>1388</v>
      </c>
      <c r="D1407" s="168" t="s">
        <v>1397</v>
      </c>
      <c r="E1407" s="183" t="s">
        <v>1397</v>
      </c>
      <c r="F1407" s="168" t="s">
        <v>1152</v>
      </c>
      <c r="G1407" s="183" t="s">
        <v>1158</v>
      </c>
      <c r="H1407" s="168" t="s">
        <v>1117</v>
      </c>
      <c r="I1407" s="168" t="s">
        <v>1118</v>
      </c>
      <c r="J1407" s="184">
        <v>1250000</v>
      </c>
      <c r="K1407" s="185"/>
      <c r="L1407" s="168"/>
      <c r="M1407" s="185"/>
      <c r="N1407" s="168"/>
      <c r="O1407" s="168"/>
      <c r="P1407" s="168"/>
      <c r="Q1407" s="168"/>
      <c r="R1407" s="168"/>
      <c r="S1407" s="168"/>
      <c r="T1407" s="168"/>
      <c r="U1407" s="168"/>
      <c r="V1407" s="168"/>
      <c r="W1407" s="168" t="s">
        <v>1165</v>
      </c>
      <c r="X1407" s="183" t="s">
        <v>1160</v>
      </c>
      <c r="Y1407" s="168" t="s">
        <v>55</v>
      </c>
      <c r="Z1407" s="170">
        <v>2017011000179</v>
      </c>
      <c r="AA1407" s="170" t="s">
        <v>1238</v>
      </c>
      <c r="AB1407" s="169" t="s">
        <v>1166</v>
      </c>
      <c r="AC1407" s="169" t="s">
        <v>1167</v>
      </c>
      <c r="AD1407" s="170">
        <v>3202032</v>
      </c>
      <c r="AE1407" s="169" t="s">
        <v>1217</v>
      </c>
      <c r="AF1407" s="169" t="s">
        <v>1218</v>
      </c>
      <c r="AG1407" s="168" t="s">
        <v>1128</v>
      </c>
      <c r="AH1407" s="192"/>
    </row>
    <row r="1408" spans="1:34" ht="98.25" customHeight="1" x14ac:dyDescent="0.25">
      <c r="A1408" s="192"/>
      <c r="B1408" s="168" t="s">
        <v>1314</v>
      </c>
      <c r="C1408" s="168" t="s">
        <v>1388</v>
      </c>
      <c r="D1408" s="168" t="s">
        <v>1397</v>
      </c>
      <c r="E1408" s="183" t="s">
        <v>1397</v>
      </c>
      <c r="F1408" s="168" t="s">
        <v>1152</v>
      </c>
      <c r="G1408" s="183" t="s">
        <v>1158</v>
      </c>
      <c r="H1408" s="168" t="s">
        <v>1117</v>
      </c>
      <c r="I1408" s="168" t="s">
        <v>1118</v>
      </c>
      <c r="J1408" s="184">
        <v>3060000</v>
      </c>
      <c r="K1408" s="185"/>
      <c r="L1408" s="168"/>
      <c r="M1408" s="185"/>
      <c r="N1408" s="168"/>
      <c r="O1408" s="168"/>
      <c r="P1408" s="168"/>
      <c r="Q1408" s="168"/>
      <c r="R1408" s="168"/>
      <c r="S1408" s="168"/>
      <c r="T1408" s="168"/>
      <c r="U1408" s="168"/>
      <c r="V1408" s="168"/>
      <c r="W1408" s="168" t="s">
        <v>1165</v>
      </c>
      <c r="X1408" s="183" t="s">
        <v>1160</v>
      </c>
      <c r="Y1408" s="168" t="s">
        <v>55</v>
      </c>
      <c r="Z1408" s="170">
        <v>2017011000179</v>
      </c>
      <c r="AA1408" s="170" t="s">
        <v>1238</v>
      </c>
      <c r="AB1408" s="169" t="s">
        <v>1166</v>
      </c>
      <c r="AC1408" s="169" t="s">
        <v>1167</v>
      </c>
      <c r="AD1408" s="170">
        <v>3202032</v>
      </c>
      <c r="AE1408" s="169" t="s">
        <v>1217</v>
      </c>
      <c r="AF1408" s="169" t="s">
        <v>1289</v>
      </c>
      <c r="AG1408" s="168" t="s">
        <v>1124</v>
      </c>
      <c r="AH1408" s="192"/>
    </row>
    <row r="1409" spans="1:34" ht="98.25" customHeight="1" x14ac:dyDescent="0.25">
      <c r="A1409" s="192"/>
      <c r="B1409" s="168" t="s">
        <v>1314</v>
      </c>
      <c r="C1409" s="168" t="s">
        <v>1388</v>
      </c>
      <c r="D1409" s="168" t="s">
        <v>1397</v>
      </c>
      <c r="E1409" s="183" t="s">
        <v>1397</v>
      </c>
      <c r="F1409" s="168" t="s">
        <v>1152</v>
      </c>
      <c r="G1409" s="183" t="s">
        <v>1158</v>
      </c>
      <c r="H1409" s="168" t="s">
        <v>1117</v>
      </c>
      <c r="I1409" s="168" t="s">
        <v>1118</v>
      </c>
      <c r="J1409" s="184">
        <v>3500000</v>
      </c>
      <c r="K1409" s="185"/>
      <c r="L1409" s="168"/>
      <c r="M1409" s="185"/>
      <c r="N1409" s="168"/>
      <c r="O1409" s="168"/>
      <c r="P1409" s="168"/>
      <c r="Q1409" s="168"/>
      <c r="R1409" s="168"/>
      <c r="S1409" s="168"/>
      <c r="T1409" s="168"/>
      <c r="U1409" s="168"/>
      <c r="V1409" s="168"/>
      <c r="W1409" s="168" t="s">
        <v>1165</v>
      </c>
      <c r="X1409" s="183" t="s">
        <v>1160</v>
      </c>
      <c r="Y1409" s="168" t="s">
        <v>55</v>
      </c>
      <c r="Z1409" s="170">
        <v>2017011000179</v>
      </c>
      <c r="AA1409" s="170" t="s">
        <v>1238</v>
      </c>
      <c r="AB1409" s="169" t="s">
        <v>1166</v>
      </c>
      <c r="AC1409" s="169" t="s">
        <v>1167</v>
      </c>
      <c r="AD1409" s="170">
        <v>3202032</v>
      </c>
      <c r="AE1409" s="169" t="s">
        <v>1217</v>
      </c>
      <c r="AF1409" s="169" t="s">
        <v>1218</v>
      </c>
      <c r="AG1409" s="168" t="s">
        <v>1126</v>
      </c>
      <c r="AH1409" s="192"/>
    </row>
    <row r="1410" spans="1:34" ht="98.25" customHeight="1" x14ac:dyDescent="0.25">
      <c r="A1410" s="192"/>
      <c r="B1410" s="168" t="s">
        <v>1314</v>
      </c>
      <c r="C1410" s="168" t="s">
        <v>1388</v>
      </c>
      <c r="D1410" s="168" t="s">
        <v>1397</v>
      </c>
      <c r="E1410" s="183" t="s">
        <v>1397</v>
      </c>
      <c r="F1410" s="168" t="s">
        <v>1152</v>
      </c>
      <c r="G1410" s="183" t="s">
        <v>1158</v>
      </c>
      <c r="H1410" s="168" t="s">
        <v>1117</v>
      </c>
      <c r="I1410" s="168" t="s">
        <v>1118</v>
      </c>
      <c r="J1410" s="184">
        <v>4000000</v>
      </c>
      <c r="K1410" s="185"/>
      <c r="L1410" s="168"/>
      <c r="M1410" s="185"/>
      <c r="N1410" s="168"/>
      <c r="O1410" s="168"/>
      <c r="P1410" s="168"/>
      <c r="Q1410" s="168"/>
      <c r="R1410" s="168"/>
      <c r="S1410" s="168"/>
      <c r="T1410" s="168"/>
      <c r="U1410" s="168"/>
      <c r="V1410" s="168"/>
      <c r="W1410" s="168" t="s">
        <v>1165</v>
      </c>
      <c r="X1410" s="183" t="s">
        <v>1160</v>
      </c>
      <c r="Y1410" s="168" t="s">
        <v>55</v>
      </c>
      <c r="Z1410" s="170">
        <v>2017011000179</v>
      </c>
      <c r="AA1410" s="170" t="s">
        <v>1238</v>
      </c>
      <c r="AB1410" s="169" t="s">
        <v>1166</v>
      </c>
      <c r="AC1410" s="169" t="s">
        <v>1167</v>
      </c>
      <c r="AD1410" s="170">
        <v>3202032</v>
      </c>
      <c r="AE1410" s="169" t="s">
        <v>1217</v>
      </c>
      <c r="AF1410" s="169" t="s">
        <v>1218</v>
      </c>
      <c r="AG1410" s="168" t="s">
        <v>1126</v>
      </c>
      <c r="AH1410" s="192"/>
    </row>
    <row r="1411" spans="1:34" ht="98.25" customHeight="1" x14ac:dyDescent="0.25">
      <c r="A1411" s="192"/>
      <c r="B1411" s="168" t="s">
        <v>1314</v>
      </c>
      <c r="C1411" s="168" t="s">
        <v>1388</v>
      </c>
      <c r="D1411" s="168" t="s">
        <v>1397</v>
      </c>
      <c r="E1411" s="183" t="s">
        <v>1397</v>
      </c>
      <c r="F1411" s="168" t="s">
        <v>1152</v>
      </c>
      <c r="G1411" s="183" t="s">
        <v>1158</v>
      </c>
      <c r="H1411" s="168" t="s">
        <v>1117</v>
      </c>
      <c r="I1411" s="168" t="s">
        <v>1118</v>
      </c>
      <c r="J1411" s="184">
        <v>2471000</v>
      </c>
      <c r="K1411" s="185"/>
      <c r="L1411" s="168"/>
      <c r="M1411" s="185"/>
      <c r="N1411" s="168"/>
      <c r="O1411" s="168"/>
      <c r="P1411" s="168"/>
      <c r="Q1411" s="168"/>
      <c r="R1411" s="168"/>
      <c r="S1411" s="168"/>
      <c r="T1411" s="168"/>
      <c r="U1411" s="168"/>
      <c r="V1411" s="168"/>
      <c r="W1411" s="168" t="s">
        <v>1165</v>
      </c>
      <c r="X1411" s="183" t="s">
        <v>1160</v>
      </c>
      <c r="Y1411" s="168" t="s">
        <v>55</v>
      </c>
      <c r="Z1411" s="170">
        <v>2017011000179</v>
      </c>
      <c r="AA1411" s="170" t="s">
        <v>1238</v>
      </c>
      <c r="AB1411" s="169" t="s">
        <v>1166</v>
      </c>
      <c r="AC1411" s="169" t="s">
        <v>1167</v>
      </c>
      <c r="AD1411" s="170">
        <v>3202032</v>
      </c>
      <c r="AE1411" s="169" t="s">
        <v>1217</v>
      </c>
      <c r="AF1411" s="169" t="s">
        <v>1289</v>
      </c>
      <c r="AG1411" s="168" t="s">
        <v>1147</v>
      </c>
      <c r="AH1411" s="192"/>
    </row>
    <row r="1412" spans="1:34" ht="98.25" customHeight="1" x14ac:dyDescent="0.25">
      <c r="A1412" s="192"/>
      <c r="B1412" s="168" t="s">
        <v>1314</v>
      </c>
      <c r="C1412" s="168" t="s">
        <v>1388</v>
      </c>
      <c r="D1412" s="168" t="s">
        <v>1397</v>
      </c>
      <c r="E1412" s="183" t="s">
        <v>1397</v>
      </c>
      <c r="F1412" s="168" t="s">
        <v>1152</v>
      </c>
      <c r="G1412" s="183" t="s">
        <v>1158</v>
      </c>
      <c r="H1412" s="168" t="s">
        <v>1117</v>
      </c>
      <c r="I1412" s="168" t="s">
        <v>1118</v>
      </c>
      <c r="J1412" s="184">
        <v>4016300</v>
      </c>
      <c r="K1412" s="185"/>
      <c r="L1412" s="168"/>
      <c r="M1412" s="185"/>
      <c r="N1412" s="168"/>
      <c r="O1412" s="168"/>
      <c r="P1412" s="168"/>
      <c r="Q1412" s="168"/>
      <c r="R1412" s="168"/>
      <c r="S1412" s="168"/>
      <c r="T1412" s="168"/>
      <c r="U1412" s="168"/>
      <c r="V1412" s="168"/>
      <c r="W1412" s="168" t="s">
        <v>1165</v>
      </c>
      <c r="X1412" s="183" t="s">
        <v>1160</v>
      </c>
      <c r="Y1412" s="168" t="s">
        <v>55</v>
      </c>
      <c r="Z1412" s="170">
        <v>2017011000179</v>
      </c>
      <c r="AA1412" s="170" t="s">
        <v>1238</v>
      </c>
      <c r="AB1412" s="169" t="s">
        <v>1166</v>
      </c>
      <c r="AC1412" s="169" t="s">
        <v>1167</v>
      </c>
      <c r="AD1412" s="170">
        <v>3202032</v>
      </c>
      <c r="AE1412" s="169" t="s">
        <v>1217</v>
      </c>
      <c r="AF1412" s="169" t="s">
        <v>1289</v>
      </c>
      <c r="AG1412" s="168" t="s">
        <v>1124</v>
      </c>
      <c r="AH1412" s="192"/>
    </row>
    <row r="1413" spans="1:34" ht="98.25" customHeight="1" x14ac:dyDescent="0.25">
      <c r="A1413" s="192"/>
      <c r="B1413" s="168" t="s">
        <v>1314</v>
      </c>
      <c r="C1413" s="168" t="s">
        <v>1388</v>
      </c>
      <c r="D1413" s="168" t="s">
        <v>1397</v>
      </c>
      <c r="E1413" s="183" t="s">
        <v>1397</v>
      </c>
      <c r="F1413" s="168" t="s">
        <v>1152</v>
      </c>
      <c r="G1413" s="183" t="s">
        <v>1158</v>
      </c>
      <c r="H1413" s="168" t="s">
        <v>1117</v>
      </c>
      <c r="I1413" s="168" t="s">
        <v>1118</v>
      </c>
      <c r="J1413" s="184">
        <v>5000000</v>
      </c>
      <c r="K1413" s="185"/>
      <c r="L1413" s="168"/>
      <c r="M1413" s="185"/>
      <c r="N1413" s="168"/>
      <c r="O1413" s="168"/>
      <c r="P1413" s="168"/>
      <c r="Q1413" s="168"/>
      <c r="R1413" s="168"/>
      <c r="S1413" s="168"/>
      <c r="T1413" s="168"/>
      <c r="U1413" s="168"/>
      <c r="V1413" s="168"/>
      <c r="W1413" s="168" t="s">
        <v>1165</v>
      </c>
      <c r="X1413" s="183" t="s">
        <v>1160</v>
      </c>
      <c r="Y1413" s="168" t="s">
        <v>55</v>
      </c>
      <c r="Z1413" s="170">
        <v>2017011000179</v>
      </c>
      <c r="AA1413" s="170" t="s">
        <v>1238</v>
      </c>
      <c r="AB1413" s="169" t="s">
        <v>1166</v>
      </c>
      <c r="AC1413" s="169" t="s">
        <v>1167</v>
      </c>
      <c r="AD1413" s="170">
        <v>3202032</v>
      </c>
      <c r="AE1413" s="169" t="s">
        <v>1217</v>
      </c>
      <c r="AF1413" s="169" t="s">
        <v>1289</v>
      </c>
      <c r="AG1413" s="168" t="s">
        <v>1126</v>
      </c>
      <c r="AH1413" s="192"/>
    </row>
    <row r="1414" spans="1:34" ht="98.25" customHeight="1" x14ac:dyDescent="0.25">
      <c r="A1414" s="192"/>
      <c r="B1414" s="168" t="s">
        <v>1314</v>
      </c>
      <c r="C1414" s="168" t="s">
        <v>1388</v>
      </c>
      <c r="D1414" s="168" t="s">
        <v>1397</v>
      </c>
      <c r="E1414" s="183" t="s">
        <v>1397</v>
      </c>
      <c r="F1414" s="168" t="s">
        <v>1152</v>
      </c>
      <c r="G1414" s="183" t="s">
        <v>1158</v>
      </c>
      <c r="H1414" s="168" t="s">
        <v>1117</v>
      </c>
      <c r="I1414" s="168" t="s">
        <v>1118</v>
      </c>
      <c r="J1414" s="184">
        <v>6000000</v>
      </c>
      <c r="K1414" s="185"/>
      <c r="L1414" s="168"/>
      <c r="M1414" s="185"/>
      <c r="N1414" s="168"/>
      <c r="O1414" s="168"/>
      <c r="P1414" s="168"/>
      <c r="Q1414" s="168"/>
      <c r="R1414" s="168"/>
      <c r="S1414" s="168"/>
      <c r="T1414" s="168"/>
      <c r="U1414" s="168"/>
      <c r="V1414" s="168"/>
      <c r="W1414" s="168" t="s">
        <v>1165</v>
      </c>
      <c r="X1414" s="183" t="s">
        <v>1160</v>
      </c>
      <c r="Y1414" s="168" t="s">
        <v>55</v>
      </c>
      <c r="Z1414" s="170">
        <v>2017011000179</v>
      </c>
      <c r="AA1414" s="170" t="s">
        <v>1238</v>
      </c>
      <c r="AB1414" s="169" t="s">
        <v>1166</v>
      </c>
      <c r="AC1414" s="169" t="s">
        <v>1167</v>
      </c>
      <c r="AD1414" s="170">
        <v>3202032</v>
      </c>
      <c r="AE1414" s="169" t="s">
        <v>1217</v>
      </c>
      <c r="AF1414" s="169" t="s">
        <v>1218</v>
      </c>
      <c r="AG1414" s="168" t="s">
        <v>1147</v>
      </c>
      <c r="AH1414" s="192"/>
    </row>
    <row r="1415" spans="1:34" ht="98.25" customHeight="1" x14ac:dyDescent="0.25">
      <c r="A1415" s="192"/>
      <c r="B1415" s="168" t="s">
        <v>1314</v>
      </c>
      <c r="C1415" s="168" t="s">
        <v>1388</v>
      </c>
      <c r="D1415" s="168" t="s">
        <v>1397</v>
      </c>
      <c r="E1415" s="183" t="s">
        <v>1397</v>
      </c>
      <c r="F1415" s="168" t="s">
        <v>1152</v>
      </c>
      <c r="G1415" s="183" t="s">
        <v>1158</v>
      </c>
      <c r="H1415" s="168" t="s">
        <v>1117</v>
      </c>
      <c r="I1415" s="168" t="s">
        <v>1118</v>
      </c>
      <c r="J1415" s="184">
        <v>19592380</v>
      </c>
      <c r="K1415" s="185"/>
      <c r="L1415" s="168"/>
      <c r="M1415" s="185"/>
      <c r="N1415" s="168"/>
      <c r="O1415" s="168"/>
      <c r="P1415" s="168"/>
      <c r="Q1415" s="168"/>
      <c r="R1415" s="168"/>
      <c r="S1415" s="168"/>
      <c r="T1415" s="168"/>
      <c r="U1415" s="168"/>
      <c r="V1415" s="168"/>
      <c r="W1415" s="168" t="s">
        <v>1165</v>
      </c>
      <c r="X1415" s="183" t="s">
        <v>1160</v>
      </c>
      <c r="Y1415" s="168" t="s">
        <v>55</v>
      </c>
      <c r="Z1415" s="170">
        <v>2017011000179</v>
      </c>
      <c r="AA1415" s="170" t="s">
        <v>1238</v>
      </c>
      <c r="AB1415" s="169" t="s">
        <v>1166</v>
      </c>
      <c r="AC1415" s="169" t="s">
        <v>1167</v>
      </c>
      <c r="AD1415" s="170">
        <v>3202032</v>
      </c>
      <c r="AE1415" s="169" t="s">
        <v>1217</v>
      </c>
      <c r="AF1415" s="169" t="s">
        <v>1218</v>
      </c>
      <c r="AG1415" s="168" t="s">
        <v>1128</v>
      </c>
      <c r="AH1415" s="192"/>
    </row>
    <row r="1416" spans="1:34" ht="98.25" customHeight="1" x14ac:dyDescent="0.25">
      <c r="A1416" s="192"/>
      <c r="B1416" s="168" t="s">
        <v>1314</v>
      </c>
      <c r="C1416" s="168" t="s">
        <v>1388</v>
      </c>
      <c r="D1416" s="168" t="s">
        <v>1397</v>
      </c>
      <c r="E1416" s="183" t="s">
        <v>1397</v>
      </c>
      <c r="F1416" s="168" t="s">
        <v>1152</v>
      </c>
      <c r="G1416" s="183" t="s">
        <v>1158</v>
      </c>
      <c r="H1416" s="168" t="s">
        <v>1117</v>
      </c>
      <c r="I1416" s="168" t="s">
        <v>1118</v>
      </c>
      <c r="J1416" s="184">
        <v>25000000</v>
      </c>
      <c r="K1416" s="185"/>
      <c r="L1416" s="168"/>
      <c r="M1416" s="185"/>
      <c r="N1416" s="168"/>
      <c r="O1416" s="168"/>
      <c r="P1416" s="168"/>
      <c r="Q1416" s="168"/>
      <c r="R1416" s="168"/>
      <c r="S1416" s="168"/>
      <c r="T1416" s="168"/>
      <c r="U1416" s="168"/>
      <c r="V1416" s="168"/>
      <c r="W1416" s="168" t="s">
        <v>1165</v>
      </c>
      <c r="X1416" s="183" t="s">
        <v>1160</v>
      </c>
      <c r="Y1416" s="168" t="s">
        <v>55</v>
      </c>
      <c r="Z1416" s="170">
        <v>2017011000179</v>
      </c>
      <c r="AA1416" s="170" t="s">
        <v>1238</v>
      </c>
      <c r="AB1416" s="169" t="s">
        <v>1166</v>
      </c>
      <c r="AC1416" s="169" t="s">
        <v>1167</v>
      </c>
      <c r="AD1416" s="170">
        <v>3202032</v>
      </c>
      <c r="AE1416" s="169" t="s">
        <v>1217</v>
      </c>
      <c r="AF1416" s="169" t="s">
        <v>1218</v>
      </c>
      <c r="AG1416" s="168" t="s">
        <v>1150</v>
      </c>
      <c r="AH1416" s="192"/>
    </row>
    <row r="1417" spans="1:34" ht="98.25" customHeight="1" x14ac:dyDescent="0.25">
      <c r="A1417" s="192"/>
      <c r="B1417" s="168" t="s">
        <v>1314</v>
      </c>
      <c r="C1417" s="168" t="s">
        <v>1388</v>
      </c>
      <c r="D1417" s="168" t="s">
        <v>1397</v>
      </c>
      <c r="E1417" s="183" t="s">
        <v>1397</v>
      </c>
      <c r="F1417" s="168" t="s">
        <v>1223</v>
      </c>
      <c r="G1417" s="183" t="s">
        <v>1312</v>
      </c>
      <c r="H1417" s="168" t="s">
        <v>1117</v>
      </c>
      <c r="I1417" s="168" t="s">
        <v>1118</v>
      </c>
      <c r="J1417" s="184">
        <v>150000</v>
      </c>
      <c r="K1417" s="185"/>
      <c r="L1417" s="168"/>
      <c r="M1417" s="185"/>
      <c r="N1417" s="168"/>
      <c r="O1417" s="168"/>
      <c r="P1417" s="168"/>
      <c r="Q1417" s="168"/>
      <c r="R1417" s="168"/>
      <c r="S1417" s="168"/>
      <c r="T1417" s="168"/>
      <c r="U1417" s="168"/>
      <c r="V1417" s="168"/>
      <c r="W1417" s="168" t="s">
        <v>1165</v>
      </c>
      <c r="X1417" s="183" t="s">
        <v>1160</v>
      </c>
      <c r="Y1417" s="168" t="s">
        <v>55</v>
      </c>
      <c r="Z1417" s="170">
        <v>2017011000179</v>
      </c>
      <c r="AA1417" s="170" t="s">
        <v>1238</v>
      </c>
      <c r="AB1417" s="169" t="s">
        <v>1166</v>
      </c>
      <c r="AC1417" s="169" t="s">
        <v>1167</v>
      </c>
      <c r="AD1417" s="170">
        <v>3202032</v>
      </c>
      <c r="AE1417" s="169" t="s">
        <v>1217</v>
      </c>
      <c r="AF1417" s="169" t="s">
        <v>1289</v>
      </c>
      <c r="AG1417" s="168" t="s">
        <v>1192</v>
      </c>
      <c r="AH1417" s="192"/>
    </row>
    <row r="1418" spans="1:34" ht="98.25" customHeight="1" x14ac:dyDescent="0.25">
      <c r="A1418" s="192"/>
      <c r="B1418" s="168" t="s">
        <v>1314</v>
      </c>
      <c r="C1418" s="168" t="s">
        <v>1388</v>
      </c>
      <c r="D1418" s="168" t="s">
        <v>1397</v>
      </c>
      <c r="E1418" s="183" t="s">
        <v>1397</v>
      </c>
      <c r="F1418" s="168" t="s">
        <v>1223</v>
      </c>
      <c r="G1418" s="183" t="s">
        <v>1312</v>
      </c>
      <c r="H1418" s="168" t="s">
        <v>1117</v>
      </c>
      <c r="I1418" s="168" t="s">
        <v>1118</v>
      </c>
      <c r="J1418" s="184">
        <v>280000</v>
      </c>
      <c r="K1418" s="185"/>
      <c r="L1418" s="168"/>
      <c r="M1418" s="185"/>
      <c r="N1418" s="168"/>
      <c r="O1418" s="168"/>
      <c r="P1418" s="168"/>
      <c r="Q1418" s="168"/>
      <c r="R1418" s="168"/>
      <c r="S1418" s="168"/>
      <c r="T1418" s="168"/>
      <c r="U1418" s="168"/>
      <c r="V1418" s="168"/>
      <c r="W1418" s="168" t="s">
        <v>1165</v>
      </c>
      <c r="X1418" s="183" t="s">
        <v>1160</v>
      </c>
      <c r="Y1418" s="168" t="s">
        <v>55</v>
      </c>
      <c r="Z1418" s="170">
        <v>2017011000179</v>
      </c>
      <c r="AA1418" s="170" t="s">
        <v>1238</v>
      </c>
      <c r="AB1418" s="169" t="s">
        <v>1166</v>
      </c>
      <c r="AC1418" s="169" t="s">
        <v>1167</v>
      </c>
      <c r="AD1418" s="170">
        <v>3202032</v>
      </c>
      <c r="AE1418" s="169" t="s">
        <v>1217</v>
      </c>
      <c r="AF1418" s="169" t="s">
        <v>1289</v>
      </c>
      <c r="AG1418" s="168" t="s">
        <v>1192</v>
      </c>
      <c r="AH1418" s="192"/>
    </row>
    <row r="1419" spans="1:34" ht="98.25" customHeight="1" x14ac:dyDescent="0.25">
      <c r="A1419" s="192"/>
      <c r="B1419" s="168" t="s">
        <v>1314</v>
      </c>
      <c r="C1419" s="168" t="s">
        <v>1388</v>
      </c>
      <c r="D1419" s="168" t="s">
        <v>1397</v>
      </c>
      <c r="E1419" s="183" t="s">
        <v>1397</v>
      </c>
      <c r="F1419" s="168" t="s">
        <v>1223</v>
      </c>
      <c r="G1419" s="183" t="s">
        <v>1312</v>
      </c>
      <c r="H1419" s="168" t="s">
        <v>1117</v>
      </c>
      <c r="I1419" s="168" t="s">
        <v>1118</v>
      </c>
      <c r="J1419" s="184">
        <v>0</v>
      </c>
      <c r="K1419" s="185"/>
      <c r="L1419" s="168"/>
      <c r="M1419" s="185"/>
      <c r="N1419" s="168"/>
      <c r="O1419" s="168"/>
      <c r="P1419" s="168"/>
      <c r="Q1419" s="168"/>
      <c r="R1419" s="168"/>
      <c r="S1419" s="168"/>
      <c r="T1419" s="168"/>
      <c r="U1419" s="168"/>
      <c r="V1419" s="168"/>
      <c r="W1419" s="168" t="s">
        <v>1165</v>
      </c>
      <c r="X1419" s="183" t="s">
        <v>1160</v>
      </c>
      <c r="Y1419" s="168" t="s">
        <v>55</v>
      </c>
      <c r="Z1419" s="170">
        <v>2017011000179</v>
      </c>
      <c r="AA1419" s="170" t="s">
        <v>1238</v>
      </c>
      <c r="AB1419" s="169" t="s">
        <v>1166</v>
      </c>
      <c r="AC1419" s="169" t="s">
        <v>1167</v>
      </c>
      <c r="AD1419" s="170">
        <v>3202032</v>
      </c>
      <c r="AE1419" s="169" t="s">
        <v>1217</v>
      </c>
      <c r="AF1419" s="169" t="s">
        <v>1289</v>
      </c>
      <c r="AG1419" s="168" t="s">
        <v>1192</v>
      </c>
      <c r="AH1419" s="192"/>
    </row>
    <row r="1420" spans="1:34" ht="98.25" customHeight="1" x14ac:dyDescent="0.25">
      <c r="A1420" s="192"/>
      <c r="B1420" s="168" t="s">
        <v>1314</v>
      </c>
      <c r="C1420" s="168" t="s">
        <v>1388</v>
      </c>
      <c r="D1420" s="168" t="s">
        <v>1397</v>
      </c>
      <c r="E1420" s="183" t="s">
        <v>1397</v>
      </c>
      <c r="F1420" s="168" t="s">
        <v>1223</v>
      </c>
      <c r="G1420" s="183" t="s">
        <v>1312</v>
      </c>
      <c r="H1420" s="168" t="s">
        <v>1117</v>
      </c>
      <c r="I1420" s="168" t="s">
        <v>1118</v>
      </c>
      <c r="J1420" s="184">
        <v>0</v>
      </c>
      <c r="K1420" s="185"/>
      <c r="L1420" s="168"/>
      <c r="M1420" s="185"/>
      <c r="N1420" s="168"/>
      <c r="O1420" s="168"/>
      <c r="P1420" s="168"/>
      <c r="Q1420" s="168"/>
      <c r="R1420" s="168"/>
      <c r="S1420" s="168"/>
      <c r="T1420" s="168"/>
      <c r="U1420" s="168"/>
      <c r="V1420" s="168"/>
      <c r="W1420" s="168" t="s">
        <v>1165</v>
      </c>
      <c r="X1420" s="183" t="s">
        <v>1160</v>
      </c>
      <c r="Y1420" s="168" t="s">
        <v>55</v>
      </c>
      <c r="Z1420" s="170">
        <v>2017011000179</v>
      </c>
      <c r="AA1420" s="170" t="s">
        <v>1238</v>
      </c>
      <c r="AB1420" s="169" t="s">
        <v>1166</v>
      </c>
      <c r="AC1420" s="169" t="s">
        <v>1167</v>
      </c>
      <c r="AD1420" s="170">
        <v>3202032</v>
      </c>
      <c r="AE1420" s="169" t="s">
        <v>1217</v>
      </c>
      <c r="AF1420" s="169" t="s">
        <v>1289</v>
      </c>
      <c r="AG1420" s="168" t="s">
        <v>1192</v>
      </c>
      <c r="AH1420" s="192"/>
    </row>
    <row r="1421" spans="1:34" ht="98.25" customHeight="1" x14ac:dyDescent="0.25">
      <c r="A1421" s="192"/>
      <c r="B1421" s="168" t="s">
        <v>1314</v>
      </c>
      <c r="C1421" s="168" t="s">
        <v>1388</v>
      </c>
      <c r="D1421" s="168" t="s">
        <v>1397</v>
      </c>
      <c r="E1421" s="183" t="s">
        <v>1397</v>
      </c>
      <c r="F1421" s="168" t="s">
        <v>1223</v>
      </c>
      <c r="G1421" s="183" t="s">
        <v>1312</v>
      </c>
      <c r="H1421" s="168" t="s">
        <v>1117</v>
      </c>
      <c r="I1421" s="168" t="s">
        <v>1118</v>
      </c>
      <c r="J1421" s="184">
        <v>1250000</v>
      </c>
      <c r="K1421" s="185"/>
      <c r="L1421" s="168"/>
      <c r="M1421" s="185"/>
      <c r="N1421" s="168"/>
      <c r="O1421" s="168"/>
      <c r="P1421" s="168"/>
      <c r="Q1421" s="168"/>
      <c r="R1421" s="168"/>
      <c r="S1421" s="168"/>
      <c r="T1421" s="168"/>
      <c r="U1421" s="168"/>
      <c r="V1421" s="168"/>
      <c r="W1421" s="168" t="s">
        <v>1165</v>
      </c>
      <c r="X1421" s="183" t="s">
        <v>1160</v>
      </c>
      <c r="Y1421" s="168" t="s">
        <v>55</v>
      </c>
      <c r="Z1421" s="170">
        <v>2017011000179</v>
      </c>
      <c r="AA1421" s="170" t="s">
        <v>1238</v>
      </c>
      <c r="AB1421" s="169" t="s">
        <v>1166</v>
      </c>
      <c r="AC1421" s="169" t="s">
        <v>1167</v>
      </c>
      <c r="AD1421" s="170">
        <v>3202032</v>
      </c>
      <c r="AE1421" s="169" t="s">
        <v>1217</v>
      </c>
      <c r="AF1421" s="169" t="s">
        <v>1218</v>
      </c>
      <c r="AG1421" s="168" t="s">
        <v>1150</v>
      </c>
      <c r="AH1421" s="192"/>
    </row>
    <row r="1422" spans="1:34" ht="98.25" customHeight="1" x14ac:dyDescent="0.25">
      <c r="A1422" s="192"/>
      <c r="B1422" s="168" t="s">
        <v>1314</v>
      </c>
      <c r="C1422" s="168" t="s">
        <v>1388</v>
      </c>
      <c r="D1422" s="168" t="s">
        <v>1397</v>
      </c>
      <c r="E1422" s="183" t="s">
        <v>1397</v>
      </c>
      <c r="F1422" s="168" t="s">
        <v>1223</v>
      </c>
      <c r="G1422" s="183" t="s">
        <v>1312</v>
      </c>
      <c r="H1422" s="168" t="s">
        <v>1117</v>
      </c>
      <c r="I1422" s="168" t="s">
        <v>1118</v>
      </c>
      <c r="J1422" s="184">
        <v>1500000</v>
      </c>
      <c r="K1422" s="185"/>
      <c r="L1422" s="168"/>
      <c r="M1422" s="185"/>
      <c r="N1422" s="168"/>
      <c r="O1422" s="168"/>
      <c r="P1422" s="168"/>
      <c r="Q1422" s="168"/>
      <c r="R1422" s="168"/>
      <c r="S1422" s="168"/>
      <c r="T1422" s="168"/>
      <c r="U1422" s="168"/>
      <c r="V1422" s="168"/>
      <c r="W1422" s="168" t="s">
        <v>1165</v>
      </c>
      <c r="X1422" s="183" t="s">
        <v>1160</v>
      </c>
      <c r="Y1422" s="168" t="s">
        <v>55</v>
      </c>
      <c r="Z1422" s="170">
        <v>2017011000179</v>
      </c>
      <c r="AA1422" s="170" t="s">
        <v>1238</v>
      </c>
      <c r="AB1422" s="169" t="s">
        <v>1166</v>
      </c>
      <c r="AC1422" s="169" t="s">
        <v>1167</v>
      </c>
      <c r="AD1422" s="170">
        <v>3202032</v>
      </c>
      <c r="AE1422" s="169" t="s">
        <v>1217</v>
      </c>
      <c r="AF1422" s="169" t="s">
        <v>1218</v>
      </c>
      <c r="AG1422" s="168" t="s">
        <v>1150</v>
      </c>
      <c r="AH1422" s="192"/>
    </row>
    <row r="1423" spans="1:34" ht="98.25" customHeight="1" x14ac:dyDescent="0.25">
      <c r="A1423" s="192"/>
      <c r="B1423" s="168" t="s">
        <v>1314</v>
      </c>
      <c r="C1423" s="168" t="s">
        <v>1388</v>
      </c>
      <c r="D1423" s="168" t="s">
        <v>1397</v>
      </c>
      <c r="E1423" s="183" t="s">
        <v>1397</v>
      </c>
      <c r="F1423" s="168" t="s">
        <v>1223</v>
      </c>
      <c r="G1423" s="183" t="s">
        <v>1312</v>
      </c>
      <c r="H1423" s="168" t="s">
        <v>1117</v>
      </c>
      <c r="I1423" s="168" t="s">
        <v>1118</v>
      </c>
      <c r="J1423" s="184">
        <v>2250000</v>
      </c>
      <c r="K1423" s="185"/>
      <c r="L1423" s="168"/>
      <c r="M1423" s="185"/>
      <c r="N1423" s="168"/>
      <c r="O1423" s="168"/>
      <c r="P1423" s="168"/>
      <c r="Q1423" s="168"/>
      <c r="R1423" s="168"/>
      <c r="S1423" s="168"/>
      <c r="T1423" s="168"/>
      <c r="U1423" s="168"/>
      <c r="V1423" s="168"/>
      <c r="W1423" s="168" t="s">
        <v>1165</v>
      </c>
      <c r="X1423" s="183" t="s">
        <v>1160</v>
      </c>
      <c r="Y1423" s="168" t="s">
        <v>55</v>
      </c>
      <c r="Z1423" s="170">
        <v>2017011000179</v>
      </c>
      <c r="AA1423" s="170" t="s">
        <v>1238</v>
      </c>
      <c r="AB1423" s="169" t="s">
        <v>1166</v>
      </c>
      <c r="AC1423" s="169" t="s">
        <v>1167</v>
      </c>
      <c r="AD1423" s="170">
        <v>3202032</v>
      </c>
      <c r="AE1423" s="169" t="s">
        <v>1217</v>
      </c>
      <c r="AF1423" s="169" t="s">
        <v>1289</v>
      </c>
      <c r="AG1423" s="168" t="s">
        <v>1192</v>
      </c>
      <c r="AH1423" s="192"/>
    </row>
    <row r="1424" spans="1:34" ht="98.25" customHeight="1" x14ac:dyDescent="0.25">
      <c r="A1424" s="192"/>
      <c r="B1424" s="168" t="s">
        <v>1314</v>
      </c>
      <c r="C1424" s="168" t="s">
        <v>1388</v>
      </c>
      <c r="D1424" s="168" t="s">
        <v>1397</v>
      </c>
      <c r="E1424" s="183" t="s">
        <v>1397</v>
      </c>
      <c r="F1424" s="168" t="s">
        <v>1223</v>
      </c>
      <c r="G1424" s="183" t="s">
        <v>1312</v>
      </c>
      <c r="H1424" s="168" t="s">
        <v>1117</v>
      </c>
      <c r="I1424" s="168" t="s">
        <v>1118</v>
      </c>
      <c r="J1424" s="184">
        <v>2500000</v>
      </c>
      <c r="K1424" s="185"/>
      <c r="L1424" s="168"/>
      <c r="M1424" s="185"/>
      <c r="N1424" s="168"/>
      <c r="O1424" s="168"/>
      <c r="P1424" s="168"/>
      <c r="Q1424" s="168"/>
      <c r="R1424" s="168"/>
      <c r="S1424" s="168"/>
      <c r="T1424" s="168"/>
      <c r="U1424" s="168"/>
      <c r="V1424" s="168"/>
      <c r="W1424" s="168" t="s">
        <v>1165</v>
      </c>
      <c r="X1424" s="183" t="s">
        <v>1160</v>
      </c>
      <c r="Y1424" s="168" t="s">
        <v>55</v>
      </c>
      <c r="Z1424" s="170">
        <v>2017011000179</v>
      </c>
      <c r="AA1424" s="170" t="s">
        <v>1238</v>
      </c>
      <c r="AB1424" s="169" t="s">
        <v>1166</v>
      </c>
      <c r="AC1424" s="169" t="s">
        <v>1167</v>
      </c>
      <c r="AD1424" s="170">
        <v>3202032</v>
      </c>
      <c r="AE1424" s="169" t="s">
        <v>1217</v>
      </c>
      <c r="AF1424" s="169" t="s">
        <v>1218</v>
      </c>
      <c r="AG1424" s="168" t="s">
        <v>1192</v>
      </c>
      <c r="AH1424" s="192"/>
    </row>
    <row r="1425" spans="1:34" ht="98.25" customHeight="1" x14ac:dyDescent="0.25">
      <c r="A1425" s="192"/>
      <c r="B1425" s="168" t="s">
        <v>1314</v>
      </c>
      <c r="C1425" s="168" t="s">
        <v>1388</v>
      </c>
      <c r="D1425" s="168" t="s">
        <v>1397</v>
      </c>
      <c r="E1425" s="183" t="s">
        <v>1397</v>
      </c>
      <c r="F1425" s="168" t="s">
        <v>1223</v>
      </c>
      <c r="G1425" s="183" t="s">
        <v>1312</v>
      </c>
      <c r="H1425" s="168" t="s">
        <v>1117</v>
      </c>
      <c r="I1425" s="168" t="s">
        <v>1118</v>
      </c>
      <c r="J1425" s="184">
        <v>0</v>
      </c>
      <c r="K1425" s="185"/>
      <c r="L1425" s="168"/>
      <c r="M1425" s="185"/>
      <c r="N1425" s="168"/>
      <c r="O1425" s="168"/>
      <c r="P1425" s="168"/>
      <c r="Q1425" s="168"/>
      <c r="R1425" s="168"/>
      <c r="S1425" s="168"/>
      <c r="T1425" s="168"/>
      <c r="U1425" s="168"/>
      <c r="V1425" s="168"/>
      <c r="W1425" s="168" t="s">
        <v>1165</v>
      </c>
      <c r="X1425" s="183" t="s">
        <v>1160</v>
      </c>
      <c r="Y1425" s="168" t="s">
        <v>55</v>
      </c>
      <c r="Z1425" s="170">
        <v>2017011000179</v>
      </c>
      <c r="AA1425" s="170" t="s">
        <v>1238</v>
      </c>
      <c r="AB1425" s="169" t="s">
        <v>1166</v>
      </c>
      <c r="AC1425" s="169" t="s">
        <v>1167</v>
      </c>
      <c r="AD1425" s="170">
        <v>3202032</v>
      </c>
      <c r="AE1425" s="169" t="s">
        <v>1217</v>
      </c>
      <c r="AF1425" s="169" t="s">
        <v>1289</v>
      </c>
      <c r="AG1425" s="168" t="s">
        <v>1395</v>
      </c>
      <c r="AH1425" s="192"/>
    </row>
    <row r="1426" spans="1:34" ht="98.25" customHeight="1" x14ac:dyDescent="0.25">
      <c r="A1426" s="192"/>
      <c r="B1426" s="168" t="s">
        <v>1314</v>
      </c>
      <c r="C1426" s="168" t="s">
        <v>1388</v>
      </c>
      <c r="D1426" s="168" t="s">
        <v>1397</v>
      </c>
      <c r="E1426" s="183" t="s">
        <v>1397</v>
      </c>
      <c r="F1426" s="168" t="s">
        <v>1223</v>
      </c>
      <c r="G1426" s="183" t="s">
        <v>1312</v>
      </c>
      <c r="H1426" s="168" t="s">
        <v>1117</v>
      </c>
      <c r="I1426" s="168" t="s">
        <v>1118</v>
      </c>
      <c r="J1426" s="184">
        <v>2500000</v>
      </c>
      <c r="K1426" s="185"/>
      <c r="L1426" s="168"/>
      <c r="M1426" s="185"/>
      <c r="N1426" s="168"/>
      <c r="O1426" s="168"/>
      <c r="P1426" s="168"/>
      <c r="Q1426" s="168"/>
      <c r="R1426" s="168"/>
      <c r="S1426" s="168"/>
      <c r="T1426" s="168"/>
      <c r="U1426" s="168"/>
      <c r="V1426" s="168"/>
      <c r="W1426" s="168" t="s">
        <v>1165</v>
      </c>
      <c r="X1426" s="183" t="s">
        <v>1160</v>
      </c>
      <c r="Y1426" s="168" t="s">
        <v>55</v>
      </c>
      <c r="Z1426" s="170">
        <v>2017011000179</v>
      </c>
      <c r="AA1426" s="170" t="s">
        <v>1238</v>
      </c>
      <c r="AB1426" s="169" t="s">
        <v>1166</v>
      </c>
      <c r="AC1426" s="169" t="s">
        <v>1167</v>
      </c>
      <c r="AD1426" s="170">
        <v>3202032</v>
      </c>
      <c r="AE1426" s="169" t="s">
        <v>1217</v>
      </c>
      <c r="AF1426" s="169" t="s">
        <v>1289</v>
      </c>
      <c r="AG1426" s="168" t="s">
        <v>1126</v>
      </c>
      <c r="AH1426" s="192"/>
    </row>
    <row r="1427" spans="1:34" ht="98.25" customHeight="1" x14ac:dyDescent="0.25">
      <c r="A1427" s="192"/>
      <c r="B1427" s="168" t="s">
        <v>1314</v>
      </c>
      <c r="C1427" s="168" t="s">
        <v>1388</v>
      </c>
      <c r="D1427" s="168" t="s">
        <v>1397</v>
      </c>
      <c r="E1427" s="183" t="s">
        <v>1397</v>
      </c>
      <c r="F1427" s="168" t="s">
        <v>1223</v>
      </c>
      <c r="G1427" s="183" t="s">
        <v>1312</v>
      </c>
      <c r="H1427" s="168" t="s">
        <v>1117</v>
      </c>
      <c r="I1427" s="168" t="s">
        <v>1118</v>
      </c>
      <c r="J1427" s="184">
        <v>0</v>
      </c>
      <c r="K1427" s="185"/>
      <c r="L1427" s="168"/>
      <c r="M1427" s="185"/>
      <c r="N1427" s="168"/>
      <c r="O1427" s="168"/>
      <c r="P1427" s="168"/>
      <c r="Q1427" s="168"/>
      <c r="R1427" s="168"/>
      <c r="S1427" s="168"/>
      <c r="T1427" s="168"/>
      <c r="U1427" s="168"/>
      <c r="V1427" s="168"/>
      <c r="W1427" s="168" t="s">
        <v>1165</v>
      </c>
      <c r="X1427" s="183" t="s">
        <v>1160</v>
      </c>
      <c r="Y1427" s="168" t="s">
        <v>55</v>
      </c>
      <c r="Z1427" s="170">
        <v>2017011000179</v>
      </c>
      <c r="AA1427" s="170" t="s">
        <v>1238</v>
      </c>
      <c r="AB1427" s="169" t="s">
        <v>1166</v>
      </c>
      <c r="AC1427" s="169" t="s">
        <v>1167</v>
      </c>
      <c r="AD1427" s="170">
        <v>3202032</v>
      </c>
      <c r="AE1427" s="169" t="s">
        <v>1217</v>
      </c>
      <c r="AF1427" s="169" t="s">
        <v>1289</v>
      </c>
      <c r="AG1427" s="168" t="s">
        <v>1192</v>
      </c>
      <c r="AH1427" s="192"/>
    </row>
    <row r="1428" spans="1:34" ht="98.25" customHeight="1" x14ac:dyDescent="0.25">
      <c r="A1428" s="192"/>
      <c r="B1428" s="168" t="s">
        <v>1314</v>
      </c>
      <c r="C1428" s="168" t="s">
        <v>1388</v>
      </c>
      <c r="D1428" s="168" t="s">
        <v>1397</v>
      </c>
      <c r="E1428" s="183" t="s">
        <v>1397</v>
      </c>
      <c r="F1428" s="168" t="s">
        <v>1223</v>
      </c>
      <c r="G1428" s="183" t="s">
        <v>1312</v>
      </c>
      <c r="H1428" s="168" t="s">
        <v>1117</v>
      </c>
      <c r="I1428" s="168" t="s">
        <v>1118</v>
      </c>
      <c r="J1428" s="184">
        <v>0</v>
      </c>
      <c r="K1428" s="185"/>
      <c r="L1428" s="168"/>
      <c r="M1428" s="185"/>
      <c r="N1428" s="168"/>
      <c r="O1428" s="168"/>
      <c r="P1428" s="168"/>
      <c r="Q1428" s="168"/>
      <c r="R1428" s="168"/>
      <c r="S1428" s="168"/>
      <c r="T1428" s="168"/>
      <c r="U1428" s="168"/>
      <c r="V1428" s="168"/>
      <c r="W1428" s="168" t="s">
        <v>1165</v>
      </c>
      <c r="X1428" s="183" t="s">
        <v>1160</v>
      </c>
      <c r="Y1428" s="168" t="s">
        <v>55</v>
      </c>
      <c r="Z1428" s="170">
        <v>2017011000179</v>
      </c>
      <c r="AA1428" s="170" t="s">
        <v>1238</v>
      </c>
      <c r="AB1428" s="169" t="s">
        <v>1166</v>
      </c>
      <c r="AC1428" s="169" t="s">
        <v>1167</v>
      </c>
      <c r="AD1428" s="170">
        <v>3202032</v>
      </c>
      <c r="AE1428" s="169" t="s">
        <v>1217</v>
      </c>
      <c r="AF1428" s="169" t="s">
        <v>1289</v>
      </c>
      <c r="AG1428" s="168" t="s">
        <v>1192</v>
      </c>
      <c r="AH1428" s="192"/>
    </row>
    <row r="1429" spans="1:34" ht="98.25" customHeight="1" x14ac:dyDescent="0.25">
      <c r="A1429" s="192"/>
      <c r="B1429" s="168" t="s">
        <v>1314</v>
      </c>
      <c r="C1429" s="168" t="s">
        <v>1388</v>
      </c>
      <c r="D1429" s="168" t="s">
        <v>1397</v>
      </c>
      <c r="E1429" s="183" t="s">
        <v>1397</v>
      </c>
      <c r="F1429" s="168" t="s">
        <v>1223</v>
      </c>
      <c r="G1429" s="183" t="s">
        <v>1312</v>
      </c>
      <c r="H1429" s="168" t="s">
        <v>1117</v>
      </c>
      <c r="I1429" s="168" t="s">
        <v>1118</v>
      </c>
      <c r="J1429" s="184">
        <v>5000000</v>
      </c>
      <c r="K1429" s="185"/>
      <c r="L1429" s="168"/>
      <c r="M1429" s="185"/>
      <c r="N1429" s="168"/>
      <c r="O1429" s="168"/>
      <c r="P1429" s="168"/>
      <c r="Q1429" s="168"/>
      <c r="R1429" s="168"/>
      <c r="S1429" s="168"/>
      <c r="T1429" s="168"/>
      <c r="U1429" s="168"/>
      <c r="V1429" s="168"/>
      <c r="W1429" s="168" t="s">
        <v>1165</v>
      </c>
      <c r="X1429" s="183" t="s">
        <v>1160</v>
      </c>
      <c r="Y1429" s="168" t="s">
        <v>55</v>
      </c>
      <c r="Z1429" s="170">
        <v>2017011000179</v>
      </c>
      <c r="AA1429" s="170" t="s">
        <v>1238</v>
      </c>
      <c r="AB1429" s="169" t="s">
        <v>1166</v>
      </c>
      <c r="AC1429" s="169" t="s">
        <v>1167</v>
      </c>
      <c r="AD1429" s="170">
        <v>3202032</v>
      </c>
      <c r="AE1429" s="169" t="s">
        <v>1217</v>
      </c>
      <c r="AF1429" s="169" t="s">
        <v>1289</v>
      </c>
      <c r="AG1429" s="168" t="s">
        <v>1147</v>
      </c>
      <c r="AH1429" s="192"/>
    </row>
    <row r="1430" spans="1:34" ht="98.25" customHeight="1" x14ac:dyDescent="0.25">
      <c r="A1430" s="192"/>
      <c r="B1430" s="168" t="s">
        <v>1314</v>
      </c>
      <c r="C1430" s="168" t="s">
        <v>1388</v>
      </c>
      <c r="D1430" s="168" t="s">
        <v>1397</v>
      </c>
      <c r="E1430" s="183" t="s">
        <v>1397</v>
      </c>
      <c r="F1430" s="168" t="s">
        <v>1223</v>
      </c>
      <c r="G1430" s="183" t="s">
        <v>1312</v>
      </c>
      <c r="H1430" s="168" t="s">
        <v>1117</v>
      </c>
      <c r="I1430" s="168" t="s">
        <v>1118</v>
      </c>
      <c r="J1430" s="184">
        <v>10000000</v>
      </c>
      <c r="K1430" s="185"/>
      <c r="L1430" s="168"/>
      <c r="M1430" s="185"/>
      <c r="N1430" s="168"/>
      <c r="O1430" s="168"/>
      <c r="P1430" s="168"/>
      <c r="Q1430" s="168"/>
      <c r="R1430" s="168"/>
      <c r="S1430" s="168"/>
      <c r="T1430" s="168"/>
      <c r="U1430" s="168"/>
      <c r="V1430" s="168"/>
      <c r="W1430" s="168" t="s">
        <v>1165</v>
      </c>
      <c r="X1430" s="183" t="s">
        <v>1160</v>
      </c>
      <c r="Y1430" s="168" t="s">
        <v>55</v>
      </c>
      <c r="Z1430" s="170">
        <v>2017011000179</v>
      </c>
      <c r="AA1430" s="170" t="s">
        <v>1238</v>
      </c>
      <c r="AB1430" s="169" t="s">
        <v>1166</v>
      </c>
      <c r="AC1430" s="169" t="s">
        <v>1167</v>
      </c>
      <c r="AD1430" s="170">
        <v>3202032</v>
      </c>
      <c r="AE1430" s="169" t="s">
        <v>1217</v>
      </c>
      <c r="AF1430" s="169" t="s">
        <v>1218</v>
      </c>
      <c r="AG1430" s="168" t="s">
        <v>1147</v>
      </c>
      <c r="AH1430" s="192"/>
    </row>
    <row r="1431" spans="1:34" ht="98.25" customHeight="1" x14ac:dyDescent="0.25">
      <c r="A1431" s="192"/>
      <c r="B1431" s="168" t="s">
        <v>1314</v>
      </c>
      <c r="C1431" s="168" t="s">
        <v>1388</v>
      </c>
      <c r="D1431" s="168" t="s">
        <v>1397</v>
      </c>
      <c r="E1431" s="183" t="s">
        <v>1397</v>
      </c>
      <c r="F1431" s="168" t="s">
        <v>1116</v>
      </c>
      <c r="G1431" s="183" t="s">
        <v>1158</v>
      </c>
      <c r="H1431" s="168" t="s">
        <v>1117</v>
      </c>
      <c r="I1431" s="168" t="s">
        <v>1118</v>
      </c>
      <c r="J1431" s="184">
        <v>14355334</v>
      </c>
      <c r="K1431" s="185"/>
      <c r="L1431" s="168"/>
      <c r="M1431" s="185"/>
      <c r="N1431" s="168"/>
      <c r="O1431" s="168"/>
      <c r="P1431" s="168"/>
      <c r="Q1431" s="168"/>
      <c r="R1431" s="168"/>
      <c r="S1431" s="168"/>
      <c r="T1431" s="168"/>
      <c r="U1431" s="168"/>
      <c r="V1431" s="168"/>
      <c r="W1431" s="168" t="s">
        <v>1165</v>
      </c>
      <c r="X1431" s="183" t="s">
        <v>1160</v>
      </c>
      <c r="Y1431" s="168" t="s">
        <v>55</v>
      </c>
      <c r="Z1431" s="170">
        <v>2017011000179</v>
      </c>
      <c r="AA1431" s="170" t="s">
        <v>1238</v>
      </c>
      <c r="AB1431" s="169" t="s">
        <v>1166</v>
      </c>
      <c r="AC1431" s="169" t="s">
        <v>1173</v>
      </c>
      <c r="AD1431" s="170">
        <v>3202031</v>
      </c>
      <c r="AE1431" s="169" t="s">
        <v>1174</v>
      </c>
      <c r="AF1431" s="169" t="s">
        <v>1249</v>
      </c>
      <c r="AG1431" s="168" t="s">
        <v>1128</v>
      </c>
      <c r="AH1431" s="192"/>
    </row>
    <row r="1432" spans="1:34" ht="98.25" customHeight="1" x14ac:dyDescent="0.25">
      <c r="A1432" s="192"/>
      <c r="B1432" s="168" t="s">
        <v>1314</v>
      </c>
      <c r="C1432" s="168" t="s">
        <v>1388</v>
      </c>
      <c r="D1432" s="168" t="s">
        <v>1397</v>
      </c>
      <c r="E1432" s="183" t="s">
        <v>1397</v>
      </c>
      <c r="F1432" s="168" t="s">
        <v>1116</v>
      </c>
      <c r="G1432" s="183" t="s">
        <v>1158</v>
      </c>
      <c r="H1432" s="168" t="s">
        <v>1117</v>
      </c>
      <c r="I1432" s="168" t="s">
        <v>1118</v>
      </c>
      <c r="J1432" s="184">
        <v>31006306</v>
      </c>
      <c r="K1432" s="185"/>
      <c r="L1432" s="168"/>
      <c r="M1432" s="185"/>
      <c r="N1432" s="168"/>
      <c r="O1432" s="168"/>
      <c r="P1432" s="168"/>
      <c r="Q1432" s="168"/>
      <c r="R1432" s="168"/>
      <c r="S1432" s="168"/>
      <c r="T1432" s="168"/>
      <c r="U1432" s="168"/>
      <c r="V1432" s="168"/>
      <c r="W1432" s="168" t="s">
        <v>1165</v>
      </c>
      <c r="X1432" s="183" t="s">
        <v>1160</v>
      </c>
      <c r="Y1432" s="168" t="s">
        <v>55</v>
      </c>
      <c r="Z1432" s="170">
        <v>2017011000179</v>
      </c>
      <c r="AA1432" s="170" t="s">
        <v>1238</v>
      </c>
      <c r="AB1432" s="169" t="s">
        <v>1166</v>
      </c>
      <c r="AC1432" s="169" t="s">
        <v>1173</v>
      </c>
      <c r="AD1432" s="170">
        <v>3202031</v>
      </c>
      <c r="AE1432" s="169" t="s">
        <v>1174</v>
      </c>
      <c r="AF1432" s="169" t="s">
        <v>1249</v>
      </c>
      <c r="AG1432" s="168" t="s">
        <v>1128</v>
      </c>
      <c r="AH1432" s="192"/>
    </row>
    <row r="1433" spans="1:34" ht="98.25" customHeight="1" x14ac:dyDescent="0.25">
      <c r="A1433" s="192"/>
      <c r="B1433" s="168" t="s">
        <v>1314</v>
      </c>
      <c r="C1433" s="168" t="s">
        <v>1388</v>
      </c>
      <c r="D1433" s="168" t="s">
        <v>1397</v>
      </c>
      <c r="E1433" s="183" t="s">
        <v>1397</v>
      </c>
      <c r="F1433" s="168" t="s">
        <v>1152</v>
      </c>
      <c r="G1433" s="183" t="s">
        <v>1158</v>
      </c>
      <c r="H1433" s="168" t="s">
        <v>1117</v>
      </c>
      <c r="I1433" s="168" t="s">
        <v>1118</v>
      </c>
      <c r="J1433" s="184">
        <v>3000000</v>
      </c>
      <c r="K1433" s="185"/>
      <c r="L1433" s="168"/>
      <c r="M1433" s="185"/>
      <c r="N1433" s="168"/>
      <c r="O1433" s="168"/>
      <c r="P1433" s="168"/>
      <c r="Q1433" s="168"/>
      <c r="R1433" s="168"/>
      <c r="S1433" s="168"/>
      <c r="T1433" s="168"/>
      <c r="U1433" s="168"/>
      <c r="V1433" s="168"/>
      <c r="W1433" s="168" t="s">
        <v>1165</v>
      </c>
      <c r="X1433" s="183" t="s">
        <v>1160</v>
      </c>
      <c r="Y1433" s="168" t="s">
        <v>55</v>
      </c>
      <c r="Z1433" s="170">
        <v>2017011000179</v>
      </c>
      <c r="AA1433" s="170" t="s">
        <v>1238</v>
      </c>
      <c r="AB1433" s="169" t="s">
        <v>1166</v>
      </c>
      <c r="AC1433" s="169" t="s">
        <v>1173</v>
      </c>
      <c r="AD1433" s="170">
        <v>3202031</v>
      </c>
      <c r="AE1433" s="169" t="s">
        <v>1174</v>
      </c>
      <c r="AF1433" s="169" t="s">
        <v>1249</v>
      </c>
      <c r="AG1433" s="168" t="s">
        <v>1126</v>
      </c>
      <c r="AH1433" s="192"/>
    </row>
    <row r="1434" spans="1:34" ht="98.25" customHeight="1" x14ac:dyDescent="0.25">
      <c r="A1434" s="192"/>
      <c r="B1434" s="168" t="s">
        <v>1314</v>
      </c>
      <c r="C1434" s="168" t="s">
        <v>1388</v>
      </c>
      <c r="D1434" s="168" t="s">
        <v>1397</v>
      </c>
      <c r="E1434" s="183" t="s">
        <v>1397</v>
      </c>
      <c r="F1434" s="168" t="s">
        <v>1223</v>
      </c>
      <c r="G1434" s="183" t="s">
        <v>1312</v>
      </c>
      <c r="H1434" s="168" t="s">
        <v>1117</v>
      </c>
      <c r="I1434" s="168" t="s">
        <v>1118</v>
      </c>
      <c r="J1434" s="184">
        <v>1800000</v>
      </c>
      <c r="K1434" s="185"/>
      <c r="L1434" s="168"/>
      <c r="M1434" s="185"/>
      <c r="N1434" s="168"/>
      <c r="O1434" s="168"/>
      <c r="P1434" s="168"/>
      <c r="Q1434" s="168"/>
      <c r="R1434" s="168"/>
      <c r="S1434" s="168"/>
      <c r="T1434" s="168"/>
      <c r="U1434" s="168"/>
      <c r="V1434" s="168"/>
      <c r="W1434" s="168" t="s">
        <v>1165</v>
      </c>
      <c r="X1434" s="183" t="s">
        <v>1160</v>
      </c>
      <c r="Y1434" s="168" t="s">
        <v>55</v>
      </c>
      <c r="Z1434" s="170">
        <v>2017011000179</v>
      </c>
      <c r="AA1434" s="170" t="s">
        <v>1238</v>
      </c>
      <c r="AB1434" s="169" t="s">
        <v>1166</v>
      </c>
      <c r="AC1434" s="169" t="s">
        <v>1173</v>
      </c>
      <c r="AD1434" s="170">
        <v>3202031</v>
      </c>
      <c r="AE1434" s="169" t="s">
        <v>1174</v>
      </c>
      <c r="AF1434" s="169" t="s">
        <v>1249</v>
      </c>
      <c r="AG1434" s="168" t="s">
        <v>1124</v>
      </c>
      <c r="AH1434" s="192"/>
    </row>
    <row r="1435" spans="1:34" ht="98.25" customHeight="1" x14ac:dyDescent="0.25">
      <c r="A1435" s="192"/>
      <c r="B1435" s="168" t="s">
        <v>1314</v>
      </c>
      <c r="C1435" s="168" t="s">
        <v>1388</v>
      </c>
      <c r="D1435" s="168" t="s">
        <v>1397</v>
      </c>
      <c r="E1435" s="183" t="s">
        <v>1397</v>
      </c>
      <c r="F1435" s="168" t="s">
        <v>1223</v>
      </c>
      <c r="G1435" s="183" t="s">
        <v>1312</v>
      </c>
      <c r="H1435" s="168" t="s">
        <v>1117</v>
      </c>
      <c r="I1435" s="168" t="s">
        <v>1118</v>
      </c>
      <c r="J1435" s="184">
        <v>2000000</v>
      </c>
      <c r="K1435" s="185"/>
      <c r="L1435" s="168"/>
      <c r="M1435" s="185"/>
      <c r="N1435" s="168"/>
      <c r="O1435" s="168"/>
      <c r="P1435" s="168"/>
      <c r="Q1435" s="168"/>
      <c r="R1435" s="168"/>
      <c r="S1435" s="168"/>
      <c r="T1435" s="168"/>
      <c r="U1435" s="168"/>
      <c r="V1435" s="168"/>
      <c r="W1435" s="168" t="s">
        <v>1165</v>
      </c>
      <c r="X1435" s="183" t="s">
        <v>1160</v>
      </c>
      <c r="Y1435" s="168" t="s">
        <v>55</v>
      </c>
      <c r="Z1435" s="170">
        <v>2017011000179</v>
      </c>
      <c r="AA1435" s="170" t="s">
        <v>1238</v>
      </c>
      <c r="AB1435" s="169" t="s">
        <v>1166</v>
      </c>
      <c r="AC1435" s="169" t="s">
        <v>1173</v>
      </c>
      <c r="AD1435" s="170">
        <v>3202031</v>
      </c>
      <c r="AE1435" s="169" t="s">
        <v>1174</v>
      </c>
      <c r="AF1435" s="169" t="s">
        <v>1249</v>
      </c>
      <c r="AG1435" s="168" t="s">
        <v>1124</v>
      </c>
      <c r="AH1435" s="192"/>
    </row>
    <row r="1436" spans="1:34" ht="98.25" customHeight="1" x14ac:dyDescent="0.25">
      <c r="A1436" s="192"/>
      <c r="B1436" s="168" t="s">
        <v>1314</v>
      </c>
      <c r="C1436" s="168" t="s">
        <v>1388</v>
      </c>
      <c r="D1436" s="168" t="s">
        <v>1397</v>
      </c>
      <c r="E1436" s="183" t="s">
        <v>1397</v>
      </c>
      <c r="F1436" s="168" t="s">
        <v>1116</v>
      </c>
      <c r="G1436" s="183" t="s">
        <v>1158</v>
      </c>
      <c r="H1436" s="168" t="s">
        <v>1117</v>
      </c>
      <c r="I1436" s="168" t="s">
        <v>1118</v>
      </c>
      <c r="J1436" s="184">
        <v>8440236</v>
      </c>
      <c r="K1436" s="185"/>
      <c r="L1436" s="168"/>
      <c r="M1436" s="185"/>
      <c r="N1436" s="168"/>
      <c r="O1436" s="168"/>
      <c r="P1436" s="168"/>
      <c r="Q1436" s="168"/>
      <c r="R1436" s="168"/>
      <c r="S1436" s="168"/>
      <c r="T1436" s="168"/>
      <c r="U1436" s="168"/>
      <c r="V1436" s="168"/>
      <c r="W1436" s="168" t="s">
        <v>1165</v>
      </c>
      <c r="X1436" s="183" t="s">
        <v>1160</v>
      </c>
      <c r="Y1436" s="168" t="s">
        <v>55</v>
      </c>
      <c r="Z1436" s="170">
        <v>2017011000179</v>
      </c>
      <c r="AA1436" s="170" t="s">
        <v>1238</v>
      </c>
      <c r="AB1436" s="169" t="s">
        <v>1166</v>
      </c>
      <c r="AC1436" s="169" t="s">
        <v>1269</v>
      </c>
      <c r="AD1436" s="170">
        <v>3202005</v>
      </c>
      <c r="AE1436" s="169" t="s">
        <v>1270</v>
      </c>
      <c r="AF1436" s="169" t="s">
        <v>1272</v>
      </c>
      <c r="AG1436" s="168" t="s">
        <v>1128</v>
      </c>
      <c r="AH1436" s="192"/>
    </row>
    <row r="1437" spans="1:34" ht="98.25" customHeight="1" x14ac:dyDescent="0.25">
      <c r="A1437" s="192"/>
      <c r="B1437" s="168" t="s">
        <v>1314</v>
      </c>
      <c r="C1437" s="168" t="s">
        <v>1388</v>
      </c>
      <c r="D1437" s="168" t="s">
        <v>1397</v>
      </c>
      <c r="E1437" s="183" t="s">
        <v>1397</v>
      </c>
      <c r="F1437" s="168" t="s">
        <v>1116</v>
      </c>
      <c r="G1437" s="183" t="s">
        <v>1158</v>
      </c>
      <c r="H1437" s="168" t="s">
        <v>1117</v>
      </c>
      <c r="I1437" s="168" t="s">
        <v>1118</v>
      </c>
      <c r="J1437" s="184">
        <v>4753733.3333333302</v>
      </c>
      <c r="K1437" s="185"/>
      <c r="L1437" s="168"/>
      <c r="M1437" s="185"/>
      <c r="N1437" s="168"/>
      <c r="O1437" s="168"/>
      <c r="P1437" s="168"/>
      <c r="Q1437" s="168"/>
      <c r="R1437" s="168"/>
      <c r="S1437" s="168"/>
      <c r="T1437" s="168"/>
      <c r="U1437" s="168"/>
      <c r="V1437" s="168"/>
      <c r="W1437" s="168" t="s">
        <v>1165</v>
      </c>
      <c r="X1437" s="183" t="s">
        <v>1160</v>
      </c>
      <c r="Y1437" s="168" t="s">
        <v>55</v>
      </c>
      <c r="Z1437" s="170">
        <v>2017011000179</v>
      </c>
      <c r="AA1437" s="170" t="s">
        <v>1238</v>
      </c>
      <c r="AB1437" s="169" t="s">
        <v>1166</v>
      </c>
      <c r="AC1437" s="169" t="s">
        <v>1269</v>
      </c>
      <c r="AD1437" s="170">
        <v>3202005</v>
      </c>
      <c r="AE1437" s="169" t="s">
        <v>1270</v>
      </c>
      <c r="AF1437" s="169" t="s">
        <v>1272</v>
      </c>
      <c r="AG1437" s="168" t="s">
        <v>1128</v>
      </c>
      <c r="AH1437" s="192"/>
    </row>
    <row r="1438" spans="1:34" ht="98.25" customHeight="1" x14ac:dyDescent="0.25">
      <c r="A1438" s="192"/>
      <c r="B1438" s="168" t="s">
        <v>1314</v>
      </c>
      <c r="C1438" s="168" t="s">
        <v>1388</v>
      </c>
      <c r="D1438" s="168" t="s">
        <v>1397</v>
      </c>
      <c r="E1438" s="183" t="s">
        <v>1397</v>
      </c>
      <c r="F1438" s="168" t="s">
        <v>1116</v>
      </c>
      <c r="G1438" s="183" t="s">
        <v>1158</v>
      </c>
      <c r="H1438" s="168" t="s">
        <v>1117</v>
      </c>
      <c r="I1438" s="168" t="s">
        <v>1118</v>
      </c>
      <c r="J1438" s="184">
        <v>15532705</v>
      </c>
      <c r="K1438" s="185"/>
      <c r="L1438" s="168"/>
      <c r="M1438" s="185"/>
      <c r="N1438" s="168"/>
      <c r="O1438" s="168"/>
      <c r="P1438" s="168"/>
      <c r="Q1438" s="168"/>
      <c r="R1438" s="168"/>
      <c r="S1438" s="168"/>
      <c r="T1438" s="168"/>
      <c r="U1438" s="168"/>
      <c r="V1438" s="168"/>
      <c r="W1438" s="168" t="s">
        <v>1165</v>
      </c>
      <c r="X1438" s="183" t="s">
        <v>1160</v>
      </c>
      <c r="Y1438" s="168" t="s">
        <v>55</v>
      </c>
      <c r="Z1438" s="170">
        <v>2017011000179</v>
      </c>
      <c r="AA1438" s="170" t="s">
        <v>1238</v>
      </c>
      <c r="AB1438" s="169" t="s">
        <v>1166</v>
      </c>
      <c r="AC1438" s="169" t="s">
        <v>1269</v>
      </c>
      <c r="AD1438" s="170">
        <v>3202005</v>
      </c>
      <c r="AE1438" s="169" t="s">
        <v>1270</v>
      </c>
      <c r="AF1438" s="169" t="s">
        <v>1272</v>
      </c>
      <c r="AG1438" s="168" t="s">
        <v>1128</v>
      </c>
      <c r="AH1438" s="192"/>
    </row>
    <row r="1439" spans="1:34" ht="98.25" customHeight="1" x14ac:dyDescent="0.25">
      <c r="A1439" s="192"/>
      <c r="B1439" s="168" t="s">
        <v>1314</v>
      </c>
      <c r="C1439" s="168" t="s">
        <v>1388</v>
      </c>
      <c r="D1439" s="168" t="s">
        <v>1397</v>
      </c>
      <c r="E1439" s="183" t="s">
        <v>1397</v>
      </c>
      <c r="F1439" s="168" t="s">
        <v>1116</v>
      </c>
      <c r="G1439" s="183" t="s">
        <v>1158</v>
      </c>
      <c r="H1439" s="168" t="s">
        <v>1117</v>
      </c>
      <c r="I1439" s="168" t="s">
        <v>1118</v>
      </c>
      <c r="J1439" s="184">
        <v>50388000</v>
      </c>
      <c r="K1439" s="185"/>
      <c r="L1439" s="168"/>
      <c r="M1439" s="185"/>
      <c r="N1439" s="168"/>
      <c r="O1439" s="168"/>
      <c r="P1439" s="168"/>
      <c r="Q1439" s="168"/>
      <c r="R1439" s="168"/>
      <c r="S1439" s="168"/>
      <c r="T1439" s="168"/>
      <c r="U1439" s="168"/>
      <c r="V1439" s="168"/>
      <c r="W1439" s="168" t="s">
        <v>1165</v>
      </c>
      <c r="X1439" s="183" t="s">
        <v>1160</v>
      </c>
      <c r="Y1439" s="168" t="s">
        <v>55</v>
      </c>
      <c r="Z1439" s="170">
        <v>2017011000179</v>
      </c>
      <c r="AA1439" s="170" t="s">
        <v>1238</v>
      </c>
      <c r="AB1439" s="169" t="s">
        <v>1166</v>
      </c>
      <c r="AC1439" s="169" t="s">
        <v>1269</v>
      </c>
      <c r="AD1439" s="170">
        <v>3202005</v>
      </c>
      <c r="AE1439" s="169" t="s">
        <v>1270</v>
      </c>
      <c r="AF1439" s="169" t="s">
        <v>1272</v>
      </c>
      <c r="AG1439" s="168" t="s">
        <v>1128</v>
      </c>
      <c r="AH1439" s="192"/>
    </row>
    <row r="1440" spans="1:34" ht="98.25" customHeight="1" x14ac:dyDescent="0.25">
      <c r="A1440" s="192"/>
      <c r="B1440" s="168" t="s">
        <v>1314</v>
      </c>
      <c r="C1440" s="168" t="s">
        <v>1388</v>
      </c>
      <c r="D1440" s="168" t="s">
        <v>1397</v>
      </c>
      <c r="E1440" s="183" t="s">
        <v>1397</v>
      </c>
      <c r="F1440" s="168" t="s">
        <v>1152</v>
      </c>
      <c r="G1440" s="183" t="s">
        <v>1158</v>
      </c>
      <c r="H1440" s="168" t="s">
        <v>1117</v>
      </c>
      <c r="I1440" s="168" t="s">
        <v>1118</v>
      </c>
      <c r="J1440" s="184">
        <v>3600000</v>
      </c>
      <c r="K1440" s="185"/>
      <c r="L1440" s="168"/>
      <c r="M1440" s="185"/>
      <c r="N1440" s="168"/>
      <c r="O1440" s="168"/>
      <c r="P1440" s="168"/>
      <c r="Q1440" s="168"/>
      <c r="R1440" s="168"/>
      <c r="S1440" s="168"/>
      <c r="T1440" s="168"/>
      <c r="U1440" s="168"/>
      <c r="V1440" s="168"/>
      <c r="W1440" s="168" t="s">
        <v>1165</v>
      </c>
      <c r="X1440" s="183" t="s">
        <v>1160</v>
      </c>
      <c r="Y1440" s="168" t="s">
        <v>55</v>
      </c>
      <c r="Z1440" s="170">
        <v>2017011000179</v>
      </c>
      <c r="AA1440" s="170" t="s">
        <v>1238</v>
      </c>
      <c r="AB1440" s="169" t="s">
        <v>1166</v>
      </c>
      <c r="AC1440" s="169" t="s">
        <v>1269</v>
      </c>
      <c r="AD1440" s="170">
        <v>3202005</v>
      </c>
      <c r="AE1440" s="169" t="s">
        <v>1270</v>
      </c>
      <c r="AF1440" s="169" t="s">
        <v>1272</v>
      </c>
      <c r="AG1440" s="168" t="s">
        <v>1124</v>
      </c>
      <c r="AH1440" s="192"/>
    </row>
    <row r="1441" spans="1:34" ht="98.25" customHeight="1" x14ac:dyDescent="0.25">
      <c r="A1441" s="192"/>
      <c r="B1441" s="168" t="s">
        <v>1314</v>
      </c>
      <c r="C1441" s="168" t="s">
        <v>1388</v>
      </c>
      <c r="D1441" s="168" t="s">
        <v>1397</v>
      </c>
      <c r="E1441" s="183" t="s">
        <v>1397</v>
      </c>
      <c r="F1441" s="168" t="s">
        <v>1152</v>
      </c>
      <c r="G1441" s="183" t="s">
        <v>1158</v>
      </c>
      <c r="H1441" s="168" t="s">
        <v>1117</v>
      </c>
      <c r="I1441" s="168" t="s">
        <v>1118</v>
      </c>
      <c r="J1441" s="184">
        <v>6472000</v>
      </c>
      <c r="K1441" s="185"/>
      <c r="L1441" s="168"/>
      <c r="M1441" s="185"/>
      <c r="N1441" s="168"/>
      <c r="O1441" s="168"/>
      <c r="P1441" s="168"/>
      <c r="Q1441" s="168"/>
      <c r="R1441" s="168"/>
      <c r="S1441" s="168"/>
      <c r="T1441" s="168"/>
      <c r="U1441" s="168"/>
      <c r="V1441" s="168"/>
      <c r="W1441" s="168" t="s">
        <v>1165</v>
      </c>
      <c r="X1441" s="183" t="s">
        <v>1160</v>
      </c>
      <c r="Y1441" s="168" t="s">
        <v>55</v>
      </c>
      <c r="Z1441" s="170">
        <v>2017011000179</v>
      </c>
      <c r="AA1441" s="170" t="s">
        <v>1238</v>
      </c>
      <c r="AB1441" s="169" t="s">
        <v>1166</v>
      </c>
      <c r="AC1441" s="169" t="s">
        <v>1269</v>
      </c>
      <c r="AD1441" s="170">
        <v>3202005</v>
      </c>
      <c r="AE1441" s="169" t="s">
        <v>1270</v>
      </c>
      <c r="AF1441" s="169" t="s">
        <v>1272</v>
      </c>
      <c r="AG1441" s="168" t="s">
        <v>1150</v>
      </c>
      <c r="AH1441" s="192"/>
    </row>
    <row r="1442" spans="1:34" ht="98.25" customHeight="1" x14ac:dyDescent="0.25">
      <c r="A1442" s="192"/>
      <c r="B1442" s="168" t="s">
        <v>1314</v>
      </c>
      <c r="C1442" s="168" t="s">
        <v>1388</v>
      </c>
      <c r="D1442" s="168" t="s">
        <v>1397</v>
      </c>
      <c r="E1442" s="183" t="s">
        <v>1397</v>
      </c>
      <c r="F1442" s="168" t="s">
        <v>1152</v>
      </c>
      <c r="G1442" s="183" t="s">
        <v>1158</v>
      </c>
      <c r="H1442" s="168" t="s">
        <v>1117</v>
      </c>
      <c r="I1442" s="168" t="s">
        <v>1118</v>
      </c>
      <c r="J1442" s="184">
        <v>10000000</v>
      </c>
      <c r="K1442" s="185"/>
      <c r="L1442" s="168"/>
      <c r="M1442" s="185"/>
      <c r="N1442" s="168"/>
      <c r="O1442" s="168"/>
      <c r="P1442" s="168"/>
      <c r="Q1442" s="168"/>
      <c r="R1442" s="168"/>
      <c r="S1442" s="168"/>
      <c r="T1442" s="168"/>
      <c r="U1442" s="168"/>
      <c r="V1442" s="168"/>
      <c r="W1442" s="168" t="s">
        <v>1165</v>
      </c>
      <c r="X1442" s="183" t="s">
        <v>1160</v>
      </c>
      <c r="Y1442" s="168" t="s">
        <v>55</v>
      </c>
      <c r="Z1442" s="170">
        <v>2017011000179</v>
      </c>
      <c r="AA1442" s="170" t="s">
        <v>1238</v>
      </c>
      <c r="AB1442" s="169" t="s">
        <v>1166</v>
      </c>
      <c r="AC1442" s="169" t="s">
        <v>1269</v>
      </c>
      <c r="AD1442" s="170">
        <v>3202005</v>
      </c>
      <c r="AE1442" s="169" t="s">
        <v>1270</v>
      </c>
      <c r="AF1442" s="169" t="s">
        <v>1272</v>
      </c>
      <c r="AG1442" s="168" t="s">
        <v>1192</v>
      </c>
      <c r="AH1442" s="192"/>
    </row>
    <row r="1443" spans="1:34" ht="98.25" customHeight="1" x14ac:dyDescent="0.25">
      <c r="A1443" s="192"/>
      <c r="B1443" s="168" t="s">
        <v>1314</v>
      </c>
      <c r="C1443" s="168" t="s">
        <v>1388</v>
      </c>
      <c r="D1443" s="168" t="s">
        <v>1397</v>
      </c>
      <c r="E1443" s="183" t="s">
        <v>1397</v>
      </c>
      <c r="F1443" s="168" t="s">
        <v>1116</v>
      </c>
      <c r="G1443" s="183" t="s">
        <v>1158</v>
      </c>
      <c r="H1443" s="168" t="s">
        <v>1117</v>
      </c>
      <c r="I1443" s="168" t="s">
        <v>1118</v>
      </c>
      <c r="J1443" s="184">
        <v>34885400</v>
      </c>
      <c r="K1443" s="185"/>
      <c r="L1443" s="168"/>
      <c r="M1443" s="185"/>
      <c r="N1443" s="168"/>
      <c r="O1443" s="168"/>
      <c r="P1443" s="168"/>
      <c r="Q1443" s="168"/>
      <c r="R1443" s="168"/>
      <c r="S1443" s="168"/>
      <c r="T1443" s="168"/>
      <c r="U1443" s="168"/>
      <c r="V1443" s="168"/>
      <c r="W1443" s="168" t="s">
        <v>1165</v>
      </c>
      <c r="X1443" s="183" t="s">
        <v>1160</v>
      </c>
      <c r="Y1443" s="168" t="s">
        <v>55</v>
      </c>
      <c r="Z1443" s="170">
        <v>2017011000179</v>
      </c>
      <c r="AA1443" s="170" t="s">
        <v>1238</v>
      </c>
      <c r="AB1443" s="169" t="s">
        <v>1224</v>
      </c>
      <c r="AC1443" s="169" t="s">
        <v>1275</v>
      </c>
      <c r="AD1443" s="170">
        <v>3202014</v>
      </c>
      <c r="AE1443" s="169" t="s">
        <v>1278</v>
      </c>
      <c r="AF1443" s="169" t="s">
        <v>1279</v>
      </c>
      <c r="AG1443" s="168" t="s">
        <v>1128</v>
      </c>
      <c r="AH1443" s="192"/>
    </row>
    <row r="1444" spans="1:34" ht="98.25" customHeight="1" x14ac:dyDescent="0.25">
      <c r="A1444" s="192"/>
      <c r="B1444" s="168" t="s">
        <v>1314</v>
      </c>
      <c r="C1444" s="168" t="s">
        <v>1388</v>
      </c>
      <c r="D1444" s="168" t="s">
        <v>1397</v>
      </c>
      <c r="E1444" s="183" t="s">
        <v>1397</v>
      </c>
      <c r="F1444" s="168" t="s">
        <v>1152</v>
      </c>
      <c r="G1444" s="183" t="s">
        <v>1158</v>
      </c>
      <c r="H1444" s="168" t="s">
        <v>1117</v>
      </c>
      <c r="I1444" s="168" t="s">
        <v>1118</v>
      </c>
      <c r="J1444" s="184">
        <v>1400000</v>
      </c>
      <c r="K1444" s="185"/>
      <c r="L1444" s="168"/>
      <c r="M1444" s="185"/>
      <c r="N1444" s="168"/>
      <c r="O1444" s="168"/>
      <c r="P1444" s="168"/>
      <c r="Q1444" s="168"/>
      <c r="R1444" s="168"/>
      <c r="S1444" s="168"/>
      <c r="T1444" s="168"/>
      <c r="U1444" s="168"/>
      <c r="V1444" s="168"/>
      <c r="W1444" s="168" t="s">
        <v>1165</v>
      </c>
      <c r="X1444" s="183" t="s">
        <v>1160</v>
      </c>
      <c r="Y1444" s="168" t="s">
        <v>55</v>
      </c>
      <c r="Z1444" s="170">
        <v>2017011000179</v>
      </c>
      <c r="AA1444" s="170" t="s">
        <v>1238</v>
      </c>
      <c r="AB1444" s="169" t="s">
        <v>1224</v>
      </c>
      <c r="AC1444" s="169" t="s">
        <v>1275</v>
      </c>
      <c r="AD1444" s="170">
        <v>3202014</v>
      </c>
      <c r="AE1444" s="169" t="s">
        <v>1278</v>
      </c>
      <c r="AF1444" s="169" t="s">
        <v>1279</v>
      </c>
      <c r="AG1444" s="168" t="s">
        <v>1124</v>
      </c>
      <c r="AH1444" s="192"/>
    </row>
    <row r="1445" spans="1:34" ht="98.25" customHeight="1" x14ac:dyDescent="0.25">
      <c r="A1445" s="192"/>
      <c r="B1445" s="168" t="s">
        <v>1314</v>
      </c>
      <c r="C1445" s="168" t="s">
        <v>1388</v>
      </c>
      <c r="D1445" s="168" t="s">
        <v>1397</v>
      </c>
      <c r="E1445" s="183" t="s">
        <v>1397</v>
      </c>
      <c r="F1445" s="168" t="s">
        <v>1152</v>
      </c>
      <c r="G1445" s="183" t="s">
        <v>1158</v>
      </c>
      <c r="H1445" s="168" t="s">
        <v>1117</v>
      </c>
      <c r="I1445" s="168" t="s">
        <v>1118</v>
      </c>
      <c r="J1445" s="184">
        <v>2200000</v>
      </c>
      <c r="K1445" s="185"/>
      <c r="L1445" s="168"/>
      <c r="M1445" s="185"/>
      <c r="N1445" s="168"/>
      <c r="O1445" s="168"/>
      <c r="P1445" s="168"/>
      <c r="Q1445" s="168"/>
      <c r="R1445" s="168"/>
      <c r="S1445" s="168"/>
      <c r="T1445" s="168"/>
      <c r="U1445" s="168"/>
      <c r="V1445" s="168"/>
      <c r="W1445" s="168" t="s">
        <v>1165</v>
      </c>
      <c r="X1445" s="183" t="s">
        <v>1160</v>
      </c>
      <c r="Y1445" s="168" t="s">
        <v>55</v>
      </c>
      <c r="Z1445" s="170">
        <v>2017011000179</v>
      </c>
      <c r="AA1445" s="170" t="s">
        <v>1238</v>
      </c>
      <c r="AB1445" s="169" t="s">
        <v>1224</v>
      </c>
      <c r="AC1445" s="169" t="s">
        <v>1275</v>
      </c>
      <c r="AD1445" s="170">
        <v>3202014</v>
      </c>
      <c r="AE1445" s="169" t="s">
        <v>1278</v>
      </c>
      <c r="AF1445" s="169" t="s">
        <v>1279</v>
      </c>
      <c r="AG1445" s="168" t="s">
        <v>1124</v>
      </c>
      <c r="AH1445" s="192"/>
    </row>
    <row r="1446" spans="1:34" ht="98.25" customHeight="1" x14ac:dyDescent="0.25">
      <c r="A1446" s="192"/>
      <c r="B1446" s="168" t="s">
        <v>1314</v>
      </c>
      <c r="C1446" s="168" t="s">
        <v>1388</v>
      </c>
      <c r="D1446" s="168" t="s">
        <v>1397</v>
      </c>
      <c r="E1446" s="183" t="s">
        <v>1397</v>
      </c>
      <c r="F1446" s="168" t="s">
        <v>1223</v>
      </c>
      <c r="G1446" s="183" t="s">
        <v>1312</v>
      </c>
      <c r="H1446" s="168" t="s">
        <v>1117</v>
      </c>
      <c r="I1446" s="168" t="s">
        <v>1118</v>
      </c>
      <c r="J1446" s="184">
        <v>84000</v>
      </c>
      <c r="K1446" s="185"/>
      <c r="L1446" s="168"/>
      <c r="M1446" s="185"/>
      <c r="N1446" s="168"/>
      <c r="O1446" s="168"/>
      <c r="P1446" s="168"/>
      <c r="Q1446" s="168"/>
      <c r="R1446" s="168"/>
      <c r="S1446" s="168"/>
      <c r="T1446" s="168"/>
      <c r="U1446" s="168"/>
      <c r="V1446" s="168"/>
      <c r="W1446" s="168" t="s">
        <v>1165</v>
      </c>
      <c r="X1446" s="183" t="s">
        <v>1160</v>
      </c>
      <c r="Y1446" s="168" t="s">
        <v>55</v>
      </c>
      <c r="Z1446" s="170">
        <v>2017011000179</v>
      </c>
      <c r="AA1446" s="170" t="s">
        <v>1238</v>
      </c>
      <c r="AB1446" s="169" t="s">
        <v>1224</v>
      </c>
      <c r="AC1446" s="169" t="s">
        <v>1275</v>
      </c>
      <c r="AD1446" s="170">
        <v>3202014</v>
      </c>
      <c r="AE1446" s="169" t="s">
        <v>1278</v>
      </c>
      <c r="AF1446" s="169" t="s">
        <v>1279</v>
      </c>
      <c r="AG1446" s="168" t="s">
        <v>1192</v>
      </c>
      <c r="AH1446" s="192"/>
    </row>
    <row r="1447" spans="1:34" ht="98.25" customHeight="1" x14ac:dyDescent="0.25">
      <c r="A1447" s="192"/>
      <c r="B1447" s="168" t="s">
        <v>1314</v>
      </c>
      <c r="C1447" s="168" t="s">
        <v>1388</v>
      </c>
      <c r="D1447" s="168" t="s">
        <v>1397</v>
      </c>
      <c r="E1447" s="183" t="s">
        <v>1397</v>
      </c>
      <c r="F1447" s="168" t="s">
        <v>1223</v>
      </c>
      <c r="G1447" s="183" t="s">
        <v>1312</v>
      </c>
      <c r="H1447" s="168" t="s">
        <v>1117</v>
      </c>
      <c r="I1447" s="168" t="s">
        <v>1118</v>
      </c>
      <c r="J1447" s="184">
        <v>98000</v>
      </c>
      <c r="K1447" s="185"/>
      <c r="L1447" s="168"/>
      <c r="M1447" s="185"/>
      <c r="N1447" s="168"/>
      <c r="O1447" s="168"/>
      <c r="P1447" s="168"/>
      <c r="Q1447" s="168"/>
      <c r="R1447" s="168"/>
      <c r="S1447" s="168"/>
      <c r="T1447" s="168"/>
      <c r="U1447" s="168"/>
      <c r="V1447" s="168"/>
      <c r="W1447" s="168" t="s">
        <v>1165</v>
      </c>
      <c r="X1447" s="183" t="s">
        <v>1160</v>
      </c>
      <c r="Y1447" s="168" t="s">
        <v>55</v>
      </c>
      <c r="Z1447" s="170">
        <v>2017011000179</v>
      </c>
      <c r="AA1447" s="170" t="s">
        <v>1238</v>
      </c>
      <c r="AB1447" s="169" t="s">
        <v>1224</v>
      </c>
      <c r="AC1447" s="169" t="s">
        <v>1275</v>
      </c>
      <c r="AD1447" s="170">
        <v>3202014</v>
      </c>
      <c r="AE1447" s="169" t="s">
        <v>1278</v>
      </c>
      <c r="AF1447" s="169" t="s">
        <v>1279</v>
      </c>
      <c r="AG1447" s="168" t="s">
        <v>1192</v>
      </c>
      <c r="AH1447" s="192"/>
    </row>
    <row r="1448" spans="1:34" ht="98.25" customHeight="1" x14ac:dyDescent="0.25">
      <c r="A1448" s="192"/>
      <c r="B1448" s="168" t="s">
        <v>1314</v>
      </c>
      <c r="C1448" s="168" t="s">
        <v>1388</v>
      </c>
      <c r="D1448" s="168" t="s">
        <v>1397</v>
      </c>
      <c r="E1448" s="183" t="s">
        <v>1397</v>
      </c>
      <c r="F1448" s="168" t="s">
        <v>1223</v>
      </c>
      <c r="G1448" s="183" t="s">
        <v>1312</v>
      </c>
      <c r="H1448" s="168" t="s">
        <v>1117</v>
      </c>
      <c r="I1448" s="168" t="s">
        <v>1118</v>
      </c>
      <c r="J1448" s="184">
        <v>140000</v>
      </c>
      <c r="K1448" s="185"/>
      <c r="L1448" s="168"/>
      <c r="M1448" s="185"/>
      <c r="N1448" s="168"/>
      <c r="O1448" s="168"/>
      <c r="P1448" s="168"/>
      <c r="Q1448" s="168"/>
      <c r="R1448" s="168"/>
      <c r="S1448" s="168"/>
      <c r="T1448" s="168"/>
      <c r="U1448" s="168"/>
      <c r="V1448" s="168"/>
      <c r="W1448" s="168" t="s">
        <v>1165</v>
      </c>
      <c r="X1448" s="183" t="s">
        <v>1160</v>
      </c>
      <c r="Y1448" s="168" t="s">
        <v>55</v>
      </c>
      <c r="Z1448" s="170">
        <v>2017011000179</v>
      </c>
      <c r="AA1448" s="170" t="s">
        <v>1238</v>
      </c>
      <c r="AB1448" s="169" t="s">
        <v>1224</v>
      </c>
      <c r="AC1448" s="169" t="s">
        <v>1275</v>
      </c>
      <c r="AD1448" s="170">
        <v>3202014</v>
      </c>
      <c r="AE1448" s="169" t="s">
        <v>1278</v>
      </c>
      <c r="AF1448" s="169" t="s">
        <v>1279</v>
      </c>
      <c r="AG1448" s="168" t="s">
        <v>1192</v>
      </c>
      <c r="AH1448" s="192"/>
    </row>
    <row r="1449" spans="1:34" ht="98.25" customHeight="1" x14ac:dyDescent="0.25">
      <c r="A1449" s="192"/>
      <c r="B1449" s="168" t="s">
        <v>1314</v>
      </c>
      <c r="C1449" s="168" t="s">
        <v>1388</v>
      </c>
      <c r="D1449" s="168" t="s">
        <v>1397</v>
      </c>
      <c r="E1449" s="183" t="s">
        <v>1397</v>
      </c>
      <c r="F1449" s="168" t="s">
        <v>1223</v>
      </c>
      <c r="G1449" s="183" t="s">
        <v>1312</v>
      </c>
      <c r="H1449" s="168" t="s">
        <v>1117</v>
      </c>
      <c r="I1449" s="168" t="s">
        <v>1118</v>
      </c>
      <c r="J1449" s="184">
        <v>273000</v>
      </c>
      <c r="K1449" s="185"/>
      <c r="L1449" s="168"/>
      <c r="M1449" s="185"/>
      <c r="N1449" s="168"/>
      <c r="O1449" s="168"/>
      <c r="P1449" s="168"/>
      <c r="Q1449" s="168"/>
      <c r="R1449" s="168"/>
      <c r="S1449" s="168"/>
      <c r="T1449" s="168"/>
      <c r="U1449" s="168"/>
      <c r="V1449" s="168"/>
      <c r="W1449" s="168" t="s">
        <v>1165</v>
      </c>
      <c r="X1449" s="183" t="s">
        <v>1160</v>
      </c>
      <c r="Y1449" s="168" t="s">
        <v>55</v>
      </c>
      <c r="Z1449" s="170">
        <v>2017011000179</v>
      </c>
      <c r="AA1449" s="170" t="s">
        <v>1238</v>
      </c>
      <c r="AB1449" s="169" t="s">
        <v>1224</v>
      </c>
      <c r="AC1449" s="169" t="s">
        <v>1275</v>
      </c>
      <c r="AD1449" s="170">
        <v>3202014</v>
      </c>
      <c r="AE1449" s="169" t="s">
        <v>1278</v>
      </c>
      <c r="AF1449" s="169" t="s">
        <v>1279</v>
      </c>
      <c r="AG1449" s="168" t="s">
        <v>1192</v>
      </c>
      <c r="AH1449" s="192"/>
    </row>
    <row r="1450" spans="1:34" ht="98.25" customHeight="1" x14ac:dyDescent="0.25">
      <c r="A1450" s="192"/>
      <c r="B1450" s="168" t="s">
        <v>1314</v>
      </c>
      <c r="C1450" s="168" t="s">
        <v>1388</v>
      </c>
      <c r="D1450" s="168" t="s">
        <v>1397</v>
      </c>
      <c r="E1450" s="183" t="s">
        <v>1397</v>
      </c>
      <c r="F1450" s="168" t="s">
        <v>1116</v>
      </c>
      <c r="G1450" s="183" t="s">
        <v>1158</v>
      </c>
      <c r="H1450" s="168" t="s">
        <v>1117</v>
      </c>
      <c r="I1450" s="168" t="s">
        <v>1118</v>
      </c>
      <c r="J1450" s="184">
        <v>30544533</v>
      </c>
      <c r="K1450" s="185"/>
      <c r="L1450" s="168"/>
      <c r="M1450" s="185"/>
      <c r="N1450" s="168"/>
      <c r="O1450" s="168"/>
      <c r="P1450" s="168"/>
      <c r="Q1450" s="168"/>
      <c r="R1450" s="168"/>
      <c r="S1450" s="168"/>
      <c r="T1450" s="168"/>
      <c r="U1450" s="168"/>
      <c r="V1450" s="168"/>
      <c r="W1450" s="168" t="s">
        <v>1165</v>
      </c>
      <c r="X1450" s="183" t="s">
        <v>1160</v>
      </c>
      <c r="Y1450" s="168" t="s">
        <v>55</v>
      </c>
      <c r="Z1450" s="170">
        <v>2017011000179</v>
      </c>
      <c r="AA1450" s="170" t="s">
        <v>1238</v>
      </c>
      <c r="AB1450" s="169" t="s">
        <v>1224</v>
      </c>
      <c r="AC1450" s="169" t="s">
        <v>1280</v>
      </c>
      <c r="AD1450" s="170">
        <v>3202004</v>
      </c>
      <c r="AE1450" s="169" t="s">
        <v>1281</v>
      </c>
      <c r="AF1450" s="169" t="s">
        <v>1398</v>
      </c>
      <c r="AG1450" s="168" t="s">
        <v>1128</v>
      </c>
      <c r="AH1450" s="192"/>
    </row>
    <row r="1451" spans="1:34" ht="98.25" customHeight="1" x14ac:dyDescent="0.25">
      <c r="A1451" s="192"/>
      <c r="B1451" s="168" t="s">
        <v>1314</v>
      </c>
      <c r="C1451" s="168" t="s">
        <v>1388</v>
      </c>
      <c r="D1451" s="168" t="s">
        <v>1397</v>
      </c>
      <c r="E1451" s="183" t="s">
        <v>1397</v>
      </c>
      <c r="F1451" s="168" t="s">
        <v>1152</v>
      </c>
      <c r="G1451" s="183" t="s">
        <v>1158</v>
      </c>
      <c r="H1451" s="168" t="s">
        <v>1117</v>
      </c>
      <c r="I1451" s="168" t="s">
        <v>1118</v>
      </c>
      <c r="J1451" s="184">
        <v>3500000</v>
      </c>
      <c r="K1451" s="185"/>
      <c r="L1451" s="168"/>
      <c r="M1451" s="185"/>
      <c r="N1451" s="168"/>
      <c r="O1451" s="168"/>
      <c r="P1451" s="168"/>
      <c r="Q1451" s="168"/>
      <c r="R1451" s="168"/>
      <c r="S1451" s="168"/>
      <c r="T1451" s="168"/>
      <c r="U1451" s="168"/>
      <c r="V1451" s="168"/>
      <c r="W1451" s="168" t="s">
        <v>1165</v>
      </c>
      <c r="X1451" s="183" t="s">
        <v>1160</v>
      </c>
      <c r="Y1451" s="168" t="s">
        <v>55</v>
      </c>
      <c r="Z1451" s="170">
        <v>2017011000179</v>
      </c>
      <c r="AA1451" s="170" t="s">
        <v>1238</v>
      </c>
      <c r="AB1451" s="169" t="s">
        <v>1224</v>
      </c>
      <c r="AC1451" s="169" t="s">
        <v>1280</v>
      </c>
      <c r="AD1451" s="170">
        <v>3202004</v>
      </c>
      <c r="AE1451" s="169" t="s">
        <v>1281</v>
      </c>
      <c r="AF1451" s="169" t="s">
        <v>1398</v>
      </c>
      <c r="AG1451" s="168" t="s">
        <v>1126</v>
      </c>
      <c r="AH1451" s="192"/>
    </row>
    <row r="1452" spans="1:34" ht="98.25" customHeight="1" x14ac:dyDescent="0.25">
      <c r="A1452" s="192"/>
      <c r="B1452" s="168" t="s">
        <v>1314</v>
      </c>
      <c r="C1452" s="168" t="s">
        <v>1388</v>
      </c>
      <c r="D1452" s="168" t="s">
        <v>1397</v>
      </c>
      <c r="E1452" s="183" t="s">
        <v>1397</v>
      </c>
      <c r="F1452" s="168" t="s">
        <v>1223</v>
      </c>
      <c r="G1452" s="183" t="s">
        <v>1312</v>
      </c>
      <c r="H1452" s="168" t="s">
        <v>1117</v>
      </c>
      <c r="I1452" s="168" t="s">
        <v>1118</v>
      </c>
      <c r="J1452" s="184">
        <v>280000</v>
      </c>
      <c r="K1452" s="185"/>
      <c r="L1452" s="168"/>
      <c r="M1452" s="185"/>
      <c r="N1452" s="168"/>
      <c r="O1452" s="168"/>
      <c r="P1452" s="168"/>
      <c r="Q1452" s="168"/>
      <c r="R1452" s="168"/>
      <c r="S1452" s="168"/>
      <c r="T1452" s="168"/>
      <c r="U1452" s="168"/>
      <c r="V1452" s="168"/>
      <c r="W1452" s="168" t="s">
        <v>1165</v>
      </c>
      <c r="X1452" s="183" t="s">
        <v>1160</v>
      </c>
      <c r="Y1452" s="168" t="s">
        <v>55</v>
      </c>
      <c r="Z1452" s="170">
        <v>2017011000179</v>
      </c>
      <c r="AA1452" s="170" t="s">
        <v>1238</v>
      </c>
      <c r="AB1452" s="169" t="s">
        <v>1224</v>
      </c>
      <c r="AC1452" s="169" t="s">
        <v>1280</v>
      </c>
      <c r="AD1452" s="170">
        <v>3202004</v>
      </c>
      <c r="AE1452" s="169" t="s">
        <v>1281</v>
      </c>
      <c r="AF1452" s="169" t="s">
        <v>1398</v>
      </c>
      <c r="AG1452" s="168" t="s">
        <v>1192</v>
      </c>
      <c r="AH1452" s="192"/>
    </row>
    <row r="1453" spans="1:34" ht="98.25" customHeight="1" x14ac:dyDescent="0.25">
      <c r="A1453" s="192"/>
      <c r="B1453" s="168" t="s">
        <v>1314</v>
      </c>
      <c r="C1453" s="168" t="s">
        <v>1388</v>
      </c>
      <c r="D1453" s="168" t="s">
        <v>1397</v>
      </c>
      <c r="E1453" s="183" t="s">
        <v>1397</v>
      </c>
      <c r="F1453" s="168" t="s">
        <v>1223</v>
      </c>
      <c r="G1453" s="183" t="s">
        <v>1312</v>
      </c>
      <c r="H1453" s="168" t="s">
        <v>1117</v>
      </c>
      <c r="I1453" s="168" t="s">
        <v>1118</v>
      </c>
      <c r="J1453" s="184">
        <v>1400000</v>
      </c>
      <c r="K1453" s="185"/>
      <c r="L1453" s="168"/>
      <c r="M1453" s="185"/>
      <c r="N1453" s="168"/>
      <c r="O1453" s="168"/>
      <c r="P1453" s="168"/>
      <c r="Q1453" s="168"/>
      <c r="R1453" s="168"/>
      <c r="S1453" s="168"/>
      <c r="T1453" s="168"/>
      <c r="U1453" s="168"/>
      <c r="V1453" s="168"/>
      <c r="W1453" s="168" t="s">
        <v>1165</v>
      </c>
      <c r="X1453" s="183" t="s">
        <v>1160</v>
      </c>
      <c r="Y1453" s="168" t="s">
        <v>55</v>
      </c>
      <c r="Z1453" s="170">
        <v>2017011000179</v>
      </c>
      <c r="AA1453" s="170" t="s">
        <v>1238</v>
      </c>
      <c r="AB1453" s="169" t="s">
        <v>1224</v>
      </c>
      <c r="AC1453" s="169" t="s">
        <v>1280</v>
      </c>
      <c r="AD1453" s="170">
        <v>3202004</v>
      </c>
      <c r="AE1453" s="169" t="s">
        <v>1281</v>
      </c>
      <c r="AF1453" s="169" t="s">
        <v>1282</v>
      </c>
      <c r="AG1453" s="168" t="s">
        <v>1124</v>
      </c>
      <c r="AH1453" s="192"/>
    </row>
    <row r="1454" spans="1:34" ht="98.25" customHeight="1" x14ac:dyDescent="0.25">
      <c r="A1454" s="192"/>
      <c r="B1454" s="168" t="s">
        <v>1314</v>
      </c>
      <c r="C1454" s="168" t="s">
        <v>1388</v>
      </c>
      <c r="D1454" s="168" t="s">
        <v>1397</v>
      </c>
      <c r="E1454" s="183" t="s">
        <v>1397</v>
      </c>
      <c r="F1454" s="168" t="s">
        <v>1223</v>
      </c>
      <c r="G1454" s="183" t="s">
        <v>1312</v>
      </c>
      <c r="H1454" s="168" t="s">
        <v>1117</v>
      </c>
      <c r="I1454" s="168" t="s">
        <v>1118</v>
      </c>
      <c r="J1454" s="184">
        <v>2100000</v>
      </c>
      <c r="K1454" s="185"/>
      <c r="L1454" s="168"/>
      <c r="M1454" s="185"/>
      <c r="N1454" s="168"/>
      <c r="O1454" s="168"/>
      <c r="P1454" s="168"/>
      <c r="Q1454" s="168"/>
      <c r="R1454" s="168"/>
      <c r="S1454" s="168"/>
      <c r="T1454" s="168"/>
      <c r="U1454" s="168"/>
      <c r="V1454" s="168"/>
      <c r="W1454" s="168" t="s">
        <v>1165</v>
      </c>
      <c r="X1454" s="183" t="s">
        <v>1160</v>
      </c>
      <c r="Y1454" s="168" t="s">
        <v>55</v>
      </c>
      <c r="Z1454" s="170">
        <v>2017011000179</v>
      </c>
      <c r="AA1454" s="170" t="s">
        <v>1238</v>
      </c>
      <c r="AB1454" s="169" t="s">
        <v>1224</v>
      </c>
      <c r="AC1454" s="169" t="s">
        <v>1280</v>
      </c>
      <c r="AD1454" s="170">
        <v>3202004</v>
      </c>
      <c r="AE1454" s="169" t="s">
        <v>1281</v>
      </c>
      <c r="AF1454" s="169" t="s">
        <v>1282</v>
      </c>
      <c r="AG1454" s="168" t="s">
        <v>1124</v>
      </c>
      <c r="AH1454" s="192"/>
    </row>
    <row r="1455" spans="1:34" ht="98.25" customHeight="1" x14ac:dyDescent="0.25">
      <c r="A1455" s="192"/>
      <c r="B1455" s="168" t="s">
        <v>1314</v>
      </c>
      <c r="C1455" s="168" t="s">
        <v>1388</v>
      </c>
      <c r="D1455" s="168" t="s">
        <v>1397</v>
      </c>
      <c r="E1455" s="183" t="s">
        <v>1397</v>
      </c>
      <c r="F1455" s="168" t="s">
        <v>1223</v>
      </c>
      <c r="G1455" s="183" t="s">
        <v>1312</v>
      </c>
      <c r="H1455" s="168" t="s">
        <v>1117</v>
      </c>
      <c r="I1455" s="168" t="s">
        <v>1118</v>
      </c>
      <c r="J1455" s="184">
        <v>3600000</v>
      </c>
      <c r="K1455" s="185"/>
      <c r="L1455" s="168"/>
      <c r="M1455" s="185"/>
      <c r="N1455" s="168"/>
      <c r="O1455" s="168"/>
      <c r="P1455" s="168"/>
      <c r="Q1455" s="168"/>
      <c r="R1455" s="168"/>
      <c r="S1455" s="168"/>
      <c r="T1455" s="168"/>
      <c r="U1455" s="168"/>
      <c r="V1455" s="168"/>
      <c r="W1455" s="168" t="s">
        <v>1165</v>
      </c>
      <c r="X1455" s="183" t="s">
        <v>1160</v>
      </c>
      <c r="Y1455" s="168" t="s">
        <v>55</v>
      </c>
      <c r="Z1455" s="170">
        <v>2017011000179</v>
      </c>
      <c r="AA1455" s="170" t="s">
        <v>1238</v>
      </c>
      <c r="AB1455" s="169" t="s">
        <v>1224</v>
      </c>
      <c r="AC1455" s="169" t="s">
        <v>1280</v>
      </c>
      <c r="AD1455" s="170">
        <v>3202004</v>
      </c>
      <c r="AE1455" s="169" t="s">
        <v>1281</v>
      </c>
      <c r="AF1455" s="169" t="s">
        <v>1398</v>
      </c>
      <c r="AG1455" s="168" t="s">
        <v>1150</v>
      </c>
      <c r="AH1455" s="192"/>
    </row>
    <row r="1456" spans="1:34" ht="98.25" customHeight="1" x14ac:dyDescent="0.25">
      <c r="A1456" s="192"/>
      <c r="B1456" s="168" t="s">
        <v>1314</v>
      </c>
      <c r="C1456" s="168" t="s">
        <v>1388</v>
      </c>
      <c r="D1456" s="168" t="s">
        <v>1397</v>
      </c>
      <c r="E1456" s="183" t="s">
        <v>1397</v>
      </c>
      <c r="F1456" s="168" t="s">
        <v>1116</v>
      </c>
      <c r="G1456" s="183" t="s">
        <v>1158</v>
      </c>
      <c r="H1456" s="168" t="s">
        <v>1117</v>
      </c>
      <c r="I1456" s="168" t="s">
        <v>1118</v>
      </c>
      <c r="J1456" s="184">
        <v>28120000</v>
      </c>
      <c r="K1456" s="185"/>
      <c r="L1456" s="168"/>
      <c r="M1456" s="185"/>
      <c r="N1456" s="168"/>
      <c r="O1456" s="168"/>
      <c r="P1456" s="168"/>
      <c r="Q1456" s="168"/>
      <c r="R1456" s="168"/>
      <c r="S1456" s="168"/>
      <c r="T1456" s="168"/>
      <c r="U1456" s="168"/>
      <c r="V1456" s="168"/>
      <c r="W1456" s="168" t="s">
        <v>1165</v>
      </c>
      <c r="X1456" s="183" t="s">
        <v>1160</v>
      </c>
      <c r="Y1456" s="168" t="s">
        <v>55</v>
      </c>
      <c r="Z1456" s="170">
        <v>2017011000179</v>
      </c>
      <c r="AA1456" s="170" t="s">
        <v>1238</v>
      </c>
      <c r="AB1456" s="169" t="s">
        <v>1179</v>
      </c>
      <c r="AC1456" s="169" t="s">
        <v>1180</v>
      </c>
      <c r="AD1456" s="170">
        <v>3202008</v>
      </c>
      <c r="AE1456" s="169" t="s">
        <v>1181</v>
      </c>
      <c r="AF1456" s="169" t="s">
        <v>1186</v>
      </c>
      <c r="AG1456" s="168" t="s">
        <v>1128</v>
      </c>
      <c r="AH1456" s="192"/>
    </row>
    <row r="1457" spans="1:34" ht="98.25" customHeight="1" x14ac:dyDescent="0.25">
      <c r="A1457" s="192"/>
      <c r="B1457" s="168" t="s">
        <v>1314</v>
      </c>
      <c r="C1457" s="168" t="s">
        <v>1388</v>
      </c>
      <c r="D1457" s="168" t="s">
        <v>1397</v>
      </c>
      <c r="E1457" s="183" t="s">
        <v>1397</v>
      </c>
      <c r="F1457" s="168" t="s">
        <v>1116</v>
      </c>
      <c r="G1457" s="183" t="s">
        <v>1158</v>
      </c>
      <c r="H1457" s="168" t="s">
        <v>1117</v>
      </c>
      <c r="I1457" s="168" t="s">
        <v>1118</v>
      </c>
      <c r="J1457" s="184">
        <v>36551900</v>
      </c>
      <c r="K1457" s="185"/>
      <c r="L1457" s="168"/>
      <c r="M1457" s="185"/>
      <c r="N1457" s="168"/>
      <c r="O1457" s="168"/>
      <c r="P1457" s="168"/>
      <c r="Q1457" s="168"/>
      <c r="R1457" s="168"/>
      <c r="S1457" s="168"/>
      <c r="T1457" s="168"/>
      <c r="U1457" s="168"/>
      <c r="V1457" s="168"/>
      <c r="W1457" s="168" t="s">
        <v>1165</v>
      </c>
      <c r="X1457" s="183" t="s">
        <v>1160</v>
      </c>
      <c r="Y1457" s="168" t="s">
        <v>55</v>
      </c>
      <c r="Z1457" s="170">
        <v>2017011000179</v>
      </c>
      <c r="AA1457" s="170" t="s">
        <v>1238</v>
      </c>
      <c r="AB1457" s="169" t="s">
        <v>1179</v>
      </c>
      <c r="AC1457" s="169" t="s">
        <v>1180</v>
      </c>
      <c r="AD1457" s="170">
        <v>3202008</v>
      </c>
      <c r="AE1457" s="169" t="s">
        <v>1181</v>
      </c>
      <c r="AF1457" s="169" t="s">
        <v>1186</v>
      </c>
      <c r="AG1457" s="168" t="s">
        <v>1128</v>
      </c>
      <c r="AH1457" s="192"/>
    </row>
    <row r="1458" spans="1:34" ht="98.25" customHeight="1" x14ac:dyDescent="0.25">
      <c r="A1458" s="192"/>
      <c r="B1458" s="168" t="s">
        <v>1314</v>
      </c>
      <c r="C1458" s="168" t="s">
        <v>1388</v>
      </c>
      <c r="D1458" s="168" t="s">
        <v>1397</v>
      </c>
      <c r="E1458" s="183" t="s">
        <v>1397</v>
      </c>
      <c r="F1458" s="168" t="s">
        <v>1152</v>
      </c>
      <c r="G1458" s="183" t="s">
        <v>1158</v>
      </c>
      <c r="H1458" s="168" t="s">
        <v>1117</v>
      </c>
      <c r="I1458" s="168" t="s">
        <v>1118</v>
      </c>
      <c r="J1458" s="184">
        <v>1490000</v>
      </c>
      <c r="K1458" s="185"/>
      <c r="L1458" s="168"/>
      <c r="M1458" s="185"/>
      <c r="N1458" s="168"/>
      <c r="O1458" s="168"/>
      <c r="P1458" s="168"/>
      <c r="Q1458" s="168"/>
      <c r="R1458" s="168"/>
      <c r="S1458" s="168"/>
      <c r="T1458" s="168"/>
      <c r="U1458" s="168"/>
      <c r="V1458" s="168"/>
      <c r="W1458" s="168" t="s">
        <v>1165</v>
      </c>
      <c r="X1458" s="183" t="s">
        <v>1160</v>
      </c>
      <c r="Y1458" s="168" t="s">
        <v>55</v>
      </c>
      <c r="Z1458" s="170">
        <v>2017011000179</v>
      </c>
      <c r="AA1458" s="170" t="s">
        <v>1238</v>
      </c>
      <c r="AB1458" s="169" t="s">
        <v>1179</v>
      </c>
      <c r="AC1458" s="169" t="s">
        <v>1180</v>
      </c>
      <c r="AD1458" s="170">
        <v>3202008</v>
      </c>
      <c r="AE1458" s="169" t="s">
        <v>1181</v>
      </c>
      <c r="AF1458" s="169" t="s">
        <v>1186</v>
      </c>
      <c r="AG1458" s="168" t="s">
        <v>1124</v>
      </c>
      <c r="AH1458" s="192"/>
    </row>
    <row r="1459" spans="1:34" ht="98.25" customHeight="1" x14ac:dyDescent="0.25">
      <c r="A1459" s="192"/>
      <c r="B1459" s="168" t="s">
        <v>1314</v>
      </c>
      <c r="C1459" s="168" t="s">
        <v>1388</v>
      </c>
      <c r="D1459" s="168" t="s">
        <v>1397</v>
      </c>
      <c r="E1459" s="183" t="s">
        <v>1397</v>
      </c>
      <c r="F1459" s="168" t="s">
        <v>1152</v>
      </c>
      <c r="G1459" s="183" t="s">
        <v>1158</v>
      </c>
      <c r="H1459" s="168" t="s">
        <v>1117</v>
      </c>
      <c r="I1459" s="168" t="s">
        <v>1118</v>
      </c>
      <c r="J1459" s="184">
        <v>2210000</v>
      </c>
      <c r="K1459" s="185"/>
      <c r="L1459" s="168"/>
      <c r="M1459" s="185"/>
      <c r="N1459" s="168"/>
      <c r="O1459" s="168"/>
      <c r="P1459" s="168"/>
      <c r="Q1459" s="168"/>
      <c r="R1459" s="168"/>
      <c r="S1459" s="168"/>
      <c r="T1459" s="168"/>
      <c r="U1459" s="168"/>
      <c r="V1459" s="168"/>
      <c r="W1459" s="168" t="s">
        <v>1165</v>
      </c>
      <c r="X1459" s="183" t="s">
        <v>1160</v>
      </c>
      <c r="Y1459" s="168" t="s">
        <v>55</v>
      </c>
      <c r="Z1459" s="170">
        <v>2017011000179</v>
      </c>
      <c r="AA1459" s="170" t="s">
        <v>1238</v>
      </c>
      <c r="AB1459" s="169" t="s">
        <v>1179</v>
      </c>
      <c r="AC1459" s="169" t="s">
        <v>1180</v>
      </c>
      <c r="AD1459" s="170">
        <v>3202008</v>
      </c>
      <c r="AE1459" s="169" t="s">
        <v>1181</v>
      </c>
      <c r="AF1459" s="169" t="s">
        <v>1186</v>
      </c>
      <c r="AG1459" s="168" t="s">
        <v>1124</v>
      </c>
      <c r="AH1459" s="192"/>
    </row>
    <row r="1460" spans="1:34" ht="98.25" customHeight="1" x14ac:dyDescent="0.25">
      <c r="A1460" s="192"/>
      <c r="B1460" s="168" t="s">
        <v>1314</v>
      </c>
      <c r="C1460" s="168" t="s">
        <v>1388</v>
      </c>
      <c r="D1460" s="168" t="s">
        <v>1397</v>
      </c>
      <c r="E1460" s="183" t="s">
        <v>1397</v>
      </c>
      <c r="F1460" s="168" t="s">
        <v>1223</v>
      </c>
      <c r="G1460" s="183" t="s">
        <v>1312</v>
      </c>
      <c r="H1460" s="168" t="s">
        <v>1117</v>
      </c>
      <c r="I1460" s="168" t="s">
        <v>1118</v>
      </c>
      <c r="J1460" s="184">
        <v>0</v>
      </c>
      <c r="K1460" s="185"/>
      <c r="L1460" s="168"/>
      <c r="M1460" s="185"/>
      <c r="N1460" s="168"/>
      <c r="O1460" s="168"/>
      <c r="P1460" s="168"/>
      <c r="Q1460" s="168"/>
      <c r="R1460" s="168"/>
      <c r="S1460" s="168"/>
      <c r="T1460" s="168"/>
      <c r="U1460" s="168"/>
      <c r="V1460" s="168"/>
      <c r="W1460" s="168" t="s">
        <v>1165</v>
      </c>
      <c r="X1460" s="183" t="s">
        <v>1160</v>
      </c>
      <c r="Y1460" s="168" t="s">
        <v>55</v>
      </c>
      <c r="Z1460" s="170">
        <v>2017011000179</v>
      </c>
      <c r="AA1460" s="170" t="s">
        <v>1238</v>
      </c>
      <c r="AB1460" s="169" t="s">
        <v>1179</v>
      </c>
      <c r="AC1460" s="169" t="s">
        <v>1180</v>
      </c>
      <c r="AD1460" s="170">
        <v>3202008</v>
      </c>
      <c r="AE1460" s="169" t="s">
        <v>1181</v>
      </c>
      <c r="AF1460" s="169" t="s">
        <v>1319</v>
      </c>
      <c r="AG1460" s="168" t="s">
        <v>1192</v>
      </c>
      <c r="AH1460" s="192"/>
    </row>
    <row r="1461" spans="1:34" ht="98.25" customHeight="1" x14ac:dyDescent="0.25">
      <c r="A1461" s="192"/>
      <c r="B1461" s="168" t="s">
        <v>1314</v>
      </c>
      <c r="C1461" s="168" t="s">
        <v>1388</v>
      </c>
      <c r="D1461" s="168" t="s">
        <v>1397</v>
      </c>
      <c r="E1461" s="183" t="s">
        <v>1397</v>
      </c>
      <c r="F1461" s="168" t="s">
        <v>1152</v>
      </c>
      <c r="G1461" s="183" t="s">
        <v>1158</v>
      </c>
      <c r="H1461" s="168" t="s">
        <v>1320</v>
      </c>
      <c r="I1461" s="168" t="s">
        <v>1118</v>
      </c>
      <c r="J1461" s="186">
        <v>2155300</v>
      </c>
      <c r="K1461" s="185">
        <v>0</v>
      </c>
      <c r="L1461" s="168">
        <v>0</v>
      </c>
      <c r="M1461" s="185">
        <v>0</v>
      </c>
      <c r="N1461" s="168">
        <v>0</v>
      </c>
      <c r="O1461" s="168">
        <v>0</v>
      </c>
      <c r="P1461" s="168">
        <v>0</v>
      </c>
      <c r="Q1461" s="168">
        <v>0</v>
      </c>
      <c r="R1461" s="168">
        <v>0</v>
      </c>
      <c r="S1461" s="168">
        <v>0</v>
      </c>
      <c r="T1461" s="168">
        <v>0</v>
      </c>
      <c r="U1461" s="168">
        <v>0</v>
      </c>
      <c r="V1461" s="168">
        <v>0</v>
      </c>
      <c r="W1461" s="168" t="s">
        <v>1165</v>
      </c>
      <c r="X1461" s="183" t="s">
        <v>1160</v>
      </c>
      <c r="Y1461" s="168" t="s">
        <v>55</v>
      </c>
      <c r="Z1461" s="170">
        <v>2017011000179</v>
      </c>
      <c r="AA1461" s="170" t="s">
        <v>1238</v>
      </c>
      <c r="AB1461" s="169" t="s">
        <v>1166</v>
      </c>
      <c r="AC1461" s="169" t="s">
        <v>1167</v>
      </c>
      <c r="AD1461" s="170">
        <v>3202032</v>
      </c>
      <c r="AE1461" s="169" t="s">
        <v>1217</v>
      </c>
      <c r="AF1461" s="169" t="s">
        <v>1289</v>
      </c>
      <c r="AG1461" s="168" t="s">
        <v>1395</v>
      </c>
      <c r="AH1461" s="192"/>
    </row>
    <row r="1462" spans="1:34" ht="98.25" customHeight="1" x14ac:dyDescent="0.25">
      <c r="A1462" s="192"/>
      <c r="B1462" s="168" t="s">
        <v>1314</v>
      </c>
      <c r="C1462" s="168" t="s">
        <v>1388</v>
      </c>
      <c r="D1462" s="168" t="s">
        <v>1397</v>
      </c>
      <c r="E1462" s="183" t="s">
        <v>1397</v>
      </c>
      <c r="F1462" s="168" t="s">
        <v>1152</v>
      </c>
      <c r="G1462" s="183" t="s">
        <v>1158</v>
      </c>
      <c r="H1462" s="168" t="s">
        <v>1320</v>
      </c>
      <c r="I1462" s="168" t="s">
        <v>1118</v>
      </c>
      <c r="J1462" s="186">
        <v>267823</v>
      </c>
      <c r="K1462" s="185">
        <v>0</v>
      </c>
      <c r="L1462" s="168">
        <v>0</v>
      </c>
      <c r="M1462" s="185">
        <v>0</v>
      </c>
      <c r="N1462" s="168">
        <v>0</v>
      </c>
      <c r="O1462" s="168">
        <v>0</v>
      </c>
      <c r="P1462" s="168">
        <v>0</v>
      </c>
      <c r="Q1462" s="168">
        <v>0</v>
      </c>
      <c r="R1462" s="168">
        <v>0</v>
      </c>
      <c r="S1462" s="168">
        <v>0</v>
      </c>
      <c r="T1462" s="168">
        <v>0</v>
      </c>
      <c r="U1462" s="168">
        <v>0</v>
      </c>
      <c r="V1462" s="168">
        <v>0</v>
      </c>
      <c r="W1462" s="168" t="s">
        <v>1165</v>
      </c>
      <c r="X1462" s="183" t="s">
        <v>1160</v>
      </c>
      <c r="Y1462" s="168" t="s">
        <v>55</v>
      </c>
      <c r="Z1462" s="170">
        <v>2017011000179</v>
      </c>
      <c r="AA1462" s="170" t="s">
        <v>1238</v>
      </c>
      <c r="AB1462" s="169" t="s">
        <v>1166</v>
      </c>
      <c r="AC1462" s="169" t="s">
        <v>1167</v>
      </c>
      <c r="AD1462" s="170">
        <v>3202032</v>
      </c>
      <c r="AE1462" s="169" t="s">
        <v>1217</v>
      </c>
      <c r="AF1462" s="169" t="s">
        <v>1289</v>
      </c>
      <c r="AG1462" s="168" t="s">
        <v>1192</v>
      </c>
      <c r="AH1462" s="192"/>
    </row>
    <row r="1463" spans="1:34" ht="98.25" customHeight="1" x14ac:dyDescent="0.25">
      <c r="A1463" s="192"/>
      <c r="B1463" s="168" t="s">
        <v>1314</v>
      </c>
      <c r="C1463" s="168" t="s">
        <v>1388</v>
      </c>
      <c r="D1463" s="168" t="s">
        <v>1397</v>
      </c>
      <c r="E1463" s="183" t="s">
        <v>1397</v>
      </c>
      <c r="F1463" s="168" t="s">
        <v>1152</v>
      </c>
      <c r="G1463" s="183" t="s">
        <v>1158</v>
      </c>
      <c r="H1463" s="168" t="s">
        <v>1320</v>
      </c>
      <c r="I1463" s="168" t="s">
        <v>1118</v>
      </c>
      <c r="J1463" s="186">
        <v>3500000</v>
      </c>
      <c r="K1463" s="185">
        <v>0</v>
      </c>
      <c r="L1463" s="168">
        <v>0</v>
      </c>
      <c r="M1463" s="185">
        <v>0</v>
      </c>
      <c r="N1463" s="168">
        <v>0</v>
      </c>
      <c r="O1463" s="168">
        <v>0</v>
      </c>
      <c r="P1463" s="168">
        <v>0</v>
      </c>
      <c r="Q1463" s="168">
        <v>0</v>
      </c>
      <c r="R1463" s="168">
        <v>0</v>
      </c>
      <c r="S1463" s="168">
        <v>0</v>
      </c>
      <c r="T1463" s="168">
        <v>0</v>
      </c>
      <c r="U1463" s="168">
        <v>0</v>
      </c>
      <c r="V1463" s="168">
        <v>0</v>
      </c>
      <c r="W1463" s="168" t="s">
        <v>1165</v>
      </c>
      <c r="X1463" s="183" t="s">
        <v>1160</v>
      </c>
      <c r="Y1463" s="168" t="s">
        <v>55</v>
      </c>
      <c r="Z1463" s="170">
        <v>2017011000179</v>
      </c>
      <c r="AA1463" s="170" t="s">
        <v>1238</v>
      </c>
      <c r="AB1463" s="169" t="s">
        <v>1166</v>
      </c>
      <c r="AC1463" s="169" t="s">
        <v>1167</v>
      </c>
      <c r="AD1463" s="170">
        <v>3202032</v>
      </c>
      <c r="AE1463" s="169" t="s">
        <v>1217</v>
      </c>
      <c r="AF1463" s="169" t="s">
        <v>1289</v>
      </c>
      <c r="AG1463" s="168" t="s">
        <v>1192</v>
      </c>
      <c r="AH1463" s="192"/>
    </row>
    <row r="1464" spans="1:34" ht="98.25" customHeight="1" x14ac:dyDescent="0.25">
      <c r="A1464" s="192"/>
      <c r="B1464" s="168" t="s">
        <v>1314</v>
      </c>
      <c r="C1464" s="168" t="s">
        <v>1388</v>
      </c>
      <c r="D1464" s="168" t="s">
        <v>1397</v>
      </c>
      <c r="E1464" s="183" t="s">
        <v>1397</v>
      </c>
      <c r="F1464" s="168" t="s">
        <v>1152</v>
      </c>
      <c r="G1464" s="183" t="s">
        <v>1158</v>
      </c>
      <c r="H1464" s="168" t="s">
        <v>1320</v>
      </c>
      <c r="I1464" s="168" t="s">
        <v>1118</v>
      </c>
      <c r="J1464" s="186">
        <v>3500000</v>
      </c>
      <c r="K1464" s="185">
        <v>0</v>
      </c>
      <c r="L1464" s="168">
        <v>0</v>
      </c>
      <c r="M1464" s="185">
        <v>0</v>
      </c>
      <c r="N1464" s="168">
        <v>0</v>
      </c>
      <c r="O1464" s="168">
        <v>0</v>
      </c>
      <c r="P1464" s="168">
        <v>0</v>
      </c>
      <c r="Q1464" s="168">
        <v>0</v>
      </c>
      <c r="R1464" s="168">
        <v>0</v>
      </c>
      <c r="S1464" s="168">
        <v>0</v>
      </c>
      <c r="T1464" s="168">
        <v>0</v>
      </c>
      <c r="U1464" s="168">
        <v>0</v>
      </c>
      <c r="V1464" s="168">
        <v>0</v>
      </c>
      <c r="W1464" s="168" t="s">
        <v>1165</v>
      </c>
      <c r="X1464" s="183" t="s">
        <v>1160</v>
      </c>
      <c r="Y1464" s="168" t="s">
        <v>55</v>
      </c>
      <c r="Z1464" s="170">
        <v>2017011000179</v>
      </c>
      <c r="AA1464" s="170" t="s">
        <v>1238</v>
      </c>
      <c r="AB1464" s="169" t="s">
        <v>1166</v>
      </c>
      <c r="AC1464" s="169" t="s">
        <v>1167</v>
      </c>
      <c r="AD1464" s="170">
        <v>3202032</v>
      </c>
      <c r="AE1464" s="169" t="s">
        <v>1217</v>
      </c>
      <c r="AF1464" s="169" t="s">
        <v>1289</v>
      </c>
      <c r="AG1464" s="168" t="s">
        <v>1192</v>
      </c>
      <c r="AH1464" s="192"/>
    </row>
    <row r="1465" spans="1:34" ht="98.25" customHeight="1" x14ac:dyDescent="0.25">
      <c r="A1465" s="192"/>
      <c r="B1465" s="168" t="s">
        <v>1314</v>
      </c>
      <c r="C1465" s="168" t="s">
        <v>1388</v>
      </c>
      <c r="D1465" s="168" t="s">
        <v>1397</v>
      </c>
      <c r="E1465" s="183" t="s">
        <v>1397</v>
      </c>
      <c r="F1465" s="168" t="s">
        <v>1152</v>
      </c>
      <c r="G1465" s="183" t="s">
        <v>1158</v>
      </c>
      <c r="H1465" s="168" t="s">
        <v>1320</v>
      </c>
      <c r="I1465" s="168" t="s">
        <v>1118</v>
      </c>
      <c r="J1465" s="186">
        <v>20000000</v>
      </c>
      <c r="K1465" s="185">
        <v>0</v>
      </c>
      <c r="L1465" s="168">
        <v>0</v>
      </c>
      <c r="M1465" s="185">
        <v>0</v>
      </c>
      <c r="N1465" s="168">
        <v>0</v>
      </c>
      <c r="O1465" s="168">
        <v>0</v>
      </c>
      <c r="P1465" s="168">
        <v>0</v>
      </c>
      <c r="Q1465" s="168">
        <v>0</v>
      </c>
      <c r="R1465" s="168">
        <v>0</v>
      </c>
      <c r="S1465" s="168">
        <v>0</v>
      </c>
      <c r="T1465" s="168">
        <v>0</v>
      </c>
      <c r="U1465" s="168">
        <v>0</v>
      </c>
      <c r="V1465" s="168">
        <v>0</v>
      </c>
      <c r="W1465" s="168" t="s">
        <v>1165</v>
      </c>
      <c r="X1465" s="183" t="s">
        <v>1160</v>
      </c>
      <c r="Y1465" s="168" t="s">
        <v>55</v>
      </c>
      <c r="Z1465" s="170">
        <v>2017011000179</v>
      </c>
      <c r="AA1465" s="170" t="s">
        <v>1238</v>
      </c>
      <c r="AB1465" s="169" t="s">
        <v>1179</v>
      </c>
      <c r="AC1465" s="169" t="s">
        <v>1180</v>
      </c>
      <c r="AD1465" s="170">
        <v>3202008</v>
      </c>
      <c r="AE1465" s="169" t="s">
        <v>1181</v>
      </c>
      <c r="AF1465" s="169" t="s">
        <v>1319</v>
      </c>
      <c r="AG1465" s="168" t="s">
        <v>1192</v>
      </c>
      <c r="AH1465" s="192"/>
    </row>
    <row r="1466" spans="1:34" ht="98.25" customHeight="1" x14ac:dyDescent="0.25">
      <c r="A1466" s="192"/>
      <c r="B1466" s="168" t="s">
        <v>1314</v>
      </c>
      <c r="C1466" s="168" t="s">
        <v>1388</v>
      </c>
      <c r="D1466" s="168" t="s">
        <v>1397</v>
      </c>
      <c r="E1466" s="183" t="s">
        <v>1397</v>
      </c>
      <c r="F1466" s="168" t="s">
        <v>1152</v>
      </c>
      <c r="G1466" s="183" t="s">
        <v>1158</v>
      </c>
      <c r="H1466" s="168" t="s">
        <v>1320</v>
      </c>
      <c r="I1466" s="168" t="s">
        <v>1118</v>
      </c>
      <c r="J1466" s="186">
        <v>1125000</v>
      </c>
      <c r="K1466" s="185">
        <v>0</v>
      </c>
      <c r="L1466" s="168">
        <v>0</v>
      </c>
      <c r="M1466" s="185">
        <v>0</v>
      </c>
      <c r="N1466" s="168">
        <v>0</v>
      </c>
      <c r="O1466" s="168">
        <v>0</v>
      </c>
      <c r="P1466" s="168">
        <v>0</v>
      </c>
      <c r="Q1466" s="168">
        <v>0</v>
      </c>
      <c r="R1466" s="168">
        <v>0</v>
      </c>
      <c r="S1466" s="168">
        <v>0</v>
      </c>
      <c r="T1466" s="168">
        <v>0</v>
      </c>
      <c r="U1466" s="168">
        <v>0</v>
      </c>
      <c r="V1466" s="168">
        <v>0</v>
      </c>
      <c r="W1466" s="168" t="s">
        <v>1165</v>
      </c>
      <c r="X1466" s="183" t="s">
        <v>1160</v>
      </c>
      <c r="Y1466" s="168" t="s">
        <v>55</v>
      </c>
      <c r="Z1466" s="170">
        <v>2017011000179</v>
      </c>
      <c r="AA1466" s="170" t="s">
        <v>1238</v>
      </c>
      <c r="AB1466" s="169" t="s">
        <v>1166</v>
      </c>
      <c r="AC1466" s="169" t="s">
        <v>1167</v>
      </c>
      <c r="AD1466" s="170">
        <v>3202032</v>
      </c>
      <c r="AE1466" s="169" t="s">
        <v>1217</v>
      </c>
      <c r="AF1466" s="169" t="s">
        <v>1289</v>
      </c>
      <c r="AG1466" s="168" t="s">
        <v>1192</v>
      </c>
      <c r="AH1466" s="192"/>
    </row>
    <row r="1467" spans="1:34" ht="98.25" customHeight="1" x14ac:dyDescent="0.25">
      <c r="A1467" s="192"/>
      <c r="B1467" s="168" t="s">
        <v>1314</v>
      </c>
      <c r="C1467" s="168" t="s">
        <v>1388</v>
      </c>
      <c r="D1467" s="168" t="s">
        <v>1397</v>
      </c>
      <c r="E1467" s="183" t="s">
        <v>1397</v>
      </c>
      <c r="F1467" s="168" t="s">
        <v>1116</v>
      </c>
      <c r="G1467" s="183" t="s">
        <v>1158</v>
      </c>
      <c r="H1467" s="168" t="s">
        <v>1117</v>
      </c>
      <c r="I1467" s="168" t="s">
        <v>1118</v>
      </c>
      <c r="J1467" s="184">
        <v>32244267</v>
      </c>
      <c r="K1467" s="185"/>
      <c r="L1467" s="168"/>
      <c r="M1467" s="185"/>
      <c r="N1467" s="168"/>
      <c r="O1467" s="168"/>
      <c r="P1467" s="168"/>
      <c r="Q1467" s="168"/>
      <c r="R1467" s="168"/>
      <c r="S1467" s="168"/>
      <c r="T1467" s="168"/>
      <c r="U1467" s="168"/>
      <c r="V1467" s="168"/>
      <c r="W1467" s="168" t="s">
        <v>1119</v>
      </c>
      <c r="X1467" s="183" t="s">
        <v>1160</v>
      </c>
      <c r="Y1467" s="168" t="s">
        <v>363</v>
      </c>
      <c r="Z1467" s="170">
        <v>2019011000081</v>
      </c>
      <c r="AA1467" s="170" t="s">
        <v>1161</v>
      </c>
      <c r="AB1467" s="169" t="s">
        <v>1120</v>
      </c>
      <c r="AC1467" s="169" t="s">
        <v>606</v>
      </c>
      <c r="AD1467" s="170">
        <v>3299060</v>
      </c>
      <c r="AE1467" s="169" t="s">
        <v>1135</v>
      </c>
      <c r="AF1467" s="169" t="s">
        <v>607</v>
      </c>
      <c r="AG1467" s="168" t="s">
        <v>1128</v>
      </c>
      <c r="AH1467" s="192"/>
    </row>
    <row r="1468" spans="1:34" ht="98.25" customHeight="1" x14ac:dyDescent="0.25">
      <c r="A1468" s="192"/>
      <c r="B1468" s="168" t="s">
        <v>1314</v>
      </c>
      <c r="C1468" s="168" t="s">
        <v>1388</v>
      </c>
      <c r="D1468" s="168" t="s">
        <v>1399</v>
      </c>
      <c r="E1468" s="183" t="s">
        <v>1399</v>
      </c>
      <c r="F1468" s="168" t="s">
        <v>1116</v>
      </c>
      <c r="G1468" s="183" t="s">
        <v>1158</v>
      </c>
      <c r="H1468" s="168" t="s">
        <v>1117</v>
      </c>
      <c r="I1468" s="168" t="s">
        <v>1118</v>
      </c>
      <c r="J1468" s="184">
        <v>31065408</v>
      </c>
      <c r="K1468" s="185"/>
      <c r="L1468" s="168"/>
      <c r="M1468" s="185"/>
      <c r="N1468" s="168"/>
      <c r="O1468" s="168" t="s">
        <v>1400</v>
      </c>
      <c r="P1468" s="168"/>
      <c r="Q1468" s="168"/>
      <c r="R1468" s="168"/>
      <c r="S1468" s="168"/>
      <c r="T1468" s="168"/>
      <c r="U1468" s="168" t="s">
        <v>1392</v>
      </c>
      <c r="V1468" s="168"/>
      <c r="W1468" s="168" t="s">
        <v>1165</v>
      </c>
      <c r="X1468" s="183" t="s">
        <v>1160</v>
      </c>
      <c r="Y1468" s="168" t="s">
        <v>55</v>
      </c>
      <c r="Z1468" s="170">
        <v>2017011000179</v>
      </c>
      <c r="AA1468" s="170" t="s">
        <v>1238</v>
      </c>
      <c r="AB1468" s="169" t="s">
        <v>1166</v>
      </c>
      <c r="AC1468" s="169" t="s">
        <v>1167</v>
      </c>
      <c r="AD1468" s="170">
        <v>3202032</v>
      </c>
      <c r="AE1468" s="169" t="s">
        <v>1217</v>
      </c>
      <c r="AF1468" s="169" t="s">
        <v>1289</v>
      </c>
      <c r="AG1468" s="168" t="s">
        <v>1151</v>
      </c>
      <c r="AH1468" s="192"/>
    </row>
    <row r="1469" spans="1:34" ht="98.25" customHeight="1" x14ac:dyDescent="0.25">
      <c r="A1469" s="192"/>
      <c r="B1469" s="168" t="s">
        <v>1314</v>
      </c>
      <c r="C1469" s="168" t="s">
        <v>1388</v>
      </c>
      <c r="D1469" s="168" t="s">
        <v>1399</v>
      </c>
      <c r="E1469" s="183" t="s">
        <v>1399</v>
      </c>
      <c r="F1469" s="168" t="s">
        <v>1152</v>
      </c>
      <c r="G1469" s="183" t="s">
        <v>1158</v>
      </c>
      <c r="H1469" s="168" t="s">
        <v>1117</v>
      </c>
      <c r="I1469" s="168" t="s">
        <v>1118</v>
      </c>
      <c r="J1469" s="184">
        <v>4000000</v>
      </c>
      <c r="K1469" s="185"/>
      <c r="L1469" s="168"/>
      <c r="M1469" s="185"/>
      <c r="N1469" s="168"/>
      <c r="O1469" s="168"/>
      <c r="P1469" s="168"/>
      <c r="Q1469" s="168"/>
      <c r="R1469" s="168"/>
      <c r="S1469" s="168"/>
      <c r="T1469" s="168"/>
      <c r="U1469" s="168" t="s">
        <v>1392</v>
      </c>
      <c r="V1469" s="168"/>
      <c r="W1469" s="168" t="s">
        <v>1165</v>
      </c>
      <c r="X1469" s="183" t="s">
        <v>1160</v>
      </c>
      <c r="Y1469" s="168" t="s">
        <v>55</v>
      </c>
      <c r="Z1469" s="170">
        <v>2017011000179</v>
      </c>
      <c r="AA1469" s="170" t="s">
        <v>1238</v>
      </c>
      <c r="AB1469" s="169" t="s">
        <v>1166</v>
      </c>
      <c r="AC1469" s="169" t="s">
        <v>1167</v>
      </c>
      <c r="AD1469" s="170">
        <v>3202032</v>
      </c>
      <c r="AE1469" s="169" t="s">
        <v>1217</v>
      </c>
      <c r="AF1469" s="169" t="s">
        <v>1289</v>
      </c>
      <c r="AG1469" s="168" t="s">
        <v>1124</v>
      </c>
      <c r="AH1469" s="192"/>
    </row>
    <row r="1470" spans="1:34" ht="98.25" customHeight="1" x14ac:dyDescent="0.25">
      <c r="A1470" s="192"/>
      <c r="B1470" s="168" t="s">
        <v>1314</v>
      </c>
      <c r="C1470" s="168" t="s">
        <v>1388</v>
      </c>
      <c r="D1470" s="168" t="s">
        <v>1399</v>
      </c>
      <c r="E1470" s="183" t="s">
        <v>1399</v>
      </c>
      <c r="F1470" s="168" t="s">
        <v>1152</v>
      </c>
      <c r="G1470" s="183" t="s">
        <v>1158</v>
      </c>
      <c r="H1470" s="168" t="s">
        <v>1117</v>
      </c>
      <c r="I1470" s="168" t="s">
        <v>1118</v>
      </c>
      <c r="J1470" s="184">
        <v>6000000</v>
      </c>
      <c r="K1470" s="185"/>
      <c r="L1470" s="168"/>
      <c r="M1470" s="185"/>
      <c r="N1470" s="168"/>
      <c r="O1470" s="168" t="s">
        <v>1400</v>
      </c>
      <c r="P1470" s="168"/>
      <c r="Q1470" s="168"/>
      <c r="R1470" s="168"/>
      <c r="S1470" s="168"/>
      <c r="T1470" s="168"/>
      <c r="U1470" s="168" t="s">
        <v>1392</v>
      </c>
      <c r="V1470" s="168"/>
      <c r="W1470" s="168" t="s">
        <v>1165</v>
      </c>
      <c r="X1470" s="183" t="s">
        <v>1160</v>
      </c>
      <c r="Y1470" s="168" t="s">
        <v>55</v>
      </c>
      <c r="Z1470" s="170">
        <v>2017011000179</v>
      </c>
      <c r="AA1470" s="170" t="s">
        <v>1238</v>
      </c>
      <c r="AB1470" s="169" t="s">
        <v>1166</v>
      </c>
      <c r="AC1470" s="169" t="s">
        <v>1167</v>
      </c>
      <c r="AD1470" s="170">
        <v>3202032</v>
      </c>
      <c r="AE1470" s="169" t="s">
        <v>1217</v>
      </c>
      <c r="AF1470" s="169" t="s">
        <v>1218</v>
      </c>
      <c r="AG1470" s="168" t="s">
        <v>1150</v>
      </c>
      <c r="AH1470" s="192"/>
    </row>
    <row r="1471" spans="1:34" ht="98.25" customHeight="1" x14ac:dyDescent="0.25">
      <c r="A1471" s="192"/>
      <c r="B1471" s="168" t="s">
        <v>1314</v>
      </c>
      <c r="C1471" s="168" t="s">
        <v>1388</v>
      </c>
      <c r="D1471" s="168" t="s">
        <v>1399</v>
      </c>
      <c r="E1471" s="183" t="s">
        <v>1399</v>
      </c>
      <c r="F1471" s="168" t="s">
        <v>1152</v>
      </c>
      <c r="G1471" s="183" t="s">
        <v>1158</v>
      </c>
      <c r="H1471" s="168" t="s">
        <v>1117</v>
      </c>
      <c r="I1471" s="168" t="s">
        <v>1118</v>
      </c>
      <c r="J1471" s="184">
        <v>8842000</v>
      </c>
      <c r="K1471" s="185"/>
      <c r="L1471" s="168"/>
      <c r="M1471" s="185"/>
      <c r="N1471" s="168"/>
      <c r="O1471" s="168" t="s">
        <v>1247</v>
      </c>
      <c r="P1471" s="168"/>
      <c r="Q1471" s="168"/>
      <c r="R1471" s="168"/>
      <c r="S1471" s="168" t="s">
        <v>1401</v>
      </c>
      <c r="T1471" s="168"/>
      <c r="U1471" s="168"/>
      <c r="V1471" s="168"/>
      <c r="W1471" s="168" t="s">
        <v>1165</v>
      </c>
      <c r="X1471" s="183" t="s">
        <v>1160</v>
      </c>
      <c r="Y1471" s="168" t="s">
        <v>55</v>
      </c>
      <c r="Z1471" s="170">
        <v>2017011000179</v>
      </c>
      <c r="AA1471" s="170" t="s">
        <v>1238</v>
      </c>
      <c r="AB1471" s="169" t="s">
        <v>1166</v>
      </c>
      <c r="AC1471" s="169" t="s">
        <v>1167</v>
      </c>
      <c r="AD1471" s="170">
        <v>3202032</v>
      </c>
      <c r="AE1471" s="169" t="s">
        <v>1217</v>
      </c>
      <c r="AF1471" s="169" t="s">
        <v>1218</v>
      </c>
      <c r="AG1471" s="168" t="s">
        <v>1150</v>
      </c>
      <c r="AH1471" s="192"/>
    </row>
    <row r="1472" spans="1:34" ht="98.25" customHeight="1" x14ac:dyDescent="0.25">
      <c r="A1472" s="192"/>
      <c r="B1472" s="168" t="s">
        <v>1314</v>
      </c>
      <c r="C1472" s="168" t="s">
        <v>1388</v>
      </c>
      <c r="D1472" s="168" t="s">
        <v>1399</v>
      </c>
      <c r="E1472" s="183" t="s">
        <v>1399</v>
      </c>
      <c r="F1472" s="168" t="s">
        <v>1223</v>
      </c>
      <c r="G1472" s="183" t="s">
        <v>1312</v>
      </c>
      <c r="H1472" s="168" t="s">
        <v>1117</v>
      </c>
      <c r="I1472" s="168" t="s">
        <v>1118</v>
      </c>
      <c r="J1472" s="184">
        <v>3000000</v>
      </c>
      <c r="K1472" s="185"/>
      <c r="L1472" s="168"/>
      <c r="M1472" s="185"/>
      <c r="N1472" s="168"/>
      <c r="O1472" s="168"/>
      <c r="P1472" s="168"/>
      <c r="Q1472" s="168"/>
      <c r="R1472" s="168"/>
      <c r="S1472" s="168"/>
      <c r="T1472" s="168"/>
      <c r="U1472" s="168" t="s">
        <v>1392</v>
      </c>
      <c r="V1472" s="168"/>
      <c r="W1472" s="168" t="s">
        <v>1165</v>
      </c>
      <c r="X1472" s="183" t="s">
        <v>1160</v>
      </c>
      <c r="Y1472" s="168" t="s">
        <v>55</v>
      </c>
      <c r="Z1472" s="170">
        <v>2017011000179</v>
      </c>
      <c r="AA1472" s="170" t="s">
        <v>1238</v>
      </c>
      <c r="AB1472" s="169" t="s">
        <v>1166</v>
      </c>
      <c r="AC1472" s="169" t="s">
        <v>1167</v>
      </c>
      <c r="AD1472" s="170">
        <v>3202032</v>
      </c>
      <c r="AE1472" s="169" t="s">
        <v>1217</v>
      </c>
      <c r="AF1472" s="169" t="s">
        <v>1218</v>
      </c>
      <c r="AG1472" s="168" t="s">
        <v>1150</v>
      </c>
      <c r="AH1472" s="192"/>
    </row>
    <row r="1473" spans="1:34" ht="98.25" customHeight="1" x14ac:dyDescent="0.25">
      <c r="A1473" s="192"/>
      <c r="B1473" s="168" t="s">
        <v>1314</v>
      </c>
      <c r="C1473" s="168" t="s">
        <v>1388</v>
      </c>
      <c r="D1473" s="168" t="s">
        <v>1399</v>
      </c>
      <c r="E1473" s="183" t="s">
        <v>1399</v>
      </c>
      <c r="F1473" s="168" t="s">
        <v>1223</v>
      </c>
      <c r="G1473" s="183" t="s">
        <v>1312</v>
      </c>
      <c r="H1473" s="168" t="s">
        <v>1117</v>
      </c>
      <c r="I1473" s="168" t="s">
        <v>1118</v>
      </c>
      <c r="J1473" s="184">
        <v>4680000</v>
      </c>
      <c r="K1473" s="185"/>
      <c r="L1473" s="168"/>
      <c r="M1473" s="185"/>
      <c r="N1473" s="168"/>
      <c r="O1473" s="168"/>
      <c r="P1473" s="168"/>
      <c r="Q1473" s="168"/>
      <c r="R1473" s="168"/>
      <c r="S1473" s="168"/>
      <c r="T1473" s="168"/>
      <c r="U1473" s="168" t="s">
        <v>1392</v>
      </c>
      <c r="V1473" s="168"/>
      <c r="W1473" s="168" t="s">
        <v>1165</v>
      </c>
      <c r="X1473" s="183" t="s">
        <v>1160</v>
      </c>
      <c r="Y1473" s="168" t="s">
        <v>55</v>
      </c>
      <c r="Z1473" s="170">
        <v>2017011000179</v>
      </c>
      <c r="AA1473" s="170" t="s">
        <v>1238</v>
      </c>
      <c r="AB1473" s="169" t="s">
        <v>1166</v>
      </c>
      <c r="AC1473" s="169" t="s">
        <v>1167</v>
      </c>
      <c r="AD1473" s="170">
        <v>3202032</v>
      </c>
      <c r="AE1473" s="169" t="s">
        <v>1217</v>
      </c>
      <c r="AF1473" s="169" t="s">
        <v>1289</v>
      </c>
      <c r="AG1473" s="168" t="s">
        <v>1192</v>
      </c>
      <c r="AH1473" s="192"/>
    </row>
    <row r="1474" spans="1:34" ht="98.25" customHeight="1" x14ac:dyDescent="0.25">
      <c r="A1474" s="192"/>
      <c r="B1474" s="168" t="s">
        <v>1314</v>
      </c>
      <c r="C1474" s="168" t="s">
        <v>1388</v>
      </c>
      <c r="D1474" s="168" t="s">
        <v>1399</v>
      </c>
      <c r="E1474" s="183" t="s">
        <v>1399</v>
      </c>
      <c r="F1474" s="168" t="s">
        <v>1152</v>
      </c>
      <c r="G1474" s="183" t="s">
        <v>1158</v>
      </c>
      <c r="H1474" s="168" t="s">
        <v>1117</v>
      </c>
      <c r="I1474" s="168" t="s">
        <v>1118</v>
      </c>
      <c r="J1474" s="184">
        <v>4000000</v>
      </c>
      <c r="K1474" s="185"/>
      <c r="L1474" s="168"/>
      <c r="M1474" s="185"/>
      <c r="N1474" s="168"/>
      <c r="O1474" s="168" t="s">
        <v>1247</v>
      </c>
      <c r="P1474" s="168"/>
      <c r="Q1474" s="168"/>
      <c r="R1474" s="168"/>
      <c r="S1474" s="168" t="s">
        <v>1401</v>
      </c>
      <c r="T1474" s="168"/>
      <c r="U1474" s="168"/>
      <c r="V1474" s="168"/>
      <c r="W1474" s="168" t="s">
        <v>1165</v>
      </c>
      <c r="X1474" s="183" t="s">
        <v>1160</v>
      </c>
      <c r="Y1474" s="168" t="s">
        <v>55</v>
      </c>
      <c r="Z1474" s="170">
        <v>2017011000179</v>
      </c>
      <c r="AA1474" s="170" t="s">
        <v>1238</v>
      </c>
      <c r="AB1474" s="169" t="s">
        <v>1166</v>
      </c>
      <c r="AC1474" s="169" t="s">
        <v>1173</v>
      </c>
      <c r="AD1474" s="170">
        <v>3202031</v>
      </c>
      <c r="AE1474" s="169" t="s">
        <v>1174</v>
      </c>
      <c r="AF1474" s="169" t="s">
        <v>1249</v>
      </c>
      <c r="AG1474" s="168" t="s">
        <v>1124</v>
      </c>
      <c r="AH1474" s="192"/>
    </row>
    <row r="1475" spans="1:34" ht="98.25" customHeight="1" x14ac:dyDescent="0.25">
      <c r="A1475" s="192"/>
      <c r="B1475" s="168" t="s">
        <v>1314</v>
      </c>
      <c r="C1475" s="168" t="s">
        <v>1388</v>
      </c>
      <c r="D1475" s="168" t="s">
        <v>1399</v>
      </c>
      <c r="E1475" s="183" t="s">
        <v>1399</v>
      </c>
      <c r="F1475" s="168" t="s">
        <v>1223</v>
      </c>
      <c r="G1475" s="183" t="s">
        <v>1312</v>
      </c>
      <c r="H1475" s="168" t="s">
        <v>1117</v>
      </c>
      <c r="I1475" s="168" t="s">
        <v>1118</v>
      </c>
      <c r="J1475" s="184">
        <v>8000000</v>
      </c>
      <c r="K1475" s="185"/>
      <c r="L1475" s="168"/>
      <c r="M1475" s="185"/>
      <c r="N1475" s="168"/>
      <c r="O1475" s="168" t="s">
        <v>1247</v>
      </c>
      <c r="P1475" s="168"/>
      <c r="Q1475" s="168"/>
      <c r="R1475" s="168"/>
      <c r="S1475" s="168" t="s">
        <v>1401</v>
      </c>
      <c r="T1475" s="168"/>
      <c r="U1475" s="168"/>
      <c r="V1475" s="168"/>
      <c r="W1475" s="168" t="s">
        <v>1165</v>
      </c>
      <c r="X1475" s="183" t="s">
        <v>1160</v>
      </c>
      <c r="Y1475" s="168" t="s">
        <v>55</v>
      </c>
      <c r="Z1475" s="170">
        <v>2017011000179</v>
      </c>
      <c r="AA1475" s="170" t="s">
        <v>1238</v>
      </c>
      <c r="AB1475" s="169" t="s">
        <v>1166</v>
      </c>
      <c r="AC1475" s="169" t="s">
        <v>1173</v>
      </c>
      <c r="AD1475" s="170">
        <v>3202031</v>
      </c>
      <c r="AE1475" s="169" t="s">
        <v>1174</v>
      </c>
      <c r="AF1475" s="169" t="s">
        <v>1249</v>
      </c>
      <c r="AG1475" s="168" t="s">
        <v>1192</v>
      </c>
      <c r="AH1475" s="192"/>
    </row>
    <row r="1476" spans="1:34" ht="98.25" customHeight="1" x14ac:dyDescent="0.25">
      <c r="A1476" s="192"/>
      <c r="B1476" s="168" t="s">
        <v>1314</v>
      </c>
      <c r="C1476" s="168" t="s">
        <v>1388</v>
      </c>
      <c r="D1476" s="168" t="s">
        <v>1399</v>
      </c>
      <c r="E1476" s="183" t="s">
        <v>1399</v>
      </c>
      <c r="F1476" s="168" t="s">
        <v>1223</v>
      </c>
      <c r="G1476" s="183" t="s">
        <v>1312</v>
      </c>
      <c r="H1476" s="168" t="s">
        <v>1117</v>
      </c>
      <c r="I1476" s="168" t="s">
        <v>1118</v>
      </c>
      <c r="J1476" s="184">
        <v>0</v>
      </c>
      <c r="K1476" s="185"/>
      <c r="L1476" s="168"/>
      <c r="M1476" s="185"/>
      <c r="N1476" s="168"/>
      <c r="O1476" s="168" t="s">
        <v>1247</v>
      </c>
      <c r="P1476" s="168"/>
      <c r="Q1476" s="168"/>
      <c r="R1476" s="168"/>
      <c r="S1476" s="168" t="s">
        <v>1401</v>
      </c>
      <c r="T1476" s="168"/>
      <c r="U1476" s="168"/>
      <c r="V1476" s="168"/>
      <c r="W1476" s="168" t="s">
        <v>1165</v>
      </c>
      <c r="X1476" s="183" t="s">
        <v>1160</v>
      </c>
      <c r="Y1476" s="168" t="s">
        <v>55</v>
      </c>
      <c r="Z1476" s="170">
        <v>2017011000179</v>
      </c>
      <c r="AA1476" s="170" t="s">
        <v>1238</v>
      </c>
      <c r="AB1476" s="169" t="s">
        <v>1166</v>
      </c>
      <c r="AC1476" s="169" t="s">
        <v>1173</v>
      </c>
      <c r="AD1476" s="170">
        <v>3202031</v>
      </c>
      <c r="AE1476" s="169" t="s">
        <v>1174</v>
      </c>
      <c r="AF1476" s="169" t="s">
        <v>1249</v>
      </c>
      <c r="AG1476" s="168" t="s">
        <v>1192</v>
      </c>
      <c r="AH1476" s="192"/>
    </row>
    <row r="1477" spans="1:34" ht="98.25" customHeight="1" x14ac:dyDescent="0.25">
      <c r="A1477" s="192"/>
      <c r="B1477" s="168" t="s">
        <v>1314</v>
      </c>
      <c r="C1477" s="168" t="s">
        <v>1388</v>
      </c>
      <c r="D1477" s="168" t="s">
        <v>1399</v>
      </c>
      <c r="E1477" s="183" t="s">
        <v>1399</v>
      </c>
      <c r="F1477" s="168" t="s">
        <v>1116</v>
      </c>
      <c r="G1477" s="183" t="s">
        <v>1158</v>
      </c>
      <c r="H1477" s="168" t="s">
        <v>1117</v>
      </c>
      <c r="I1477" s="168" t="s">
        <v>1118</v>
      </c>
      <c r="J1477" s="184">
        <v>29529780</v>
      </c>
      <c r="K1477" s="185"/>
      <c r="L1477" s="168"/>
      <c r="M1477" s="185"/>
      <c r="N1477" s="168"/>
      <c r="O1477" s="168"/>
      <c r="P1477" s="168"/>
      <c r="Q1477" s="168"/>
      <c r="R1477" s="168"/>
      <c r="S1477" s="168"/>
      <c r="T1477" s="168"/>
      <c r="U1477" s="168"/>
      <c r="V1477" s="168"/>
      <c r="W1477" s="168" t="s">
        <v>1165</v>
      </c>
      <c r="X1477" s="183" t="s">
        <v>1160</v>
      </c>
      <c r="Y1477" s="168" t="s">
        <v>55</v>
      </c>
      <c r="Z1477" s="170">
        <v>2017011000179</v>
      </c>
      <c r="AA1477" s="170" t="s">
        <v>1238</v>
      </c>
      <c r="AB1477" s="169" t="s">
        <v>1166</v>
      </c>
      <c r="AC1477" s="169" t="s">
        <v>1269</v>
      </c>
      <c r="AD1477" s="170">
        <v>3202005</v>
      </c>
      <c r="AE1477" s="169" t="s">
        <v>1270</v>
      </c>
      <c r="AF1477" s="169" t="s">
        <v>1272</v>
      </c>
      <c r="AG1477" s="168" t="s">
        <v>1128</v>
      </c>
      <c r="AH1477" s="192"/>
    </row>
    <row r="1478" spans="1:34" ht="98.25" customHeight="1" x14ac:dyDescent="0.25">
      <c r="A1478" s="192"/>
      <c r="B1478" s="168" t="s">
        <v>1314</v>
      </c>
      <c r="C1478" s="168" t="s">
        <v>1388</v>
      </c>
      <c r="D1478" s="168" t="s">
        <v>1399</v>
      </c>
      <c r="E1478" s="183" t="s">
        <v>1399</v>
      </c>
      <c r="F1478" s="168" t="s">
        <v>1116</v>
      </c>
      <c r="G1478" s="183" t="s">
        <v>1158</v>
      </c>
      <c r="H1478" s="168" t="s">
        <v>1117</v>
      </c>
      <c r="I1478" s="168" t="s">
        <v>1118</v>
      </c>
      <c r="J1478" s="184">
        <v>31842020</v>
      </c>
      <c r="K1478" s="185"/>
      <c r="L1478" s="168"/>
      <c r="M1478" s="185"/>
      <c r="N1478" s="168"/>
      <c r="O1478" s="168"/>
      <c r="P1478" s="168"/>
      <c r="Q1478" s="168"/>
      <c r="R1478" s="168"/>
      <c r="S1478" s="168"/>
      <c r="T1478" s="168"/>
      <c r="U1478" s="168"/>
      <c r="V1478" s="168"/>
      <c r="W1478" s="168" t="s">
        <v>1165</v>
      </c>
      <c r="X1478" s="183" t="s">
        <v>1160</v>
      </c>
      <c r="Y1478" s="168" t="s">
        <v>55</v>
      </c>
      <c r="Z1478" s="170">
        <v>2017011000179</v>
      </c>
      <c r="AA1478" s="170" t="s">
        <v>1238</v>
      </c>
      <c r="AB1478" s="169" t="s">
        <v>1166</v>
      </c>
      <c r="AC1478" s="169" t="s">
        <v>1269</v>
      </c>
      <c r="AD1478" s="170">
        <v>3202005</v>
      </c>
      <c r="AE1478" s="169" t="s">
        <v>1270</v>
      </c>
      <c r="AF1478" s="169" t="s">
        <v>1272</v>
      </c>
      <c r="AG1478" s="168" t="s">
        <v>1151</v>
      </c>
      <c r="AH1478" s="192"/>
    </row>
    <row r="1479" spans="1:34" ht="98.25" customHeight="1" x14ac:dyDescent="0.25">
      <c r="A1479" s="192"/>
      <c r="B1479" s="168" t="s">
        <v>1314</v>
      </c>
      <c r="C1479" s="168" t="s">
        <v>1388</v>
      </c>
      <c r="D1479" s="168" t="s">
        <v>1399</v>
      </c>
      <c r="E1479" s="183" t="s">
        <v>1399</v>
      </c>
      <c r="F1479" s="168" t="s">
        <v>1116</v>
      </c>
      <c r="G1479" s="183" t="s">
        <v>1158</v>
      </c>
      <c r="H1479" s="168" t="s">
        <v>1117</v>
      </c>
      <c r="I1479" s="168" t="s">
        <v>1118</v>
      </c>
      <c r="J1479" s="184">
        <v>39520982</v>
      </c>
      <c r="K1479" s="185"/>
      <c r="L1479" s="168"/>
      <c r="M1479" s="185"/>
      <c r="N1479" s="168"/>
      <c r="O1479" s="168"/>
      <c r="P1479" s="168"/>
      <c r="Q1479" s="168"/>
      <c r="R1479" s="168"/>
      <c r="S1479" s="168"/>
      <c r="T1479" s="168"/>
      <c r="U1479" s="168"/>
      <c r="V1479" s="168"/>
      <c r="W1479" s="168" t="s">
        <v>1165</v>
      </c>
      <c r="X1479" s="183" t="s">
        <v>1160</v>
      </c>
      <c r="Y1479" s="168" t="s">
        <v>55</v>
      </c>
      <c r="Z1479" s="170">
        <v>2017011000179</v>
      </c>
      <c r="AA1479" s="170" t="s">
        <v>1238</v>
      </c>
      <c r="AB1479" s="169" t="s">
        <v>1166</v>
      </c>
      <c r="AC1479" s="169" t="s">
        <v>1269</v>
      </c>
      <c r="AD1479" s="170">
        <v>3202005</v>
      </c>
      <c r="AE1479" s="169" t="s">
        <v>1270</v>
      </c>
      <c r="AF1479" s="169" t="s">
        <v>1272</v>
      </c>
      <c r="AG1479" s="168" t="s">
        <v>1128</v>
      </c>
      <c r="AH1479" s="192"/>
    </row>
    <row r="1480" spans="1:34" ht="98.25" customHeight="1" x14ac:dyDescent="0.25">
      <c r="A1480" s="192"/>
      <c r="B1480" s="168" t="s">
        <v>1314</v>
      </c>
      <c r="C1480" s="168" t="s">
        <v>1388</v>
      </c>
      <c r="D1480" s="168" t="s">
        <v>1399</v>
      </c>
      <c r="E1480" s="183" t="s">
        <v>1399</v>
      </c>
      <c r="F1480" s="168" t="s">
        <v>1152</v>
      </c>
      <c r="G1480" s="183" t="s">
        <v>1158</v>
      </c>
      <c r="H1480" s="168" t="s">
        <v>1117</v>
      </c>
      <c r="I1480" s="168" t="s">
        <v>1118</v>
      </c>
      <c r="J1480" s="184">
        <v>4000000</v>
      </c>
      <c r="K1480" s="185"/>
      <c r="L1480" s="168"/>
      <c r="M1480" s="185"/>
      <c r="N1480" s="168"/>
      <c r="O1480" s="168"/>
      <c r="P1480" s="168"/>
      <c r="Q1480" s="168"/>
      <c r="R1480" s="168"/>
      <c r="S1480" s="168"/>
      <c r="T1480" s="168"/>
      <c r="U1480" s="168"/>
      <c r="V1480" s="168"/>
      <c r="W1480" s="168" t="s">
        <v>1165</v>
      </c>
      <c r="X1480" s="183" t="s">
        <v>1160</v>
      </c>
      <c r="Y1480" s="168" t="s">
        <v>55</v>
      </c>
      <c r="Z1480" s="170">
        <v>2017011000179</v>
      </c>
      <c r="AA1480" s="170" t="s">
        <v>1238</v>
      </c>
      <c r="AB1480" s="169" t="s">
        <v>1166</v>
      </c>
      <c r="AC1480" s="169" t="s">
        <v>1269</v>
      </c>
      <c r="AD1480" s="170">
        <v>3202005</v>
      </c>
      <c r="AE1480" s="169" t="s">
        <v>1270</v>
      </c>
      <c r="AF1480" s="169" t="s">
        <v>1272</v>
      </c>
      <c r="AG1480" s="168" t="s">
        <v>1124</v>
      </c>
      <c r="AH1480" s="192"/>
    </row>
    <row r="1481" spans="1:34" ht="98.25" customHeight="1" x14ac:dyDescent="0.25">
      <c r="A1481" s="192"/>
      <c r="B1481" s="168" t="s">
        <v>1314</v>
      </c>
      <c r="C1481" s="168" t="s">
        <v>1388</v>
      </c>
      <c r="D1481" s="168" t="s">
        <v>1399</v>
      </c>
      <c r="E1481" s="183" t="s">
        <v>1399</v>
      </c>
      <c r="F1481" s="168" t="s">
        <v>1223</v>
      </c>
      <c r="G1481" s="183" t="s">
        <v>1312</v>
      </c>
      <c r="H1481" s="168" t="s">
        <v>1117</v>
      </c>
      <c r="I1481" s="168" t="s">
        <v>1118</v>
      </c>
      <c r="J1481" s="184">
        <v>20000000</v>
      </c>
      <c r="K1481" s="185"/>
      <c r="L1481" s="168"/>
      <c r="M1481" s="185"/>
      <c r="N1481" s="168"/>
      <c r="O1481" s="168"/>
      <c r="P1481" s="168"/>
      <c r="Q1481" s="168"/>
      <c r="R1481" s="168"/>
      <c r="S1481" s="168"/>
      <c r="T1481" s="168"/>
      <c r="U1481" s="168"/>
      <c r="V1481" s="168"/>
      <c r="W1481" s="168" t="s">
        <v>1165</v>
      </c>
      <c r="X1481" s="183" t="s">
        <v>1160</v>
      </c>
      <c r="Y1481" s="168" t="s">
        <v>55</v>
      </c>
      <c r="Z1481" s="170">
        <v>2017011000179</v>
      </c>
      <c r="AA1481" s="170" t="s">
        <v>1238</v>
      </c>
      <c r="AB1481" s="169" t="s">
        <v>1166</v>
      </c>
      <c r="AC1481" s="169" t="s">
        <v>1269</v>
      </c>
      <c r="AD1481" s="170">
        <v>3202005</v>
      </c>
      <c r="AE1481" s="169" t="s">
        <v>1270</v>
      </c>
      <c r="AF1481" s="169" t="s">
        <v>1272</v>
      </c>
      <c r="AG1481" s="168" t="s">
        <v>1192</v>
      </c>
      <c r="AH1481" s="192"/>
    </row>
    <row r="1482" spans="1:34" ht="98.25" customHeight="1" x14ac:dyDescent="0.25">
      <c r="A1482" s="192"/>
      <c r="B1482" s="168" t="s">
        <v>1314</v>
      </c>
      <c r="C1482" s="168" t="s">
        <v>1388</v>
      </c>
      <c r="D1482" s="168" t="s">
        <v>1399</v>
      </c>
      <c r="E1482" s="183" t="s">
        <v>1399</v>
      </c>
      <c r="F1482" s="168" t="s">
        <v>1223</v>
      </c>
      <c r="G1482" s="183" t="s">
        <v>1312</v>
      </c>
      <c r="H1482" s="168" t="s">
        <v>1117</v>
      </c>
      <c r="I1482" s="168" t="s">
        <v>1118</v>
      </c>
      <c r="J1482" s="184">
        <v>25000000</v>
      </c>
      <c r="K1482" s="185"/>
      <c r="L1482" s="168"/>
      <c r="M1482" s="185"/>
      <c r="N1482" s="168"/>
      <c r="O1482" s="168"/>
      <c r="P1482" s="168"/>
      <c r="Q1482" s="168"/>
      <c r="R1482" s="168"/>
      <c r="S1482" s="168"/>
      <c r="T1482" s="168"/>
      <c r="U1482" s="168"/>
      <c r="V1482" s="168"/>
      <c r="W1482" s="168" t="s">
        <v>1165</v>
      </c>
      <c r="X1482" s="183" t="s">
        <v>1160</v>
      </c>
      <c r="Y1482" s="168" t="s">
        <v>55</v>
      </c>
      <c r="Z1482" s="170">
        <v>2017011000179</v>
      </c>
      <c r="AA1482" s="170" t="s">
        <v>1238</v>
      </c>
      <c r="AB1482" s="169" t="s">
        <v>1166</v>
      </c>
      <c r="AC1482" s="169" t="s">
        <v>1269</v>
      </c>
      <c r="AD1482" s="170">
        <v>3202005</v>
      </c>
      <c r="AE1482" s="169" t="s">
        <v>1270</v>
      </c>
      <c r="AF1482" s="169" t="s">
        <v>1272</v>
      </c>
      <c r="AG1482" s="168" t="s">
        <v>1126</v>
      </c>
      <c r="AH1482" s="192"/>
    </row>
    <row r="1483" spans="1:34" ht="98.25" customHeight="1" x14ac:dyDescent="0.25">
      <c r="A1483" s="192"/>
      <c r="B1483" s="168" t="s">
        <v>1314</v>
      </c>
      <c r="C1483" s="168" t="s">
        <v>1388</v>
      </c>
      <c r="D1483" s="168" t="s">
        <v>1399</v>
      </c>
      <c r="E1483" s="183" t="s">
        <v>1399</v>
      </c>
      <c r="F1483" s="168" t="s">
        <v>1223</v>
      </c>
      <c r="G1483" s="183" t="s">
        <v>1312</v>
      </c>
      <c r="H1483" s="168" t="s">
        <v>1117</v>
      </c>
      <c r="I1483" s="168" t="s">
        <v>1118</v>
      </c>
      <c r="J1483" s="184">
        <v>50605398</v>
      </c>
      <c r="K1483" s="185"/>
      <c r="L1483" s="168"/>
      <c r="M1483" s="185"/>
      <c r="N1483" s="168"/>
      <c r="O1483" s="168"/>
      <c r="P1483" s="168"/>
      <c r="Q1483" s="168"/>
      <c r="R1483" s="168"/>
      <c r="S1483" s="168"/>
      <c r="T1483" s="168"/>
      <c r="U1483" s="168"/>
      <c r="V1483" s="168"/>
      <c r="W1483" s="168" t="s">
        <v>1165</v>
      </c>
      <c r="X1483" s="183" t="s">
        <v>1160</v>
      </c>
      <c r="Y1483" s="168" t="s">
        <v>55</v>
      </c>
      <c r="Z1483" s="170">
        <v>2017011000179</v>
      </c>
      <c r="AA1483" s="170" t="s">
        <v>1238</v>
      </c>
      <c r="AB1483" s="169" t="s">
        <v>1166</v>
      </c>
      <c r="AC1483" s="169" t="s">
        <v>1269</v>
      </c>
      <c r="AD1483" s="170">
        <v>3202005</v>
      </c>
      <c r="AE1483" s="169" t="s">
        <v>1270</v>
      </c>
      <c r="AF1483" s="169" t="s">
        <v>1272</v>
      </c>
      <c r="AG1483" s="168" t="s">
        <v>1192</v>
      </c>
      <c r="AH1483" s="192"/>
    </row>
    <row r="1484" spans="1:34" ht="98.25" customHeight="1" x14ac:dyDescent="0.25">
      <c r="A1484" s="192"/>
      <c r="B1484" s="168" t="s">
        <v>1314</v>
      </c>
      <c r="C1484" s="168" t="s">
        <v>1388</v>
      </c>
      <c r="D1484" s="168" t="s">
        <v>1399</v>
      </c>
      <c r="E1484" s="183" t="s">
        <v>1399</v>
      </c>
      <c r="F1484" s="168" t="s">
        <v>1116</v>
      </c>
      <c r="G1484" s="183" t="s">
        <v>1158</v>
      </c>
      <c r="H1484" s="168" t="s">
        <v>1117</v>
      </c>
      <c r="I1484" s="168" t="s">
        <v>1118</v>
      </c>
      <c r="J1484" s="184">
        <v>31065408</v>
      </c>
      <c r="K1484" s="185"/>
      <c r="L1484" s="168"/>
      <c r="M1484" s="185"/>
      <c r="N1484" s="168"/>
      <c r="O1484" s="168" t="s">
        <v>1183</v>
      </c>
      <c r="P1484" s="168"/>
      <c r="Q1484" s="168"/>
      <c r="R1484" s="168"/>
      <c r="S1484" s="168" t="s">
        <v>1285</v>
      </c>
      <c r="T1484" s="168"/>
      <c r="U1484" s="168"/>
      <c r="V1484" s="168"/>
      <c r="W1484" s="168" t="s">
        <v>1165</v>
      </c>
      <c r="X1484" s="183" t="s">
        <v>1160</v>
      </c>
      <c r="Y1484" s="168" t="s">
        <v>55</v>
      </c>
      <c r="Z1484" s="170">
        <v>2017011000179</v>
      </c>
      <c r="AA1484" s="170" t="s">
        <v>1238</v>
      </c>
      <c r="AB1484" s="169" t="s">
        <v>1179</v>
      </c>
      <c r="AC1484" s="169" t="s">
        <v>1180</v>
      </c>
      <c r="AD1484" s="170">
        <v>3202008</v>
      </c>
      <c r="AE1484" s="169" t="s">
        <v>1181</v>
      </c>
      <c r="AF1484" s="169" t="s">
        <v>1186</v>
      </c>
      <c r="AG1484" s="168" t="s">
        <v>1151</v>
      </c>
      <c r="AH1484" s="192"/>
    </row>
    <row r="1485" spans="1:34" ht="98.25" customHeight="1" x14ac:dyDescent="0.25">
      <c r="A1485" s="192"/>
      <c r="B1485" s="168" t="s">
        <v>1314</v>
      </c>
      <c r="C1485" s="168" t="s">
        <v>1388</v>
      </c>
      <c r="D1485" s="168" t="s">
        <v>1399</v>
      </c>
      <c r="E1485" s="183" t="s">
        <v>1399</v>
      </c>
      <c r="F1485" s="168" t="s">
        <v>1116</v>
      </c>
      <c r="G1485" s="183" t="s">
        <v>1158</v>
      </c>
      <c r="H1485" s="168" t="s">
        <v>1117</v>
      </c>
      <c r="I1485" s="168" t="s">
        <v>1118</v>
      </c>
      <c r="J1485" s="184">
        <v>41402933</v>
      </c>
      <c r="K1485" s="185"/>
      <c r="L1485" s="168"/>
      <c r="M1485" s="185"/>
      <c r="N1485" s="168"/>
      <c r="O1485" s="168" t="s">
        <v>1183</v>
      </c>
      <c r="P1485" s="168"/>
      <c r="Q1485" s="168"/>
      <c r="R1485" s="168"/>
      <c r="S1485" s="168" t="s">
        <v>1285</v>
      </c>
      <c r="T1485" s="168"/>
      <c r="U1485" s="168"/>
      <c r="V1485" s="168"/>
      <c r="W1485" s="168" t="s">
        <v>1165</v>
      </c>
      <c r="X1485" s="183" t="s">
        <v>1160</v>
      </c>
      <c r="Y1485" s="168" t="s">
        <v>55</v>
      </c>
      <c r="Z1485" s="170">
        <v>2017011000179</v>
      </c>
      <c r="AA1485" s="170" t="s">
        <v>1238</v>
      </c>
      <c r="AB1485" s="169" t="s">
        <v>1179</v>
      </c>
      <c r="AC1485" s="169" t="s">
        <v>1180</v>
      </c>
      <c r="AD1485" s="170">
        <v>3202008</v>
      </c>
      <c r="AE1485" s="169" t="s">
        <v>1181</v>
      </c>
      <c r="AF1485" s="169" t="s">
        <v>1186</v>
      </c>
      <c r="AG1485" s="168" t="s">
        <v>1128</v>
      </c>
      <c r="AH1485" s="192"/>
    </row>
    <row r="1486" spans="1:34" ht="98.25" customHeight="1" x14ac:dyDescent="0.25">
      <c r="A1486" s="192"/>
      <c r="B1486" s="168" t="s">
        <v>1314</v>
      </c>
      <c r="C1486" s="168" t="s">
        <v>1388</v>
      </c>
      <c r="D1486" s="168" t="s">
        <v>1399</v>
      </c>
      <c r="E1486" s="183" t="s">
        <v>1399</v>
      </c>
      <c r="F1486" s="168" t="s">
        <v>1152</v>
      </c>
      <c r="G1486" s="183" t="s">
        <v>1158</v>
      </c>
      <c r="H1486" s="168" t="s">
        <v>1117</v>
      </c>
      <c r="I1486" s="168" t="s">
        <v>1118</v>
      </c>
      <c r="J1486" s="184">
        <v>1500000</v>
      </c>
      <c r="K1486" s="185"/>
      <c r="L1486" s="168"/>
      <c r="M1486" s="185"/>
      <c r="N1486" s="168"/>
      <c r="O1486" s="168"/>
      <c r="P1486" s="168"/>
      <c r="Q1486" s="168"/>
      <c r="R1486" s="168"/>
      <c r="S1486" s="168"/>
      <c r="T1486" s="168"/>
      <c r="U1486" s="168" t="s">
        <v>1392</v>
      </c>
      <c r="V1486" s="168"/>
      <c r="W1486" s="168" t="s">
        <v>1165</v>
      </c>
      <c r="X1486" s="183" t="s">
        <v>1160</v>
      </c>
      <c r="Y1486" s="168" t="s">
        <v>55</v>
      </c>
      <c r="Z1486" s="170">
        <v>2017011000179</v>
      </c>
      <c r="AA1486" s="170" t="s">
        <v>1238</v>
      </c>
      <c r="AB1486" s="169" t="s">
        <v>1179</v>
      </c>
      <c r="AC1486" s="169" t="s">
        <v>1180</v>
      </c>
      <c r="AD1486" s="170">
        <v>3202008</v>
      </c>
      <c r="AE1486" s="169" t="s">
        <v>1181</v>
      </c>
      <c r="AF1486" s="169" t="s">
        <v>1319</v>
      </c>
      <c r="AG1486" s="168" t="s">
        <v>1124</v>
      </c>
      <c r="AH1486" s="192"/>
    </row>
    <row r="1487" spans="1:34" ht="98.25" customHeight="1" x14ac:dyDescent="0.25">
      <c r="A1487" s="192"/>
      <c r="B1487" s="168" t="s">
        <v>1314</v>
      </c>
      <c r="C1487" s="168" t="s">
        <v>1388</v>
      </c>
      <c r="D1487" s="168" t="s">
        <v>1399</v>
      </c>
      <c r="E1487" s="183" t="s">
        <v>1399</v>
      </c>
      <c r="F1487" s="168" t="s">
        <v>1152</v>
      </c>
      <c r="G1487" s="183" t="s">
        <v>1158</v>
      </c>
      <c r="H1487" s="168" t="s">
        <v>1117</v>
      </c>
      <c r="I1487" s="168" t="s">
        <v>1118</v>
      </c>
      <c r="J1487" s="184">
        <v>4000000</v>
      </c>
      <c r="K1487" s="185"/>
      <c r="L1487" s="168"/>
      <c r="M1487" s="185"/>
      <c r="N1487" s="168"/>
      <c r="O1487" s="168" t="s">
        <v>1183</v>
      </c>
      <c r="P1487" s="168"/>
      <c r="Q1487" s="168"/>
      <c r="R1487" s="168"/>
      <c r="S1487" s="168" t="s">
        <v>1285</v>
      </c>
      <c r="T1487" s="168"/>
      <c r="U1487" s="168"/>
      <c r="V1487" s="168"/>
      <c r="W1487" s="168" t="s">
        <v>1165</v>
      </c>
      <c r="X1487" s="183" t="s">
        <v>1160</v>
      </c>
      <c r="Y1487" s="168" t="s">
        <v>55</v>
      </c>
      <c r="Z1487" s="170">
        <v>2017011000179</v>
      </c>
      <c r="AA1487" s="170" t="s">
        <v>1238</v>
      </c>
      <c r="AB1487" s="169" t="s">
        <v>1179</v>
      </c>
      <c r="AC1487" s="169" t="s">
        <v>1180</v>
      </c>
      <c r="AD1487" s="170">
        <v>3202008</v>
      </c>
      <c r="AE1487" s="169" t="s">
        <v>1181</v>
      </c>
      <c r="AF1487" s="169" t="s">
        <v>1186</v>
      </c>
      <c r="AG1487" s="168" t="s">
        <v>1124</v>
      </c>
      <c r="AH1487" s="192"/>
    </row>
    <row r="1488" spans="1:34" ht="98.25" customHeight="1" x14ac:dyDescent="0.25">
      <c r="A1488" s="192"/>
      <c r="B1488" s="168" t="s">
        <v>1314</v>
      </c>
      <c r="C1488" s="168" t="s">
        <v>1388</v>
      </c>
      <c r="D1488" s="168" t="s">
        <v>1399</v>
      </c>
      <c r="E1488" s="183" t="s">
        <v>1399</v>
      </c>
      <c r="F1488" s="168" t="s">
        <v>1223</v>
      </c>
      <c r="G1488" s="183" t="s">
        <v>1312</v>
      </c>
      <c r="H1488" s="168" t="s">
        <v>1117</v>
      </c>
      <c r="I1488" s="168" t="s">
        <v>1118</v>
      </c>
      <c r="J1488" s="184">
        <v>3000000</v>
      </c>
      <c r="K1488" s="185"/>
      <c r="L1488" s="168"/>
      <c r="M1488" s="185"/>
      <c r="N1488" s="168"/>
      <c r="O1488" s="168"/>
      <c r="P1488" s="168"/>
      <c r="Q1488" s="168"/>
      <c r="R1488" s="168"/>
      <c r="S1488" s="168"/>
      <c r="T1488" s="168"/>
      <c r="U1488" s="168"/>
      <c r="V1488" s="168"/>
      <c r="W1488" s="168" t="s">
        <v>1165</v>
      </c>
      <c r="X1488" s="183" t="s">
        <v>1160</v>
      </c>
      <c r="Y1488" s="168" t="s">
        <v>55</v>
      </c>
      <c r="Z1488" s="170">
        <v>2017011000179</v>
      </c>
      <c r="AA1488" s="170" t="s">
        <v>1238</v>
      </c>
      <c r="AB1488" s="169" t="s">
        <v>1179</v>
      </c>
      <c r="AC1488" s="169" t="s">
        <v>1180</v>
      </c>
      <c r="AD1488" s="170">
        <v>3202008</v>
      </c>
      <c r="AE1488" s="169" t="s">
        <v>1181</v>
      </c>
      <c r="AF1488" s="169" t="s">
        <v>1182</v>
      </c>
      <c r="AG1488" s="168" t="s">
        <v>1124</v>
      </c>
      <c r="AH1488" s="192"/>
    </row>
    <row r="1489" spans="1:34" ht="98.25" customHeight="1" x14ac:dyDescent="0.25">
      <c r="A1489" s="192"/>
      <c r="B1489" s="168" t="s">
        <v>1314</v>
      </c>
      <c r="C1489" s="168" t="s">
        <v>1388</v>
      </c>
      <c r="D1489" s="168" t="s">
        <v>1399</v>
      </c>
      <c r="E1489" s="183" t="s">
        <v>1399</v>
      </c>
      <c r="F1489" s="168" t="s">
        <v>1223</v>
      </c>
      <c r="G1489" s="183" t="s">
        <v>1312</v>
      </c>
      <c r="H1489" s="168" t="s">
        <v>1117</v>
      </c>
      <c r="I1489" s="168" t="s">
        <v>1118</v>
      </c>
      <c r="J1489" s="184">
        <v>3090000</v>
      </c>
      <c r="K1489" s="185"/>
      <c r="L1489" s="168"/>
      <c r="M1489" s="185"/>
      <c r="N1489" s="168"/>
      <c r="O1489" s="168"/>
      <c r="P1489" s="168"/>
      <c r="Q1489" s="168"/>
      <c r="R1489" s="168"/>
      <c r="S1489" s="168"/>
      <c r="T1489" s="168"/>
      <c r="U1489" s="168"/>
      <c r="V1489" s="168"/>
      <c r="W1489" s="168" t="s">
        <v>1165</v>
      </c>
      <c r="X1489" s="183" t="s">
        <v>1160</v>
      </c>
      <c r="Y1489" s="168" t="s">
        <v>55</v>
      </c>
      <c r="Z1489" s="170">
        <v>2017011000179</v>
      </c>
      <c r="AA1489" s="170" t="s">
        <v>1238</v>
      </c>
      <c r="AB1489" s="169" t="s">
        <v>1179</v>
      </c>
      <c r="AC1489" s="169" t="s">
        <v>1180</v>
      </c>
      <c r="AD1489" s="170">
        <v>3202008</v>
      </c>
      <c r="AE1489" s="169" t="s">
        <v>1181</v>
      </c>
      <c r="AF1489" s="169" t="s">
        <v>1186</v>
      </c>
      <c r="AG1489" s="168" t="s">
        <v>1192</v>
      </c>
      <c r="AH1489" s="192"/>
    </row>
    <row r="1490" spans="1:34" ht="98.25" customHeight="1" x14ac:dyDescent="0.25">
      <c r="A1490" s="192"/>
      <c r="B1490" s="168" t="s">
        <v>1314</v>
      </c>
      <c r="C1490" s="168" t="s">
        <v>1388</v>
      </c>
      <c r="D1490" s="168" t="s">
        <v>1399</v>
      </c>
      <c r="E1490" s="183" t="s">
        <v>1399</v>
      </c>
      <c r="F1490" s="168" t="s">
        <v>1223</v>
      </c>
      <c r="G1490" s="183" t="s">
        <v>1312</v>
      </c>
      <c r="H1490" s="168" t="s">
        <v>1117</v>
      </c>
      <c r="I1490" s="168" t="s">
        <v>1118</v>
      </c>
      <c r="J1490" s="184">
        <v>5600000</v>
      </c>
      <c r="K1490" s="185"/>
      <c r="L1490" s="168"/>
      <c r="M1490" s="185"/>
      <c r="N1490" s="168"/>
      <c r="O1490" s="168" t="s">
        <v>1183</v>
      </c>
      <c r="P1490" s="168"/>
      <c r="Q1490" s="168"/>
      <c r="R1490" s="168"/>
      <c r="S1490" s="168" t="s">
        <v>1285</v>
      </c>
      <c r="T1490" s="168"/>
      <c r="U1490" s="168"/>
      <c r="V1490" s="168"/>
      <c r="W1490" s="168" t="s">
        <v>1165</v>
      </c>
      <c r="X1490" s="183" t="s">
        <v>1160</v>
      </c>
      <c r="Y1490" s="168" t="s">
        <v>55</v>
      </c>
      <c r="Z1490" s="170">
        <v>2017011000179</v>
      </c>
      <c r="AA1490" s="170" t="s">
        <v>1238</v>
      </c>
      <c r="AB1490" s="169" t="s">
        <v>1179</v>
      </c>
      <c r="AC1490" s="169" t="s">
        <v>1180</v>
      </c>
      <c r="AD1490" s="170">
        <v>3202008</v>
      </c>
      <c r="AE1490" s="169" t="s">
        <v>1181</v>
      </c>
      <c r="AF1490" s="169" t="s">
        <v>1186</v>
      </c>
      <c r="AG1490" s="168" t="s">
        <v>1124</v>
      </c>
      <c r="AH1490" s="192"/>
    </row>
    <row r="1491" spans="1:34" ht="98.25" customHeight="1" x14ac:dyDescent="0.25">
      <c r="A1491" s="192"/>
      <c r="B1491" s="168" t="s">
        <v>1314</v>
      </c>
      <c r="C1491" s="168" t="s">
        <v>1388</v>
      </c>
      <c r="D1491" s="168" t="s">
        <v>1399</v>
      </c>
      <c r="E1491" s="183" t="s">
        <v>1399</v>
      </c>
      <c r="F1491" s="168" t="s">
        <v>1116</v>
      </c>
      <c r="G1491" s="183" t="s">
        <v>1158</v>
      </c>
      <c r="H1491" s="168" t="s">
        <v>1117</v>
      </c>
      <c r="I1491" s="168" t="s">
        <v>1118</v>
      </c>
      <c r="J1491" s="184">
        <v>4000000</v>
      </c>
      <c r="K1491" s="185"/>
      <c r="L1491" s="168"/>
      <c r="M1491" s="185"/>
      <c r="N1491" s="168"/>
      <c r="O1491" s="168"/>
      <c r="P1491" s="168"/>
      <c r="Q1491" s="168"/>
      <c r="R1491" s="168"/>
      <c r="S1491" s="168"/>
      <c r="T1491" s="168"/>
      <c r="U1491" s="168"/>
      <c r="V1491" s="168"/>
      <c r="W1491" s="168" t="s">
        <v>1119</v>
      </c>
      <c r="X1491" s="183" t="s">
        <v>1160</v>
      </c>
      <c r="Y1491" s="168" t="s">
        <v>363</v>
      </c>
      <c r="Z1491" s="170">
        <v>2019011000081</v>
      </c>
      <c r="AA1491" s="170" t="s">
        <v>1161</v>
      </c>
      <c r="AB1491" s="169" t="s">
        <v>1120</v>
      </c>
      <c r="AC1491" s="169" t="s">
        <v>1121</v>
      </c>
      <c r="AD1491" s="170">
        <v>3299054</v>
      </c>
      <c r="AE1491" s="169" t="s">
        <v>1122</v>
      </c>
      <c r="AF1491" s="169" t="s">
        <v>1125</v>
      </c>
      <c r="AG1491" s="168" t="s">
        <v>1124</v>
      </c>
      <c r="AH1491" s="192"/>
    </row>
    <row r="1492" spans="1:34" ht="98.25" customHeight="1" x14ac:dyDescent="0.25">
      <c r="A1492" s="192"/>
      <c r="B1492" s="168" t="s">
        <v>1314</v>
      </c>
      <c r="C1492" s="168" t="s">
        <v>1388</v>
      </c>
      <c r="D1492" s="168" t="s">
        <v>1399</v>
      </c>
      <c r="E1492" s="183" t="s">
        <v>1399</v>
      </c>
      <c r="F1492" s="168" t="s">
        <v>1116</v>
      </c>
      <c r="G1492" s="183" t="s">
        <v>1158</v>
      </c>
      <c r="H1492" s="168" t="s">
        <v>1117</v>
      </c>
      <c r="I1492" s="168" t="s">
        <v>1118</v>
      </c>
      <c r="J1492" s="184">
        <v>6000000</v>
      </c>
      <c r="K1492" s="185"/>
      <c r="L1492" s="168"/>
      <c r="M1492" s="185"/>
      <c r="N1492" s="168"/>
      <c r="O1492" s="168"/>
      <c r="P1492" s="168"/>
      <c r="Q1492" s="168"/>
      <c r="R1492" s="168"/>
      <c r="S1492" s="168"/>
      <c r="T1492" s="168"/>
      <c r="U1492" s="168"/>
      <c r="V1492" s="168"/>
      <c r="W1492" s="168" t="s">
        <v>1119</v>
      </c>
      <c r="X1492" s="183" t="s">
        <v>1160</v>
      </c>
      <c r="Y1492" s="168" t="s">
        <v>363</v>
      </c>
      <c r="Z1492" s="170">
        <v>2019011000081</v>
      </c>
      <c r="AA1492" s="170" t="s">
        <v>1161</v>
      </c>
      <c r="AB1492" s="169" t="s">
        <v>1120</v>
      </c>
      <c r="AC1492" s="169" t="s">
        <v>1121</v>
      </c>
      <c r="AD1492" s="170">
        <v>3299054</v>
      </c>
      <c r="AE1492" s="169" t="s">
        <v>1122</v>
      </c>
      <c r="AF1492" s="169" t="s">
        <v>1203</v>
      </c>
      <c r="AG1492" s="168" t="s">
        <v>1147</v>
      </c>
      <c r="AH1492" s="192"/>
    </row>
    <row r="1493" spans="1:34" ht="98.25" customHeight="1" x14ac:dyDescent="0.25">
      <c r="A1493" s="192"/>
      <c r="B1493" s="168" t="s">
        <v>1314</v>
      </c>
      <c r="C1493" s="168" t="s">
        <v>1388</v>
      </c>
      <c r="D1493" s="168" t="s">
        <v>1399</v>
      </c>
      <c r="E1493" s="183" t="s">
        <v>1399</v>
      </c>
      <c r="F1493" s="168" t="s">
        <v>1152</v>
      </c>
      <c r="G1493" s="183" t="s">
        <v>1158</v>
      </c>
      <c r="H1493" s="168" t="s">
        <v>1320</v>
      </c>
      <c r="I1493" s="168" t="s">
        <v>1118</v>
      </c>
      <c r="J1493" s="186">
        <v>7308330</v>
      </c>
      <c r="K1493" s="185">
        <v>0</v>
      </c>
      <c r="L1493" s="168">
        <v>0</v>
      </c>
      <c r="M1493" s="185">
        <v>0</v>
      </c>
      <c r="N1493" s="168">
        <v>0</v>
      </c>
      <c r="O1493" s="168" t="s">
        <v>1247</v>
      </c>
      <c r="P1493" s="168">
        <v>0</v>
      </c>
      <c r="Q1493" s="168">
        <v>0</v>
      </c>
      <c r="R1493" s="168">
        <v>0</v>
      </c>
      <c r="S1493" s="168" t="s">
        <v>1401</v>
      </c>
      <c r="T1493" s="168">
        <v>0</v>
      </c>
      <c r="U1493" s="168">
        <v>0</v>
      </c>
      <c r="V1493" s="168">
        <v>0</v>
      </c>
      <c r="W1493" s="168" t="s">
        <v>1165</v>
      </c>
      <c r="X1493" s="183" t="s">
        <v>1160</v>
      </c>
      <c r="Y1493" s="168" t="s">
        <v>55</v>
      </c>
      <c r="Z1493" s="170">
        <v>2017011000179</v>
      </c>
      <c r="AA1493" s="170" t="s">
        <v>1238</v>
      </c>
      <c r="AB1493" s="169" t="s">
        <v>1166</v>
      </c>
      <c r="AC1493" s="169" t="s">
        <v>1173</v>
      </c>
      <c r="AD1493" s="170">
        <v>3202031</v>
      </c>
      <c r="AE1493" s="169" t="s">
        <v>1174</v>
      </c>
      <c r="AF1493" s="169" t="s">
        <v>1249</v>
      </c>
      <c r="AG1493" s="168" t="s">
        <v>1192</v>
      </c>
      <c r="AH1493" s="192"/>
    </row>
    <row r="1494" spans="1:34" ht="98.25" customHeight="1" x14ac:dyDescent="0.25">
      <c r="A1494" s="192"/>
      <c r="B1494" s="168" t="s">
        <v>1314</v>
      </c>
      <c r="C1494" s="168" t="s">
        <v>1388</v>
      </c>
      <c r="D1494" s="168" t="s">
        <v>1399</v>
      </c>
      <c r="E1494" s="183" t="s">
        <v>1399</v>
      </c>
      <c r="F1494" s="168" t="s">
        <v>1393</v>
      </c>
      <c r="G1494" s="183" t="s">
        <v>1312</v>
      </c>
      <c r="H1494" s="168" t="s">
        <v>1117</v>
      </c>
      <c r="I1494" s="168" t="s">
        <v>1118</v>
      </c>
      <c r="J1494" s="186">
        <v>1302000</v>
      </c>
      <c r="K1494" s="185" t="s">
        <v>1159</v>
      </c>
      <c r="L1494" s="168" t="s">
        <v>1159</v>
      </c>
      <c r="M1494" s="185" t="s">
        <v>1159</v>
      </c>
      <c r="N1494" s="168" t="s">
        <v>1159</v>
      </c>
      <c r="O1494" s="168" t="s">
        <v>1159</v>
      </c>
      <c r="P1494" s="168" t="s">
        <v>1159</v>
      </c>
      <c r="Q1494" s="168" t="s">
        <v>1159</v>
      </c>
      <c r="R1494" s="168" t="s">
        <v>1159</v>
      </c>
      <c r="S1494" s="168" t="s">
        <v>1159</v>
      </c>
      <c r="T1494" s="168" t="s">
        <v>1159</v>
      </c>
      <c r="U1494" s="168" t="s">
        <v>1159</v>
      </c>
      <c r="V1494" s="168" t="s">
        <v>1159</v>
      </c>
      <c r="W1494" s="168" t="s">
        <v>1165</v>
      </c>
      <c r="X1494" s="183" t="s">
        <v>1160</v>
      </c>
      <c r="Y1494" s="168" t="s">
        <v>55</v>
      </c>
      <c r="Z1494" s="170">
        <v>2017011000179</v>
      </c>
      <c r="AA1494" s="170" t="s">
        <v>1238</v>
      </c>
      <c r="AB1494" s="169" t="s">
        <v>1166</v>
      </c>
      <c r="AC1494" s="169" t="s">
        <v>1167</v>
      </c>
      <c r="AD1494" s="170">
        <v>3202032</v>
      </c>
      <c r="AE1494" s="169" t="s">
        <v>1217</v>
      </c>
      <c r="AF1494" s="169" t="s">
        <v>1289</v>
      </c>
      <c r="AG1494" s="168" t="s">
        <v>1395</v>
      </c>
      <c r="AH1494" s="192"/>
    </row>
    <row r="1495" spans="1:34" ht="98.25" customHeight="1" x14ac:dyDescent="0.25">
      <c r="A1495" s="192"/>
      <c r="B1495" s="168" t="s">
        <v>1314</v>
      </c>
      <c r="C1495" s="168" t="s">
        <v>1388</v>
      </c>
      <c r="D1495" s="168" t="s">
        <v>1399</v>
      </c>
      <c r="E1495" s="183" t="s">
        <v>1399</v>
      </c>
      <c r="F1495" s="168" t="s">
        <v>1223</v>
      </c>
      <c r="G1495" s="183" t="s">
        <v>1312</v>
      </c>
      <c r="H1495" s="168" t="s">
        <v>1117</v>
      </c>
      <c r="I1495" s="168" t="s">
        <v>1118</v>
      </c>
      <c r="J1495" s="186">
        <v>43000000</v>
      </c>
      <c r="K1495" s="185"/>
      <c r="L1495" s="168"/>
      <c r="M1495" s="185"/>
      <c r="N1495" s="168"/>
      <c r="O1495" s="168"/>
      <c r="P1495" s="168"/>
      <c r="Q1495" s="168"/>
      <c r="R1495" s="168"/>
      <c r="S1495" s="168"/>
      <c r="T1495" s="168"/>
      <c r="U1495" s="168"/>
      <c r="V1495" s="168"/>
      <c r="W1495" s="168" t="s">
        <v>1165</v>
      </c>
      <c r="X1495" s="183" t="s">
        <v>1160</v>
      </c>
      <c r="Y1495" s="168" t="s">
        <v>55</v>
      </c>
      <c r="Z1495" s="170">
        <v>2017011000179</v>
      </c>
      <c r="AA1495" s="170" t="s">
        <v>1238</v>
      </c>
      <c r="AB1495" s="169" t="s">
        <v>1166</v>
      </c>
      <c r="AC1495" s="169" t="s">
        <v>1167</v>
      </c>
      <c r="AD1495" s="170">
        <v>3202032</v>
      </c>
      <c r="AE1495" s="169" t="s">
        <v>1217</v>
      </c>
      <c r="AF1495" s="169" t="s">
        <v>1289</v>
      </c>
      <c r="AG1495" s="168" t="s">
        <v>1128</v>
      </c>
      <c r="AH1495" s="192"/>
    </row>
    <row r="1496" spans="1:34" ht="98.25" customHeight="1" x14ac:dyDescent="0.25">
      <c r="A1496" s="192"/>
      <c r="B1496" s="168" t="s">
        <v>1314</v>
      </c>
      <c r="C1496" s="168" t="s">
        <v>1388</v>
      </c>
      <c r="D1496" s="168" t="s">
        <v>1399</v>
      </c>
      <c r="E1496" s="183" t="s">
        <v>1399</v>
      </c>
      <c r="F1496" s="168" t="s">
        <v>1116</v>
      </c>
      <c r="G1496" s="183" t="s">
        <v>1158</v>
      </c>
      <c r="H1496" s="168" t="s">
        <v>1117</v>
      </c>
      <c r="I1496" s="168" t="s">
        <v>1118</v>
      </c>
      <c r="J1496" s="184">
        <v>30935965</v>
      </c>
      <c r="K1496" s="185"/>
      <c r="L1496" s="168"/>
      <c r="M1496" s="185"/>
      <c r="N1496" s="168"/>
      <c r="O1496" s="168"/>
      <c r="P1496" s="168"/>
      <c r="Q1496" s="168"/>
      <c r="R1496" s="168"/>
      <c r="S1496" s="168"/>
      <c r="T1496" s="168"/>
      <c r="U1496" s="168"/>
      <c r="V1496" s="168"/>
      <c r="W1496" s="168" t="s">
        <v>1119</v>
      </c>
      <c r="X1496" s="183" t="s">
        <v>1160</v>
      </c>
      <c r="Y1496" s="168" t="s">
        <v>363</v>
      </c>
      <c r="Z1496" s="170">
        <v>2019011000081</v>
      </c>
      <c r="AA1496" s="170" t="s">
        <v>1161</v>
      </c>
      <c r="AB1496" s="169" t="s">
        <v>1120</v>
      </c>
      <c r="AC1496" s="169" t="s">
        <v>1121</v>
      </c>
      <c r="AD1496" s="170">
        <v>3299054</v>
      </c>
      <c r="AE1496" s="169" t="s">
        <v>1122</v>
      </c>
      <c r="AF1496" s="169" t="s">
        <v>1203</v>
      </c>
      <c r="AG1496" s="168" t="s">
        <v>1128</v>
      </c>
      <c r="AH1496" s="192"/>
    </row>
    <row r="1497" spans="1:34" ht="98.25" customHeight="1" x14ac:dyDescent="0.25">
      <c r="A1497" s="192"/>
      <c r="B1497" s="168" t="s">
        <v>1314</v>
      </c>
      <c r="C1497" s="168" t="s">
        <v>1388</v>
      </c>
      <c r="D1497" s="168" t="s">
        <v>1402</v>
      </c>
      <c r="E1497" s="183" t="s">
        <v>1402</v>
      </c>
      <c r="F1497" s="168" t="s">
        <v>1116</v>
      </c>
      <c r="G1497" s="183" t="s">
        <v>1158</v>
      </c>
      <c r="H1497" s="168" t="s">
        <v>1117</v>
      </c>
      <c r="I1497" s="168" t="s">
        <v>1118</v>
      </c>
      <c r="J1497" s="184">
        <v>15532704</v>
      </c>
      <c r="K1497" s="185"/>
      <c r="L1497" s="168"/>
      <c r="M1497" s="185"/>
      <c r="N1497" s="168"/>
      <c r="O1497" s="168"/>
      <c r="P1497" s="168"/>
      <c r="Q1497" s="168"/>
      <c r="R1497" s="168"/>
      <c r="S1497" s="168"/>
      <c r="T1497" s="168"/>
      <c r="U1497" s="168"/>
      <c r="V1497" s="168"/>
      <c r="W1497" s="168" t="s">
        <v>1165</v>
      </c>
      <c r="X1497" s="183" t="s">
        <v>1160</v>
      </c>
      <c r="Y1497" s="168" t="s">
        <v>55</v>
      </c>
      <c r="Z1497" s="170">
        <v>2017011000179</v>
      </c>
      <c r="AA1497" s="170" t="s">
        <v>1238</v>
      </c>
      <c r="AB1497" s="169" t="s">
        <v>1166</v>
      </c>
      <c r="AC1497" s="169" t="s">
        <v>1167</v>
      </c>
      <c r="AD1497" s="170">
        <v>3202032</v>
      </c>
      <c r="AE1497" s="169" t="s">
        <v>1217</v>
      </c>
      <c r="AF1497" s="169" t="s">
        <v>1289</v>
      </c>
      <c r="AG1497" s="168" t="s">
        <v>1128</v>
      </c>
      <c r="AH1497" s="192"/>
    </row>
    <row r="1498" spans="1:34" ht="98.25" customHeight="1" x14ac:dyDescent="0.25">
      <c r="A1498" s="192"/>
      <c r="B1498" s="168" t="s">
        <v>1314</v>
      </c>
      <c r="C1498" s="168" t="s">
        <v>1388</v>
      </c>
      <c r="D1498" s="168" t="s">
        <v>1402</v>
      </c>
      <c r="E1498" s="183" t="s">
        <v>1402</v>
      </c>
      <c r="F1498" s="168" t="s">
        <v>1116</v>
      </c>
      <c r="G1498" s="183" t="s">
        <v>1158</v>
      </c>
      <c r="H1498" s="168" t="s">
        <v>1117</v>
      </c>
      <c r="I1498" s="168" t="s">
        <v>1118</v>
      </c>
      <c r="J1498" s="184">
        <v>15532704</v>
      </c>
      <c r="K1498" s="185"/>
      <c r="L1498" s="168"/>
      <c r="M1498" s="185"/>
      <c r="N1498" s="168"/>
      <c r="O1498" s="168"/>
      <c r="P1498" s="168"/>
      <c r="Q1498" s="168"/>
      <c r="R1498" s="168"/>
      <c r="S1498" s="168"/>
      <c r="T1498" s="168"/>
      <c r="U1498" s="168"/>
      <c r="V1498" s="168"/>
      <c r="W1498" s="168" t="s">
        <v>1165</v>
      </c>
      <c r="X1498" s="183" t="s">
        <v>1160</v>
      </c>
      <c r="Y1498" s="168" t="s">
        <v>55</v>
      </c>
      <c r="Z1498" s="170">
        <v>2017011000179</v>
      </c>
      <c r="AA1498" s="170" t="s">
        <v>1238</v>
      </c>
      <c r="AB1498" s="169" t="s">
        <v>1166</v>
      </c>
      <c r="AC1498" s="169" t="s">
        <v>1167</v>
      </c>
      <c r="AD1498" s="170">
        <v>3202032</v>
      </c>
      <c r="AE1498" s="169" t="s">
        <v>1217</v>
      </c>
      <c r="AF1498" s="169" t="s">
        <v>1289</v>
      </c>
      <c r="AG1498" s="168" t="s">
        <v>1128</v>
      </c>
      <c r="AH1498" s="192"/>
    </row>
    <row r="1499" spans="1:34" ht="98.25" customHeight="1" x14ac:dyDescent="0.25">
      <c r="A1499" s="192"/>
      <c r="B1499" s="168" t="s">
        <v>1314</v>
      </c>
      <c r="C1499" s="168" t="s">
        <v>1388</v>
      </c>
      <c r="D1499" s="168" t="s">
        <v>1402</v>
      </c>
      <c r="E1499" s="183" t="s">
        <v>1402</v>
      </c>
      <c r="F1499" s="168" t="s">
        <v>1116</v>
      </c>
      <c r="G1499" s="183" t="s">
        <v>1158</v>
      </c>
      <c r="H1499" s="168" t="s">
        <v>1117</v>
      </c>
      <c r="I1499" s="168" t="s">
        <v>1118</v>
      </c>
      <c r="J1499" s="184">
        <v>15532704</v>
      </c>
      <c r="K1499" s="185"/>
      <c r="L1499" s="168"/>
      <c r="M1499" s="185"/>
      <c r="N1499" s="168"/>
      <c r="O1499" s="168"/>
      <c r="P1499" s="168"/>
      <c r="Q1499" s="168"/>
      <c r="R1499" s="168"/>
      <c r="S1499" s="168"/>
      <c r="T1499" s="168"/>
      <c r="U1499" s="168"/>
      <c r="V1499" s="168"/>
      <c r="W1499" s="168" t="s">
        <v>1165</v>
      </c>
      <c r="X1499" s="183" t="s">
        <v>1160</v>
      </c>
      <c r="Y1499" s="168" t="s">
        <v>55</v>
      </c>
      <c r="Z1499" s="170">
        <v>2017011000179</v>
      </c>
      <c r="AA1499" s="170" t="s">
        <v>1238</v>
      </c>
      <c r="AB1499" s="169" t="s">
        <v>1166</v>
      </c>
      <c r="AC1499" s="169" t="s">
        <v>1167</v>
      </c>
      <c r="AD1499" s="170">
        <v>3202032</v>
      </c>
      <c r="AE1499" s="169" t="s">
        <v>1217</v>
      </c>
      <c r="AF1499" s="169" t="s">
        <v>1289</v>
      </c>
      <c r="AG1499" s="168" t="s">
        <v>1128</v>
      </c>
      <c r="AH1499" s="192"/>
    </row>
    <row r="1500" spans="1:34" ht="98.25" customHeight="1" x14ac:dyDescent="0.25">
      <c r="A1500" s="192"/>
      <c r="B1500" s="168" t="s">
        <v>1314</v>
      </c>
      <c r="C1500" s="168" t="s">
        <v>1388</v>
      </c>
      <c r="D1500" s="168" t="s">
        <v>1402</v>
      </c>
      <c r="E1500" s="183" t="s">
        <v>1402</v>
      </c>
      <c r="F1500" s="168" t="s">
        <v>1152</v>
      </c>
      <c r="G1500" s="183" t="s">
        <v>1158</v>
      </c>
      <c r="H1500" s="168" t="s">
        <v>1117</v>
      </c>
      <c r="I1500" s="168" t="s">
        <v>1118</v>
      </c>
      <c r="J1500" s="184">
        <v>103000</v>
      </c>
      <c r="K1500" s="185"/>
      <c r="L1500" s="168"/>
      <c r="M1500" s="185"/>
      <c r="N1500" s="168"/>
      <c r="O1500" s="168"/>
      <c r="P1500" s="168"/>
      <c r="Q1500" s="168"/>
      <c r="R1500" s="168"/>
      <c r="S1500" s="168"/>
      <c r="T1500" s="168"/>
      <c r="U1500" s="168"/>
      <c r="V1500" s="168"/>
      <c r="W1500" s="168" t="s">
        <v>1165</v>
      </c>
      <c r="X1500" s="183" t="s">
        <v>1160</v>
      </c>
      <c r="Y1500" s="168" t="s">
        <v>55</v>
      </c>
      <c r="Z1500" s="170">
        <v>2017011000179</v>
      </c>
      <c r="AA1500" s="170" t="s">
        <v>1238</v>
      </c>
      <c r="AB1500" s="169" t="s">
        <v>1166</v>
      </c>
      <c r="AC1500" s="169" t="s">
        <v>1167</v>
      </c>
      <c r="AD1500" s="170">
        <v>3202032</v>
      </c>
      <c r="AE1500" s="169" t="s">
        <v>1217</v>
      </c>
      <c r="AF1500" s="169" t="s">
        <v>1218</v>
      </c>
      <c r="AG1500" s="168" t="s">
        <v>1192</v>
      </c>
      <c r="AH1500" s="192"/>
    </row>
    <row r="1501" spans="1:34" ht="98.25" customHeight="1" x14ac:dyDescent="0.25">
      <c r="A1501" s="192"/>
      <c r="B1501" s="168" t="s">
        <v>1314</v>
      </c>
      <c r="C1501" s="168" t="s">
        <v>1388</v>
      </c>
      <c r="D1501" s="168" t="s">
        <v>1402</v>
      </c>
      <c r="E1501" s="183" t="s">
        <v>1402</v>
      </c>
      <c r="F1501" s="168" t="s">
        <v>1152</v>
      </c>
      <c r="G1501" s="183" t="s">
        <v>1158</v>
      </c>
      <c r="H1501" s="168" t="s">
        <v>1117</v>
      </c>
      <c r="I1501" s="168" t="s">
        <v>1118</v>
      </c>
      <c r="J1501" s="184">
        <v>206000</v>
      </c>
      <c r="K1501" s="185"/>
      <c r="L1501" s="168"/>
      <c r="M1501" s="185"/>
      <c r="N1501" s="168"/>
      <c r="O1501" s="168"/>
      <c r="P1501" s="168"/>
      <c r="Q1501" s="168"/>
      <c r="R1501" s="168"/>
      <c r="S1501" s="168"/>
      <c r="T1501" s="168"/>
      <c r="U1501" s="168"/>
      <c r="V1501" s="168"/>
      <c r="W1501" s="168" t="s">
        <v>1165</v>
      </c>
      <c r="X1501" s="183" t="s">
        <v>1160</v>
      </c>
      <c r="Y1501" s="168" t="s">
        <v>55</v>
      </c>
      <c r="Z1501" s="170">
        <v>2017011000179</v>
      </c>
      <c r="AA1501" s="170" t="s">
        <v>1238</v>
      </c>
      <c r="AB1501" s="169" t="s">
        <v>1166</v>
      </c>
      <c r="AC1501" s="169" t="s">
        <v>1167</v>
      </c>
      <c r="AD1501" s="170">
        <v>3202032</v>
      </c>
      <c r="AE1501" s="169" t="s">
        <v>1217</v>
      </c>
      <c r="AF1501" s="169" t="s">
        <v>1218</v>
      </c>
      <c r="AG1501" s="168" t="s">
        <v>1192</v>
      </c>
      <c r="AH1501" s="192"/>
    </row>
    <row r="1502" spans="1:34" ht="98.25" customHeight="1" x14ac:dyDescent="0.25">
      <c r="A1502" s="192"/>
      <c r="B1502" s="168" t="s">
        <v>1314</v>
      </c>
      <c r="C1502" s="168" t="s">
        <v>1388</v>
      </c>
      <c r="D1502" s="168" t="s">
        <v>1402</v>
      </c>
      <c r="E1502" s="183" t="s">
        <v>1402</v>
      </c>
      <c r="F1502" s="168" t="s">
        <v>1152</v>
      </c>
      <c r="G1502" s="183" t="s">
        <v>1158</v>
      </c>
      <c r="H1502" s="168" t="s">
        <v>1117</v>
      </c>
      <c r="I1502" s="168" t="s">
        <v>1118</v>
      </c>
      <c r="J1502" s="184">
        <v>206000</v>
      </c>
      <c r="K1502" s="185"/>
      <c r="L1502" s="168"/>
      <c r="M1502" s="185"/>
      <c r="N1502" s="168"/>
      <c r="O1502" s="168"/>
      <c r="P1502" s="168"/>
      <c r="Q1502" s="168"/>
      <c r="R1502" s="168"/>
      <c r="S1502" s="168"/>
      <c r="T1502" s="168"/>
      <c r="U1502" s="168"/>
      <c r="V1502" s="168"/>
      <c r="W1502" s="168" t="s">
        <v>1165</v>
      </c>
      <c r="X1502" s="183" t="s">
        <v>1160</v>
      </c>
      <c r="Y1502" s="168" t="s">
        <v>55</v>
      </c>
      <c r="Z1502" s="170">
        <v>2017011000179</v>
      </c>
      <c r="AA1502" s="170" t="s">
        <v>1238</v>
      </c>
      <c r="AB1502" s="169" t="s">
        <v>1166</v>
      </c>
      <c r="AC1502" s="169" t="s">
        <v>1167</v>
      </c>
      <c r="AD1502" s="170">
        <v>3202032</v>
      </c>
      <c r="AE1502" s="169" t="s">
        <v>1217</v>
      </c>
      <c r="AF1502" s="169" t="s">
        <v>1218</v>
      </c>
      <c r="AG1502" s="168" t="s">
        <v>1192</v>
      </c>
      <c r="AH1502" s="192"/>
    </row>
    <row r="1503" spans="1:34" ht="98.25" customHeight="1" x14ac:dyDescent="0.25">
      <c r="A1503" s="192"/>
      <c r="B1503" s="168" t="s">
        <v>1314</v>
      </c>
      <c r="C1503" s="168" t="s">
        <v>1388</v>
      </c>
      <c r="D1503" s="168" t="s">
        <v>1402</v>
      </c>
      <c r="E1503" s="183" t="s">
        <v>1402</v>
      </c>
      <c r="F1503" s="168" t="s">
        <v>1152</v>
      </c>
      <c r="G1503" s="183" t="s">
        <v>1158</v>
      </c>
      <c r="H1503" s="168" t="s">
        <v>1117</v>
      </c>
      <c r="I1503" s="168" t="s">
        <v>1118</v>
      </c>
      <c r="J1503" s="184">
        <v>257500</v>
      </c>
      <c r="K1503" s="185"/>
      <c r="L1503" s="168"/>
      <c r="M1503" s="185"/>
      <c r="N1503" s="168"/>
      <c r="O1503" s="168"/>
      <c r="P1503" s="168"/>
      <c r="Q1503" s="168"/>
      <c r="R1503" s="168"/>
      <c r="S1503" s="168"/>
      <c r="T1503" s="168"/>
      <c r="U1503" s="168"/>
      <c r="V1503" s="168"/>
      <c r="W1503" s="168" t="s">
        <v>1165</v>
      </c>
      <c r="X1503" s="183" t="s">
        <v>1160</v>
      </c>
      <c r="Y1503" s="168" t="s">
        <v>55</v>
      </c>
      <c r="Z1503" s="170">
        <v>2017011000179</v>
      </c>
      <c r="AA1503" s="170" t="s">
        <v>1238</v>
      </c>
      <c r="AB1503" s="169" t="s">
        <v>1166</v>
      </c>
      <c r="AC1503" s="169" t="s">
        <v>1167</v>
      </c>
      <c r="AD1503" s="170">
        <v>3202032</v>
      </c>
      <c r="AE1503" s="169" t="s">
        <v>1217</v>
      </c>
      <c r="AF1503" s="169" t="s">
        <v>1218</v>
      </c>
      <c r="AG1503" s="168" t="s">
        <v>1192</v>
      </c>
      <c r="AH1503" s="192"/>
    </row>
    <row r="1504" spans="1:34" ht="98.25" customHeight="1" x14ac:dyDescent="0.25">
      <c r="A1504" s="192"/>
      <c r="B1504" s="168" t="s">
        <v>1314</v>
      </c>
      <c r="C1504" s="168" t="s">
        <v>1388</v>
      </c>
      <c r="D1504" s="168" t="s">
        <v>1402</v>
      </c>
      <c r="E1504" s="183" t="s">
        <v>1402</v>
      </c>
      <c r="F1504" s="168" t="s">
        <v>1152</v>
      </c>
      <c r="G1504" s="183" t="s">
        <v>1158</v>
      </c>
      <c r="H1504" s="168" t="s">
        <v>1117</v>
      </c>
      <c r="I1504" s="168" t="s">
        <v>1118</v>
      </c>
      <c r="J1504" s="184">
        <v>556500</v>
      </c>
      <c r="K1504" s="185"/>
      <c r="L1504" s="168"/>
      <c r="M1504" s="185"/>
      <c r="N1504" s="168"/>
      <c r="O1504" s="168"/>
      <c r="P1504" s="168"/>
      <c r="Q1504" s="168"/>
      <c r="R1504" s="168"/>
      <c r="S1504" s="168"/>
      <c r="T1504" s="168"/>
      <c r="U1504" s="168"/>
      <c r="V1504" s="168"/>
      <c r="W1504" s="168" t="s">
        <v>1165</v>
      </c>
      <c r="X1504" s="183" t="s">
        <v>1160</v>
      </c>
      <c r="Y1504" s="168" t="s">
        <v>55</v>
      </c>
      <c r="Z1504" s="170">
        <v>2017011000179</v>
      </c>
      <c r="AA1504" s="170" t="s">
        <v>1238</v>
      </c>
      <c r="AB1504" s="169" t="s">
        <v>1166</v>
      </c>
      <c r="AC1504" s="169" t="s">
        <v>1167</v>
      </c>
      <c r="AD1504" s="170">
        <v>3202032</v>
      </c>
      <c r="AE1504" s="169" t="s">
        <v>1217</v>
      </c>
      <c r="AF1504" s="169" t="s">
        <v>1218</v>
      </c>
      <c r="AG1504" s="168" t="s">
        <v>1192</v>
      </c>
      <c r="AH1504" s="192"/>
    </row>
    <row r="1505" spans="1:34" ht="98.25" customHeight="1" x14ac:dyDescent="0.25">
      <c r="A1505" s="192"/>
      <c r="B1505" s="168" t="s">
        <v>1314</v>
      </c>
      <c r="C1505" s="168" t="s">
        <v>1388</v>
      </c>
      <c r="D1505" s="168" t="s">
        <v>1402</v>
      </c>
      <c r="E1505" s="183" t="s">
        <v>1402</v>
      </c>
      <c r="F1505" s="168" t="s">
        <v>1152</v>
      </c>
      <c r="G1505" s="183" t="s">
        <v>1158</v>
      </c>
      <c r="H1505" s="168" t="s">
        <v>1117</v>
      </c>
      <c r="I1505" s="168" t="s">
        <v>1118</v>
      </c>
      <c r="J1505" s="184">
        <v>556500</v>
      </c>
      <c r="K1505" s="185"/>
      <c r="L1505" s="168"/>
      <c r="M1505" s="185"/>
      <c r="N1505" s="168"/>
      <c r="O1505" s="168"/>
      <c r="P1505" s="168"/>
      <c r="Q1505" s="168"/>
      <c r="R1505" s="168"/>
      <c r="S1505" s="168"/>
      <c r="T1505" s="168"/>
      <c r="U1505" s="168"/>
      <c r="V1505" s="168"/>
      <c r="W1505" s="168" t="s">
        <v>1165</v>
      </c>
      <c r="X1505" s="183" t="s">
        <v>1160</v>
      </c>
      <c r="Y1505" s="168" t="s">
        <v>55</v>
      </c>
      <c r="Z1505" s="170">
        <v>2017011000179</v>
      </c>
      <c r="AA1505" s="170" t="s">
        <v>1238</v>
      </c>
      <c r="AB1505" s="169" t="s">
        <v>1166</v>
      </c>
      <c r="AC1505" s="169" t="s">
        <v>1167</v>
      </c>
      <c r="AD1505" s="170">
        <v>3202032</v>
      </c>
      <c r="AE1505" s="169" t="s">
        <v>1217</v>
      </c>
      <c r="AF1505" s="169" t="s">
        <v>1218</v>
      </c>
      <c r="AG1505" s="168" t="s">
        <v>1192</v>
      </c>
      <c r="AH1505" s="192"/>
    </row>
    <row r="1506" spans="1:34" ht="98.25" customHeight="1" x14ac:dyDescent="0.25">
      <c r="A1506" s="192"/>
      <c r="B1506" s="168" t="s">
        <v>1314</v>
      </c>
      <c r="C1506" s="168" t="s">
        <v>1388</v>
      </c>
      <c r="D1506" s="168" t="s">
        <v>1402</v>
      </c>
      <c r="E1506" s="183" t="s">
        <v>1402</v>
      </c>
      <c r="F1506" s="168" t="s">
        <v>1152</v>
      </c>
      <c r="G1506" s="183" t="s">
        <v>1158</v>
      </c>
      <c r="H1506" s="168" t="s">
        <v>1117</v>
      </c>
      <c r="I1506" s="168" t="s">
        <v>1118</v>
      </c>
      <c r="J1506" s="184">
        <v>721000</v>
      </c>
      <c r="K1506" s="185"/>
      <c r="L1506" s="168"/>
      <c r="M1506" s="185"/>
      <c r="N1506" s="168"/>
      <c r="O1506" s="168"/>
      <c r="P1506" s="168"/>
      <c r="Q1506" s="168"/>
      <c r="R1506" s="168"/>
      <c r="S1506" s="168"/>
      <c r="T1506" s="168"/>
      <c r="U1506" s="168"/>
      <c r="V1506" s="168"/>
      <c r="W1506" s="168" t="s">
        <v>1165</v>
      </c>
      <c r="X1506" s="183" t="s">
        <v>1160</v>
      </c>
      <c r="Y1506" s="168" t="s">
        <v>55</v>
      </c>
      <c r="Z1506" s="170">
        <v>2017011000179</v>
      </c>
      <c r="AA1506" s="170" t="s">
        <v>1238</v>
      </c>
      <c r="AB1506" s="169" t="s">
        <v>1166</v>
      </c>
      <c r="AC1506" s="169" t="s">
        <v>1167</v>
      </c>
      <c r="AD1506" s="170">
        <v>3202032</v>
      </c>
      <c r="AE1506" s="169" t="s">
        <v>1217</v>
      </c>
      <c r="AF1506" s="169" t="s">
        <v>1218</v>
      </c>
      <c r="AG1506" s="168" t="s">
        <v>1192</v>
      </c>
      <c r="AH1506" s="192"/>
    </row>
    <row r="1507" spans="1:34" ht="98.25" customHeight="1" x14ac:dyDescent="0.25">
      <c r="A1507" s="192"/>
      <c r="B1507" s="168" t="s">
        <v>1314</v>
      </c>
      <c r="C1507" s="168" t="s">
        <v>1388</v>
      </c>
      <c r="D1507" s="168" t="s">
        <v>1402</v>
      </c>
      <c r="E1507" s="183" t="s">
        <v>1402</v>
      </c>
      <c r="F1507" s="168" t="s">
        <v>1152</v>
      </c>
      <c r="G1507" s="183" t="s">
        <v>1158</v>
      </c>
      <c r="H1507" s="168" t="s">
        <v>1117</v>
      </c>
      <c r="I1507" s="168" t="s">
        <v>1118</v>
      </c>
      <c r="J1507" s="184">
        <v>1500000</v>
      </c>
      <c r="K1507" s="185"/>
      <c r="L1507" s="168"/>
      <c r="M1507" s="185"/>
      <c r="N1507" s="168"/>
      <c r="O1507" s="168"/>
      <c r="P1507" s="168"/>
      <c r="Q1507" s="168"/>
      <c r="R1507" s="168"/>
      <c r="S1507" s="168"/>
      <c r="T1507" s="168"/>
      <c r="U1507" s="168"/>
      <c r="V1507" s="168"/>
      <c r="W1507" s="168" t="s">
        <v>1165</v>
      </c>
      <c r="X1507" s="183" t="s">
        <v>1160</v>
      </c>
      <c r="Y1507" s="168" t="s">
        <v>55</v>
      </c>
      <c r="Z1507" s="170">
        <v>2017011000179</v>
      </c>
      <c r="AA1507" s="170" t="s">
        <v>1238</v>
      </c>
      <c r="AB1507" s="169" t="s">
        <v>1166</v>
      </c>
      <c r="AC1507" s="169" t="s">
        <v>1167</v>
      </c>
      <c r="AD1507" s="170">
        <v>3202032</v>
      </c>
      <c r="AE1507" s="169" t="s">
        <v>1217</v>
      </c>
      <c r="AF1507" s="169" t="s">
        <v>1289</v>
      </c>
      <c r="AG1507" s="168" t="s">
        <v>1126</v>
      </c>
      <c r="AH1507" s="192"/>
    </row>
    <row r="1508" spans="1:34" ht="98.25" customHeight="1" x14ac:dyDescent="0.25">
      <c r="A1508" s="192"/>
      <c r="B1508" s="168" t="s">
        <v>1314</v>
      </c>
      <c r="C1508" s="168" t="s">
        <v>1388</v>
      </c>
      <c r="D1508" s="168" t="s">
        <v>1402</v>
      </c>
      <c r="E1508" s="183" t="s">
        <v>1402</v>
      </c>
      <c r="F1508" s="168" t="s">
        <v>1152</v>
      </c>
      <c r="G1508" s="183" t="s">
        <v>1158</v>
      </c>
      <c r="H1508" s="168" t="s">
        <v>1117</v>
      </c>
      <c r="I1508" s="168" t="s">
        <v>1118</v>
      </c>
      <c r="J1508" s="184">
        <v>2000000</v>
      </c>
      <c r="K1508" s="185"/>
      <c r="L1508" s="168"/>
      <c r="M1508" s="185"/>
      <c r="N1508" s="168"/>
      <c r="O1508" s="168"/>
      <c r="P1508" s="168"/>
      <c r="Q1508" s="168"/>
      <c r="R1508" s="168"/>
      <c r="S1508" s="168"/>
      <c r="T1508" s="168"/>
      <c r="U1508" s="168"/>
      <c r="V1508" s="168"/>
      <c r="W1508" s="168" t="s">
        <v>1165</v>
      </c>
      <c r="X1508" s="183" t="s">
        <v>1160</v>
      </c>
      <c r="Y1508" s="168" t="s">
        <v>55</v>
      </c>
      <c r="Z1508" s="170">
        <v>2017011000179</v>
      </c>
      <c r="AA1508" s="170" t="s">
        <v>1238</v>
      </c>
      <c r="AB1508" s="169" t="s">
        <v>1166</v>
      </c>
      <c r="AC1508" s="169" t="s">
        <v>1167</v>
      </c>
      <c r="AD1508" s="170">
        <v>3202032</v>
      </c>
      <c r="AE1508" s="169" t="s">
        <v>1217</v>
      </c>
      <c r="AF1508" s="169" t="s">
        <v>1289</v>
      </c>
      <c r="AG1508" s="168" t="s">
        <v>1126</v>
      </c>
      <c r="AH1508" s="192"/>
    </row>
    <row r="1509" spans="1:34" ht="98.25" customHeight="1" x14ac:dyDescent="0.25">
      <c r="A1509" s="192"/>
      <c r="B1509" s="168" t="s">
        <v>1314</v>
      </c>
      <c r="C1509" s="168" t="s">
        <v>1388</v>
      </c>
      <c r="D1509" s="168" t="s">
        <v>1402</v>
      </c>
      <c r="E1509" s="183" t="s">
        <v>1402</v>
      </c>
      <c r="F1509" s="168" t="s">
        <v>1152</v>
      </c>
      <c r="G1509" s="183" t="s">
        <v>1158</v>
      </c>
      <c r="H1509" s="168" t="s">
        <v>1117</v>
      </c>
      <c r="I1509" s="168" t="s">
        <v>1118</v>
      </c>
      <c r="J1509" s="184">
        <v>0</v>
      </c>
      <c r="K1509" s="185"/>
      <c r="L1509" s="168"/>
      <c r="M1509" s="185"/>
      <c r="N1509" s="168"/>
      <c r="O1509" s="168"/>
      <c r="P1509" s="168"/>
      <c r="Q1509" s="168"/>
      <c r="R1509" s="168"/>
      <c r="S1509" s="168"/>
      <c r="T1509" s="168"/>
      <c r="U1509" s="168"/>
      <c r="V1509" s="168"/>
      <c r="W1509" s="168" t="s">
        <v>1165</v>
      </c>
      <c r="X1509" s="183" t="s">
        <v>1160</v>
      </c>
      <c r="Y1509" s="168" t="s">
        <v>55</v>
      </c>
      <c r="Z1509" s="170">
        <v>2017011000179</v>
      </c>
      <c r="AA1509" s="170" t="s">
        <v>1238</v>
      </c>
      <c r="AB1509" s="169" t="s">
        <v>1166</v>
      </c>
      <c r="AC1509" s="169" t="s">
        <v>1167</v>
      </c>
      <c r="AD1509" s="170">
        <v>3202032</v>
      </c>
      <c r="AE1509" s="169" t="s">
        <v>1168</v>
      </c>
      <c r="AF1509" s="169" t="s">
        <v>1169</v>
      </c>
      <c r="AG1509" s="168" t="s">
        <v>1124</v>
      </c>
      <c r="AH1509" s="192"/>
    </row>
    <row r="1510" spans="1:34" ht="98.25" customHeight="1" x14ac:dyDescent="0.25">
      <c r="A1510" s="192"/>
      <c r="B1510" s="168" t="s">
        <v>1314</v>
      </c>
      <c r="C1510" s="168" t="s">
        <v>1388</v>
      </c>
      <c r="D1510" s="168" t="s">
        <v>1402</v>
      </c>
      <c r="E1510" s="183" t="s">
        <v>1402</v>
      </c>
      <c r="F1510" s="168" t="s">
        <v>1152</v>
      </c>
      <c r="G1510" s="183" t="s">
        <v>1158</v>
      </c>
      <c r="H1510" s="168" t="s">
        <v>1117</v>
      </c>
      <c r="I1510" s="168" t="s">
        <v>1118</v>
      </c>
      <c r="J1510" s="184">
        <v>7689000</v>
      </c>
      <c r="K1510" s="185"/>
      <c r="L1510" s="168"/>
      <c r="M1510" s="185"/>
      <c r="N1510" s="168"/>
      <c r="O1510" s="168"/>
      <c r="P1510" s="168"/>
      <c r="Q1510" s="168"/>
      <c r="R1510" s="168"/>
      <c r="S1510" s="168"/>
      <c r="T1510" s="168"/>
      <c r="U1510" s="168"/>
      <c r="V1510" s="168"/>
      <c r="W1510" s="168" t="s">
        <v>1165</v>
      </c>
      <c r="X1510" s="183" t="s">
        <v>1160</v>
      </c>
      <c r="Y1510" s="168" t="s">
        <v>55</v>
      </c>
      <c r="Z1510" s="170">
        <v>2017011000179</v>
      </c>
      <c r="AA1510" s="170" t="s">
        <v>1238</v>
      </c>
      <c r="AB1510" s="169" t="s">
        <v>1166</v>
      </c>
      <c r="AC1510" s="169" t="s">
        <v>1167</v>
      </c>
      <c r="AD1510" s="170">
        <v>3202032</v>
      </c>
      <c r="AE1510" s="169" t="s">
        <v>1217</v>
      </c>
      <c r="AF1510" s="169" t="s">
        <v>1289</v>
      </c>
      <c r="AG1510" s="168" t="s">
        <v>1150</v>
      </c>
      <c r="AH1510" s="192"/>
    </row>
    <row r="1511" spans="1:34" ht="98.25" customHeight="1" x14ac:dyDescent="0.25">
      <c r="A1511" s="192"/>
      <c r="B1511" s="168" t="s">
        <v>1314</v>
      </c>
      <c r="C1511" s="168" t="s">
        <v>1388</v>
      </c>
      <c r="D1511" s="168" t="s">
        <v>1402</v>
      </c>
      <c r="E1511" s="183" t="s">
        <v>1402</v>
      </c>
      <c r="F1511" s="168" t="s">
        <v>1223</v>
      </c>
      <c r="G1511" s="183" t="s">
        <v>1312</v>
      </c>
      <c r="H1511" s="168" t="s">
        <v>1117</v>
      </c>
      <c r="I1511" s="168" t="s">
        <v>1118</v>
      </c>
      <c r="J1511" s="184">
        <v>206000</v>
      </c>
      <c r="K1511" s="185"/>
      <c r="L1511" s="168"/>
      <c r="M1511" s="185"/>
      <c r="N1511" s="168"/>
      <c r="O1511" s="168"/>
      <c r="P1511" s="168"/>
      <c r="Q1511" s="168"/>
      <c r="R1511" s="168"/>
      <c r="S1511" s="168"/>
      <c r="T1511" s="168"/>
      <c r="U1511" s="168"/>
      <c r="V1511" s="168"/>
      <c r="W1511" s="168" t="s">
        <v>1165</v>
      </c>
      <c r="X1511" s="183" t="s">
        <v>1160</v>
      </c>
      <c r="Y1511" s="168" t="s">
        <v>55</v>
      </c>
      <c r="Z1511" s="170">
        <v>2017011000179</v>
      </c>
      <c r="AA1511" s="170" t="s">
        <v>1238</v>
      </c>
      <c r="AB1511" s="169" t="s">
        <v>1166</v>
      </c>
      <c r="AC1511" s="169" t="s">
        <v>1167</v>
      </c>
      <c r="AD1511" s="170">
        <v>3202032</v>
      </c>
      <c r="AE1511" s="169" t="s">
        <v>1217</v>
      </c>
      <c r="AF1511" s="169" t="s">
        <v>1218</v>
      </c>
      <c r="AG1511" s="168" t="s">
        <v>1192</v>
      </c>
      <c r="AH1511" s="192"/>
    </row>
    <row r="1512" spans="1:34" ht="98.25" customHeight="1" x14ac:dyDescent="0.25">
      <c r="A1512" s="192"/>
      <c r="B1512" s="168" t="s">
        <v>1314</v>
      </c>
      <c r="C1512" s="168" t="s">
        <v>1388</v>
      </c>
      <c r="D1512" s="168" t="s">
        <v>1402</v>
      </c>
      <c r="E1512" s="183" t="s">
        <v>1402</v>
      </c>
      <c r="F1512" s="168" t="s">
        <v>1223</v>
      </c>
      <c r="G1512" s="183" t="s">
        <v>1312</v>
      </c>
      <c r="H1512" s="168" t="s">
        <v>1117</v>
      </c>
      <c r="I1512" s="168" t="s">
        <v>1118</v>
      </c>
      <c r="J1512" s="184">
        <v>260500</v>
      </c>
      <c r="K1512" s="185"/>
      <c r="L1512" s="168"/>
      <c r="M1512" s="185"/>
      <c r="N1512" s="168"/>
      <c r="O1512" s="168"/>
      <c r="P1512" s="168"/>
      <c r="Q1512" s="168"/>
      <c r="R1512" s="168"/>
      <c r="S1512" s="168"/>
      <c r="T1512" s="168"/>
      <c r="U1512" s="168"/>
      <c r="V1512" s="168"/>
      <c r="W1512" s="168" t="s">
        <v>1165</v>
      </c>
      <c r="X1512" s="183" t="s">
        <v>1160</v>
      </c>
      <c r="Y1512" s="168" t="s">
        <v>55</v>
      </c>
      <c r="Z1512" s="170">
        <v>2017011000179</v>
      </c>
      <c r="AA1512" s="170" t="s">
        <v>1238</v>
      </c>
      <c r="AB1512" s="169" t="s">
        <v>1166</v>
      </c>
      <c r="AC1512" s="169" t="s">
        <v>1167</v>
      </c>
      <c r="AD1512" s="170">
        <v>3202032</v>
      </c>
      <c r="AE1512" s="169" t="s">
        <v>1217</v>
      </c>
      <c r="AF1512" s="169" t="s">
        <v>1218</v>
      </c>
      <c r="AG1512" s="168" t="s">
        <v>1192</v>
      </c>
      <c r="AH1512" s="192"/>
    </row>
    <row r="1513" spans="1:34" ht="98.25" customHeight="1" x14ac:dyDescent="0.25">
      <c r="A1513" s="192"/>
      <c r="B1513" s="168" t="s">
        <v>1314</v>
      </c>
      <c r="C1513" s="168" t="s">
        <v>1388</v>
      </c>
      <c r="D1513" s="168" t="s">
        <v>1402</v>
      </c>
      <c r="E1513" s="183" t="s">
        <v>1402</v>
      </c>
      <c r="F1513" s="168" t="s">
        <v>1223</v>
      </c>
      <c r="G1513" s="183" t="s">
        <v>1312</v>
      </c>
      <c r="H1513" s="168" t="s">
        <v>1117</v>
      </c>
      <c r="I1513" s="168" t="s">
        <v>1118</v>
      </c>
      <c r="J1513" s="184">
        <v>463500</v>
      </c>
      <c r="K1513" s="185"/>
      <c r="L1513" s="168"/>
      <c r="M1513" s="185"/>
      <c r="N1513" s="168"/>
      <c r="O1513" s="168"/>
      <c r="P1513" s="168"/>
      <c r="Q1513" s="168"/>
      <c r="R1513" s="168"/>
      <c r="S1513" s="168"/>
      <c r="T1513" s="168"/>
      <c r="U1513" s="168"/>
      <c r="V1513" s="168"/>
      <c r="W1513" s="168" t="s">
        <v>1165</v>
      </c>
      <c r="X1513" s="183" t="s">
        <v>1160</v>
      </c>
      <c r="Y1513" s="168" t="s">
        <v>55</v>
      </c>
      <c r="Z1513" s="170">
        <v>2017011000179</v>
      </c>
      <c r="AA1513" s="170" t="s">
        <v>1238</v>
      </c>
      <c r="AB1513" s="169" t="s">
        <v>1166</v>
      </c>
      <c r="AC1513" s="169" t="s">
        <v>1167</v>
      </c>
      <c r="AD1513" s="170">
        <v>3202032</v>
      </c>
      <c r="AE1513" s="169" t="s">
        <v>1217</v>
      </c>
      <c r="AF1513" s="169" t="s">
        <v>1218</v>
      </c>
      <c r="AG1513" s="168" t="s">
        <v>1192</v>
      </c>
      <c r="AH1513" s="192"/>
    </row>
    <row r="1514" spans="1:34" ht="98.25" customHeight="1" x14ac:dyDescent="0.25">
      <c r="A1514" s="192"/>
      <c r="B1514" s="168" t="s">
        <v>1314</v>
      </c>
      <c r="C1514" s="168" t="s">
        <v>1388</v>
      </c>
      <c r="D1514" s="168" t="s">
        <v>1402</v>
      </c>
      <c r="E1514" s="183" t="s">
        <v>1402</v>
      </c>
      <c r="F1514" s="168" t="s">
        <v>1223</v>
      </c>
      <c r="G1514" s="183" t="s">
        <v>1312</v>
      </c>
      <c r="H1514" s="168" t="s">
        <v>1117</v>
      </c>
      <c r="I1514" s="168" t="s">
        <v>1118</v>
      </c>
      <c r="J1514" s="184">
        <v>463500</v>
      </c>
      <c r="K1514" s="185"/>
      <c r="L1514" s="168"/>
      <c r="M1514" s="185"/>
      <c r="N1514" s="168"/>
      <c r="O1514" s="168"/>
      <c r="P1514" s="168"/>
      <c r="Q1514" s="168"/>
      <c r="R1514" s="168"/>
      <c r="S1514" s="168"/>
      <c r="T1514" s="168"/>
      <c r="U1514" s="168"/>
      <c r="V1514" s="168"/>
      <c r="W1514" s="168" t="s">
        <v>1165</v>
      </c>
      <c r="X1514" s="183" t="s">
        <v>1160</v>
      </c>
      <c r="Y1514" s="168" t="s">
        <v>55</v>
      </c>
      <c r="Z1514" s="170">
        <v>2017011000179</v>
      </c>
      <c r="AA1514" s="170" t="s">
        <v>1238</v>
      </c>
      <c r="AB1514" s="169" t="s">
        <v>1166</v>
      </c>
      <c r="AC1514" s="169" t="s">
        <v>1167</v>
      </c>
      <c r="AD1514" s="170">
        <v>3202032</v>
      </c>
      <c r="AE1514" s="169" t="s">
        <v>1217</v>
      </c>
      <c r="AF1514" s="169" t="s">
        <v>1218</v>
      </c>
      <c r="AG1514" s="168" t="s">
        <v>1192</v>
      </c>
      <c r="AH1514" s="192"/>
    </row>
    <row r="1515" spans="1:34" ht="98.25" customHeight="1" x14ac:dyDescent="0.25">
      <c r="A1515" s="192"/>
      <c r="B1515" s="168" t="s">
        <v>1314</v>
      </c>
      <c r="C1515" s="168" t="s">
        <v>1388</v>
      </c>
      <c r="D1515" s="168" t="s">
        <v>1402</v>
      </c>
      <c r="E1515" s="183" t="s">
        <v>1402</v>
      </c>
      <c r="F1515" s="168" t="s">
        <v>1223</v>
      </c>
      <c r="G1515" s="183" t="s">
        <v>1312</v>
      </c>
      <c r="H1515" s="168" t="s">
        <v>1117</v>
      </c>
      <c r="I1515" s="168" t="s">
        <v>1118</v>
      </c>
      <c r="J1515" s="184">
        <v>2500000</v>
      </c>
      <c r="K1515" s="185"/>
      <c r="L1515" s="168"/>
      <c r="M1515" s="185"/>
      <c r="N1515" s="168"/>
      <c r="O1515" s="168"/>
      <c r="P1515" s="168"/>
      <c r="Q1515" s="168"/>
      <c r="R1515" s="168"/>
      <c r="S1515" s="168"/>
      <c r="T1515" s="168"/>
      <c r="U1515" s="168"/>
      <c r="V1515" s="168"/>
      <c r="W1515" s="168" t="s">
        <v>1165</v>
      </c>
      <c r="X1515" s="183" t="s">
        <v>1160</v>
      </c>
      <c r="Y1515" s="168" t="s">
        <v>55</v>
      </c>
      <c r="Z1515" s="170">
        <v>2017011000179</v>
      </c>
      <c r="AA1515" s="170" t="s">
        <v>1238</v>
      </c>
      <c r="AB1515" s="169" t="s">
        <v>1166</v>
      </c>
      <c r="AC1515" s="169" t="s">
        <v>1167</v>
      </c>
      <c r="AD1515" s="170">
        <v>3202032</v>
      </c>
      <c r="AE1515" s="169" t="s">
        <v>1217</v>
      </c>
      <c r="AF1515" s="169" t="s">
        <v>1289</v>
      </c>
      <c r="AG1515" s="168" t="s">
        <v>1150</v>
      </c>
      <c r="AH1515" s="192"/>
    </row>
    <row r="1516" spans="1:34" ht="98.25" customHeight="1" x14ac:dyDescent="0.25">
      <c r="A1516" s="192"/>
      <c r="B1516" s="168" t="s">
        <v>1314</v>
      </c>
      <c r="C1516" s="168" t="s">
        <v>1388</v>
      </c>
      <c r="D1516" s="168" t="s">
        <v>1402</v>
      </c>
      <c r="E1516" s="183" t="s">
        <v>1402</v>
      </c>
      <c r="F1516" s="168" t="s">
        <v>1223</v>
      </c>
      <c r="G1516" s="183" t="s">
        <v>1312</v>
      </c>
      <c r="H1516" s="168" t="s">
        <v>1117</v>
      </c>
      <c r="I1516" s="168" t="s">
        <v>1118</v>
      </c>
      <c r="J1516" s="184">
        <v>45000000</v>
      </c>
      <c r="K1516" s="185"/>
      <c r="L1516" s="168"/>
      <c r="M1516" s="185"/>
      <c r="N1516" s="168"/>
      <c r="O1516" s="168"/>
      <c r="P1516" s="168"/>
      <c r="Q1516" s="168"/>
      <c r="R1516" s="168"/>
      <c r="S1516" s="168"/>
      <c r="T1516" s="168"/>
      <c r="U1516" s="168"/>
      <c r="V1516" s="168"/>
      <c r="W1516" s="168" t="s">
        <v>1165</v>
      </c>
      <c r="X1516" s="183" t="s">
        <v>1160</v>
      </c>
      <c r="Y1516" s="168" t="s">
        <v>55</v>
      </c>
      <c r="Z1516" s="170">
        <v>2017011000179</v>
      </c>
      <c r="AA1516" s="170" t="s">
        <v>1238</v>
      </c>
      <c r="AB1516" s="169" t="s">
        <v>1166</v>
      </c>
      <c r="AC1516" s="169" t="s">
        <v>1167</v>
      </c>
      <c r="AD1516" s="170">
        <v>3202032</v>
      </c>
      <c r="AE1516" s="169" t="s">
        <v>1217</v>
      </c>
      <c r="AF1516" s="169" t="s">
        <v>1289</v>
      </c>
      <c r="AG1516" s="168" t="s">
        <v>1128</v>
      </c>
      <c r="AH1516" s="192"/>
    </row>
    <row r="1517" spans="1:34" ht="98.25" customHeight="1" x14ac:dyDescent="0.25">
      <c r="A1517" s="192"/>
      <c r="B1517" s="168" t="s">
        <v>1314</v>
      </c>
      <c r="C1517" s="168" t="s">
        <v>1388</v>
      </c>
      <c r="D1517" s="168" t="s">
        <v>1402</v>
      </c>
      <c r="E1517" s="183" t="s">
        <v>1402</v>
      </c>
      <c r="F1517" s="168" t="s">
        <v>1116</v>
      </c>
      <c r="G1517" s="183" t="s">
        <v>1158</v>
      </c>
      <c r="H1517" s="168" t="s">
        <v>1117</v>
      </c>
      <c r="I1517" s="168" t="s">
        <v>1118</v>
      </c>
      <c r="J1517" s="184">
        <v>15532000</v>
      </c>
      <c r="K1517" s="185"/>
      <c r="L1517" s="168"/>
      <c r="M1517" s="185"/>
      <c r="N1517" s="168"/>
      <c r="O1517" s="168"/>
      <c r="P1517" s="168"/>
      <c r="Q1517" s="168"/>
      <c r="R1517" s="168"/>
      <c r="S1517" s="168"/>
      <c r="T1517" s="168"/>
      <c r="U1517" s="168"/>
      <c r="V1517" s="168"/>
      <c r="W1517" s="168" t="s">
        <v>1165</v>
      </c>
      <c r="X1517" s="183" t="s">
        <v>1160</v>
      </c>
      <c r="Y1517" s="168" t="s">
        <v>55</v>
      </c>
      <c r="Z1517" s="170">
        <v>2017011000179</v>
      </c>
      <c r="AA1517" s="170" t="s">
        <v>1238</v>
      </c>
      <c r="AB1517" s="169" t="s">
        <v>1166</v>
      </c>
      <c r="AC1517" s="169" t="s">
        <v>1269</v>
      </c>
      <c r="AD1517" s="170">
        <v>3202005</v>
      </c>
      <c r="AE1517" s="169" t="s">
        <v>1270</v>
      </c>
      <c r="AF1517" s="169" t="s">
        <v>1272</v>
      </c>
      <c r="AG1517" s="168" t="s">
        <v>1128</v>
      </c>
      <c r="AH1517" s="192"/>
    </row>
    <row r="1518" spans="1:34" ht="98.25" customHeight="1" x14ac:dyDescent="0.25">
      <c r="A1518" s="192"/>
      <c r="B1518" s="168" t="s">
        <v>1314</v>
      </c>
      <c r="C1518" s="168" t="s">
        <v>1388</v>
      </c>
      <c r="D1518" s="168" t="s">
        <v>1402</v>
      </c>
      <c r="E1518" s="183" t="s">
        <v>1402</v>
      </c>
      <c r="F1518" s="168" t="s">
        <v>1116</v>
      </c>
      <c r="G1518" s="183" t="s">
        <v>1158</v>
      </c>
      <c r="H1518" s="168" t="s">
        <v>1117</v>
      </c>
      <c r="I1518" s="168" t="s">
        <v>1118</v>
      </c>
      <c r="J1518" s="184">
        <v>15532000</v>
      </c>
      <c r="K1518" s="185"/>
      <c r="L1518" s="168"/>
      <c r="M1518" s="185"/>
      <c r="N1518" s="168"/>
      <c r="O1518" s="168"/>
      <c r="P1518" s="168"/>
      <c r="Q1518" s="168"/>
      <c r="R1518" s="168"/>
      <c r="S1518" s="168"/>
      <c r="T1518" s="168"/>
      <c r="U1518" s="168"/>
      <c r="V1518" s="168"/>
      <c r="W1518" s="168" t="s">
        <v>1165</v>
      </c>
      <c r="X1518" s="183" t="s">
        <v>1160</v>
      </c>
      <c r="Y1518" s="168" t="s">
        <v>55</v>
      </c>
      <c r="Z1518" s="170">
        <v>2017011000179</v>
      </c>
      <c r="AA1518" s="170" t="s">
        <v>1238</v>
      </c>
      <c r="AB1518" s="169" t="s">
        <v>1166</v>
      </c>
      <c r="AC1518" s="169" t="s">
        <v>1269</v>
      </c>
      <c r="AD1518" s="170">
        <v>3202005</v>
      </c>
      <c r="AE1518" s="169" t="s">
        <v>1270</v>
      </c>
      <c r="AF1518" s="169" t="s">
        <v>1272</v>
      </c>
      <c r="AG1518" s="168" t="s">
        <v>1128</v>
      </c>
      <c r="AH1518" s="192"/>
    </row>
    <row r="1519" spans="1:34" ht="98.25" customHeight="1" x14ac:dyDescent="0.25">
      <c r="A1519" s="192"/>
      <c r="B1519" s="168" t="s">
        <v>1314</v>
      </c>
      <c r="C1519" s="168" t="s">
        <v>1388</v>
      </c>
      <c r="D1519" s="168" t="s">
        <v>1402</v>
      </c>
      <c r="E1519" s="183" t="s">
        <v>1402</v>
      </c>
      <c r="F1519" s="168" t="s">
        <v>1116</v>
      </c>
      <c r="G1519" s="183" t="s">
        <v>1158</v>
      </c>
      <c r="H1519" s="168" t="s">
        <v>1117</v>
      </c>
      <c r="I1519" s="168" t="s">
        <v>1118</v>
      </c>
      <c r="J1519" s="184">
        <v>15532000</v>
      </c>
      <c r="K1519" s="185"/>
      <c r="L1519" s="168"/>
      <c r="M1519" s="185"/>
      <c r="N1519" s="168"/>
      <c r="O1519" s="168"/>
      <c r="P1519" s="168"/>
      <c r="Q1519" s="168"/>
      <c r="R1519" s="168"/>
      <c r="S1519" s="168"/>
      <c r="T1519" s="168"/>
      <c r="U1519" s="168"/>
      <c r="V1519" s="168"/>
      <c r="W1519" s="168" t="s">
        <v>1165</v>
      </c>
      <c r="X1519" s="183" t="s">
        <v>1160</v>
      </c>
      <c r="Y1519" s="168" t="s">
        <v>55</v>
      </c>
      <c r="Z1519" s="170">
        <v>2017011000179</v>
      </c>
      <c r="AA1519" s="170" t="s">
        <v>1238</v>
      </c>
      <c r="AB1519" s="169" t="s">
        <v>1166</v>
      </c>
      <c r="AC1519" s="169" t="s">
        <v>1269</v>
      </c>
      <c r="AD1519" s="170">
        <v>3202005</v>
      </c>
      <c r="AE1519" s="169" t="s">
        <v>1270</v>
      </c>
      <c r="AF1519" s="169" t="s">
        <v>1272</v>
      </c>
      <c r="AG1519" s="168" t="s">
        <v>1128</v>
      </c>
      <c r="AH1519" s="192"/>
    </row>
    <row r="1520" spans="1:34" ht="98.25" customHeight="1" x14ac:dyDescent="0.25">
      <c r="A1520" s="192"/>
      <c r="B1520" s="168" t="s">
        <v>1314</v>
      </c>
      <c r="C1520" s="168" t="s">
        <v>1388</v>
      </c>
      <c r="D1520" s="168" t="s">
        <v>1402</v>
      </c>
      <c r="E1520" s="183" t="s">
        <v>1402</v>
      </c>
      <c r="F1520" s="168" t="s">
        <v>1116</v>
      </c>
      <c r="G1520" s="183" t="s">
        <v>1158</v>
      </c>
      <c r="H1520" s="168" t="s">
        <v>1117</v>
      </c>
      <c r="I1520" s="168" t="s">
        <v>1118</v>
      </c>
      <c r="J1520" s="184">
        <v>15532000</v>
      </c>
      <c r="K1520" s="185"/>
      <c r="L1520" s="168"/>
      <c r="M1520" s="185"/>
      <c r="N1520" s="168"/>
      <c r="O1520" s="168"/>
      <c r="P1520" s="168"/>
      <c r="Q1520" s="168"/>
      <c r="R1520" s="168"/>
      <c r="S1520" s="168"/>
      <c r="T1520" s="168"/>
      <c r="U1520" s="168"/>
      <c r="V1520" s="168"/>
      <c r="W1520" s="168" t="s">
        <v>1165</v>
      </c>
      <c r="X1520" s="183" t="s">
        <v>1160</v>
      </c>
      <c r="Y1520" s="168" t="s">
        <v>55</v>
      </c>
      <c r="Z1520" s="170">
        <v>2017011000179</v>
      </c>
      <c r="AA1520" s="170" t="s">
        <v>1238</v>
      </c>
      <c r="AB1520" s="169" t="s">
        <v>1166</v>
      </c>
      <c r="AC1520" s="169" t="s">
        <v>1269</v>
      </c>
      <c r="AD1520" s="170">
        <v>3202005</v>
      </c>
      <c r="AE1520" s="169" t="s">
        <v>1270</v>
      </c>
      <c r="AF1520" s="169" t="s">
        <v>1272</v>
      </c>
      <c r="AG1520" s="168" t="s">
        <v>1128</v>
      </c>
      <c r="AH1520" s="192"/>
    </row>
    <row r="1521" spans="1:34" ht="98.25" customHeight="1" x14ac:dyDescent="0.25">
      <c r="A1521" s="192"/>
      <c r="B1521" s="168" t="s">
        <v>1314</v>
      </c>
      <c r="C1521" s="168" t="s">
        <v>1388</v>
      </c>
      <c r="D1521" s="168" t="s">
        <v>1402</v>
      </c>
      <c r="E1521" s="183" t="s">
        <v>1402</v>
      </c>
      <c r="F1521" s="168" t="s">
        <v>1116</v>
      </c>
      <c r="G1521" s="183" t="s">
        <v>1158</v>
      </c>
      <c r="H1521" s="168" t="s">
        <v>1117</v>
      </c>
      <c r="I1521" s="168" t="s">
        <v>1118</v>
      </c>
      <c r="J1521" s="184">
        <v>15532000</v>
      </c>
      <c r="K1521" s="185"/>
      <c r="L1521" s="168"/>
      <c r="M1521" s="185"/>
      <c r="N1521" s="168"/>
      <c r="O1521" s="168"/>
      <c r="P1521" s="168"/>
      <c r="Q1521" s="168"/>
      <c r="R1521" s="168"/>
      <c r="S1521" s="168"/>
      <c r="T1521" s="168"/>
      <c r="U1521" s="168"/>
      <c r="V1521" s="168"/>
      <c r="W1521" s="168" t="s">
        <v>1165</v>
      </c>
      <c r="X1521" s="183" t="s">
        <v>1160</v>
      </c>
      <c r="Y1521" s="168" t="s">
        <v>55</v>
      </c>
      <c r="Z1521" s="170">
        <v>2017011000179</v>
      </c>
      <c r="AA1521" s="170" t="s">
        <v>1238</v>
      </c>
      <c r="AB1521" s="169" t="s">
        <v>1166</v>
      </c>
      <c r="AC1521" s="169" t="s">
        <v>1269</v>
      </c>
      <c r="AD1521" s="170">
        <v>3202005</v>
      </c>
      <c r="AE1521" s="169" t="s">
        <v>1270</v>
      </c>
      <c r="AF1521" s="169" t="s">
        <v>1272</v>
      </c>
      <c r="AG1521" s="168" t="s">
        <v>1128</v>
      </c>
      <c r="AH1521" s="192"/>
    </row>
    <row r="1522" spans="1:34" ht="98.25" customHeight="1" x14ac:dyDescent="0.25">
      <c r="A1522" s="192"/>
      <c r="B1522" s="168" t="s">
        <v>1314</v>
      </c>
      <c r="C1522" s="168" t="s">
        <v>1388</v>
      </c>
      <c r="D1522" s="168" t="s">
        <v>1402</v>
      </c>
      <c r="E1522" s="183" t="s">
        <v>1402</v>
      </c>
      <c r="F1522" s="168" t="s">
        <v>1116</v>
      </c>
      <c r="G1522" s="183" t="s">
        <v>1158</v>
      </c>
      <c r="H1522" s="168" t="s">
        <v>1117</v>
      </c>
      <c r="I1522" s="168" t="s">
        <v>1118</v>
      </c>
      <c r="J1522" s="184">
        <v>15532000</v>
      </c>
      <c r="K1522" s="185"/>
      <c r="L1522" s="168"/>
      <c r="M1522" s="185"/>
      <c r="N1522" s="168"/>
      <c r="O1522" s="168"/>
      <c r="P1522" s="168"/>
      <c r="Q1522" s="168"/>
      <c r="R1522" s="168"/>
      <c r="S1522" s="168"/>
      <c r="T1522" s="168"/>
      <c r="U1522" s="168"/>
      <c r="V1522" s="168"/>
      <c r="W1522" s="168" t="s">
        <v>1165</v>
      </c>
      <c r="X1522" s="183" t="s">
        <v>1160</v>
      </c>
      <c r="Y1522" s="168" t="s">
        <v>55</v>
      </c>
      <c r="Z1522" s="170">
        <v>2017011000179</v>
      </c>
      <c r="AA1522" s="170" t="s">
        <v>1238</v>
      </c>
      <c r="AB1522" s="169" t="s">
        <v>1166</v>
      </c>
      <c r="AC1522" s="169" t="s">
        <v>1269</v>
      </c>
      <c r="AD1522" s="170">
        <v>3202005</v>
      </c>
      <c r="AE1522" s="169" t="s">
        <v>1270</v>
      </c>
      <c r="AF1522" s="169" t="s">
        <v>1272</v>
      </c>
      <c r="AG1522" s="168" t="s">
        <v>1128</v>
      </c>
      <c r="AH1522" s="192"/>
    </row>
    <row r="1523" spans="1:34" ht="98.25" customHeight="1" x14ac:dyDescent="0.25">
      <c r="A1523" s="192"/>
      <c r="B1523" s="168" t="s">
        <v>1314</v>
      </c>
      <c r="C1523" s="168" t="s">
        <v>1388</v>
      </c>
      <c r="D1523" s="168" t="s">
        <v>1402</v>
      </c>
      <c r="E1523" s="183" t="s">
        <v>1402</v>
      </c>
      <c r="F1523" s="168" t="s">
        <v>1116</v>
      </c>
      <c r="G1523" s="183" t="s">
        <v>1158</v>
      </c>
      <c r="H1523" s="168" t="s">
        <v>1117</v>
      </c>
      <c r="I1523" s="168" t="s">
        <v>1118</v>
      </c>
      <c r="J1523" s="184">
        <v>15532000</v>
      </c>
      <c r="K1523" s="185"/>
      <c r="L1523" s="168"/>
      <c r="M1523" s="185"/>
      <c r="N1523" s="168"/>
      <c r="O1523" s="168"/>
      <c r="P1523" s="168"/>
      <c r="Q1523" s="168"/>
      <c r="R1523" s="168"/>
      <c r="S1523" s="168"/>
      <c r="T1523" s="168"/>
      <c r="U1523" s="168"/>
      <c r="V1523" s="168"/>
      <c r="W1523" s="168" t="s">
        <v>1165</v>
      </c>
      <c r="X1523" s="183" t="s">
        <v>1160</v>
      </c>
      <c r="Y1523" s="168" t="s">
        <v>55</v>
      </c>
      <c r="Z1523" s="170">
        <v>2017011000179</v>
      </c>
      <c r="AA1523" s="170" t="s">
        <v>1238</v>
      </c>
      <c r="AB1523" s="169" t="s">
        <v>1166</v>
      </c>
      <c r="AC1523" s="169" t="s">
        <v>1269</v>
      </c>
      <c r="AD1523" s="170">
        <v>3202005</v>
      </c>
      <c r="AE1523" s="169" t="s">
        <v>1270</v>
      </c>
      <c r="AF1523" s="169" t="s">
        <v>1272</v>
      </c>
      <c r="AG1523" s="168" t="s">
        <v>1128</v>
      </c>
      <c r="AH1523" s="192"/>
    </row>
    <row r="1524" spans="1:34" ht="98.25" customHeight="1" x14ac:dyDescent="0.25">
      <c r="A1524" s="192"/>
      <c r="B1524" s="168" t="s">
        <v>1314</v>
      </c>
      <c r="C1524" s="168" t="s">
        <v>1388</v>
      </c>
      <c r="D1524" s="168" t="s">
        <v>1402</v>
      </c>
      <c r="E1524" s="183" t="s">
        <v>1402</v>
      </c>
      <c r="F1524" s="168" t="s">
        <v>1116</v>
      </c>
      <c r="G1524" s="183" t="s">
        <v>1158</v>
      </c>
      <c r="H1524" s="168" t="s">
        <v>1117</v>
      </c>
      <c r="I1524" s="168" t="s">
        <v>1118</v>
      </c>
      <c r="J1524" s="184">
        <v>30932000</v>
      </c>
      <c r="K1524" s="185"/>
      <c r="L1524" s="168"/>
      <c r="M1524" s="185"/>
      <c r="N1524" s="168"/>
      <c r="O1524" s="168"/>
      <c r="P1524" s="168"/>
      <c r="Q1524" s="168"/>
      <c r="R1524" s="168"/>
      <c r="S1524" s="168"/>
      <c r="T1524" s="168"/>
      <c r="U1524" s="168"/>
      <c r="V1524" s="168"/>
      <c r="W1524" s="168" t="s">
        <v>1165</v>
      </c>
      <c r="X1524" s="183" t="s">
        <v>1160</v>
      </c>
      <c r="Y1524" s="168" t="s">
        <v>55</v>
      </c>
      <c r="Z1524" s="170">
        <v>2017011000179</v>
      </c>
      <c r="AA1524" s="170" t="s">
        <v>1238</v>
      </c>
      <c r="AB1524" s="169" t="s">
        <v>1166</v>
      </c>
      <c r="AC1524" s="169" t="s">
        <v>1269</v>
      </c>
      <c r="AD1524" s="170">
        <v>3202005</v>
      </c>
      <c r="AE1524" s="169" t="s">
        <v>1270</v>
      </c>
      <c r="AF1524" s="169" t="s">
        <v>1272</v>
      </c>
      <c r="AG1524" s="168" t="s">
        <v>1128</v>
      </c>
      <c r="AH1524" s="192"/>
    </row>
    <row r="1525" spans="1:34" ht="98.25" customHeight="1" x14ac:dyDescent="0.25">
      <c r="A1525" s="192"/>
      <c r="B1525" s="168" t="s">
        <v>1314</v>
      </c>
      <c r="C1525" s="168" t="s">
        <v>1388</v>
      </c>
      <c r="D1525" s="168" t="s">
        <v>1402</v>
      </c>
      <c r="E1525" s="183" t="s">
        <v>1402</v>
      </c>
      <c r="F1525" s="168" t="s">
        <v>1116</v>
      </c>
      <c r="G1525" s="183" t="s">
        <v>1158</v>
      </c>
      <c r="H1525" s="168" t="s">
        <v>1117</v>
      </c>
      <c r="I1525" s="168" t="s">
        <v>1118</v>
      </c>
      <c r="J1525" s="184">
        <v>30932000</v>
      </c>
      <c r="K1525" s="185"/>
      <c r="L1525" s="168"/>
      <c r="M1525" s="185"/>
      <c r="N1525" s="168"/>
      <c r="O1525" s="168"/>
      <c r="P1525" s="168"/>
      <c r="Q1525" s="168"/>
      <c r="R1525" s="168"/>
      <c r="S1525" s="168"/>
      <c r="T1525" s="168"/>
      <c r="U1525" s="168"/>
      <c r="V1525" s="168"/>
      <c r="W1525" s="168" t="s">
        <v>1165</v>
      </c>
      <c r="X1525" s="183" t="s">
        <v>1160</v>
      </c>
      <c r="Y1525" s="168" t="s">
        <v>55</v>
      </c>
      <c r="Z1525" s="170">
        <v>2017011000179</v>
      </c>
      <c r="AA1525" s="170" t="s">
        <v>1238</v>
      </c>
      <c r="AB1525" s="169" t="s">
        <v>1166</v>
      </c>
      <c r="AC1525" s="169" t="s">
        <v>1269</v>
      </c>
      <c r="AD1525" s="170">
        <v>3202005</v>
      </c>
      <c r="AE1525" s="169" t="s">
        <v>1270</v>
      </c>
      <c r="AF1525" s="169" t="s">
        <v>1272</v>
      </c>
      <c r="AG1525" s="168" t="s">
        <v>1128</v>
      </c>
      <c r="AH1525" s="192"/>
    </row>
    <row r="1526" spans="1:34" ht="98.25" customHeight="1" x14ac:dyDescent="0.25">
      <c r="A1526" s="192"/>
      <c r="B1526" s="168" t="s">
        <v>1314</v>
      </c>
      <c r="C1526" s="168" t="s">
        <v>1388</v>
      </c>
      <c r="D1526" s="168" t="s">
        <v>1402</v>
      </c>
      <c r="E1526" s="183" t="s">
        <v>1402</v>
      </c>
      <c r="F1526" s="168" t="s">
        <v>1116</v>
      </c>
      <c r="G1526" s="183" t="s">
        <v>1158</v>
      </c>
      <c r="H1526" s="168" t="s">
        <v>1117</v>
      </c>
      <c r="I1526" s="168" t="s">
        <v>1118</v>
      </c>
      <c r="J1526" s="184">
        <v>44690000</v>
      </c>
      <c r="K1526" s="185"/>
      <c r="L1526" s="168"/>
      <c r="M1526" s="185"/>
      <c r="N1526" s="168"/>
      <c r="O1526" s="168"/>
      <c r="P1526" s="168"/>
      <c r="Q1526" s="168"/>
      <c r="R1526" s="168"/>
      <c r="S1526" s="168"/>
      <c r="T1526" s="168"/>
      <c r="U1526" s="168"/>
      <c r="V1526" s="168"/>
      <c r="W1526" s="168" t="s">
        <v>1165</v>
      </c>
      <c r="X1526" s="183" t="s">
        <v>1160</v>
      </c>
      <c r="Y1526" s="168" t="s">
        <v>55</v>
      </c>
      <c r="Z1526" s="170">
        <v>2017011000179</v>
      </c>
      <c r="AA1526" s="170" t="s">
        <v>1238</v>
      </c>
      <c r="AB1526" s="169" t="s">
        <v>1166</v>
      </c>
      <c r="AC1526" s="169" t="s">
        <v>1269</v>
      </c>
      <c r="AD1526" s="170">
        <v>3202005</v>
      </c>
      <c r="AE1526" s="169" t="s">
        <v>1270</v>
      </c>
      <c r="AF1526" s="169" t="s">
        <v>1272</v>
      </c>
      <c r="AG1526" s="168" t="s">
        <v>1128</v>
      </c>
      <c r="AH1526" s="192"/>
    </row>
    <row r="1527" spans="1:34" ht="98.25" customHeight="1" x14ac:dyDescent="0.25">
      <c r="A1527" s="192"/>
      <c r="B1527" s="168" t="s">
        <v>1314</v>
      </c>
      <c r="C1527" s="168" t="s">
        <v>1388</v>
      </c>
      <c r="D1527" s="168" t="s">
        <v>1402</v>
      </c>
      <c r="E1527" s="183" t="s">
        <v>1402</v>
      </c>
      <c r="F1527" s="168" t="s">
        <v>1223</v>
      </c>
      <c r="G1527" s="183" t="s">
        <v>1312</v>
      </c>
      <c r="H1527" s="168" t="s">
        <v>1117</v>
      </c>
      <c r="I1527" s="168" t="s">
        <v>1118</v>
      </c>
      <c r="J1527" s="184">
        <v>552019</v>
      </c>
      <c r="K1527" s="185"/>
      <c r="L1527" s="168"/>
      <c r="M1527" s="185"/>
      <c r="N1527" s="168"/>
      <c r="O1527" s="168"/>
      <c r="P1527" s="168"/>
      <c r="Q1527" s="168"/>
      <c r="R1527" s="168"/>
      <c r="S1527" s="168"/>
      <c r="T1527" s="168"/>
      <c r="U1527" s="168"/>
      <c r="V1527" s="168"/>
      <c r="W1527" s="168" t="s">
        <v>1165</v>
      </c>
      <c r="X1527" s="183" t="s">
        <v>1160</v>
      </c>
      <c r="Y1527" s="168" t="s">
        <v>55</v>
      </c>
      <c r="Z1527" s="170">
        <v>2017011000179</v>
      </c>
      <c r="AA1527" s="170" t="s">
        <v>1238</v>
      </c>
      <c r="AB1527" s="169" t="s">
        <v>1166</v>
      </c>
      <c r="AC1527" s="169" t="s">
        <v>1269</v>
      </c>
      <c r="AD1527" s="170">
        <v>3202005</v>
      </c>
      <c r="AE1527" s="169" t="s">
        <v>1270</v>
      </c>
      <c r="AF1527" s="169" t="s">
        <v>1272</v>
      </c>
      <c r="AG1527" s="168" t="s">
        <v>1192</v>
      </c>
      <c r="AH1527" s="192"/>
    </row>
    <row r="1528" spans="1:34" ht="98.25" customHeight="1" x14ac:dyDescent="0.25">
      <c r="A1528" s="192"/>
      <c r="B1528" s="168" t="s">
        <v>1314</v>
      </c>
      <c r="C1528" s="168" t="s">
        <v>1388</v>
      </c>
      <c r="D1528" s="168" t="s">
        <v>1402</v>
      </c>
      <c r="E1528" s="183" t="s">
        <v>1402</v>
      </c>
      <c r="F1528" s="168" t="s">
        <v>1223</v>
      </c>
      <c r="G1528" s="183" t="s">
        <v>1312</v>
      </c>
      <c r="H1528" s="168" t="s">
        <v>1117</v>
      </c>
      <c r="I1528" s="168" t="s">
        <v>1118</v>
      </c>
      <c r="J1528" s="184">
        <v>500000</v>
      </c>
      <c r="K1528" s="185"/>
      <c r="L1528" s="168"/>
      <c r="M1528" s="185"/>
      <c r="N1528" s="168"/>
      <c r="O1528" s="168"/>
      <c r="P1528" s="168"/>
      <c r="Q1528" s="168"/>
      <c r="R1528" s="168"/>
      <c r="S1528" s="168"/>
      <c r="T1528" s="168"/>
      <c r="U1528" s="168"/>
      <c r="V1528" s="168"/>
      <c r="W1528" s="168" t="s">
        <v>1165</v>
      </c>
      <c r="X1528" s="183" t="s">
        <v>1160</v>
      </c>
      <c r="Y1528" s="168" t="s">
        <v>55</v>
      </c>
      <c r="Z1528" s="170">
        <v>2017011000179</v>
      </c>
      <c r="AA1528" s="170" t="s">
        <v>1238</v>
      </c>
      <c r="AB1528" s="169" t="s">
        <v>1166</v>
      </c>
      <c r="AC1528" s="169" t="s">
        <v>1269</v>
      </c>
      <c r="AD1528" s="170">
        <v>3202005</v>
      </c>
      <c r="AE1528" s="169" t="s">
        <v>1270</v>
      </c>
      <c r="AF1528" s="169" t="s">
        <v>1272</v>
      </c>
      <c r="AG1528" s="168" t="s">
        <v>1192</v>
      </c>
      <c r="AH1528" s="192"/>
    </row>
    <row r="1529" spans="1:34" ht="98.25" customHeight="1" x14ac:dyDescent="0.25">
      <c r="A1529" s="192"/>
      <c r="B1529" s="168" t="s">
        <v>1314</v>
      </c>
      <c r="C1529" s="168" t="s">
        <v>1388</v>
      </c>
      <c r="D1529" s="168" t="s">
        <v>1402</v>
      </c>
      <c r="E1529" s="183" t="s">
        <v>1402</v>
      </c>
      <c r="F1529" s="168" t="s">
        <v>1223</v>
      </c>
      <c r="G1529" s="183" t="s">
        <v>1312</v>
      </c>
      <c r="H1529" s="168" t="s">
        <v>1117</v>
      </c>
      <c r="I1529" s="168" t="s">
        <v>1118</v>
      </c>
      <c r="J1529" s="184">
        <v>909000</v>
      </c>
      <c r="K1529" s="185"/>
      <c r="L1529" s="168"/>
      <c r="M1529" s="185"/>
      <c r="N1529" s="168"/>
      <c r="O1529" s="168"/>
      <c r="P1529" s="168"/>
      <c r="Q1529" s="168"/>
      <c r="R1529" s="168"/>
      <c r="S1529" s="168"/>
      <c r="T1529" s="168"/>
      <c r="U1529" s="168"/>
      <c r="V1529" s="168"/>
      <c r="W1529" s="168" t="s">
        <v>1165</v>
      </c>
      <c r="X1529" s="183" t="s">
        <v>1160</v>
      </c>
      <c r="Y1529" s="168" t="s">
        <v>55</v>
      </c>
      <c r="Z1529" s="170">
        <v>2017011000179</v>
      </c>
      <c r="AA1529" s="170" t="s">
        <v>1238</v>
      </c>
      <c r="AB1529" s="169" t="s">
        <v>1166</v>
      </c>
      <c r="AC1529" s="169" t="s">
        <v>1269</v>
      </c>
      <c r="AD1529" s="170">
        <v>3202005</v>
      </c>
      <c r="AE1529" s="169" t="s">
        <v>1270</v>
      </c>
      <c r="AF1529" s="169" t="s">
        <v>1272</v>
      </c>
      <c r="AG1529" s="168" t="s">
        <v>1192</v>
      </c>
      <c r="AH1529" s="192"/>
    </row>
    <row r="1530" spans="1:34" ht="98.25" customHeight="1" x14ac:dyDescent="0.25">
      <c r="A1530" s="192"/>
      <c r="B1530" s="168" t="s">
        <v>1314</v>
      </c>
      <c r="C1530" s="168" t="s">
        <v>1388</v>
      </c>
      <c r="D1530" s="168" t="s">
        <v>1402</v>
      </c>
      <c r="E1530" s="183" t="s">
        <v>1402</v>
      </c>
      <c r="F1530" s="168" t="s">
        <v>1223</v>
      </c>
      <c r="G1530" s="183" t="s">
        <v>1312</v>
      </c>
      <c r="H1530" s="168" t="s">
        <v>1117</v>
      </c>
      <c r="I1530" s="168" t="s">
        <v>1118</v>
      </c>
      <c r="J1530" s="184">
        <v>1000000</v>
      </c>
      <c r="K1530" s="185"/>
      <c r="L1530" s="168"/>
      <c r="M1530" s="185"/>
      <c r="N1530" s="168"/>
      <c r="O1530" s="168"/>
      <c r="P1530" s="168"/>
      <c r="Q1530" s="168"/>
      <c r="R1530" s="168"/>
      <c r="S1530" s="168"/>
      <c r="T1530" s="168"/>
      <c r="U1530" s="168"/>
      <c r="V1530" s="168"/>
      <c r="W1530" s="168" t="s">
        <v>1165</v>
      </c>
      <c r="X1530" s="183" t="s">
        <v>1160</v>
      </c>
      <c r="Y1530" s="168" t="s">
        <v>55</v>
      </c>
      <c r="Z1530" s="170">
        <v>2017011000179</v>
      </c>
      <c r="AA1530" s="170" t="s">
        <v>1238</v>
      </c>
      <c r="AB1530" s="169" t="s">
        <v>1166</v>
      </c>
      <c r="AC1530" s="169" t="s">
        <v>1269</v>
      </c>
      <c r="AD1530" s="170">
        <v>3202005</v>
      </c>
      <c r="AE1530" s="169" t="s">
        <v>1270</v>
      </c>
      <c r="AF1530" s="169" t="s">
        <v>1272</v>
      </c>
      <c r="AG1530" s="168" t="s">
        <v>1192</v>
      </c>
      <c r="AH1530" s="192"/>
    </row>
    <row r="1531" spans="1:34" ht="98.25" customHeight="1" x14ac:dyDescent="0.25">
      <c r="A1531" s="192"/>
      <c r="B1531" s="168" t="s">
        <v>1314</v>
      </c>
      <c r="C1531" s="168" t="s">
        <v>1388</v>
      </c>
      <c r="D1531" s="168" t="s">
        <v>1402</v>
      </c>
      <c r="E1531" s="183" t="s">
        <v>1402</v>
      </c>
      <c r="F1531" s="168" t="s">
        <v>1223</v>
      </c>
      <c r="G1531" s="183" t="s">
        <v>1312</v>
      </c>
      <c r="H1531" s="168" t="s">
        <v>1117</v>
      </c>
      <c r="I1531" s="168" t="s">
        <v>1118</v>
      </c>
      <c r="J1531" s="184">
        <v>2700000</v>
      </c>
      <c r="K1531" s="185"/>
      <c r="L1531" s="168"/>
      <c r="M1531" s="185"/>
      <c r="N1531" s="168"/>
      <c r="O1531" s="168"/>
      <c r="P1531" s="168"/>
      <c r="Q1531" s="168"/>
      <c r="R1531" s="168"/>
      <c r="S1531" s="168"/>
      <c r="T1531" s="168"/>
      <c r="U1531" s="168"/>
      <c r="V1531" s="168"/>
      <c r="W1531" s="168" t="s">
        <v>1165</v>
      </c>
      <c r="X1531" s="183" t="s">
        <v>1160</v>
      </c>
      <c r="Y1531" s="168" t="s">
        <v>55</v>
      </c>
      <c r="Z1531" s="170">
        <v>2017011000179</v>
      </c>
      <c r="AA1531" s="170" t="s">
        <v>1238</v>
      </c>
      <c r="AB1531" s="169" t="s">
        <v>1166</v>
      </c>
      <c r="AC1531" s="169" t="s">
        <v>1269</v>
      </c>
      <c r="AD1531" s="170">
        <v>3202005</v>
      </c>
      <c r="AE1531" s="169" t="s">
        <v>1270</v>
      </c>
      <c r="AF1531" s="169" t="s">
        <v>1272</v>
      </c>
      <c r="AG1531" s="168" t="s">
        <v>1192</v>
      </c>
      <c r="AH1531" s="192"/>
    </row>
    <row r="1532" spans="1:34" ht="98.25" customHeight="1" x14ac:dyDescent="0.25">
      <c r="A1532" s="192"/>
      <c r="B1532" s="168" t="s">
        <v>1314</v>
      </c>
      <c r="C1532" s="168" t="s">
        <v>1388</v>
      </c>
      <c r="D1532" s="168" t="s">
        <v>1402</v>
      </c>
      <c r="E1532" s="183" t="s">
        <v>1402</v>
      </c>
      <c r="F1532" s="168" t="s">
        <v>1223</v>
      </c>
      <c r="G1532" s="183" t="s">
        <v>1312</v>
      </c>
      <c r="H1532" s="168" t="s">
        <v>1117</v>
      </c>
      <c r="I1532" s="168" t="s">
        <v>1118</v>
      </c>
      <c r="J1532" s="184">
        <v>4000000</v>
      </c>
      <c r="K1532" s="185"/>
      <c r="L1532" s="168"/>
      <c r="M1532" s="185"/>
      <c r="N1532" s="168"/>
      <c r="O1532" s="168"/>
      <c r="P1532" s="168"/>
      <c r="Q1532" s="168"/>
      <c r="R1532" s="168"/>
      <c r="S1532" s="168"/>
      <c r="T1532" s="168"/>
      <c r="U1532" s="168"/>
      <c r="V1532" s="168"/>
      <c r="W1532" s="168" t="s">
        <v>1165</v>
      </c>
      <c r="X1532" s="183" t="s">
        <v>1160</v>
      </c>
      <c r="Y1532" s="168" t="s">
        <v>55</v>
      </c>
      <c r="Z1532" s="170">
        <v>2017011000179</v>
      </c>
      <c r="AA1532" s="170" t="s">
        <v>1238</v>
      </c>
      <c r="AB1532" s="169" t="s">
        <v>1166</v>
      </c>
      <c r="AC1532" s="169" t="s">
        <v>1269</v>
      </c>
      <c r="AD1532" s="170">
        <v>3202005</v>
      </c>
      <c r="AE1532" s="169" t="s">
        <v>1270</v>
      </c>
      <c r="AF1532" s="169" t="s">
        <v>1272</v>
      </c>
      <c r="AG1532" s="168" t="s">
        <v>1192</v>
      </c>
      <c r="AH1532" s="192"/>
    </row>
    <row r="1533" spans="1:34" ht="98.25" customHeight="1" x14ac:dyDescent="0.25">
      <c r="A1533" s="192"/>
      <c r="B1533" s="168" t="s">
        <v>1314</v>
      </c>
      <c r="C1533" s="168" t="s">
        <v>1388</v>
      </c>
      <c r="D1533" s="168" t="s">
        <v>1402</v>
      </c>
      <c r="E1533" s="183" t="s">
        <v>1402</v>
      </c>
      <c r="F1533" s="168" t="s">
        <v>1223</v>
      </c>
      <c r="G1533" s="183" t="s">
        <v>1312</v>
      </c>
      <c r="H1533" s="168" t="s">
        <v>1117</v>
      </c>
      <c r="I1533" s="168" t="s">
        <v>1118</v>
      </c>
      <c r="J1533" s="184">
        <v>4524891</v>
      </c>
      <c r="K1533" s="185"/>
      <c r="L1533" s="168"/>
      <c r="M1533" s="185"/>
      <c r="N1533" s="168"/>
      <c r="O1533" s="168"/>
      <c r="P1533" s="168"/>
      <c r="Q1533" s="168"/>
      <c r="R1533" s="168"/>
      <c r="S1533" s="168"/>
      <c r="T1533" s="168"/>
      <c r="U1533" s="168"/>
      <c r="V1533" s="168"/>
      <c r="W1533" s="168" t="s">
        <v>1165</v>
      </c>
      <c r="X1533" s="183" t="s">
        <v>1160</v>
      </c>
      <c r="Y1533" s="168" t="s">
        <v>55</v>
      </c>
      <c r="Z1533" s="170">
        <v>2017011000179</v>
      </c>
      <c r="AA1533" s="170" t="s">
        <v>1238</v>
      </c>
      <c r="AB1533" s="169" t="s">
        <v>1166</v>
      </c>
      <c r="AC1533" s="169" t="s">
        <v>1269</v>
      </c>
      <c r="AD1533" s="170">
        <v>3202005</v>
      </c>
      <c r="AE1533" s="169" t="s">
        <v>1270</v>
      </c>
      <c r="AF1533" s="169" t="s">
        <v>1272</v>
      </c>
      <c r="AG1533" s="168" t="s">
        <v>1192</v>
      </c>
      <c r="AH1533" s="192"/>
    </row>
    <row r="1534" spans="1:34" ht="98.25" customHeight="1" x14ac:dyDescent="0.25">
      <c r="A1534" s="192"/>
      <c r="B1534" s="168" t="s">
        <v>1314</v>
      </c>
      <c r="C1534" s="168" t="s">
        <v>1388</v>
      </c>
      <c r="D1534" s="168" t="s">
        <v>1402</v>
      </c>
      <c r="E1534" s="183" t="s">
        <v>1402</v>
      </c>
      <c r="F1534" s="168" t="s">
        <v>1116</v>
      </c>
      <c r="G1534" s="183" t="s">
        <v>1158</v>
      </c>
      <c r="H1534" s="168" t="s">
        <v>1117</v>
      </c>
      <c r="I1534" s="168" t="s">
        <v>1118</v>
      </c>
      <c r="J1534" s="184">
        <v>36660175</v>
      </c>
      <c r="K1534" s="185"/>
      <c r="L1534" s="168"/>
      <c r="M1534" s="185"/>
      <c r="N1534" s="168"/>
      <c r="O1534" s="168"/>
      <c r="P1534" s="168"/>
      <c r="Q1534" s="168"/>
      <c r="R1534" s="168"/>
      <c r="S1534" s="168"/>
      <c r="T1534" s="168"/>
      <c r="U1534" s="168"/>
      <c r="V1534" s="168"/>
      <c r="W1534" s="168" t="s">
        <v>1165</v>
      </c>
      <c r="X1534" s="183" t="s">
        <v>1160</v>
      </c>
      <c r="Y1534" s="168" t="s">
        <v>55</v>
      </c>
      <c r="Z1534" s="170">
        <v>2017011000179</v>
      </c>
      <c r="AA1534" s="170" t="s">
        <v>1238</v>
      </c>
      <c r="AB1534" s="169" t="s">
        <v>1224</v>
      </c>
      <c r="AC1534" s="169" t="s">
        <v>1275</v>
      </c>
      <c r="AD1534" s="170">
        <v>3202014</v>
      </c>
      <c r="AE1534" s="169" t="s">
        <v>1276</v>
      </c>
      <c r="AF1534" s="169" t="s">
        <v>1277</v>
      </c>
      <c r="AG1534" s="168" t="s">
        <v>1128</v>
      </c>
      <c r="AH1534" s="192"/>
    </row>
    <row r="1535" spans="1:34" ht="98.25" customHeight="1" x14ac:dyDescent="0.25">
      <c r="A1535" s="192"/>
      <c r="B1535" s="168" t="s">
        <v>1314</v>
      </c>
      <c r="C1535" s="168" t="s">
        <v>1388</v>
      </c>
      <c r="D1535" s="168" t="s">
        <v>1402</v>
      </c>
      <c r="E1535" s="183" t="s">
        <v>1402</v>
      </c>
      <c r="F1535" s="168" t="s">
        <v>1152</v>
      </c>
      <c r="G1535" s="183" t="s">
        <v>1158</v>
      </c>
      <c r="H1535" s="168" t="s">
        <v>1117</v>
      </c>
      <c r="I1535" s="168" t="s">
        <v>1118</v>
      </c>
      <c r="J1535" s="184">
        <v>2500000</v>
      </c>
      <c r="K1535" s="185"/>
      <c r="L1535" s="168"/>
      <c r="M1535" s="185"/>
      <c r="N1535" s="168"/>
      <c r="O1535" s="168"/>
      <c r="P1535" s="168"/>
      <c r="Q1535" s="168"/>
      <c r="R1535" s="168"/>
      <c r="S1535" s="168"/>
      <c r="T1535" s="168"/>
      <c r="U1535" s="168"/>
      <c r="V1535" s="168"/>
      <c r="W1535" s="168" t="s">
        <v>1165</v>
      </c>
      <c r="X1535" s="183" t="s">
        <v>1160</v>
      </c>
      <c r="Y1535" s="168" t="s">
        <v>55</v>
      </c>
      <c r="Z1535" s="170">
        <v>2017011000179</v>
      </c>
      <c r="AA1535" s="170" t="s">
        <v>1238</v>
      </c>
      <c r="AB1535" s="169" t="s">
        <v>1224</v>
      </c>
      <c r="AC1535" s="169" t="s">
        <v>1280</v>
      </c>
      <c r="AD1535" s="170">
        <v>3202004</v>
      </c>
      <c r="AE1535" s="169" t="s">
        <v>1281</v>
      </c>
      <c r="AF1535" s="169" t="s">
        <v>1398</v>
      </c>
      <c r="AG1535" s="168" t="s">
        <v>1124</v>
      </c>
      <c r="AH1535" s="192"/>
    </row>
    <row r="1536" spans="1:34" ht="98.25" customHeight="1" x14ac:dyDescent="0.25">
      <c r="A1536" s="192"/>
      <c r="B1536" s="168" t="s">
        <v>1314</v>
      </c>
      <c r="C1536" s="168" t="s">
        <v>1388</v>
      </c>
      <c r="D1536" s="168" t="s">
        <v>1402</v>
      </c>
      <c r="E1536" s="183" t="s">
        <v>1402</v>
      </c>
      <c r="F1536" s="168" t="s">
        <v>1116</v>
      </c>
      <c r="G1536" s="183" t="s">
        <v>1158</v>
      </c>
      <c r="H1536" s="168" t="s">
        <v>1117</v>
      </c>
      <c r="I1536" s="168" t="s">
        <v>1118</v>
      </c>
      <c r="J1536" s="184">
        <v>25628959</v>
      </c>
      <c r="K1536" s="185"/>
      <c r="L1536" s="168"/>
      <c r="M1536" s="185"/>
      <c r="N1536" s="168"/>
      <c r="O1536" s="168"/>
      <c r="P1536" s="168"/>
      <c r="Q1536" s="168"/>
      <c r="R1536" s="168"/>
      <c r="S1536" s="168"/>
      <c r="T1536" s="168"/>
      <c r="U1536" s="168"/>
      <c r="V1536" s="168"/>
      <c r="W1536" s="168" t="s">
        <v>1165</v>
      </c>
      <c r="X1536" s="183" t="s">
        <v>1160</v>
      </c>
      <c r="Y1536" s="168" t="s">
        <v>55</v>
      </c>
      <c r="Z1536" s="170">
        <v>2017011000179</v>
      </c>
      <c r="AA1536" s="170" t="s">
        <v>1238</v>
      </c>
      <c r="AB1536" s="169" t="s">
        <v>1179</v>
      </c>
      <c r="AC1536" s="169" t="s">
        <v>1180</v>
      </c>
      <c r="AD1536" s="170">
        <v>3202008</v>
      </c>
      <c r="AE1536" s="169" t="s">
        <v>1181</v>
      </c>
      <c r="AF1536" s="169" t="s">
        <v>1186</v>
      </c>
      <c r="AG1536" s="168" t="s">
        <v>1128</v>
      </c>
      <c r="AH1536" s="192"/>
    </row>
    <row r="1537" spans="1:34" ht="98.25" customHeight="1" x14ac:dyDescent="0.25">
      <c r="A1537" s="192"/>
      <c r="B1537" s="168" t="s">
        <v>1314</v>
      </c>
      <c r="C1537" s="168" t="s">
        <v>1388</v>
      </c>
      <c r="D1537" s="168" t="s">
        <v>1402</v>
      </c>
      <c r="E1537" s="183" t="s">
        <v>1402</v>
      </c>
      <c r="F1537" s="168" t="s">
        <v>1152</v>
      </c>
      <c r="G1537" s="183" t="s">
        <v>1158</v>
      </c>
      <c r="H1537" s="168" t="s">
        <v>1117</v>
      </c>
      <c r="I1537" s="168" t="s">
        <v>1118</v>
      </c>
      <c r="J1537" s="184">
        <v>0</v>
      </c>
      <c r="K1537" s="185"/>
      <c r="L1537" s="168"/>
      <c r="M1537" s="185"/>
      <c r="N1537" s="168"/>
      <c r="O1537" s="168"/>
      <c r="P1537" s="168"/>
      <c r="Q1537" s="168"/>
      <c r="R1537" s="168"/>
      <c r="S1537" s="168"/>
      <c r="T1537" s="168"/>
      <c r="U1537" s="168"/>
      <c r="V1537" s="168"/>
      <c r="W1537" s="168" t="s">
        <v>1165</v>
      </c>
      <c r="X1537" s="183" t="s">
        <v>1160</v>
      </c>
      <c r="Y1537" s="168" t="s">
        <v>55</v>
      </c>
      <c r="Z1537" s="170">
        <v>2017011000179</v>
      </c>
      <c r="AA1537" s="170" t="s">
        <v>1238</v>
      </c>
      <c r="AB1537" s="169" t="s">
        <v>1179</v>
      </c>
      <c r="AC1537" s="169" t="s">
        <v>1180</v>
      </c>
      <c r="AD1537" s="170">
        <v>3202008</v>
      </c>
      <c r="AE1537" s="169" t="s">
        <v>1181</v>
      </c>
      <c r="AF1537" s="169" t="s">
        <v>1319</v>
      </c>
      <c r="AG1537" s="168" t="s">
        <v>1124</v>
      </c>
      <c r="AH1537" s="192"/>
    </row>
    <row r="1538" spans="1:34" ht="98.25" customHeight="1" x14ac:dyDescent="0.25">
      <c r="A1538" s="192"/>
      <c r="B1538" s="168" t="s">
        <v>1314</v>
      </c>
      <c r="C1538" s="168" t="s">
        <v>1388</v>
      </c>
      <c r="D1538" s="168" t="s">
        <v>1402</v>
      </c>
      <c r="E1538" s="183" t="s">
        <v>1402</v>
      </c>
      <c r="F1538" s="168" t="s">
        <v>1152</v>
      </c>
      <c r="G1538" s="183" t="s">
        <v>1158</v>
      </c>
      <c r="H1538" s="168" t="s">
        <v>1117</v>
      </c>
      <c r="I1538" s="168" t="s">
        <v>1118</v>
      </c>
      <c r="J1538" s="184">
        <v>0</v>
      </c>
      <c r="K1538" s="185"/>
      <c r="L1538" s="168"/>
      <c r="M1538" s="185"/>
      <c r="N1538" s="168"/>
      <c r="O1538" s="168"/>
      <c r="P1538" s="168"/>
      <c r="Q1538" s="168"/>
      <c r="R1538" s="168"/>
      <c r="S1538" s="168"/>
      <c r="T1538" s="168"/>
      <c r="U1538" s="168"/>
      <c r="V1538" s="168"/>
      <c r="W1538" s="168" t="s">
        <v>1165</v>
      </c>
      <c r="X1538" s="183" t="s">
        <v>1160</v>
      </c>
      <c r="Y1538" s="168" t="s">
        <v>55</v>
      </c>
      <c r="Z1538" s="170">
        <v>2017011000179</v>
      </c>
      <c r="AA1538" s="170" t="s">
        <v>1238</v>
      </c>
      <c r="AB1538" s="169" t="s">
        <v>1179</v>
      </c>
      <c r="AC1538" s="169" t="s">
        <v>1180</v>
      </c>
      <c r="AD1538" s="170">
        <v>3202008</v>
      </c>
      <c r="AE1538" s="169" t="s">
        <v>1181</v>
      </c>
      <c r="AF1538" s="169" t="s">
        <v>1286</v>
      </c>
      <c r="AG1538" s="168" t="s">
        <v>1126</v>
      </c>
      <c r="AH1538" s="192"/>
    </row>
    <row r="1539" spans="1:34" ht="98.25" customHeight="1" x14ac:dyDescent="0.25">
      <c r="A1539" s="192"/>
      <c r="B1539" s="168" t="s">
        <v>1314</v>
      </c>
      <c r="C1539" s="168" t="s">
        <v>1388</v>
      </c>
      <c r="D1539" s="168" t="s">
        <v>1402</v>
      </c>
      <c r="E1539" s="183" t="s">
        <v>1402</v>
      </c>
      <c r="F1539" s="168" t="s">
        <v>1223</v>
      </c>
      <c r="G1539" s="183" t="s">
        <v>1312</v>
      </c>
      <c r="H1539" s="168" t="s">
        <v>1117</v>
      </c>
      <c r="I1539" s="168" t="s">
        <v>1118</v>
      </c>
      <c r="J1539" s="184">
        <v>37080</v>
      </c>
      <c r="K1539" s="185"/>
      <c r="L1539" s="168"/>
      <c r="M1539" s="185"/>
      <c r="N1539" s="168"/>
      <c r="O1539" s="168"/>
      <c r="P1539" s="168"/>
      <c r="Q1539" s="168"/>
      <c r="R1539" s="168"/>
      <c r="S1539" s="168"/>
      <c r="T1539" s="168"/>
      <c r="U1539" s="168"/>
      <c r="V1539" s="168"/>
      <c r="W1539" s="168" t="s">
        <v>1165</v>
      </c>
      <c r="X1539" s="183" t="s">
        <v>1160</v>
      </c>
      <c r="Y1539" s="168" t="s">
        <v>55</v>
      </c>
      <c r="Z1539" s="170">
        <v>2017011000179</v>
      </c>
      <c r="AA1539" s="170" t="s">
        <v>1238</v>
      </c>
      <c r="AB1539" s="169" t="s">
        <v>1179</v>
      </c>
      <c r="AC1539" s="169" t="s">
        <v>1180</v>
      </c>
      <c r="AD1539" s="170">
        <v>3202008</v>
      </c>
      <c r="AE1539" s="169" t="s">
        <v>1181</v>
      </c>
      <c r="AF1539" s="169" t="s">
        <v>1319</v>
      </c>
      <c r="AG1539" s="168" t="s">
        <v>1192</v>
      </c>
      <c r="AH1539" s="192"/>
    </row>
    <row r="1540" spans="1:34" ht="98.25" customHeight="1" x14ac:dyDescent="0.25">
      <c r="A1540" s="192"/>
      <c r="B1540" s="168" t="s">
        <v>1314</v>
      </c>
      <c r="C1540" s="168" t="s">
        <v>1388</v>
      </c>
      <c r="D1540" s="168" t="s">
        <v>1402</v>
      </c>
      <c r="E1540" s="183" t="s">
        <v>1402</v>
      </c>
      <c r="F1540" s="168" t="s">
        <v>1223</v>
      </c>
      <c r="G1540" s="183" t="s">
        <v>1312</v>
      </c>
      <c r="H1540" s="168" t="s">
        <v>1117</v>
      </c>
      <c r="I1540" s="168" t="s">
        <v>1118</v>
      </c>
      <c r="J1540" s="184">
        <v>41200</v>
      </c>
      <c r="K1540" s="185"/>
      <c r="L1540" s="168"/>
      <c r="M1540" s="185"/>
      <c r="N1540" s="168"/>
      <c r="O1540" s="168"/>
      <c r="P1540" s="168"/>
      <c r="Q1540" s="168"/>
      <c r="R1540" s="168"/>
      <c r="S1540" s="168"/>
      <c r="T1540" s="168"/>
      <c r="U1540" s="168"/>
      <c r="V1540" s="168"/>
      <c r="W1540" s="168" t="s">
        <v>1165</v>
      </c>
      <c r="X1540" s="183" t="s">
        <v>1160</v>
      </c>
      <c r="Y1540" s="168" t="s">
        <v>55</v>
      </c>
      <c r="Z1540" s="170">
        <v>2017011000179</v>
      </c>
      <c r="AA1540" s="170" t="s">
        <v>1238</v>
      </c>
      <c r="AB1540" s="169" t="s">
        <v>1179</v>
      </c>
      <c r="AC1540" s="169" t="s">
        <v>1180</v>
      </c>
      <c r="AD1540" s="170">
        <v>3202008</v>
      </c>
      <c r="AE1540" s="169" t="s">
        <v>1181</v>
      </c>
      <c r="AF1540" s="169" t="s">
        <v>1319</v>
      </c>
      <c r="AG1540" s="168" t="s">
        <v>1192</v>
      </c>
      <c r="AH1540" s="192"/>
    </row>
    <row r="1541" spans="1:34" ht="98.25" customHeight="1" x14ac:dyDescent="0.25">
      <c r="A1541" s="192"/>
      <c r="B1541" s="168" t="s">
        <v>1314</v>
      </c>
      <c r="C1541" s="168" t="s">
        <v>1388</v>
      </c>
      <c r="D1541" s="168" t="s">
        <v>1402</v>
      </c>
      <c r="E1541" s="183" t="s">
        <v>1402</v>
      </c>
      <c r="F1541" s="168" t="s">
        <v>1223</v>
      </c>
      <c r="G1541" s="183" t="s">
        <v>1312</v>
      </c>
      <c r="H1541" s="168" t="s">
        <v>1117</v>
      </c>
      <c r="I1541" s="168" t="s">
        <v>1118</v>
      </c>
      <c r="J1541" s="184">
        <v>51500</v>
      </c>
      <c r="K1541" s="185"/>
      <c r="L1541" s="168"/>
      <c r="M1541" s="185"/>
      <c r="N1541" s="168"/>
      <c r="O1541" s="168"/>
      <c r="P1541" s="168"/>
      <c r="Q1541" s="168"/>
      <c r="R1541" s="168"/>
      <c r="S1541" s="168"/>
      <c r="T1541" s="168"/>
      <c r="U1541" s="168"/>
      <c r="V1541" s="168"/>
      <c r="W1541" s="168" t="s">
        <v>1165</v>
      </c>
      <c r="X1541" s="183" t="s">
        <v>1160</v>
      </c>
      <c r="Y1541" s="168" t="s">
        <v>55</v>
      </c>
      <c r="Z1541" s="170">
        <v>2017011000179</v>
      </c>
      <c r="AA1541" s="170" t="s">
        <v>1238</v>
      </c>
      <c r="AB1541" s="169" t="s">
        <v>1179</v>
      </c>
      <c r="AC1541" s="169" t="s">
        <v>1180</v>
      </c>
      <c r="AD1541" s="170">
        <v>3202008</v>
      </c>
      <c r="AE1541" s="169" t="s">
        <v>1181</v>
      </c>
      <c r="AF1541" s="169" t="s">
        <v>1319</v>
      </c>
      <c r="AG1541" s="168" t="s">
        <v>1192</v>
      </c>
      <c r="AH1541" s="192"/>
    </row>
    <row r="1542" spans="1:34" ht="98.25" customHeight="1" x14ac:dyDescent="0.25">
      <c r="A1542" s="192"/>
      <c r="B1542" s="168" t="s">
        <v>1314</v>
      </c>
      <c r="C1542" s="168" t="s">
        <v>1388</v>
      </c>
      <c r="D1542" s="168" t="s">
        <v>1402</v>
      </c>
      <c r="E1542" s="183" t="s">
        <v>1402</v>
      </c>
      <c r="F1542" s="168" t="s">
        <v>1223</v>
      </c>
      <c r="G1542" s="183" t="s">
        <v>1312</v>
      </c>
      <c r="H1542" s="168" t="s">
        <v>1117</v>
      </c>
      <c r="I1542" s="168" t="s">
        <v>1118</v>
      </c>
      <c r="J1542" s="184">
        <v>75190</v>
      </c>
      <c r="K1542" s="185"/>
      <c r="L1542" s="168"/>
      <c r="M1542" s="185"/>
      <c r="N1542" s="168"/>
      <c r="O1542" s="168"/>
      <c r="P1542" s="168"/>
      <c r="Q1542" s="168"/>
      <c r="R1542" s="168"/>
      <c r="S1542" s="168"/>
      <c r="T1542" s="168"/>
      <c r="U1542" s="168"/>
      <c r="V1542" s="168"/>
      <c r="W1542" s="168" t="s">
        <v>1165</v>
      </c>
      <c r="X1542" s="183" t="s">
        <v>1160</v>
      </c>
      <c r="Y1542" s="168" t="s">
        <v>55</v>
      </c>
      <c r="Z1542" s="170">
        <v>2017011000179</v>
      </c>
      <c r="AA1542" s="170" t="s">
        <v>1238</v>
      </c>
      <c r="AB1542" s="169" t="s">
        <v>1179</v>
      </c>
      <c r="AC1542" s="169" t="s">
        <v>1180</v>
      </c>
      <c r="AD1542" s="170">
        <v>3202008</v>
      </c>
      <c r="AE1542" s="169" t="s">
        <v>1181</v>
      </c>
      <c r="AF1542" s="169" t="s">
        <v>1319</v>
      </c>
      <c r="AG1542" s="168" t="s">
        <v>1192</v>
      </c>
      <c r="AH1542" s="192"/>
    </row>
    <row r="1543" spans="1:34" ht="98.25" customHeight="1" x14ac:dyDescent="0.25">
      <c r="A1543" s="192"/>
      <c r="B1543" s="168" t="s">
        <v>1314</v>
      </c>
      <c r="C1543" s="168" t="s">
        <v>1388</v>
      </c>
      <c r="D1543" s="168" t="s">
        <v>1402</v>
      </c>
      <c r="E1543" s="183" t="s">
        <v>1402</v>
      </c>
      <c r="F1543" s="168" t="s">
        <v>1223</v>
      </c>
      <c r="G1543" s="183" t="s">
        <v>1312</v>
      </c>
      <c r="H1543" s="168" t="s">
        <v>1117</v>
      </c>
      <c r="I1543" s="168" t="s">
        <v>1118</v>
      </c>
      <c r="J1543" s="184">
        <v>136100</v>
      </c>
      <c r="K1543" s="185"/>
      <c r="L1543" s="168"/>
      <c r="M1543" s="185"/>
      <c r="N1543" s="168"/>
      <c r="O1543" s="168"/>
      <c r="P1543" s="168"/>
      <c r="Q1543" s="168"/>
      <c r="R1543" s="168"/>
      <c r="S1543" s="168"/>
      <c r="T1543" s="168"/>
      <c r="U1543" s="168"/>
      <c r="V1543" s="168"/>
      <c r="W1543" s="168" t="s">
        <v>1165</v>
      </c>
      <c r="X1543" s="183" t="s">
        <v>1160</v>
      </c>
      <c r="Y1543" s="168" t="s">
        <v>55</v>
      </c>
      <c r="Z1543" s="170">
        <v>2017011000179</v>
      </c>
      <c r="AA1543" s="170" t="s">
        <v>1238</v>
      </c>
      <c r="AB1543" s="169" t="s">
        <v>1179</v>
      </c>
      <c r="AC1543" s="169" t="s">
        <v>1180</v>
      </c>
      <c r="AD1543" s="170">
        <v>3202008</v>
      </c>
      <c r="AE1543" s="169" t="s">
        <v>1181</v>
      </c>
      <c r="AF1543" s="169" t="s">
        <v>1319</v>
      </c>
      <c r="AG1543" s="168" t="s">
        <v>1192</v>
      </c>
      <c r="AH1543" s="192"/>
    </row>
    <row r="1544" spans="1:34" ht="98.25" customHeight="1" x14ac:dyDescent="0.25">
      <c r="A1544" s="192"/>
      <c r="B1544" s="168" t="s">
        <v>1314</v>
      </c>
      <c r="C1544" s="168" t="s">
        <v>1388</v>
      </c>
      <c r="D1544" s="168" t="s">
        <v>1402</v>
      </c>
      <c r="E1544" s="183" t="s">
        <v>1402</v>
      </c>
      <c r="F1544" s="168" t="s">
        <v>1223</v>
      </c>
      <c r="G1544" s="183" t="s">
        <v>1312</v>
      </c>
      <c r="H1544" s="168" t="s">
        <v>1117</v>
      </c>
      <c r="I1544" s="168" t="s">
        <v>1118</v>
      </c>
      <c r="J1544" s="184">
        <v>289430</v>
      </c>
      <c r="K1544" s="185"/>
      <c r="L1544" s="168"/>
      <c r="M1544" s="185"/>
      <c r="N1544" s="168"/>
      <c r="O1544" s="168"/>
      <c r="P1544" s="168"/>
      <c r="Q1544" s="168"/>
      <c r="R1544" s="168"/>
      <c r="S1544" s="168"/>
      <c r="T1544" s="168"/>
      <c r="U1544" s="168"/>
      <c r="V1544" s="168"/>
      <c r="W1544" s="168" t="s">
        <v>1165</v>
      </c>
      <c r="X1544" s="183" t="s">
        <v>1160</v>
      </c>
      <c r="Y1544" s="168" t="s">
        <v>55</v>
      </c>
      <c r="Z1544" s="170">
        <v>2017011000179</v>
      </c>
      <c r="AA1544" s="170" t="s">
        <v>1238</v>
      </c>
      <c r="AB1544" s="169" t="s">
        <v>1179</v>
      </c>
      <c r="AC1544" s="169" t="s">
        <v>1180</v>
      </c>
      <c r="AD1544" s="170">
        <v>3202008</v>
      </c>
      <c r="AE1544" s="169" t="s">
        <v>1181</v>
      </c>
      <c r="AF1544" s="169" t="s">
        <v>1319</v>
      </c>
      <c r="AG1544" s="168" t="s">
        <v>1192</v>
      </c>
      <c r="AH1544" s="192"/>
    </row>
    <row r="1545" spans="1:34" ht="98.25" customHeight="1" x14ac:dyDescent="0.25">
      <c r="A1545" s="192"/>
      <c r="B1545" s="168" t="s">
        <v>1314</v>
      </c>
      <c r="C1545" s="168" t="s">
        <v>1388</v>
      </c>
      <c r="D1545" s="168" t="s">
        <v>1402</v>
      </c>
      <c r="E1545" s="183" t="s">
        <v>1402</v>
      </c>
      <c r="F1545" s="168" t="s">
        <v>1223</v>
      </c>
      <c r="G1545" s="183" t="s">
        <v>1312</v>
      </c>
      <c r="H1545" s="168" t="s">
        <v>1117</v>
      </c>
      <c r="I1545" s="168" t="s">
        <v>1118</v>
      </c>
      <c r="J1545" s="184">
        <v>669500</v>
      </c>
      <c r="K1545" s="185"/>
      <c r="L1545" s="168"/>
      <c r="M1545" s="185"/>
      <c r="N1545" s="168"/>
      <c r="O1545" s="168"/>
      <c r="P1545" s="168"/>
      <c r="Q1545" s="168"/>
      <c r="R1545" s="168"/>
      <c r="S1545" s="168"/>
      <c r="T1545" s="168"/>
      <c r="U1545" s="168"/>
      <c r="V1545" s="168"/>
      <c r="W1545" s="168" t="s">
        <v>1165</v>
      </c>
      <c r="X1545" s="183" t="s">
        <v>1160</v>
      </c>
      <c r="Y1545" s="168" t="s">
        <v>55</v>
      </c>
      <c r="Z1545" s="170">
        <v>2017011000179</v>
      </c>
      <c r="AA1545" s="170" t="s">
        <v>1238</v>
      </c>
      <c r="AB1545" s="169" t="s">
        <v>1179</v>
      </c>
      <c r="AC1545" s="169" t="s">
        <v>1180</v>
      </c>
      <c r="AD1545" s="170">
        <v>3202008</v>
      </c>
      <c r="AE1545" s="169" t="s">
        <v>1181</v>
      </c>
      <c r="AF1545" s="169" t="s">
        <v>1319</v>
      </c>
      <c r="AG1545" s="168" t="s">
        <v>1192</v>
      </c>
      <c r="AH1545" s="192"/>
    </row>
    <row r="1546" spans="1:34" ht="98.25" customHeight="1" x14ac:dyDescent="0.25">
      <c r="A1546" s="192"/>
      <c r="B1546" s="168" t="s">
        <v>1314</v>
      </c>
      <c r="C1546" s="168" t="s">
        <v>1388</v>
      </c>
      <c r="D1546" s="168" t="s">
        <v>1402</v>
      </c>
      <c r="E1546" s="183" t="s">
        <v>1402</v>
      </c>
      <c r="F1546" s="168" t="s">
        <v>1223</v>
      </c>
      <c r="G1546" s="183" t="s">
        <v>1312</v>
      </c>
      <c r="H1546" s="168" t="s">
        <v>1117</v>
      </c>
      <c r="I1546" s="168" t="s">
        <v>1118</v>
      </c>
      <c r="J1546" s="184">
        <v>0</v>
      </c>
      <c r="K1546" s="185"/>
      <c r="L1546" s="168"/>
      <c r="M1546" s="185"/>
      <c r="N1546" s="168"/>
      <c r="O1546" s="168"/>
      <c r="P1546" s="168"/>
      <c r="Q1546" s="168"/>
      <c r="R1546" s="168"/>
      <c r="S1546" s="168"/>
      <c r="T1546" s="168"/>
      <c r="U1546" s="168"/>
      <c r="V1546" s="168"/>
      <c r="W1546" s="168" t="s">
        <v>1165</v>
      </c>
      <c r="X1546" s="183" t="s">
        <v>1160</v>
      </c>
      <c r="Y1546" s="168" t="s">
        <v>55</v>
      </c>
      <c r="Z1546" s="170">
        <v>2017011000179</v>
      </c>
      <c r="AA1546" s="170" t="s">
        <v>1238</v>
      </c>
      <c r="AB1546" s="169" t="s">
        <v>1179</v>
      </c>
      <c r="AC1546" s="169" t="s">
        <v>1180</v>
      </c>
      <c r="AD1546" s="170">
        <v>3202008</v>
      </c>
      <c r="AE1546" s="169" t="s">
        <v>1181</v>
      </c>
      <c r="AF1546" s="169" t="s">
        <v>1286</v>
      </c>
      <c r="AG1546" s="168" t="s">
        <v>1192</v>
      </c>
      <c r="AH1546" s="192"/>
    </row>
    <row r="1547" spans="1:34" ht="98.25" customHeight="1" x14ac:dyDescent="0.25">
      <c r="A1547" s="192"/>
      <c r="B1547" s="168" t="s">
        <v>1314</v>
      </c>
      <c r="C1547" s="168" t="s">
        <v>1388</v>
      </c>
      <c r="D1547" s="168" t="s">
        <v>1402</v>
      </c>
      <c r="E1547" s="183" t="s">
        <v>1402</v>
      </c>
      <c r="F1547" s="168" t="s">
        <v>1223</v>
      </c>
      <c r="G1547" s="183" t="s">
        <v>1312</v>
      </c>
      <c r="H1547" s="168" t="s">
        <v>1117</v>
      </c>
      <c r="I1547" s="168" t="s">
        <v>1118</v>
      </c>
      <c r="J1547" s="184">
        <v>0</v>
      </c>
      <c r="K1547" s="185"/>
      <c r="L1547" s="168"/>
      <c r="M1547" s="185"/>
      <c r="N1547" s="168"/>
      <c r="O1547" s="168"/>
      <c r="P1547" s="168"/>
      <c r="Q1547" s="168"/>
      <c r="R1547" s="168"/>
      <c r="S1547" s="168"/>
      <c r="T1547" s="168"/>
      <c r="U1547" s="168"/>
      <c r="V1547" s="168"/>
      <c r="W1547" s="168" t="s">
        <v>1165</v>
      </c>
      <c r="X1547" s="183" t="s">
        <v>1160</v>
      </c>
      <c r="Y1547" s="168" t="s">
        <v>55</v>
      </c>
      <c r="Z1547" s="170">
        <v>2017011000179</v>
      </c>
      <c r="AA1547" s="170" t="s">
        <v>1238</v>
      </c>
      <c r="AB1547" s="169" t="s">
        <v>1179</v>
      </c>
      <c r="AC1547" s="169" t="s">
        <v>1180</v>
      </c>
      <c r="AD1547" s="170">
        <v>3202008</v>
      </c>
      <c r="AE1547" s="169" t="s">
        <v>1181</v>
      </c>
      <c r="AF1547" s="169" t="s">
        <v>1286</v>
      </c>
      <c r="AG1547" s="168" t="s">
        <v>1395</v>
      </c>
      <c r="AH1547" s="192"/>
    </row>
    <row r="1548" spans="1:34" ht="98.25" customHeight="1" x14ac:dyDescent="0.25">
      <c r="A1548" s="192"/>
      <c r="B1548" s="168" t="s">
        <v>1314</v>
      </c>
      <c r="C1548" s="168" t="s">
        <v>1388</v>
      </c>
      <c r="D1548" s="168" t="s">
        <v>1402</v>
      </c>
      <c r="E1548" s="183" t="s">
        <v>1402</v>
      </c>
      <c r="F1548" s="168" t="s">
        <v>1223</v>
      </c>
      <c r="G1548" s="183" t="s">
        <v>1312</v>
      </c>
      <c r="H1548" s="168" t="s">
        <v>1117</v>
      </c>
      <c r="I1548" s="168" t="s">
        <v>1118</v>
      </c>
      <c r="J1548" s="184">
        <v>0</v>
      </c>
      <c r="K1548" s="185"/>
      <c r="L1548" s="168"/>
      <c r="M1548" s="185"/>
      <c r="N1548" s="168"/>
      <c r="O1548" s="168"/>
      <c r="P1548" s="168"/>
      <c r="Q1548" s="168"/>
      <c r="R1548" s="168"/>
      <c r="S1548" s="168"/>
      <c r="T1548" s="168"/>
      <c r="U1548" s="168"/>
      <c r="V1548" s="168"/>
      <c r="W1548" s="168" t="s">
        <v>1165</v>
      </c>
      <c r="X1548" s="183" t="s">
        <v>1160</v>
      </c>
      <c r="Y1548" s="168" t="s">
        <v>55</v>
      </c>
      <c r="Z1548" s="170">
        <v>2017011000179</v>
      </c>
      <c r="AA1548" s="170" t="s">
        <v>1238</v>
      </c>
      <c r="AB1548" s="169" t="s">
        <v>1179</v>
      </c>
      <c r="AC1548" s="169" t="s">
        <v>1180</v>
      </c>
      <c r="AD1548" s="170">
        <v>3202008</v>
      </c>
      <c r="AE1548" s="169" t="s">
        <v>1181</v>
      </c>
      <c r="AF1548" s="169" t="s">
        <v>1286</v>
      </c>
      <c r="AG1548" s="168" t="s">
        <v>1395</v>
      </c>
      <c r="AH1548" s="192"/>
    </row>
    <row r="1549" spans="1:34" ht="98.25" customHeight="1" x14ac:dyDescent="0.25">
      <c r="A1549" s="192"/>
      <c r="B1549" s="168" t="s">
        <v>1314</v>
      </c>
      <c r="C1549" s="168" t="s">
        <v>1388</v>
      </c>
      <c r="D1549" s="168" t="s">
        <v>1402</v>
      </c>
      <c r="E1549" s="183" t="s">
        <v>1402</v>
      </c>
      <c r="F1549" s="168" t="s">
        <v>1116</v>
      </c>
      <c r="G1549" s="183" t="s">
        <v>1158</v>
      </c>
      <c r="H1549" s="168" t="s">
        <v>1117</v>
      </c>
      <c r="I1549" s="168" t="s">
        <v>1118</v>
      </c>
      <c r="J1549" s="184">
        <v>25628959</v>
      </c>
      <c r="K1549" s="185"/>
      <c r="L1549" s="168"/>
      <c r="M1549" s="185"/>
      <c r="N1549" s="168"/>
      <c r="O1549" s="168"/>
      <c r="P1549" s="168"/>
      <c r="Q1549" s="168"/>
      <c r="R1549" s="168"/>
      <c r="S1549" s="168"/>
      <c r="T1549" s="168"/>
      <c r="U1549" s="168"/>
      <c r="V1549" s="168"/>
      <c r="W1549" s="168" t="s">
        <v>1119</v>
      </c>
      <c r="X1549" s="183" t="s">
        <v>1160</v>
      </c>
      <c r="Y1549" s="168" t="s">
        <v>363</v>
      </c>
      <c r="Z1549" s="170">
        <v>2019011000081</v>
      </c>
      <c r="AA1549" s="170" t="s">
        <v>1161</v>
      </c>
      <c r="AB1549" s="169" t="s">
        <v>1120</v>
      </c>
      <c r="AC1549" s="169" t="s">
        <v>1121</v>
      </c>
      <c r="AD1549" s="170">
        <v>3299054</v>
      </c>
      <c r="AE1549" s="169" t="s">
        <v>1122</v>
      </c>
      <c r="AF1549" s="169" t="s">
        <v>1125</v>
      </c>
      <c r="AG1549" s="168" t="s">
        <v>1128</v>
      </c>
      <c r="AH1549" s="192"/>
    </row>
    <row r="1550" spans="1:34" ht="98.25" customHeight="1" x14ac:dyDescent="0.25">
      <c r="A1550" s="192"/>
      <c r="B1550" s="168" t="s">
        <v>1314</v>
      </c>
      <c r="C1550" s="168" t="s">
        <v>1388</v>
      </c>
      <c r="D1550" s="168" t="s">
        <v>1402</v>
      </c>
      <c r="E1550" s="183" t="s">
        <v>1402</v>
      </c>
      <c r="F1550" s="168" t="s">
        <v>1152</v>
      </c>
      <c r="G1550" s="183" t="s">
        <v>1158</v>
      </c>
      <c r="H1550" s="168" t="s">
        <v>1320</v>
      </c>
      <c r="I1550" s="168" t="s">
        <v>1118</v>
      </c>
      <c r="J1550" s="186">
        <v>4000000</v>
      </c>
      <c r="K1550" s="185">
        <v>0</v>
      </c>
      <c r="L1550" s="168">
        <v>0</v>
      </c>
      <c r="M1550" s="185">
        <v>0</v>
      </c>
      <c r="N1550" s="168">
        <v>0</v>
      </c>
      <c r="O1550" s="168">
        <v>0</v>
      </c>
      <c r="P1550" s="168">
        <v>0</v>
      </c>
      <c r="Q1550" s="168">
        <v>0</v>
      </c>
      <c r="R1550" s="168">
        <v>0</v>
      </c>
      <c r="S1550" s="168">
        <v>0</v>
      </c>
      <c r="T1550" s="168">
        <v>0</v>
      </c>
      <c r="U1550" s="168">
        <v>0</v>
      </c>
      <c r="V1550" s="168">
        <v>0</v>
      </c>
      <c r="W1550" s="168" t="s">
        <v>1165</v>
      </c>
      <c r="X1550" s="183" t="s">
        <v>1160</v>
      </c>
      <c r="Y1550" s="168" t="s">
        <v>55</v>
      </c>
      <c r="Z1550" s="170">
        <v>2017011000179</v>
      </c>
      <c r="AA1550" s="170" t="s">
        <v>1238</v>
      </c>
      <c r="AB1550" s="169" t="s">
        <v>1179</v>
      </c>
      <c r="AC1550" s="169" t="s">
        <v>1180</v>
      </c>
      <c r="AD1550" s="170">
        <v>3202008</v>
      </c>
      <c r="AE1550" s="169" t="s">
        <v>1181</v>
      </c>
      <c r="AF1550" s="169" t="s">
        <v>1286</v>
      </c>
      <c r="AG1550" s="168" t="s">
        <v>1395</v>
      </c>
      <c r="AH1550" s="192"/>
    </row>
    <row r="1551" spans="1:34" ht="98.25" customHeight="1" x14ac:dyDescent="0.25">
      <c r="A1551" s="192"/>
      <c r="B1551" s="168" t="s">
        <v>1314</v>
      </c>
      <c r="C1551" s="168" t="s">
        <v>1388</v>
      </c>
      <c r="D1551" s="168" t="s">
        <v>1402</v>
      </c>
      <c r="E1551" s="183" t="s">
        <v>1402</v>
      </c>
      <c r="F1551" s="168" t="s">
        <v>1152</v>
      </c>
      <c r="G1551" s="183" t="s">
        <v>1158</v>
      </c>
      <c r="H1551" s="168" t="s">
        <v>1320</v>
      </c>
      <c r="I1551" s="168" t="s">
        <v>1118</v>
      </c>
      <c r="J1551" s="186">
        <v>2963250</v>
      </c>
      <c r="K1551" s="185">
        <v>0</v>
      </c>
      <c r="L1551" s="168">
        <v>0</v>
      </c>
      <c r="M1551" s="185">
        <v>0</v>
      </c>
      <c r="N1551" s="168">
        <v>0</v>
      </c>
      <c r="O1551" s="168">
        <v>0</v>
      </c>
      <c r="P1551" s="168">
        <v>0</v>
      </c>
      <c r="Q1551" s="168">
        <v>0</v>
      </c>
      <c r="R1551" s="168">
        <v>0</v>
      </c>
      <c r="S1551" s="168">
        <v>0</v>
      </c>
      <c r="T1551" s="168">
        <v>0</v>
      </c>
      <c r="U1551" s="168">
        <v>0</v>
      </c>
      <c r="V1551" s="168">
        <v>0</v>
      </c>
      <c r="W1551" s="168" t="s">
        <v>1165</v>
      </c>
      <c r="X1551" s="183" t="s">
        <v>1160</v>
      </c>
      <c r="Y1551" s="168" t="s">
        <v>55</v>
      </c>
      <c r="Z1551" s="170">
        <v>2017011000179</v>
      </c>
      <c r="AA1551" s="170" t="s">
        <v>1238</v>
      </c>
      <c r="AB1551" s="169" t="s">
        <v>1179</v>
      </c>
      <c r="AC1551" s="169" t="s">
        <v>1180</v>
      </c>
      <c r="AD1551" s="170">
        <v>3202008</v>
      </c>
      <c r="AE1551" s="169" t="s">
        <v>1181</v>
      </c>
      <c r="AF1551" s="169" t="s">
        <v>1286</v>
      </c>
      <c r="AG1551" s="168" t="s">
        <v>1192</v>
      </c>
      <c r="AH1551" s="192"/>
    </row>
    <row r="1552" spans="1:34" ht="98.25" customHeight="1" x14ac:dyDescent="0.25">
      <c r="A1552" s="192"/>
      <c r="B1552" s="168" t="s">
        <v>1314</v>
      </c>
      <c r="C1552" s="168" t="s">
        <v>1388</v>
      </c>
      <c r="D1552" s="168" t="s">
        <v>1402</v>
      </c>
      <c r="E1552" s="183" t="s">
        <v>1402</v>
      </c>
      <c r="F1552" s="168" t="s">
        <v>1152</v>
      </c>
      <c r="G1552" s="183" t="s">
        <v>1158</v>
      </c>
      <c r="H1552" s="168" t="s">
        <v>1320</v>
      </c>
      <c r="I1552" s="168" t="s">
        <v>1118</v>
      </c>
      <c r="J1552" s="186">
        <v>3796650</v>
      </c>
      <c r="K1552" s="185">
        <v>0</v>
      </c>
      <c r="L1552" s="168">
        <v>0</v>
      </c>
      <c r="M1552" s="185">
        <v>0</v>
      </c>
      <c r="N1552" s="168">
        <v>0</v>
      </c>
      <c r="O1552" s="168">
        <v>0</v>
      </c>
      <c r="P1552" s="168">
        <v>0</v>
      </c>
      <c r="Q1552" s="168">
        <v>0</v>
      </c>
      <c r="R1552" s="168">
        <v>0</v>
      </c>
      <c r="S1552" s="168">
        <v>0</v>
      </c>
      <c r="T1552" s="168">
        <v>0</v>
      </c>
      <c r="U1552" s="168">
        <v>0</v>
      </c>
      <c r="V1552" s="168">
        <v>0</v>
      </c>
      <c r="W1552" s="168" t="s">
        <v>1165</v>
      </c>
      <c r="X1552" s="183" t="s">
        <v>1160</v>
      </c>
      <c r="Y1552" s="168" t="s">
        <v>55</v>
      </c>
      <c r="Z1552" s="170">
        <v>2017011000179</v>
      </c>
      <c r="AA1552" s="170" t="s">
        <v>1238</v>
      </c>
      <c r="AB1552" s="169" t="s">
        <v>1179</v>
      </c>
      <c r="AC1552" s="169" t="s">
        <v>1180</v>
      </c>
      <c r="AD1552" s="170">
        <v>3202008</v>
      </c>
      <c r="AE1552" s="169" t="s">
        <v>1181</v>
      </c>
      <c r="AF1552" s="169" t="s">
        <v>1286</v>
      </c>
      <c r="AG1552" s="168" t="s">
        <v>1395</v>
      </c>
      <c r="AH1552" s="192"/>
    </row>
    <row r="1553" spans="1:34" ht="98.25" customHeight="1" x14ac:dyDescent="0.25">
      <c r="A1553" s="192"/>
      <c r="B1553" s="168" t="s">
        <v>1314</v>
      </c>
      <c r="C1553" s="168" t="s">
        <v>1388</v>
      </c>
      <c r="D1553" s="168" t="s">
        <v>1402</v>
      </c>
      <c r="E1553" s="183" t="s">
        <v>1402</v>
      </c>
      <c r="F1553" s="168" t="s">
        <v>1116</v>
      </c>
      <c r="G1553" s="183" t="s">
        <v>1158</v>
      </c>
      <c r="H1553" s="168" t="s">
        <v>1117</v>
      </c>
      <c r="I1553" s="168" t="s">
        <v>1118</v>
      </c>
      <c r="J1553" s="186">
        <v>2799998</v>
      </c>
      <c r="K1553" s="185">
        <v>0</v>
      </c>
      <c r="L1553" s="168">
        <v>0</v>
      </c>
      <c r="M1553" s="185">
        <v>0</v>
      </c>
      <c r="N1553" s="168">
        <v>0</v>
      </c>
      <c r="O1553" s="168">
        <v>0</v>
      </c>
      <c r="P1553" s="168">
        <v>0</v>
      </c>
      <c r="Q1553" s="168">
        <v>0</v>
      </c>
      <c r="R1553" s="168">
        <v>0</v>
      </c>
      <c r="S1553" s="168">
        <v>0</v>
      </c>
      <c r="T1553" s="168">
        <v>0</v>
      </c>
      <c r="U1553" s="168">
        <v>0</v>
      </c>
      <c r="V1553" s="168">
        <v>0</v>
      </c>
      <c r="W1553" s="168" t="s">
        <v>1119</v>
      </c>
      <c r="X1553" s="183" t="s">
        <v>1160</v>
      </c>
      <c r="Y1553" s="168" t="s">
        <v>363</v>
      </c>
      <c r="Z1553" s="170">
        <v>2019011000081</v>
      </c>
      <c r="AA1553" s="170" t="s">
        <v>1161</v>
      </c>
      <c r="AB1553" s="169" t="s">
        <v>1120</v>
      </c>
      <c r="AC1553" s="169" t="s">
        <v>606</v>
      </c>
      <c r="AD1553" s="170">
        <v>3299060</v>
      </c>
      <c r="AE1553" s="169" t="s">
        <v>1135</v>
      </c>
      <c r="AF1553" s="169" t="s">
        <v>607</v>
      </c>
      <c r="AG1553" s="168" t="s">
        <v>1126</v>
      </c>
      <c r="AH1553" s="192"/>
    </row>
    <row r="1554" spans="1:34" ht="98.25" customHeight="1" x14ac:dyDescent="0.25">
      <c r="A1554" s="192"/>
      <c r="B1554" s="168" t="s">
        <v>1314</v>
      </c>
      <c r="C1554" s="168" t="s">
        <v>1388</v>
      </c>
      <c r="D1554" s="168" t="s">
        <v>1402</v>
      </c>
      <c r="E1554" s="183" t="s">
        <v>1402</v>
      </c>
      <c r="F1554" s="168" t="s">
        <v>1152</v>
      </c>
      <c r="G1554" s="183" t="s">
        <v>1158</v>
      </c>
      <c r="H1554" s="168" t="s">
        <v>1320</v>
      </c>
      <c r="I1554" s="168" t="s">
        <v>1118</v>
      </c>
      <c r="J1554" s="186">
        <v>180000000</v>
      </c>
      <c r="K1554" s="185"/>
      <c r="L1554" s="168"/>
      <c r="M1554" s="185"/>
      <c r="N1554" s="168"/>
      <c r="O1554" s="168"/>
      <c r="P1554" s="168"/>
      <c r="Q1554" s="168"/>
      <c r="R1554" s="168"/>
      <c r="S1554" s="168"/>
      <c r="T1554" s="168"/>
      <c r="U1554" s="168"/>
      <c r="V1554" s="168"/>
      <c r="W1554" s="168" t="s">
        <v>1165</v>
      </c>
      <c r="X1554" s="183" t="s">
        <v>1160</v>
      </c>
      <c r="Y1554" s="168" t="s">
        <v>55</v>
      </c>
      <c r="Z1554" s="170">
        <v>2017011000179</v>
      </c>
      <c r="AA1554" s="170" t="s">
        <v>1238</v>
      </c>
      <c r="AB1554" s="169" t="s">
        <v>1166</v>
      </c>
      <c r="AC1554" s="169" t="s">
        <v>1167</v>
      </c>
      <c r="AD1554" s="170">
        <v>3202032</v>
      </c>
      <c r="AE1554" s="169" t="s">
        <v>1168</v>
      </c>
      <c r="AF1554" s="169" t="s">
        <v>1169</v>
      </c>
      <c r="AG1554" s="168" t="s">
        <v>1381</v>
      </c>
      <c r="AH1554" s="192"/>
    </row>
    <row r="1555" spans="1:34" ht="98.25" customHeight="1" x14ac:dyDescent="0.25">
      <c r="A1555" s="192"/>
      <c r="B1555" s="168" t="s">
        <v>1314</v>
      </c>
      <c r="C1555" s="168" t="s">
        <v>1388</v>
      </c>
      <c r="D1555" s="168" t="s">
        <v>1402</v>
      </c>
      <c r="E1555" s="183" t="s">
        <v>1402</v>
      </c>
      <c r="F1555" s="168" t="s">
        <v>1152</v>
      </c>
      <c r="G1555" s="183" t="s">
        <v>1158</v>
      </c>
      <c r="H1555" s="168" t="s">
        <v>1320</v>
      </c>
      <c r="I1555" s="168" t="s">
        <v>1118</v>
      </c>
      <c r="J1555" s="186">
        <v>6524000</v>
      </c>
      <c r="K1555" s="185"/>
      <c r="L1555" s="168"/>
      <c r="M1555" s="185"/>
      <c r="N1555" s="168"/>
      <c r="O1555" s="168"/>
      <c r="P1555" s="168"/>
      <c r="Q1555" s="168"/>
      <c r="R1555" s="168"/>
      <c r="S1555" s="168"/>
      <c r="T1555" s="168"/>
      <c r="U1555" s="168"/>
      <c r="V1555" s="168"/>
      <c r="W1555" s="168" t="s">
        <v>1165</v>
      </c>
      <c r="X1555" s="183" t="s">
        <v>1160</v>
      </c>
      <c r="Y1555" s="168" t="s">
        <v>55</v>
      </c>
      <c r="Z1555" s="170">
        <v>2017011000179</v>
      </c>
      <c r="AA1555" s="170" t="s">
        <v>1238</v>
      </c>
      <c r="AB1555" s="169" t="s">
        <v>1166</v>
      </c>
      <c r="AC1555" s="169" t="s">
        <v>1167</v>
      </c>
      <c r="AD1555" s="170">
        <v>3202032</v>
      </c>
      <c r="AE1555" s="169" t="s">
        <v>1168</v>
      </c>
      <c r="AF1555" s="169" t="s">
        <v>1169</v>
      </c>
      <c r="AG1555" s="168" t="s">
        <v>1381</v>
      </c>
      <c r="AH1555" s="192"/>
    </row>
    <row r="1556" spans="1:34" ht="98.25" customHeight="1" x14ac:dyDescent="0.25">
      <c r="A1556" s="192"/>
      <c r="B1556" s="168" t="s">
        <v>1314</v>
      </c>
      <c r="C1556" s="168" t="s">
        <v>1388</v>
      </c>
      <c r="D1556" s="168" t="s">
        <v>1402</v>
      </c>
      <c r="E1556" s="183" t="s">
        <v>1402</v>
      </c>
      <c r="F1556" s="168" t="s">
        <v>1152</v>
      </c>
      <c r="G1556" s="183" t="s">
        <v>1158</v>
      </c>
      <c r="H1556" s="168" t="s">
        <v>1320</v>
      </c>
      <c r="I1556" s="168" t="s">
        <v>1118</v>
      </c>
      <c r="J1556" s="186">
        <v>38000000</v>
      </c>
      <c r="K1556" s="185"/>
      <c r="L1556" s="168"/>
      <c r="M1556" s="185"/>
      <c r="N1556" s="168"/>
      <c r="O1556" s="168"/>
      <c r="P1556" s="168"/>
      <c r="Q1556" s="168"/>
      <c r="R1556" s="168"/>
      <c r="S1556" s="168"/>
      <c r="T1556" s="168"/>
      <c r="U1556" s="168"/>
      <c r="V1556" s="168"/>
      <c r="W1556" s="168" t="s">
        <v>1165</v>
      </c>
      <c r="X1556" s="183" t="s">
        <v>1160</v>
      </c>
      <c r="Y1556" s="168" t="s">
        <v>55</v>
      </c>
      <c r="Z1556" s="170">
        <v>2017011000179</v>
      </c>
      <c r="AA1556" s="170" t="s">
        <v>1238</v>
      </c>
      <c r="AB1556" s="169" t="s">
        <v>1179</v>
      </c>
      <c r="AC1556" s="169" t="s">
        <v>1180</v>
      </c>
      <c r="AD1556" s="170">
        <v>3202008</v>
      </c>
      <c r="AE1556" s="169" t="s">
        <v>1181</v>
      </c>
      <c r="AF1556" s="169" t="s">
        <v>1319</v>
      </c>
      <c r="AG1556" s="168" t="s">
        <v>1147</v>
      </c>
      <c r="AH1556" s="192"/>
    </row>
    <row r="1557" spans="1:34" ht="98.25" customHeight="1" x14ac:dyDescent="0.25">
      <c r="A1557" s="192"/>
      <c r="B1557" s="168" t="s">
        <v>1314</v>
      </c>
      <c r="C1557" s="168" t="s">
        <v>1388</v>
      </c>
      <c r="D1557" s="168" t="s">
        <v>1402</v>
      </c>
      <c r="E1557" s="183" t="s">
        <v>1402</v>
      </c>
      <c r="F1557" s="168" t="s">
        <v>1152</v>
      </c>
      <c r="G1557" s="183" t="s">
        <v>1158</v>
      </c>
      <c r="H1557" s="168" t="s">
        <v>1117</v>
      </c>
      <c r="I1557" s="168" t="s">
        <v>1118</v>
      </c>
      <c r="J1557" s="186">
        <v>24000000</v>
      </c>
      <c r="K1557" s="185"/>
      <c r="L1557" s="168"/>
      <c r="M1557" s="185"/>
      <c r="N1557" s="168"/>
      <c r="O1557" s="168"/>
      <c r="P1557" s="168"/>
      <c r="Q1557" s="168"/>
      <c r="R1557" s="168"/>
      <c r="S1557" s="168"/>
      <c r="T1557" s="168"/>
      <c r="U1557" s="168"/>
      <c r="V1557" s="168"/>
      <c r="W1557" s="168" t="s">
        <v>1165</v>
      </c>
      <c r="X1557" s="183" t="s">
        <v>1160</v>
      </c>
      <c r="Y1557" s="168" t="s">
        <v>55</v>
      </c>
      <c r="Z1557" s="170">
        <v>2017011000179</v>
      </c>
      <c r="AA1557" s="170" t="s">
        <v>1238</v>
      </c>
      <c r="AB1557" s="169" t="s">
        <v>1179</v>
      </c>
      <c r="AC1557" s="169" t="s">
        <v>1180</v>
      </c>
      <c r="AD1557" s="170">
        <v>3202008</v>
      </c>
      <c r="AE1557" s="169" t="s">
        <v>1181</v>
      </c>
      <c r="AF1557" s="169" t="s">
        <v>1319</v>
      </c>
      <c r="AG1557" s="168" t="s">
        <v>1311</v>
      </c>
      <c r="AH1557" s="192"/>
    </row>
    <row r="1558" spans="1:34" ht="98.25" customHeight="1" x14ac:dyDescent="0.25">
      <c r="A1558" s="192"/>
      <c r="B1558" s="168" t="s">
        <v>1314</v>
      </c>
      <c r="C1558" s="168" t="s">
        <v>1388</v>
      </c>
      <c r="D1558" s="168" t="s">
        <v>1402</v>
      </c>
      <c r="E1558" s="183" t="s">
        <v>1402</v>
      </c>
      <c r="F1558" s="168" t="s">
        <v>1152</v>
      </c>
      <c r="G1558" s="183" t="s">
        <v>1158</v>
      </c>
      <c r="H1558" s="168" t="s">
        <v>1117</v>
      </c>
      <c r="I1558" s="168" t="s">
        <v>1118</v>
      </c>
      <c r="J1558" s="186">
        <v>0</v>
      </c>
      <c r="K1558" s="185"/>
      <c r="L1558" s="168"/>
      <c r="M1558" s="185"/>
      <c r="N1558" s="168"/>
      <c r="O1558" s="168"/>
      <c r="P1558" s="168"/>
      <c r="Q1558" s="168"/>
      <c r="R1558" s="168"/>
      <c r="S1558" s="168"/>
      <c r="T1558" s="168"/>
      <c r="U1558" s="168"/>
      <c r="V1558" s="168"/>
      <c r="W1558" s="168" t="s">
        <v>1165</v>
      </c>
      <c r="X1558" s="183" t="s">
        <v>1160</v>
      </c>
      <c r="Y1558" s="168" t="s">
        <v>55</v>
      </c>
      <c r="Z1558" s="170">
        <v>2017011000179</v>
      </c>
      <c r="AA1558" s="170" t="s">
        <v>1238</v>
      </c>
      <c r="AB1558" s="169" t="s">
        <v>1179</v>
      </c>
      <c r="AC1558" s="169" t="s">
        <v>1180</v>
      </c>
      <c r="AD1558" s="170">
        <v>3202008</v>
      </c>
      <c r="AE1558" s="169" t="s">
        <v>1181</v>
      </c>
      <c r="AF1558" s="169" t="s">
        <v>1319</v>
      </c>
      <c r="AG1558" s="168" t="s">
        <v>1147</v>
      </c>
      <c r="AH1558" s="192"/>
    </row>
    <row r="1559" spans="1:34" ht="98.25" customHeight="1" x14ac:dyDescent="0.25">
      <c r="A1559" s="192"/>
      <c r="B1559" s="168" t="s">
        <v>1314</v>
      </c>
      <c r="C1559" s="168" t="s">
        <v>1388</v>
      </c>
      <c r="D1559" s="168" t="s">
        <v>1402</v>
      </c>
      <c r="E1559" s="183" t="s">
        <v>1402</v>
      </c>
      <c r="F1559" s="168" t="s">
        <v>1116</v>
      </c>
      <c r="G1559" s="183" t="s">
        <v>1158</v>
      </c>
      <c r="H1559" s="168" t="s">
        <v>1117</v>
      </c>
      <c r="I1559" s="168" t="s">
        <v>1118</v>
      </c>
      <c r="J1559" s="184">
        <v>0</v>
      </c>
      <c r="K1559" s="185"/>
      <c r="L1559" s="168"/>
      <c r="M1559" s="185"/>
      <c r="N1559" s="168"/>
      <c r="O1559" s="168"/>
      <c r="P1559" s="168"/>
      <c r="Q1559" s="168"/>
      <c r="R1559" s="168"/>
      <c r="S1559" s="168"/>
      <c r="T1559" s="168"/>
      <c r="U1559" s="168"/>
      <c r="V1559" s="168"/>
      <c r="W1559" s="168" t="s">
        <v>1119</v>
      </c>
      <c r="X1559" s="183" t="s">
        <v>1160</v>
      </c>
      <c r="Y1559" s="168" t="s">
        <v>363</v>
      </c>
      <c r="Z1559" s="170">
        <v>2019011000081</v>
      </c>
      <c r="AA1559" s="170" t="s">
        <v>1161</v>
      </c>
      <c r="AB1559" s="169" t="s">
        <v>1120</v>
      </c>
      <c r="AC1559" s="169" t="s">
        <v>606</v>
      </c>
      <c r="AD1559" s="170">
        <v>3299060</v>
      </c>
      <c r="AE1559" s="169" t="s">
        <v>1135</v>
      </c>
      <c r="AF1559" s="169" t="s">
        <v>607</v>
      </c>
      <c r="AG1559" s="168" t="s">
        <v>1126</v>
      </c>
      <c r="AH1559" s="192"/>
    </row>
    <row r="1560" spans="1:34" ht="98.25" customHeight="1" x14ac:dyDescent="0.25">
      <c r="A1560" s="192"/>
      <c r="B1560" s="168" t="s">
        <v>1314</v>
      </c>
      <c r="C1560" s="168" t="s">
        <v>1388</v>
      </c>
      <c r="D1560" s="168" t="s">
        <v>1403</v>
      </c>
      <c r="E1560" s="183" t="s">
        <v>1403</v>
      </c>
      <c r="F1560" s="168" t="s">
        <v>1116</v>
      </c>
      <c r="G1560" s="183" t="s">
        <v>1158</v>
      </c>
      <c r="H1560" s="168" t="s">
        <v>1117</v>
      </c>
      <c r="I1560" s="168" t="s">
        <v>1118</v>
      </c>
      <c r="J1560" s="184">
        <v>62130816</v>
      </c>
      <c r="K1560" s="185"/>
      <c r="L1560" s="168"/>
      <c r="M1560" s="185"/>
      <c r="N1560" s="168"/>
      <c r="O1560" s="168"/>
      <c r="P1560" s="168" t="s">
        <v>1404</v>
      </c>
      <c r="Q1560" s="168"/>
      <c r="R1560" s="168"/>
      <c r="S1560" s="168"/>
      <c r="T1560" s="168"/>
      <c r="U1560" s="168" t="s">
        <v>1389</v>
      </c>
      <c r="V1560" s="168" t="s">
        <v>1390</v>
      </c>
      <c r="W1560" s="168" t="s">
        <v>1165</v>
      </c>
      <c r="X1560" s="183" t="s">
        <v>1160</v>
      </c>
      <c r="Y1560" s="168" t="s">
        <v>55</v>
      </c>
      <c r="Z1560" s="170">
        <v>2017011000179</v>
      </c>
      <c r="AA1560" s="170" t="s">
        <v>1238</v>
      </c>
      <c r="AB1560" s="169" t="s">
        <v>1166</v>
      </c>
      <c r="AC1560" s="169" t="s">
        <v>1167</v>
      </c>
      <c r="AD1560" s="170">
        <v>3202032</v>
      </c>
      <c r="AE1560" s="169" t="s">
        <v>1217</v>
      </c>
      <c r="AF1560" s="169" t="s">
        <v>1218</v>
      </c>
      <c r="AG1560" s="168" t="s">
        <v>1151</v>
      </c>
      <c r="AH1560" s="192"/>
    </row>
    <row r="1561" spans="1:34" ht="98.25" customHeight="1" x14ac:dyDescent="0.25">
      <c r="A1561" s="192"/>
      <c r="B1561" s="168" t="s">
        <v>1314</v>
      </c>
      <c r="C1561" s="168" t="s">
        <v>1388</v>
      </c>
      <c r="D1561" s="168" t="s">
        <v>1403</v>
      </c>
      <c r="E1561" s="183" t="s">
        <v>1403</v>
      </c>
      <c r="F1561" s="168" t="s">
        <v>1152</v>
      </c>
      <c r="G1561" s="183" t="s">
        <v>1158</v>
      </c>
      <c r="H1561" s="168" t="s">
        <v>1117</v>
      </c>
      <c r="I1561" s="168" t="s">
        <v>1118</v>
      </c>
      <c r="J1561" s="184">
        <v>1808700</v>
      </c>
      <c r="K1561" s="185"/>
      <c r="L1561" s="168"/>
      <c r="M1561" s="185"/>
      <c r="N1561" s="168"/>
      <c r="O1561" s="168"/>
      <c r="P1561" s="168" t="s">
        <v>1404</v>
      </c>
      <c r="Q1561" s="168"/>
      <c r="R1561" s="168"/>
      <c r="S1561" s="168"/>
      <c r="T1561" s="168"/>
      <c r="U1561" s="168" t="s">
        <v>1389</v>
      </c>
      <c r="V1561" s="168" t="s">
        <v>1390</v>
      </c>
      <c r="W1561" s="168" t="s">
        <v>1165</v>
      </c>
      <c r="X1561" s="183" t="s">
        <v>1160</v>
      </c>
      <c r="Y1561" s="168" t="s">
        <v>55</v>
      </c>
      <c r="Z1561" s="170">
        <v>2017011000179</v>
      </c>
      <c r="AA1561" s="170" t="s">
        <v>1238</v>
      </c>
      <c r="AB1561" s="169" t="s">
        <v>1166</v>
      </c>
      <c r="AC1561" s="169" t="s">
        <v>1167</v>
      </c>
      <c r="AD1561" s="170">
        <v>3202032</v>
      </c>
      <c r="AE1561" s="169" t="s">
        <v>1217</v>
      </c>
      <c r="AF1561" s="169" t="s">
        <v>1218</v>
      </c>
      <c r="AG1561" s="168" t="s">
        <v>1395</v>
      </c>
      <c r="AH1561" s="192"/>
    </row>
    <row r="1562" spans="1:34" ht="98.25" customHeight="1" x14ac:dyDescent="0.25">
      <c r="A1562" s="192"/>
      <c r="B1562" s="168" t="s">
        <v>1314</v>
      </c>
      <c r="C1562" s="168" t="s">
        <v>1388</v>
      </c>
      <c r="D1562" s="168" t="s">
        <v>1403</v>
      </c>
      <c r="E1562" s="183" t="s">
        <v>1403</v>
      </c>
      <c r="F1562" s="168" t="s">
        <v>1152</v>
      </c>
      <c r="G1562" s="183" t="s">
        <v>1158</v>
      </c>
      <c r="H1562" s="168" t="s">
        <v>1117</v>
      </c>
      <c r="I1562" s="168" t="s">
        <v>1118</v>
      </c>
      <c r="J1562" s="184">
        <v>6000000</v>
      </c>
      <c r="K1562" s="185"/>
      <c r="L1562" s="168"/>
      <c r="M1562" s="185"/>
      <c r="N1562" s="168"/>
      <c r="O1562" s="168"/>
      <c r="P1562" s="168" t="s">
        <v>1404</v>
      </c>
      <c r="Q1562" s="168"/>
      <c r="R1562" s="168"/>
      <c r="S1562" s="168"/>
      <c r="T1562" s="168"/>
      <c r="U1562" s="168" t="s">
        <v>1389</v>
      </c>
      <c r="V1562" s="168" t="s">
        <v>1390</v>
      </c>
      <c r="W1562" s="168" t="s">
        <v>1165</v>
      </c>
      <c r="X1562" s="183" t="s">
        <v>1160</v>
      </c>
      <c r="Y1562" s="168" t="s">
        <v>55</v>
      </c>
      <c r="Z1562" s="170">
        <v>2017011000179</v>
      </c>
      <c r="AA1562" s="170" t="s">
        <v>1238</v>
      </c>
      <c r="AB1562" s="169" t="s">
        <v>1166</v>
      </c>
      <c r="AC1562" s="169" t="s">
        <v>1167</v>
      </c>
      <c r="AD1562" s="170">
        <v>3202032</v>
      </c>
      <c r="AE1562" s="169" t="s">
        <v>1217</v>
      </c>
      <c r="AF1562" s="169" t="s">
        <v>1218</v>
      </c>
      <c r="AG1562" s="168" t="s">
        <v>1150</v>
      </c>
      <c r="AH1562" s="192"/>
    </row>
    <row r="1563" spans="1:34" ht="98.25" customHeight="1" x14ac:dyDescent="0.25">
      <c r="A1563" s="192"/>
      <c r="B1563" s="168" t="s">
        <v>1314</v>
      </c>
      <c r="C1563" s="168" t="s">
        <v>1388</v>
      </c>
      <c r="D1563" s="168" t="s">
        <v>1403</v>
      </c>
      <c r="E1563" s="183" t="s">
        <v>1403</v>
      </c>
      <c r="F1563" s="168" t="s">
        <v>1223</v>
      </c>
      <c r="G1563" s="183" t="s">
        <v>1312</v>
      </c>
      <c r="H1563" s="168" t="s">
        <v>1117</v>
      </c>
      <c r="I1563" s="168" t="s">
        <v>1118</v>
      </c>
      <c r="J1563" s="184">
        <v>800000</v>
      </c>
      <c r="K1563" s="185"/>
      <c r="L1563" s="168"/>
      <c r="M1563" s="185"/>
      <c r="N1563" s="168"/>
      <c r="O1563" s="168"/>
      <c r="P1563" s="168" t="s">
        <v>1404</v>
      </c>
      <c r="Q1563" s="168"/>
      <c r="R1563" s="168"/>
      <c r="S1563" s="168"/>
      <c r="T1563" s="168"/>
      <c r="U1563" s="168" t="s">
        <v>1389</v>
      </c>
      <c r="V1563" s="168" t="s">
        <v>1390</v>
      </c>
      <c r="W1563" s="168" t="s">
        <v>1165</v>
      </c>
      <c r="X1563" s="183" t="s">
        <v>1160</v>
      </c>
      <c r="Y1563" s="168" t="s">
        <v>55</v>
      </c>
      <c r="Z1563" s="170">
        <v>2017011000179</v>
      </c>
      <c r="AA1563" s="170" t="s">
        <v>1238</v>
      </c>
      <c r="AB1563" s="169" t="s">
        <v>1166</v>
      </c>
      <c r="AC1563" s="169" t="s">
        <v>1167</v>
      </c>
      <c r="AD1563" s="170">
        <v>3202032</v>
      </c>
      <c r="AE1563" s="169" t="s">
        <v>1217</v>
      </c>
      <c r="AF1563" s="169" t="s">
        <v>1289</v>
      </c>
      <c r="AG1563" s="168" t="s">
        <v>1124</v>
      </c>
      <c r="AH1563" s="192"/>
    </row>
    <row r="1564" spans="1:34" ht="98.25" customHeight="1" x14ac:dyDescent="0.25">
      <c r="A1564" s="192"/>
      <c r="B1564" s="168" t="s">
        <v>1314</v>
      </c>
      <c r="C1564" s="168" t="s">
        <v>1388</v>
      </c>
      <c r="D1564" s="168" t="s">
        <v>1403</v>
      </c>
      <c r="E1564" s="183" t="s">
        <v>1403</v>
      </c>
      <c r="F1564" s="168" t="s">
        <v>1223</v>
      </c>
      <c r="G1564" s="183" t="s">
        <v>1312</v>
      </c>
      <c r="H1564" s="168" t="s">
        <v>1117</v>
      </c>
      <c r="I1564" s="168" t="s">
        <v>1118</v>
      </c>
      <c r="J1564" s="184">
        <v>800000</v>
      </c>
      <c r="K1564" s="185"/>
      <c r="L1564" s="168"/>
      <c r="M1564" s="185"/>
      <c r="N1564" s="168"/>
      <c r="O1564" s="168"/>
      <c r="P1564" s="168" t="s">
        <v>1404</v>
      </c>
      <c r="Q1564" s="168"/>
      <c r="R1564" s="168"/>
      <c r="S1564" s="168"/>
      <c r="T1564" s="168"/>
      <c r="U1564" s="168" t="s">
        <v>1389</v>
      </c>
      <c r="V1564" s="168" t="s">
        <v>1390</v>
      </c>
      <c r="W1564" s="168" t="s">
        <v>1165</v>
      </c>
      <c r="X1564" s="183" t="s">
        <v>1160</v>
      </c>
      <c r="Y1564" s="168" t="s">
        <v>55</v>
      </c>
      <c r="Z1564" s="170">
        <v>2017011000179</v>
      </c>
      <c r="AA1564" s="170" t="s">
        <v>1238</v>
      </c>
      <c r="AB1564" s="169" t="s">
        <v>1166</v>
      </c>
      <c r="AC1564" s="169" t="s">
        <v>1167</v>
      </c>
      <c r="AD1564" s="170">
        <v>3202032</v>
      </c>
      <c r="AE1564" s="169" t="s">
        <v>1217</v>
      </c>
      <c r="AF1564" s="169" t="s">
        <v>1218</v>
      </c>
      <c r="AG1564" s="168" t="s">
        <v>1192</v>
      </c>
      <c r="AH1564" s="192"/>
    </row>
    <row r="1565" spans="1:34" ht="98.25" customHeight="1" x14ac:dyDescent="0.25">
      <c r="A1565" s="192"/>
      <c r="B1565" s="168" t="s">
        <v>1314</v>
      </c>
      <c r="C1565" s="168" t="s">
        <v>1388</v>
      </c>
      <c r="D1565" s="168" t="s">
        <v>1403</v>
      </c>
      <c r="E1565" s="183" t="s">
        <v>1403</v>
      </c>
      <c r="F1565" s="168" t="s">
        <v>1223</v>
      </c>
      <c r="G1565" s="183" t="s">
        <v>1312</v>
      </c>
      <c r="H1565" s="168" t="s">
        <v>1117</v>
      </c>
      <c r="I1565" s="168" t="s">
        <v>1118</v>
      </c>
      <c r="J1565" s="184">
        <v>0</v>
      </c>
      <c r="K1565" s="185"/>
      <c r="L1565" s="168"/>
      <c r="M1565" s="185"/>
      <c r="N1565" s="168"/>
      <c r="O1565" s="168"/>
      <c r="P1565" s="168" t="s">
        <v>1404</v>
      </c>
      <c r="Q1565" s="168"/>
      <c r="R1565" s="168"/>
      <c r="S1565" s="168"/>
      <c r="T1565" s="168"/>
      <c r="U1565" s="168" t="s">
        <v>1389</v>
      </c>
      <c r="V1565" s="168" t="s">
        <v>1390</v>
      </c>
      <c r="W1565" s="168" t="s">
        <v>1165</v>
      </c>
      <c r="X1565" s="183" t="s">
        <v>1160</v>
      </c>
      <c r="Y1565" s="168" t="s">
        <v>55</v>
      </c>
      <c r="Z1565" s="170">
        <v>2017011000179</v>
      </c>
      <c r="AA1565" s="170" t="s">
        <v>1238</v>
      </c>
      <c r="AB1565" s="169" t="s">
        <v>1166</v>
      </c>
      <c r="AC1565" s="169" t="s">
        <v>1167</v>
      </c>
      <c r="AD1565" s="170">
        <v>3202032</v>
      </c>
      <c r="AE1565" s="169" t="s">
        <v>1217</v>
      </c>
      <c r="AF1565" s="169" t="s">
        <v>1218</v>
      </c>
      <c r="AG1565" s="168" t="s">
        <v>1192</v>
      </c>
      <c r="AH1565" s="192"/>
    </row>
    <row r="1566" spans="1:34" ht="98.25" customHeight="1" x14ac:dyDescent="0.25">
      <c r="A1566" s="192"/>
      <c r="B1566" s="168" t="s">
        <v>1314</v>
      </c>
      <c r="C1566" s="168" t="s">
        <v>1388</v>
      </c>
      <c r="D1566" s="168" t="s">
        <v>1403</v>
      </c>
      <c r="E1566" s="183" t="s">
        <v>1403</v>
      </c>
      <c r="F1566" s="168" t="s">
        <v>1223</v>
      </c>
      <c r="G1566" s="183" t="s">
        <v>1312</v>
      </c>
      <c r="H1566" s="168" t="s">
        <v>1117</v>
      </c>
      <c r="I1566" s="168" t="s">
        <v>1118</v>
      </c>
      <c r="J1566" s="184">
        <v>3750000</v>
      </c>
      <c r="K1566" s="185"/>
      <c r="L1566" s="168"/>
      <c r="M1566" s="185"/>
      <c r="N1566" s="168"/>
      <c r="O1566" s="168"/>
      <c r="P1566" s="168" t="s">
        <v>1404</v>
      </c>
      <c r="Q1566" s="168"/>
      <c r="R1566" s="168"/>
      <c r="S1566" s="168"/>
      <c r="T1566" s="168"/>
      <c r="U1566" s="168" t="s">
        <v>1389</v>
      </c>
      <c r="V1566" s="168" t="s">
        <v>1390</v>
      </c>
      <c r="W1566" s="168" t="s">
        <v>1165</v>
      </c>
      <c r="X1566" s="183" t="s">
        <v>1160</v>
      </c>
      <c r="Y1566" s="168" t="s">
        <v>55</v>
      </c>
      <c r="Z1566" s="170">
        <v>2017011000179</v>
      </c>
      <c r="AA1566" s="170" t="s">
        <v>1238</v>
      </c>
      <c r="AB1566" s="169" t="s">
        <v>1166</v>
      </c>
      <c r="AC1566" s="169" t="s">
        <v>1167</v>
      </c>
      <c r="AD1566" s="170">
        <v>3202032</v>
      </c>
      <c r="AE1566" s="169" t="s">
        <v>1217</v>
      </c>
      <c r="AF1566" s="169" t="s">
        <v>1218</v>
      </c>
      <c r="AG1566" s="168" t="s">
        <v>1147</v>
      </c>
      <c r="AH1566" s="192"/>
    </row>
    <row r="1567" spans="1:34" ht="98.25" customHeight="1" x14ac:dyDescent="0.25">
      <c r="A1567" s="192"/>
      <c r="B1567" s="168" t="s">
        <v>1314</v>
      </c>
      <c r="C1567" s="168" t="s">
        <v>1388</v>
      </c>
      <c r="D1567" s="168" t="s">
        <v>1403</v>
      </c>
      <c r="E1567" s="183" t="s">
        <v>1403</v>
      </c>
      <c r="F1567" s="168" t="s">
        <v>1223</v>
      </c>
      <c r="G1567" s="183" t="s">
        <v>1312</v>
      </c>
      <c r="H1567" s="168" t="s">
        <v>1117</v>
      </c>
      <c r="I1567" s="168" t="s">
        <v>1118</v>
      </c>
      <c r="J1567" s="184">
        <v>7000000</v>
      </c>
      <c r="K1567" s="185"/>
      <c r="L1567" s="168"/>
      <c r="M1567" s="185"/>
      <c r="N1567" s="168"/>
      <c r="O1567" s="168"/>
      <c r="P1567" s="168" t="s">
        <v>1404</v>
      </c>
      <c r="Q1567" s="168"/>
      <c r="R1567" s="168"/>
      <c r="S1567" s="168"/>
      <c r="T1567" s="168"/>
      <c r="U1567" s="168" t="s">
        <v>1389</v>
      </c>
      <c r="V1567" s="168" t="s">
        <v>1390</v>
      </c>
      <c r="W1567" s="168" t="s">
        <v>1165</v>
      </c>
      <c r="X1567" s="183" t="s">
        <v>1160</v>
      </c>
      <c r="Y1567" s="168" t="s">
        <v>55</v>
      </c>
      <c r="Z1567" s="170">
        <v>2017011000179</v>
      </c>
      <c r="AA1567" s="170" t="s">
        <v>1238</v>
      </c>
      <c r="AB1567" s="169" t="s">
        <v>1166</v>
      </c>
      <c r="AC1567" s="169" t="s">
        <v>1167</v>
      </c>
      <c r="AD1567" s="170">
        <v>3202032</v>
      </c>
      <c r="AE1567" s="169" t="s">
        <v>1217</v>
      </c>
      <c r="AF1567" s="169" t="s">
        <v>1289</v>
      </c>
      <c r="AG1567" s="168" t="s">
        <v>1126</v>
      </c>
      <c r="AH1567" s="192"/>
    </row>
    <row r="1568" spans="1:34" ht="98.25" customHeight="1" x14ac:dyDescent="0.25">
      <c r="A1568" s="192"/>
      <c r="B1568" s="168" t="s">
        <v>1314</v>
      </c>
      <c r="C1568" s="168" t="s">
        <v>1388</v>
      </c>
      <c r="D1568" s="168" t="s">
        <v>1403</v>
      </c>
      <c r="E1568" s="183" t="s">
        <v>1403</v>
      </c>
      <c r="F1568" s="168" t="s">
        <v>1152</v>
      </c>
      <c r="G1568" s="183" t="s">
        <v>1158</v>
      </c>
      <c r="H1568" s="168" t="s">
        <v>1117</v>
      </c>
      <c r="I1568" s="168" t="s">
        <v>1118</v>
      </c>
      <c r="J1568" s="184">
        <v>505981275</v>
      </c>
      <c r="K1568" s="185"/>
      <c r="L1568" s="168"/>
      <c r="M1568" s="185"/>
      <c r="N1568" s="168"/>
      <c r="O1568" s="168"/>
      <c r="P1568" s="168" t="s">
        <v>1404</v>
      </c>
      <c r="Q1568" s="168"/>
      <c r="R1568" s="168"/>
      <c r="S1568" s="168"/>
      <c r="T1568" s="168"/>
      <c r="U1568" s="168" t="s">
        <v>1389</v>
      </c>
      <c r="V1568" s="168" t="s">
        <v>1390</v>
      </c>
      <c r="W1568" s="168" t="s">
        <v>1165</v>
      </c>
      <c r="X1568" s="183" t="s">
        <v>1160</v>
      </c>
      <c r="Y1568" s="168" t="s">
        <v>55</v>
      </c>
      <c r="Z1568" s="170">
        <v>2017011000179</v>
      </c>
      <c r="AA1568" s="170" t="s">
        <v>1238</v>
      </c>
      <c r="AB1568" s="169" t="s">
        <v>1179</v>
      </c>
      <c r="AC1568" s="169" t="s">
        <v>1235</v>
      </c>
      <c r="AD1568" s="170">
        <v>3202036</v>
      </c>
      <c r="AE1568" s="169" t="s">
        <v>1236</v>
      </c>
      <c r="AF1568" s="169" t="s">
        <v>1237</v>
      </c>
      <c r="AG1568" s="168" t="s">
        <v>1311</v>
      </c>
      <c r="AH1568" s="192"/>
    </row>
    <row r="1569" spans="1:34" ht="98.25" customHeight="1" x14ac:dyDescent="0.25">
      <c r="A1569" s="192"/>
      <c r="B1569" s="168" t="s">
        <v>1314</v>
      </c>
      <c r="C1569" s="168" t="s">
        <v>1388</v>
      </c>
      <c r="D1569" s="168" t="s">
        <v>1403</v>
      </c>
      <c r="E1569" s="183" t="s">
        <v>1403</v>
      </c>
      <c r="F1569" s="168" t="s">
        <v>1116</v>
      </c>
      <c r="G1569" s="183" t="s">
        <v>1158</v>
      </c>
      <c r="H1569" s="168" t="s">
        <v>1117</v>
      </c>
      <c r="I1569" s="168" t="s">
        <v>1118</v>
      </c>
      <c r="J1569" s="184">
        <v>36660175</v>
      </c>
      <c r="K1569" s="185"/>
      <c r="L1569" s="168"/>
      <c r="M1569" s="185"/>
      <c r="N1569" s="168"/>
      <c r="O1569" s="168"/>
      <c r="P1569" s="168" t="s">
        <v>1404</v>
      </c>
      <c r="Q1569" s="168"/>
      <c r="R1569" s="168"/>
      <c r="S1569" s="168"/>
      <c r="T1569" s="168"/>
      <c r="U1569" s="168" t="s">
        <v>1389</v>
      </c>
      <c r="V1569" s="168" t="s">
        <v>1390</v>
      </c>
      <c r="W1569" s="168" t="s">
        <v>1165</v>
      </c>
      <c r="X1569" s="183" t="s">
        <v>1160</v>
      </c>
      <c r="Y1569" s="168" t="s">
        <v>55</v>
      </c>
      <c r="Z1569" s="170">
        <v>2017011000179</v>
      </c>
      <c r="AA1569" s="170" t="s">
        <v>1238</v>
      </c>
      <c r="AB1569" s="169" t="s">
        <v>1224</v>
      </c>
      <c r="AC1569" s="169" t="s">
        <v>1280</v>
      </c>
      <c r="AD1569" s="170">
        <v>3202004</v>
      </c>
      <c r="AE1569" s="169" t="s">
        <v>1281</v>
      </c>
      <c r="AF1569" s="169" t="s">
        <v>1282</v>
      </c>
      <c r="AG1569" s="168" t="s">
        <v>1128</v>
      </c>
      <c r="AH1569" s="192"/>
    </row>
    <row r="1570" spans="1:34" ht="98.25" customHeight="1" x14ac:dyDescent="0.25">
      <c r="A1570" s="192"/>
      <c r="B1570" s="168" t="s">
        <v>1314</v>
      </c>
      <c r="C1570" s="168" t="s">
        <v>1388</v>
      </c>
      <c r="D1570" s="168" t="s">
        <v>1403</v>
      </c>
      <c r="E1570" s="183" t="s">
        <v>1403</v>
      </c>
      <c r="F1570" s="168" t="s">
        <v>1116</v>
      </c>
      <c r="G1570" s="183" t="s">
        <v>1158</v>
      </c>
      <c r="H1570" s="168" t="s">
        <v>1117</v>
      </c>
      <c r="I1570" s="168" t="s">
        <v>1118</v>
      </c>
      <c r="J1570" s="184">
        <v>15532704</v>
      </c>
      <c r="K1570" s="185"/>
      <c r="L1570" s="168"/>
      <c r="M1570" s="185"/>
      <c r="N1570" s="168"/>
      <c r="O1570" s="168"/>
      <c r="P1570" s="168" t="s">
        <v>1404</v>
      </c>
      <c r="Q1570" s="168"/>
      <c r="R1570" s="168"/>
      <c r="S1570" s="168"/>
      <c r="T1570" s="168"/>
      <c r="U1570" s="168" t="s">
        <v>1389</v>
      </c>
      <c r="V1570" s="168" t="s">
        <v>1390</v>
      </c>
      <c r="W1570" s="168" t="s">
        <v>1165</v>
      </c>
      <c r="X1570" s="183" t="s">
        <v>1160</v>
      </c>
      <c r="Y1570" s="168" t="s">
        <v>55</v>
      </c>
      <c r="Z1570" s="170">
        <v>2017011000179</v>
      </c>
      <c r="AA1570" s="170" t="s">
        <v>1238</v>
      </c>
      <c r="AB1570" s="169" t="s">
        <v>1179</v>
      </c>
      <c r="AC1570" s="169" t="s">
        <v>1180</v>
      </c>
      <c r="AD1570" s="170">
        <v>3202008</v>
      </c>
      <c r="AE1570" s="169" t="s">
        <v>1181</v>
      </c>
      <c r="AF1570" s="169" t="s">
        <v>1186</v>
      </c>
      <c r="AG1570" s="168" t="s">
        <v>1151</v>
      </c>
      <c r="AH1570" s="192"/>
    </row>
    <row r="1571" spans="1:34" ht="98.25" customHeight="1" x14ac:dyDescent="0.25">
      <c r="A1571" s="192"/>
      <c r="B1571" s="168" t="s">
        <v>1314</v>
      </c>
      <c r="C1571" s="168" t="s">
        <v>1388</v>
      </c>
      <c r="D1571" s="168" t="s">
        <v>1403</v>
      </c>
      <c r="E1571" s="183" t="s">
        <v>1403</v>
      </c>
      <c r="F1571" s="168" t="s">
        <v>1116</v>
      </c>
      <c r="G1571" s="183" t="s">
        <v>1158</v>
      </c>
      <c r="H1571" s="168" t="s">
        <v>1117</v>
      </c>
      <c r="I1571" s="168" t="s">
        <v>1118</v>
      </c>
      <c r="J1571" s="184">
        <v>30935965</v>
      </c>
      <c r="K1571" s="185"/>
      <c r="L1571" s="168"/>
      <c r="M1571" s="185"/>
      <c r="N1571" s="168"/>
      <c r="O1571" s="168"/>
      <c r="P1571" s="168" t="s">
        <v>1404</v>
      </c>
      <c r="Q1571" s="168"/>
      <c r="R1571" s="168"/>
      <c r="S1571" s="168"/>
      <c r="T1571" s="168"/>
      <c r="U1571" s="168" t="s">
        <v>1389</v>
      </c>
      <c r="V1571" s="168" t="s">
        <v>1390</v>
      </c>
      <c r="W1571" s="168" t="s">
        <v>1165</v>
      </c>
      <c r="X1571" s="183" t="s">
        <v>1160</v>
      </c>
      <c r="Y1571" s="168" t="s">
        <v>55</v>
      </c>
      <c r="Z1571" s="170">
        <v>2017011000179</v>
      </c>
      <c r="AA1571" s="170" t="s">
        <v>1238</v>
      </c>
      <c r="AB1571" s="169" t="s">
        <v>1179</v>
      </c>
      <c r="AC1571" s="169" t="s">
        <v>1180</v>
      </c>
      <c r="AD1571" s="170">
        <v>3202008</v>
      </c>
      <c r="AE1571" s="169" t="s">
        <v>1181</v>
      </c>
      <c r="AF1571" s="169" t="s">
        <v>1240</v>
      </c>
      <c r="AG1571" s="168" t="s">
        <v>1128</v>
      </c>
      <c r="AH1571" s="192"/>
    </row>
    <row r="1572" spans="1:34" ht="98.25" customHeight="1" x14ac:dyDescent="0.25">
      <c r="A1572" s="192"/>
      <c r="B1572" s="168" t="s">
        <v>1314</v>
      </c>
      <c r="C1572" s="168" t="s">
        <v>1388</v>
      </c>
      <c r="D1572" s="168" t="s">
        <v>1403</v>
      </c>
      <c r="E1572" s="183" t="s">
        <v>1403</v>
      </c>
      <c r="F1572" s="168" t="s">
        <v>1116</v>
      </c>
      <c r="G1572" s="183" t="s">
        <v>1158</v>
      </c>
      <c r="H1572" s="168" t="s">
        <v>1117</v>
      </c>
      <c r="I1572" s="168" t="s">
        <v>1118</v>
      </c>
      <c r="J1572" s="184">
        <v>31065408</v>
      </c>
      <c r="K1572" s="185"/>
      <c r="L1572" s="168"/>
      <c r="M1572" s="185"/>
      <c r="N1572" s="168"/>
      <c r="O1572" s="168"/>
      <c r="P1572" s="168" t="s">
        <v>1404</v>
      </c>
      <c r="Q1572" s="168"/>
      <c r="R1572" s="168"/>
      <c r="S1572" s="168"/>
      <c r="T1572" s="168"/>
      <c r="U1572" s="168" t="s">
        <v>1389</v>
      </c>
      <c r="V1572" s="168" t="s">
        <v>1390</v>
      </c>
      <c r="W1572" s="168" t="s">
        <v>1165</v>
      </c>
      <c r="X1572" s="183" t="s">
        <v>1160</v>
      </c>
      <c r="Y1572" s="168" t="s">
        <v>55</v>
      </c>
      <c r="Z1572" s="170">
        <v>2017011000179</v>
      </c>
      <c r="AA1572" s="170" t="s">
        <v>1238</v>
      </c>
      <c r="AB1572" s="169" t="s">
        <v>1179</v>
      </c>
      <c r="AC1572" s="169" t="s">
        <v>1180</v>
      </c>
      <c r="AD1572" s="170">
        <v>3202008</v>
      </c>
      <c r="AE1572" s="169" t="s">
        <v>1181</v>
      </c>
      <c r="AF1572" s="169" t="s">
        <v>1186</v>
      </c>
      <c r="AG1572" s="168" t="s">
        <v>1151</v>
      </c>
      <c r="AH1572" s="192"/>
    </row>
    <row r="1573" spans="1:34" ht="98.25" customHeight="1" x14ac:dyDescent="0.25">
      <c r="A1573" s="192"/>
      <c r="B1573" s="168" t="s">
        <v>1314</v>
      </c>
      <c r="C1573" s="168" t="s">
        <v>1388</v>
      </c>
      <c r="D1573" s="168" t="s">
        <v>1403</v>
      </c>
      <c r="E1573" s="183" t="s">
        <v>1403</v>
      </c>
      <c r="F1573" s="168" t="s">
        <v>1152</v>
      </c>
      <c r="G1573" s="183" t="s">
        <v>1158</v>
      </c>
      <c r="H1573" s="168" t="s">
        <v>1117</v>
      </c>
      <c r="I1573" s="168" t="s">
        <v>1118</v>
      </c>
      <c r="J1573" s="184">
        <v>10200000</v>
      </c>
      <c r="K1573" s="185"/>
      <c r="L1573" s="168"/>
      <c r="M1573" s="185"/>
      <c r="N1573" s="168"/>
      <c r="O1573" s="168"/>
      <c r="P1573" s="168" t="s">
        <v>1404</v>
      </c>
      <c r="Q1573" s="168"/>
      <c r="R1573" s="168"/>
      <c r="S1573" s="168"/>
      <c r="T1573" s="168"/>
      <c r="U1573" s="168" t="s">
        <v>1389</v>
      </c>
      <c r="V1573" s="168" t="s">
        <v>1390</v>
      </c>
      <c r="W1573" s="168" t="s">
        <v>1165</v>
      </c>
      <c r="X1573" s="183" t="s">
        <v>1160</v>
      </c>
      <c r="Y1573" s="168" t="s">
        <v>55</v>
      </c>
      <c r="Z1573" s="170">
        <v>2017011000179</v>
      </c>
      <c r="AA1573" s="170" t="s">
        <v>1238</v>
      </c>
      <c r="AB1573" s="169" t="s">
        <v>1179</v>
      </c>
      <c r="AC1573" s="169" t="s">
        <v>1180</v>
      </c>
      <c r="AD1573" s="170">
        <v>3202008</v>
      </c>
      <c r="AE1573" s="169" t="s">
        <v>1181</v>
      </c>
      <c r="AF1573" s="169" t="s">
        <v>1186</v>
      </c>
      <c r="AG1573" s="168" t="s">
        <v>1126</v>
      </c>
      <c r="AH1573" s="192"/>
    </row>
    <row r="1574" spans="1:34" ht="98.25" customHeight="1" x14ac:dyDescent="0.25">
      <c r="A1574" s="192"/>
      <c r="B1574" s="168" t="s">
        <v>1314</v>
      </c>
      <c r="C1574" s="168" t="s">
        <v>1388</v>
      </c>
      <c r="D1574" s="168" t="s">
        <v>1403</v>
      </c>
      <c r="E1574" s="183" t="s">
        <v>1403</v>
      </c>
      <c r="F1574" s="168" t="s">
        <v>1223</v>
      </c>
      <c r="G1574" s="183" t="s">
        <v>1312</v>
      </c>
      <c r="H1574" s="168" t="s">
        <v>1117</v>
      </c>
      <c r="I1574" s="168" t="s">
        <v>1118</v>
      </c>
      <c r="J1574" s="184">
        <v>1520000</v>
      </c>
      <c r="K1574" s="185"/>
      <c r="L1574" s="168"/>
      <c r="M1574" s="185"/>
      <c r="N1574" s="168"/>
      <c r="O1574" s="168"/>
      <c r="P1574" s="168" t="s">
        <v>1404</v>
      </c>
      <c r="Q1574" s="168"/>
      <c r="R1574" s="168"/>
      <c r="S1574" s="168"/>
      <c r="T1574" s="168"/>
      <c r="U1574" s="168" t="s">
        <v>1389</v>
      </c>
      <c r="V1574" s="168" t="s">
        <v>1390</v>
      </c>
      <c r="W1574" s="168" t="s">
        <v>1165</v>
      </c>
      <c r="X1574" s="183" t="s">
        <v>1160</v>
      </c>
      <c r="Y1574" s="168" t="s">
        <v>55</v>
      </c>
      <c r="Z1574" s="170">
        <v>2017011000179</v>
      </c>
      <c r="AA1574" s="170" t="s">
        <v>1238</v>
      </c>
      <c r="AB1574" s="169" t="s">
        <v>1179</v>
      </c>
      <c r="AC1574" s="169" t="s">
        <v>1180</v>
      </c>
      <c r="AD1574" s="170">
        <v>3202008</v>
      </c>
      <c r="AE1574" s="169" t="s">
        <v>1181</v>
      </c>
      <c r="AF1574" s="169" t="s">
        <v>1182</v>
      </c>
      <c r="AG1574" s="168" t="s">
        <v>1192</v>
      </c>
      <c r="AH1574" s="192"/>
    </row>
    <row r="1575" spans="1:34" ht="98.25" customHeight="1" x14ac:dyDescent="0.25">
      <c r="A1575" s="192"/>
      <c r="B1575" s="168" t="s">
        <v>1314</v>
      </c>
      <c r="C1575" s="168" t="s">
        <v>1388</v>
      </c>
      <c r="D1575" s="168" t="s">
        <v>1403</v>
      </c>
      <c r="E1575" s="183" t="s">
        <v>1403</v>
      </c>
      <c r="F1575" s="168" t="s">
        <v>1223</v>
      </c>
      <c r="G1575" s="183" t="s">
        <v>1312</v>
      </c>
      <c r="H1575" s="168" t="s">
        <v>1117</v>
      </c>
      <c r="I1575" s="168" t="s">
        <v>1118</v>
      </c>
      <c r="J1575" s="184">
        <v>2000000</v>
      </c>
      <c r="K1575" s="185"/>
      <c r="L1575" s="168"/>
      <c r="M1575" s="185"/>
      <c r="N1575" s="168"/>
      <c r="O1575" s="168"/>
      <c r="P1575" s="168" t="s">
        <v>1404</v>
      </c>
      <c r="Q1575" s="168"/>
      <c r="R1575" s="168"/>
      <c r="S1575" s="168"/>
      <c r="T1575" s="168"/>
      <c r="U1575" s="168" t="s">
        <v>1389</v>
      </c>
      <c r="V1575" s="168" t="s">
        <v>1390</v>
      </c>
      <c r="W1575" s="168" t="s">
        <v>1165</v>
      </c>
      <c r="X1575" s="183" t="s">
        <v>1160</v>
      </c>
      <c r="Y1575" s="168" t="s">
        <v>55</v>
      </c>
      <c r="Z1575" s="170">
        <v>2017011000179</v>
      </c>
      <c r="AA1575" s="170" t="s">
        <v>1238</v>
      </c>
      <c r="AB1575" s="169" t="s">
        <v>1179</v>
      </c>
      <c r="AC1575" s="169" t="s">
        <v>1180</v>
      </c>
      <c r="AD1575" s="170">
        <v>3202008</v>
      </c>
      <c r="AE1575" s="169" t="s">
        <v>1181</v>
      </c>
      <c r="AF1575" s="169" t="s">
        <v>1182</v>
      </c>
      <c r="AG1575" s="168" t="s">
        <v>1150</v>
      </c>
      <c r="AH1575" s="192"/>
    </row>
    <row r="1576" spans="1:34" ht="98.25" customHeight="1" x14ac:dyDescent="0.25">
      <c r="A1576" s="192"/>
      <c r="B1576" s="168" t="s">
        <v>1314</v>
      </c>
      <c r="C1576" s="168" t="s">
        <v>1388</v>
      </c>
      <c r="D1576" s="168" t="s">
        <v>1403</v>
      </c>
      <c r="E1576" s="183" t="s">
        <v>1403</v>
      </c>
      <c r="F1576" s="168" t="s">
        <v>1152</v>
      </c>
      <c r="G1576" s="183" t="s">
        <v>1158</v>
      </c>
      <c r="H1576" s="168" t="s">
        <v>1320</v>
      </c>
      <c r="I1576" s="168" t="s">
        <v>1118</v>
      </c>
      <c r="J1576" s="186">
        <v>3927000</v>
      </c>
      <c r="K1576" s="185">
        <v>0</v>
      </c>
      <c r="L1576" s="168">
        <v>0</v>
      </c>
      <c r="M1576" s="185">
        <v>0</v>
      </c>
      <c r="N1576" s="168">
        <v>0</v>
      </c>
      <c r="O1576" s="168">
        <v>0</v>
      </c>
      <c r="P1576" s="168" t="s">
        <v>1404</v>
      </c>
      <c r="Q1576" s="168">
        <v>0</v>
      </c>
      <c r="R1576" s="168">
        <v>0</v>
      </c>
      <c r="S1576" s="168">
        <v>0</v>
      </c>
      <c r="T1576" s="168">
        <v>0</v>
      </c>
      <c r="U1576" s="168" t="s">
        <v>1389</v>
      </c>
      <c r="V1576" s="168" t="s">
        <v>1390</v>
      </c>
      <c r="W1576" s="168" t="s">
        <v>1165</v>
      </c>
      <c r="X1576" s="183" t="s">
        <v>1160</v>
      </c>
      <c r="Y1576" s="168" t="s">
        <v>55</v>
      </c>
      <c r="Z1576" s="170">
        <v>2017011000179</v>
      </c>
      <c r="AA1576" s="170" t="s">
        <v>1238</v>
      </c>
      <c r="AB1576" s="169" t="s">
        <v>1179</v>
      </c>
      <c r="AC1576" s="169" t="s">
        <v>1180</v>
      </c>
      <c r="AD1576" s="170">
        <v>3202008</v>
      </c>
      <c r="AE1576" s="169" t="s">
        <v>1181</v>
      </c>
      <c r="AF1576" s="169" t="s">
        <v>1319</v>
      </c>
      <c r="AG1576" s="168" t="s">
        <v>1192</v>
      </c>
      <c r="AH1576" s="192"/>
    </row>
    <row r="1577" spans="1:34" ht="98.25" customHeight="1" x14ac:dyDescent="0.25">
      <c r="A1577" s="192"/>
      <c r="B1577" s="168" t="s">
        <v>1314</v>
      </c>
      <c r="C1577" s="168" t="s">
        <v>1388</v>
      </c>
      <c r="D1577" s="168" t="s">
        <v>1403</v>
      </c>
      <c r="E1577" s="183" t="s">
        <v>1403</v>
      </c>
      <c r="F1577" s="168" t="s">
        <v>1152</v>
      </c>
      <c r="G1577" s="183" t="s">
        <v>1158</v>
      </c>
      <c r="H1577" s="168" t="s">
        <v>1320</v>
      </c>
      <c r="I1577" s="168" t="s">
        <v>1118</v>
      </c>
      <c r="J1577" s="186">
        <v>3000000</v>
      </c>
      <c r="K1577" s="185">
        <v>0</v>
      </c>
      <c r="L1577" s="168">
        <v>0</v>
      </c>
      <c r="M1577" s="185">
        <v>0</v>
      </c>
      <c r="N1577" s="168">
        <v>0</v>
      </c>
      <c r="O1577" s="168">
        <v>0</v>
      </c>
      <c r="P1577" s="168" t="s">
        <v>1404</v>
      </c>
      <c r="Q1577" s="168">
        <v>0</v>
      </c>
      <c r="R1577" s="168">
        <v>0</v>
      </c>
      <c r="S1577" s="168">
        <v>0</v>
      </c>
      <c r="T1577" s="168">
        <v>0</v>
      </c>
      <c r="U1577" s="168" t="s">
        <v>1389</v>
      </c>
      <c r="V1577" s="168" t="s">
        <v>1390</v>
      </c>
      <c r="W1577" s="168" t="s">
        <v>1165</v>
      </c>
      <c r="X1577" s="183" t="s">
        <v>1160</v>
      </c>
      <c r="Y1577" s="168" t="s">
        <v>55</v>
      </c>
      <c r="Z1577" s="170">
        <v>2017011000179</v>
      </c>
      <c r="AA1577" s="170" t="s">
        <v>1238</v>
      </c>
      <c r="AB1577" s="169" t="s">
        <v>1166</v>
      </c>
      <c r="AC1577" s="169" t="s">
        <v>1167</v>
      </c>
      <c r="AD1577" s="170">
        <v>3202032</v>
      </c>
      <c r="AE1577" s="169" t="s">
        <v>1217</v>
      </c>
      <c r="AF1577" s="169" t="s">
        <v>1218</v>
      </c>
      <c r="AG1577" s="168" t="s">
        <v>1192</v>
      </c>
      <c r="AH1577" s="192"/>
    </row>
    <row r="1578" spans="1:34" ht="98.25" customHeight="1" x14ac:dyDescent="0.25">
      <c r="A1578" s="192"/>
      <c r="B1578" s="168" t="s">
        <v>1314</v>
      </c>
      <c r="C1578" s="168" t="s">
        <v>1388</v>
      </c>
      <c r="D1578" s="168" t="s">
        <v>1403</v>
      </c>
      <c r="E1578" s="183" t="s">
        <v>1403</v>
      </c>
      <c r="F1578" s="168" t="s">
        <v>1223</v>
      </c>
      <c r="G1578" s="183" t="s">
        <v>1312</v>
      </c>
      <c r="H1578" s="168" t="s">
        <v>1117</v>
      </c>
      <c r="I1578" s="168" t="s">
        <v>1118</v>
      </c>
      <c r="J1578" s="186">
        <v>54000000</v>
      </c>
      <c r="K1578" s="185" t="s">
        <v>1159</v>
      </c>
      <c r="L1578" s="168" t="s">
        <v>1159</v>
      </c>
      <c r="M1578" s="185" t="s">
        <v>1159</v>
      </c>
      <c r="N1578" s="168" t="s">
        <v>1159</v>
      </c>
      <c r="O1578" s="168" t="s">
        <v>1159</v>
      </c>
      <c r="P1578" s="168" t="s">
        <v>1159</v>
      </c>
      <c r="Q1578" s="168" t="s">
        <v>1159</v>
      </c>
      <c r="R1578" s="168" t="s">
        <v>1159</v>
      </c>
      <c r="S1578" s="168" t="s">
        <v>1159</v>
      </c>
      <c r="T1578" s="168" t="s">
        <v>1159</v>
      </c>
      <c r="U1578" s="168" t="s">
        <v>1159</v>
      </c>
      <c r="V1578" s="168" t="s">
        <v>1159</v>
      </c>
      <c r="W1578" s="168" t="s">
        <v>1165</v>
      </c>
      <c r="X1578" s="183" t="s">
        <v>1160</v>
      </c>
      <c r="Y1578" s="168" t="s">
        <v>55</v>
      </c>
      <c r="Z1578" s="170">
        <v>2017011000179</v>
      </c>
      <c r="AA1578" s="170" t="s">
        <v>1238</v>
      </c>
      <c r="AB1578" s="169" t="s">
        <v>1179</v>
      </c>
      <c r="AC1578" s="169" t="s">
        <v>1235</v>
      </c>
      <c r="AD1578" s="170">
        <v>3202036</v>
      </c>
      <c r="AE1578" s="169" t="s">
        <v>1236</v>
      </c>
      <c r="AF1578" s="169" t="s">
        <v>1237</v>
      </c>
      <c r="AG1578" s="168" t="s">
        <v>1311</v>
      </c>
      <c r="AH1578" s="192"/>
    </row>
    <row r="1579" spans="1:34" ht="98.25" customHeight="1" x14ac:dyDescent="0.25">
      <c r="A1579" s="192"/>
      <c r="B1579" s="168" t="s">
        <v>1314</v>
      </c>
      <c r="C1579" s="168" t="s">
        <v>1388</v>
      </c>
      <c r="D1579" s="168" t="s">
        <v>1403</v>
      </c>
      <c r="E1579" s="183" t="s">
        <v>1403</v>
      </c>
      <c r="F1579" s="168" t="s">
        <v>1152</v>
      </c>
      <c r="G1579" s="183" t="s">
        <v>1158</v>
      </c>
      <c r="H1579" s="168" t="s">
        <v>1320</v>
      </c>
      <c r="I1579" s="168" t="s">
        <v>1118</v>
      </c>
      <c r="J1579" s="186">
        <v>47722325</v>
      </c>
      <c r="K1579" s="185" t="s">
        <v>1159</v>
      </c>
      <c r="L1579" s="168" t="s">
        <v>1159</v>
      </c>
      <c r="M1579" s="185" t="s">
        <v>1159</v>
      </c>
      <c r="N1579" s="168" t="s">
        <v>1159</v>
      </c>
      <c r="O1579" s="168" t="s">
        <v>1159</v>
      </c>
      <c r="P1579" s="168" t="s">
        <v>1159</v>
      </c>
      <c r="Q1579" s="168" t="s">
        <v>1159</v>
      </c>
      <c r="R1579" s="168" t="s">
        <v>1159</v>
      </c>
      <c r="S1579" s="168" t="s">
        <v>1159</v>
      </c>
      <c r="T1579" s="168" t="s">
        <v>1159</v>
      </c>
      <c r="U1579" s="168" t="s">
        <v>1159</v>
      </c>
      <c r="V1579" s="168" t="s">
        <v>1159</v>
      </c>
      <c r="W1579" s="168" t="s">
        <v>1165</v>
      </c>
      <c r="X1579" s="183" t="s">
        <v>1160</v>
      </c>
      <c r="Y1579" s="168" t="s">
        <v>55</v>
      </c>
      <c r="Z1579" s="170">
        <v>2017011000179</v>
      </c>
      <c r="AA1579" s="170" t="s">
        <v>1238</v>
      </c>
      <c r="AB1579" s="169" t="s">
        <v>1179</v>
      </c>
      <c r="AC1579" s="169" t="s">
        <v>1235</v>
      </c>
      <c r="AD1579" s="170">
        <v>3202036</v>
      </c>
      <c r="AE1579" s="169" t="s">
        <v>1236</v>
      </c>
      <c r="AF1579" s="169" t="s">
        <v>1237</v>
      </c>
      <c r="AG1579" s="168" t="s">
        <v>1311</v>
      </c>
      <c r="AH1579" s="192"/>
    </row>
    <row r="1580" spans="1:34" ht="98.25" customHeight="1" x14ac:dyDescent="0.25">
      <c r="A1580" s="192"/>
      <c r="B1580" s="168" t="s">
        <v>1314</v>
      </c>
      <c r="C1580" s="168" t="s">
        <v>1388</v>
      </c>
      <c r="D1580" s="168" t="s">
        <v>1403</v>
      </c>
      <c r="E1580" s="183" t="s">
        <v>1403</v>
      </c>
      <c r="F1580" s="168" t="s">
        <v>1152</v>
      </c>
      <c r="G1580" s="183" t="s">
        <v>1158</v>
      </c>
      <c r="H1580" s="168" t="s">
        <v>1117</v>
      </c>
      <c r="I1580" s="168" t="s">
        <v>1118</v>
      </c>
      <c r="J1580" s="186">
        <v>40000000</v>
      </c>
      <c r="K1580" s="185"/>
      <c r="L1580" s="168"/>
      <c r="M1580" s="185"/>
      <c r="N1580" s="168"/>
      <c r="O1580" s="168"/>
      <c r="P1580" s="168"/>
      <c r="Q1580" s="168"/>
      <c r="R1580" s="168"/>
      <c r="S1580" s="168"/>
      <c r="T1580" s="168"/>
      <c r="U1580" s="168"/>
      <c r="V1580" s="168"/>
      <c r="W1580" s="168" t="s">
        <v>1165</v>
      </c>
      <c r="X1580" s="183" t="s">
        <v>1160</v>
      </c>
      <c r="Y1580" s="168" t="s">
        <v>55</v>
      </c>
      <c r="Z1580" s="170">
        <v>2017011000179</v>
      </c>
      <c r="AA1580" s="170" t="s">
        <v>1238</v>
      </c>
      <c r="AB1580" s="169" t="s">
        <v>1179</v>
      </c>
      <c r="AC1580" s="169" t="s">
        <v>1235</v>
      </c>
      <c r="AD1580" s="170">
        <v>3202036</v>
      </c>
      <c r="AE1580" s="169" t="s">
        <v>1236</v>
      </c>
      <c r="AF1580" s="169" t="s">
        <v>1237</v>
      </c>
      <c r="AG1580" s="168" t="s">
        <v>1311</v>
      </c>
      <c r="AH1580" s="192"/>
    </row>
    <row r="1581" spans="1:34" ht="98.25" customHeight="1" x14ac:dyDescent="0.25">
      <c r="A1581" s="192"/>
      <c r="B1581" s="168" t="s">
        <v>1314</v>
      </c>
      <c r="C1581" s="168" t="s">
        <v>1388</v>
      </c>
      <c r="D1581" s="168" t="s">
        <v>1403</v>
      </c>
      <c r="E1581" s="183" t="s">
        <v>1403</v>
      </c>
      <c r="F1581" s="168" t="s">
        <v>1223</v>
      </c>
      <c r="G1581" s="183" t="s">
        <v>1312</v>
      </c>
      <c r="H1581" s="168" t="s">
        <v>1117</v>
      </c>
      <c r="I1581" s="168" t="s">
        <v>1118</v>
      </c>
      <c r="J1581" s="184">
        <v>0</v>
      </c>
      <c r="K1581" s="185"/>
      <c r="L1581" s="168"/>
      <c r="M1581" s="185"/>
      <c r="N1581" s="168"/>
      <c r="O1581" s="168"/>
      <c r="P1581" s="168" t="s">
        <v>1404</v>
      </c>
      <c r="Q1581" s="168"/>
      <c r="R1581" s="168"/>
      <c r="S1581" s="168"/>
      <c r="T1581" s="168"/>
      <c r="U1581" s="168" t="s">
        <v>1389</v>
      </c>
      <c r="V1581" s="168" t="s">
        <v>1390</v>
      </c>
      <c r="W1581" s="168" t="s">
        <v>1165</v>
      </c>
      <c r="X1581" s="183" t="s">
        <v>1160</v>
      </c>
      <c r="Y1581" s="168" t="s">
        <v>55</v>
      </c>
      <c r="Z1581" s="170">
        <v>2017011000179</v>
      </c>
      <c r="AA1581" s="170" t="s">
        <v>1238</v>
      </c>
      <c r="AB1581" s="169" t="s">
        <v>1179</v>
      </c>
      <c r="AC1581" s="169" t="s">
        <v>1180</v>
      </c>
      <c r="AD1581" s="170">
        <v>3202008</v>
      </c>
      <c r="AE1581" s="169" t="s">
        <v>1181</v>
      </c>
      <c r="AF1581" s="169" t="s">
        <v>1319</v>
      </c>
      <c r="AG1581" s="168" t="s">
        <v>1192</v>
      </c>
      <c r="AH1581" s="192"/>
    </row>
    <row r="1582" spans="1:34" ht="98.25" customHeight="1" x14ac:dyDescent="0.25">
      <c r="A1582" s="192"/>
      <c r="B1582" s="168" t="s">
        <v>1314</v>
      </c>
      <c r="C1582" s="168" t="s">
        <v>1388</v>
      </c>
      <c r="D1582" s="168" t="s">
        <v>1405</v>
      </c>
      <c r="E1582" s="183" t="s">
        <v>1405</v>
      </c>
      <c r="F1582" s="168" t="s">
        <v>1116</v>
      </c>
      <c r="G1582" s="183" t="s">
        <v>1158</v>
      </c>
      <c r="H1582" s="168" t="s">
        <v>1117</v>
      </c>
      <c r="I1582" s="168" t="s">
        <v>1118</v>
      </c>
      <c r="J1582" s="184">
        <v>15532704</v>
      </c>
      <c r="K1582" s="185"/>
      <c r="L1582" s="168"/>
      <c r="M1582" s="185"/>
      <c r="N1582" s="168"/>
      <c r="O1582" s="168" t="s">
        <v>1133</v>
      </c>
      <c r="P1582" s="168"/>
      <c r="Q1582" s="168"/>
      <c r="R1582" s="168"/>
      <c r="S1582" s="168"/>
      <c r="T1582" s="168"/>
      <c r="U1582" s="168"/>
      <c r="V1582" s="168"/>
      <c r="W1582" s="168" t="s">
        <v>1165</v>
      </c>
      <c r="X1582" s="183" t="s">
        <v>1160</v>
      </c>
      <c r="Y1582" s="168" t="s">
        <v>55</v>
      </c>
      <c r="Z1582" s="170">
        <v>2017011000179</v>
      </c>
      <c r="AA1582" s="170" t="s">
        <v>1238</v>
      </c>
      <c r="AB1582" s="169" t="s">
        <v>1166</v>
      </c>
      <c r="AC1582" s="169" t="s">
        <v>1167</v>
      </c>
      <c r="AD1582" s="170">
        <v>3202032</v>
      </c>
      <c r="AE1582" s="169" t="s">
        <v>1217</v>
      </c>
      <c r="AF1582" s="169" t="s">
        <v>1289</v>
      </c>
      <c r="AG1582" s="168" t="s">
        <v>1151</v>
      </c>
      <c r="AH1582" s="192"/>
    </row>
    <row r="1583" spans="1:34" ht="98.25" customHeight="1" x14ac:dyDescent="0.25">
      <c r="A1583" s="192"/>
      <c r="B1583" s="168" t="s">
        <v>1314</v>
      </c>
      <c r="C1583" s="168" t="s">
        <v>1388</v>
      </c>
      <c r="D1583" s="168" t="s">
        <v>1405</v>
      </c>
      <c r="E1583" s="183" t="s">
        <v>1405</v>
      </c>
      <c r="F1583" s="168" t="s">
        <v>1116</v>
      </c>
      <c r="G1583" s="183" t="s">
        <v>1158</v>
      </c>
      <c r="H1583" s="168" t="s">
        <v>1117</v>
      </c>
      <c r="I1583" s="168" t="s">
        <v>1118</v>
      </c>
      <c r="J1583" s="184">
        <v>15532704</v>
      </c>
      <c r="K1583" s="185"/>
      <c r="L1583" s="168"/>
      <c r="M1583" s="185"/>
      <c r="N1583" s="168"/>
      <c r="O1583" s="168" t="s">
        <v>1133</v>
      </c>
      <c r="P1583" s="168"/>
      <c r="Q1583" s="168"/>
      <c r="R1583" s="168"/>
      <c r="S1583" s="168"/>
      <c r="T1583" s="168"/>
      <c r="U1583" s="168"/>
      <c r="V1583" s="168"/>
      <c r="W1583" s="168" t="s">
        <v>1165</v>
      </c>
      <c r="X1583" s="183" t="s">
        <v>1160</v>
      </c>
      <c r="Y1583" s="168" t="s">
        <v>55</v>
      </c>
      <c r="Z1583" s="170">
        <v>2017011000179</v>
      </c>
      <c r="AA1583" s="170" t="s">
        <v>1238</v>
      </c>
      <c r="AB1583" s="169" t="s">
        <v>1166</v>
      </c>
      <c r="AC1583" s="169" t="s">
        <v>1167</v>
      </c>
      <c r="AD1583" s="170">
        <v>3202032</v>
      </c>
      <c r="AE1583" s="169" t="s">
        <v>1217</v>
      </c>
      <c r="AF1583" s="169" t="s">
        <v>1289</v>
      </c>
      <c r="AG1583" s="168" t="s">
        <v>1151</v>
      </c>
      <c r="AH1583" s="192"/>
    </row>
    <row r="1584" spans="1:34" ht="98.25" customHeight="1" x14ac:dyDescent="0.25">
      <c r="A1584" s="192"/>
      <c r="B1584" s="168" t="s">
        <v>1314</v>
      </c>
      <c r="C1584" s="168" t="s">
        <v>1388</v>
      </c>
      <c r="D1584" s="168" t="s">
        <v>1405</v>
      </c>
      <c r="E1584" s="183" t="s">
        <v>1405</v>
      </c>
      <c r="F1584" s="168" t="s">
        <v>1116</v>
      </c>
      <c r="G1584" s="183" t="s">
        <v>1158</v>
      </c>
      <c r="H1584" s="168" t="s">
        <v>1117</v>
      </c>
      <c r="I1584" s="168" t="s">
        <v>1118</v>
      </c>
      <c r="J1584" s="184">
        <v>36660175</v>
      </c>
      <c r="K1584" s="185"/>
      <c r="L1584" s="168"/>
      <c r="M1584" s="185"/>
      <c r="N1584" s="168"/>
      <c r="O1584" s="168" t="s">
        <v>1133</v>
      </c>
      <c r="P1584" s="168"/>
      <c r="Q1584" s="168"/>
      <c r="R1584" s="168"/>
      <c r="S1584" s="168"/>
      <c r="T1584" s="168"/>
      <c r="U1584" s="168"/>
      <c r="V1584" s="168"/>
      <c r="W1584" s="168" t="s">
        <v>1165</v>
      </c>
      <c r="X1584" s="183" t="s">
        <v>1160</v>
      </c>
      <c r="Y1584" s="168" t="s">
        <v>55</v>
      </c>
      <c r="Z1584" s="170">
        <v>2017011000179</v>
      </c>
      <c r="AA1584" s="170" t="s">
        <v>1238</v>
      </c>
      <c r="AB1584" s="169" t="s">
        <v>1166</v>
      </c>
      <c r="AC1584" s="169" t="s">
        <v>1167</v>
      </c>
      <c r="AD1584" s="170">
        <v>3202032</v>
      </c>
      <c r="AE1584" s="169" t="s">
        <v>1217</v>
      </c>
      <c r="AF1584" s="169" t="s">
        <v>1289</v>
      </c>
      <c r="AG1584" s="168" t="s">
        <v>1128</v>
      </c>
      <c r="AH1584" s="192"/>
    </row>
    <row r="1585" spans="1:34" ht="98.25" customHeight="1" x14ac:dyDescent="0.25">
      <c r="A1585" s="192"/>
      <c r="B1585" s="168" t="s">
        <v>1314</v>
      </c>
      <c r="C1585" s="168" t="s">
        <v>1388</v>
      </c>
      <c r="D1585" s="168" t="s">
        <v>1405</v>
      </c>
      <c r="E1585" s="183" t="s">
        <v>1405</v>
      </c>
      <c r="F1585" s="168" t="s">
        <v>1152</v>
      </c>
      <c r="G1585" s="183" t="s">
        <v>1158</v>
      </c>
      <c r="H1585" s="168" t="s">
        <v>1117</v>
      </c>
      <c r="I1585" s="168" t="s">
        <v>1118</v>
      </c>
      <c r="J1585" s="184">
        <v>1713750</v>
      </c>
      <c r="K1585" s="185"/>
      <c r="L1585" s="168"/>
      <c r="M1585" s="185"/>
      <c r="N1585" s="168"/>
      <c r="O1585" s="168" t="s">
        <v>1133</v>
      </c>
      <c r="P1585" s="168"/>
      <c r="Q1585" s="168"/>
      <c r="R1585" s="168"/>
      <c r="S1585" s="168"/>
      <c r="T1585" s="168"/>
      <c r="U1585" s="168"/>
      <c r="V1585" s="168"/>
      <c r="W1585" s="168" t="s">
        <v>1165</v>
      </c>
      <c r="X1585" s="183" t="s">
        <v>1160</v>
      </c>
      <c r="Y1585" s="168" t="s">
        <v>55</v>
      </c>
      <c r="Z1585" s="170">
        <v>2017011000179</v>
      </c>
      <c r="AA1585" s="170" t="s">
        <v>1238</v>
      </c>
      <c r="AB1585" s="169" t="s">
        <v>1166</v>
      </c>
      <c r="AC1585" s="169" t="s">
        <v>1167</v>
      </c>
      <c r="AD1585" s="170">
        <v>3202032</v>
      </c>
      <c r="AE1585" s="169" t="s">
        <v>1168</v>
      </c>
      <c r="AF1585" s="169" t="s">
        <v>1169</v>
      </c>
      <c r="AG1585" s="168" t="s">
        <v>1126</v>
      </c>
      <c r="AH1585" s="192"/>
    </row>
    <row r="1586" spans="1:34" ht="98.25" customHeight="1" x14ac:dyDescent="0.25">
      <c r="A1586" s="192"/>
      <c r="B1586" s="168" t="s">
        <v>1314</v>
      </c>
      <c r="C1586" s="168" t="s">
        <v>1388</v>
      </c>
      <c r="D1586" s="168" t="s">
        <v>1405</v>
      </c>
      <c r="E1586" s="183" t="s">
        <v>1405</v>
      </c>
      <c r="F1586" s="168" t="s">
        <v>1152</v>
      </c>
      <c r="G1586" s="183" t="s">
        <v>1158</v>
      </c>
      <c r="H1586" s="168" t="s">
        <v>1117</v>
      </c>
      <c r="I1586" s="168" t="s">
        <v>1118</v>
      </c>
      <c r="J1586" s="184">
        <v>4000000</v>
      </c>
      <c r="K1586" s="185"/>
      <c r="L1586" s="168"/>
      <c r="M1586" s="185"/>
      <c r="N1586" s="168"/>
      <c r="O1586" s="168" t="s">
        <v>1133</v>
      </c>
      <c r="P1586" s="168"/>
      <c r="Q1586" s="168"/>
      <c r="R1586" s="168"/>
      <c r="S1586" s="168"/>
      <c r="T1586" s="168"/>
      <c r="U1586" s="168"/>
      <c r="V1586" s="168"/>
      <c r="W1586" s="168" t="s">
        <v>1165</v>
      </c>
      <c r="X1586" s="183" t="s">
        <v>1160</v>
      </c>
      <c r="Y1586" s="168" t="s">
        <v>55</v>
      </c>
      <c r="Z1586" s="170">
        <v>2017011000179</v>
      </c>
      <c r="AA1586" s="170" t="s">
        <v>1238</v>
      </c>
      <c r="AB1586" s="169" t="s">
        <v>1166</v>
      </c>
      <c r="AC1586" s="169" t="s">
        <v>1167</v>
      </c>
      <c r="AD1586" s="170">
        <v>3202032</v>
      </c>
      <c r="AE1586" s="169" t="s">
        <v>1217</v>
      </c>
      <c r="AF1586" s="169" t="s">
        <v>1218</v>
      </c>
      <c r="AG1586" s="168" t="s">
        <v>1124</v>
      </c>
      <c r="AH1586" s="192"/>
    </row>
    <row r="1587" spans="1:34" ht="98.25" customHeight="1" x14ac:dyDescent="0.25">
      <c r="A1587" s="192"/>
      <c r="B1587" s="168" t="s">
        <v>1314</v>
      </c>
      <c r="C1587" s="168" t="s">
        <v>1388</v>
      </c>
      <c r="D1587" s="168" t="s">
        <v>1405</v>
      </c>
      <c r="E1587" s="183" t="s">
        <v>1405</v>
      </c>
      <c r="F1587" s="168" t="s">
        <v>1152</v>
      </c>
      <c r="G1587" s="183" t="s">
        <v>1158</v>
      </c>
      <c r="H1587" s="168" t="s">
        <v>1117</v>
      </c>
      <c r="I1587" s="168" t="s">
        <v>1118</v>
      </c>
      <c r="J1587" s="184">
        <v>5000000</v>
      </c>
      <c r="K1587" s="185"/>
      <c r="L1587" s="168"/>
      <c r="M1587" s="185"/>
      <c r="N1587" s="168"/>
      <c r="O1587" s="168" t="s">
        <v>1133</v>
      </c>
      <c r="P1587" s="168"/>
      <c r="Q1587" s="168"/>
      <c r="R1587" s="168"/>
      <c r="S1587" s="168"/>
      <c r="T1587" s="168"/>
      <c r="U1587" s="168"/>
      <c r="V1587" s="168"/>
      <c r="W1587" s="168" t="s">
        <v>1165</v>
      </c>
      <c r="X1587" s="183" t="s">
        <v>1160</v>
      </c>
      <c r="Y1587" s="168" t="s">
        <v>55</v>
      </c>
      <c r="Z1587" s="170">
        <v>2017011000179</v>
      </c>
      <c r="AA1587" s="170" t="s">
        <v>1238</v>
      </c>
      <c r="AB1587" s="169" t="s">
        <v>1166</v>
      </c>
      <c r="AC1587" s="169" t="s">
        <v>1167</v>
      </c>
      <c r="AD1587" s="170">
        <v>3202032</v>
      </c>
      <c r="AE1587" s="169" t="s">
        <v>1217</v>
      </c>
      <c r="AF1587" s="169" t="s">
        <v>1289</v>
      </c>
      <c r="AG1587" s="168" t="s">
        <v>1126</v>
      </c>
      <c r="AH1587" s="192"/>
    </row>
    <row r="1588" spans="1:34" ht="98.25" customHeight="1" x14ac:dyDescent="0.25">
      <c r="A1588" s="192"/>
      <c r="B1588" s="168" t="s">
        <v>1314</v>
      </c>
      <c r="C1588" s="168" t="s">
        <v>1388</v>
      </c>
      <c r="D1588" s="168" t="s">
        <v>1405</v>
      </c>
      <c r="E1588" s="183" t="s">
        <v>1405</v>
      </c>
      <c r="F1588" s="168" t="s">
        <v>1152</v>
      </c>
      <c r="G1588" s="183" t="s">
        <v>1158</v>
      </c>
      <c r="H1588" s="168" t="s">
        <v>1117</v>
      </c>
      <c r="I1588" s="168" t="s">
        <v>1118</v>
      </c>
      <c r="J1588" s="184">
        <v>9461766</v>
      </c>
      <c r="K1588" s="185"/>
      <c r="L1588" s="168"/>
      <c r="M1588" s="185"/>
      <c r="N1588" s="168"/>
      <c r="O1588" s="168" t="s">
        <v>1133</v>
      </c>
      <c r="P1588" s="168"/>
      <c r="Q1588" s="168"/>
      <c r="R1588" s="168"/>
      <c r="S1588" s="168"/>
      <c r="T1588" s="168"/>
      <c r="U1588" s="168"/>
      <c r="V1588" s="168"/>
      <c r="W1588" s="168" t="s">
        <v>1165</v>
      </c>
      <c r="X1588" s="183" t="s">
        <v>1160</v>
      </c>
      <c r="Y1588" s="168" t="s">
        <v>55</v>
      </c>
      <c r="Z1588" s="170">
        <v>2017011000179</v>
      </c>
      <c r="AA1588" s="170" t="s">
        <v>1238</v>
      </c>
      <c r="AB1588" s="169" t="s">
        <v>1166</v>
      </c>
      <c r="AC1588" s="169" t="s">
        <v>1167</v>
      </c>
      <c r="AD1588" s="170">
        <v>3202032</v>
      </c>
      <c r="AE1588" s="169" t="s">
        <v>1217</v>
      </c>
      <c r="AF1588" s="169" t="s">
        <v>1218</v>
      </c>
      <c r="AG1588" s="168" t="s">
        <v>1150</v>
      </c>
      <c r="AH1588" s="192"/>
    </row>
    <row r="1589" spans="1:34" ht="98.25" customHeight="1" x14ac:dyDescent="0.25">
      <c r="A1589" s="192"/>
      <c r="B1589" s="168" t="s">
        <v>1314</v>
      </c>
      <c r="C1589" s="168" t="s">
        <v>1388</v>
      </c>
      <c r="D1589" s="168" t="s">
        <v>1405</v>
      </c>
      <c r="E1589" s="183" t="s">
        <v>1405</v>
      </c>
      <c r="F1589" s="168" t="s">
        <v>1223</v>
      </c>
      <c r="G1589" s="183" t="s">
        <v>1312</v>
      </c>
      <c r="H1589" s="168" t="s">
        <v>1117</v>
      </c>
      <c r="I1589" s="168" t="s">
        <v>1118</v>
      </c>
      <c r="J1589" s="184">
        <v>0</v>
      </c>
      <c r="K1589" s="185"/>
      <c r="L1589" s="168"/>
      <c r="M1589" s="185"/>
      <c r="N1589" s="168"/>
      <c r="O1589" s="168" t="s">
        <v>1133</v>
      </c>
      <c r="P1589" s="168"/>
      <c r="Q1589" s="168"/>
      <c r="R1589" s="168"/>
      <c r="S1589" s="168"/>
      <c r="T1589" s="168"/>
      <c r="U1589" s="168"/>
      <c r="V1589" s="168"/>
      <c r="W1589" s="168" t="s">
        <v>1165</v>
      </c>
      <c r="X1589" s="183" t="s">
        <v>1160</v>
      </c>
      <c r="Y1589" s="168" t="s">
        <v>55</v>
      </c>
      <c r="Z1589" s="170">
        <v>2017011000179</v>
      </c>
      <c r="AA1589" s="170" t="s">
        <v>1238</v>
      </c>
      <c r="AB1589" s="169" t="s">
        <v>1166</v>
      </c>
      <c r="AC1589" s="169" t="s">
        <v>1167</v>
      </c>
      <c r="AD1589" s="170">
        <v>3202032</v>
      </c>
      <c r="AE1589" s="169" t="s">
        <v>1217</v>
      </c>
      <c r="AF1589" s="169" t="s">
        <v>1289</v>
      </c>
      <c r="AG1589" s="168" t="s">
        <v>1124</v>
      </c>
      <c r="AH1589" s="192"/>
    </row>
    <row r="1590" spans="1:34" ht="98.25" customHeight="1" x14ac:dyDescent="0.25">
      <c r="A1590" s="192"/>
      <c r="B1590" s="168" t="s">
        <v>1314</v>
      </c>
      <c r="C1590" s="168" t="s">
        <v>1388</v>
      </c>
      <c r="D1590" s="168" t="s">
        <v>1405</v>
      </c>
      <c r="E1590" s="183" t="s">
        <v>1405</v>
      </c>
      <c r="F1590" s="168" t="s">
        <v>1223</v>
      </c>
      <c r="G1590" s="183" t="s">
        <v>1312</v>
      </c>
      <c r="H1590" s="168" t="s">
        <v>1117</v>
      </c>
      <c r="I1590" s="168" t="s">
        <v>1118</v>
      </c>
      <c r="J1590" s="184">
        <v>0</v>
      </c>
      <c r="K1590" s="185"/>
      <c r="L1590" s="168"/>
      <c r="M1590" s="185"/>
      <c r="N1590" s="168"/>
      <c r="O1590" s="168" t="s">
        <v>1133</v>
      </c>
      <c r="P1590" s="168"/>
      <c r="Q1590" s="168"/>
      <c r="R1590" s="168"/>
      <c r="S1590" s="168"/>
      <c r="T1590" s="168"/>
      <c r="U1590" s="168"/>
      <c r="V1590" s="168"/>
      <c r="W1590" s="168" t="s">
        <v>1165</v>
      </c>
      <c r="X1590" s="183" t="s">
        <v>1160</v>
      </c>
      <c r="Y1590" s="168" t="s">
        <v>55</v>
      </c>
      <c r="Z1590" s="170">
        <v>2017011000179</v>
      </c>
      <c r="AA1590" s="170" t="s">
        <v>1238</v>
      </c>
      <c r="AB1590" s="169" t="s">
        <v>1166</v>
      </c>
      <c r="AC1590" s="169" t="s">
        <v>1167</v>
      </c>
      <c r="AD1590" s="170">
        <v>3202032</v>
      </c>
      <c r="AE1590" s="169" t="s">
        <v>1217</v>
      </c>
      <c r="AF1590" s="169" t="s">
        <v>1289</v>
      </c>
      <c r="AG1590" s="168" t="s">
        <v>1124</v>
      </c>
      <c r="AH1590" s="192"/>
    </row>
    <row r="1591" spans="1:34" ht="98.25" customHeight="1" x14ac:dyDescent="0.25">
      <c r="A1591" s="192"/>
      <c r="B1591" s="168" t="s">
        <v>1314</v>
      </c>
      <c r="C1591" s="168" t="s">
        <v>1388</v>
      </c>
      <c r="D1591" s="168" t="s">
        <v>1405</v>
      </c>
      <c r="E1591" s="183" t="s">
        <v>1405</v>
      </c>
      <c r="F1591" s="168" t="s">
        <v>1223</v>
      </c>
      <c r="G1591" s="183" t="s">
        <v>1312</v>
      </c>
      <c r="H1591" s="168" t="s">
        <v>1117</v>
      </c>
      <c r="I1591" s="168" t="s">
        <v>1118</v>
      </c>
      <c r="J1591" s="184">
        <v>0</v>
      </c>
      <c r="K1591" s="185"/>
      <c r="L1591" s="168"/>
      <c r="M1591" s="185"/>
      <c r="N1591" s="168"/>
      <c r="O1591" s="168" t="s">
        <v>1133</v>
      </c>
      <c r="P1591" s="168"/>
      <c r="Q1591" s="168"/>
      <c r="R1591" s="168"/>
      <c r="S1591" s="168"/>
      <c r="T1591" s="168"/>
      <c r="U1591" s="168"/>
      <c r="V1591" s="168"/>
      <c r="W1591" s="168" t="s">
        <v>1165</v>
      </c>
      <c r="X1591" s="183" t="s">
        <v>1160</v>
      </c>
      <c r="Y1591" s="168" t="s">
        <v>55</v>
      </c>
      <c r="Z1591" s="170">
        <v>2017011000179</v>
      </c>
      <c r="AA1591" s="170" t="s">
        <v>1238</v>
      </c>
      <c r="AB1591" s="169" t="s">
        <v>1166</v>
      </c>
      <c r="AC1591" s="169" t="s">
        <v>1167</v>
      </c>
      <c r="AD1591" s="170">
        <v>3202032</v>
      </c>
      <c r="AE1591" s="169" t="s">
        <v>1217</v>
      </c>
      <c r="AF1591" s="169" t="s">
        <v>1289</v>
      </c>
      <c r="AG1591" s="168" t="s">
        <v>1124</v>
      </c>
      <c r="AH1591" s="192"/>
    </row>
    <row r="1592" spans="1:34" ht="98.25" customHeight="1" x14ac:dyDescent="0.25">
      <c r="A1592" s="192"/>
      <c r="B1592" s="168" t="s">
        <v>1314</v>
      </c>
      <c r="C1592" s="168" t="s">
        <v>1388</v>
      </c>
      <c r="D1592" s="168" t="s">
        <v>1405</v>
      </c>
      <c r="E1592" s="183" t="s">
        <v>1405</v>
      </c>
      <c r="F1592" s="168" t="s">
        <v>1223</v>
      </c>
      <c r="G1592" s="183" t="s">
        <v>1312</v>
      </c>
      <c r="H1592" s="168" t="s">
        <v>1117</v>
      </c>
      <c r="I1592" s="168" t="s">
        <v>1118</v>
      </c>
      <c r="J1592" s="184">
        <v>0</v>
      </c>
      <c r="K1592" s="185"/>
      <c r="L1592" s="168"/>
      <c r="M1592" s="185"/>
      <c r="N1592" s="168"/>
      <c r="O1592" s="168" t="s">
        <v>1133</v>
      </c>
      <c r="P1592" s="168"/>
      <c r="Q1592" s="168"/>
      <c r="R1592" s="168"/>
      <c r="S1592" s="168"/>
      <c r="T1592" s="168"/>
      <c r="U1592" s="168"/>
      <c r="V1592" s="168"/>
      <c r="W1592" s="168" t="s">
        <v>1165</v>
      </c>
      <c r="X1592" s="183" t="s">
        <v>1160</v>
      </c>
      <c r="Y1592" s="168" t="s">
        <v>55</v>
      </c>
      <c r="Z1592" s="170">
        <v>2017011000179</v>
      </c>
      <c r="AA1592" s="170" t="s">
        <v>1238</v>
      </c>
      <c r="AB1592" s="169" t="s">
        <v>1166</v>
      </c>
      <c r="AC1592" s="169" t="s">
        <v>1167</v>
      </c>
      <c r="AD1592" s="170">
        <v>3202032</v>
      </c>
      <c r="AE1592" s="169" t="s">
        <v>1217</v>
      </c>
      <c r="AF1592" s="169" t="s">
        <v>1289</v>
      </c>
      <c r="AG1592" s="168" t="s">
        <v>1124</v>
      </c>
      <c r="AH1592" s="192"/>
    </row>
    <row r="1593" spans="1:34" ht="98.25" customHeight="1" x14ac:dyDescent="0.25">
      <c r="A1593" s="192"/>
      <c r="B1593" s="168" t="s">
        <v>1314</v>
      </c>
      <c r="C1593" s="168" t="s">
        <v>1388</v>
      </c>
      <c r="D1593" s="168" t="s">
        <v>1405</v>
      </c>
      <c r="E1593" s="183" t="s">
        <v>1405</v>
      </c>
      <c r="F1593" s="168" t="s">
        <v>1223</v>
      </c>
      <c r="G1593" s="183" t="s">
        <v>1312</v>
      </c>
      <c r="H1593" s="168" t="s">
        <v>1117</v>
      </c>
      <c r="I1593" s="168" t="s">
        <v>1118</v>
      </c>
      <c r="J1593" s="184">
        <v>0</v>
      </c>
      <c r="K1593" s="185"/>
      <c r="L1593" s="168"/>
      <c r="M1593" s="185"/>
      <c r="N1593" s="168"/>
      <c r="O1593" s="168" t="s">
        <v>1133</v>
      </c>
      <c r="P1593" s="168"/>
      <c r="Q1593" s="168"/>
      <c r="R1593" s="168"/>
      <c r="S1593" s="168"/>
      <c r="T1593" s="168"/>
      <c r="U1593" s="168"/>
      <c r="V1593" s="168"/>
      <c r="W1593" s="168" t="s">
        <v>1165</v>
      </c>
      <c r="X1593" s="183" t="s">
        <v>1160</v>
      </c>
      <c r="Y1593" s="168" t="s">
        <v>55</v>
      </c>
      <c r="Z1593" s="170">
        <v>2017011000179</v>
      </c>
      <c r="AA1593" s="170" t="s">
        <v>1238</v>
      </c>
      <c r="AB1593" s="169" t="s">
        <v>1166</v>
      </c>
      <c r="AC1593" s="169" t="s">
        <v>1167</v>
      </c>
      <c r="AD1593" s="170">
        <v>3202032</v>
      </c>
      <c r="AE1593" s="169" t="s">
        <v>1217</v>
      </c>
      <c r="AF1593" s="169" t="s">
        <v>1289</v>
      </c>
      <c r="AG1593" s="168" t="s">
        <v>1124</v>
      </c>
      <c r="AH1593" s="192"/>
    </row>
    <row r="1594" spans="1:34" ht="98.25" customHeight="1" x14ac:dyDescent="0.25">
      <c r="A1594" s="192"/>
      <c r="B1594" s="168" t="s">
        <v>1314</v>
      </c>
      <c r="C1594" s="168" t="s">
        <v>1388</v>
      </c>
      <c r="D1594" s="168" t="s">
        <v>1405</v>
      </c>
      <c r="E1594" s="183" t="s">
        <v>1405</v>
      </c>
      <c r="F1594" s="168" t="s">
        <v>1223</v>
      </c>
      <c r="G1594" s="183" t="s">
        <v>1312</v>
      </c>
      <c r="H1594" s="168" t="s">
        <v>1117</v>
      </c>
      <c r="I1594" s="168" t="s">
        <v>1118</v>
      </c>
      <c r="J1594" s="184">
        <v>0</v>
      </c>
      <c r="K1594" s="185"/>
      <c r="L1594" s="168"/>
      <c r="M1594" s="185"/>
      <c r="N1594" s="168"/>
      <c r="O1594" s="168" t="s">
        <v>1133</v>
      </c>
      <c r="P1594" s="168"/>
      <c r="Q1594" s="168"/>
      <c r="R1594" s="168"/>
      <c r="S1594" s="168"/>
      <c r="T1594" s="168"/>
      <c r="U1594" s="168"/>
      <c r="V1594" s="168"/>
      <c r="W1594" s="168" t="s">
        <v>1165</v>
      </c>
      <c r="X1594" s="183" t="s">
        <v>1160</v>
      </c>
      <c r="Y1594" s="168" t="s">
        <v>55</v>
      </c>
      <c r="Z1594" s="170">
        <v>2017011000179</v>
      </c>
      <c r="AA1594" s="170" t="s">
        <v>1238</v>
      </c>
      <c r="AB1594" s="169" t="s">
        <v>1166</v>
      </c>
      <c r="AC1594" s="169" t="s">
        <v>1167</v>
      </c>
      <c r="AD1594" s="170">
        <v>3202032</v>
      </c>
      <c r="AE1594" s="169" t="s">
        <v>1217</v>
      </c>
      <c r="AF1594" s="169" t="s">
        <v>1289</v>
      </c>
      <c r="AG1594" s="168" t="s">
        <v>1150</v>
      </c>
      <c r="AH1594" s="192"/>
    </row>
    <row r="1595" spans="1:34" ht="98.25" customHeight="1" x14ac:dyDescent="0.25">
      <c r="A1595" s="192"/>
      <c r="B1595" s="168" t="s">
        <v>1314</v>
      </c>
      <c r="C1595" s="168" t="s">
        <v>1388</v>
      </c>
      <c r="D1595" s="168" t="s">
        <v>1405</v>
      </c>
      <c r="E1595" s="183" t="s">
        <v>1405</v>
      </c>
      <c r="F1595" s="168" t="s">
        <v>1116</v>
      </c>
      <c r="G1595" s="183" t="s">
        <v>1158</v>
      </c>
      <c r="H1595" s="168" t="s">
        <v>1117</v>
      </c>
      <c r="I1595" s="168" t="s">
        <v>1118</v>
      </c>
      <c r="J1595" s="184">
        <v>15532704</v>
      </c>
      <c r="K1595" s="185"/>
      <c r="L1595" s="168"/>
      <c r="M1595" s="185"/>
      <c r="N1595" s="168"/>
      <c r="O1595" s="168"/>
      <c r="P1595" s="168"/>
      <c r="Q1595" s="168"/>
      <c r="R1595" s="168"/>
      <c r="S1595" s="168"/>
      <c r="T1595" s="168"/>
      <c r="U1595" s="168"/>
      <c r="V1595" s="168"/>
      <c r="W1595" s="168" t="s">
        <v>1165</v>
      </c>
      <c r="X1595" s="183" t="s">
        <v>1160</v>
      </c>
      <c r="Y1595" s="168" t="s">
        <v>55</v>
      </c>
      <c r="Z1595" s="170">
        <v>2017011000179</v>
      </c>
      <c r="AA1595" s="170" t="s">
        <v>1238</v>
      </c>
      <c r="AB1595" s="169" t="s">
        <v>1166</v>
      </c>
      <c r="AC1595" s="169" t="s">
        <v>1269</v>
      </c>
      <c r="AD1595" s="170">
        <v>3202005</v>
      </c>
      <c r="AE1595" s="169" t="s">
        <v>1270</v>
      </c>
      <c r="AF1595" s="169" t="s">
        <v>1272</v>
      </c>
      <c r="AG1595" s="168" t="s">
        <v>1151</v>
      </c>
      <c r="AH1595" s="192"/>
    </row>
    <row r="1596" spans="1:34" ht="98.25" customHeight="1" x14ac:dyDescent="0.25">
      <c r="A1596" s="192"/>
      <c r="B1596" s="168" t="s">
        <v>1314</v>
      </c>
      <c r="C1596" s="168" t="s">
        <v>1388</v>
      </c>
      <c r="D1596" s="168" t="s">
        <v>1405</v>
      </c>
      <c r="E1596" s="183" t="s">
        <v>1405</v>
      </c>
      <c r="F1596" s="168" t="s">
        <v>1116</v>
      </c>
      <c r="G1596" s="183" t="s">
        <v>1158</v>
      </c>
      <c r="H1596" s="168" t="s">
        <v>1117</v>
      </c>
      <c r="I1596" s="168" t="s">
        <v>1118</v>
      </c>
      <c r="J1596" s="184">
        <v>15532704</v>
      </c>
      <c r="K1596" s="185"/>
      <c r="L1596" s="168"/>
      <c r="M1596" s="185"/>
      <c r="N1596" s="168"/>
      <c r="O1596" s="168"/>
      <c r="P1596" s="168"/>
      <c r="Q1596" s="168"/>
      <c r="R1596" s="168"/>
      <c r="S1596" s="168"/>
      <c r="T1596" s="168"/>
      <c r="U1596" s="168"/>
      <c r="V1596" s="168"/>
      <c r="W1596" s="168" t="s">
        <v>1165</v>
      </c>
      <c r="X1596" s="183" t="s">
        <v>1160</v>
      </c>
      <c r="Y1596" s="168" t="s">
        <v>55</v>
      </c>
      <c r="Z1596" s="170">
        <v>2017011000179</v>
      </c>
      <c r="AA1596" s="170" t="s">
        <v>1238</v>
      </c>
      <c r="AB1596" s="169" t="s">
        <v>1166</v>
      </c>
      <c r="AC1596" s="169" t="s">
        <v>1269</v>
      </c>
      <c r="AD1596" s="170">
        <v>3202005</v>
      </c>
      <c r="AE1596" s="169" t="s">
        <v>1270</v>
      </c>
      <c r="AF1596" s="169" t="s">
        <v>1272</v>
      </c>
      <c r="AG1596" s="168" t="s">
        <v>1151</v>
      </c>
      <c r="AH1596" s="192"/>
    </row>
    <row r="1597" spans="1:34" ht="98.25" customHeight="1" x14ac:dyDescent="0.25">
      <c r="A1597" s="192"/>
      <c r="B1597" s="168" t="s">
        <v>1314</v>
      </c>
      <c r="C1597" s="168" t="s">
        <v>1388</v>
      </c>
      <c r="D1597" s="168" t="s">
        <v>1405</v>
      </c>
      <c r="E1597" s="183" t="s">
        <v>1405</v>
      </c>
      <c r="F1597" s="168" t="s">
        <v>1116</v>
      </c>
      <c r="G1597" s="183" t="s">
        <v>1158</v>
      </c>
      <c r="H1597" s="168" t="s">
        <v>1117</v>
      </c>
      <c r="I1597" s="168" t="s">
        <v>1118</v>
      </c>
      <c r="J1597" s="184">
        <v>15532704</v>
      </c>
      <c r="K1597" s="185"/>
      <c r="L1597" s="168"/>
      <c r="M1597" s="185"/>
      <c r="N1597" s="168"/>
      <c r="O1597" s="168"/>
      <c r="P1597" s="168"/>
      <c r="Q1597" s="168"/>
      <c r="R1597" s="168"/>
      <c r="S1597" s="168"/>
      <c r="T1597" s="168"/>
      <c r="U1597" s="168"/>
      <c r="V1597" s="168"/>
      <c r="W1597" s="168" t="s">
        <v>1165</v>
      </c>
      <c r="X1597" s="183" t="s">
        <v>1160</v>
      </c>
      <c r="Y1597" s="168" t="s">
        <v>55</v>
      </c>
      <c r="Z1597" s="170">
        <v>2017011000179</v>
      </c>
      <c r="AA1597" s="170" t="s">
        <v>1238</v>
      </c>
      <c r="AB1597" s="169" t="s">
        <v>1166</v>
      </c>
      <c r="AC1597" s="169" t="s">
        <v>1269</v>
      </c>
      <c r="AD1597" s="170">
        <v>3202005</v>
      </c>
      <c r="AE1597" s="169" t="s">
        <v>1270</v>
      </c>
      <c r="AF1597" s="169" t="s">
        <v>1272</v>
      </c>
      <c r="AG1597" s="168" t="s">
        <v>1151</v>
      </c>
      <c r="AH1597" s="192"/>
    </row>
    <row r="1598" spans="1:34" ht="98.25" customHeight="1" x14ac:dyDescent="0.25">
      <c r="A1598" s="192"/>
      <c r="B1598" s="168" t="s">
        <v>1314</v>
      </c>
      <c r="C1598" s="168" t="s">
        <v>1388</v>
      </c>
      <c r="D1598" s="168" t="s">
        <v>1405</v>
      </c>
      <c r="E1598" s="183" t="s">
        <v>1405</v>
      </c>
      <c r="F1598" s="168" t="s">
        <v>1116</v>
      </c>
      <c r="G1598" s="183" t="s">
        <v>1158</v>
      </c>
      <c r="H1598" s="168" t="s">
        <v>1117</v>
      </c>
      <c r="I1598" s="168" t="s">
        <v>1118</v>
      </c>
      <c r="J1598" s="184">
        <v>15532704</v>
      </c>
      <c r="K1598" s="185"/>
      <c r="L1598" s="168"/>
      <c r="M1598" s="185"/>
      <c r="N1598" s="168"/>
      <c r="O1598" s="168"/>
      <c r="P1598" s="168"/>
      <c r="Q1598" s="168"/>
      <c r="R1598" s="168"/>
      <c r="S1598" s="168"/>
      <c r="T1598" s="168"/>
      <c r="U1598" s="168"/>
      <c r="V1598" s="168"/>
      <c r="W1598" s="168" t="s">
        <v>1165</v>
      </c>
      <c r="X1598" s="183" t="s">
        <v>1160</v>
      </c>
      <c r="Y1598" s="168" t="s">
        <v>55</v>
      </c>
      <c r="Z1598" s="170">
        <v>2017011000179</v>
      </c>
      <c r="AA1598" s="170" t="s">
        <v>1238</v>
      </c>
      <c r="AB1598" s="169" t="s">
        <v>1166</v>
      </c>
      <c r="AC1598" s="169" t="s">
        <v>1269</v>
      </c>
      <c r="AD1598" s="170">
        <v>3202005</v>
      </c>
      <c r="AE1598" s="169" t="s">
        <v>1270</v>
      </c>
      <c r="AF1598" s="169" t="s">
        <v>1272</v>
      </c>
      <c r="AG1598" s="168" t="s">
        <v>1151</v>
      </c>
      <c r="AH1598" s="192"/>
    </row>
    <row r="1599" spans="1:34" ht="98.25" customHeight="1" x14ac:dyDescent="0.25">
      <c r="A1599" s="192"/>
      <c r="B1599" s="168" t="s">
        <v>1314</v>
      </c>
      <c r="C1599" s="168" t="s">
        <v>1388</v>
      </c>
      <c r="D1599" s="168" t="s">
        <v>1405</v>
      </c>
      <c r="E1599" s="183" t="s">
        <v>1405</v>
      </c>
      <c r="F1599" s="168" t="s">
        <v>1116</v>
      </c>
      <c r="G1599" s="183" t="s">
        <v>1158</v>
      </c>
      <c r="H1599" s="168" t="s">
        <v>1117</v>
      </c>
      <c r="I1599" s="168" t="s">
        <v>1118</v>
      </c>
      <c r="J1599" s="184">
        <v>30935965</v>
      </c>
      <c r="K1599" s="185"/>
      <c r="L1599" s="168"/>
      <c r="M1599" s="185"/>
      <c r="N1599" s="168"/>
      <c r="O1599" s="168"/>
      <c r="P1599" s="168"/>
      <c r="Q1599" s="168"/>
      <c r="R1599" s="168"/>
      <c r="S1599" s="168"/>
      <c r="T1599" s="168"/>
      <c r="U1599" s="168"/>
      <c r="V1599" s="168"/>
      <c r="W1599" s="168" t="s">
        <v>1165</v>
      </c>
      <c r="X1599" s="183" t="s">
        <v>1160</v>
      </c>
      <c r="Y1599" s="168" t="s">
        <v>55</v>
      </c>
      <c r="Z1599" s="170">
        <v>2017011000179</v>
      </c>
      <c r="AA1599" s="170" t="s">
        <v>1238</v>
      </c>
      <c r="AB1599" s="169" t="s">
        <v>1166</v>
      </c>
      <c r="AC1599" s="169" t="s">
        <v>1269</v>
      </c>
      <c r="AD1599" s="170">
        <v>3202005</v>
      </c>
      <c r="AE1599" s="169" t="s">
        <v>1270</v>
      </c>
      <c r="AF1599" s="169" t="s">
        <v>1272</v>
      </c>
      <c r="AG1599" s="168" t="s">
        <v>1128</v>
      </c>
      <c r="AH1599" s="192"/>
    </row>
    <row r="1600" spans="1:34" ht="98.25" customHeight="1" x14ac:dyDescent="0.25">
      <c r="A1600" s="192"/>
      <c r="B1600" s="168" t="s">
        <v>1314</v>
      </c>
      <c r="C1600" s="168" t="s">
        <v>1388</v>
      </c>
      <c r="D1600" s="168" t="s">
        <v>1405</v>
      </c>
      <c r="E1600" s="183" t="s">
        <v>1405</v>
      </c>
      <c r="F1600" s="168" t="s">
        <v>1152</v>
      </c>
      <c r="G1600" s="183" t="s">
        <v>1158</v>
      </c>
      <c r="H1600" s="168" t="s">
        <v>1117</v>
      </c>
      <c r="I1600" s="168" t="s">
        <v>1118</v>
      </c>
      <c r="J1600" s="184">
        <v>272500</v>
      </c>
      <c r="K1600" s="185"/>
      <c r="L1600" s="168"/>
      <c r="M1600" s="185"/>
      <c r="N1600" s="168"/>
      <c r="O1600" s="168"/>
      <c r="P1600" s="168"/>
      <c r="Q1600" s="168"/>
      <c r="R1600" s="168"/>
      <c r="S1600" s="168"/>
      <c r="T1600" s="168"/>
      <c r="U1600" s="168"/>
      <c r="V1600" s="168"/>
      <c r="W1600" s="168" t="s">
        <v>1165</v>
      </c>
      <c r="X1600" s="183" t="s">
        <v>1160</v>
      </c>
      <c r="Y1600" s="168" t="s">
        <v>55</v>
      </c>
      <c r="Z1600" s="170">
        <v>2017011000179</v>
      </c>
      <c r="AA1600" s="170" t="s">
        <v>1238</v>
      </c>
      <c r="AB1600" s="169" t="s">
        <v>1166</v>
      </c>
      <c r="AC1600" s="169" t="s">
        <v>1269</v>
      </c>
      <c r="AD1600" s="170">
        <v>3202005</v>
      </c>
      <c r="AE1600" s="169" t="s">
        <v>1270</v>
      </c>
      <c r="AF1600" s="169" t="s">
        <v>1272</v>
      </c>
      <c r="AG1600" s="168" t="s">
        <v>1192</v>
      </c>
      <c r="AH1600" s="192"/>
    </row>
    <row r="1601" spans="1:34" ht="98.25" customHeight="1" x14ac:dyDescent="0.25">
      <c r="A1601" s="192"/>
      <c r="B1601" s="168" t="s">
        <v>1314</v>
      </c>
      <c r="C1601" s="168" t="s">
        <v>1388</v>
      </c>
      <c r="D1601" s="168" t="s">
        <v>1405</v>
      </c>
      <c r="E1601" s="183" t="s">
        <v>1405</v>
      </c>
      <c r="F1601" s="168" t="s">
        <v>1152</v>
      </c>
      <c r="G1601" s="183" t="s">
        <v>1158</v>
      </c>
      <c r="H1601" s="168" t="s">
        <v>1117</v>
      </c>
      <c r="I1601" s="168" t="s">
        <v>1118</v>
      </c>
      <c r="J1601" s="184">
        <v>17990500</v>
      </c>
      <c r="K1601" s="185"/>
      <c r="L1601" s="168"/>
      <c r="M1601" s="185"/>
      <c r="N1601" s="168"/>
      <c r="O1601" s="168"/>
      <c r="P1601" s="168"/>
      <c r="Q1601" s="168"/>
      <c r="R1601" s="168"/>
      <c r="S1601" s="168"/>
      <c r="T1601" s="168"/>
      <c r="U1601" s="168"/>
      <c r="V1601" s="168"/>
      <c r="W1601" s="168" t="s">
        <v>1165</v>
      </c>
      <c r="X1601" s="183" t="s">
        <v>1160</v>
      </c>
      <c r="Y1601" s="168" t="s">
        <v>55</v>
      </c>
      <c r="Z1601" s="170">
        <v>2017011000179</v>
      </c>
      <c r="AA1601" s="170" t="s">
        <v>1238</v>
      </c>
      <c r="AB1601" s="169" t="s">
        <v>1166</v>
      </c>
      <c r="AC1601" s="169" t="s">
        <v>1269</v>
      </c>
      <c r="AD1601" s="170">
        <v>3202005</v>
      </c>
      <c r="AE1601" s="169" t="s">
        <v>1270</v>
      </c>
      <c r="AF1601" s="169" t="s">
        <v>1272</v>
      </c>
      <c r="AG1601" s="168" t="s">
        <v>1192</v>
      </c>
      <c r="AH1601" s="192"/>
    </row>
    <row r="1602" spans="1:34" ht="98.25" customHeight="1" x14ac:dyDescent="0.25">
      <c r="A1602" s="192"/>
      <c r="B1602" s="168" t="s">
        <v>1314</v>
      </c>
      <c r="C1602" s="168" t="s">
        <v>1388</v>
      </c>
      <c r="D1602" s="168" t="s">
        <v>1405</v>
      </c>
      <c r="E1602" s="183" t="s">
        <v>1405</v>
      </c>
      <c r="F1602" s="168" t="s">
        <v>1223</v>
      </c>
      <c r="G1602" s="183" t="s">
        <v>1312</v>
      </c>
      <c r="H1602" s="168" t="s">
        <v>1117</v>
      </c>
      <c r="I1602" s="168" t="s">
        <v>1118</v>
      </c>
      <c r="J1602" s="184">
        <v>19500</v>
      </c>
      <c r="K1602" s="185"/>
      <c r="L1602" s="168"/>
      <c r="M1602" s="185"/>
      <c r="N1602" s="168"/>
      <c r="O1602" s="168"/>
      <c r="P1602" s="168"/>
      <c r="Q1602" s="168"/>
      <c r="R1602" s="168"/>
      <c r="S1602" s="168"/>
      <c r="T1602" s="168"/>
      <c r="U1602" s="168"/>
      <c r="V1602" s="168"/>
      <c r="W1602" s="168" t="s">
        <v>1165</v>
      </c>
      <c r="X1602" s="183" t="s">
        <v>1160</v>
      </c>
      <c r="Y1602" s="168" t="s">
        <v>55</v>
      </c>
      <c r="Z1602" s="170">
        <v>2017011000179</v>
      </c>
      <c r="AA1602" s="170" t="s">
        <v>1238</v>
      </c>
      <c r="AB1602" s="169" t="s">
        <v>1166</v>
      </c>
      <c r="AC1602" s="169" t="s">
        <v>1269</v>
      </c>
      <c r="AD1602" s="170">
        <v>3202005</v>
      </c>
      <c r="AE1602" s="169" t="s">
        <v>1270</v>
      </c>
      <c r="AF1602" s="169" t="s">
        <v>1272</v>
      </c>
      <c r="AG1602" s="168" t="s">
        <v>1192</v>
      </c>
      <c r="AH1602" s="192"/>
    </row>
    <row r="1603" spans="1:34" ht="98.25" customHeight="1" x14ac:dyDescent="0.25">
      <c r="A1603" s="192"/>
      <c r="B1603" s="168" t="s">
        <v>1314</v>
      </c>
      <c r="C1603" s="168" t="s">
        <v>1388</v>
      </c>
      <c r="D1603" s="168" t="s">
        <v>1405</v>
      </c>
      <c r="E1603" s="183" t="s">
        <v>1405</v>
      </c>
      <c r="F1603" s="168" t="s">
        <v>1223</v>
      </c>
      <c r="G1603" s="183" t="s">
        <v>1312</v>
      </c>
      <c r="H1603" s="168" t="s">
        <v>1117</v>
      </c>
      <c r="I1603" s="168" t="s">
        <v>1118</v>
      </c>
      <c r="J1603" s="184">
        <v>39912</v>
      </c>
      <c r="K1603" s="185"/>
      <c r="L1603" s="168"/>
      <c r="M1603" s="185"/>
      <c r="N1603" s="168"/>
      <c r="O1603" s="168"/>
      <c r="P1603" s="168"/>
      <c r="Q1603" s="168"/>
      <c r="R1603" s="168"/>
      <c r="S1603" s="168"/>
      <c r="T1603" s="168"/>
      <c r="U1603" s="168"/>
      <c r="V1603" s="168"/>
      <c r="W1603" s="168" t="s">
        <v>1165</v>
      </c>
      <c r="X1603" s="183" t="s">
        <v>1160</v>
      </c>
      <c r="Y1603" s="168" t="s">
        <v>55</v>
      </c>
      <c r="Z1603" s="170">
        <v>2017011000179</v>
      </c>
      <c r="AA1603" s="170" t="s">
        <v>1238</v>
      </c>
      <c r="AB1603" s="169" t="s">
        <v>1166</v>
      </c>
      <c r="AC1603" s="169" t="s">
        <v>1269</v>
      </c>
      <c r="AD1603" s="170">
        <v>3202005</v>
      </c>
      <c r="AE1603" s="169" t="s">
        <v>1270</v>
      </c>
      <c r="AF1603" s="169" t="s">
        <v>1272</v>
      </c>
      <c r="AG1603" s="168" t="s">
        <v>1192</v>
      </c>
      <c r="AH1603" s="192"/>
    </row>
    <row r="1604" spans="1:34" ht="98.25" customHeight="1" x14ac:dyDescent="0.25">
      <c r="A1604" s="192"/>
      <c r="B1604" s="168" t="s">
        <v>1314</v>
      </c>
      <c r="C1604" s="168" t="s">
        <v>1388</v>
      </c>
      <c r="D1604" s="168" t="s">
        <v>1405</v>
      </c>
      <c r="E1604" s="183" t="s">
        <v>1405</v>
      </c>
      <c r="F1604" s="168" t="s">
        <v>1223</v>
      </c>
      <c r="G1604" s="183" t="s">
        <v>1312</v>
      </c>
      <c r="H1604" s="168" t="s">
        <v>1117</v>
      </c>
      <c r="I1604" s="168" t="s">
        <v>1118</v>
      </c>
      <c r="J1604" s="184">
        <v>119700</v>
      </c>
      <c r="K1604" s="185"/>
      <c r="L1604" s="168"/>
      <c r="M1604" s="185"/>
      <c r="N1604" s="168"/>
      <c r="O1604" s="168"/>
      <c r="P1604" s="168"/>
      <c r="Q1604" s="168"/>
      <c r="R1604" s="168"/>
      <c r="S1604" s="168"/>
      <c r="T1604" s="168"/>
      <c r="U1604" s="168"/>
      <c r="V1604" s="168"/>
      <c r="W1604" s="168" t="s">
        <v>1165</v>
      </c>
      <c r="X1604" s="183" t="s">
        <v>1160</v>
      </c>
      <c r="Y1604" s="168" t="s">
        <v>55</v>
      </c>
      <c r="Z1604" s="170">
        <v>2017011000179</v>
      </c>
      <c r="AA1604" s="170" t="s">
        <v>1238</v>
      </c>
      <c r="AB1604" s="169" t="s">
        <v>1166</v>
      </c>
      <c r="AC1604" s="169" t="s">
        <v>1269</v>
      </c>
      <c r="AD1604" s="170">
        <v>3202005</v>
      </c>
      <c r="AE1604" s="169" t="s">
        <v>1270</v>
      </c>
      <c r="AF1604" s="169" t="s">
        <v>1272</v>
      </c>
      <c r="AG1604" s="168" t="s">
        <v>1192</v>
      </c>
      <c r="AH1604" s="192"/>
    </row>
    <row r="1605" spans="1:34" ht="98.25" customHeight="1" x14ac:dyDescent="0.25">
      <c r="A1605" s="192"/>
      <c r="B1605" s="168" t="s">
        <v>1314</v>
      </c>
      <c r="C1605" s="168" t="s">
        <v>1388</v>
      </c>
      <c r="D1605" s="168" t="s">
        <v>1405</v>
      </c>
      <c r="E1605" s="183" t="s">
        <v>1405</v>
      </c>
      <c r="F1605" s="168" t="s">
        <v>1223</v>
      </c>
      <c r="G1605" s="183" t="s">
        <v>1312</v>
      </c>
      <c r="H1605" s="168" t="s">
        <v>1117</v>
      </c>
      <c r="I1605" s="168" t="s">
        <v>1118</v>
      </c>
      <c r="J1605" s="184">
        <v>120000</v>
      </c>
      <c r="K1605" s="185"/>
      <c r="L1605" s="168"/>
      <c r="M1605" s="185"/>
      <c r="N1605" s="168"/>
      <c r="O1605" s="168"/>
      <c r="P1605" s="168"/>
      <c r="Q1605" s="168"/>
      <c r="R1605" s="168"/>
      <c r="S1605" s="168"/>
      <c r="T1605" s="168"/>
      <c r="U1605" s="168"/>
      <c r="V1605" s="168"/>
      <c r="W1605" s="168" t="s">
        <v>1165</v>
      </c>
      <c r="X1605" s="183" t="s">
        <v>1160</v>
      </c>
      <c r="Y1605" s="168" t="s">
        <v>55</v>
      </c>
      <c r="Z1605" s="170">
        <v>2017011000179</v>
      </c>
      <c r="AA1605" s="170" t="s">
        <v>1238</v>
      </c>
      <c r="AB1605" s="169" t="s">
        <v>1166</v>
      </c>
      <c r="AC1605" s="169" t="s">
        <v>1269</v>
      </c>
      <c r="AD1605" s="170">
        <v>3202005</v>
      </c>
      <c r="AE1605" s="169" t="s">
        <v>1270</v>
      </c>
      <c r="AF1605" s="169" t="s">
        <v>1272</v>
      </c>
      <c r="AG1605" s="168" t="s">
        <v>1192</v>
      </c>
      <c r="AH1605" s="192"/>
    </row>
    <row r="1606" spans="1:34" ht="98.25" customHeight="1" x14ac:dyDescent="0.25">
      <c r="A1606" s="192"/>
      <c r="B1606" s="168" t="s">
        <v>1314</v>
      </c>
      <c r="C1606" s="168" t="s">
        <v>1388</v>
      </c>
      <c r="D1606" s="168" t="s">
        <v>1405</v>
      </c>
      <c r="E1606" s="183" t="s">
        <v>1405</v>
      </c>
      <c r="F1606" s="168" t="s">
        <v>1223</v>
      </c>
      <c r="G1606" s="183" t="s">
        <v>1312</v>
      </c>
      <c r="H1606" s="168" t="s">
        <v>1117</v>
      </c>
      <c r="I1606" s="168" t="s">
        <v>1118</v>
      </c>
      <c r="J1606" s="184">
        <v>124800</v>
      </c>
      <c r="K1606" s="185"/>
      <c r="L1606" s="168"/>
      <c r="M1606" s="185"/>
      <c r="N1606" s="168"/>
      <c r="O1606" s="168"/>
      <c r="P1606" s="168"/>
      <c r="Q1606" s="168"/>
      <c r="R1606" s="168"/>
      <c r="S1606" s="168"/>
      <c r="T1606" s="168"/>
      <c r="U1606" s="168"/>
      <c r="V1606" s="168"/>
      <c r="W1606" s="168" t="s">
        <v>1165</v>
      </c>
      <c r="X1606" s="183" t="s">
        <v>1160</v>
      </c>
      <c r="Y1606" s="168" t="s">
        <v>55</v>
      </c>
      <c r="Z1606" s="170">
        <v>2017011000179</v>
      </c>
      <c r="AA1606" s="170" t="s">
        <v>1238</v>
      </c>
      <c r="AB1606" s="169" t="s">
        <v>1166</v>
      </c>
      <c r="AC1606" s="169" t="s">
        <v>1269</v>
      </c>
      <c r="AD1606" s="170">
        <v>3202005</v>
      </c>
      <c r="AE1606" s="169" t="s">
        <v>1270</v>
      </c>
      <c r="AF1606" s="169" t="s">
        <v>1272</v>
      </c>
      <c r="AG1606" s="168" t="s">
        <v>1192</v>
      </c>
      <c r="AH1606" s="192"/>
    </row>
    <row r="1607" spans="1:34" ht="98.25" customHeight="1" x14ac:dyDescent="0.25">
      <c r="A1607" s="192"/>
      <c r="B1607" s="168" t="s">
        <v>1314</v>
      </c>
      <c r="C1607" s="168" t="s">
        <v>1388</v>
      </c>
      <c r="D1607" s="168" t="s">
        <v>1405</v>
      </c>
      <c r="E1607" s="183" t="s">
        <v>1405</v>
      </c>
      <c r="F1607" s="168" t="s">
        <v>1223</v>
      </c>
      <c r="G1607" s="183" t="s">
        <v>1312</v>
      </c>
      <c r="H1607" s="168" t="s">
        <v>1117</v>
      </c>
      <c r="I1607" s="168" t="s">
        <v>1118</v>
      </c>
      <c r="J1607" s="184">
        <v>156000</v>
      </c>
      <c r="K1607" s="185"/>
      <c r="L1607" s="168"/>
      <c r="M1607" s="185"/>
      <c r="N1607" s="168"/>
      <c r="O1607" s="168"/>
      <c r="P1607" s="168"/>
      <c r="Q1607" s="168"/>
      <c r="R1607" s="168"/>
      <c r="S1607" s="168"/>
      <c r="T1607" s="168"/>
      <c r="U1607" s="168"/>
      <c r="V1607" s="168"/>
      <c r="W1607" s="168" t="s">
        <v>1165</v>
      </c>
      <c r="X1607" s="183" t="s">
        <v>1160</v>
      </c>
      <c r="Y1607" s="168" t="s">
        <v>55</v>
      </c>
      <c r="Z1607" s="170">
        <v>2017011000179</v>
      </c>
      <c r="AA1607" s="170" t="s">
        <v>1238</v>
      </c>
      <c r="AB1607" s="169" t="s">
        <v>1166</v>
      </c>
      <c r="AC1607" s="169" t="s">
        <v>1269</v>
      </c>
      <c r="AD1607" s="170">
        <v>3202005</v>
      </c>
      <c r="AE1607" s="169" t="s">
        <v>1270</v>
      </c>
      <c r="AF1607" s="169" t="s">
        <v>1272</v>
      </c>
      <c r="AG1607" s="168" t="s">
        <v>1192</v>
      </c>
      <c r="AH1607" s="192"/>
    </row>
    <row r="1608" spans="1:34" ht="98.25" customHeight="1" x14ac:dyDescent="0.25">
      <c r="A1608" s="192"/>
      <c r="B1608" s="168" t="s">
        <v>1314</v>
      </c>
      <c r="C1608" s="168" t="s">
        <v>1388</v>
      </c>
      <c r="D1608" s="168" t="s">
        <v>1405</v>
      </c>
      <c r="E1608" s="183" t="s">
        <v>1405</v>
      </c>
      <c r="F1608" s="168" t="s">
        <v>1223</v>
      </c>
      <c r="G1608" s="183" t="s">
        <v>1312</v>
      </c>
      <c r="H1608" s="168" t="s">
        <v>1117</v>
      </c>
      <c r="I1608" s="168" t="s">
        <v>1118</v>
      </c>
      <c r="J1608" s="184">
        <v>162500</v>
      </c>
      <c r="K1608" s="185"/>
      <c r="L1608" s="168"/>
      <c r="M1608" s="185"/>
      <c r="N1608" s="168"/>
      <c r="O1608" s="168"/>
      <c r="P1608" s="168"/>
      <c r="Q1608" s="168"/>
      <c r="R1608" s="168"/>
      <c r="S1608" s="168"/>
      <c r="T1608" s="168"/>
      <c r="U1608" s="168"/>
      <c r="V1608" s="168"/>
      <c r="W1608" s="168" t="s">
        <v>1165</v>
      </c>
      <c r="X1608" s="183" t="s">
        <v>1160</v>
      </c>
      <c r="Y1608" s="168" t="s">
        <v>55</v>
      </c>
      <c r="Z1608" s="170">
        <v>2017011000179</v>
      </c>
      <c r="AA1608" s="170" t="s">
        <v>1238</v>
      </c>
      <c r="AB1608" s="169" t="s">
        <v>1166</v>
      </c>
      <c r="AC1608" s="169" t="s">
        <v>1269</v>
      </c>
      <c r="AD1608" s="170">
        <v>3202005</v>
      </c>
      <c r="AE1608" s="169" t="s">
        <v>1270</v>
      </c>
      <c r="AF1608" s="169" t="s">
        <v>1272</v>
      </c>
      <c r="AG1608" s="168" t="s">
        <v>1192</v>
      </c>
      <c r="AH1608" s="192"/>
    </row>
    <row r="1609" spans="1:34" ht="98.25" customHeight="1" x14ac:dyDescent="0.25">
      <c r="A1609" s="192"/>
      <c r="B1609" s="168" t="s">
        <v>1314</v>
      </c>
      <c r="C1609" s="168" t="s">
        <v>1388</v>
      </c>
      <c r="D1609" s="168" t="s">
        <v>1405</v>
      </c>
      <c r="E1609" s="183" t="s">
        <v>1405</v>
      </c>
      <c r="F1609" s="168" t="s">
        <v>1223</v>
      </c>
      <c r="G1609" s="183" t="s">
        <v>1312</v>
      </c>
      <c r="H1609" s="168" t="s">
        <v>1117</v>
      </c>
      <c r="I1609" s="168" t="s">
        <v>1118</v>
      </c>
      <c r="J1609" s="184">
        <v>252500</v>
      </c>
      <c r="K1609" s="185"/>
      <c r="L1609" s="168"/>
      <c r="M1609" s="185"/>
      <c r="N1609" s="168"/>
      <c r="O1609" s="168"/>
      <c r="P1609" s="168"/>
      <c r="Q1609" s="168"/>
      <c r="R1609" s="168"/>
      <c r="S1609" s="168"/>
      <c r="T1609" s="168"/>
      <c r="U1609" s="168"/>
      <c r="V1609" s="168"/>
      <c r="W1609" s="168" t="s">
        <v>1165</v>
      </c>
      <c r="X1609" s="183" t="s">
        <v>1160</v>
      </c>
      <c r="Y1609" s="168" t="s">
        <v>55</v>
      </c>
      <c r="Z1609" s="170">
        <v>2017011000179</v>
      </c>
      <c r="AA1609" s="170" t="s">
        <v>1238</v>
      </c>
      <c r="AB1609" s="169" t="s">
        <v>1166</v>
      </c>
      <c r="AC1609" s="169" t="s">
        <v>1269</v>
      </c>
      <c r="AD1609" s="170">
        <v>3202005</v>
      </c>
      <c r="AE1609" s="169" t="s">
        <v>1270</v>
      </c>
      <c r="AF1609" s="169" t="s">
        <v>1272</v>
      </c>
      <c r="AG1609" s="168" t="s">
        <v>1192</v>
      </c>
      <c r="AH1609" s="192"/>
    </row>
    <row r="1610" spans="1:34" ht="98.25" customHeight="1" x14ac:dyDescent="0.25">
      <c r="A1610" s="192"/>
      <c r="B1610" s="168" t="s">
        <v>1314</v>
      </c>
      <c r="C1610" s="168" t="s">
        <v>1388</v>
      </c>
      <c r="D1610" s="168" t="s">
        <v>1405</v>
      </c>
      <c r="E1610" s="183" t="s">
        <v>1405</v>
      </c>
      <c r="F1610" s="168" t="s">
        <v>1223</v>
      </c>
      <c r="G1610" s="183" t="s">
        <v>1312</v>
      </c>
      <c r="H1610" s="168" t="s">
        <v>1117</v>
      </c>
      <c r="I1610" s="168" t="s">
        <v>1118</v>
      </c>
      <c r="J1610" s="184">
        <v>266100</v>
      </c>
      <c r="K1610" s="185"/>
      <c r="L1610" s="168"/>
      <c r="M1610" s="185"/>
      <c r="N1610" s="168"/>
      <c r="O1610" s="168"/>
      <c r="P1610" s="168"/>
      <c r="Q1610" s="168"/>
      <c r="R1610" s="168"/>
      <c r="S1610" s="168"/>
      <c r="T1610" s="168"/>
      <c r="U1610" s="168"/>
      <c r="V1610" s="168"/>
      <c r="W1610" s="168" t="s">
        <v>1165</v>
      </c>
      <c r="X1610" s="183" t="s">
        <v>1160</v>
      </c>
      <c r="Y1610" s="168" t="s">
        <v>55</v>
      </c>
      <c r="Z1610" s="170">
        <v>2017011000179</v>
      </c>
      <c r="AA1610" s="170" t="s">
        <v>1238</v>
      </c>
      <c r="AB1610" s="169" t="s">
        <v>1166</v>
      </c>
      <c r="AC1610" s="169" t="s">
        <v>1269</v>
      </c>
      <c r="AD1610" s="170">
        <v>3202005</v>
      </c>
      <c r="AE1610" s="169" t="s">
        <v>1270</v>
      </c>
      <c r="AF1610" s="169" t="s">
        <v>1272</v>
      </c>
      <c r="AG1610" s="168" t="s">
        <v>1192</v>
      </c>
      <c r="AH1610" s="192"/>
    </row>
    <row r="1611" spans="1:34" ht="98.25" customHeight="1" x14ac:dyDescent="0.25">
      <c r="A1611" s="192"/>
      <c r="B1611" s="168" t="s">
        <v>1314</v>
      </c>
      <c r="C1611" s="168" t="s">
        <v>1388</v>
      </c>
      <c r="D1611" s="168" t="s">
        <v>1405</v>
      </c>
      <c r="E1611" s="183" t="s">
        <v>1405</v>
      </c>
      <c r="F1611" s="168" t="s">
        <v>1223</v>
      </c>
      <c r="G1611" s="183" t="s">
        <v>1312</v>
      </c>
      <c r="H1611" s="168" t="s">
        <v>1117</v>
      </c>
      <c r="I1611" s="168" t="s">
        <v>1118</v>
      </c>
      <c r="J1611" s="184">
        <v>330000</v>
      </c>
      <c r="K1611" s="185"/>
      <c r="L1611" s="168"/>
      <c r="M1611" s="185"/>
      <c r="N1611" s="168"/>
      <c r="O1611" s="168"/>
      <c r="P1611" s="168"/>
      <c r="Q1611" s="168"/>
      <c r="R1611" s="168"/>
      <c r="S1611" s="168"/>
      <c r="T1611" s="168"/>
      <c r="U1611" s="168"/>
      <c r="V1611" s="168"/>
      <c r="W1611" s="168" t="s">
        <v>1165</v>
      </c>
      <c r="X1611" s="183" t="s">
        <v>1160</v>
      </c>
      <c r="Y1611" s="168" t="s">
        <v>55</v>
      </c>
      <c r="Z1611" s="170">
        <v>2017011000179</v>
      </c>
      <c r="AA1611" s="170" t="s">
        <v>1238</v>
      </c>
      <c r="AB1611" s="169" t="s">
        <v>1166</v>
      </c>
      <c r="AC1611" s="169" t="s">
        <v>1269</v>
      </c>
      <c r="AD1611" s="170">
        <v>3202005</v>
      </c>
      <c r="AE1611" s="169" t="s">
        <v>1270</v>
      </c>
      <c r="AF1611" s="169" t="s">
        <v>1272</v>
      </c>
      <c r="AG1611" s="168" t="s">
        <v>1192</v>
      </c>
      <c r="AH1611" s="192"/>
    </row>
    <row r="1612" spans="1:34" ht="98.25" customHeight="1" x14ac:dyDescent="0.25">
      <c r="A1612" s="192"/>
      <c r="B1612" s="168" t="s">
        <v>1314</v>
      </c>
      <c r="C1612" s="168" t="s">
        <v>1388</v>
      </c>
      <c r="D1612" s="168" t="s">
        <v>1405</v>
      </c>
      <c r="E1612" s="183" t="s">
        <v>1405</v>
      </c>
      <c r="F1612" s="168" t="s">
        <v>1223</v>
      </c>
      <c r="G1612" s="183" t="s">
        <v>1312</v>
      </c>
      <c r="H1612" s="168" t="s">
        <v>1117</v>
      </c>
      <c r="I1612" s="168" t="s">
        <v>1118</v>
      </c>
      <c r="J1612" s="184">
        <v>330000</v>
      </c>
      <c r="K1612" s="185"/>
      <c r="L1612" s="168"/>
      <c r="M1612" s="185"/>
      <c r="N1612" s="168"/>
      <c r="O1612" s="168"/>
      <c r="P1612" s="168"/>
      <c r="Q1612" s="168"/>
      <c r="R1612" s="168"/>
      <c r="S1612" s="168"/>
      <c r="T1612" s="168"/>
      <c r="U1612" s="168"/>
      <c r="V1612" s="168"/>
      <c r="W1612" s="168" t="s">
        <v>1165</v>
      </c>
      <c r="X1612" s="183" t="s">
        <v>1160</v>
      </c>
      <c r="Y1612" s="168" t="s">
        <v>55</v>
      </c>
      <c r="Z1612" s="170">
        <v>2017011000179</v>
      </c>
      <c r="AA1612" s="170" t="s">
        <v>1238</v>
      </c>
      <c r="AB1612" s="169" t="s">
        <v>1166</v>
      </c>
      <c r="AC1612" s="169" t="s">
        <v>1269</v>
      </c>
      <c r="AD1612" s="170">
        <v>3202005</v>
      </c>
      <c r="AE1612" s="169" t="s">
        <v>1270</v>
      </c>
      <c r="AF1612" s="169" t="s">
        <v>1272</v>
      </c>
      <c r="AG1612" s="168" t="s">
        <v>1192</v>
      </c>
      <c r="AH1612" s="192"/>
    </row>
    <row r="1613" spans="1:34" ht="98.25" customHeight="1" x14ac:dyDescent="0.25">
      <c r="A1613" s="192"/>
      <c r="B1613" s="168" t="s">
        <v>1314</v>
      </c>
      <c r="C1613" s="168" t="s">
        <v>1388</v>
      </c>
      <c r="D1613" s="168" t="s">
        <v>1405</v>
      </c>
      <c r="E1613" s="183" t="s">
        <v>1405</v>
      </c>
      <c r="F1613" s="168" t="s">
        <v>1223</v>
      </c>
      <c r="G1613" s="183" t="s">
        <v>1312</v>
      </c>
      <c r="H1613" s="168" t="s">
        <v>1117</v>
      </c>
      <c r="I1613" s="168" t="s">
        <v>1118</v>
      </c>
      <c r="J1613" s="184">
        <v>338000</v>
      </c>
      <c r="K1613" s="185"/>
      <c r="L1613" s="168"/>
      <c r="M1613" s="185"/>
      <c r="N1613" s="168"/>
      <c r="O1613" s="168"/>
      <c r="P1613" s="168"/>
      <c r="Q1613" s="168"/>
      <c r="R1613" s="168"/>
      <c r="S1613" s="168"/>
      <c r="T1613" s="168"/>
      <c r="U1613" s="168"/>
      <c r="V1613" s="168"/>
      <c r="W1613" s="168" t="s">
        <v>1165</v>
      </c>
      <c r="X1613" s="183" t="s">
        <v>1160</v>
      </c>
      <c r="Y1613" s="168" t="s">
        <v>55</v>
      </c>
      <c r="Z1613" s="170">
        <v>2017011000179</v>
      </c>
      <c r="AA1613" s="170" t="s">
        <v>1238</v>
      </c>
      <c r="AB1613" s="169" t="s">
        <v>1166</v>
      </c>
      <c r="AC1613" s="169" t="s">
        <v>1269</v>
      </c>
      <c r="AD1613" s="170">
        <v>3202005</v>
      </c>
      <c r="AE1613" s="169" t="s">
        <v>1270</v>
      </c>
      <c r="AF1613" s="169" t="s">
        <v>1272</v>
      </c>
      <c r="AG1613" s="168" t="s">
        <v>1192</v>
      </c>
      <c r="AH1613" s="192"/>
    </row>
    <row r="1614" spans="1:34" ht="98.25" customHeight="1" x14ac:dyDescent="0.25">
      <c r="A1614" s="192"/>
      <c r="B1614" s="168" t="s">
        <v>1314</v>
      </c>
      <c r="C1614" s="168" t="s">
        <v>1388</v>
      </c>
      <c r="D1614" s="168" t="s">
        <v>1405</v>
      </c>
      <c r="E1614" s="183" t="s">
        <v>1405</v>
      </c>
      <c r="F1614" s="168" t="s">
        <v>1223</v>
      </c>
      <c r="G1614" s="183" t="s">
        <v>1312</v>
      </c>
      <c r="H1614" s="168" t="s">
        <v>1117</v>
      </c>
      <c r="I1614" s="168" t="s">
        <v>1118</v>
      </c>
      <c r="J1614" s="184">
        <v>359700</v>
      </c>
      <c r="K1614" s="185"/>
      <c r="L1614" s="168"/>
      <c r="M1614" s="185"/>
      <c r="N1614" s="168"/>
      <c r="O1614" s="168"/>
      <c r="P1614" s="168"/>
      <c r="Q1614" s="168"/>
      <c r="R1614" s="168"/>
      <c r="S1614" s="168"/>
      <c r="T1614" s="168"/>
      <c r="U1614" s="168"/>
      <c r="V1614" s="168"/>
      <c r="W1614" s="168" t="s">
        <v>1165</v>
      </c>
      <c r="X1614" s="183" t="s">
        <v>1160</v>
      </c>
      <c r="Y1614" s="168" t="s">
        <v>55</v>
      </c>
      <c r="Z1614" s="170">
        <v>2017011000179</v>
      </c>
      <c r="AA1614" s="170" t="s">
        <v>1238</v>
      </c>
      <c r="AB1614" s="169" t="s">
        <v>1166</v>
      </c>
      <c r="AC1614" s="169" t="s">
        <v>1269</v>
      </c>
      <c r="AD1614" s="170">
        <v>3202005</v>
      </c>
      <c r="AE1614" s="169" t="s">
        <v>1270</v>
      </c>
      <c r="AF1614" s="169" t="s">
        <v>1272</v>
      </c>
      <c r="AG1614" s="168" t="s">
        <v>1192</v>
      </c>
      <c r="AH1614" s="192"/>
    </row>
    <row r="1615" spans="1:34" ht="98.25" customHeight="1" x14ac:dyDescent="0.25">
      <c r="A1615" s="192"/>
      <c r="B1615" s="168" t="s">
        <v>1314</v>
      </c>
      <c r="C1615" s="168" t="s">
        <v>1388</v>
      </c>
      <c r="D1615" s="168" t="s">
        <v>1405</v>
      </c>
      <c r="E1615" s="183" t="s">
        <v>1405</v>
      </c>
      <c r="F1615" s="168" t="s">
        <v>1223</v>
      </c>
      <c r="G1615" s="183" t="s">
        <v>1312</v>
      </c>
      <c r="H1615" s="168" t="s">
        <v>1117</v>
      </c>
      <c r="I1615" s="168" t="s">
        <v>1118</v>
      </c>
      <c r="J1615" s="184">
        <v>420000</v>
      </c>
      <c r="K1615" s="185"/>
      <c r="L1615" s="168"/>
      <c r="M1615" s="185"/>
      <c r="N1615" s="168"/>
      <c r="O1615" s="168"/>
      <c r="P1615" s="168"/>
      <c r="Q1615" s="168"/>
      <c r="R1615" s="168"/>
      <c r="S1615" s="168"/>
      <c r="T1615" s="168"/>
      <c r="U1615" s="168"/>
      <c r="V1615" s="168"/>
      <c r="W1615" s="168" t="s">
        <v>1165</v>
      </c>
      <c r="X1615" s="183" t="s">
        <v>1160</v>
      </c>
      <c r="Y1615" s="168" t="s">
        <v>55</v>
      </c>
      <c r="Z1615" s="170">
        <v>2017011000179</v>
      </c>
      <c r="AA1615" s="170" t="s">
        <v>1238</v>
      </c>
      <c r="AB1615" s="169" t="s">
        <v>1166</v>
      </c>
      <c r="AC1615" s="169" t="s">
        <v>1269</v>
      </c>
      <c r="AD1615" s="170">
        <v>3202005</v>
      </c>
      <c r="AE1615" s="169" t="s">
        <v>1270</v>
      </c>
      <c r="AF1615" s="169" t="s">
        <v>1272</v>
      </c>
      <c r="AG1615" s="168" t="s">
        <v>1192</v>
      </c>
      <c r="AH1615" s="192"/>
    </row>
    <row r="1616" spans="1:34" ht="98.25" customHeight="1" x14ac:dyDescent="0.25">
      <c r="A1616" s="192"/>
      <c r="B1616" s="168" t="s">
        <v>1314</v>
      </c>
      <c r="C1616" s="168" t="s">
        <v>1388</v>
      </c>
      <c r="D1616" s="168" t="s">
        <v>1405</v>
      </c>
      <c r="E1616" s="183" t="s">
        <v>1405</v>
      </c>
      <c r="F1616" s="168" t="s">
        <v>1223</v>
      </c>
      <c r="G1616" s="183" t="s">
        <v>1312</v>
      </c>
      <c r="H1616" s="168" t="s">
        <v>1117</v>
      </c>
      <c r="I1616" s="168" t="s">
        <v>1118</v>
      </c>
      <c r="J1616" s="184">
        <v>600000</v>
      </c>
      <c r="K1616" s="185"/>
      <c r="L1616" s="168"/>
      <c r="M1616" s="185"/>
      <c r="N1616" s="168"/>
      <c r="O1616" s="168"/>
      <c r="P1616" s="168"/>
      <c r="Q1616" s="168"/>
      <c r="R1616" s="168"/>
      <c r="S1616" s="168"/>
      <c r="T1616" s="168"/>
      <c r="U1616" s="168"/>
      <c r="V1616" s="168"/>
      <c r="W1616" s="168" t="s">
        <v>1165</v>
      </c>
      <c r="X1616" s="183" t="s">
        <v>1160</v>
      </c>
      <c r="Y1616" s="168" t="s">
        <v>55</v>
      </c>
      <c r="Z1616" s="170">
        <v>2017011000179</v>
      </c>
      <c r="AA1616" s="170" t="s">
        <v>1238</v>
      </c>
      <c r="AB1616" s="169" t="s">
        <v>1166</v>
      </c>
      <c r="AC1616" s="169" t="s">
        <v>1269</v>
      </c>
      <c r="AD1616" s="170">
        <v>3202005</v>
      </c>
      <c r="AE1616" s="169" t="s">
        <v>1270</v>
      </c>
      <c r="AF1616" s="169" t="s">
        <v>1272</v>
      </c>
      <c r="AG1616" s="168" t="s">
        <v>1192</v>
      </c>
      <c r="AH1616" s="192"/>
    </row>
    <row r="1617" spans="1:34" ht="98.25" customHeight="1" x14ac:dyDescent="0.25">
      <c r="A1617" s="192"/>
      <c r="B1617" s="168" t="s">
        <v>1314</v>
      </c>
      <c r="C1617" s="168" t="s">
        <v>1388</v>
      </c>
      <c r="D1617" s="168" t="s">
        <v>1405</v>
      </c>
      <c r="E1617" s="183" t="s">
        <v>1405</v>
      </c>
      <c r="F1617" s="168" t="s">
        <v>1223</v>
      </c>
      <c r="G1617" s="183" t="s">
        <v>1312</v>
      </c>
      <c r="H1617" s="168" t="s">
        <v>1117</v>
      </c>
      <c r="I1617" s="168" t="s">
        <v>1118</v>
      </c>
      <c r="J1617" s="184">
        <v>851200</v>
      </c>
      <c r="K1617" s="185"/>
      <c r="L1617" s="168"/>
      <c r="M1617" s="185"/>
      <c r="N1617" s="168"/>
      <c r="O1617" s="168"/>
      <c r="P1617" s="168"/>
      <c r="Q1617" s="168"/>
      <c r="R1617" s="168"/>
      <c r="S1617" s="168"/>
      <c r="T1617" s="168"/>
      <c r="U1617" s="168"/>
      <c r="V1617" s="168"/>
      <c r="W1617" s="168" t="s">
        <v>1165</v>
      </c>
      <c r="X1617" s="183" t="s">
        <v>1160</v>
      </c>
      <c r="Y1617" s="168" t="s">
        <v>55</v>
      </c>
      <c r="Z1617" s="170">
        <v>2017011000179</v>
      </c>
      <c r="AA1617" s="170" t="s">
        <v>1238</v>
      </c>
      <c r="AB1617" s="169" t="s">
        <v>1166</v>
      </c>
      <c r="AC1617" s="169" t="s">
        <v>1269</v>
      </c>
      <c r="AD1617" s="170">
        <v>3202005</v>
      </c>
      <c r="AE1617" s="169" t="s">
        <v>1270</v>
      </c>
      <c r="AF1617" s="169" t="s">
        <v>1272</v>
      </c>
      <c r="AG1617" s="168" t="s">
        <v>1192</v>
      </c>
      <c r="AH1617" s="192"/>
    </row>
    <row r="1618" spans="1:34" ht="98.25" customHeight="1" x14ac:dyDescent="0.25">
      <c r="A1618" s="192"/>
      <c r="B1618" s="168" t="s">
        <v>1314</v>
      </c>
      <c r="C1618" s="168" t="s">
        <v>1388</v>
      </c>
      <c r="D1618" s="168" t="s">
        <v>1405</v>
      </c>
      <c r="E1618" s="183" t="s">
        <v>1405</v>
      </c>
      <c r="F1618" s="168" t="s">
        <v>1223</v>
      </c>
      <c r="G1618" s="183" t="s">
        <v>1312</v>
      </c>
      <c r="H1618" s="168" t="s">
        <v>1117</v>
      </c>
      <c r="I1618" s="168" t="s">
        <v>1118</v>
      </c>
      <c r="J1618" s="184">
        <v>2683600</v>
      </c>
      <c r="K1618" s="185"/>
      <c r="L1618" s="168"/>
      <c r="M1618" s="185"/>
      <c r="N1618" s="168"/>
      <c r="O1618" s="168"/>
      <c r="P1618" s="168"/>
      <c r="Q1618" s="168"/>
      <c r="R1618" s="168"/>
      <c r="S1618" s="168"/>
      <c r="T1618" s="168"/>
      <c r="U1618" s="168"/>
      <c r="V1618" s="168"/>
      <c r="W1618" s="168" t="s">
        <v>1165</v>
      </c>
      <c r="X1618" s="183" t="s">
        <v>1160</v>
      </c>
      <c r="Y1618" s="168" t="s">
        <v>55</v>
      </c>
      <c r="Z1618" s="170">
        <v>2017011000179</v>
      </c>
      <c r="AA1618" s="170" t="s">
        <v>1238</v>
      </c>
      <c r="AB1618" s="169" t="s">
        <v>1166</v>
      </c>
      <c r="AC1618" s="169" t="s">
        <v>1269</v>
      </c>
      <c r="AD1618" s="170">
        <v>3202005</v>
      </c>
      <c r="AE1618" s="169" t="s">
        <v>1270</v>
      </c>
      <c r="AF1618" s="169" t="s">
        <v>1272</v>
      </c>
      <c r="AG1618" s="168" t="s">
        <v>1192</v>
      </c>
      <c r="AH1618" s="192"/>
    </row>
    <row r="1619" spans="1:34" ht="98.25" customHeight="1" x14ac:dyDescent="0.25">
      <c r="A1619" s="192"/>
      <c r="B1619" s="168" t="s">
        <v>1314</v>
      </c>
      <c r="C1619" s="168" t="s">
        <v>1388</v>
      </c>
      <c r="D1619" s="168" t="s">
        <v>1405</v>
      </c>
      <c r="E1619" s="183" t="s">
        <v>1405</v>
      </c>
      <c r="F1619" s="168" t="s">
        <v>1223</v>
      </c>
      <c r="G1619" s="183" t="s">
        <v>1312</v>
      </c>
      <c r="H1619" s="168" t="s">
        <v>1117</v>
      </c>
      <c r="I1619" s="168" t="s">
        <v>1118</v>
      </c>
      <c r="J1619" s="184">
        <v>5200000</v>
      </c>
      <c r="K1619" s="185"/>
      <c r="L1619" s="168"/>
      <c r="M1619" s="185"/>
      <c r="N1619" s="168"/>
      <c r="O1619" s="168"/>
      <c r="P1619" s="168"/>
      <c r="Q1619" s="168"/>
      <c r="R1619" s="168"/>
      <c r="S1619" s="168"/>
      <c r="T1619" s="168"/>
      <c r="U1619" s="168"/>
      <c r="V1619" s="168"/>
      <c r="W1619" s="168" t="s">
        <v>1165</v>
      </c>
      <c r="X1619" s="183" t="s">
        <v>1160</v>
      </c>
      <c r="Y1619" s="168" t="s">
        <v>55</v>
      </c>
      <c r="Z1619" s="170">
        <v>2017011000179</v>
      </c>
      <c r="AA1619" s="170" t="s">
        <v>1238</v>
      </c>
      <c r="AB1619" s="169" t="s">
        <v>1166</v>
      </c>
      <c r="AC1619" s="169" t="s">
        <v>1269</v>
      </c>
      <c r="AD1619" s="170">
        <v>3202005</v>
      </c>
      <c r="AE1619" s="169" t="s">
        <v>1270</v>
      </c>
      <c r="AF1619" s="169" t="s">
        <v>1272</v>
      </c>
      <c r="AG1619" s="168" t="s">
        <v>1192</v>
      </c>
      <c r="AH1619" s="192"/>
    </row>
    <row r="1620" spans="1:34" ht="98.25" customHeight="1" x14ac:dyDescent="0.25">
      <c r="A1620" s="192"/>
      <c r="B1620" s="168" t="s">
        <v>1314</v>
      </c>
      <c r="C1620" s="168" t="s">
        <v>1388</v>
      </c>
      <c r="D1620" s="168" t="s">
        <v>1405</v>
      </c>
      <c r="E1620" s="183" t="s">
        <v>1405</v>
      </c>
      <c r="F1620" s="168" t="s">
        <v>1223</v>
      </c>
      <c r="G1620" s="183" t="s">
        <v>1312</v>
      </c>
      <c r="H1620" s="168" t="s">
        <v>1117</v>
      </c>
      <c r="I1620" s="168" t="s">
        <v>1118</v>
      </c>
      <c r="J1620" s="184">
        <v>5550228</v>
      </c>
      <c r="K1620" s="185"/>
      <c r="L1620" s="168"/>
      <c r="M1620" s="185"/>
      <c r="N1620" s="168"/>
      <c r="O1620" s="168"/>
      <c r="P1620" s="168"/>
      <c r="Q1620" s="168"/>
      <c r="R1620" s="168"/>
      <c r="S1620" s="168"/>
      <c r="T1620" s="168"/>
      <c r="U1620" s="168"/>
      <c r="V1620" s="168"/>
      <c r="W1620" s="168" t="s">
        <v>1165</v>
      </c>
      <c r="X1620" s="183" t="s">
        <v>1160</v>
      </c>
      <c r="Y1620" s="168" t="s">
        <v>55</v>
      </c>
      <c r="Z1620" s="170">
        <v>2017011000179</v>
      </c>
      <c r="AA1620" s="170" t="s">
        <v>1238</v>
      </c>
      <c r="AB1620" s="169" t="s">
        <v>1166</v>
      </c>
      <c r="AC1620" s="169" t="s">
        <v>1269</v>
      </c>
      <c r="AD1620" s="170">
        <v>3202005</v>
      </c>
      <c r="AE1620" s="169" t="s">
        <v>1270</v>
      </c>
      <c r="AF1620" s="169" t="s">
        <v>1272</v>
      </c>
      <c r="AG1620" s="168" t="s">
        <v>1192</v>
      </c>
      <c r="AH1620" s="192"/>
    </row>
    <row r="1621" spans="1:34" ht="98.25" customHeight="1" x14ac:dyDescent="0.25">
      <c r="A1621" s="192"/>
      <c r="B1621" s="168" t="s">
        <v>1314</v>
      </c>
      <c r="C1621" s="168" t="s">
        <v>1388</v>
      </c>
      <c r="D1621" s="168" t="s">
        <v>1405</v>
      </c>
      <c r="E1621" s="183" t="s">
        <v>1405</v>
      </c>
      <c r="F1621" s="168" t="s">
        <v>1152</v>
      </c>
      <c r="G1621" s="183" t="s">
        <v>1158</v>
      </c>
      <c r="H1621" s="168" t="s">
        <v>1117</v>
      </c>
      <c r="I1621" s="168" t="s">
        <v>1118</v>
      </c>
      <c r="J1621" s="184">
        <v>4000000</v>
      </c>
      <c r="K1621" s="185"/>
      <c r="L1621" s="168"/>
      <c r="M1621" s="185"/>
      <c r="N1621" s="168"/>
      <c r="O1621" s="168" t="s">
        <v>1133</v>
      </c>
      <c r="P1621" s="168"/>
      <c r="Q1621" s="168"/>
      <c r="R1621" s="168"/>
      <c r="S1621" s="168"/>
      <c r="T1621" s="168"/>
      <c r="U1621" s="168"/>
      <c r="V1621" s="168"/>
      <c r="W1621" s="168" t="s">
        <v>1165</v>
      </c>
      <c r="X1621" s="183" t="s">
        <v>1160</v>
      </c>
      <c r="Y1621" s="168" t="s">
        <v>55</v>
      </c>
      <c r="Z1621" s="170">
        <v>2017011000179</v>
      </c>
      <c r="AA1621" s="170" t="s">
        <v>1238</v>
      </c>
      <c r="AB1621" s="169" t="s">
        <v>1224</v>
      </c>
      <c r="AC1621" s="169" t="s">
        <v>1275</v>
      </c>
      <c r="AD1621" s="170">
        <v>3202014</v>
      </c>
      <c r="AE1621" s="169" t="s">
        <v>1276</v>
      </c>
      <c r="AF1621" s="169" t="s">
        <v>1277</v>
      </c>
      <c r="AG1621" s="168" t="s">
        <v>1126</v>
      </c>
      <c r="AH1621" s="192"/>
    </row>
    <row r="1622" spans="1:34" ht="98.25" customHeight="1" x14ac:dyDescent="0.25">
      <c r="A1622" s="192"/>
      <c r="B1622" s="168" t="s">
        <v>1314</v>
      </c>
      <c r="C1622" s="168" t="s">
        <v>1388</v>
      </c>
      <c r="D1622" s="168" t="s">
        <v>1405</v>
      </c>
      <c r="E1622" s="183" t="s">
        <v>1405</v>
      </c>
      <c r="F1622" s="168" t="s">
        <v>1116</v>
      </c>
      <c r="G1622" s="183" t="s">
        <v>1158</v>
      </c>
      <c r="H1622" s="168" t="s">
        <v>1117</v>
      </c>
      <c r="I1622" s="168" t="s">
        <v>1118</v>
      </c>
      <c r="J1622" s="184">
        <v>15532704</v>
      </c>
      <c r="K1622" s="185"/>
      <c r="L1622" s="168"/>
      <c r="M1622" s="185"/>
      <c r="N1622" s="168"/>
      <c r="O1622" s="168" t="s">
        <v>1133</v>
      </c>
      <c r="P1622" s="168"/>
      <c r="Q1622" s="168"/>
      <c r="R1622" s="168"/>
      <c r="S1622" s="168"/>
      <c r="T1622" s="168"/>
      <c r="U1622" s="168"/>
      <c r="V1622" s="168"/>
      <c r="W1622" s="168" t="s">
        <v>1165</v>
      </c>
      <c r="X1622" s="183" t="s">
        <v>1160</v>
      </c>
      <c r="Y1622" s="168" t="s">
        <v>55</v>
      </c>
      <c r="Z1622" s="170">
        <v>2017011000179</v>
      </c>
      <c r="AA1622" s="170" t="s">
        <v>1238</v>
      </c>
      <c r="AB1622" s="169" t="s">
        <v>1224</v>
      </c>
      <c r="AC1622" s="169" t="s">
        <v>1280</v>
      </c>
      <c r="AD1622" s="170">
        <v>3202004</v>
      </c>
      <c r="AE1622" s="169" t="s">
        <v>1281</v>
      </c>
      <c r="AF1622" s="169" t="s">
        <v>1282</v>
      </c>
      <c r="AG1622" s="168" t="s">
        <v>1151</v>
      </c>
      <c r="AH1622" s="192"/>
    </row>
    <row r="1623" spans="1:34" ht="98.25" customHeight="1" x14ac:dyDescent="0.25">
      <c r="A1623" s="192"/>
      <c r="B1623" s="168" t="s">
        <v>1314</v>
      </c>
      <c r="C1623" s="168" t="s">
        <v>1388</v>
      </c>
      <c r="D1623" s="168" t="s">
        <v>1405</v>
      </c>
      <c r="E1623" s="183" t="s">
        <v>1405</v>
      </c>
      <c r="F1623" s="168" t="s">
        <v>1116</v>
      </c>
      <c r="G1623" s="183" t="s">
        <v>1158</v>
      </c>
      <c r="H1623" s="168" t="s">
        <v>1117</v>
      </c>
      <c r="I1623" s="168" t="s">
        <v>1118</v>
      </c>
      <c r="J1623" s="184">
        <v>15532704</v>
      </c>
      <c r="K1623" s="185"/>
      <c r="L1623" s="168"/>
      <c r="M1623" s="185"/>
      <c r="N1623" s="168"/>
      <c r="O1623" s="168" t="s">
        <v>1133</v>
      </c>
      <c r="P1623" s="168"/>
      <c r="Q1623" s="168"/>
      <c r="R1623" s="168"/>
      <c r="S1623" s="168"/>
      <c r="T1623" s="168"/>
      <c r="U1623" s="168"/>
      <c r="V1623" s="168"/>
      <c r="W1623" s="168" t="s">
        <v>1165</v>
      </c>
      <c r="X1623" s="183" t="s">
        <v>1160</v>
      </c>
      <c r="Y1623" s="168" t="s">
        <v>55</v>
      </c>
      <c r="Z1623" s="170">
        <v>2017011000179</v>
      </c>
      <c r="AA1623" s="170" t="s">
        <v>1238</v>
      </c>
      <c r="AB1623" s="169" t="s">
        <v>1224</v>
      </c>
      <c r="AC1623" s="169" t="s">
        <v>1280</v>
      </c>
      <c r="AD1623" s="170">
        <v>3202004</v>
      </c>
      <c r="AE1623" s="169" t="s">
        <v>1281</v>
      </c>
      <c r="AF1623" s="169" t="s">
        <v>1282</v>
      </c>
      <c r="AG1623" s="168" t="s">
        <v>1151</v>
      </c>
      <c r="AH1623" s="192"/>
    </row>
    <row r="1624" spans="1:34" ht="98.25" customHeight="1" x14ac:dyDescent="0.25">
      <c r="A1624" s="192"/>
      <c r="B1624" s="168" t="s">
        <v>1314</v>
      </c>
      <c r="C1624" s="168" t="s">
        <v>1388</v>
      </c>
      <c r="D1624" s="168" t="s">
        <v>1405</v>
      </c>
      <c r="E1624" s="183" t="s">
        <v>1405</v>
      </c>
      <c r="F1624" s="168" t="s">
        <v>1116</v>
      </c>
      <c r="G1624" s="183" t="s">
        <v>1158</v>
      </c>
      <c r="H1624" s="168" t="s">
        <v>1117</v>
      </c>
      <c r="I1624" s="168" t="s">
        <v>1118</v>
      </c>
      <c r="J1624" s="184">
        <v>15532704</v>
      </c>
      <c r="K1624" s="185"/>
      <c r="L1624" s="168"/>
      <c r="M1624" s="185"/>
      <c r="N1624" s="168"/>
      <c r="O1624" s="168" t="s">
        <v>1133</v>
      </c>
      <c r="P1624" s="168"/>
      <c r="Q1624" s="168"/>
      <c r="R1624" s="168"/>
      <c r="S1624" s="168"/>
      <c r="T1624" s="168"/>
      <c r="U1624" s="168"/>
      <c r="V1624" s="168"/>
      <c r="W1624" s="168" t="s">
        <v>1165</v>
      </c>
      <c r="X1624" s="183" t="s">
        <v>1160</v>
      </c>
      <c r="Y1624" s="168" t="s">
        <v>55</v>
      </c>
      <c r="Z1624" s="170">
        <v>2017011000179</v>
      </c>
      <c r="AA1624" s="170" t="s">
        <v>1238</v>
      </c>
      <c r="AB1624" s="169" t="s">
        <v>1224</v>
      </c>
      <c r="AC1624" s="169" t="s">
        <v>1280</v>
      </c>
      <c r="AD1624" s="170">
        <v>3202004</v>
      </c>
      <c r="AE1624" s="169" t="s">
        <v>1281</v>
      </c>
      <c r="AF1624" s="169" t="s">
        <v>1282</v>
      </c>
      <c r="AG1624" s="168" t="s">
        <v>1151</v>
      </c>
      <c r="AH1624" s="192"/>
    </row>
    <row r="1625" spans="1:34" ht="98.25" customHeight="1" x14ac:dyDescent="0.25">
      <c r="A1625" s="192"/>
      <c r="B1625" s="168" t="s">
        <v>1314</v>
      </c>
      <c r="C1625" s="168" t="s">
        <v>1388</v>
      </c>
      <c r="D1625" s="168" t="s">
        <v>1405</v>
      </c>
      <c r="E1625" s="183" t="s">
        <v>1405</v>
      </c>
      <c r="F1625" s="168" t="s">
        <v>1116</v>
      </c>
      <c r="G1625" s="183" t="s">
        <v>1158</v>
      </c>
      <c r="H1625" s="168" t="s">
        <v>1117</v>
      </c>
      <c r="I1625" s="168" t="s">
        <v>1118</v>
      </c>
      <c r="J1625" s="184">
        <v>15532704</v>
      </c>
      <c r="K1625" s="185"/>
      <c r="L1625" s="168"/>
      <c r="M1625" s="185"/>
      <c r="N1625" s="168"/>
      <c r="O1625" s="168" t="s">
        <v>1133</v>
      </c>
      <c r="P1625" s="168"/>
      <c r="Q1625" s="168"/>
      <c r="R1625" s="168"/>
      <c r="S1625" s="168"/>
      <c r="T1625" s="168"/>
      <c r="U1625" s="168"/>
      <c r="V1625" s="168"/>
      <c r="W1625" s="168" t="s">
        <v>1165</v>
      </c>
      <c r="X1625" s="183" t="s">
        <v>1160</v>
      </c>
      <c r="Y1625" s="168" t="s">
        <v>55</v>
      </c>
      <c r="Z1625" s="170">
        <v>2017011000179</v>
      </c>
      <c r="AA1625" s="170" t="s">
        <v>1238</v>
      </c>
      <c r="AB1625" s="169" t="s">
        <v>1224</v>
      </c>
      <c r="AC1625" s="169" t="s">
        <v>1280</v>
      </c>
      <c r="AD1625" s="170">
        <v>3202004</v>
      </c>
      <c r="AE1625" s="169" t="s">
        <v>1281</v>
      </c>
      <c r="AF1625" s="169" t="s">
        <v>1282</v>
      </c>
      <c r="AG1625" s="168" t="s">
        <v>1151</v>
      </c>
      <c r="AH1625" s="192"/>
    </row>
    <row r="1626" spans="1:34" ht="98.25" customHeight="1" x14ac:dyDescent="0.25">
      <c r="A1626" s="192"/>
      <c r="B1626" s="168" t="s">
        <v>1314</v>
      </c>
      <c r="C1626" s="168" t="s">
        <v>1388</v>
      </c>
      <c r="D1626" s="168" t="s">
        <v>1405</v>
      </c>
      <c r="E1626" s="183" t="s">
        <v>1405</v>
      </c>
      <c r="F1626" s="168" t="s">
        <v>1223</v>
      </c>
      <c r="G1626" s="183" t="s">
        <v>1312</v>
      </c>
      <c r="H1626" s="168" t="s">
        <v>1117</v>
      </c>
      <c r="I1626" s="168" t="s">
        <v>1118</v>
      </c>
      <c r="J1626" s="184">
        <v>0</v>
      </c>
      <c r="K1626" s="185"/>
      <c r="L1626" s="168"/>
      <c r="M1626" s="185"/>
      <c r="N1626" s="168"/>
      <c r="O1626" s="168" t="s">
        <v>1133</v>
      </c>
      <c r="P1626" s="168"/>
      <c r="Q1626" s="168"/>
      <c r="R1626" s="168"/>
      <c r="S1626" s="168"/>
      <c r="T1626" s="168"/>
      <c r="U1626" s="168"/>
      <c r="V1626" s="168"/>
      <c r="W1626" s="168" t="s">
        <v>1165</v>
      </c>
      <c r="X1626" s="183" t="s">
        <v>1160</v>
      </c>
      <c r="Y1626" s="168" t="s">
        <v>55</v>
      </c>
      <c r="Z1626" s="170">
        <v>2017011000179</v>
      </c>
      <c r="AA1626" s="170" t="s">
        <v>1238</v>
      </c>
      <c r="AB1626" s="169" t="s">
        <v>1224</v>
      </c>
      <c r="AC1626" s="169" t="s">
        <v>1280</v>
      </c>
      <c r="AD1626" s="170">
        <v>3202004</v>
      </c>
      <c r="AE1626" s="169" t="s">
        <v>1281</v>
      </c>
      <c r="AF1626" s="169" t="s">
        <v>1398</v>
      </c>
      <c r="AG1626" s="168" t="s">
        <v>1124</v>
      </c>
      <c r="AH1626" s="192"/>
    </row>
    <row r="1627" spans="1:34" ht="98.25" customHeight="1" x14ac:dyDescent="0.25">
      <c r="A1627" s="192"/>
      <c r="B1627" s="168" t="s">
        <v>1314</v>
      </c>
      <c r="C1627" s="168" t="s">
        <v>1388</v>
      </c>
      <c r="D1627" s="168" t="s">
        <v>1405</v>
      </c>
      <c r="E1627" s="183" t="s">
        <v>1405</v>
      </c>
      <c r="F1627" s="168" t="s">
        <v>1223</v>
      </c>
      <c r="G1627" s="183" t="s">
        <v>1312</v>
      </c>
      <c r="H1627" s="168" t="s">
        <v>1117</v>
      </c>
      <c r="I1627" s="168" t="s">
        <v>1118</v>
      </c>
      <c r="J1627" s="184">
        <v>0</v>
      </c>
      <c r="K1627" s="185"/>
      <c r="L1627" s="168"/>
      <c r="M1627" s="185"/>
      <c r="N1627" s="168"/>
      <c r="O1627" s="168" t="s">
        <v>1133</v>
      </c>
      <c r="P1627" s="168"/>
      <c r="Q1627" s="168"/>
      <c r="R1627" s="168"/>
      <c r="S1627" s="168"/>
      <c r="T1627" s="168"/>
      <c r="U1627" s="168"/>
      <c r="V1627" s="168"/>
      <c r="W1627" s="168" t="s">
        <v>1165</v>
      </c>
      <c r="X1627" s="183" t="s">
        <v>1160</v>
      </c>
      <c r="Y1627" s="168" t="s">
        <v>55</v>
      </c>
      <c r="Z1627" s="170">
        <v>2017011000179</v>
      </c>
      <c r="AA1627" s="170" t="s">
        <v>1238</v>
      </c>
      <c r="AB1627" s="169" t="s">
        <v>1224</v>
      </c>
      <c r="AC1627" s="169" t="s">
        <v>1280</v>
      </c>
      <c r="AD1627" s="170">
        <v>3202004</v>
      </c>
      <c r="AE1627" s="169" t="s">
        <v>1281</v>
      </c>
      <c r="AF1627" s="169" t="s">
        <v>1398</v>
      </c>
      <c r="AG1627" s="168" t="s">
        <v>1124</v>
      </c>
      <c r="AH1627" s="192"/>
    </row>
    <row r="1628" spans="1:34" ht="98.25" customHeight="1" x14ac:dyDescent="0.25">
      <c r="A1628" s="192"/>
      <c r="B1628" s="168" t="s">
        <v>1314</v>
      </c>
      <c r="C1628" s="168" t="s">
        <v>1388</v>
      </c>
      <c r="D1628" s="168" t="s">
        <v>1405</v>
      </c>
      <c r="E1628" s="183" t="s">
        <v>1405</v>
      </c>
      <c r="F1628" s="168" t="s">
        <v>1223</v>
      </c>
      <c r="G1628" s="183" t="s">
        <v>1312</v>
      </c>
      <c r="H1628" s="168" t="s">
        <v>1117</v>
      </c>
      <c r="I1628" s="168" t="s">
        <v>1118</v>
      </c>
      <c r="J1628" s="184">
        <v>0</v>
      </c>
      <c r="K1628" s="185"/>
      <c r="L1628" s="168"/>
      <c r="M1628" s="185"/>
      <c r="N1628" s="168"/>
      <c r="O1628" s="168" t="s">
        <v>1133</v>
      </c>
      <c r="P1628" s="168"/>
      <c r="Q1628" s="168"/>
      <c r="R1628" s="168"/>
      <c r="S1628" s="168"/>
      <c r="T1628" s="168"/>
      <c r="U1628" s="168"/>
      <c r="V1628" s="168"/>
      <c r="W1628" s="168" t="s">
        <v>1165</v>
      </c>
      <c r="X1628" s="183" t="s">
        <v>1160</v>
      </c>
      <c r="Y1628" s="168" t="s">
        <v>55</v>
      </c>
      <c r="Z1628" s="170">
        <v>2017011000179</v>
      </c>
      <c r="AA1628" s="170" t="s">
        <v>1238</v>
      </c>
      <c r="AB1628" s="169" t="s">
        <v>1224</v>
      </c>
      <c r="AC1628" s="169" t="s">
        <v>1280</v>
      </c>
      <c r="AD1628" s="170">
        <v>3202004</v>
      </c>
      <c r="AE1628" s="169" t="s">
        <v>1281</v>
      </c>
      <c r="AF1628" s="169" t="s">
        <v>1398</v>
      </c>
      <c r="AG1628" s="168" t="s">
        <v>1124</v>
      </c>
      <c r="AH1628" s="192"/>
    </row>
    <row r="1629" spans="1:34" ht="98.25" customHeight="1" x14ac:dyDescent="0.25">
      <c r="A1629" s="192"/>
      <c r="B1629" s="168" t="s">
        <v>1314</v>
      </c>
      <c r="C1629" s="168" t="s">
        <v>1388</v>
      </c>
      <c r="D1629" s="168" t="s">
        <v>1405</v>
      </c>
      <c r="E1629" s="183" t="s">
        <v>1405</v>
      </c>
      <c r="F1629" s="168" t="s">
        <v>1223</v>
      </c>
      <c r="G1629" s="183" t="s">
        <v>1312</v>
      </c>
      <c r="H1629" s="168" t="s">
        <v>1117</v>
      </c>
      <c r="I1629" s="168" t="s">
        <v>1118</v>
      </c>
      <c r="J1629" s="184">
        <v>0</v>
      </c>
      <c r="K1629" s="185"/>
      <c r="L1629" s="168"/>
      <c r="M1629" s="185"/>
      <c r="N1629" s="168"/>
      <c r="O1629" s="168" t="s">
        <v>1133</v>
      </c>
      <c r="P1629" s="168"/>
      <c r="Q1629" s="168"/>
      <c r="R1629" s="168"/>
      <c r="S1629" s="168"/>
      <c r="T1629" s="168"/>
      <c r="U1629" s="168"/>
      <c r="V1629" s="168"/>
      <c r="W1629" s="168" t="s">
        <v>1165</v>
      </c>
      <c r="X1629" s="183" t="s">
        <v>1160</v>
      </c>
      <c r="Y1629" s="168" t="s">
        <v>55</v>
      </c>
      <c r="Z1629" s="170">
        <v>2017011000179</v>
      </c>
      <c r="AA1629" s="170" t="s">
        <v>1238</v>
      </c>
      <c r="AB1629" s="169" t="s">
        <v>1224</v>
      </c>
      <c r="AC1629" s="169" t="s">
        <v>1280</v>
      </c>
      <c r="AD1629" s="170">
        <v>3202004</v>
      </c>
      <c r="AE1629" s="169" t="s">
        <v>1281</v>
      </c>
      <c r="AF1629" s="169" t="s">
        <v>1398</v>
      </c>
      <c r="AG1629" s="168" t="s">
        <v>1124</v>
      </c>
      <c r="AH1629" s="192"/>
    </row>
    <row r="1630" spans="1:34" ht="98.25" customHeight="1" x14ac:dyDescent="0.25">
      <c r="A1630" s="192"/>
      <c r="B1630" s="168" t="s">
        <v>1314</v>
      </c>
      <c r="C1630" s="168" t="s">
        <v>1388</v>
      </c>
      <c r="D1630" s="168" t="s">
        <v>1405</v>
      </c>
      <c r="E1630" s="183" t="s">
        <v>1405</v>
      </c>
      <c r="F1630" s="168" t="s">
        <v>1223</v>
      </c>
      <c r="G1630" s="183" t="s">
        <v>1312</v>
      </c>
      <c r="H1630" s="168" t="s">
        <v>1117</v>
      </c>
      <c r="I1630" s="168" t="s">
        <v>1118</v>
      </c>
      <c r="J1630" s="184">
        <v>0</v>
      </c>
      <c r="K1630" s="185"/>
      <c r="L1630" s="168"/>
      <c r="M1630" s="185"/>
      <c r="N1630" s="168"/>
      <c r="O1630" s="168" t="s">
        <v>1133</v>
      </c>
      <c r="P1630" s="168"/>
      <c r="Q1630" s="168"/>
      <c r="R1630" s="168"/>
      <c r="S1630" s="168"/>
      <c r="T1630" s="168"/>
      <c r="U1630" s="168"/>
      <c r="V1630" s="168"/>
      <c r="W1630" s="168" t="s">
        <v>1165</v>
      </c>
      <c r="X1630" s="183" t="s">
        <v>1160</v>
      </c>
      <c r="Y1630" s="168" t="s">
        <v>55</v>
      </c>
      <c r="Z1630" s="170">
        <v>2017011000179</v>
      </c>
      <c r="AA1630" s="170" t="s">
        <v>1238</v>
      </c>
      <c r="AB1630" s="169" t="s">
        <v>1224</v>
      </c>
      <c r="AC1630" s="169" t="s">
        <v>1280</v>
      </c>
      <c r="AD1630" s="170">
        <v>3202004</v>
      </c>
      <c r="AE1630" s="169" t="s">
        <v>1281</v>
      </c>
      <c r="AF1630" s="169" t="s">
        <v>1398</v>
      </c>
      <c r="AG1630" s="168" t="s">
        <v>1124</v>
      </c>
      <c r="AH1630" s="192"/>
    </row>
    <row r="1631" spans="1:34" ht="98.25" customHeight="1" x14ac:dyDescent="0.25">
      <c r="A1631" s="192"/>
      <c r="B1631" s="168" t="s">
        <v>1314</v>
      </c>
      <c r="C1631" s="168" t="s">
        <v>1388</v>
      </c>
      <c r="D1631" s="168" t="s">
        <v>1405</v>
      </c>
      <c r="E1631" s="183" t="s">
        <v>1405</v>
      </c>
      <c r="F1631" s="168" t="s">
        <v>1223</v>
      </c>
      <c r="G1631" s="183" t="s">
        <v>1312</v>
      </c>
      <c r="H1631" s="168" t="s">
        <v>1117</v>
      </c>
      <c r="I1631" s="168" t="s">
        <v>1118</v>
      </c>
      <c r="J1631" s="184">
        <v>300000</v>
      </c>
      <c r="K1631" s="185"/>
      <c r="L1631" s="168"/>
      <c r="M1631" s="185"/>
      <c r="N1631" s="168"/>
      <c r="O1631" s="168" t="s">
        <v>1133</v>
      </c>
      <c r="P1631" s="168"/>
      <c r="Q1631" s="168"/>
      <c r="R1631" s="168"/>
      <c r="S1631" s="168"/>
      <c r="T1631" s="168"/>
      <c r="U1631" s="168"/>
      <c r="V1631" s="168"/>
      <c r="W1631" s="168" t="s">
        <v>1165</v>
      </c>
      <c r="X1631" s="183" t="s">
        <v>1160</v>
      </c>
      <c r="Y1631" s="168" t="s">
        <v>55</v>
      </c>
      <c r="Z1631" s="170">
        <v>2017011000179</v>
      </c>
      <c r="AA1631" s="170" t="s">
        <v>1238</v>
      </c>
      <c r="AB1631" s="169" t="s">
        <v>1224</v>
      </c>
      <c r="AC1631" s="169" t="s">
        <v>1280</v>
      </c>
      <c r="AD1631" s="170">
        <v>3202004</v>
      </c>
      <c r="AE1631" s="169" t="s">
        <v>1281</v>
      </c>
      <c r="AF1631" s="169" t="s">
        <v>1398</v>
      </c>
      <c r="AG1631" s="168" t="s">
        <v>1192</v>
      </c>
      <c r="AH1631" s="192"/>
    </row>
    <row r="1632" spans="1:34" ht="98.25" customHeight="1" x14ac:dyDescent="0.25">
      <c r="A1632" s="192"/>
      <c r="B1632" s="168" t="s">
        <v>1314</v>
      </c>
      <c r="C1632" s="168" t="s">
        <v>1388</v>
      </c>
      <c r="D1632" s="168" t="s">
        <v>1405</v>
      </c>
      <c r="E1632" s="183" t="s">
        <v>1405</v>
      </c>
      <c r="F1632" s="168" t="s">
        <v>1223</v>
      </c>
      <c r="G1632" s="183" t="s">
        <v>1312</v>
      </c>
      <c r="H1632" s="168" t="s">
        <v>1117</v>
      </c>
      <c r="I1632" s="168" t="s">
        <v>1118</v>
      </c>
      <c r="J1632" s="184">
        <v>0</v>
      </c>
      <c r="K1632" s="185"/>
      <c r="L1632" s="168"/>
      <c r="M1632" s="185"/>
      <c r="N1632" s="168"/>
      <c r="O1632" s="168" t="s">
        <v>1133</v>
      </c>
      <c r="P1632" s="168"/>
      <c r="Q1632" s="168"/>
      <c r="R1632" s="168"/>
      <c r="S1632" s="168"/>
      <c r="T1632" s="168"/>
      <c r="U1632" s="168"/>
      <c r="V1632" s="168"/>
      <c r="W1632" s="168" t="s">
        <v>1165</v>
      </c>
      <c r="X1632" s="183" t="s">
        <v>1160</v>
      </c>
      <c r="Y1632" s="168" t="s">
        <v>55</v>
      </c>
      <c r="Z1632" s="170">
        <v>2017011000179</v>
      </c>
      <c r="AA1632" s="170" t="s">
        <v>1238</v>
      </c>
      <c r="AB1632" s="169" t="s">
        <v>1224</v>
      </c>
      <c r="AC1632" s="169" t="s">
        <v>1280</v>
      </c>
      <c r="AD1632" s="170">
        <v>3202004</v>
      </c>
      <c r="AE1632" s="169" t="s">
        <v>1281</v>
      </c>
      <c r="AF1632" s="169" t="s">
        <v>1398</v>
      </c>
      <c r="AG1632" s="168" t="s">
        <v>1124</v>
      </c>
      <c r="AH1632" s="192"/>
    </row>
    <row r="1633" spans="1:34" ht="98.25" customHeight="1" x14ac:dyDescent="0.25">
      <c r="A1633" s="192"/>
      <c r="B1633" s="168" t="s">
        <v>1314</v>
      </c>
      <c r="C1633" s="168" t="s">
        <v>1388</v>
      </c>
      <c r="D1633" s="168" t="s">
        <v>1405</v>
      </c>
      <c r="E1633" s="183" t="s">
        <v>1405</v>
      </c>
      <c r="F1633" s="168" t="s">
        <v>1223</v>
      </c>
      <c r="G1633" s="183" t="s">
        <v>1312</v>
      </c>
      <c r="H1633" s="168" t="s">
        <v>1117</v>
      </c>
      <c r="I1633" s="168" t="s">
        <v>1118</v>
      </c>
      <c r="J1633" s="184">
        <v>0</v>
      </c>
      <c r="K1633" s="185"/>
      <c r="L1633" s="168"/>
      <c r="M1633" s="185"/>
      <c r="N1633" s="168"/>
      <c r="O1633" s="168" t="s">
        <v>1133</v>
      </c>
      <c r="P1633" s="168"/>
      <c r="Q1633" s="168"/>
      <c r="R1633" s="168"/>
      <c r="S1633" s="168"/>
      <c r="T1633" s="168"/>
      <c r="U1633" s="168"/>
      <c r="V1633" s="168"/>
      <c r="W1633" s="168" t="s">
        <v>1165</v>
      </c>
      <c r="X1633" s="183" t="s">
        <v>1160</v>
      </c>
      <c r="Y1633" s="168" t="s">
        <v>55</v>
      </c>
      <c r="Z1633" s="170">
        <v>2017011000179</v>
      </c>
      <c r="AA1633" s="170" t="s">
        <v>1238</v>
      </c>
      <c r="AB1633" s="169" t="s">
        <v>1224</v>
      </c>
      <c r="AC1633" s="169" t="s">
        <v>1280</v>
      </c>
      <c r="AD1633" s="170">
        <v>3202004</v>
      </c>
      <c r="AE1633" s="169" t="s">
        <v>1281</v>
      </c>
      <c r="AF1633" s="169" t="s">
        <v>1398</v>
      </c>
      <c r="AG1633" s="168" t="s">
        <v>1124</v>
      </c>
      <c r="AH1633" s="192"/>
    </row>
    <row r="1634" spans="1:34" ht="98.25" customHeight="1" x14ac:dyDescent="0.25">
      <c r="A1634" s="192"/>
      <c r="B1634" s="168" t="s">
        <v>1314</v>
      </c>
      <c r="C1634" s="168" t="s">
        <v>1388</v>
      </c>
      <c r="D1634" s="168" t="s">
        <v>1405</v>
      </c>
      <c r="E1634" s="183" t="s">
        <v>1405</v>
      </c>
      <c r="F1634" s="168" t="s">
        <v>1223</v>
      </c>
      <c r="G1634" s="183" t="s">
        <v>1312</v>
      </c>
      <c r="H1634" s="168" t="s">
        <v>1117</v>
      </c>
      <c r="I1634" s="168" t="s">
        <v>1118</v>
      </c>
      <c r="J1634" s="184">
        <v>500000</v>
      </c>
      <c r="K1634" s="185"/>
      <c r="L1634" s="168"/>
      <c r="M1634" s="185"/>
      <c r="N1634" s="168"/>
      <c r="O1634" s="168" t="s">
        <v>1133</v>
      </c>
      <c r="P1634" s="168"/>
      <c r="Q1634" s="168"/>
      <c r="R1634" s="168"/>
      <c r="S1634" s="168"/>
      <c r="T1634" s="168"/>
      <c r="U1634" s="168"/>
      <c r="V1634" s="168"/>
      <c r="W1634" s="168" t="s">
        <v>1165</v>
      </c>
      <c r="X1634" s="183" t="s">
        <v>1160</v>
      </c>
      <c r="Y1634" s="168" t="s">
        <v>55</v>
      </c>
      <c r="Z1634" s="170">
        <v>2017011000179</v>
      </c>
      <c r="AA1634" s="170" t="s">
        <v>1238</v>
      </c>
      <c r="AB1634" s="169" t="s">
        <v>1224</v>
      </c>
      <c r="AC1634" s="169" t="s">
        <v>1280</v>
      </c>
      <c r="AD1634" s="170">
        <v>3202004</v>
      </c>
      <c r="AE1634" s="169" t="s">
        <v>1281</v>
      </c>
      <c r="AF1634" s="169" t="s">
        <v>1398</v>
      </c>
      <c r="AG1634" s="168" t="s">
        <v>1192</v>
      </c>
      <c r="AH1634" s="192"/>
    </row>
    <row r="1635" spans="1:34" ht="98.25" customHeight="1" x14ac:dyDescent="0.25">
      <c r="A1635" s="192"/>
      <c r="B1635" s="168" t="s">
        <v>1314</v>
      </c>
      <c r="C1635" s="168" t="s">
        <v>1388</v>
      </c>
      <c r="D1635" s="168" t="s">
        <v>1405</v>
      </c>
      <c r="E1635" s="183" t="s">
        <v>1405</v>
      </c>
      <c r="F1635" s="168" t="s">
        <v>1152</v>
      </c>
      <c r="G1635" s="183" t="s">
        <v>1158</v>
      </c>
      <c r="H1635" s="168" t="s">
        <v>1117</v>
      </c>
      <c r="I1635" s="168" t="s">
        <v>1118</v>
      </c>
      <c r="J1635" s="184">
        <v>4800000</v>
      </c>
      <c r="K1635" s="185"/>
      <c r="L1635" s="168"/>
      <c r="M1635" s="185"/>
      <c r="N1635" s="168"/>
      <c r="O1635" s="168" t="s">
        <v>1133</v>
      </c>
      <c r="P1635" s="168"/>
      <c r="Q1635" s="168"/>
      <c r="R1635" s="168"/>
      <c r="S1635" s="168"/>
      <c r="T1635" s="168"/>
      <c r="U1635" s="168"/>
      <c r="V1635" s="168"/>
      <c r="W1635" s="168" t="s">
        <v>1165</v>
      </c>
      <c r="X1635" s="183" t="s">
        <v>1160</v>
      </c>
      <c r="Y1635" s="168" t="s">
        <v>55</v>
      </c>
      <c r="Z1635" s="170">
        <v>2017011000179</v>
      </c>
      <c r="AA1635" s="170" t="s">
        <v>1238</v>
      </c>
      <c r="AB1635" s="169" t="s">
        <v>1179</v>
      </c>
      <c r="AC1635" s="169" t="s">
        <v>1180</v>
      </c>
      <c r="AD1635" s="170">
        <v>3202008</v>
      </c>
      <c r="AE1635" s="169" t="s">
        <v>1181</v>
      </c>
      <c r="AF1635" s="169" t="s">
        <v>1182</v>
      </c>
      <c r="AG1635" s="168" t="s">
        <v>1126</v>
      </c>
      <c r="AH1635" s="192"/>
    </row>
    <row r="1636" spans="1:34" ht="98.25" customHeight="1" x14ac:dyDescent="0.25">
      <c r="A1636" s="192"/>
      <c r="B1636" s="168" t="s">
        <v>1314</v>
      </c>
      <c r="C1636" s="168" t="s">
        <v>1388</v>
      </c>
      <c r="D1636" s="168" t="s">
        <v>1405</v>
      </c>
      <c r="E1636" s="183" t="s">
        <v>1405</v>
      </c>
      <c r="F1636" s="168" t="s">
        <v>1223</v>
      </c>
      <c r="G1636" s="183" t="s">
        <v>1312</v>
      </c>
      <c r="H1636" s="168" t="s">
        <v>1117</v>
      </c>
      <c r="I1636" s="168" t="s">
        <v>1118</v>
      </c>
      <c r="J1636" s="184">
        <v>50000</v>
      </c>
      <c r="K1636" s="185"/>
      <c r="L1636" s="168"/>
      <c r="M1636" s="185"/>
      <c r="N1636" s="168"/>
      <c r="O1636" s="168" t="s">
        <v>1133</v>
      </c>
      <c r="P1636" s="168"/>
      <c r="Q1636" s="168"/>
      <c r="R1636" s="168"/>
      <c r="S1636" s="168"/>
      <c r="T1636" s="168"/>
      <c r="U1636" s="168"/>
      <c r="V1636" s="168"/>
      <c r="W1636" s="168" t="s">
        <v>1165</v>
      </c>
      <c r="X1636" s="183" t="s">
        <v>1160</v>
      </c>
      <c r="Y1636" s="168" t="s">
        <v>55</v>
      </c>
      <c r="Z1636" s="170">
        <v>2017011000179</v>
      </c>
      <c r="AA1636" s="170" t="s">
        <v>1238</v>
      </c>
      <c r="AB1636" s="169" t="s">
        <v>1179</v>
      </c>
      <c r="AC1636" s="169" t="s">
        <v>1180</v>
      </c>
      <c r="AD1636" s="170">
        <v>3202008</v>
      </c>
      <c r="AE1636" s="169" t="s">
        <v>1181</v>
      </c>
      <c r="AF1636" s="169" t="s">
        <v>1319</v>
      </c>
      <c r="AG1636" s="168" t="s">
        <v>1192</v>
      </c>
      <c r="AH1636" s="192"/>
    </row>
    <row r="1637" spans="1:34" ht="98.25" customHeight="1" x14ac:dyDescent="0.25">
      <c r="A1637" s="192"/>
      <c r="B1637" s="168" t="s">
        <v>1314</v>
      </c>
      <c r="C1637" s="168" t="s">
        <v>1388</v>
      </c>
      <c r="D1637" s="168" t="s">
        <v>1405</v>
      </c>
      <c r="E1637" s="183" t="s">
        <v>1405</v>
      </c>
      <c r="F1637" s="168" t="s">
        <v>1223</v>
      </c>
      <c r="G1637" s="183" t="s">
        <v>1312</v>
      </c>
      <c r="H1637" s="168" t="s">
        <v>1117</v>
      </c>
      <c r="I1637" s="168" t="s">
        <v>1118</v>
      </c>
      <c r="J1637" s="184">
        <v>50000</v>
      </c>
      <c r="K1637" s="185"/>
      <c r="L1637" s="168"/>
      <c r="M1637" s="185"/>
      <c r="N1637" s="168"/>
      <c r="O1637" s="168" t="s">
        <v>1133</v>
      </c>
      <c r="P1637" s="168"/>
      <c r="Q1637" s="168"/>
      <c r="R1637" s="168"/>
      <c r="S1637" s="168"/>
      <c r="T1637" s="168"/>
      <c r="U1637" s="168"/>
      <c r="V1637" s="168"/>
      <c r="W1637" s="168" t="s">
        <v>1165</v>
      </c>
      <c r="X1637" s="183" t="s">
        <v>1160</v>
      </c>
      <c r="Y1637" s="168" t="s">
        <v>55</v>
      </c>
      <c r="Z1637" s="170">
        <v>2017011000179</v>
      </c>
      <c r="AA1637" s="170" t="s">
        <v>1238</v>
      </c>
      <c r="AB1637" s="169" t="s">
        <v>1179</v>
      </c>
      <c r="AC1637" s="169" t="s">
        <v>1180</v>
      </c>
      <c r="AD1637" s="170">
        <v>3202008</v>
      </c>
      <c r="AE1637" s="169" t="s">
        <v>1181</v>
      </c>
      <c r="AF1637" s="169" t="s">
        <v>1319</v>
      </c>
      <c r="AG1637" s="168" t="s">
        <v>1192</v>
      </c>
      <c r="AH1637" s="192"/>
    </row>
    <row r="1638" spans="1:34" ht="98.25" customHeight="1" x14ac:dyDescent="0.25">
      <c r="A1638" s="192"/>
      <c r="B1638" s="168" t="s">
        <v>1314</v>
      </c>
      <c r="C1638" s="168" t="s">
        <v>1388</v>
      </c>
      <c r="D1638" s="168" t="s">
        <v>1405</v>
      </c>
      <c r="E1638" s="183" t="s">
        <v>1405</v>
      </c>
      <c r="F1638" s="168" t="s">
        <v>1223</v>
      </c>
      <c r="G1638" s="183" t="s">
        <v>1312</v>
      </c>
      <c r="H1638" s="168" t="s">
        <v>1117</v>
      </c>
      <c r="I1638" s="168" t="s">
        <v>1118</v>
      </c>
      <c r="J1638" s="184">
        <v>110000</v>
      </c>
      <c r="K1638" s="185"/>
      <c r="L1638" s="168"/>
      <c r="M1638" s="185"/>
      <c r="N1638" s="168"/>
      <c r="O1638" s="168" t="s">
        <v>1133</v>
      </c>
      <c r="P1638" s="168"/>
      <c r="Q1638" s="168"/>
      <c r="R1638" s="168"/>
      <c r="S1638" s="168"/>
      <c r="T1638" s="168"/>
      <c r="U1638" s="168"/>
      <c r="V1638" s="168"/>
      <c r="W1638" s="168" t="s">
        <v>1165</v>
      </c>
      <c r="X1638" s="183" t="s">
        <v>1160</v>
      </c>
      <c r="Y1638" s="168" t="s">
        <v>55</v>
      </c>
      <c r="Z1638" s="170">
        <v>2017011000179</v>
      </c>
      <c r="AA1638" s="170" t="s">
        <v>1238</v>
      </c>
      <c r="AB1638" s="169" t="s">
        <v>1179</v>
      </c>
      <c r="AC1638" s="169" t="s">
        <v>1180</v>
      </c>
      <c r="AD1638" s="170">
        <v>3202008</v>
      </c>
      <c r="AE1638" s="169" t="s">
        <v>1181</v>
      </c>
      <c r="AF1638" s="169" t="s">
        <v>1319</v>
      </c>
      <c r="AG1638" s="168" t="s">
        <v>1192</v>
      </c>
      <c r="AH1638" s="192"/>
    </row>
    <row r="1639" spans="1:34" ht="98.25" customHeight="1" x14ac:dyDescent="0.25">
      <c r="A1639" s="192"/>
      <c r="B1639" s="168" t="s">
        <v>1314</v>
      </c>
      <c r="C1639" s="168" t="s">
        <v>1388</v>
      </c>
      <c r="D1639" s="168" t="s">
        <v>1405</v>
      </c>
      <c r="E1639" s="183" t="s">
        <v>1405</v>
      </c>
      <c r="F1639" s="168" t="s">
        <v>1223</v>
      </c>
      <c r="G1639" s="183" t="s">
        <v>1312</v>
      </c>
      <c r="H1639" s="168" t="s">
        <v>1117</v>
      </c>
      <c r="I1639" s="168" t="s">
        <v>1118</v>
      </c>
      <c r="J1639" s="184">
        <v>130000</v>
      </c>
      <c r="K1639" s="185"/>
      <c r="L1639" s="168"/>
      <c r="M1639" s="185"/>
      <c r="N1639" s="168"/>
      <c r="O1639" s="168" t="s">
        <v>1133</v>
      </c>
      <c r="P1639" s="168"/>
      <c r="Q1639" s="168"/>
      <c r="R1639" s="168"/>
      <c r="S1639" s="168"/>
      <c r="T1639" s="168"/>
      <c r="U1639" s="168"/>
      <c r="V1639" s="168"/>
      <c r="W1639" s="168" t="s">
        <v>1165</v>
      </c>
      <c r="X1639" s="183" t="s">
        <v>1160</v>
      </c>
      <c r="Y1639" s="168" t="s">
        <v>55</v>
      </c>
      <c r="Z1639" s="170">
        <v>2017011000179</v>
      </c>
      <c r="AA1639" s="170" t="s">
        <v>1238</v>
      </c>
      <c r="AB1639" s="169" t="s">
        <v>1179</v>
      </c>
      <c r="AC1639" s="169" t="s">
        <v>1180</v>
      </c>
      <c r="AD1639" s="170">
        <v>3202008</v>
      </c>
      <c r="AE1639" s="169" t="s">
        <v>1181</v>
      </c>
      <c r="AF1639" s="169" t="s">
        <v>1319</v>
      </c>
      <c r="AG1639" s="168" t="s">
        <v>1192</v>
      </c>
      <c r="AH1639" s="192"/>
    </row>
    <row r="1640" spans="1:34" ht="98.25" customHeight="1" x14ac:dyDescent="0.25">
      <c r="A1640" s="192"/>
      <c r="B1640" s="168" t="s">
        <v>1314</v>
      </c>
      <c r="C1640" s="168" t="s">
        <v>1388</v>
      </c>
      <c r="D1640" s="168" t="s">
        <v>1405</v>
      </c>
      <c r="E1640" s="183" t="s">
        <v>1405</v>
      </c>
      <c r="F1640" s="168" t="s">
        <v>1223</v>
      </c>
      <c r="G1640" s="183" t="s">
        <v>1312</v>
      </c>
      <c r="H1640" s="168" t="s">
        <v>1117</v>
      </c>
      <c r="I1640" s="168" t="s">
        <v>1118</v>
      </c>
      <c r="J1640" s="184">
        <v>200000</v>
      </c>
      <c r="K1640" s="185"/>
      <c r="L1640" s="168"/>
      <c r="M1640" s="185"/>
      <c r="N1640" s="168"/>
      <c r="O1640" s="168" t="s">
        <v>1133</v>
      </c>
      <c r="P1640" s="168"/>
      <c r="Q1640" s="168"/>
      <c r="R1640" s="168"/>
      <c r="S1640" s="168"/>
      <c r="T1640" s="168"/>
      <c r="U1640" s="168"/>
      <c r="V1640" s="168"/>
      <c r="W1640" s="168" t="s">
        <v>1165</v>
      </c>
      <c r="X1640" s="183" t="s">
        <v>1160</v>
      </c>
      <c r="Y1640" s="168" t="s">
        <v>55</v>
      </c>
      <c r="Z1640" s="170">
        <v>2017011000179</v>
      </c>
      <c r="AA1640" s="170" t="s">
        <v>1238</v>
      </c>
      <c r="AB1640" s="169" t="s">
        <v>1179</v>
      </c>
      <c r="AC1640" s="169" t="s">
        <v>1180</v>
      </c>
      <c r="AD1640" s="170">
        <v>3202008</v>
      </c>
      <c r="AE1640" s="169" t="s">
        <v>1181</v>
      </c>
      <c r="AF1640" s="169" t="s">
        <v>1286</v>
      </c>
      <c r="AG1640" s="168" t="s">
        <v>1192</v>
      </c>
      <c r="AH1640" s="192"/>
    </row>
    <row r="1641" spans="1:34" ht="98.25" customHeight="1" x14ac:dyDescent="0.25">
      <c r="A1641" s="192"/>
      <c r="B1641" s="168" t="s">
        <v>1314</v>
      </c>
      <c r="C1641" s="168" t="s">
        <v>1388</v>
      </c>
      <c r="D1641" s="168" t="s">
        <v>1405</v>
      </c>
      <c r="E1641" s="183" t="s">
        <v>1405</v>
      </c>
      <c r="F1641" s="168" t="s">
        <v>1223</v>
      </c>
      <c r="G1641" s="183" t="s">
        <v>1312</v>
      </c>
      <c r="H1641" s="168" t="s">
        <v>1117</v>
      </c>
      <c r="I1641" s="168" t="s">
        <v>1118</v>
      </c>
      <c r="J1641" s="184">
        <v>350000</v>
      </c>
      <c r="K1641" s="185"/>
      <c r="L1641" s="168"/>
      <c r="M1641" s="185"/>
      <c r="N1641" s="168"/>
      <c r="O1641" s="168" t="s">
        <v>1133</v>
      </c>
      <c r="P1641" s="168"/>
      <c r="Q1641" s="168"/>
      <c r="R1641" s="168"/>
      <c r="S1641" s="168"/>
      <c r="T1641" s="168"/>
      <c r="U1641" s="168"/>
      <c r="V1641" s="168"/>
      <c r="W1641" s="168" t="s">
        <v>1165</v>
      </c>
      <c r="X1641" s="183" t="s">
        <v>1160</v>
      </c>
      <c r="Y1641" s="168" t="s">
        <v>55</v>
      </c>
      <c r="Z1641" s="170">
        <v>2017011000179</v>
      </c>
      <c r="AA1641" s="170" t="s">
        <v>1238</v>
      </c>
      <c r="AB1641" s="169" t="s">
        <v>1179</v>
      </c>
      <c r="AC1641" s="169" t="s">
        <v>1180</v>
      </c>
      <c r="AD1641" s="170">
        <v>3202008</v>
      </c>
      <c r="AE1641" s="169" t="s">
        <v>1181</v>
      </c>
      <c r="AF1641" s="169" t="s">
        <v>1319</v>
      </c>
      <c r="AG1641" s="168" t="s">
        <v>1192</v>
      </c>
      <c r="AH1641" s="192"/>
    </row>
    <row r="1642" spans="1:34" ht="98.25" customHeight="1" x14ac:dyDescent="0.25">
      <c r="A1642" s="192"/>
      <c r="B1642" s="168" t="s">
        <v>1314</v>
      </c>
      <c r="C1642" s="168" t="s">
        <v>1388</v>
      </c>
      <c r="D1642" s="168" t="s">
        <v>1405</v>
      </c>
      <c r="E1642" s="183" t="s">
        <v>1405</v>
      </c>
      <c r="F1642" s="168" t="s">
        <v>1223</v>
      </c>
      <c r="G1642" s="183" t="s">
        <v>1312</v>
      </c>
      <c r="H1642" s="168" t="s">
        <v>1117</v>
      </c>
      <c r="I1642" s="168" t="s">
        <v>1118</v>
      </c>
      <c r="J1642" s="184">
        <v>390000</v>
      </c>
      <c r="K1642" s="185"/>
      <c r="L1642" s="168"/>
      <c r="M1642" s="185"/>
      <c r="N1642" s="168"/>
      <c r="O1642" s="168" t="s">
        <v>1133</v>
      </c>
      <c r="P1642" s="168"/>
      <c r="Q1642" s="168"/>
      <c r="R1642" s="168"/>
      <c r="S1642" s="168"/>
      <c r="T1642" s="168"/>
      <c r="U1642" s="168"/>
      <c r="V1642" s="168"/>
      <c r="W1642" s="168" t="s">
        <v>1165</v>
      </c>
      <c r="X1642" s="183" t="s">
        <v>1160</v>
      </c>
      <c r="Y1642" s="168" t="s">
        <v>55</v>
      </c>
      <c r="Z1642" s="170">
        <v>2017011000179</v>
      </c>
      <c r="AA1642" s="170" t="s">
        <v>1238</v>
      </c>
      <c r="AB1642" s="169" t="s">
        <v>1179</v>
      </c>
      <c r="AC1642" s="169" t="s">
        <v>1180</v>
      </c>
      <c r="AD1642" s="170">
        <v>3202008</v>
      </c>
      <c r="AE1642" s="169" t="s">
        <v>1181</v>
      </c>
      <c r="AF1642" s="169" t="s">
        <v>1319</v>
      </c>
      <c r="AG1642" s="168" t="s">
        <v>1192</v>
      </c>
      <c r="AH1642" s="192"/>
    </row>
    <row r="1643" spans="1:34" ht="98.25" customHeight="1" x14ac:dyDescent="0.25">
      <c r="A1643" s="192"/>
      <c r="B1643" s="168" t="s">
        <v>1314</v>
      </c>
      <c r="C1643" s="168" t="s">
        <v>1388</v>
      </c>
      <c r="D1643" s="168" t="s">
        <v>1405</v>
      </c>
      <c r="E1643" s="183" t="s">
        <v>1405</v>
      </c>
      <c r="F1643" s="168" t="s">
        <v>1223</v>
      </c>
      <c r="G1643" s="183" t="s">
        <v>1312</v>
      </c>
      <c r="H1643" s="168" t="s">
        <v>1117</v>
      </c>
      <c r="I1643" s="168" t="s">
        <v>1118</v>
      </c>
      <c r="J1643" s="184">
        <v>720000</v>
      </c>
      <c r="K1643" s="185"/>
      <c r="L1643" s="168"/>
      <c r="M1643" s="185"/>
      <c r="N1643" s="168"/>
      <c r="O1643" s="168" t="s">
        <v>1133</v>
      </c>
      <c r="P1643" s="168"/>
      <c r="Q1643" s="168"/>
      <c r="R1643" s="168"/>
      <c r="S1643" s="168"/>
      <c r="T1643" s="168"/>
      <c r="U1643" s="168"/>
      <c r="V1643" s="168"/>
      <c r="W1643" s="168" t="s">
        <v>1165</v>
      </c>
      <c r="X1643" s="183" t="s">
        <v>1160</v>
      </c>
      <c r="Y1643" s="168" t="s">
        <v>55</v>
      </c>
      <c r="Z1643" s="170">
        <v>2017011000179</v>
      </c>
      <c r="AA1643" s="170" t="s">
        <v>1238</v>
      </c>
      <c r="AB1643" s="169" t="s">
        <v>1179</v>
      </c>
      <c r="AC1643" s="169" t="s">
        <v>1180</v>
      </c>
      <c r="AD1643" s="170">
        <v>3202008</v>
      </c>
      <c r="AE1643" s="169" t="s">
        <v>1181</v>
      </c>
      <c r="AF1643" s="169" t="s">
        <v>1319</v>
      </c>
      <c r="AG1643" s="168" t="s">
        <v>1192</v>
      </c>
      <c r="AH1643" s="192"/>
    </row>
    <row r="1644" spans="1:34" ht="98.25" customHeight="1" x14ac:dyDescent="0.25">
      <c r="A1644" s="192"/>
      <c r="B1644" s="168" t="s">
        <v>1314</v>
      </c>
      <c r="C1644" s="168" t="s">
        <v>1388</v>
      </c>
      <c r="D1644" s="168" t="s">
        <v>1405</v>
      </c>
      <c r="E1644" s="183" t="s">
        <v>1405</v>
      </c>
      <c r="F1644" s="168" t="s">
        <v>1223</v>
      </c>
      <c r="G1644" s="183" t="s">
        <v>1312</v>
      </c>
      <c r="H1644" s="168" t="s">
        <v>1117</v>
      </c>
      <c r="I1644" s="168" t="s">
        <v>1118</v>
      </c>
      <c r="J1644" s="184">
        <v>2000000</v>
      </c>
      <c r="K1644" s="185"/>
      <c r="L1644" s="168"/>
      <c r="M1644" s="185"/>
      <c r="N1644" s="168"/>
      <c r="O1644" s="168" t="s">
        <v>1133</v>
      </c>
      <c r="P1644" s="168"/>
      <c r="Q1644" s="168"/>
      <c r="R1644" s="168"/>
      <c r="S1644" s="168"/>
      <c r="T1644" s="168"/>
      <c r="U1644" s="168"/>
      <c r="V1644" s="168"/>
      <c r="W1644" s="168" t="s">
        <v>1165</v>
      </c>
      <c r="X1644" s="183" t="s">
        <v>1160</v>
      </c>
      <c r="Y1644" s="168" t="s">
        <v>55</v>
      </c>
      <c r="Z1644" s="170">
        <v>2017011000179</v>
      </c>
      <c r="AA1644" s="170" t="s">
        <v>1238</v>
      </c>
      <c r="AB1644" s="169" t="s">
        <v>1179</v>
      </c>
      <c r="AC1644" s="169" t="s">
        <v>1180</v>
      </c>
      <c r="AD1644" s="170">
        <v>3202008</v>
      </c>
      <c r="AE1644" s="169" t="s">
        <v>1181</v>
      </c>
      <c r="AF1644" s="169" t="s">
        <v>1286</v>
      </c>
      <c r="AG1644" s="168" t="s">
        <v>1150</v>
      </c>
      <c r="AH1644" s="192"/>
    </row>
    <row r="1645" spans="1:34" ht="98.25" customHeight="1" x14ac:dyDescent="0.25">
      <c r="A1645" s="192"/>
      <c r="B1645" s="168" t="s">
        <v>1314</v>
      </c>
      <c r="C1645" s="168" t="s">
        <v>1388</v>
      </c>
      <c r="D1645" s="168" t="s">
        <v>1405</v>
      </c>
      <c r="E1645" s="183" t="s">
        <v>1405</v>
      </c>
      <c r="F1645" s="168" t="s">
        <v>1152</v>
      </c>
      <c r="G1645" s="183" t="s">
        <v>1158</v>
      </c>
      <c r="H1645" s="168" t="s">
        <v>1320</v>
      </c>
      <c r="I1645" s="168" t="s">
        <v>1118</v>
      </c>
      <c r="J1645" s="186">
        <v>2833022</v>
      </c>
      <c r="K1645" s="185">
        <v>0</v>
      </c>
      <c r="L1645" s="168">
        <v>0</v>
      </c>
      <c r="M1645" s="185">
        <v>0</v>
      </c>
      <c r="N1645" s="168">
        <v>0</v>
      </c>
      <c r="O1645" s="168" t="s">
        <v>1133</v>
      </c>
      <c r="P1645" s="168">
        <v>0</v>
      </c>
      <c r="Q1645" s="168">
        <v>0</v>
      </c>
      <c r="R1645" s="168">
        <v>0</v>
      </c>
      <c r="S1645" s="168">
        <v>0</v>
      </c>
      <c r="T1645" s="168">
        <v>0</v>
      </c>
      <c r="U1645" s="168">
        <v>0</v>
      </c>
      <c r="V1645" s="168">
        <v>0</v>
      </c>
      <c r="W1645" s="168" t="s">
        <v>1165</v>
      </c>
      <c r="X1645" s="183" t="s">
        <v>1160</v>
      </c>
      <c r="Y1645" s="168" t="s">
        <v>55</v>
      </c>
      <c r="Z1645" s="170">
        <v>2017011000179</v>
      </c>
      <c r="AA1645" s="170" t="s">
        <v>1238</v>
      </c>
      <c r="AB1645" s="169" t="s">
        <v>1166</v>
      </c>
      <c r="AC1645" s="169" t="s">
        <v>1167</v>
      </c>
      <c r="AD1645" s="170">
        <v>3202032</v>
      </c>
      <c r="AE1645" s="169" t="s">
        <v>1217</v>
      </c>
      <c r="AF1645" s="169" t="s">
        <v>1289</v>
      </c>
      <c r="AG1645" s="168" t="s">
        <v>1150</v>
      </c>
      <c r="AH1645" s="192"/>
    </row>
    <row r="1646" spans="1:34" ht="98.25" customHeight="1" x14ac:dyDescent="0.25">
      <c r="A1646" s="192"/>
      <c r="B1646" s="168" t="s">
        <v>1314</v>
      </c>
      <c r="C1646" s="168" t="s">
        <v>1388</v>
      </c>
      <c r="D1646" s="168" t="s">
        <v>1405</v>
      </c>
      <c r="E1646" s="183" t="s">
        <v>1405</v>
      </c>
      <c r="F1646" s="168" t="s">
        <v>1152</v>
      </c>
      <c r="G1646" s="183" t="s">
        <v>1158</v>
      </c>
      <c r="H1646" s="168" t="s">
        <v>1320</v>
      </c>
      <c r="I1646" s="168" t="s">
        <v>1118</v>
      </c>
      <c r="J1646" s="186">
        <v>300000</v>
      </c>
      <c r="K1646" s="185">
        <v>0</v>
      </c>
      <c r="L1646" s="168">
        <v>0</v>
      </c>
      <c r="M1646" s="185">
        <v>0</v>
      </c>
      <c r="N1646" s="168">
        <v>0</v>
      </c>
      <c r="O1646" s="168" t="s">
        <v>1133</v>
      </c>
      <c r="P1646" s="168">
        <v>0</v>
      </c>
      <c r="Q1646" s="168">
        <v>0</v>
      </c>
      <c r="R1646" s="168">
        <v>0</v>
      </c>
      <c r="S1646" s="168">
        <v>0</v>
      </c>
      <c r="T1646" s="168">
        <v>0</v>
      </c>
      <c r="U1646" s="168">
        <v>0</v>
      </c>
      <c r="V1646" s="168">
        <v>0</v>
      </c>
      <c r="W1646" s="168" t="s">
        <v>1165</v>
      </c>
      <c r="X1646" s="183" t="s">
        <v>1160</v>
      </c>
      <c r="Y1646" s="168" t="s">
        <v>55</v>
      </c>
      <c r="Z1646" s="170">
        <v>2017011000179</v>
      </c>
      <c r="AA1646" s="170" t="s">
        <v>1238</v>
      </c>
      <c r="AB1646" s="169" t="s">
        <v>1166</v>
      </c>
      <c r="AC1646" s="169" t="s">
        <v>1167</v>
      </c>
      <c r="AD1646" s="170">
        <v>3202032</v>
      </c>
      <c r="AE1646" s="169" t="s">
        <v>1217</v>
      </c>
      <c r="AF1646" s="169" t="s">
        <v>1289</v>
      </c>
      <c r="AG1646" s="168" t="s">
        <v>1124</v>
      </c>
      <c r="AH1646" s="192"/>
    </row>
    <row r="1647" spans="1:34" ht="98.25" customHeight="1" x14ac:dyDescent="0.25">
      <c r="A1647" s="192"/>
      <c r="B1647" s="168" t="s">
        <v>1314</v>
      </c>
      <c r="C1647" s="168" t="s">
        <v>1388</v>
      </c>
      <c r="D1647" s="168" t="s">
        <v>1405</v>
      </c>
      <c r="E1647" s="183" t="s">
        <v>1405</v>
      </c>
      <c r="F1647" s="168" t="s">
        <v>1152</v>
      </c>
      <c r="G1647" s="183" t="s">
        <v>1158</v>
      </c>
      <c r="H1647" s="168" t="s">
        <v>1320</v>
      </c>
      <c r="I1647" s="168" t="s">
        <v>1118</v>
      </c>
      <c r="J1647" s="186">
        <v>300000</v>
      </c>
      <c r="K1647" s="185">
        <v>0</v>
      </c>
      <c r="L1647" s="168">
        <v>0</v>
      </c>
      <c r="M1647" s="185">
        <v>0</v>
      </c>
      <c r="N1647" s="168">
        <v>0</v>
      </c>
      <c r="O1647" s="168" t="s">
        <v>1133</v>
      </c>
      <c r="P1647" s="168">
        <v>0</v>
      </c>
      <c r="Q1647" s="168">
        <v>0</v>
      </c>
      <c r="R1647" s="168">
        <v>0</v>
      </c>
      <c r="S1647" s="168">
        <v>0</v>
      </c>
      <c r="T1647" s="168">
        <v>0</v>
      </c>
      <c r="U1647" s="168">
        <v>0</v>
      </c>
      <c r="V1647" s="168">
        <v>0</v>
      </c>
      <c r="W1647" s="168" t="s">
        <v>1165</v>
      </c>
      <c r="X1647" s="183" t="s">
        <v>1160</v>
      </c>
      <c r="Y1647" s="168" t="s">
        <v>55</v>
      </c>
      <c r="Z1647" s="170">
        <v>2017011000179</v>
      </c>
      <c r="AA1647" s="170" t="s">
        <v>1238</v>
      </c>
      <c r="AB1647" s="169" t="s">
        <v>1166</v>
      </c>
      <c r="AC1647" s="169" t="s">
        <v>1167</v>
      </c>
      <c r="AD1647" s="170">
        <v>3202032</v>
      </c>
      <c r="AE1647" s="169" t="s">
        <v>1217</v>
      </c>
      <c r="AF1647" s="169" t="s">
        <v>1289</v>
      </c>
      <c r="AG1647" s="168" t="s">
        <v>1124</v>
      </c>
      <c r="AH1647" s="192"/>
    </row>
    <row r="1648" spans="1:34" ht="98.25" customHeight="1" x14ac:dyDescent="0.25">
      <c r="A1648" s="192"/>
      <c r="B1648" s="168" t="s">
        <v>1314</v>
      </c>
      <c r="C1648" s="168" t="s">
        <v>1388</v>
      </c>
      <c r="D1648" s="168" t="s">
        <v>1405</v>
      </c>
      <c r="E1648" s="183" t="s">
        <v>1405</v>
      </c>
      <c r="F1648" s="168" t="s">
        <v>1152</v>
      </c>
      <c r="G1648" s="183" t="s">
        <v>1158</v>
      </c>
      <c r="H1648" s="168" t="s">
        <v>1320</v>
      </c>
      <c r="I1648" s="168" t="s">
        <v>1118</v>
      </c>
      <c r="J1648" s="186">
        <v>400000</v>
      </c>
      <c r="K1648" s="185">
        <v>0</v>
      </c>
      <c r="L1648" s="168">
        <v>0</v>
      </c>
      <c r="M1648" s="185">
        <v>0</v>
      </c>
      <c r="N1648" s="168">
        <v>0</v>
      </c>
      <c r="O1648" s="168" t="s">
        <v>1133</v>
      </c>
      <c r="P1648" s="168">
        <v>0</v>
      </c>
      <c r="Q1648" s="168">
        <v>0</v>
      </c>
      <c r="R1648" s="168">
        <v>0</v>
      </c>
      <c r="S1648" s="168">
        <v>0</v>
      </c>
      <c r="T1648" s="168">
        <v>0</v>
      </c>
      <c r="U1648" s="168">
        <v>0</v>
      </c>
      <c r="V1648" s="168">
        <v>0</v>
      </c>
      <c r="W1648" s="168" t="s">
        <v>1165</v>
      </c>
      <c r="X1648" s="183" t="s">
        <v>1160</v>
      </c>
      <c r="Y1648" s="168" t="s">
        <v>55</v>
      </c>
      <c r="Z1648" s="170">
        <v>2017011000179</v>
      </c>
      <c r="AA1648" s="170" t="s">
        <v>1238</v>
      </c>
      <c r="AB1648" s="169" t="s">
        <v>1166</v>
      </c>
      <c r="AC1648" s="169" t="s">
        <v>1167</v>
      </c>
      <c r="AD1648" s="170">
        <v>3202032</v>
      </c>
      <c r="AE1648" s="169" t="s">
        <v>1217</v>
      </c>
      <c r="AF1648" s="169" t="s">
        <v>1289</v>
      </c>
      <c r="AG1648" s="168" t="s">
        <v>1124</v>
      </c>
      <c r="AH1648" s="192"/>
    </row>
    <row r="1649" spans="1:34" ht="98.25" customHeight="1" x14ac:dyDescent="0.25">
      <c r="A1649" s="192"/>
      <c r="B1649" s="168" t="s">
        <v>1314</v>
      </c>
      <c r="C1649" s="168" t="s">
        <v>1388</v>
      </c>
      <c r="D1649" s="168" t="s">
        <v>1405</v>
      </c>
      <c r="E1649" s="183" t="s">
        <v>1405</v>
      </c>
      <c r="F1649" s="168" t="s">
        <v>1152</v>
      </c>
      <c r="G1649" s="183" t="s">
        <v>1158</v>
      </c>
      <c r="H1649" s="168" t="s">
        <v>1320</v>
      </c>
      <c r="I1649" s="168" t="s">
        <v>1118</v>
      </c>
      <c r="J1649" s="186">
        <v>600000</v>
      </c>
      <c r="K1649" s="185">
        <v>0</v>
      </c>
      <c r="L1649" s="168">
        <v>0</v>
      </c>
      <c r="M1649" s="185">
        <v>0</v>
      </c>
      <c r="N1649" s="168">
        <v>0</v>
      </c>
      <c r="O1649" s="168" t="s">
        <v>1133</v>
      </c>
      <c r="P1649" s="168">
        <v>0</v>
      </c>
      <c r="Q1649" s="168">
        <v>0</v>
      </c>
      <c r="R1649" s="168">
        <v>0</v>
      </c>
      <c r="S1649" s="168">
        <v>0</v>
      </c>
      <c r="T1649" s="168">
        <v>0</v>
      </c>
      <c r="U1649" s="168">
        <v>0</v>
      </c>
      <c r="V1649" s="168">
        <v>0</v>
      </c>
      <c r="W1649" s="168" t="s">
        <v>1165</v>
      </c>
      <c r="X1649" s="183" t="s">
        <v>1160</v>
      </c>
      <c r="Y1649" s="168" t="s">
        <v>55</v>
      </c>
      <c r="Z1649" s="170">
        <v>2017011000179</v>
      </c>
      <c r="AA1649" s="170" t="s">
        <v>1238</v>
      </c>
      <c r="AB1649" s="169" t="s">
        <v>1166</v>
      </c>
      <c r="AC1649" s="169" t="s">
        <v>1167</v>
      </c>
      <c r="AD1649" s="170">
        <v>3202032</v>
      </c>
      <c r="AE1649" s="169" t="s">
        <v>1217</v>
      </c>
      <c r="AF1649" s="169" t="s">
        <v>1289</v>
      </c>
      <c r="AG1649" s="168" t="s">
        <v>1124</v>
      </c>
      <c r="AH1649" s="192"/>
    </row>
    <row r="1650" spans="1:34" ht="98.25" customHeight="1" x14ac:dyDescent="0.25">
      <c r="A1650" s="192"/>
      <c r="B1650" s="168" t="s">
        <v>1314</v>
      </c>
      <c r="C1650" s="168" t="s">
        <v>1388</v>
      </c>
      <c r="D1650" s="168" t="s">
        <v>1405</v>
      </c>
      <c r="E1650" s="183" t="s">
        <v>1405</v>
      </c>
      <c r="F1650" s="168" t="s">
        <v>1152</v>
      </c>
      <c r="G1650" s="183" t="s">
        <v>1158</v>
      </c>
      <c r="H1650" s="168" t="s">
        <v>1320</v>
      </c>
      <c r="I1650" s="168" t="s">
        <v>1118</v>
      </c>
      <c r="J1650" s="186">
        <v>600000</v>
      </c>
      <c r="K1650" s="185">
        <v>0</v>
      </c>
      <c r="L1650" s="168">
        <v>0</v>
      </c>
      <c r="M1650" s="185">
        <v>0</v>
      </c>
      <c r="N1650" s="168">
        <v>0</v>
      </c>
      <c r="O1650" s="168" t="s">
        <v>1133</v>
      </c>
      <c r="P1650" s="168">
        <v>0</v>
      </c>
      <c r="Q1650" s="168">
        <v>0</v>
      </c>
      <c r="R1650" s="168">
        <v>0</v>
      </c>
      <c r="S1650" s="168">
        <v>0</v>
      </c>
      <c r="T1650" s="168">
        <v>0</v>
      </c>
      <c r="U1650" s="168">
        <v>0</v>
      </c>
      <c r="V1650" s="168">
        <v>0</v>
      </c>
      <c r="W1650" s="168" t="s">
        <v>1165</v>
      </c>
      <c r="X1650" s="183" t="s">
        <v>1160</v>
      </c>
      <c r="Y1650" s="168" t="s">
        <v>55</v>
      </c>
      <c r="Z1650" s="170">
        <v>2017011000179</v>
      </c>
      <c r="AA1650" s="170" t="s">
        <v>1238</v>
      </c>
      <c r="AB1650" s="169" t="s">
        <v>1166</v>
      </c>
      <c r="AC1650" s="169" t="s">
        <v>1167</v>
      </c>
      <c r="AD1650" s="170">
        <v>3202032</v>
      </c>
      <c r="AE1650" s="169" t="s">
        <v>1217</v>
      </c>
      <c r="AF1650" s="169" t="s">
        <v>1289</v>
      </c>
      <c r="AG1650" s="168" t="s">
        <v>1124</v>
      </c>
      <c r="AH1650" s="192"/>
    </row>
    <row r="1651" spans="1:34" ht="98.25" customHeight="1" x14ac:dyDescent="0.25">
      <c r="A1651" s="192"/>
      <c r="B1651" s="168" t="s">
        <v>1314</v>
      </c>
      <c r="C1651" s="168" t="s">
        <v>1388</v>
      </c>
      <c r="D1651" s="168" t="s">
        <v>1405</v>
      </c>
      <c r="E1651" s="183" t="s">
        <v>1405</v>
      </c>
      <c r="F1651" s="168" t="s">
        <v>1152</v>
      </c>
      <c r="G1651" s="183" t="s">
        <v>1158</v>
      </c>
      <c r="H1651" s="168" t="s">
        <v>1320</v>
      </c>
      <c r="I1651" s="168" t="s">
        <v>1118</v>
      </c>
      <c r="J1651" s="186">
        <v>160000</v>
      </c>
      <c r="K1651" s="185">
        <v>0</v>
      </c>
      <c r="L1651" s="168">
        <v>0</v>
      </c>
      <c r="M1651" s="185">
        <v>0</v>
      </c>
      <c r="N1651" s="168">
        <v>0</v>
      </c>
      <c r="O1651" s="168" t="s">
        <v>1133</v>
      </c>
      <c r="P1651" s="168">
        <v>0</v>
      </c>
      <c r="Q1651" s="168">
        <v>0</v>
      </c>
      <c r="R1651" s="168">
        <v>0</v>
      </c>
      <c r="S1651" s="168">
        <v>0</v>
      </c>
      <c r="T1651" s="168">
        <v>0</v>
      </c>
      <c r="U1651" s="168">
        <v>0</v>
      </c>
      <c r="V1651" s="168">
        <v>0</v>
      </c>
      <c r="W1651" s="168" t="s">
        <v>1165</v>
      </c>
      <c r="X1651" s="183" t="s">
        <v>1160</v>
      </c>
      <c r="Y1651" s="168" t="s">
        <v>55</v>
      </c>
      <c r="Z1651" s="170">
        <v>2017011000179</v>
      </c>
      <c r="AA1651" s="170" t="s">
        <v>1238</v>
      </c>
      <c r="AB1651" s="169" t="s">
        <v>1224</v>
      </c>
      <c r="AC1651" s="169" t="s">
        <v>1280</v>
      </c>
      <c r="AD1651" s="170">
        <v>3202004</v>
      </c>
      <c r="AE1651" s="169" t="s">
        <v>1281</v>
      </c>
      <c r="AF1651" s="169" t="s">
        <v>1398</v>
      </c>
      <c r="AG1651" s="168" t="s">
        <v>1124</v>
      </c>
      <c r="AH1651" s="192"/>
    </row>
    <row r="1652" spans="1:34" ht="98.25" customHeight="1" x14ac:dyDescent="0.25">
      <c r="A1652" s="192"/>
      <c r="B1652" s="168" t="s">
        <v>1314</v>
      </c>
      <c r="C1652" s="168" t="s">
        <v>1388</v>
      </c>
      <c r="D1652" s="168" t="s">
        <v>1405</v>
      </c>
      <c r="E1652" s="183" t="s">
        <v>1405</v>
      </c>
      <c r="F1652" s="168" t="s">
        <v>1152</v>
      </c>
      <c r="G1652" s="183" t="s">
        <v>1158</v>
      </c>
      <c r="H1652" s="168" t="s">
        <v>1320</v>
      </c>
      <c r="I1652" s="168" t="s">
        <v>1118</v>
      </c>
      <c r="J1652" s="186">
        <v>190000</v>
      </c>
      <c r="K1652" s="185">
        <v>0</v>
      </c>
      <c r="L1652" s="168">
        <v>0</v>
      </c>
      <c r="M1652" s="185">
        <v>0</v>
      </c>
      <c r="N1652" s="168">
        <v>0</v>
      </c>
      <c r="O1652" s="168" t="s">
        <v>1133</v>
      </c>
      <c r="P1652" s="168">
        <v>0</v>
      </c>
      <c r="Q1652" s="168">
        <v>0</v>
      </c>
      <c r="R1652" s="168">
        <v>0</v>
      </c>
      <c r="S1652" s="168">
        <v>0</v>
      </c>
      <c r="T1652" s="168">
        <v>0</v>
      </c>
      <c r="U1652" s="168">
        <v>0</v>
      </c>
      <c r="V1652" s="168">
        <v>0</v>
      </c>
      <c r="W1652" s="168" t="s">
        <v>1165</v>
      </c>
      <c r="X1652" s="183" t="s">
        <v>1160</v>
      </c>
      <c r="Y1652" s="168" t="s">
        <v>55</v>
      </c>
      <c r="Z1652" s="170">
        <v>2017011000179</v>
      </c>
      <c r="AA1652" s="170" t="s">
        <v>1238</v>
      </c>
      <c r="AB1652" s="169" t="s">
        <v>1224</v>
      </c>
      <c r="AC1652" s="169" t="s">
        <v>1280</v>
      </c>
      <c r="AD1652" s="170">
        <v>3202004</v>
      </c>
      <c r="AE1652" s="169" t="s">
        <v>1281</v>
      </c>
      <c r="AF1652" s="169" t="s">
        <v>1398</v>
      </c>
      <c r="AG1652" s="168" t="s">
        <v>1124</v>
      </c>
      <c r="AH1652" s="192"/>
    </row>
    <row r="1653" spans="1:34" ht="98.25" customHeight="1" x14ac:dyDescent="0.25">
      <c r="A1653" s="192"/>
      <c r="B1653" s="168" t="s">
        <v>1314</v>
      </c>
      <c r="C1653" s="168" t="s">
        <v>1388</v>
      </c>
      <c r="D1653" s="168" t="s">
        <v>1405</v>
      </c>
      <c r="E1653" s="183" t="s">
        <v>1405</v>
      </c>
      <c r="F1653" s="168" t="s">
        <v>1152</v>
      </c>
      <c r="G1653" s="183" t="s">
        <v>1158</v>
      </c>
      <c r="H1653" s="168" t="s">
        <v>1320</v>
      </c>
      <c r="I1653" s="168" t="s">
        <v>1118</v>
      </c>
      <c r="J1653" s="186">
        <v>200000</v>
      </c>
      <c r="K1653" s="185">
        <v>0</v>
      </c>
      <c r="L1653" s="168">
        <v>0</v>
      </c>
      <c r="M1653" s="185">
        <v>0</v>
      </c>
      <c r="N1653" s="168">
        <v>0</v>
      </c>
      <c r="O1653" s="168" t="s">
        <v>1133</v>
      </c>
      <c r="P1653" s="168">
        <v>0</v>
      </c>
      <c r="Q1653" s="168">
        <v>0</v>
      </c>
      <c r="R1653" s="168">
        <v>0</v>
      </c>
      <c r="S1653" s="168">
        <v>0</v>
      </c>
      <c r="T1653" s="168">
        <v>0</v>
      </c>
      <c r="U1653" s="168">
        <v>0</v>
      </c>
      <c r="V1653" s="168">
        <v>0</v>
      </c>
      <c r="W1653" s="168" t="s">
        <v>1165</v>
      </c>
      <c r="X1653" s="183" t="s">
        <v>1160</v>
      </c>
      <c r="Y1653" s="168" t="s">
        <v>55</v>
      </c>
      <c r="Z1653" s="170">
        <v>2017011000179</v>
      </c>
      <c r="AA1653" s="170" t="s">
        <v>1238</v>
      </c>
      <c r="AB1653" s="169" t="s">
        <v>1224</v>
      </c>
      <c r="AC1653" s="169" t="s">
        <v>1280</v>
      </c>
      <c r="AD1653" s="170">
        <v>3202004</v>
      </c>
      <c r="AE1653" s="169" t="s">
        <v>1281</v>
      </c>
      <c r="AF1653" s="169" t="s">
        <v>1398</v>
      </c>
      <c r="AG1653" s="168" t="s">
        <v>1124</v>
      </c>
      <c r="AH1653" s="192"/>
    </row>
    <row r="1654" spans="1:34" ht="98.25" customHeight="1" x14ac:dyDescent="0.25">
      <c r="A1654" s="192"/>
      <c r="B1654" s="168" t="s">
        <v>1314</v>
      </c>
      <c r="C1654" s="168" t="s">
        <v>1388</v>
      </c>
      <c r="D1654" s="168" t="s">
        <v>1405</v>
      </c>
      <c r="E1654" s="183" t="s">
        <v>1405</v>
      </c>
      <c r="F1654" s="168" t="s">
        <v>1152</v>
      </c>
      <c r="G1654" s="183" t="s">
        <v>1158</v>
      </c>
      <c r="H1654" s="168" t="s">
        <v>1320</v>
      </c>
      <c r="I1654" s="168" t="s">
        <v>1118</v>
      </c>
      <c r="J1654" s="186">
        <v>200000</v>
      </c>
      <c r="K1654" s="185">
        <v>0</v>
      </c>
      <c r="L1654" s="168">
        <v>0</v>
      </c>
      <c r="M1654" s="185">
        <v>0</v>
      </c>
      <c r="N1654" s="168">
        <v>0</v>
      </c>
      <c r="O1654" s="168" t="s">
        <v>1133</v>
      </c>
      <c r="P1654" s="168">
        <v>0</v>
      </c>
      <c r="Q1654" s="168">
        <v>0</v>
      </c>
      <c r="R1654" s="168">
        <v>0</v>
      </c>
      <c r="S1654" s="168">
        <v>0</v>
      </c>
      <c r="T1654" s="168">
        <v>0</v>
      </c>
      <c r="U1654" s="168">
        <v>0</v>
      </c>
      <c r="V1654" s="168">
        <v>0</v>
      </c>
      <c r="W1654" s="168" t="s">
        <v>1165</v>
      </c>
      <c r="X1654" s="183" t="s">
        <v>1160</v>
      </c>
      <c r="Y1654" s="168" t="s">
        <v>55</v>
      </c>
      <c r="Z1654" s="170">
        <v>2017011000179</v>
      </c>
      <c r="AA1654" s="170" t="s">
        <v>1238</v>
      </c>
      <c r="AB1654" s="169" t="s">
        <v>1224</v>
      </c>
      <c r="AC1654" s="169" t="s">
        <v>1280</v>
      </c>
      <c r="AD1654" s="170">
        <v>3202004</v>
      </c>
      <c r="AE1654" s="169" t="s">
        <v>1281</v>
      </c>
      <c r="AF1654" s="169" t="s">
        <v>1398</v>
      </c>
      <c r="AG1654" s="168" t="s">
        <v>1124</v>
      </c>
      <c r="AH1654" s="192"/>
    </row>
    <row r="1655" spans="1:34" ht="98.25" customHeight="1" x14ac:dyDescent="0.25">
      <c r="A1655" s="192"/>
      <c r="B1655" s="168" t="s">
        <v>1314</v>
      </c>
      <c r="C1655" s="168" t="s">
        <v>1388</v>
      </c>
      <c r="D1655" s="168" t="s">
        <v>1405</v>
      </c>
      <c r="E1655" s="183" t="s">
        <v>1405</v>
      </c>
      <c r="F1655" s="168" t="s">
        <v>1152</v>
      </c>
      <c r="G1655" s="183" t="s">
        <v>1158</v>
      </c>
      <c r="H1655" s="168" t="s">
        <v>1320</v>
      </c>
      <c r="I1655" s="168" t="s">
        <v>1118</v>
      </c>
      <c r="J1655" s="186">
        <v>250000</v>
      </c>
      <c r="K1655" s="185">
        <v>0</v>
      </c>
      <c r="L1655" s="168">
        <v>0</v>
      </c>
      <c r="M1655" s="185">
        <v>0</v>
      </c>
      <c r="N1655" s="168">
        <v>0</v>
      </c>
      <c r="O1655" s="168" t="s">
        <v>1133</v>
      </c>
      <c r="P1655" s="168">
        <v>0</v>
      </c>
      <c r="Q1655" s="168">
        <v>0</v>
      </c>
      <c r="R1655" s="168">
        <v>0</v>
      </c>
      <c r="S1655" s="168">
        <v>0</v>
      </c>
      <c r="T1655" s="168">
        <v>0</v>
      </c>
      <c r="U1655" s="168">
        <v>0</v>
      </c>
      <c r="V1655" s="168">
        <v>0</v>
      </c>
      <c r="W1655" s="168" t="s">
        <v>1165</v>
      </c>
      <c r="X1655" s="183" t="s">
        <v>1160</v>
      </c>
      <c r="Y1655" s="168" t="s">
        <v>55</v>
      </c>
      <c r="Z1655" s="170">
        <v>2017011000179</v>
      </c>
      <c r="AA1655" s="170" t="s">
        <v>1238</v>
      </c>
      <c r="AB1655" s="169" t="s">
        <v>1224</v>
      </c>
      <c r="AC1655" s="169" t="s">
        <v>1280</v>
      </c>
      <c r="AD1655" s="170">
        <v>3202004</v>
      </c>
      <c r="AE1655" s="169" t="s">
        <v>1281</v>
      </c>
      <c r="AF1655" s="169" t="s">
        <v>1398</v>
      </c>
      <c r="AG1655" s="168" t="s">
        <v>1124</v>
      </c>
      <c r="AH1655" s="192"/>
    </row>
    <row r="1656" spans="1:34" ht="98.25" customHeight="1" x14ac:dyDescent="0.25">
      <c r="A1656" s="192"/>
      <c r="B1656" s="168" t="s">
        <v>1314</v>
      </c>
      <c r="C1656" s="168" t="s">
        <v>1388</v>
      </c>
      <c r="D1656" s="168" t="s">
        <v>1405</v>
      </c>
      <c r="E1656" s="183" t="s">
        <v>1405</v>
      </c>
      <c r="F1656" s="168" t="s">
        <v>1152</v>
      </c>
      <c r="G1656" s="183" t="s">
        <v>1158</v>
      </c>
      <c r="H1656" s="168" t="s">
        <v>1320</v>
      </c>
      <c r="I1656" s="168" t="s">
        <v>1118</v>
      </c>
      <c r="J1656" s="186">
        <v>400000</v>
      </c>
      <c r="K1656" s="185">
        <v>0</v>
      </c>
      <c r="L1656" s="168">
        <v>0</v>
      </c>
      <c r="M1656" s="185">
        <v>0</v>
      </c>
      <c r="N1656" s="168">
        <v>0</v>
      </c>
      <c r="O1656" s="168" t="s">
        <v>1133</v>
      </c>
      <c r="P1656" s="168">
        <v>0</v>
      </c>
      <c r="Q1656" s="168">
        <v>0</v>
      </c>
      <c r="R1656" s="168">
        <v>0</v>
      </c>
      <c r="S1656" s="168">
        <v>0</v>
      </c>
      <c r="T1656" s="168">
        <v>0</v>
      </c>
      <c r="U1656" s="168">
        <v>0</v>
      </c>
      <c r="V1656" s="168">
        <v>0</v>
      </c>
      <c r="W1656" s="168" t="s">
        <v>1165</v>
      </c>
      <c r="X1656" s="183" t="s">
        <v>1160</v>
      </c>
      <c r="Y1656" s="168" t="s">
        <v>55</v>
      </c>
      <c r="Z1656" s="170">
        <v>2017011000179</v>
      </c>
      <c r="AA1656" s="170" t="s">
        <v>1238</v>
      </c>
      <c r="AB1656" s="169" t="s">
        <v>1224</v>
      </c>
      <c r="AC1656" s="169" t="s">
        <v>1280</v>
      </c>
      <c r="AD1656" s="170">
        <v>3202004</v>
      </c>
      <c r="AE1656" s="169" t="s">
        <v>1281</v>
      </c>
      <c r="AF1656" s="169" t="s">
        <v>1398</v>
      </c>
      <c r="AG1656" s="168" t="s">
        <v>1124</v>
      </c>
      <c r="AH1656" s="192"/>
    </row>
    <row r="1657" spans="1:34" ht="98.25" customHeight="1" x14ac:dyDescent="0.25">
      <c r="A1657" s="192"/>
      <c r="B1657" s="168" t="s">
        <v>1314</v>
      </c>
      <c r="C1657" s="168" t="s">
        <v>1388</v>
      </c>
      <c r="D1657" s="168" t="s">
        <v>1405</v>
      </c>
      <c r="E1657" s="183" t="s">
        <v>1405</v>
      </c>
      <c r="F1657" s="168" t="s">
        <v>1152</v>
      </c>
      <c r="G1657" s="183" t="s">
        <v>1158</v>
      </c>
      <c r="H1657" s="168" t="s">
        <v>1320</v>
      </c>
      <c r="I1657" s="168" t="s">
        <v>1118</v>
      </c>
      <c r="J1657" s="186">
        <v>73550</v>
      </c>
      <c r="K1657" s="185">
        <v>0</v>
      </c>
      <c r="L1657" s="168">
        <v>0</v>
      </c>
      <c r="M1657" s="185">
        <v>0</v>
      </c>
      <c r="N1657" s="168">
        <v>0</v>
      </c>
      <c r="O1657" s="168" t="s">
        <v>1133</v>
      </c>
      <c r="P1657" s="168">
        <v>0</v>
      </c>
      <c r="Q1657" s="168">
        <v>0</v>
      </c>
      <c r="R1657" s="168">
        <v>0</v>
      </c>
      <c r="S1657" s="168">
        <v>0</v>
      </c>
      <c r="T1657" s="168">
        <v>0</v>
      </c>
      <c r="U1657" s="168">
        <v>0</v>
      </c>
      <c r="V1657" s="168">
        <v>0</v>
      </c>
      <c r="W1657" s="168" t="s">
        <v>1165</v>
      </c>
      <c r="X1657" s="183" t="s">
        <v>1160</v>
      </c>
      <c r="Y1657" s="168" t="s">
        <v>55</v>
      </c>
      <c r="Z1657" s="170">
        <v>2017011000179</v>
      </c>
      <c r="AA1657" s="170" t="s">
        <v>1238</v>
      </c>
      <c r="AB1657" s="169" t="s">
        <v>1224</v>
      </c>
      <c r="AC1657" s="169" t="s">
        <v>1280</v>
      </c>
      <c r="AD1657" s="170">
        <v>3202004</v>
      </c>
      <c r="AE1657" s="169" t="s">
        <v>1281</v>
      </c>
      <c r="AF1657" s="169" t="s">
        <v>1398</v>
      </c>
      <c r="AG1657" s="168" t="s">
        <v>1124</v>
      </c>
      <c r="AH1657" s="192"/>
    </row>
    <row r="1658" spans="1:34" ht="98.25" customHeight="1" x14ac:dyDescent="0.25">
      <c r="A1658" s="192"/>
      <c r="B1658" s="168" t="s">
        <v>1314</v>
      </c>
      <c r="C1658" s="168" t="s">
        <v>1388</v>
      </c>
      <c r="D1658" s="168" t="s">
        <v>1405</v>
      </c>
      <c r="E1658" s="183" t="s">
        <v>1405</v>
      </c>
      <c r="F1658" s="168" t="s">
        <v>1152</v>
      </c>
      <c r="G1658" s="183" t="s">
        <v>1158</v>
      </c>
      <c r="H1658" s="168" t="s">
        <v>1117</v>
      </c>
      <c r="I1658" s="168" t="s">
        <v>1118</v>
      </c>
      <c r="J1658" s="186">
        <v>210000000</v>
      </c>
      <c r="K1658" s="185"/>
      <c r="L1658" s="168"/>
      <c r="M1658" s="185"/>
      <c r="N1658" s="168"/>
      <c r="O1658" s="168"/>
      <c r="P1658" s="168"/>
      <c r="Q1658" s="168"/>
      <c r="R1658" s="168"/>
      <c r="S1658" s="168"/>
      <c r="T1658" s="168"/>
      <c r="U1658" s="168"/>
      <c r="V1658" s="168"/>
      <c r="W1658" s="168" t="s">
        <v>1165</v>
      </c>
      <c r="X1658" s="183" t="s">
        <v>1160</v>
      </c>
      <c r="Y1658" s="168" t="s">
        <v>55</v>
      </c>
      <c r="Z1658" s="170">
        <v>2017011000179</v>
      </c>
      <c r="AA1658" s="170" t="s">
        <v>1238</v>
      </c>
      <c r="AB1658" s="169" t="s">
        <v>1166</v>
      </c>
      <c r="AC1658" s="169" t="s">
        <v>1167</v>
      </c>
      <c r="AD1658" s="170">
        <v>3202032</v>
      </c>
      <c r="AE1658" s="169" t="s">
        <v>1168</v>
      </c>
      <c r="AF1658" s="169" t="s">
        <v>1169</v>
      </c>
      <c r="AG1658" s="168" t="s">
        <v>1381</v>
      </c>
      <c r="AH1658" s="192"/>
    </row>
    <row r="1659" spans="1:34" ht="98.25" customHeight="1" x14ac:dyDescent="0.25">
      <c r="A1659" s="192"/>
      <c r="B1659" s="168" t="s">
        <v>1314</v>
      </c>
      <c r="C1659" s="168" t="s">
        <v>1388</v>
      </c>
      <c r="D1659" s="168" t="s">
        <v>1405</v>
      </c>
      <c r="E1659" s="183" t="s">
        <v>1405</v>
      </c>
      <c r="F1659" s="168" t="s">
        <v>1152</v>
      </c>
      <c r="G1659" s="183" t="s">
        <v>1158</v>
      </c>
      <c r="H1659" s="168" t="s">
        <v>1117</v>
      </c>
      <c r="I1659" s="168" t="s">
        <v>1118</v>
      </c>
      <c r="J1659" s="186">
        <v>10000000</v>
      </c>
      <c r="K1659" s="185"/>
      <c r="L1659" s="168"/>
      <c r="M1659" s="185"/>
      <c r="N1659" s="168"/>
      <c r="O1659" s="168"/>
      <c r="P1659" s="168"/>
      <c r="Q1659" s="168"/>
      <c r="R1659" s="168"/>
      <c r="S1659" s="168"/>
      <c r="T1659" s="168"/>
      <c r="U1659" s="168"/>
      <c r="V1659" s="168"/>
      <c r="W1659" s="168" t="s">
        <v>1165</v>
      </c>
      <c r="X1659" s="183" t="s">
        <v>1160</v>
      </c>
      <c r="Y1659" s="168" t="s">
        <v>55</v>
      </c>
      <c r="Z1659" s="170">
        <v>2017011000179</v>
      </c>
      <c r="AA1659" s="170" t="s">
        <v>1238</v>
      </c>
      <c r="AB1659" s="169" t="s">
        <v>1166</v>
      </c>
      <c r="AC1659" s="169" t="s">
        <v>1167</v>
      </c>
      <c r="AD1659" s="170">
        <v>3202032</v>
      </c>
      <c r="AE1659" s="169" t="s">
        <v>1168</v>
      </c>
      <c r="AF1659" s="169" t="s">
        <v>1169</v>
      </c>
      <c r="AG1659" s="168" t="s">
        <v>1381</v>
      </c>
      <c r="AH1659" s="192"/>
    </row>
    <row r="1660" spans="1:34" ht="98.25" customHeight="1" x14ac:dyDescent="0.25">
      <c r="A1660" s="192"/>
      <c r="B1660" s="187" t="s">
        <v>1314</v>
      </c>
      <c r="C1660" s="187" t="s">
        <v>1388</v>
      </c>
      <c r="D1660" s="187" t="s">
        <v>1405</v>
      </c>
      <c r="E1660" s="187" t="s">
        <v>1405</v>
      </c>
      <c r="F1660" s="187" t="s">
        <v>1152</v>
      </c>
      <c r="G1660" s="187" t="s">
        <v>1158</v>
      </c>
      <c r="H1660" s="187" t="s">
        <v>1320</v>
      </c>
      <c r="I1660" s="187" t="s">
        <v>1118</v>
      </c>
      <c r="J1660" s="186">
        <v>66000000</v>
      </c>
      <c r="K1660" s="187" t="s">
        <v>1159</v>
      </c>
      <c r="L1660" s="187" t="s">
        <v>1159</v>
      </c>
      <c r="M1660" s="187" t="s">
        <v>1159</v>
      </c>
      <c r="N1660" s="187" t="s">
        <v>1159</v>
      </c>
      <c r="O1660" s="187" t="s">
        <v>1159</v>
      </c>
      <c r="P1660" s="187" t="s">
        <v>1159</v>
      </c>
      <c r="Q1660" s="187" t="s">
        <v>1159</v>
      </c>
      <c r="R1660" s="187" t="s">
        <v>1159</v>
      </c>
      <c r="S1660" s="187" t="s">
        <v>1159</v>
      </c>
      <c r="T1660" s="187" t="s">
        <v>1159</v>
      </c>
      <c r="U1660" s="187" t="s">
        <v>1159</v>
      </c>
      <c r="V1660" s="187" t="s">
        <v>1159</v>
      </c>
      <c r="W1660" s="187" t="s">
        <v>1165</v>
      </c>
      <c r="X1660" s="187" t="s">
        <v>1160</v>
      </c>
      <c r="Y1660" s="187" t="s">
        <v>55</v>
      </c>
      <c r="Z1660" s="188">
        <v>2017011000179</v>
      </c>
      <c r="AA1660" s="187" t="s">
        <v>1238</v>
      </c>
      <c r="AB1660" s="187" t="s">
        <v>1166</v>
      </c>
      <c r="AC1660" s="188" t="s">
        <v>1167</v>
      </c>
      <c r="AD1660" s="188">
        <v>3202032</v>
      </c>
      <c r="AE1660" s="187" t="s">
        <v>1168</v>
      </c>
      <c r="AF1660" s="187" t="s">
        <v>1169</v>
      </c>
      <c r="AG1660" s="187" t="s">
        <v>1381</v>
      </c>
      <c r="AH1660" s="192"/>
    </row>
    <row r="1661" spans="1:34" ht="98.25" customHeight="1" x14ac:dyDescent="0.25">
      <c r="A1661" s="192"/>
      <c r="B1661" s="187" t="s">
        <v>1314</v>
      </c>
      <c r="C1661" s="187" t="s">
        <v>1388</v>
      </c>
      <c r="D1661" s="187" t="s">
        <v>1405</v>
      </c>
      <c r="E1661" s="187" t="s">
        <v>1405</v>
      </c>
      <c r="F1661" s="187" t="s">
        <v>1152</v>
      </c>
      <c r="G1661" s="187" t="s">
        <v>1158</v>
      </c>
      <c r="H1661" s="187" t="s">
        <v>1117</v>
      </c>
      <c r="I1661" s="187" t="s">
        <v>1118</v>
      </c>
      <c r="J1661" s="186">
        <v>27000000</v>
      </c>
      <c r="K1661" s="187" t="s">
        <v>1159</v>
      </c>
      <c r="L1661" s="187" t="s">
        <v>1159</v>
      </c>
      <c r="M1661" s="187" t="s">
        <v>1159</v>
      </c>
      <c r="N1661" s="187" t="s">
        <v>1159</v>
      </c>
      <c r="O1661" s="187" t="s">
        <v>1159</v>
      </c>
      <c r="P1661" s="187" t="s">
        <v>1159</v>
      </c>
      <c r="Q1661" s="187" t="s">
        <v>1159</v>
      </c>
      <c r="R1661" s="187" t="s">
        <v>1159</v>
      </c>
      <c r="S1661" s="187" t="s">
        <v>1159</v>
      </c>
      <c r="T1661" s="187" t="s">
        <v>1159</v>
      </c>
      <c r="U1661" s="187" t="s">
        <v>1159</v>
      </c>
      <c r="V1661" s="187" t="s">
        <v>1159</v>
      </c>
      <c r="W1661" s="187" t="s">
        <v>1165</v>
      </c>
      <c r="X1661" s="187" t="s">
        <v>1160</v>
      </c>
      <c r="Y1661" s="187" t="s">
        <v>55</v>
      </c>
      <c r="Z1661" s="188">
        <v>2017011000179</v>
      </c>
      <c r="AA1661" s="187" t="s">
        <v>1238</v>
      </c>
      <c r="AB1661" s="187" t="s">
        <v>1166</v>
      </c>
      <c r="AC1661" s="188" t="s">
        <v>1167</v>
      </c>
      <c r="AD1661" s="188">
        <v>3202032</v>
      </c>
      <c r="AE1661" s="187" t="s">
        <v>1168</v>
      </c>
      <c r="AF1661" s="187" t="s">
        <v>1169</v>
      </c>
      <c r="AG1661" s="187" t="s">
        <v>1381</v>
      </c>
      <c r="AH1661" s="192"/>
    </row>
    <row r="1662" spans="1:34" ht="98.25" customHeight="1" x14ac:dyDescent="0.25">
      <c r="A1662" s="192"/>
      <c r="B1662" s="187" t="s">
        <v>1314</v>
      </c>
      <c r="C1662" s="187" t="s">
        <v>1388</v>
      </c>
      <c r="D1662" s="187" t="s">
        <v>1405</v>
      </c>
      <c r="E1662" s="187" t="s">
        <v>1405</v>
      </c>
      <c r="F1662" s="187" t="s">
        <v>1152</v>
      </c>
      <c r="G1662" s="187" t="s">
        <v>1158</v>
      </c>
      <c r="H1662" s="187" t="s">
        <v>1117</v>
      </c>
      <c r="I1662" s="187" t="s">
        <v>1118</v>
      </c>
      <c r="J1662" s="186">
        <v>4255000</v>
      </c>
      <c r="K1662" s="187" t="s">
        <v>1159</v>
      </c>
      <c r="L1662" s="187" t="s">
        <v>1159</v>
      </c>
      <c r="M1662" s="187" t="s">
        <v>1159</v>
      </c>
      <c r="N1662" s="187" t="s">
        <v>1159</v>
      </c>
      <c r="O1662" s="187" t="s">
        <v>1159</v>
      </c>
      <c r="P1662" s="187" t="s">
        <v>1159</v>
      </c>
      <c r="Q1662" s="187" t="s">
        <v>1159</v>
      </c>
      <c r="R1662" s="187" t="s">
        <v>1159</v>
      </c>
      <c r="S1662" s="187" t="s">
        <v>1159</v>
      </c>
      <c r="T1662" s="187" t="s">
        <v>1159</v>
      </c>
      <c r="U1662" s="187" t="s">
        <v>1159</v>
      </c>
      <c r="V1662" s="187" t="s">
        <v>1159</v>
      </c>
      <c r="W1662" s="187" t="s">
        <v>1165</v>
      </c>
      <c r="X1662" s="187" t="s">
        <v>1160</v>
      </c>
      <c r="Y1662" s="187" t="s">
        <v>55</v>
      </c>
      <c r="Z1662" s="188">
        <v>2017011000179</v>
      </c>
      <c r="AA1662" s="187" t="s">
        <v>1238</v>
      </c>
      <c r="AB1662" s="187" t="s">
        <v>1166</v>
      </c>
      <c r="AC1662" s="188" t="s">
        <v>1167</v>
      </c>
      <c r="AD1662" s="188">
        <v>3202032</v>
      </c>
      <c r="AE1662" s="187" t="s">
        <v>1168</v>
      </c>
      <c r="AF1662" s="187" t="s">
        <v>1169</v>
      </c>
      <c r="AG1662" s="187" t="s">
        <v>1381</v>
      </c>
      <c r="AH1662" s="192"/>
    </row>
    <row r="1663" spans="1:34" ht="98.25" customHeight="1" x14ac:dyDescent="0.25">
      <c r="A1663" s="192"/>
      <c r="B1663" s="168" t="s">
        <v>1314</v>
      </c>
      <c r="C1663" s="168" t="s">
        <v>1388</v>
      </c>
      <c r="D1663" s="168" t="s">
        <v>1405</v>
      </c>
      <c r="E1663" s="183" t="s">
        <v>1405</v>
      </c>
      <c r="F1663" s="168" t="s">
        <v>1116</v>
      </c>
      <c r="G1663" s="183" t="s">
        <v>1158</v>
      </c>
      <c r="H1663" s="168" t="s">
        <v>1117</v>
      </c>
      <c r="I1663" s="168" t="s">
        <v>1118</v>
      </c>
      <c r="J1663" s="184">
        <v>30935965</v>
      </c>
      <c r="K1663" s="185"/>
      <c r="L1663" s="168"/>
      <c r="M1663" s="185"/>
      <c r="N1663" s="168"/>
      <c r="O1663" s="168" t="s">
        <v>1133</v>
      </c>
      <c r="P1663" s="168"/>
      <c r="Q1663" s="168"/>
      <c r="R1663" s="168"/>
      <c r="S1663" s="168"/>
      <c r="T1663" s="168"/>
      <c r="U1663" s="168"/>
      <c r="V1663" s="168"/>
      <c r="W1663" s="168" t="s">
        <v>1119</v>
      </c>
      <c r="X1663" s="183" t="s">
        <v>1160</v>
      </c>
      <c r="Y1663" s="168" t="s">
        <v>363</v>
      </c>
      <c r="Z1663" s="170">
        <v>2019011000081</v>
      </c>
      <c r="AA1663" s="170" t="s">
        <v>1161</v>
      </c>
      <c r="AB1663" s="169" t="s">
        <v>1120</v>
      </c>
      <c r="AC1663" s="169" t="s">
        <v>1121</v>
      </c>
      <c r="AD1663" s="170">
        <v>3299054</v>
      </c>
      <c r="AE1663" s="169" t="s">
        <v>1122</v>
      </c>
      <c r="AF1663" s="169" t="s">
        <v>1125</v>
      </c>
      <c r="AG1663" s="168" t="s">
        <v>1128</v>
      </c>
      <c r="AH1663" s="192"/>
    </row>
    <row r="1664" spans="1:34" ht="98.25" customHeight="1" x14ac:dyDescent="0.25">
      <c r="A1664" s="192"/>
      <c r="B1664" s="168" t="s">
        <v>1314</v>
      </c>
      <c r="C1664" s="168" t="s">
        <v>1388</v>
      </c>
      <c r="D1664" s="168" t="s">
        <v>1406</v>
      </c>
      <c r="E1664" s="183" t="s">
        <v>1406</v>
      </c>
      <c r="F1664" s="168" t="s">
        <v>1116</v>
      </c>
      <c r="G1664" s="183" t="s">
        <v>1158</v>
      </c>
      <c r="H1664" s="168" t="s">
        <v>1117</v>
      </c>
      <c r="I1664" s="168" t="s">
        <v>1118</v>
      </c>
      <c r="J1664" s="184">
        <v>71976699</v>
      </c>
      <c r="K1664" s="185"/>
      <c r="L1664" s="168"/>
      <c r="M1664" s="185"/>
      <c r="N1664" s="168"/>
      <c r="O1664" s="168"/>
      <c r="P1664" s="168"/>
      <c r="Q1664" s="168"/>
      <c r="R1664" s="168"/>
      <c r="S1664" s="168"/>
      <c r="T1664" s="168"/>
      <c r="U1664" s="168"/>
      <c r="V1664" s="168"/>
      <c r="W1664" s="168" t="s">
        <v>1165</v>
      </c>
      <c r="X1664" s="183" t="s">
        <v>1160</v>
      </c>
      <c r="Y1664" s="168" t="s">
        <v>55</v>
      </c>
      <c r="Z1664" s="170">
        <v>2017011000179</v>
      </c>
      <c r="AA1664" s="170" t="s">
        <v>1238</v>
      </c>
      <c r="AB1664" s="169" t="s">
        <v>1179</v>
      </c>
      <c r="AC1664" s="169" t="s">
        <v>1244</v>
      </c>
      <c r="AD1664" s="170">
        <v>3202002</v>
      </c>
      <c r="AE1664" s="169" t="s">
        <v>1122</v>
      </c>
      <c r="AF1664" s="169" t="s">
        <v>1246</v>
      </c>
      <c r="AG1664" s="168" t="s">
        <v>1128</v>
      </c>
      <c r="AH1664" s="192"/>
    </row>
    <row r="1665" spans="1:34" ht="98.25" customHeight="1" x14ac:dyDescent="0.25">
      <c r="A1665" s="192"/>
      <c r="B1665" s="168" t="s">
        <v>1314</v>
      </c>
      <c r="C1665" s="168" t="s">
        <v>1388</v>
      </c>
      <c r="D1665" s="168" t="s">
        <v>1406</v>
      </c>
      <c r="E1665" s="183" t="s">
        <v>1406</v>
      </c>
      <c r="F1665" s="168" t="s">
        <v>1223</v>
      </c>
      <c r="G1665" s="183" t="s">
        <v>1312</v>
      </c>
      <c r="H1665" s="168" t="s">
        <v>1117</v>
      </c>
      <c r="I1665" s="168" t="s">
        <v>1118</v>
      </c>
      <c r="J1665" s="184">
        <v>0</v>
      </c>
      <c r="K1665" s="185"/>
      <c r="L1665" s="168"/>
      <c r="M1665" s="185"/>
      <c r="N1665" s="168"/>
      <c r="O1665" s="168"/>
      <c r="P1665" s="168"/>
      <c r="Q1665" s="168"/>
      <c r="R1665" s="168"/>
      <c r="S1665" s="168"/>
      <c r="T1665" s="168"/>
      <c r="U1665" s="168"/>
      <c r="V1665" s="168"/>
      <c r="W1665" s="168" t="s">
        <v>1165</v>
      </c>
      <c r="X1665" s="183" t="s">
        <v>1160</v>
      </c>
      <c r="Y1665" s="168" t="s">
        <v>55</v>
      </c>
      <c r="Z1665" s="170">
        <v>2017011000179</v>
      </c>
      <c r="AA1665" s="170" t="s">
        <v>1238</v>
      </c>
      <c r="AB1665" s="169" t="s">
        <v>1179</v>
      </c>
      <c r="AC1665" s="169" t="s">
        <v>1244</v>
      </c>
      <c r="AD1665" s="170">
        <v>3202002</v>
      </c>
      <c r="AE1665" s="169" t="s">
        <v>1122</v>
      </c>
      <c r="AF1665" s="169" t="s">
        <v>1245</v>
      </c>
      <c r="AG1665" s="168" t="s">
        <v>1124</v>
      </c>
      <c r="AH1665" s="192"/>
    </row>
    <row r="1666" spans="1:34" ht="98.25" customHeight="1" x14ac:dyDescent="0.25">
      <c r="A1666" s="192"/>
      <c r="B1666" s="168" t="s">
        <v>1314</v>
      </c>
      <c r="C1666" s="168" t="s">
        <v>1388</v>
      </c>
      <c r="D1666" s="168" t="s">
        <v>1406</v>
      </c>
      <c r="E1666" s="183" t="s">
        <v>1406</v>
      </c>
      <c r="F1666" s="168" t="s">
        <v>1223</v>
      </c>
      <c r="G1666" s="183" t="s">
        <v>1312</v>
      </c>
      <c r="H1666" s="168" t="s">
        <v>1117</v>
      </c>
      <c r="I1666" s="168" t="s">
        <v>1118</v>
      </c>
      <c r="J1666" s="184">
        <v>1000000</v>
      </c>
      <c r="K1666" s="185"/>
      <c r="L1666" s="168"/>
      <c r="M1666" s="185"/>
      <c r="N1666" s="168"/>
      <c r="O1666" s="168"/>
      <c r="P1666" s="168"/>
      <c r="Q1666" s="168"/>
      <c r="R1666" s="168"/>
      <c r="S1666" s="168"/>
      <c r="T1666" s="168"/>
      <c r="U1666" s="168"/>
      <c r="V1666" s="168"/>
      <c r="W1666" s="168" t="s">
        <v>1165</v>
      </c>
      <c r="X1666" s="183" t="s">
        <v>1160</v>
      </c>
      <c r="Y1666" s="168" t="s">
        <v>55</v>
      </c>
      <c r="Z1666" s="170">
        <v>2017011000179</v>
      </c>
      <c r="AA1666" s="170" t="s">
        <v>1238</v>
      </c>
      <c r="AB1666" s="169" t="s">
        <v>1224</v>
      </c>
      <c r="AC1666" s="169" t="s">
        <v>1225</v>
      </c>
      <c r="AD1666" s="170">
        <v>3202010</v>
      </c>
      <c r="AE1666" s="169" t="s">
        <v>1226</v>
      </c>
      <c r="AF1666" s="169" t="s">
        <v>1264</v>
      </c>
      <c r="AG1666" s="168" t="s">
        <v>1124</v>
      </c>
      <c r="AH1666" s="192"/>
    </row>
    <row r="1667" spans="1:34" ht="98.25" customHeight="1" x14ac:dyDescent="0.25">
      <c r="A1667" s="192"/>
      <c r="B1667" s="168" t="s">
        <v>1314</v>
      </c>
      <c r="C1667" s="168" t="s">
        <v>1388</v>
      </c>
      <c r="D1667" s="168" t="s">
        <v>1406</v>
      </c>
      <c r="E1667" s="183" t="s">
        <v>1406</v>
      </c>
      <c r="F1667" s="168" t="s">
        <v>1116</v>
      </c>
      <c r="G1667" s="183" t="s">
        <v>1158</v>
      </c>
      <c r="H1667" s="168" t="s">
        <v>1117</v>
      </c>
      <c r="I1667" s="168" t="s">
        <v>1118</v>
      </c>
      <c r="J1667" s="184">
        <v>108728928</v>
      </c>
      <c r="K1667" s="185"/>
      <c r="L1667" s="168"/>
      <c r="M1667" s="185"/>
      <c r="N1667" s="168"/>
      <c r="O1667" s="168"/>
      <c r="P1667" s="168"/>
      <c r="Q1667" s="168"/>
      <c r="R1667" s="168"/>
      <c r="S1667" s="168"/>
      <c r="T1667" s="168"/>
      <c r="U1667" s="168"/>
      <c r="V1667" s="168"/>
      <c r="W1667" s="168" t="s">
        <v>1165</v>
      </c>
      <c r="X1667" s="183" t="s">
        <v>1160</v>
      </c>
      <c r="Y1667" s="168" t="s">
        <v>55</v>
      </c>
      <c r="Z1667" s="170">
        <v>2017011000179</v>
      </c>
      <c r="AA1667" s="170" t="s">
        <v>1238</v>
      </c>
      <c r="AB1667" s="169" t="s">
        <v>1166</v>
      </c>
      <c r="AC1667" s="169" t="s">
        <v>1167</v>
      </c>
      <c r="AD1667" s="170">
        <v>3202032</v>
      </c>
      <c r="AE1667" s="169" t="s">
        <v>1217</v>
      </c>
      <c r="AF1667" s="169" t="s">
        <v>1289</v>
      </c>
      <c r="AG1667" s="168" t="s">
        <v>1151</v>
      </c>
      <c r="AH1667" s="192"/>
    </row>
    <row r="1668" spans="1:34" ht="98.25" customHeight="1" x14ac:dyDescent="0.25">
      <c r="A1668" s="192"/>
      <c r="B1668" s="168" t="s">
        <v>1314</v>
      </c>
      <c r="C1668" s="168" t="s">
        <v>1388</v>
      </c>
      <c r="D1668" s="168" t="s">
        <v>1406</v>
      </c>
      <c r="E1668" s="183" t="s">
        <v>1406</v>
      </c>
      <c r="F1668" s="168" t="s">
        <v>1152</v>
      </c>
      <c r="G1668" s="183" t="s">
        <v>1158</v>
      </c>
      <c r="H1668" s="168" t="s">
        <v>1117</v>
      </c>
      <c r="I1668" s="168" t="s">
        <v>1118</v>
      </c>
      <c r="J1668" s="184">
        <v>5830000</v>
      </c>
      <c r="K1668" s="185"/>
      <c r="L1668" s="168"/>
      <c r="M1668" s="185"/>
      <c r="N1668" s="168"/>
      <c r="O1668" s="168"/>
      <c r="P1668" s="168"/>
      <c r="Q1668" s="168"/>
      <c r="R1668" s="168"/>
      <c r="S1668" s="168"/>
      <c r="T1668" s="168"/>
      <c r="U1668" s="168"/>
      <c r="V1668" s="168"/>
      <c r="W1668" s="168" t="s">
        <v>1165</v>
      </c>
      <c r="X1668" s="183" t="s">
        <v>1160</v>
      </c>
      <c r="Y1668" s="168" t="s">
        <v>55</v>
      </c>
      <c r="Z1668" s="170">
        <v>2017011000179</v>
      </c>
      <c r="AA1668" s="170" t="s">
        <v>1238</v>
      </c>
      <c r="AB1668" s="169" t="s">
        <v>1166</v>
      </c>
      <c r="AC1668" s="169" t="s">
        <v>1167</v>
      </c>
      <c r="AD1668" s="170">
        <v>3202032</v>
      </c>
      <c r="AE1668" s="169" t="s">
        <v>1217</v>
      </c>
      <c r="AF1668" s="169" t="s">
        <v>1289</v>
      </c>
      <c r="AG1668" s="168" t="s">
        <v>1150</v>
      </c>
      <c r="AH1668" s="192"/>
    </row>
    <row r="1669" spans="1:34" ht="98.25" customHeight="1" x14ac:dyDescent="0.25">
      <c r="A1669" s="192"/>
      <c r="B1669" s="168" t="s">
        <v>1314</v>
      </c>
      <c r="C1669" s="168" t="s">
        <v>1388</v>
      </c>
      <c r="D1669" s="168" t="s">
        <v>1406</v>
      </c>
      <c r="E1669" s="183" t="s">
        <v>1406</v>
      </c>
      <c r="F1669" s="168" t="s">
        <v>1223</v>
      </c>
      <c r="G1669" s="183" t="s">
        <v>1312</v>
      </c>
      <c r="H1669" s="168" t="s">
        <v>1117</v>
      </c>
      <c r="I1669" s="168" t="s">
        <v>1118</v>
      </c>
      <c r="J1669" s="184">
        <v>2499992</v>
      </c>
      <c r="K1669" s="185"/>
      <c r="L1669" s="168"/>
      <c r="M1669" s="185"/>
      <c r="N1669" s="168"/>
      <c r="O1669" s="168"/>
      <c r="P1669" s="168"/>
      <c r="Q1669" s="168"/>
      <c r="R1669" s="168"/>
      <c r="S1669" s="168"/>
      <c r="T1669" s="168"/>
      <c r="U1669" s="168"/>
      <c r="V1669" s="168"/>
      <c r="W1669" s="168" t="s">
        <v>1165</v>
      </c>
      <c r="X1669" s="183" t="s">
        <v>1160</v>
      </c>
      <c r="Y1669" s="168" t="s">
        <v>55</v>
      </c>
      <c r="Z1669" s="170">
        <v>2017011000179</v>
      </c>
      <c r="AA1669" s="170" t="s">
        <v>1238</v>
      </c>
      <c r="AB1669" s="169" t="s">
        <v>1166</v>
      </c>
      <c r="AC1669" s="169" t="s">
        <v>1167</v>
      </c>
      <c r="AD1669" s="170">
        <v>3202032</v>
      </c>
      <c r="AE1669" s="169" t="s">
        <v>1217</v>
      </c>
      <c r="AF1669" s="169" t="s">
        <v>1218</v>
      </c>
      <c r="AG1669" s="168" t="s">
        <v>1124</v>
      </c>
      <c r="AH1669" s="192"/>
    </row>
    <row r="1670" spans="1:34" ht="98.25" customHeight="1" x14ac:dyDescent="0.25">
      <c r="A1670" s="192"/>
      <c r="B1670" s="168" t="s">
        <v>1314</v>
      </c>
      <c r="C1670" s="168" t="s">
        <v>1388</v>
      </c>
      <c r="D1670" s="168" t="s">
        <v>1406</v>
      </c>
      <c r="E1670" s="183" t="s">
        <v>1406</v>
      </c>
      <c r="F1670" s="168" t="s">
        <v>1223</v>
      </c>
      <c r="G1670" s="183" t="s">
        <v>1312</v>
      </c>
      <c r="H1670" s="168" t="s">
        <v>1117</v>
      </c>
      <c r="I1670" s="168" t="s">
        <v>1118</v>
      </c>
      <c r="J1670" s="184">
        <v>11000000</v>
      </c>
      <c r="K1670" s="185"/>
      <c r="L1670" s="168"/>
      <c r="M1670" s="185"/>
      <c r="N1670" s="168"/>
      <c r="O1670" s="168"/>
      <c r="P1670" s="168"/>
      <c r="Q1670" s="168"/>
      <c r="R1670" s="168"/>
      <c r="S1670" s="168"/>
      <c r="T1670" s="168"/>
      <c r="U1670" s="168"/>
      <c r="V1670" s="168"/>
      <c r="W1670" s="168" t="s">
        <v>1165</v>
      </c>
      <c r="X1670" s="183" t="s">
        <v>1160</v>
      </c>
      <c r="Y1670" s="168" t="s">
        <v>55</v>
      </c>
      <c r="Z1670" s="170">
        <v>2017011000179</v>
      </c>
      <c r="AA1670" s="170" t="s">
        <v>1238</v>
      </c>
      <c r="AB1670" s="169" t="s">
        <v>1166</v>
      </c>
      <c r="AC1670" s="169" t="s">
        <v>1167</v>
      </c>
      <c r="AD1670" s="170">
        <v>3202032</v>
      </c>
      <c r="AE1670" s="169" t="s">
        <v>1217</v>
      </c>
      <c r="AF1670" s="169" t="s">
        <v>1289</v>
      </c>
      <c r="AG1670" s="168" t="s">
        <v>1395</v>
      </c>
      <c r="AH1670" s="192"/>
    </row>
    <row r="1671" spans="1:34" ht="98.25" customHeight="1" x14ac:dyDescent="0.25">
      <c r="A1671" s="192"/>
      <c r="B1671" s="168" t="s">
        <v>1314</v>
      </c>
      <c r="C1671" s="168" t="s">
        <v>1388</v>
      </c>
      <c r="D1671" s="168" t="s">
        <v>1406</v>
      </c>
      <c r="E1671" s="183" t="s">
        <v>1406</v>
      </c>
      <c r="F1671" s="168" t="s">
        <v>1152</v>
      </c>
      <c r="G1671" s="183" t="s">
        <v>1158</v>
      </c>
      <c r="H1671" s="168" t="s">
        <v>1117</v>
      </c>
      <c r="I1671" s="168" t="s">
        <v>1118</v>
      </c>
      <c r="J1671" s="184">
        <v>4000000.1800003052</v>
      </c>
      <c r="K1671" s="185"/>
      <c r="L1671" s="168"/>
      <c r="M1671" s="185"/>
      <c r="N1671" s="168"/>
      <c r="O1671" s="168"/>
      <c r="P1671" s="168"/>
      <c r="Q1671" s="168"/>
      <c r="R1671" s="168"/>
      <c r="S1671" s="168"/>
      <c r="T1671" s="168"/>
      <c r="U1671" s="168"/>
      <c r="V1671" s="168"/>
      <c r="W1671" s="168" t="s">
        <v>1165</v>
      </c>
      <c r="X1671" s="183" t="s">
        <v>1160</v>
      </c>
      <c r="Y1671" s="168" t="s">
        <v>55</v>
      </c>
      <c r="Z1671" s="170">
        <v>2017011000179</v>
      </c>
      <c r="AA1671" s="170" t="s">
        <v>1238</v>
      </c>
      <c r="AB1671" s="169" t="s">
        <v>1253</v>
      </c>
      <c r="AC1671" s="169" t="s">
        <v>1254</v>
      </c>
      <c r="AD1671" s="170">
        <v>3202018</v>
      </c>
      <c r="AE1671" s="169" t="s">
        <v>1257</v>
      </c>
      <c r="AF1671" s="169" t="s">
        <v>1258</v>
      </c>
      <c r="AG1671" s="168" t="s">
        <v>1150</v>
      </c>
      <c r="AH1671" s="192"/>
    </row>
    <row r="1672" spans="1:34" ht="98.25" customHeight="1" x14ac:dyDescent="0.25">
      <c r="A1672" s="192"/>
      <c r="B1672" s="168" t="s">
        <v>1314</v>
      </c>
      <c r="C1672" s="168" t="s">
        <v>1388</v>
      </c>
      <c r="D1672" s="168" t="s">
        <v>1406</v>
      </c>
      <c r="E1672" s="183" t="s">
        <v>1406</v>
      </c>
      <c r="F1672" s="168" t="s">
        <v>1223</v>
      </c>
      <c r="G1672" s="183" t="s">
        <v>1312</v>
      </c>
      <c r="H1672" s="168" t="s">
        <v>1117</v>
      </c>
      <c r="I1672" s="168" t="s">
        <v>1118</v>
      </c>
      <c r="J1672" s="184">
        <v>0</v>
      </c>
      <c r="K1672" s="185"/>
      <c r="L1672" s="168"/>
      <c r="M1672" s="185"/>
      <c r="N1672" s="168"/>
      <c r="O1672" s="168"/>
      <c r="P1672" s="168"/>
      <c r="Q1672" s="168"/>
      <c r="R1672" s="168"/>
      <c r="S1672" s="168"/>
      <c r="T1672" s="168"/>
      <c r="U1672" s="168"/>
      <c r="V1672" s="168"/>
      <c r="W1672" s="168" t="s">
        <v>1165</v>
      </c>
      <c r="X1672" s="183" t="s">
        <v>1160</v>
      </c>
      <c r="Y1672" s="168" t="s">
        <v>55</v>
      </c>
      <c r="Z1672" s="170">
        <v>2017011000179</v>
      </c>
      <c r="AA1672" s="170" t="s">
        <v>1238</v>
      </c>
      <c r="AB1672" s="169" t="s">
        <v>1253</v>
      </c>
      <c r="AC1672" s="169" t="s">
        <v>1254</v>
      </c>
      <c r="AD1672" s="170">
        <v>3202018</v>
      </c>
      <c r="AE1672" s="169" t="s">
        <v>1257</v>
      </c>
      <c r="AF1672" s="169" t="s">
        <v>1258</v>
      </c>
      <c r="AG1672" s="168" t="s">
        <v>1126</v>
      </c>
      <c r="AH1672" s="192"/>
    </row>
    <row r="1673" spans="1:34" ht="98.25" customHeight="1" x14ac:dyDescent="0.25">
      <c r="A1673" s="192"/>
      <c r="B1673" s="168" t="s">
        <v>1314</v>
      </c>
      <c r="C1673" s="168" t="s">
        <v>1388</v>
      </c>
      <c r="D1673" s="168" t="s">
        <v>1406</v>
      </c>
      <c r="E1673" s="183" t="s">
        <v>1406</v>
      </c>
      <c r="F1673" s="168" t="s">
        <v>1152</v>
      </c>
      <c r="G1673" s="183" t="s">
        <v>1158</v>
      </c>
      <c r="H1673" s="168" t="s">
        <v>1117</v>
      </c>
      <c r="I1673" s="168" t="s">
        <v>1118</v>
      </c>
      <c r="J1673" s="184">
        <v>4000000</v>
      </c>
      <c r="K1673" s="185"/>
      <c r="L1673" s="168"/>
      <c r="M1673" s="185"/>
      <c r="N1673" s="168"/>
      <c r="O1673" s="168"/>
      <c r="P1673" s="168"/>
      <c r="Q1673" s="168"/>
      <c r="R1673" s="168"/>
      <c r="S1673" s="168"/>
      <c r="T1673" s="168"/>
      <c r="U1673" s="168"/>
      <c r="V1673" s="168"/>
      <c r="W1673" s="168" t="s">
        <v>1165</v>
      </c>
      <c r="X1673" s="183" t="s">
        <v>1160</v>
      </c>
      <c r="Y1673" s="168" t="s">
        <v>55</v>
      </c>
      <c r="Z1673" s="170">
        <v>2017011000179</v>
      </c>
      <c r="AA1673" s="170" t="s">
        <v>1238</v>
      </c>
      <c r="AB1673" s="169" t="s">
        <v>1224</v>
      </c>
      <c r="AC1673" s="169" t="s">
        <v>1266</v>
      </c>
      <c r="AD1673" s="170">
        <v>3202001</v>
      </c>
      <c r="AE1673" s="169" t="s">
        <v>1267</v>
      </c>
      <c r="AF1673" s="169" t="s">
        <v>1407</v>
      </c>
      <c r="AG1673" s="168" t="s">
        <v>1150</v>
      </c>
      <c r="AH1673" s="192"/>
    </row>
    <row r="1674" spans="1:34" ht="98.25" customHeight="1" x14ac:dyDescent="0.25">
      <c r="A1674" s="192"/>
      <c r="B1674" s="168" t="s">
        <v>1314</v>
      </c>
      <c r="C1674" s="168" t="s">
        <v>1388</v>
      </c>
      <c r="D1674" s="168" t="s">
        <v>1406</v>
      </c>
      <c r="E1674" s="183" t="s">
        <v>1406</v>
      </c>
      <c r="F1674" s="168" t="s">
        <v>1152</v>
      </c>
      <c r="G1674" s="183" t="s">
        <v>1158</v>
      </c>
      <c r="H1674" s="168" t="s">
        <v>1320</v>
      </c>
      <c r="I1674" s="168" t="s">
        <v>1118</v>
      </c>
      <c r="J1674" s="186">
        <v>338745098</v>
      </c>
      <c r="K1674" s="185">
        <v>0</v>
      </c>
      <c r="L1674" s="168">
        <v>0</v>
      </c>
      <c r="M1674" s="185">
        <v>0</v>
      </c>
      <c r="N1674" s="168">
        <v>0</v>
      </c>
      <c r="O1674" s="168">
        <v>0</v>
      </c>
      <c r="P1674" s="168">
        <v>0</v>
      </c>
      <c r="Q1674" s="168">
        <v>0</v>
      </c>
      <c r="R1674" s="168">
        <v>0</v>
      </c>
      <c r="S1674" s="168">
        <v>0</v>
      </c>
      <c r="T1674" s="168">
        <v>0</v>
      </c>
      <c r="U1674" s="168">
        <v>0</v>
      </c>
      <c r="V1674" s="168">
        <v>0</v>
      </c>
      <c r="W1674" s="168" t="s">
        <v>1165</v>
      </c>
      <c r="X1674" s="183" t="s">
        <v>1160</v>
      </c>
      <c r="Y1674" s="168" t="s">
        <v>55</v>
      </c>
      <c r="Z1674" s="170">
        <v>2017011000179</v>
      </c>
      <c r="AA1674" s="170" t="s">
        <v>1238</v>
      </c>
      <c r="AB1674" s="169" t="s">
        <v>1166</v>
      </c>
      <c r="AC1674" s="169" t="s">
        <v>1167</v>
      </c>
      <c r="AD1674" s="170">
        <v>3202032</v>
      </c>
      <c r="AE1674" s="169" t="s">
        <v>1168</v>
      </c>
      <c r="AF1674" s="169" t="s">
        <v>1169</v>
      </c>
      <c r="AG1674" s="168" t="s">
        <v>1381</v>
      </c>
      <c r="AH1674" s="192"/>
    </row>
    <row r="1675" spans="1:34" ht="98.25" customHeight="1" x14ac:dyDescent="0.25">
      <c r="A1675" s="192"/>
      <c r="B1675" s="168" t="s">
        <v>1314</v>
      </c>
      <c r="C1675" s="168" t="s">
        <v>1388</v>
      </c>
      <c r="D1675" s="168" t="s">
        <v>1406</v>
      </c>
      <c r="E1675" s="183" t="s">
        <v>1406</v>
      </c>
      <c r="F1675" s="168" t="s">
        <v>1152</v>
      </c>
      <c r="G1675" s="183" t="s">
        <v>1158</v>
      </c>
      <c r="H1675" s="168" t="s">
        <v>1320</v>
      </c>
      <c r="I1675" s="168" t="s">
        <v>1118</v>
      </c>
      <c r="J1675" s="186">
        <v>18664800</v>
      </c>
      <c r="K1675" s="185">
        <v>0</v>
      </c>
      <c r="L1675" s="168">
        <v>0</v>
      </c>
      <c r="M1675" s="185">
        <v>0</v>
      </c>
      <c r="N1675" s="168">
        <v>0</v>
      </c>
      <c r="O1675" s="168">
        <v>0</v>
      </c>
      <c r="P1675" s="168">
        <v>0</v>
      </c>
      <c r="Q1675" s="168">
        <v>0</v>
      </c>
      <c r="R1675" s="168">
        <v>0</v>
      </c>
      <c r="S1675" s="168">
        <v>0</v>
      </c>
      <c r="T1675" s="168">
        <v>0</v>
      </c>
      <c r="U1675" s="168">
        <v>0</v>
      </c>
      <c r="V1675" s="168">
        <v>0</v>
      </c>
      <c r="W1675" s="168" t="s">
        <v>1165</v>
      </c>
      <c r="X1675" s="183" t="s">
        <v>1160</v>
      </c>
      <c r="Y1675" s="168" t="s">
        <v>55</v>
      </c>
      <c r="Z1675" s="170">
        <v>2017011000179</v>
      </c>
      <c r="AA1675" s="170" t="s">
        <v>1238</v>
      </c>
      <c r="AB1675" s="169" t="s">
        <v>1179</v>
      </c>
      <c r="AC1675" s="169" t="s">
        <v>1244</v>
      </c>
      <c r="AD1675" s="170">
        <v>3202002</v>
      </c>
      <c r="AE1675" s="169" t="s">
        <v>1122</v>
      </c>
      <c r="AF1675" s="169" t="s">
        <v>1246</v>
      </c>
      <c r="AG1675" s="168" t="s">
        <v>1128</v>
      </c>
      <c r="AH1675" s="192"/>
    </row>
    <row r="1676" spans="1:34" ht="98.25" customHeight="1" x14ac:dyDescent="0.25">
      <c r="A1676" s="192"/>
      <c r="B1676" s="168" t="s">
        <v>1314</v>
      </c>
      <c r="C1676" s="168" t="s">
        <v>1388</v>
      </c>
      <c r="D1676" s="168" t="s">
        <v>1406</v>
      </c>
      <c r="E1676" s="183" t="s">
        <v>1406</v>
      </c>
      <c r="F1676" s="168" t="s">
        <v>1152</v>
      </c>
      <c r="G1676" s="183" t="s">
        <v>1158</v>
      </c>
      <c r="H1676" s="168" t="s">
        <v>1320</v>
      </c>
      <c r="I1676" s="168" t="s">
        <v>1118</v>
      </c>
      <c r="J1676" s="186">
        <v>2442000</v>
      </c>
      <c r="K1676" s="185">
        <v>0</v>
      </c>
      <c r="L1676" s="168">
        <v>0</v>
      </c>
      <c r="M1676" s="185">
        <v>0</v>
      </c>
      <c r="N1676" s="168">
        <v>0</v>
      </c>
      <c r="O1676" s="168">
        <v>0</v>
      </c>
      <c r="P1676" s="168">
        <v>0</v>
      </c>
      <c r="Q1676" s="168">
        <v>0</v>
      </c>
      <c r="R1676" s="168">
        <v>0</v>
      </c>
      <c r="S1676" s="168">
        <v>0</v>
      </c>
      <c r="T1676" s="168">
        <v>0</v>
      </c>
      <c r="U1676" s="168">
        <v>0</v>
      </c>
      <c r="V1676" s="168">
        <v>0</v>
      </c>
      <c r="W1676" s="168" t="s">
        <v>1165</v>
      </c>
      <c r="X1676" s="183" t="s">
        <v>1160</v>
      </c>
      <c r="Y1676" s="168" t="s">
        <v>55</v>
      </c>
      <c r="Z1676" s="170">
        <v>2017011000179</v>
      </c>
      <c r="AA1676" s="170" t="s">
        <v>1238</v>
      </c>
      <c r="AB1676" s="169" t="s">
        <v>1253</v>
      </c>
      <c r="AC1676" s="169" t="s">
        <v>1254</v>
      </c>
      <c r="AD1676" s="170">
        <v>3202018</v>
      </c>
      <c r="AE1676" s="169" t="s">
        <v>1257</v>
      </c>
      <c r="AF1676" s="169" t="s">
        <v>1258</v>
      </c>
      <c r="AG1676" s="168" t="s">
        <v>1126</v>
      </c>
      <c r="AH1676" s="192"/>
    </row>
    <row r="1677" spans="1:34" ht="98.25" customHeight="1" x14ac:dyDescent="0.25">
      <c r="A1677" s="192"/>
      <c r="B1677" s="168" t="s">
        <v>1314</v>
      </c>
      <c r="C1677" s="168" t="s">
        <v>1388</v>
      </c>
      <c r="D1677" s="168" t="s">
        <v>1406</v>
      </c>
      <c r="E1677" s="183" t="s">
        <v>1406</v>
      </c>
      <c r="F1677" s="168" t="s">
        <v>1152</v>
      </c>
      <c r="G1677" s="183" t="s">
        <v>1158</v>
      </c>
      <c r="H1677" s="168" t="s">
        <v>1320</v>
      </c>
      <c r="I1677" s="168" t="s">
        <v>1118</v>
      </c>
      <c r="J1677" s="186">
        <v>4533683</v>
      </c>
      <c r="K1677" s="185">
        <v>0</v>
      </c>
      <c r="L1677" s="168">
        <v>0</v>
      </c>
      <c r="M1677" s="185">
        <v>0</v>
      </c>
      <c r="N1677" s="168">
        <v>0</v>
      </c>
      <c r="O1677" s="168">
        <v>0</v>
      </c>
      <c r="P1677" s="168">
        <v>0</v>
      </c>
      <c r="Q1677" s="168">
        <v>0</v>
      </c>
      <c r="R1677" s="168">
        <v>0</v>
      </c>
      <c r="S1677" s="168">
        <v>0</v>
      </c>
      <c r="T1677" s="168">
        <v>0</v>
      </c>
      <c r="U1677" s="168">
        <v>0</v>
      </c>
      <c r="V1677" s="168">
        <v>0</v>
      </c>
      <c r="W1677" s="168" t="s">
        <v>1165</v>
      </c>
      <c r="X1677" s="183" t="s">
        <v>1160</v>
      </c>
      <c r="Y1677" s="168" t="s">
        <v>55</v>
      </c>
      <c r="Z1677" s="170">
        <v>2017011000179</v>
      </c>
      <c r="AA1677" s="170" t="s">
        <v>1238</v>
      </c>
      <c r="AB1677" s="169" t="s">
        <v>1179</v>
      </c>
      <c r="AC1677" s="169" t="s">
        <v>1244</v>
      </c>
      <c r="AD1677" s="170">
        <v>3202002</v>
      </c>
      <c r="AE1677" s="169" t="s">
        <v>1122</v>
      </c>
      <c r="AF1677" s="169" t="s">
        <v>1245</v>
      </c>
      <c r="AG1677" s="168" t="s">
        <v>1124</v>
      </c>
      <c r="AH1677" s="192"/>
    </row>
    <row r="1678" spans="1:34" ht="98.25" customHeight="1" x14ac:dyDescent="0.25">
      <c r="A1678" s="192"/>
      <c r="B1678" s="168" t="s">
        <v>1314</v>
      </c>
      <c r="C1678" s="168" t="s">
        <v>1388</v>
      </c>
      <c r="D1678" s="168" t="s">
        <v>1406</v>
      </c>
      <c r="E1678" s="183" t="s">
        <v>1406</v>
      </c>
      <c r="F1678" s="168" t="s">
        <v>1152</v>
      </c>
      <c r="G1678" s="183" t="s">
        <v>1158</v>
      </c>
      <c r="H1678" s="168" t="s">
        <v>1320</v>
      </c>
      <c r="I1678" s="168" t="s">
        <v>1118</v>
      </c>
      <c r="J1678" s="186">
        <v>1000000</v>
      </c>
      <c r="K1678" s="185">
        <v>0</v>
      </c>
      <c r="L1678" s="168">
        <v>0</v>
      </c>
      <c r="M1678" s="185">
        <v>0</v>
      </c>
      <c r="N1678" s="168">
        <v>0</v>
      </c>
      <c r="O1678" s="168">
        <v>0</v>
      </c>
      <c r="P1678" s="168">
        <v>0</v>
      </c>
      <c r="Q1678" s="168">
        <v>0</v>
      </c>
      <c r="R1678" s="168">
        <v>0</v>
      </c>
      <c r="S1678" s="168">
        <v>0</v>
      </c>
      <c r="T1678" s="168">
        <v>0</v>
      </c>
      <c r="U1678" s="168">
        <v>0</v>
      </c>
      <c r="V1678" s="168">
        <v>0</v>
      </c>
      <c r="W1678" s="168" t="s">
        <v>1165</v>
      </c>
      <c r="X1678" s="183" t="s">
        <v>1160</v>
      </c>
      <c r="Y1678" s="168" t="s">
        <v>55</v>
      </c>
      <c r="Z1678" s="170">
        <v>2017011000179</v>
      </c>
      <c r="AA1678" s="170" t="s">
        <v>1238</v>
      </c>
      <c r="AB1678" s="169" t="s">
        <v>1224</v>
      </c>
      <c r="AC1678" s="169" t="s">
        <v>1225</v>
      </c>
      <c r="AD1678" s="170">
        <v>3202010</v>
      </c>
      <c r="AE1678" s="169" t="s">
        <v>1226</v>
      </c>
      <c r="AF1678" s="169" t="s">
        <v>1264</v>
      </c>
      <c r="AG1678" s="168" t="s">
        <v>1124</v>
      </c>
      <c r="AH1678" s="192"/>
    </row>
    <row r="1679" spans="1:34" ht="98.25" customHeight="1" x14ac:dyDescent="0.25">
      <c r="A1679" s="192"/>
      <c r="B1679" s="168" t="s">
        <v>1314</v>
      </c>
      <c r="C1679" s="168" t="s">
        <v>1388</v>
      </c>
      <c r="D1679" s="168" t="s">
        <v>1406</v>
      </c>
      <c r="E1679" s="183" t="s">
        <v>1406</v>
      </c>
      <c r="F1679" s="168" t="s">
        <v>1152</v>
      </c>
      <c r="G1679" s="183" t="s">
        <v>1158</v>
      </c>
      <c r="H1679" s="168" t="s">
        <v>1320</v>
      </c>
      <c r="I1679" s="168" t="s">
        <v>1118</v>
      </c>
      <c r="J1679" s="186">
        <v>2499992</v>
      </c>
      <c r="K1679" s="185">
        <v>0</v>
      </c>
      <c r="L1679" s="168">
        <v>0</v>
      </c>
      <c r="M1679" s="185">
        <v>0</v>
      </c>
      <c r="N1679" s="168">
        <v>0</v>
      </c>
      <c r="O1679" s="168">
        <v>0</v>
      </c>
      <c r="P1679" s="168">
        <v>0</v>
      </c>
      <c r="Q1679" s="168">
        <v>0</v>
      </c>
      <c r="R1679" s="168">
        <v>0</v>
      </c>
      <c r="S1679" s="168">
        <v>0</v>
      </c>
      <c r="T1679" s="168">
        <v>0</v>
      </c>
      <c r="U1679" s="168">
        <v>0</v>
      </c>
      <c r="V1679" s="168">
        <v>0</v>
      </c>
      <c r="W1679" s="168" t="s">
        <v>1165</v>
      </c>
      <c r="X1679" s="183" t="s">
        <v>1160</v>
      </c>
      <c r="Y1679" s="168" t="s">
        <v>55</v>
      </c>
      <c r="Z1679" s="170">
        <v>2017011000179</v>
      </c>
      <c r="AA1679" s="170" t="s">
        <v>1238</v>
      </c>
      <c r="AB1679" s="169" t="s">
        <v>1166</v>
      </c>
      <c r="AC1679" s="169" t="s">
        <v>1167</v>
      </c>
      <c r="AD1679" s="170">
        <v>3202032</v>
      </c>
      <c r="AE1679" s="169" t="s">
        <v>1217</v>
      </c>
      <c r="AF1679" s="169" t="s">
        <v>1218</v>
      </c>
      <c r="AG1679" s="168" t="s">
        <v>1124</v>
      </c>
      <c r="AH1679" s="192"/>
    </row>
    <row r="1680" spans="1:34" ht="98.25" customHeight="1" x14ac:dyDescent="0.25">
      <c r="A1680" s="192"/>
      <c r="B1680" s="168" t="s">
        <v>1314</v>
      </c>
      <c r="C1680" s="168" t="s">
        <v>1388</v>
      </c>
      <c r="D1680" s="168" t="s">
        <v>1406</v>
      </c>
      <c r="E1680" s="183" t="s">
        <v>1406</v>
      </c>
      <c r="F1680" s="168" t="s">
        <v>1152</v>
      </c>
      <c r="G1680" s="183" t="s">
        <v>1158</v>
      </c>
      <c r="H1680" s="168" t="s">
        <v>1117</v>
      </c>
      <c r="I1680" s="168" t="s">
        <v>1118</v>
      </c>
      <c r="J1680" s="184">
        <v>77056196</v>
      </c>
      <c r="K1680" s="185"/>
      <c r="L1680" s="168"/>
      <c r="M1680" s="185"/>
      <c r="N1680" s="168"/>
      <c r="O1680" s="168"/>
      <c r="P1680" s="168"/>
      <c r="Q1680" s="168"/>
      <c r="R1680" s="168"/>
      <c r="S1680" s="168"/>
      <c r="T1680" s="168"/>
      <c r="U1680" s="168"/>
      <c r="V1680" s="168"/>
      <c r="W1680" s="168" t="s">
        <v>1165</v>
      </c>
      <c r="X1680" s="183" t="s">
        <v>1160</v>
      </c>
      <c r="Y1680" s="168" t="s">
        <v>55</v>
      </c>
      <c r="Z1680" s="170">
        <v>2017011000179</v>
      </c>
      <c r="AA1680" s="170" t="s">
        <v>1238</v>
      </c>
      <c r="AB1680" s="169" t="s">
        <v>1179</v>
      </c>
      <c r="AC1680" s="169" t="s">
        <v>1235</v>
      </c>
      <c r="AD1680" s="170">
        <v>3202036</v>
      </c>
      <c r="AE1680" s="169" t="s">
        <v>1321</v>
      </c>
      <c r="AF1680" s="169" t="s">
        <v>1322</v>
      </c>
      <c r="AG1680" s="168" t="s">
        <v>1311</v>
      </c>
      <c r="AH1680" s="192"/>
    </row>
    <row r="1681" spans="1:34" ht="98.25" customHeight="1" x14ac:dyDescent="0.25">
      <c r="A1681" s="192"/>
      <c r="B1681" s="168" t="s">
        <v>1314</v>
      </c>
      <c r="C1681" s="168" t="s">
        <v>1388</v>
      </c>
      <c r="D1681" s="168" t="s">
        <v>1408</v>
      </c>
      <c r="E1681" s="183" t="s">
        <v>1408</v>
      </c>
      <c r="F1681" s="168" t="s">
        <v>1116</v>
      </c>
      <c r="G1681" s="183" t="s">
        <v>1158</v>
      </c>
      <c r="H1681" s="168" t="s">
        <v>1117</v>
      </c>
      <c r="I1681" s="168" t="s">
        <v>1118</v>
      </c>
      <c r="J1681" s="184">
        <v>19534667</v>
      </c>
      <c r="K1681" s="185"/>
      <c r="L1681" s="168"/>
      <c r="M1681" s="185"/>
      <c r="N1681" s="168"/>
      <c r="O1681" s="168" t="s">
        <v>1183</v>
      </c>
      <c r="P1681" s="168"/>
      <c r="Q1681" s="168"/>
      <c r="R1681" s="168"/>
      <c r="S1681" s="168"/>
      <c r="T1681" s="168"/>
      <c r="U1681" s="168"/>
      <c r="V1681" s="168"/>
      <c r="W1681" s="168" t="s">
        <v>1165</v>
      </c>
      <c r="X1681" s="183" t="s">
        <v>1160</v>
      </c>
      <c r="Y1681" s="168" t="s">
        <v>55</v>
      </c>
      <c r="Z1681" s="170">
        <v>2017011000179</v>
      </c>
      <c r="AA1681" s="170" t="s">
        <v>1238</v>
      </c>
      <c r="AB1681" s="169" t="s">
        <v>1166</v>
      </c>
      <c r="AC1681" s="169" t="s">
        <v>1167</v>
      </c>
      <c r="AD1681" s="170">
        <v>3202032</v>
      </c>
      <c r="AE1681" s="169" t="s">
        <v>1217</v>
      </c>
      <c r="AF1681" s="169" t="s">
        <v>1289</v>
      </c>
      <c r="AG1681" s="168" t="s">
        <v>1128</v>
      </c>
      <c r="AH1681" s="192"/>
    </row>
    <row r="1682" spans="1:34" ht="98.25" customHeight="1" x14ac:dyDescent="0.25">
      <c r="A1682" s="192"/>
      <c r="B1682" s="168" t="s">
        <v>1314</v>
      </c>
      <c r="C1682" s="168" t="s">
        <v>1388</v>
      </c>
      <c r="D1682" s="168" t="s">
        <v>1408</v>
      </c>
      <c r="E1682" s="183" t="s">
        <v>1408</v>
      </c>
      <c r="F1682" s="168" t="s">
        <v>1116</v>
      </c>
      <c r="G1682" s="183" t="s">
        <v>1158</v>
      </c>
      <c r="H1682" s="168" t="s">
        <v>1117</v>
      </c>
      <c r="I1682" s="168" t="s">
        <v>1118</v>
      </c>
      <c r="J1682" s="184">
        <v>19534667</v>
      </c>
      <c r="K1682" s="185"/>
      <c r="L1682" s="168"/>
      <c r="M1682" s="185"/>
      <c r="N1682" s="168"/>
      <c r="O1682" s="168" t="s">
        <v>1183</v>
      </c>
      <c r="P1682" s="168"/>
      <c r="Q1682" s="168"/>
      <c r="R1682" s="168"/>
      <c r="S1682" s="168"/>
      <c r="T1682" s="168"/>
      <c r="U1682" s="168"/>
      <c r="V1682" s="168"/>
      <c r="W1682" s="168" t="s">
        <v>1165</v>
      </c>
      <c r="X1682" s="183" t="s">
        <v>1160</v>
      </c>
      <c r="Y1682" s="168" t="s">
        <v>55</v>
      </c>
      <c r="Z1682" s="170">
        <v>2017011000179</v>
      </c>
      <c r="AA1682" s="170" t="s">
        <v>1238</v>
      </c>
      <c r="AB1682" s="169" t="s">
        <v>1166</v>
      </c>
      <c r="AC1682" s="169" t="s">
        <v>1167</v>
      </c>
      <c r="AD1682" s="170">
        <v>3202032</v>
      </c>
      <c r="AE1682" s="169" t="s">
        <v>1217</v>
      </c>
      <c r="AF1682" s="169" t="s">
        <v>1289</v>
      </c>
      <c r="AG1682" s="168" t="s">
        <v>1128</v>
      </c>
      <c r="AH1682" s="192"/>
    </row>
    <row r="1683" spans="1:34" ht="98.25" customHeight="1" x14ac:dyDescent="0.25">
      <c r="A1683" s="192"/>
      <c r="B1683" s="168" t="s">
        <v>1314</v>
      </c>
      <c r="C1683" s="168" t="s">
        <v>1388</v>
      </c>
      <c r="D1683" s="168" t="s">
        <v>1408</v>
      </c>
      <c r="E1683" s="183" t="s">
        <v>1408</v>
      </c>
      <c r="F1683" s="168" t="s">
        <v>1116</v>
      </c>
      <c r="G1683" s="183" t="s">
        <v>1158</v>
      </c>
      <c r="H1683" s="168" t="s">
        <v>1117</v>
      </c>
      <c r="I1683" s="168" t="s">
        <v>1118</v>
      </c>
      <c r="J1683" s="184">
        <v>62128000</v>
      </c>
      <c r="K1683" s="185"/>
      <c r="L1683" s="168"/>
      <c r="M1683" s="185"/>
      <c r="N1683" s="168"/>
      <c r="O1683" s="168" t="s">
        <v>1183</v>
      </c>
      <c r="P1683" s="168"/>
      <c r="Q1683" s="168"/>
      <c r="R1683" s="168"/>
      <c r="S1683" s="168"/>
      <c r="T1683" s="168"/>
      <c r="U1683" s="168"/>
      <c r="V1683" s="168"/>
      <c r="W1683" s="168" t="s">
        <v>1165</v>
      </c>
      <c r="X1683" s="183" t="s">
        <v>1160</v>
      </c>
      <c r="Y1683" s="168" t="s">
        <v>55</v>
      </c>
      <c r="Z1683" s="170">
        <v>2017011000179</v>
      </c>
      <c r="AA1683" s="170" t="s">
        <v>1238</v>
      </c>
      <c r="AB1683" s="169" t="s">
        <v>1166</v>
      </c>
      <c r="AC1683" s="169" t="s">
        <v>1167</v>
      </c>
      <c r="AD1683" s="170">
        <v>3202032</v>
      </c>
      <c r="AE1683" s="169" t="s">
        <v>1217</v>
      </c>
      <c r="AF1683" s="169" t="s">
        <v>1289</v>
      </c>
      <c r="AG1683" s="168" t="s">
        <v>1151</v>
      </c>
      <c r="AH1683" s="192"/>
    </row>
    <row r="1684" spans="1:34" ht="98.25" customHeight="1" x14ac:dyDescent="0.25">
      <c r="A1684" s="192"/>
      <c r="B1684" s="168" t="s">
        <v>1314</v>
      </c>
      <c r="C1684" s="168" t="s">
        <v>1388</v>
      </c>
      <c r="D1684" s="168" t="s">
        <v>1408</v>
      </c>
      <c r="E1684" s="183" t="s">
        <v>1408</v>
      </c>
      <c r="F1684" s="168" t="s">
        <v>1152</v>
      </c>
      <c r="G1684" s="183" t="s">
        <v>1158</v>
      </c>
      <c r="H1684" s="168" t="s">
        <v>1117</v>
      </c>
      <c r="I1684" s="168" t="s">
        <v>1118</v>
      </c>
      <c r="J1684" s="184">
        <v>4000000</v>
      </c>
      <c r="K1684" s="185"/>
      <c r="L1684" s="168"/>
      <c r="M1684" s="185"/>
      <c r="N1684" s="168"/>
      <c r="O1684" s="168" t="s">
        <v>1183</v>
      </c>
      <c r="P1684" s="168"/>
      <c r="Q1684" s="168"/>
      <c r="R1684" s="168"/>
      <c r="S1684" s="168"/>
      <c r="T1684" s="168"/>
      <c r="U1684" s="168"/>
      <c r="V1684" s="168"/>
      <c r="W1684" s="168" t="s">
        <v>1165</v>
      </c>
      <c r="X1684" s="183" t="s">
        <v>1160</v>
      </c>
      <c r="Y1684" s="168" t="s">
        <v>55</v>
      </c>
      <c r="Z1684" s="170">
        <v>2017011000179</v>
      </c>
      <c r="AA1684" s="170" t="s">
        <v>1238</v>
      </c>
      <c r="AB1684" s="169" t="s">
        <v>1166</v>
      </c>
      <c r="AC1684" s="169" t="s">
        <v>1167</v>
      </c>
      <c r="AD1684" s="170">
        <v>3202032</v>
      </c>
      <c r="AE1684" s="169" t="s">
        <v>1217</v>
      </c>
      <c r="AF1684" s="169" t="s">
        <v>1289</v>
      </c>
      <c r="AG1684" s="168" t="s">
        <v>1192</v>
      </c>
      <c r="AH1684" s="192"/>
    </row>
    <row r="1685" spans="1:34" ht="98.25" customHeight="1" x14ac:dyDescent="0.25">
      <c r="A1685" s="192"/>
      <c r="B1685" s="168" t="s">
        <v>1314</v>
      </c>
      <c r="C1685" s="168" t="s">
        <v>1388</v>
      </c>
      <c r="D1685" s="168" t="s">
        <v>1408</v>
      </c>
      <c r="E1685" s="183" t="s">
        <v>1408</v>
      </c>
      <c r="F1685" s="168" t="s">
        <v>1152</v>
      </c>
      <c r="G1685" s="183" t="s">
        <v>1158</v>
      </c>
      <c r="H1685" s="168" t="s">
        <v>1117</v>
      </c>
      <c r="I1685" s="168" t="s">
        <v>1118</v>
      </c>
      <c r="J1685" s="184">
        <v>10000000</v>
      </c>
      <c r="K1685" s="185"/>
      <c r="L1685" s="168"/>
      <c r="M1685" s="185"/>
      <c r="N1685" s="168"/>
      <c r="O1685" s="168" t="s">
        <v>1183</v>
      </c>
      <c r="P1685" s="168"/>
      <c r="Q1685" s="168"/>
      <c r="R1685" s="168"/>
      <c r="S1685" s="168"/>
      <c r="T1685" s="168"/>
      <c r="U1685" s="168"/>
      <c r="V1685" s="168"/>
      <c r="W1685" s="168" t="s">
        <v>1165</v>
      </c>
      <c r="X1685" s="183" t="s">
        <v>1160</v>
      </c>
      <c r="Y1685" s="168" t="s">
        <v>55</v>
      </c>
      <c r="Z1685" s="170">
        <v>2017011000179</v>
      </c>
      <c r="AA1685" s="170" t="s">
        <v>1238</v>
      </c>
      <c r="AB1685" s="169" t="s">
        <v>1166</v>
      </c>
      <c r="AC1685" s="169" t="s">
        <v>1167</v>
      </c>
      <c r="AD1685" s="170">
        <v>3202032</v>
      </c>
      <c r="AE1685" s="169" t="s">
        <v>1217</v>
      </c>
      <c r="AF1685" s="169" t="s">
        <v>1289</v>
      </c>
      <c r="AG1685" s="168" t="s">
        <v>1150</v>
      </c>
      <c r="AH1685" s="192"/>
    </row>
    <row r="1686" spans="1:34" ht="98.25" customHeight="1" x14ac:dyDescent="0.25">
      <c r="A1686" s="192"/>
      <c r="B1686" s="168" t="s">
        <v>1314</v>
      </c>
      <c r="C1686" s="168" t="s">
        <v>1388</v>
      </c>
      <c r="D1686" s="168" t="s">
        <v>1408</v>
      </c>
      <c r="E1686" s="183" t="s">
        <v>1408</v>
      </c>
      <c r="F1686" s="168" t="s">
        <v>1393</v>
      </c>
      <c r="G1686" s="183" t="s">
        <v>1312</v>
      </c>
      <c r="H1686" s="168" t="s">
        <v>1117</v>
      </c>
      <c r="I1686" s="168" t="s">
        <v>1118</v>
      </c>
      <c r="J1686" s="184">
        <v>15532704</v>
      </c>
      <c r="K1686" s="185"/>
      <c r="L1686" s="168"/>
      <c r="M1686" s="185"/>
      <c r="N1686" s="168"/>
      <c r="O1686" s="168" t="s">
        <v>1183</v>
      </c>
      <c r="P1686" s="168"/>
      <c r="Q1686" s="168"/>
      <c r="R1686" s="168"/>
      <c r="S1686" s="168"/>
      <c r="T1686" s="168"/>
      <c r="U1686" s="168"/>
      <c r="V1686" s="168"/>
      <c r="W1686" s="168" t="s">
        <v>1165</v>
      </c>
      <c r="X1686" s="183" t="s">
        <v>1160</v>
      </c>
      <c r="Y1686" s="168" t="s">
        <v>55</v>
      </c>
      <c r="Z1686" s="170">
        <v>2017011000179</v>
      </c>
      <c r="AA1686" s="170" t="s">
        <v>1238</v>
      </c>
      <c r="AB1686" s="169" t="s">
        <v>1166</v>
      </c>
      <c r="AC1686" s="169" t="s">
        <v>1167</v>
      </c>
      <c r="AD1686" s="170">
        <v>3202032</v>
      </c>
      <c r="AE1686" s="169" t="s">
        <v>1217</v>
      </c>
      <c r="AF1686" s="169" t="s">
        <v>1289</v>
      </c>
      <c r="AG1686" s="168" t="s">
        <v>1151</v>
      </c>
      <c r="AH1686" s="192"/>
    </row>
    <row r="1687" spans="1:34" ht="98.25" customHeight="1" x14ac:dyDescent="0.25">
      <c r="A1687" s="192"/>
      <c r="B1687" s="168" t="s">
        <v>1314</v>
      </c>
      <c r="C1687" s="168" t="s">
        <v>1388</v>
      </c>
      <c r="D1687" s="168" t="s">
        <v>1408</v>
      </c>
      <c r="E1687" s="183" t="s">
        <v>1408</v>
      </c>
      <c r="F1687" s="168" t="s">
        <v>1116</v>
      </c>
      <c r="G1687" s="183" t="s">
        <v>1158</v>
      </c>
      <c r="H1687" s="168" t="s">
        <v>1117</v>
      </c>
      <c r="I1687" s="168" t="s">
        <v>1118</v>
      </c>
      <c r="J1687" s="184">
        <v>34885400</v>
      </c>
      <c r="K1687" s="185"/>
      <c r="L1687" s="168"/>
      <c r="M1687" s="185"/>
      <c r="N1687" s="168"/>
      <c r="O1687" s="168" t="s">
        <v>1183</v>
      </c>
      <c r="P1687" s="168"/>
      <c r="Q1687" s="168"/>
      <c r="R1687" s="168"/>
      <c r="S1687" s="168"/>
      <c r="T1687" s="168"/>
      <c r="U1687" s="168"/>
      <c r="V1687" s="168"/>
      <c r="W1687" s="168" t="s">
        <v>1165</v>
      </c>
      <c r="X1687" s="183" t="s">
        <v>1160</v>
      </c>
      <c r="Y1687" s="168" t="s">
        <v>55</v>
      </c>
      <c r="Z1687" s="170">
        <v>2017011000179</v>
      </c>
      <c r="AA1687" s="170" t="s">
        <v>1238</v>
      </c>
      <c r="AB1687" s="169" t="s">
        <v>1166</v>
      </c>
      <c r="AC1687" s="169" t="s">
        <v>1173</v>
      </c>
      <c r="AD1687" s="170">
        <v>3202031</v>
      </c>
      <c r="AE1687" s="169" t="s">
        <v>1174</v>
      </c>
      <c r="AF1687" s="169" t="s">
        <v>1175</v>
      </c>
      <c r="AG1687" s="168" t="s">
        <v>1128</v>
      </c>
      <c r="AH1687" s="192"/>
    </row>
    <row r="1688" spans="1:34" ht="98.25" customHeight="1" x14ac:dyDescent="0.25">
      <c r="A1688" s="192"/>
      <c r="B1688" s="168" t="s">
        <v>1314</v>
      </c>
      <c r="C1688" s="168" t="s">
        <v>1388</v>
      </c>
      <c r="D1688" s="168" t="s">
        <v>1408</v>
      </c>
      <c r="E1688" s="183" t="s">
        <v>1408</v>
      </c>
      <c r="F1688" s="168" t="s">
        <v>1393</v>
      </c>
      <c r="G1688" s="183" t="s">
        <v>1312</v>
      </c>
      <c r="H1688" s="168" t="s">
        <v>1117</v>
      </c>
      <c r="I1688" s="168" t="s">
        <v>1118</v>
      </c>
      <c r="J1688" s="184">
        <v>31498000</v>
      </c>
      <c r="K1688" s="185"/>
      <c r="L1688" s="168"/>
      <c r="M1688" s="185"/>
      <c r="N1688" s="168"/>
      <c r="O1688" s="168" t="s">
        <v>1183</v>
      </c>
      <c r="P1688" s="168"/>
      <c r="Q1688" s="168"/>
      <c r="R1688" s="168"/>
      <c r="S1688" s="168"/>
      <c r="T1688" s="168"/>
      <c r="U1688" s="168"/>
      <c r="V1688" s="168"/>
      <c r="W1688" s="168" t="s">
        <v>1165</v>
      </c>
      <c r="X1688" s="183" t="s">
        <v>1160</v>
      </c>
      <c r="Y1688" s="168" t="s">
        <v>55</v>
      </c>
      <c r="Z1688" s="170">
        <v>2017011000179</v>
      </c>
      <c r="AA1688" s="170" t="s">
        <v>1238</v>
      </c>
      <c r="AB1688" s="169" t="s">
        <v>1166</v>
      </c>
      <c r="AC1688" s="169" t="s">
        <v>1173</v>
      </c>
      <c r="AD1688" s="170">
        <v>3202031</v>
      </c>
      <c r="AE1688" s="169" t="s">
        <v>1174</v>
      </c>
      <c r="AF1688" s="169" t="s">
        <v>1175</v>
      </c>
      <c r="AG1688" s="168" t="s">
        <v>1128</v>
      </c>
      <c r="AH1688" s="192"/>
    </row>
    <row r="1689" spans="1:34" ht="98.25" customHeight="1" x14ac:dyDescent="0.25">
      <c r="A1689" s="192"/>
      <c r="B1689" s="168" t="s">
        <v>1314</v>
      </c>
      <c r="C1689" s="168" t="s">
        <v>1388</v>
      </c>
      <c r="D1689" s="168" t="s">
        <v>1408</v>
      </c>
      <c r="E1689" s="183" t="s">
        <v>1408</v>
      </c>
      <c r="F1689" s="168" t="s">
        <v>1116</v>
      </c>
      <c r="G1689" s="183" t="s">
        <v>1158</v>
      </c>
      <c r="H1689" s="168" t="s">
        <v>1117</v>
      </c>
      <c r="I1689" s="168" t="s">
        <v>1118</v>
      </c>
      <c r="J1689" s="184">
        <v>33218900</v>
      </c>
      <c r="K1689" s="185"/>
      <c r="L1689" s="168"/>
      <c r="M1689" s="185"/>
      <c r="N1689" s="168"/>
      <c r="O1689" s="168" t="s">
        <v>1183</v>
      </c>
      <c r="P1689" s="168"/>
      <c r="Q1689" s="168"/>
      <c r="R1689" s="168"/>
      <c r="S1689" s="168"/>
      <c r="T1689" s="168"/>
      <c r="U1689" s="168"/>
      <c r="V1689" s="168"/>
      <c r="W1689" s="168" t="s">
        <v>1165</v>
      </c>
      <c r="X1689" s="183" t="s">
        <v>1160</v>
      </c>
      <c r="Y1689" s="168" t="s">
        <v>55</v>
      </c>
      <c r="Z1689" s="170">
        <v>2017011000179</v>
      </c>
      <c r="AA1689" s="170" t="s">
        <v>1238</v>
      </c>
      <c r="AB1689" s="169" t="s">
        <v>1224</v>
      </c>
      <c r="AC1689" s="169" t="s">
        <v>1266</v>
      </c>
      <c r="AD1689" s="170">
        <v>3202001</v>
      </c>
      <c r="AE1689" s="169" t="s">
        <v>1267</v>
      </c>
      <c r="AF1689" s="169" t="s">
        <v>1407</v>
      </c>
      <c r="AG1689" s="168" t="s">
        <v>1128</v>
      </c>
      <c r="AH1689" s="192"/>
    </row>
    <row r="1690" spans="1:34" ht="98.25" customHeight="1" x14ac:dyDescent="0.25">
      <c r="A1690" s="192"/>
      <c r="B1690" s="168" t="s">
        <v>1314</v>
      </c>
      <c r="C1690" s="168" t="s">
        <v>1388</v>
      </c>
      <c r="D1690" s="168" t="s">
        <v>1408</v>
      </c>
      <c r="E1690" s="183" t="s">
        <v>1408</v>
      </c>
      <c r="F1690" s="168" t="s">
        <v>1116</v>
      </c>
      <c r="G1690" s="183" t="s">
        <v>1158</v>
      </c>
      <c r="H1690" s="168" t="s">
        <v>1117</v>
      </c>
      <c r="I1690" s="168" t="s">
        <v>1118</v>
      </c>
      <c r="J1690" s="184">
        <v>23222333</v>
      </c>
      <c r="K1690" s="185"/>
      <c r="L1690" s="168"/>
      <c r="M1690" s="185"/>
      <c r="N1690" s="168"/>
      <c r="O1690" s="168"/>
      <c r="P1690" s="168"/>
      <c r="Q1690" s="168"/>
      <c r="R1690" s="168"/>
      <c r="S1690" s="168"/>
      <c r="T1690" s="168"/>
      <c r="U1690" s="168"/>
      <c r="V1690" s="168"/>
      <c r="W1690" s="168" t="s">
        <v>1165</v>
      </c>
      <c r="X1690" s="183" t="s">
        <v>1160</v>
      </c>
      <c r="Y1690" s="168" t="s">
        <v>55</v>
      </c>
      <c r="Z1690" s="170">
        <v>2017011000179</v>
      </c>
      <c r="AA1690" s="170" t="s">
        <v>1238</v>
      </c>
      <c r="AB1690" s="169" t="s">
        <v>1166</v>
      </c>
      <c r="AC1690" s="169" t="s">
        <v>1269</v>
      </c>
      <c r="AD1690" s="170">
        <v>3202005</v>
      </c>
      <c r="AE1690" s="169" t="s">
        <v>1270</v>
      </c>
      <c r="AF1690" s="169" t="s">
        <v>1272</v>
      </c>
      <c r="AG1690" s="168" t="s">
        <v>1128</v>
      </c>
      <c r="AH1690" s="192"/>
    </row>
    <row r="1691" spans="1:34" ht="98.25" customHeight="1" x14ac:dyDescent="0.25">
      <c r="A1691" s="192"/>
      <c r="B1691" s="168" t="s">
        <v>1314</v>
      </c>
      <c r="C1691" s="168" t="s">
        <v>1388</v>
      </c>
      <c r="D1691" s="168" t="s">
        <v>1408</v>
      </c>
      <c r="E1691" s="183" t="s">
        <v>1408</v>
      </c>
      <c r="F1691" s="168" t="s">
        <v>1116</v>
      </c>
      <c r="G1691" s="183" t="s">
        <v>1158</v>
      </c>
      <c r="H1691" s="168" t="s">
        <v>1117</v>
      </c>
      <c r="I1691" s="168" t="s">
        <v>1118</v>
      </c>
      <c r="J1691" s="184">
        <v>38016400</v>
      </c>
      <c r="K1691" s="185"/>
      <c r="L1691" s="168"/>
      <c r="M1691" s="185"/>
      <c r="N1691" s="168"/>
      <c r="O1691" s="168"/>
      <c r="P1691" s="168"/>
      <c r="Q1691" s="168"/>
      <c r="R1691" s="168"/>
      <c r="S1691" s="168"/>
      <c r="T1691" s="168"/>
      <c r="U1691" s="168"/>
      <c r="V1691" s="168"/>
      <c r="W1691" s="168" t="s">
        <v>1165</v>
      </c>
      <c r="X1691" s="183" t="s">
        <v>1160</v>
      </c>
      <c r="Y1691" s="168" t="s">
        <v>55</v>
      </c>
      <c r="Z1691" s="170">
        <v>2017011000179</v>
      </c>
      <c r="AA1691" s="170" t="s">
        <v>1238</v>
      </c>
      <c r="AB1691" s="169" t="s">
        <v>1166</v>
      </c>
      <c r="AC1691" s="169" t="s">
        <v>1269</v>
      </c>
      <c r="AD1691" s="170">
        <v>3202005</v>
      </c>
      <c r="AE1691" s="169" t="s">
        <v>1270</v>
      </c>
      <c r="AF1691" s="169" t="s">
        <v>1272</v>
      </c>
      <c r="AG1691" s="168" t="s">
        <v>1128</v>
      </c>
      <c r="AH1691" s="192"/>
    </row>
    <row r="1692" spans="1:34" ht="98.25" customHeight="1" x14ac:dyDescent="0.25">
      <c r="A1692" s="192"/>
      <c r="B1692" s="168" t="s">
        <v>1314</v>
      </c>
      <c r="C1692" s="168" t="s">
        <v>1388</v>
      </c>
      <c r="D1692" s="168" t="s">
        <v>1408</v>
      </c>
      <c r="E1692" s="183" t="s">
        <v>1408</v>
      </c>
      <c r="F1692" s="168" t="s">
        <v>1116</v>
      </c>
      <c r="G1692" s="183" t="s">
        <v>1158</v>
      </c>
      <c r="H1692" s="168" t="s">
        <v>1117</v>
      </c>
      <c r="I1692" s="168" t="s">
        <v>1118</v>
      </c>
      <c r="J1692" s="184">
        <v>62645733</v>
      </c>
      <c r="K1692" s="185"/>
      <c r="L1692" s="168"/>
      <c r="M1692" s="185"/>
      <c r="N1692" s="168"/>
      <c r="O1692" s="168"/>
      <c r="P1692" s="168"/>
      <c r="Q1692" s="168"/>
      <c r="R1692" s="168"/>
      <c r="S1692" s="168"/>
      <c r="T1692" s="168"/>
      <c r="U1692" s="168"/>
      <c r="V1692" s="168"/>
      <c r="W1692" s="168" t="s">
        <v>1165</v>
      </c>
      <c r="X1692" s="183" t="s">
        <v>1160</v>
      </c>
      <c r="Y1692" s="168" t="s">
        <v>55</v>
      </c>
      <c r="Z1692" s="170">
        <v>2017011000179</v>
      </c>
      <c r="AA1692" s="170" t="s">
        <v>1238</v>
      </c>
      <c r="AB1692" s="169" t="s">
        <v>1166</v>
      </c>
      <c r="AC1692" s="169" t="s">
        <v>1269</v>
      </c>
      <c r="AD1692" s="170">
        <v>3202005</v>
      </c>
      <c r="AE1692" s="169" t="s">
        <v>1270</v>
      </c>
      <c r="AF1692" s="169" t="s">
        <v>1272</v>
      </c>
      <c r="AG1692" s="168" t="s">
        <v>1151</v>
      </c>
      <c r="AH1692" s="192"/>
    </row>
    <row r="1693" spans="1:34" ht="98.25" customHeight="1" x14ac:dyDescent="0.25">
      <c r="A1693" s="192"/>
      <c r="B1693" s="168" t="s">
        <v>1314</v>
      </c>
      <c r="C1693" s="168" t="s">
        <v>1388</v>
      </c>
      <c r="D1693" s="168" t="s">
        <v>1408</v>
      </c>
      <c r="E1693" s="183" t="s">
        <v>1408</v>
      </c>
      <c r="F1693" s="168" t="s">
        <v>1223</v>
      </c>
      <c r="G1693" s="183" t="s">
        <v>1312</v>
      </c>
      <c r="H1693" s="168" t="s">
        <v>1117</v>
      </c>
      <c r="I1693" s="168" t="s">
        <v>1118</v>
      </c>
      <c r="J1693" s="184">
        <v>18000000</v>
      </c>
      <c r="K1693" s="185"/>
      <c r="L1693" s="168"/>
      <c r="M1693" s="185"/>
      <c r="N1693" s="168"/>
      <c r="O1693" s="168"/>
      <c r="P1693" s="168"/>
      <c r="Q1693" s="168"/>
      <c r="R1693" s="168"/>
      <c r="S1693" s="168"/>
      <c r="T1693" s="168"/>
      <c r="U1693" s="168"/>
      <c r="V1693" s="168"/>
      <c r="W1693" s="168" t="s">
        <v>1165</v>
      </c>
      <c r="X1693" s="183" t="s">
        <v>1160</v>
      </c>
      <c r="Y1693" s="168" t="s">
        <v>55</v>
      </c>
      <c r="Z1693" s="170">
        <v>2017011000179</v>
      </c>
      <c r="AA1693" s="170" t="s">
        <v>1238</v>
      </c>
      <c r="AB1693" s="169" t="s">
        <v>1166</v>
      </c>
      <c r="AC1693" s="169" t="s">
        <v>1269</v>
      </c>
      <c r="AD1693" s="170">
        <v>3202005</v>
      </c>
      <c r="AE1693" s="169" t="s">
        <v>1270</v>
      </c>
      <c r="AF1693" s="169" t="s">
        <v>1272</v>
      </c>
      <c r="AG1693" s="168" t="s">
        <v>1192</v>
      </c>
      <c r="AH1693" s="192"/>
    </row>
    <row r="1694" spans="1:34" ht="98.25" customHeight="1" x14ac:dyDescent="0.25">
      <c r="A1694" s="192"/>
      <c r="B1694" s="168" t="s">
        <v>1314</v>
      </c>
      <c r="C1694" s="168" t="s">
        <v>1388</v>
      </c>
      <c r="D1694" s="168" t="s">
        <v>1408</v>
      </c>
      <c r="E1694" s="183" t="s">
        <v>1408</v>
      </c>
      <c r="F1694" s="168" t="s">
        <v>1223</v>
      </c>
      <c r="G1694" s="183" t="s">
        <v>1312</v>
      </c>
      <c r="H1694" s="168" t="s">
        <v>1117</v>
      </c>
      <c r="I1694" s="168" t="s">
        <v>1118</v>
      </c>
      <c r="J1694" s="184">
        <v>75714724</v>
      </c>
      <c r="K1694" s="185"/>
      <c r="L1694" s="168"/>
      <c r="M1694" s="185"/>
      <c r="N1694" s="168"/>
      <c r="O1694" s="168"/>
      <c r="P1694" s="168"/>
      <c r="Q1694" s="168"/>
      <c r="R1694" s="168"/>
      <c r="S1694" s="168"/>
      <c r="T1694" s="168"/>
      <c r="U1694" s="168"/>
      <c r="V1694" s="168"/>
      <c r="W1694" s="168" t="s">
        <v>1165</v>
      </c>
      <c r="X1694" s="183" t="s">
        <v>1160</v>
      </c>
      <c r="Y1694" s="168" t="s">
        <v>55</v>
      </c>
      <c r="Z1694" s="170">
        <v>2017011000179</v>
      </c>
      <c r="AA1694" s="170" t="s">
        <v>1238</v>
      </c>
      <c r="AB1694" s="169" t="s">
        <v>1166</v>
      </c>
      <c r="AC1694" s="169" t="s">
        <v>1269</v>
      </c>
      <c r="AD1694" s="170">
        <v>3202005</v>
      </c>
      <c r="AE1694" s="169" t="s">
        <v>1270</v>
      </c>
      <c r="AF1694" s="169" t="s">
        <v>1272</v>
      </c>
      <c r="AG1694" s="168" t="s">
        <v>1192</v>
      </c>
      <c r="AH1694" s="192"/>
    </row>
    <row r="1695" spans="1:34" ht="98.25" customHeight="1" x14ac:dyDescent="0.25">
      <c r="A1695" s="192"/>
      <c r="B1695" s="168" t="s">
        <v>1314</v>
      </c>
      <c r="C1695" s="168" t="s">
        <v>1388</v>
      </c>
      <c r="D1695" s="168" t="s">
        <v>1408</v>
      </c>
      <c r="E1695" s="183" t="s">
        <v>1408</v>
      </c>
      <c r="F1695" s="168" t="s">
        <v>1152</v>
      </c>
      <c r="G1695" s="183" t="s">
        <v>1158</v>
      </c>
      <c r="H1695" s="168" t="s">
        <v>1117</v>
      </c>
      <c r="I1695" s="168" t="s">
        <v>1118</v>
      </c>
      <c r="J1695" s="184">
        <v>3776225.6350696599</v>
      </c>
      <c r="K1695" s="185"/>
      <c r="L1695" s="168"/>
      <c r="M1695" s="185"/>
      <c r="N1695" s="168"/>
      <c r="O1695" s="168" t="s">
        <v>1183</v>
      </c>
      <c r="P1695" s="168"/>
      <c r="Q1695" s="168"/>
      <c r="R1695" s="168"/>
      <c r="S1695" s="168"/>
      <c r="T1695" s="168"/>
      <c r="U1695" s="168"/>
      <c r="V1695" s="168"/>
      <c r="W1695" s="168" t="s">
        <v>1165</v>
      </c>
      <c r="X1695" s="183" t="s">
        <v>1160</v>
      </c>
      <c r="Y1695" s="168" t="s">
        <v>55</v>
      </c>
      <c r="Z1695" s="170">
        <v>2017011000179</v>
      </c>
      <c r="AA1695" s="170" t="s">
        <v>1238</v>
      </c>
      <c r="AB1695" s="169" t="s">
        <v>1179</v>
      </c>
      <c r="AC1695" s="169" t="s">
        <v>1180</v>
      </c>
      <c r="AD1695" s="170">
        <v>3202008</v>
      </c>
      <c r="AE1695" s="169" t="s">
        <v>1181</v>
      </c>
      <c r="AF1695" s="169" t="s">
        <v>1182</v>
      </c>
      <c r="AG1695" s="168" t="s">
        <v>1124</v>
      </c>
      <c r="AH1695" s="192"/>
    </row>
    <row r="1696" spans="1:34" ht="98.25" customHeight="1" x14ac:dyDescent="0.25">
      <c r="A1696" s="192"/>
      <c r="B1696" s="168" t="s">
        <v>1314</v>
      </c>
      <c r="C1696" s="168" t="s">
        <v>1388</v>
      </c>
      <c r="D1696" s="168" t="s">
        <v>1408</v>
      </c>
      <c r="E1696" s="183" t="s">
        <v>1408</v>
      </c>
      <c r="F1696" s="168" t="s">
        <v>1223</v>
      </c>
      <c r="G1696" s="183" t="s">
        <v>1312</v>
      </c>
      <c r="H1696" s="168" t="s">
        <v>1117</v>
      </c>
      <c r="I1696" s="168" t="s">
        <v>1118</v>
      </c>
      <c r="J1696" s="184">
        <v>2000000</v>
      </c>
      <c r="K1696" s="185"/>
      <c r="L1696" s="168"/>
      <c r="M1696" s="185"/>
      <c r="N1696" s="168"/>
      <c r="O1696" s="168" t="s">
        <v>1183</v>
      </c>
      <c r="P1696" s="168"/>
      <c r="Q1696" s="168"/>
      <c r="R1696" s="168"/>
      <c r="S1696" s="168"/>
      <c r="T1696" s="168"/>
      <c r="U1696" s="168"/>
      <c r="V1696" s="168"/>
      <c r="W1696" s="168" t="s">
        <v>1165</v>
      </c>
      <c r="X1696" s="183" t="s">
        <v>1160</v>
      </c>
      <c r="Y1696" s="168" t="s">
        <v>55</v>
      </c>
      <c r="Z1696" s="170">
        <v>2017011000179</v>
      </c>
      <c r="AA1696" s="170" t="s">
        <v>1238</v>
      </c>
      <c r="AB1696" s="169" t="s">
        <v>1179</v>
      </c>
      <c r="AC1696" s="169" t="s">
        <v>1180</v>
      </c>
      <c r="AD1696" s="170">
        <v>3202008</v>
      </c>
      <c r="AE1696" s="169" t="s">
        <v>1181</v>
      </c>
      <c r="AF1696" s="169" t="s">
        <v>1182</v>
      </c>
      <c r="AG1696" s="168" t="s">
        <v>1192</v>
      </c>
      <c r="AH1696" s="192"/>
    </row>
    <row r="1697" spans="1:34" ht="98.25" customHeight="1" x14ac:dyDescent="0.25">
      <c r="A1697" s="192"/>
      <c r="B1697" s="168" t="s">
        <v>1314</v>
      </c>
      <c r="C1697" s="168" t="s">
        <v>1388</v>
      </c>
      <c r="D1697" s="168" t="s">
        <v>1408</v>
      </c>
      <c r="E1697" s="183" t="s">
        <v>1408</v>
      </c>
      <c r="F1697" s="168" t="s">
        <v>1223</v>
      </c>
      <c r="G1697" s="183" t="s">
        <v>1312</v>
      </c>
      <c r="H1697" s="168" t="s">
        <v>1117</v>
      </c>
      <c r="I1697" s="168" t="s">
        <v>1118</v>
      </c>
      <c r="J1697" s="184">
        <v>4200000</v>
      </c>
      <c r="K1697" s="185"/>
      <c r="L1697" s="168"/>
      <c r="M1697" s="185"/>
      <c r="N1697" s="168"/>
      <c r="O1697" s="168" t="s">
        <v>1183</v>
      </c>
      <c r="P1697" s="168"/>
      <c r="Q1697" s="168"/>
      <c r="R1697" s="168"/>
      <c r="S1697" s="168"/>
      <c r="T1697" s="168"/>
      <c r="U1697" s="168"/>
      <c r="V1697" s="168"/>
      <c r="W1697" s="168" t="s">
        <v>1165</v>
      </c>
      <c r="X1697" s="183" t="s">
        <v>1160</v>
      </c>
      <c r="Y1697" s="168" t="s">
        <v>55</v>
      </c>
      <c r="Z1697" s="170">
        <v>2017011000179</v>
      </c>
      <c r="AA1697" s="170" t="s">
        <v>1238</v>
      </c>
      <c r="AB1697" s="169" t="s">
        <v>1179</v>
      </c>
      <c r="AC1697" s="169" t="s">
        <v>1180</v>
      </c>
      <c r="AD1697" s="170">
        <v>3202008</v>
      </c>
      <c r="AE1697" s="169" t="s">
        <v>1181</v>
      </c>
      <c r="AF1697" s="169" t="s">
        <v>1182</v>
      </c>
      <c r="AG1697" s="168" t="s">
        <v>1126</v>
      </c>
      <c r="AH1697" s="192"/>
    </row>
    <row r="1698" spans="1:34" ht="98.25" customHeight="1" x14ac:dyDescent="0.25">
      <c r="A1698" s="192"/>
      <c r="B1698" s="168" t="s">
        <v>1314</v>
      </c>
      <c r="C1698" s="168" t="s">
        <v>1388</v>
      </c>
      <c r="D1698" s="168" t="s">
        <v>1408</v>
      </c>
      <c r="E1698" s="183" t="s">
        <v>1408</v>
      </c>
      <c r="F1698" s="168" t="s">
        <v>1223</v>
      </c>
      <c r="G1698" s="183" t="s">
        <v>1312</v>
      </c>
      <c r="H1698" s="168" t="s">
        <v>1117</v>
      </c>
      <c r="I1698" s="168" t="s">
        <v>1118</v>
      </c>
      <c r="J1698" s="184">
        <v>1223774.3649303417</v>
      </c>
      <c r="K1698" s="185"/>
      <c r="L1698" s="168"/>
      <c r="M1698" s="185"/>
      <c r="N1698" s="168"/>
      <c r="O1698" s="168"/>
      <c r="P1698" s="168"/>
      <c r="Q1698" s="168"/>
      <c r="R1698" s="168"/>
      <c r="S1698" s="168"/>
      <c r="T1698" s="168"/>
      <c r="U1698" s="168"/>
      <c r="V1698" s="168"/>
      <c r="W1698" s="168" t="s">
        <v>1165</v>
      </c>
      <c r="X1698" s="183" t="s">
        <v>1160</v>
      </c>
      <c r="Y1698" s="168" t="s">
        <v>1376</v>
      </c>
      <c r="Z1698" s="170">
        <v>2018011000087</v>
      </c>
      <c r="AA1698" s="170" t="s">
        <v>1544</v>
      </c>
      <c r="AB1698" s="169" t="s">
        <v>1377</v>
      </c>
      <c r="AC1698" s="169" t="s">
        <v>1378</v>
      </c>
      <c r="AD1698" s="170" t="s">
        <v>1546</v>
      </c>
      <c r="AE1698" s="169" t="s">
        <v>1379</v>
      </c>
      <c r="AF1698" s="169" t="s">
        <v>1380</v>
      </c>
      <c r="AG1698" s="168" t="s">
        <v>1124</v>
      </c>
      <c r="AH1698" s="192"/>
    </row>
    <row r="1699" spans="1:34" ht="98.25" customHeight="1" x14ac:dyDescent="0.25">
      <c r="A1699" s="192"/>
      <c r="B1699" s="168" t="s">
        <v>1314</v>
      </c>
      <c r="C1699" s="168" t="s">
        <v>1388</v>
      </c>
      <c r="D1699" s="168" t="s">
        <v>1408</v>
      </c>
      <c r="E1699" s="183" t="s">
        <v>1408</v>
      </c>
      <c r="F1699" s="168" t="s">
        <v>1116</v>
      </c>
      <c r="G1699" s="183" t="s">
        <v>1158</v>
      </c>
      <c r="H1699" s="168" t="s">
        <v>1117</v>
      </c>
      <c r="I1699" s="168" t="s">
        <v>1118</v>
      </c>
      <c r="J1699" s="184">
        <v>7766352</v>
      </c>
      <c r="K1699" s="185"/>
      <c r="L1699" s="168"/>
      <c r="M1699" s="185"/>
      <c r="N1699" s="168"/>
      <c r="O1699" s="168" t="s">
        <v>1183</v>
      </c>
      <c r="P1699" s="168"/>
      <c r="Q1699" s="168"/>
      <c r="R1699" s="168"/>
      <c r="S1699" s="168"/>
      <c r="T1699" s="168"/>
      <c r="U1699" s="168"/>
      <c r="V1699" s="168"/>
      <c r="W1699" s="168" t="s">
        <v>1119</v>
      </c>
      <c r="X1699" s="183" t="s">
        <v>1160</v>
      </c>
      <c r="Y1699" s="168" t="s">
        <v>363</v>
      </c>
      <c r="Z1699" s="170">
        <v>2019011000081</v>
      </c>
      <c r="AA1699" s="170" t="s">
        <v>1161</v>
      </c>
      <c r="AB1699" s="169" t="s">
        <v>1120</v>
      </c>
      <c r="AC1699" s="169" t="s">
        <v>1121</v>
      </c>
      <c r="AD1699" s="170">
        <v>3299054</v>
      </c>
      <c r="AE1699" s="169" t="s">
        <v>1122</v>
      </c>
      <c r="AF1699" s="169" t="s">
        <v>1125</v>
      </c>
      <c r="AG1699" s="168" t="s">
        <v>1151</v>
      </c>
      <c r="AH1699" s="192"/>
    </row>
    <row r="1700" spans="1:34" ht="98.25" customHeight="1" x14ac:dyDescent="0.25">
      <c r="A1700" s="192"/>
      <c r="B1700" s="168" t="s">
        <v>1314</v>
      </c>
      <c r="C1700" s="168" t="s">
        <v>1388</v>
      </c>
      <c r="D1700" s="168" t="s">
        <v>1408</v>
      </c>
      <c r="E1700" s="183" t="s">
        <v>1408</v>
      </c>
      <c r="F1700" s="168" t="s">
        <v>1152</v>
      </c>
      <c r="G1700" s="183" t="s">
        <v>1158</v>
      </c>
      <c r="H1700" s="168" t="s">
        <v>1320</v>
      </c>
      <c r="I1700" s="168" t="s">
        <v>1118</v>
      </c>
      <c r="J1700" s="186">
        <v>1602635</v>
      </c>
      <c r="K1700" s="185">
        <v>0</v>
      </c>
      <c r="L1700" s="168">
        <v>0</v>
      </c>
      <c r="M1700" s="185">
        <v>0</v>
      </c>
      <c r="N1700" s="168">
        <v>0</v>
      </c>
      <c r="O1700" s="168" t="s">
        <v>1183</v>
      </c>
      <c r="P1700" s="168">
        <v>0</v>
      </c>
      <c r="Q1700" s="168">
        <v>0</v>
      </c>
      <c r="R1700" s="168">
        <v>0</v>
      </c>
      <c r="S1700" s="168">
        <v>0</v>
      </c>
      <c r="T1700" s="168">
        <v>0</v>
      </c>
      <c r="U1700" s="168">
        <v>0</v>
      </c>
      <c r="V1700" s="168">
        <v>0</v>
      </c>
      <c r="W1700" s="168" t="s">
        <v>1165</v>
      </c>
      <c r="X1700" s="183" t="s">
        <v>1160</v>
      </c>
      <c r="Y1700" s="168" t="s">
        <v>55</v>
      </c>
      <c r="Z1700" s="170">
        <v>2017011000179</v>
      </c>
      <c r="AA1700" s="170" t="s">
        <v>1238</v>
      </c>
      <c r="AB1700" s="169" t="s">
        <v>1179</v>
      </c>
      <c r="AC1700" s="169" t="s">
        <v>1180</v>
      </c>
      <c r="AD1700" s="170">
        <v>3202008</v>
      </c>
      <c r="AE1700" s="169" t="s">
        <v>1181</v>
      </c>
      <c r="AF1700" s="169" t="s">
        <v>1182</v>
      </c>
      <c r="AG1700" s="168" t="s">
        <v>1192</v>
      </c>
      <c r="AH1700" s="192"/>
    </row>
    <row r="1701" spans="1:34" ht="98.25" customHeight="1" x14ac:dyDescent="0.25">
      <c r="A1701" s="192"/>
      <c r="B1701" s="168" t="s">
        <v>1314</v>
      </c>
      <c r="C1701" s="168" t="s">
        <v>1388</v>
      </c>
      <c r="D1701" s="168" t="s">
        <v>1408</v>
      </c>
      <c r="E1701" s="183" t="s">
        <v>1408</v>
      </c>
      <c r="F1701" s="168" t="s">
        <v>1152</v>
      </c>
      <c r="G1701" s="183" t="s">
        <v>1158</v>
      </c>
      <c r="H1701" s="168" t="s">
        <v>1117</v>
      </c>
      <c r="I1701" s="168" t="s">
        <v>1118</v>
      </c>
      <c r="J1701" s="186">
        <v>13000000</v>
      </c>
      <c r="K1701" s="185"/>
      <c r="L1701" s="168"/>
      <c r="M1701" s="185"/>
      <c r="N1701" s="168"/>
      <c r="O1701" s="168"/>
      <c r="P1701" s="168"/>
      <c r="Q1701" s="168"/>
      <c r="R1701" s="168"/>
      <c r="S1701" s="168"/>
      <c r="T1701" s="168"/>
      <c r="U1701" s="168"/>
      <c r="V1701" s="168"/>
      <c r="W1701" s="168" t="s">
        <v>1165</v>
      </c>
      <c r="X1701" s="183" t="s">
        <v>1160</v>
      </c>
      <c r="Y1701" s="168" t="s">
        <v>55</v>
      </c>
      <c r="Z1701" s="170">
        <v>2017011000179</v>
      </c>
      <c r="AA1701" s="170" t="s">
        <v>1238</v>
      </c>
      <c r="AB1701" s="169" t="s">
        <v>1166</v>
      </c>
      <c r="AC1701" s="169" t="s">
        <v>1167</v>
      </c>
      <c r="AD1701" s="170">
        <v>3202032</v>
      </c>
      <c r="AE1701" s="169" t="s">
        <v>1168</v>
      </c>
      <c r="AF1701" s="169" t="s">
        <v>1169</v>
      </c>
      <c r="AG1701" s="168" t="s">
        <v>1387</v>
      </c>
      <c r="AH1701" s="192"/>
    </row>
    <row r="1702" spans="1:34" ht="98.25" customHeight="1" x14ac:dyDescent="0.25">
      <c r="A1702" s="192"/>
      <c r="B1702" s="168" t="s">
        <v>1314</v>
      </c>
      <c r="C1702" s="168" t="s">
        <v>1388</v>
      </c>
      <c r="D1702" s="168" t="s">
        <v>1408</v>
      </c>
      <c r="E1702" s="183" t="s">
        <v>1408</v>
      </c>
      <c r="F1702" s="168" t="s">
        <v>1116</v>
      </c>
      <c r="G1702" s="183" t="s">
        <v>1158</v>
      </c>
      <c r="H1702" s="168" t="s">
        <v>1117</v>
      </c>
      <c r="I1702" s="168" t="s">
        <v>1118</v>
      </c>
      <c r="J1702" s="184">
        <v>25628959</v>
      </c>
      <c r="K1702" s="185"/>
      <c r="L1702" s="168"/>
      <c r="M1702" s="185"/>
      <c r="N1702" s="168"/>
      <c r="O1702" s="168" t="s">
        <v>1183</v>
      </c>
      <c r="P1702" s="168"/>
      <c r="Q1702" s="168"/>
      <c r="R1702" s="168"/>
      <c r="S1702" s="168"/>
      <c r="T1702" s="168"/>
      <c r="U1702" s="168"/>
      <c r="V1702" s="168"/>
      <c r="W1702" s="168" t="s">
        <v>1119</v>
      </c>
      <c r="X1702" s="183" t="s">
        <v>1160</v>
      </c>
      <c r="Y1702" s="168" t="s">
        <v>363</v>
      </c>
      <c r="Z1702" s="170">
        <v>2019011000081</v>
      </c>
      <c r="AA1702" s="170" t="s">
        <v>1161</v>
      </c>
      <c r="AB1702" s="169" t="s">
        <v>1120</v>
      </c>
      <c r="AC1702" s="169" t="s">
        <v>1121</v>
      </c>
      <c r="AD1702" s="170">
        <v>3299054</v>
      </c>
      <c r="AE1702" s="169" t="s">
        <v>1122</v>
      </c>
      <c r="AF1702" s="169" t="s">
        <v>1125</v>
      </c>
      <c r="AG1702" s="168" t="s">
        <v>1128</v>
      </c>
      <c r="AH1702" s="192"/>
    </row>
    <row r="1703" spans="1:34" ht="98.25" customHeight="1" x14ac:dyDescent="0.25">
      <c r="A1703" s="192"/>
      <c r="B1703" s="168" t="s">
        <v>1314</v>
      </c>
      <c r="C1703" s="168" t="s">
        <v>1388</v>
      </c>
      <c r="D1703" s="168" t="s">
        <v>1409</v>
      </c>
      <c r="E1703" s="183" t="s">
        <v>1409</v>
      </c>
      <c r="F1703" s="168" t="s">
        <v>1116</v>
      </c>
      <c r="G1703" s="183" t="s">
        <v>1158</v>
      </c>
      <c r="H1703" s="168" t="s">
        <v>1117</v>
      </c>
      <c r="I1703" s="168" t="s">
        <v>1118</v>
      </c>
      <c r="J1703" s="184">
        <v>25628959</v>
      </c>
      <c r="K1703" s="185"/>
      <c r="L1703" s="168"/>
      <c r="M1703" s="185"/>
      <c r="N1703" s="168"/>
      <c r="O1703" s="168"/>
      <c r="P1703" s="168"/>
      <c r="Q1703" s="168"/>
      <c r="R1703" s="168"/>
      <c r="S1703" s="168"/>
      <c r="T1703" s="168"/>
      <c r="U1703" s="168" t="s">
        <v>1392</v>
      </c>
      <c r="V1703" s="168" t="s">
        <v>1410</v>
      </c>
      <c r="W1703" s="168" t="s">
        <v>1165</v>
      </c>
      <c r="X1703" s="183" t="s">
        <v>1160</v>
      </c>
      <c r="Y1703" s="168" t="s">
        <v>55</v>
      </c>
      <c r="Z1703" s="170">
        <v>2017011000179</v>
      </c>
      <c r="AA1703" s="170" t="s">
        <v>1238</v>
      </c>
      <c r="AB1703" s="169" t="s">
        <v>1179</v>
      </c>
      <c r="AC1703" s="169" t="s">
        <v>1244</v>
      </c>
      <c r="AD1703" s="170">
        <v>3202002</v>
      </c>
      <c r="AE1703" s="169" t="s">
        <v>1122</v>
      </c>
      <c r="AF1703" s="169" t="s">
        <v>1246</v>
      </c>
      <c r="AG1703" s="168" t="s">
        <v>1128</v>
      </c>
      <c r="AH1703" s="192"/>
    </row>
    <row r="1704" spans="1:34" ht="98.25" customHeight="1" x14ac:dyDescent="0.25">
      <c r="A1704" s="192"/>
      <c r="B1704" s="168" t="s">
        <v>1314</v>
      </c>
      <c r="C1704" s="168" t="s">
        <v>1388</v>
      </c>
      <c r="D1704" s="168" t="s">
        <v>1409</v>
      </c>
      <c r="E1704" s="183" t="s">
        <v>1409</v>
      </c>
      <c r="F1704" s="168" t="s">
        <v>1116</v>
      </c>
      <c r="G1704" s="183" t="s">
        <v>1158</v>
      </c>
      <c r="H1704" s="168" t="s">
        <v>1117</v>
      </c>
      <c r="I1704" s="168" t="s">
        <v>1118</v>
      </c>
      <c r="J1704" s="184">
        <v>36660175</v>
      </c>
      <c r="K1704" s="185"/>
      <c r="L1704" s="168"/>
      <c r="M1704" s="185"/>
      <c r="N1704" s="168"/>
      <c r="O1704" s="168"/>
      <c r="P1704" s="168"/>
      <c r="Q1704" s="168"/>
      <c r="R1704" s="168"/>
      <c r="S1704" s="168"/>
      <c r="T1704" s="168"/>
      <c r="U1704" s="168" t="s">
        <v>1392</v>
      </c>
      <c r="V1704" s="168" t="s">
        <v>1410</v>
      </c>
      <c r="W1704" s="168" t="s">
        <v>1165</v>
      </c>
      <c r="X1704" s="183" t="s">
        <v>1160</v>
      </c>
      <c r="Y1704" s="168" t="s">
        <v>55</v>
      </c>
      <c r="Z1704" s="170">
        <v>2017011000179</v>
      </c>
      <c r="AA1704" s="170" t="s">
        <v>1238</v>
      </c>
      <c r="AB1704" s="169" t="s">
        <v>1179</v>
      </c>
      <c r="AC1704" s="169" t="s">
        <v>1244</v>
      </c>
      <c r="AD1704" s="170">
        <v>3202002</v>
      </c>
      <c r="AE1704" s="169" t="s">
        <v>1122</v>
      </c>
      <c r="AF1704" s="169" t="s">
        <v>1246</v>
      </c>
      <c r="AG1704" s="168" t="s">
        <v>1128</v>
      </c>
      <c r="AH1704" s="192"/>
    </row>
    <row r="1705" spans="1:34" ht="98.25" customHeight="1" x14ac:dyDescent="0.25">
      <c r="A1705" s="192"/>
      <c r="B1705" s="168" t="s">
        <v>1314</v>
      </c>
      <c r="C1705" s="168" t="s">
        <v>1388</v>
      </c>
      <c r="D1705" s="168" t="s">
        <v>1409</v>
      </c>
      <c r="E1705" s="183" t="s">
        <v>1409</v>
      </c>
      <c r="F1705" s="168" t="s">
        <v>1152</v>
      </c>
      <c r="G1705" s="183" t="s">
        <v>1158</v>
      </c>
      <c r="H1705" s="168" t="s">
        <v>1117</v>
      </c>
      <c r="I1705" s="168" t="s">
        <v>1118</v>
      </c>
      <c r="J1705" s="184">
        <v>1000000</v>
      </c>
      <c r="K1705" s="185"/>
      <c r="L1705" s="168"/>
      <c r="M1705" s="185"/>
      <c r="N1705" s="168"/>
      <c r="O1705" s="168"/>
      <c r="P1705" s="168"/>
      <c r="Q1705" s="168"/>
      <c r="R1705" s="168"/>
      <c r="S1705" s="168"/>
      <c r="T1705" s="168"/>
      <c r="U1705" s="168" t="s">
        <v>1392</v>
      </c>
      <c r="V1705" s="168" t="s">
        <v>1410</v>
      </c>
      <c r="W1705" s="168" t="s">
        <v>1165</v>
      </c>
      <c r="X1705" s="183" t="s">
        <v>1160</v>
      </c>
      <c r="Y1705" s="168" t="s">
        <v>55</v>
      </c>
      <c r="Z1705" s="170">
        <v>2017011000179</v>
      </c>
      <c r="AA1705" s="170" t="s">
        <v>1238</v>
      </c>
      <c r="AB1705" s="169" t="s">
        <v>1179</v>
      </c>
      <c r="AC1705" s="169" t="s">
        <v>1244</v>
      </c>
      <c r="AD1705" s="170">
        <v>3202002</v>
      </c>
      <c r="AE1705" s="169" t="s">
        <v>1122</v>
      </c>
      <c r="AF1705" s="169" t="s">
        <v>1245</v>
      </c>
      <c r="AG1705" s="168" t="s">
        <v>1124</v>
      </c>
      <c r="AH1705" s="192"/>
    </row>
    <row r="1706" spans="1:34" ht="98.25" customHeight="1" x14ac:dyDescent="0.25">
      <c r="A1706" s="192"/>
      <c r="B1706" s="168" t="s">
        <v>1314</v>
      </c>
      <c r="C1706" s="168" t="s">
        <v>1388</v>
      </c>
      <c r="D1706" s="168" t="s">
        <v>1409</v>
      </c>
      <c r="E1706" s="183" t="s">
        <v>1409</v>
      </c>
      <c r="F1706" s="168" t="s">
        <v>1116</v>
      </c>
      <c r="G1706" s="183" t="s">
        <v>1158</v>
      </c>
      <c r="H1706" s="168" t="s">
        <v>1117</v>
      </c>
      <c r="I1706" s="168" t="s">
        <v>1118</v>
      </c>
      <c r="J1706" s="184">
        <v>46598112</v>
      </c>
      <c r="K1706" s="185"/>
      <c r="L1706" s="168"/>
      <c r="M1706" s="185"/>
      <c r="N1706" s="168"/>
      <c r="O1706" s="168"/>
      <c r="P1706" s="168"/>
      <c r="Q1706" s="168"/>
      <c r="R1706" s="168"/>
      <c r="S1706" s="168"/>
      <c r="T1706" s="168"/>
      <c r="U1706" s="168" t="s">
        <v>1392</v>
      </c>
      <c r="V1706" s="168" t="s">
        <v>1410</v>
      </c>
      <c r="W1706" s="168" t="s">
        <v>1165</v>
      </c>
      <c r="X1706" s="183" t="s">
        <v>1160</v>
      </c>
      <c r="Y1706" s="168" t="s">
        <v>55</v>
      </c>
      <c r="Z1706" s="170">
        <v>2017011000179</v>
      </c>
      <c r="AA1706" s="170" t="s">
        <v>1238</v>
      </c>
      <c r="AB1706" s="169" t="s">
        <v>1166</v>
      </c>
      <c r="AC1706" s="169" t="s">
        <v>1167</v>
      </c>
      <c r="AD1706" s="170">
        <v>3202032</v>
      </c>
      <c r="AE1706" s="169" t="s">
        <v>1217</v>
      </c>
      <c r="AF1706" s="169" t="s">
        <v>1289</v>
      </c>
      <c r="AG1706" s="168" t="s">
        <v>1151</v>
      </c>
      <c r="AH1706" s="192"/>
    </row>
    <row r="1707" spans="1:34" ht="98.25" customHeight="1" x14ac:dyDescent="0.25">
      <c r="A1707" s="192"/>
      <c r="B1707" s="168" t="s">
        <v>1314</v>
      </c>
      <c r="C1707" s="168" t="s">
        <v>1388</v>
      </c>
      <c r="D1707" s="168" t="s">
        <v>1409</v>
      </c>
      <c r="E1707" s="183" t="s">
        <v>1409</v>
      </c>
      <c r="F1707" s="168" t="s">
        <v>1152</v>
      </c>
      <c r="G1707" s="183" t="s">
        <v>1158</v>
      </c>
      <c r="H1707" s="168" t="s">
        <v>1117</v>
      </c>
      <c r="I1707" s="168" t="s">
        <v>1118</v>
      </c>
      <c r="J1707" s="184">
        <v>2000000</v>
      </c>
      <c r="K1707" s="185"/>
      <c r="L1707" s="168"/>
      <c r="M1707" s="185"/>
      <c r="N1707" s="168"/>
      <c r="O1707" s="168"/>
      <c r="P1707" s="168"/>
      <c r="Q1707" s="168"/>
      <c r="R1707" s="168"/>
      <c r="S1707" s="168"/>
      <c r="T1707" s="168"/>
      <c r="U1707" s="168" t="s">
        <v>1392</v>
      </c>
      <c r="V1707" s="168" t="s">
        <v>1410</v>
      </c>
      <c r="W1707" s="168" t="s">
        <v>1165</v>
      </c>
      <c r="X1707" s="183" t="s">
        <v>1160</v>
      </c>
      <c r="Y1707" s="168" t="s">
        <v>55</v>
      </c>
      <c r="Z1707" s="170">
        <v>2017011000179</v>
      </c>
      <c r="AA1707" s="170" t="s">
        <v>1238</v>
      </c>
      <c r="AB1707" s="169" t="s">
        <v>1166</v>
      </c>
      <c r="AC1707" s="169" t="s">
        <v>1167</v>
      </c>
      <c r="AD1707" s="170">
        <v>3202032</v>
      </c>
      <c r="AE1707" s="169" t="s">
        <v>1217</v>
      </c>
      <c r="AF1707" s="169" t="s">
        <v>1218</v>
      </c>
      <c r="AG1707" s="168" t="s">
        <v>1124</v>
      </c>
      <c r="AH1707" s="192"/>
    </row>
    <row r="1708" spans="1:34" ht="98.25" customHeight="1" x14ac:dyDescent="0.25">
      <c r="A1708" s="192"/>
      <c r="B1708" s="168" t="s">
        <v>1314</v>
      </c>
      <c r="C1708" s="168" t="s">
        <v>1388</v>
      </c>
      <c r="D1708" s="168" t="s">
        <v>1409</v>
      </c>
      <c r="E1708" s="183" t="s">
        <v>1409</v>
      </c>
      <c r="F1708" s="168" t="s">
        <v>1152</v>
      </c>
      <c r="G1708" s="183" t="s">
        <v>1158</v>
      </c>
      <c r="H1708" s="168" t="s">
        <v>1117</v>
      </c>
      <c r="I1708" s="168" t="s">
        <v>1118</v>
      </c>
      <c r="J1708" s="184">
        <v>3815000</v>
      </c>
      <c r="K1708" s="185"/>
      <c r="L1708" s="168"/>
      <c r="M1708" s="185"/>
      <c r="N1708" s="168"/>
      <c r="O1708" s="168"/>
      <c r="P1708" s="168"/>
      <c r="Q1708" s="168"/>
      <c r="R1708" s="168"/>
      <c r="S1708" s="168"/>
      <c r="T1708" s="168"/>
      <c r="U1708" s="168" t="s">
        <v>1392</v>
      </c>
      <c r="V1708" s="168" t="s">
        <v>1410</v>
      </c>
      <c r="W1708" s="168" t="s">
        <v>1165</v>
      </c>
      <c r="X1708" s="183" t="s">
        <v>1160</v>
      </c>
      <c r="Y1708" s="168" t="s">
        <v>55</v>
      </c>
      <c r="Z1708" s="170">
        <v>2017011000179</v>
      </c>
      <c r="AA1708" s="170" t="s">
        <v>1238</v>
      </c>
      <c r="AB1708" s="169" t="s">
        <v>1166</v>
      </c>
      <c r="AC1708" s="169" t="s">
        <v>1167</v>
      </c>
      <c r="AD1708" s="170">
        <v>3202032</v>
      </c>
      <c r="AE1708" s="169" t="s">
        <v>1217</v>
      </c>
      <c r="AF1708" s="169" t="s">
        <v>1218</v>
      </c>
      <c r="AG1708" s="168" t="s">
        <v>1150</v>
      </c>
      <c r="AH1708" s="192"/>
    </row>
    <row r="1709" spans="1:34" ht="98.25" customHeight="1" x14ac:dyDescent="0.25">
      <c r="A1709" s="192"/>
      <c r="B1709" s="168" t="s">
        <v>1314</v>
      </c>
      <c r="C1709" s="168" t="s">
        <v>1388</v>
      </c>
      <c r="D1709" s="168" t="s">
        <v>1409</v>
      </c>
      <c r="E1709" s="183" t="s">
        <v>1409</v>
      </c>
      <c r="F1709" s="168" t="s">
        <v>1223</v>
      </c>
      <c r="G1709" s="183" t="s">
        <v>1312</v>
      </c>
      <c r="H1709" s="168" t="s">
        <v>1117</v>
      </c>
      <c r="I1709" s="168" t="s">
        <v>1118</v>
      </c>
      <c r="J1709" s="184">
        <v>1350000</v>
      </c>
      <c r="K1709" s="185"/>
      <c r="L1709" s="168"/>
      <c r="M1709" s="185"/>
      <c r="N1709" s="168"/>
      <c r="O1709" s="168"/>
      <c r="P1709" s="168"/>
      <c r="Q1709" s="168"/>
      <c r="R1709" s="168"/>
      <c r="S1709" s="168"/>
      <c r="T1709" s="168"/>
      <c r="U1709" s="168" t="s">
        <v>1392</v>
      </c>
      <c r="V1709" s="168" t="s">
        <v>1410</v>
      </c>
      <c r="W1709" s="168" t="s">
        <v>1165</v>
      </c>
      <c r="X1709" s="183" t="s">
        <v>1160</v>
      </c>
      <c r="Y1709" s="168" t="s">
        <v>55</v>
      </c>
      <c r="Z1709" s="170">
        <v>2017011000179</v>
      </c>
      <c r="AA1709" s="170" t="s">
        <v>1238</v>
      </c>
      <c r="AB1709" s="169" t="s">
        <v>1166</v>
      </c>
      <c r="AC1709" s="169" t="s">
        <v>1167</v>
      </c>
      <c r="AD1709" s="170">
        <v>3202032</v>
      </c>
      <c r="AE1709" s="169" t="s">
        <v>1217</v>
      </c>
      <c r="AF1709" s="169" t="s">
        <v>1218</v>
      </c>
      <c r="AG1709" s="168" t="s">
        <v>1192</v>
      </c>
      <c r="AH1709" s="192"/>
    </row>
    <row r="1710" spans="1:34" ht="98.25" customHeight="1" x14ac:dyDescent="0.25">
      <c r="A1710" s="192"/>
      <c r="B1710" s="168" t="s">
        <v>1314</v>
      </c>
      <c r="C1710" s="168" t="s">
        <v>1388</v>
      </c>
      <c r="D1710" s="168" t="s">
        <v>1409</v>
      </c>
      <c r="E1710" s="183" t="s">
        <v>1409</v>
      </c>
      <c r="F1710" s="168" t="s">
        <v>1223</v>
      </c>
      <c r="G1710" s="183" t="s">
        <v>1312</v>
      </c>
      <c r="H1710" s="168" t="s">
        <v>1117</v>
      </c>
      <c r="I1710" s="168" t="s">
        <v>1118</v>
      </c>
      <c r="J1710" s="184">
        <v>1500000</v>
      </c>
      <c r="K1710" s="185"/>
      <c r="L1710" s="168"/>
      <c r="M1710" s="185"/>
      <c r="N1710" s="168"/>
      <c r="O1710" s="168"/>
      <c r="P1710" s="168"/>
      <c r="Q1710" s="168"/>
      <c r="R1710" s="168"/>
      <c r="S1710" s="168"/>
      <c r="T1710" s="168"/>
      <c r="U1710" s="168" t="s">
        <v>1392</v>
      </c>
      <c r="V1710" s="168" t="s">
        <v>1410</v>
      </c>
      <c r="W1710" s="168" t="s">
        <v>1165</v>
      </c>
      <c r="X1710" s="183" t="s">
        <v>1160</v>
      </c>
      <c r="Y1710" s="168" t="s">
        <v>55</v>
      </c>
      <c r="Z1710" s="170">
        <v>2017011000179</v>
      </c>
      <c r="AA1710" s="170" t="s">
        <v>1238</v>
      </c>
      <c r="AB1710" s="169" t="s">
        <v>1166</v>
      </c>
      <c r="AC1710" s="169" t="s">
        <v>1167</v>
      </c>
      <c r="AD1710" s="170">
        <v>3202032</v>
      </c>
      <c r="AE1710" s="169" t="s">
        <v>1217</v>
      </c>
      <c r="AF1710" s="169" t="s">
        <v>1289</v>
      </c>
      <c r="AG1710" s="168" t="s">
        <v>1192</v>
      </c>
      <c r="AH1710" s="192"/>
    </row>
    <row r="1711" spans="1:34" ht="98.25" customHeight="1" x14ac:dyDescent="0.25">
      <c r="A1711" s="192"/>
      <c r="B1711" s="168" t="s">
        <v>1314</v>
      </c>
      <c r="C1711" s="168" t="s">
        <v>1388</v>
      </c>
      <c r="D1711" s="168" t="s">
        <v>1409</v>
      </c>
      <c r="E1711" s="183" t="s">
        <v>1409</v>
      </c>
      <c r="F1711" s="168" t="s">
        <v>1223</v>
      </c>
      <c r="G1711" s="183" t="s">
        <v>1312</v>
      </c>
      <c r="H1711" s="168" t="s">
        <v>1117</v>
      </c>
      <c r="I1711" s="168" t="s">
        <v>1118</v>
      </c>
      <c r="J1711" s="184">
        <v>1500000</v>
      </c>
      <c r="K1711" s="185"/>
      <c r="L1711" s="168"/>
      <c r="M1711" s="185"/>
      <c r="N1711" s="168"/>
      <c r="O1711" s="168"/>
      <c r="P1711" s="168"/>
      <c r="Q1711" s="168"/>
      <c r="R1711" s="168"/>
      <c r="S1711" s="168"/>
      <c r="T1711" s="168"/>
      <c r="U1711" s="168" t="s">
        <v>1392</v>
      </c>
      <c r="V1711" s="168" t="s">
        <v>1410</v>
      </c>
      <c r="W1711" s="168" t="s">
        <v>1165</v>
      </c>
      <c r="X1711" s="183" t="s">
        <v>1160</v>
      </c>
      <c r="Y1711" s="168" t="s">
        <v>55</v>
      </c>
      <c r="Z1711" s="170">
        <v>2017011000179</v>
      </c>
      <c r="AA1711" s="170" t="s">
        <v>1238</v>
      </c>
      <c r="AB1711" s="169" t="s">
        <v>1166</v>
      </c>
      <c r="AC1711" s="169" t="s">
        <v>1167</v>
      </c>
      <c r="AD1711" s="170">
        <v>3202032</v>
      </c>
      <c r="AE1711" s="169" t="s">
        <v>1217</v>
      </c>
      <c r="AF1711" s="169" t="s">
        <v>1218</v>
      </c>
      <c r="AG1711" s="168" t="s">
        <v>1192</v>
      </c>
      <c r="AH1711" s="192"/>
    </row>
    <row r="1712" spans="1:34" ht="98.25" customHeight="1" x14ac:dyDescent="0.25">
      <c r="A1712" s="192"/>
      <c r="B1712" s="168" t="s">
        <v>1314</v>
      </c>
      <c r="C1712" s="168" t="s">
        <v>1388</v>
      </c>
      <c r="D1712" s="168" t="s">
        <v>1409</v>
      </c>
      <c r="E1712" s="183" t="s">
        <v>1409</v>
      </c>
      <c r="F1712" s="168" t="s">
        <v>1223</v>
      </c>
      <c r="G1712" s="183" t="s">
        <v>1312</v>
      </c>
      <c r="H1712" s="168" t="s">
        <v>1117</v>
      </c>
      <c r="I1712" s="168" t="s">
        <v>1118</v>
      </c>
      <c r="J1712" s="184">
        <v>1500000</v>
      </c>
      <c r="K1712" s="185"/>
      <c r="L1712" s="168"/>
      <c r="M1712" s="185"/>
      <c r="N1712" s="168"/>
      <c r="O1712" s="168"/>
      <c r="P1712" s="168"/>
      <c r="Q1712" s="168"/>
      <c r="R1712" s="168"/>
      <c r="S1712" s="168"/>
      <c r="T1712" s="168"/>
      <c r="U1712" s="168" t="s">
        <v>1392</v>
      </c>
      <c r="V1712" s="168" t="s">
        <v>1410</v>
      </c>
      <c r="W1712" s="168" t="s">
        <v>1165</v>
      </c>
      <c r="X1712" s="183" t="s">
        <v>1160</v>
      </c>
      <c r="Y1712" s="168" t="s">
        <v>55</v>
      </c>
      <c r="Z1712" s="170">
        <v>2017011000179</v>
      </c>
      <c r="AA1712" s="170" t="s">
        <v>1238</v>
      </c>
      <c r="AB1712" s="169" t="s">
        <v>1166</v>
      </c>
      <c r="AC1712" s="169" t="s">
        <v>1167</v>
      </c>
      <c r="AD1712" s="170">
        <v>3202032</v>
      </c>
      <c r="AE1712" s="169" t="s">
        <v>1217</v>
      </c>
      <c r="AF1712" s="169" t="s">
        <v>1218</v>
      </c>
      <c r="AG1712" s="168" t="s">
        <v>1147</v>
      </c>
      <c r="AH1712" s="192"/>
    </row>
    <row r="1713" spans="1:34" ht="98.25" customHeight="1" x14ac:dyDescent="0.25">
      <c r="A1713" s="192"/>
      <c r="B1713" s="168" t="s">
        <v>1314</v>
      </c>
      <c r="C1713" s="168" t="s">
        <v>1388</v>
      </c>
      <c r="D1713" s="168" t="s">
        <v>1409</v>
      </c>
      <c r="E1713" s="183" t="s">
        <v>1409</v>
      </c>
      <c r="F1713" s="168" t="s">
        <v>1223</v>
      </c>
      <c r="G1713" s="183" t="s">
        <v>1312</v>
      </c>
      <c r="H1713" s="168" t="s">
        <v>1117</v>
      </c>
      <c r="I1713" s="168" t="s">
        <v>1118</v>
      </c>
      <c r="J1713" s="184">
        <v>4000000</v>
      </c>
      <c r="K1713" s="185"/>
      <c r="L1713" s="168"/>
      <c r="M1713" s="185"/>
      <c r="N1713" s="168"/>
      <c r="O1713" s="168"/>
      <c r="P1713" s="168"/>
      <c r="Q1713" s="168"/>
      <c r="R1713" s="168"/>
      <c r="S1713" s="168"/>
      <c r="T1713" s="168"/>
      <c r="U1713" s="168" t="s">
        <v>1392</v>
      </c>
      <c r="V1713" s="168" t="s">
        <v>1410</v>
      </c>
      <c r="W1713" s="168" t="s">
        <v>1165</v>
      </c>
      <c r="X1713" s="183" t="s">
        <v>1160</v>
      </c>
      <c r="Y1713" s="168" t="s">
        <v>55</v>
      </c>
      <c r="Z1713" s="170">
        <v>2017011000179</v>
      </c>
      <c r="AA1713" s="170" t="s">
        <v>1238</v>
      </c>
      <c r="AB1713" s="169" t="s">
        <v>1166</v>
      </c>
      <c r="AC1713" s="169" t="s">
        <v>1167</v>
      </c>
      <c r="AD1713" s="170">
        <v>3202032</v>
      </c>
      <c r="AE1713" s="169" t="s">
        <v>1217</v>
      </c>
      <c r="AF1713" s="169" t="s">
        <v>1289</v>
      </c>
      <c r="AG1713" s="168" t="s">
        <v>1192</v>
      </c>
      <c r="AH1713" s="192"/>
    </row>
    <row r="1714" spans="1:34" ht="98.25" customHeight="1" x14ac:dyDescent="0.25">
      <c r="A1714" s="192"/>
      <c r="B1714" s="168" t="s">
        <v>1314</v>
      </c>
      <c r="C1714" s="168" t="s">
        <v>1388</v>
      </c>
      <c r="D1714" s="168" t="s">
        <v>1409</v>
      </c>
      <c r="E1714" s="183" t="s">
        <v>1409</v>
      </c>
      <c r="F1714" s="168" t="s">
        <v>1223</v>
      </c>
      <c r="G1714" s="183" t="s">
        <v>1312</v>
      </c>
      <c r="H1714" s="168" t="s">
        <v>1117</v>
      </c>
      <c r="I1714" s="168" t="s">
        <v>1118</v>
      </c>
      <c r="J1714" s="184">
        <v>10000000</v>
      </c>
      <c r="K1714" s="185"/>
      <c r="L1714" s="168"/>
      <c r="M1714" s="185"/>
      <c r="N1714" s="168"/>
      <c r="O1714" s="168"/>
      <c r="P1714" s="168"/>
      <c r="Q1714" s="168"/>
      <c r="R1714" s="168"/>
      <c r="S1714" s="168"/>
      <c r="T1714" s="168"/>
      <c r="U1714" s="168" t="s">
        <v>1392</v>
      </c>
      <c r="V1714" s="168" t="s">
        <v>1410</v>
      </c>
      <c r="W1714" s="168" t="s">
        <v>1165</v>
      </c>
      <c r="X1714" s="183" t="s">
        <v>1160</v>
      </c>
      <c r="Y1714" s="168" t="s">
        <v>55</v>
      </c>
      <c r="Z1714" s="170">
        <v>2017011000179</v>
      </c>
      <c r="AA1714" s="170" t="s">
        <v>1238</v>
      </c>
      <c r="AB1714" s="169" t="s">
        <v>1166</v>
      </c>
      <c r="AC1714" s="169" t="s">
        <v>1167</v>
      </c>
      <c r="AD1714" s="170">
        <v>3202032</v>
      </c>
      <c r="AE1714" s="169" t="s">
        <v>1217</v>
      </c>
      <c r="AF1714" s="169" t="s">
        <v>1218</v>
      </c>
      <c r="AG1714" s="168" t="s">
        <v>1147</v>
      </c>
      <c r="AH1714" s="192"/>
    </row>
    <row r="1715" spans="1:34" ht="98.25" customHeight="1" x14ac:dyDescent="0.25">
      <c r="A1715" s="192"/>
      <c r="B1715" s="168" t="s">
        <v>1314</v>
      </c>
      <c r="C1715" s="168" t="s">
        <v>1388</v>
      </c>
      <c r="D1715" s="168" t="s">
        <v>1409</v>
      </c>
      <c r="E1715" s="183" t="s">
        <v>1409</v>
      </c>
      <c r="F1715" s="168" t="s">
        <v>1223</v>
      </c>
      <c r="G1715" s="183" t="s">
        <v>1312</v>
      </c>
      <c r="H1715" s="168" t="s">
        <v>1117</v>
      </c>
      <c r="I1715" s="168" t="s">
        <v>1118</v>
      </c>
      <c r="J1715" s="184">
        <v>20000000</v>
      </c>
      <c r="K1715" s="185"/>
      <c r="L1715" s="168"/>
      <c r="M1715" s="185"/>
      <c r="N1715" s="168"/>
      <c r="O1715" s="168"/>
      <c r="P1715" s="168"/>
      <c r="Q1715" s="168"/>
      <c r="R1715" s="168"/>
      <c r="S1715" s="168"/>
      <c r="T1715" s="168"/>
      <c r="U1715" s="168" t="s">
        <v>1392</v>
      </c>
      <c r="V1715" s="168" t="s">
        <v>1410</v>
      </c>
      <c r="W1715" s="168" t="s">
        <v>1165</v>
      </c>
      <c r="X1715" s="183" t="s">
        <v>1160</v>
      </c>
      <c r="Y1715" s="168" t="s">
        <v>55</v>
      </c>
      <c r="Z1715" s="170">
        <v>2017011000179</v>
      </c>
      <c r="AA1715" s="170" t="s">
        <v>1238</v>
      </c>
      <c r="AB1715" s="169" t="s">
        <v>1166</v>
      </c>
      <c r="AC1715" s="169" t="s">
        <v>1167</v>
      </c>
      <c r="AD1715" s="170">
        <v>3202032</v>
      </c>
      <c r="AE1715" s="169" t="s">
        <v>1217</v>
      </c>
      <c r="AF1715" s="169" t="s">
        <v>1218</v>
      </c>
      <c r="AG1715" s="168" t="s">
        <v>1147</v>
      </c>
      <c r="AH1715" s="192"/>
    </row>
    <row r="1716" spans="1:34" ht="98.25" customHeight="1" x14ac:dyDescent="0.25">
      <c r="A1716" s="192"/>
      <c r="B1716" s="168" t="s">
        <v>1314</v>
      </c>
      <c r="C1716" s="168" t="s">
        <v>1388</v>
      </c>
      <c r="D1716" s="168" t="s">
        <v>1409</v>
      </c>
      <c r="E1716" s="183" t="s">
        <v>1409</v>
      </c>
      <c r="F1716" s="168" t="s">
        <v>1152</v>
      </c>
      <c r="G1716" s="183" t="s">
        <v>1158</v>
      </c>
      <c r="H1716" s="168" t="s">
        <v>1117</v>
      </c>
      <c r="I1716" s="168" t="s">
        <v>1118</v>
      </c>
      <c r="J1716" s="184">
        <v>108000</v>
      </c>
      <c r="K1716" s="185"/>
      <c r="L1716" s="168"/>
      <c r="M1716" s="185"/>
      <c r="N1716" s="168"/>
      <c r="O1716" s="168"/>
      <c r="P1716" s="168"/>
      <c r="Q1716" s="168"/>
      <c r="R1716" s="168"/>
      <c r="S1716" s="168"/>
      <c r="T1716" s="168"/>
      <c r="U1716" s="168"/>
      <c r="V1716" s="168"/>
      <c r="W1716" s="168" t="s">
        <v>1165</v>
      </c>
      <c r="X1716" s="183" t="s">
        <v>1160</v>
      </c>
      <c r="Y1716" s="168" t="s">
        <v>55</v>
      </c>
      <c r="Z1716" s="170">
        <v>2017011000179</v>
      </c>
      <c r="AA1716" s="170" t="s">
        <v>1238</v>
      </c>
      <c r="AB1716" s="169" t="s">
        <v>1179</v>
      </c>
      <c r="AC1716" s="169" t="s">
        <v>1232</v>
      </c>
      <c r="AD1716" s="170">
        <v>3202034</v>
      </c>
      <c r="AE1716" s="169" t="s">
        <v>1233</v>
      </c>
      <c r="AF1716" s="169" t="s">
        <v>1234</v>
      </c>
      <c r="AG1716" s="168" t="s">
        <v>1311</v>
      </c>
      <c r="AH1716" s="192"/>
    </row>
    <row r="1717" spans="1:34" ht="98.25" customHeight="1" x14ac:dyDescent="0.25">
      <c r="A1717" s="192"/>
      <c r="B1717" s="168" t="s">
        <v>1314</v>
      </c>
      <c r="C1717" s="168" t="s">
        <v>1388</v>
      </c>
      <c r="D1717" s="168" t="s">
        <v>1409</v>
      </c>
      <c r="E1717" s="183" t="s">
        <v>1409</v>
      </c>
      <c r="F1717" s="168" t="s">
        <v>1152</v>
      </c>
      <c r="G1717" s="183" t="s">
        <v>1158</v>
      </c>
      <c r="H1717" s="168" t="s">
        <v>1117</v>
      </c>
      <c r="I1717" s="168" t="s">
        <v>1118</v>
      </c>
      <c r="J1717" s="184">
        <v>1000000</v>
      </c>
      <c r="K1717" s="185"/>
      <c r="L1717" s="168"/>
      <c r="M1717" s="185"/>
      <c r="N1717" s="168"/>
      <c r="O1717" s="168"/>
      <c r="P1717" s="168"/>
      <c r="Q1717" s="168"/>
      <c r="R1717" s="168"/>
      <c r="S1717" s="168"/>
      <c r="T1717" s="168"/>
      <c r="U1717" s="168" t="s">
        <v>1392</v>
      </c>
      <c r="V1717" s="168" t="s">
        <v>1410</v>
      </c>
      <c r="W1717" s="168" t="s">
        <v>1165</v>
      </c>
      <c r="X1717" s="183" t="s">
        <v>1160</v>
      </c>
      <c r="Y1717" s="168" t="s">
        <v>55</v>
      </c>
      <c r="Z1717" s="170">
        <v>2017011000179</v>
      </c>
      <c r="AA1717" s="170" t="s">
        <v>1238</v>
      </c>
      <c r="AB1717" s="169" t="s">
        <v>1179</v>
      </c>
      <c r="AC1717" s="169" t="s">
        <v>1180</v>
      </c>
      <c r="AD1717" s="170">
        <v>3202008</v>
      </c>
      <c r="AE1717" s="169" t="s">
        <v>1181</v>
      </c>
      <c r="AF1717" s="169" t="s">
        <v>1182</v>
      </c>
      <c r="AG1717" s="168" t="s">
        <v>1124</v>
      </c>
      <c r="AH1717" s="192"/>
    </row>
    <row r="1718" spans="1:34" ht="98.25" customHeight="1" x14ac:dyDescent="0.25">
      <c r="A1718" s="192"/>
      <c r="B1718" s="168" t="s">
        <v>1314</v>
      </c>
      <c r="C1718" s="168" t="s">
        <v>1388</v>
      </c>
      <c r="D1718" s="168" t="s">
        <v>1409</v>
      </c>
      <c r="E1718" s="183" t="s">
        <v>1409</v>
      </c>
      <c r="F1718" s="168" t="s">
        <v>1223</v>
      </c>
      <c r="G1718" s="183" t="s">
        <v>1312</v>
      </c>
      <c r="H1718" s="168" t="s">
        <v>1117</v>
      </c>
      <c r="I1718" s="168" t="s">
        <v>1118</v>
      </c>
      <c r="J1718" s="184">
        <v>2000000</v>
      </c>
      <c r="K1718" s="185"/>
      <c r="L1718" s="168"/>
      <c r="M1718" s="185"/>
      <c r="N1718" s="168"/>
      <c r="O1718" s="168"/>
      <c r="P1718" s="168"/>
      <c r="Q1718" s="168"/>
      <c r="R1718" s="168"/>
      <c r="S1718" s="168"/>
      <c r="T1718" s="168"/>
      <c r="U1718" s="168" t="s">
        <v>1392</v>
      </c>
      <c r="V1718" s="168" t="s">
        <v>1410</v>
      </c>
      <c r="W1718" s="168" t="s">
        <v>1165</v>
      </c>
      <c r="X1718" s="183" t="s">
        <v>1160</v>
      </c>
      <c r="Y1718" s="168" t="s">
        <v>55</v>
      </c>
      <c r="Z1718" s="170">
        <v>2017011000179</v>
      </c>
      <c r="AA1718" s="170" t="s">
        <v>1238</v>
      </c>
      <c r="AB1718" s="169" t="s">
        <v>1179</v>
      </c>
      <c r="AC1718" s="169" t="s">
        <v>1180</v>
      </c>
      <c r="AD1718" s="170">
        <v>3202008</v>
      </c>
      <c r="AE1718" s="169" t="s">
        <v>1181</v>
      </c>
      <c r="AF1718" s="169" t="s">
        <v>1286</v>
      </c>
      <c r="AG1718" s="168" t="s">
        <v>1126</v>
      </c>
      <c r="AH1718" s="192"/>
    </row>
    <row r="1719" spans="1:34" ht="98.25" customHeight="1" x14ac:dyDescent="0.25">
      <c r="A1719" s="192"/>
      <c r="B1719" s="168" t="s">
        <v>1314</v>
      </c>
      <c r="C1719" s="168" t="s">
        <v>1388</v>
      </c>
      <c r="D1719" s="168" t="s">
        <v>1409</v>
      </c>
      <c r="E1719" s="183" t="s">
        <v>1409</v>
      </c>
      <c r="F1719" s="168" t="s">
        <v>1223</v>
      </c>
      <c r="G1719" s="183" t="s">
        <v>1312</v>
      </c>
      <c r="H1719" s="168" t="s">
        <v>1117</v>
      </c>
      <c r="I1719" s="168" t="s">
        <v>1118</v>
      </c>
      <c r="J1719" s="184">
        <v>2000000</v>
      </c>
      <c r="K1719" s="185"/>
      <c r="L1719" s="168"/>
      <c r="M1719" s="185"/>
      <c r="N1719" s="168"/>
      <c r="O1719" s="168"/>
      <c r="P1719" s="168"/>
      <c r="Q1719" s="168"/>
      <c r="R1719" s="168"/>
      <c r="S1719" s="168"/>
      <c r="T1719" s="168"/>
      <c r="U1719" s="168" t="s">
        <v>1392</v>
      </c>
      <c r="V1719" s="168" t="s">
        <v>1410</v>
      </c>
      <c r="W1719" s="168" t="s">
        <v>1165</v>
      </c>
      <c r="X1719" s="183" t="s">
        <v>1160</v>
      </c>
      <c r="Y1719" s="168" t="s">
        <v>55</v>
      </c>
      <c r="Z1719" s="170">
        <v>2017011000179</v>
      </c>
      <c r="AA1719" s="170" t="s">
        <v>1238</v>
      </c>
      <c r="AB1719" s="169" t="s">
        <v>1179</v>
      </c>
      <c r="AC1719" s="169" t="s">
        <v>1180</v>
      </c>
      <c r="AD1719" s="170">
        <v>3202008</v>
      </c>
      <c r="AE1719" s="169" t="s">
        <v>1181</v>
      </c>
      <c r="AF1719" s="169" t="s">
        <v>1182</v>
      </c>
      <c r="AG1719" s="168" t="s">
        <v>1150</v>
      </c>
      <c r="AH1719" s="192"/>
    </row>
    <row r="1720" spans="1:34" ht="98.25" customHeight="1" x14ac:dyDescent="0.25">
      <c r="A1720" s="192"/>
      <c r="B1720" s="168" t="s">
        <v>1314</v>
      </c>
      <c r="C1720" s="168" t="s">
        <v>1388</v>
      </c>
      <c r="D1720" s="168" t="s">
        <v>1409</v>
      </c>
      <c r="E1720" s="183" t="s">
        <v>1409</v>
      </c>
      <c r="F1720" s="168" t="s">
        <v>1223</v>
      </c>
      <c r="G1720" s="183" t="s">
        <v>1312</v>
      </c>
      <c r="H1720" s="168" t="s">
        <v>1117</v>
      </c>
      <c r="I1720" s="168" t="s">
        <v>1118</v>
      </c>
      <c r="J1720" s="184">
        <v>8000000</v>
      </c>
      <c r="K1720" s="185"/>
      <c r="L1720" s="168"/>
      <c r="M1720" s="185"/>
      <c r="N1720" s="168"/>
      <c r="O1720" s="168"/>
      <c r="P1720" s="168"/>
      <c r="Q1720" s="168"/>
      <c r="R1720" s="168"/>
      <c r="S1720" s="168"/>
      <c r="T1720" s="168"/>
      <c r="U1720" s="168" t="s">
        <v>1392</v>
      </c>
      <c r="V1720" s="168" t="s">
        <v>1410</v>
      </c>
      <c r="W1720" s="168" t="s">
        <v>1165</v>
      </c>
      <c r="X1720" s="183" t="s">
        <v>1160</v>
      </c>
      <c r="Y1720" s="168" t="s">
        <v>55</v>
      </c>
      <c r="Z1720" s="170">
        <v>2017011000179</v>
      </c>
      <c r="AA1720" s="170" t="s">
        <v>1238</v>
      </c>
      <c r="AB1720" s="169" t="s">
        <v>1179</v>
      </c>
      <c r="AC1720" s="169" t="s">
        <v>1180</v>
      </c>
      <c r="AD1720" s="170">
        <v>3202008</v>
      </c>
      <c r="AE1720" s="169" t="s">
        <v>1181</v>
      </c>
      <c r="AF1720" s="169" t="s">
        <v>1186</v>
      </c>
      <c r="AG1720" s="168" t="s">
        <v>1147</v>
      </c>
      <c r="AH1720" s="192"/>
    </row>
    <row r="1721" spans="1:34" ht="98.25" customHeight="1" x14ac:dyDescent="0.25">
      <c r="A1721" s="192"/>
      <c r="B1721" s="168" t="s">
        <v>1314</v>
      </c>
      <c r="C1721" s="168" t="s">
        <v>1388</v>
      </c>
      <c r="D1721" s="168" t="s">
        <v>1409</v>
      </c>
      <c r="E1721" s="183" t="s">
        <v>1409</v>
      </c>
      <c r="F1721" s="168" t="s">
        <v>1152</v>
      </c>
      <c r="G1721" s="183" t="s">
        <v>1158</v>
      </c>
      <c r="H1721" s="168" t="s">
        <v>1320</v>
      </c>
      <c r="I1721" s="168" t="s">
        <v>1118</v>
      </c>
      <c r="J1721" s="186">
        <v>1500000</v>
      </c>
      <c r="K1721" s="185">
        <v>0</v>
      </c>
      <c r="L1721" s="168">
        <v>0</v>
      </c>
      <c r="M1721" s="185">
        <v>0</v>
      </c>
      <c r="N1721" s="168">
        <v>0</v>
      </c>
      <c r="O1721" s="168">
        <v>0</v>
      </c>
      <c r="P1721" s="168">
        <v>0</v>
      </c>
      <c r="Q1721" s="168">
        <v>0</v>
      </c>
      <c r="R1721" s="168">
        <v>0</v>
      </c>
      <c r="S1721" s="168">
        <v>0</v>
      </c>
      <c r="T1721" s="168">
        <v>0</v>
      </c>
      <c r="U1721" s="168" t="s">
        <v>1392</v>
      </c>
      <c r="V1721" s="168" t="s">
        <v>1410</v>
      </c>
      <c r="W1721" s="168" t="s">
        <v>1165</v>
      </c>
      <c r="X1721" s="183" t="s">
        <v>1160</v>
      </c>
      <c r="Y1721" s="168" t="s">
        <v>55</v>
      </c>
      <c r="Z1721" s="170">
        <v>2017011000179</v>
      </c>
      <c r="AA1721" s="170" t="s">
        <v>1238</v>
      </c>
      <c r="AB1721" s="169" t="s">
        <v>1166</v>
      </c>
      <c r="AC1721" s="169" t="s">
        <v>1167</v>
      </c>
      <c r="AD1721" s="170">
        <v>3202032</v>
      </c>
      <c r="AE1721" s="169" t="s">
        <v>1217</v>
      </c>
      <c r="AF1721" s="169" t="s">
        <v>1218</v>
      </c>
      <c r="AG1721" s="168" t="s">
        <v>1147</v>
      </c>
      <c r="AH1721" s="192"/>
    </row>
    <row r="1722" spans="1:34" ht="98.25" customHeight="1" x14ac:dyDescent="0.25">
      <c r="A1722" s="192"/>
      <c r="B1722" s="168" t="s">
        <v>1314</v>
      </c>
      <c r="C1722" s="168" t="s">
        <v>1388</v>
      </c>
      <c r="D1722" s="168" t="s">
        <v>1409</v>
      </c>
      <c r="E1722" s="183" t="s">
        <v>1409</v>
      </c>
      <c r="F1722" s="168" t="s">
        <v>1152</v>
      </c>
      <c r="G1722" s="183" t="s">
        <v>1158</v>
      </c>
      <c r="H1722" s="168" t="s">
        <v>1117</v>
      </c>
      <c r="I1722" s="168" t="s">
        <v>1118</v>
      </c>
      <c r="J1722" s="186">
        <v>20000000</v>
      </c>
      <c r="K1722" s="185">
        <v>0</v>
      </c>
      <c r="L1722" s="168">
        <v>0</v>
      </c>
      <c r="M1722" s="185">
        <v>0</v>
      </c>
      <c r="N1722" s="168">
        <v>0</v>
      </c>
      <c r="O1722" s="168">
        <v>0</v>
      </c>
      <c r="P1722" s="168">
        <v>0</v>
      </c>
      <c r="Q1722" s="168">
        <v>0</v>
      </c>
      <c r="R1722" s="168">
        <v>0</v>
      </c>
      <c r="S1722" s="168">
        <v>0</v>
      </c>
      <c r="T1722" s="168">
        <v>0</v>
      </c>
      <c r="U1722" s="168" t="s">
        <v>1392</v>
      </c>
      <c r="V1722" s="168" t="s">
        <v>1410</v>
      </c>
      <c r="W1722" s="168" t="s">
        <v>1165</v>
      </c>
      <c r="X1722" s="183" t="s">
        <v>1160</v>
      </c>
      <c r="Y1722" s="168" t="s">
        <v>55</v>
      </c>
      <c r="Z1722" s="170">
        <v>2017011000179</v>
      </c>
      <c r="AA1722" s="170" t="s">
        <v>1238</v>
      </c>
      <c r="AB1722" s="169" t="s">
        <v>1166</v>
      </c>
      <c r="AC1722" s="169" t="s">
        <v>1167</v>
      </c>
      <c r="AD1722" s="170">
        <v>3202032</v>
      </c>
      <c r="AE1722" s="169" t="s">
        <v>1217</v>
      </c>
      <c r="AF1722" s="169" t="s">
        <v>1218</v>
      </c>
      <c r="AG1722" s="168" t="s">
        <v>1147</v>
      </c>
      <c r="AH1722" s="192"/>
    </row>
    <row r="1723" spans="1:34" ht="98.25" customHeight="1" x14ac:dyDescent="0.25">
      <c r="A1723" s="192"/>
      <c r="B1723" s="168" t="s">
        <v>1314</v>
      </c>
      <c r="C1723" s="168" t="s">
        <v>1388</v>
      </c>
      <c r="D1723" s="168" t="s">
        <v>1409</v>
      </c>
      <c r="E1723" s="183" t="s">
        <v>1409</v>
      </c>
      <c r="F1723" s="168" t="s">
        <v>1152</v>
      </c>
      <c r="G1723" s="183" t="s">
        <v>1158</v>
      </c>
      <c r="H1723" s="168" t="s">
        <v>1320</v>
      </c>
      <c r="I1723" s="168" t="s">
        <v>1118</v>
      </c>
      <c r="J1723" s="186">
        <v>476000</v>
      </c>
      <c r="K1723" s="185" t="s">
        <v>1159</v>
      </c>
      <c r="L1723" s="168" t="s">
        <v>1159</v>
      </c>
      <c r="M1723" s="185" t="s">
        <v>1159</v>
      </c>
      <c r="N1723" s="168" t="s">
        <v>1159</v>
      </c>
      <c r="O1723" s="168" t="s">
        <v>1159</v>
      </c>
      <c r="P1723" s="168" t="s">
        <v>1159</v>
      </c>
      <c r="Q1723" s="168" t="s">
        <v>1159</v>
      </c>
      <c r="R1723" s="168" t="s">
        <v>1159</v>
      </c>
      <c r="S1723" s="168" t="s">
        <v>1159</v>
      </c>
      <c r="T1723" s="168" t="s">
        <v>1159</v>
      </c>
      <c r="U1723" s="168" t="s">
        <v>1159</v>
      </c>
      <c r="V1723" s="168" t="s">
        <v>1159</v>
      </c>
      <c r="W1723" s="168" t="s">
        <v>1165</v>
      </c>
      <c r="X1723" s="183" t="s">
        <v>1160</v>
      </c>
      <c r="Y1723" s="168" t="s">
        <v>55</v>
      </c>
      <c r="Z1723" s="170">
        <v>2017011000179</v>
      </c>
      <c r="AA1723" s="170" t="s">
        <v>1238</v>
      </c>
      <c r="AB1723" s="169" t="s">
        <v>1179</v>
      </c>
      <c r="AC1723" s="169" t="s">
        <v>1232</v>
      </c>
      <c r="AD1723" s="170">
        <v>3202034</v>
      </c>
      <c r="AE1723" s="169" t="s">
        <v>1233</v>
      </c>
      <c r="AF1723" s="169" t="s">
        <v>1234</v>
      </c>
      <c r="AG1723" s="168" t="s">
        <v>1311</v>
      </c>
      <c r="AH1723" s="192"/>
    </row>
    <row r="1724" spans="1:34" ht="98.25" customHeight="1" x14ac:dyDescent="0.25">
      <c r="A1724" s="192"/>
      <c r="B1724" s="168" t="s">
        <v>1314</v>
      </c>
      <c r="C1724" s="168" t="s">
        <v>1388</v>
      </c>
      <c r="D1724" s="168" t="s">
        <v>1409</v>
      </c>
      <c r="E1724" s="183" t="s">
        <v>1409</v>
      </c>
      <c r="F1724" s="168" t="s">
        <v>1223</v>
      </c>
      <c r="G1724" s="183" t="s">
        <v>1312</v>
      </c>
      <c r="H1724" s="168" t="s">
        <v>1117</v>
      </c>
      <c r="I1724" s="168" t="s">
        <v>1118</v>
      </c>
      <c r="J1724" s="186">
        <v>5054406</v>
      </c>
      <c r="K1724" s="185"/>
      <c r="L1724" s="168"/>
      <c r="M1724" s="185"/>
      <c r="N1724" s="168"/>
      <c r="O1724" s="168"/>
      <c r="P1724" s="168"/>
      <c r="Q1724" s="168"/>
      <c r="R1724" s="168"/>
      <c r="S1724" s="168"/>
      <c r="T1724" s="168"/>
      <c r="U1724" s="168"/>
      <c r="V1724" s="168"/>
      <c r="W1724" s="168" t="s">
        <v>1165</v>
      </c>
      <c r="X1724" s="183" t="s">
        <v>1160</v>
      </c>
      <c r="Y1724" s="168" t="s">
        <v>55</v>
      </c>
      <c r="Z1724" s="170">
        <v>2017011000179</v>
      </c>
      <c r="AA1724" s="170" t="s">
        <v>1238</v>
      </c>
      <c r="AB1724" s="169" t="s">
        <v>1179</v>
      </c>
      <c r="AC1724" s="169" t="s">
        <v>1338</v>
      </c>
      <c r="AD1724" s="170">
        <v>3202035</v>
      </c>
      <c r="AE1724" s="169" t="s">
        <v>1339</v>
      </c>
      <c r="AF1724" s="169" t="s">
        <v>1411</v>
      </c>
      <c r="AG1724" s="168" t="s">
        <v>1192</v>
      </c>
      <c r="AH1724" s="192"/>
    </row>
    <row r="1725" spans="1:34" ht="98.25" customHeight="1" x14ac:dyDescent="0.25">
      <c r="A1725" s="192"/>
      <c r="B1725" s="168" t="s">
        <v>1314</v>
      </c>
      <c r="C1725" s="168" t="s">
        <v>1388</v>
      </c>
      <c r="D1725" s="168" t="s">
        <v>1409</v>
      </c>
      <c r="E1725" s="183" t="s">
        <v>1409</v>
      </c>
      <c r="F1725" s="168" t="s">
        <v>1152</v>
      </c>
      <c r="G1725" s="183" t="s">
        <v>1158</v>
      </c>
      <c r="H1725" s="168" t="s">
        <v>1117</v>
      </c>
      <c r="I1725" s="168" t="s">
        <v>1118</v>
      </c>
      <c r="J1725" s="186">
        <v>12745000</v>
      </c>
      <c r="K1725" s="185"/>
      <c r="L1725" s="168"/>
      <c r="M1725" s="185"/>
      <c r="N1725" s="168"/>
      <c r="O1725" s="168"/>
      <c r="P1725" s="168"/>
      <c r="Q1725" s="168"/>
      <c r="R1725" s="168"/>
      <c r="S1725" s="168"/>
      <c r="T1725" s="168"/>
      <c r="U1725" s="168"/>
      <c r="V1725" s="168"/>
      <c r="W1725" s="168" t="s">
        <v>1165</v>
      </c>
      <c r="X1725" s="183" t="s">
        <v>1160</v>
      </c>
      <c r="Y1725" s="168" t="s">
        <v>55</v>
      </c>
      <c r="Z1725" s="170">
        <v>2017011000179</v>
      </c>
      <c r="AA1725" s="170" t="s">
        <v>1238</v>
      </c>
      <c r="AB1725" s="169" t="s">
        <v>1179</v>
      </c>
      <c r="AC1725" s="169" t="s">
        <v>1338</v>
      </c>
      <c r="AD1725" s="170">
        <v>3202035</v>
      </c>
      <c r="AE1725" s="169" t="s">
        <v>1412</v>
      </c>
      <c r="AF1725" s="169" t="s">
        <v>1411</v>
      </c>
      <c r="AG1725" s="168" t="s">
        <v>1128</v>
      </c>
      <c r="AH1725" s="192"/>
    </row>
    <row r="1726" spans="1:34" ht="98.25" customHeight="1" x14ac:dyDescent="0.25">
      <c r="A1726" s="192"/>
      <c r="B1726" s="168" t="s">
        <v>1314</v>
      </c>
      <c r="C1726" s="168" t="s">
        <v>1388</v>
      </c>
      <c r="D1726" s="168" t="s">
        <v>1409</v>
      </c>
      <c r="E1726" s="183" t="s">
        <v>1409</v>
      </c>
      <c r="F1726" s="168" t="s">
        <v>1116</v>
      </c>
      <c r="G1726" s="183" t="s">
        <v>1158</v>
      </c>
      <c r="H1726" s="168" t="s">
        <v>1117</v>
      </c>
      <c r="I1726" s="168" t="s">
        <v>1118</v>
      </c>
      <c r="J1726" s="184">
        <v>7766352</v>
      </c>
      <c r="K1726" s="185"/>
      <c r="L1726" s="168"/>
      <c r="M1726" s="185"/>
      <c r="N1726" s="168"/>
      <c r="O1726" s="168"/>
      <c r="P1726" s="168"/>
      <c r="Q1726" s="168"/>
      <c r="R1726" s="168"/>
      <c r="S1726" s="168"/>
      <c r="T1726" s="168"/>
      <c r="U1726" s="168" t="s">
        <v>1392</v>
      </c>
      <c r="V1726" s="168" t="s">
        <v>1410</v>
      </c>
      <c r="W1726" s="168" t="s">
        <v>1119</v>
      </c>
      <c r="X1726" s="183" t="s">
        <v>1160</v>
      </c>
      <c r="Y1726" s="168" t="s">
        <v>363</v>
      </c>
      <c r="Z1726" s="170">
        <v>2019011000081</v>
      </c>
      <c r="AA1726" s="170" t="s">
        <v>1161</v>
      </c>
      <c r="AB1726" s="169" t="s">
        <v>1120</v>
      </c>
      <c r="AC1726" s="169" t="s">
        <v>1121</v>
      </c>
      <c r="AD1726" s="170">
        <v>3299054</v>
      </c>
      <c r="AE1726" s="169" t="s">
        <v>1122</v>
      </c>
      <c r="AF1726" s="169" t="s">
        <v>1125</v>
      </c>
      <c r="AG1726" s="168" t="s">
        <v>1151</v>
      </c>
      <c r="AH1726" s="192"/>
    </row>
    <row r="1727" spans="1:34" ht="98.25" customHeight="1" x14ac:dyDescent="0.25">
      <c r="A1727" s="192"/>
      <c r="B1727" s="168" t="s">
        <v>1314</v>
      </c>
      <c r="C1727" s="168" t="s">
        <v>1388</v>
      </c>
      <c r="D1727" s="168" t="s">
        <v>1413</v>
      </c>
      <c r="E1727" s="183" t="s">
        <v>1413</v>
      </c>
      <c r="F1727" s="168" t="s">
        <v>1116</v>
      </c>
      <c r="G1727" s="183" t="s">
        <v>1158</v>
      </c>
      <c r="H1727" s="168" t="s">
        <v>1117</v>
      </c>
      <c r="I1727" s="168" t="s">
        <v>1118</v>
      </c>
      <c r="J1727" s="184">
        <v>15532704</v>
      </c>
      <c r="K1727" s="185"/>
      <c r="L1727" s="168"/>
      <c r="M1727" s="185">
        <v>9884448.5600000005</v>
      </c>
      <c r="N1727" s="168">
        <v>65821</v>
      </c>
      <c r="O1727" s="168"/>
      <c r="P1727" s="168"/>
      <c r="Q1727" s="168"/>
      <c r="R1727" s="168"/>
      <c r="S1727" s="168"/>
      <c r="T1727" s="168"/>
      <c r="U1727" s="168"/>
      <c r="V1727" s="168"/>
      <c r="W1727" s="168" t="s">
        <v>1165</v>
      </c>
      <c r="X1727" s="183" t="s">
        <v>1160</v>
      </c>
      <c r="Y1727" s="168" t="s">
        <v>55</v>
      </c>
      <c r="Z1727" s="170">
        <v>2017011000179</v>
      </c>
      <c r="AA1727" s="170" t="s">
        <v>1238</v>
      </c>
      <c r="AB1727" s="169" t="s">
        <v>1224</v>
      </c>
      <c r="AC1727" s="169" t="s">
        <v>1225</v>
      </c>
      <c r="AD1727" s="170">
        <v>3202010</v>
      </c>
      <c r="AE1727" s="169" t="s">
        <v>1226</v>
      </c>
      <c r="AF1727" s="169" t="s">
        <v>1264</v>
      </c>
      <c r="AG1727" s="168" t="s">
        <v>1151</v>
      </c>
      <c r="AH1727" s="192"/>
    </row>
    <row r="1728" spans="1:34" ht="98.25" customHeight="1" x14ac:dyDescent="0.25">
      <c r="A1728" s="192"/>
      <c r="B1728" s="168" t="s">
        <v>1314</v>
      </c>
      <c r="C1728" s="168" t="s">
        <v>1388</v>
      </c>
      <c r="D1728" s="168" t="s">
        <v>1413</v>
      </c>
      <c r="E1728" s="183" t="s">
        <v>1413</v>
      </c>
      <c r="F1728" s="168" t="s">
        <v>1393</v>
      </c>
      <c r="G1728" s="183" t="s">
        <v>1312</v>
      </c>
      <c r="H1728" s="168" t="s">
        <v>1117</v>
      </c>
      <c r="I1728" s="168" t="s">
        <v>1118</v>
      </c>
      <c r="J1728" s="184">
        <v>41402933</v>
      </c>
      <c r="K1728" s="185"/>
      <c r="L1728" s="168"/>
      <c r="M1728" s="185"/>
      <c r="N1728" s="168"/>
      <c r="O1728" s="168"/>
      <c r="P1728" s="168"/>
      <c r="Q1728" s="168"/>
      <c r="R1728" s="168"/>
      <c r="S1728" s="168"/>
      <c r="T1728" s="168"/>
      <c r="U1728" s="168"/>
      <c r="V1728" s="168"/>
      <c r="W1728" s="168" t="s">
        <v>1165</v>
      </c>
      <c r="X1728" s="183" t="s">
        <v>1160</v>
      </c>
      <c r="Y1728" s="168" t="s">
        <v>55</v>
      </c>
      <c r="Z1728" s="170">
        <v>2017011000179</v>
      </c>
      <c r="AA1728" s="170" t="s">
        <v>1238</v>
      </c>
      <c r="AB1728" s="169" t="s">
        <v>1224</v>
      </c>
      <c r="AC1728" s="169" t="s">
        <v>1225</v>
      </c>
      <c r="AD1728" s="170">
        <v>3202010</v>
      </c>
      <c r="AE1728" s="169" t="s">
        <v>1226</v>
      </c>
      <c r="AF1728" s="169" t="s">
        <v>1264</v>
      </c>
      <c r="AG1728" s="168" t="s">
        <v>1128</v>
      </c>
      <c r="AH1728" s="192"/>
    </row>
    <row r="1729" spans="1:34" ht="98.25" customHeight="1" x14ac:dyDescent="0.25">
      <c r="A1729" s="192"/>
      <c r="B1729" s="168" t="s">
        <v>1314</v>
      </c>
      <c r="C1729" s="168" t="s">
        <v>1388</v>
      </c>
      <c r="D1729" s="168" t="s">
        <v>1413</v>
      </c>
      <c r="E1729" s="183" t="s">
        <v>1413</v>
      </c>
      <c r="F1729" s="168" t="s">
        <v>1116</v>
      </c>
      <c r="G1729" s="183" t="s">
        <v>1158</v>
      </c>
      <c r="H1729" s="168" t="s">
        <v>1117</v>
      </c>
      <c r="I1729" s="168" t="s">
        <v>1118</v>
      </c>
      <c r="J1729" s="184">
        <v>14120000</v>
      </c>
      <c r="K1729" s="185"/>
      <c r="L1729" s="168"/>
      <c r="M1729" s="185">
        <v>9884448.5600000005</v>
      </c>
      <c r="N1729" s="168">
        <v>65821</v>
      </c>
      <c r="O1729" s="168"/>
      <c r="P1729" s="168"/>
      <c r="Q1729" s="168"/>
      <c r="R1729" s="168"/>
      <c r="S1729" s="168"/>
      <c r="T1729" s="168"/>
      <c r="U1729" s="168"/>
      <c r="V1729" s="168"/>
      <c r="W1729" s="168" t="s">
        <v>1165</v>
      </c>
      <c r="X1729" s="183" t="s">
        <v>1160</v>
      </c>
      <c r="Y1729" s="168" t="s">
        <v>55</v>
      </c>
      <c r="Z1729" s="170">
        <v>2017011000179</v>
      </c>
      <c r="AA1729" s="170" t="s">
        <v>1238</v>
      </c>
      <c r="AB1729" s="169" t="s">
        <v>1166</v>
      </c>
      <c r="AC1729" s="169" t="s">
        <v>1167</v>
      </c>
      <c r="AD1729" s="170">
        <v>3202032</v>
      </c>
      <c r="AE1729" s="169" t="s">
        <v>1217</v>
      </c>
      <c r="AF1729" s="169" t="s">
        <v>1289</v>
      </c>
      <c r="AG1729" s="168" t="s">
        <v>1151</v>
      </c>
      <c r="AH1729" s="192"/>
    </row>
    <row r="1730" spans="1:34" ht="98.25" customHeight="1" x14ac:dyDescent="0.25">
      <c r="A1730" s="192"/>
      <c r="B1730" s="168" t="s">
        <v>1314</v>
      </c>
      <c r="C1730" s="168" t="s">
        <v>1388</v>
      </c>
      <c r="D1730" s="168" t="s">
        <v>1413</v>
      </c>
      <c r="E1730" s="183" t="s">
        <v>1413</v>
      </c>
      <c r="F1730" s="168" t="s">
        <v>1152</v>
      </c>
      <c r="G1730" s="183" t="s">
        <v>1158</v>
      </c>
      <c r="H1730" s="168" t="s">
        <v>1117</v>
      </c>
      <c r="I1730" s="168" t="s">
        <v>1118</v>
      </c>
      <c r="J1730" s="184">
        <v>1249996</v>
      </c>
      <c r="K1730" s="185"/>
      <c r="L1730" s="168"/>
      <c r="M1730" s="185"/>
      <c r="N1730" s="168"/>
      <c r="O1730" s="168"/>
      <c r="P1730" s="168"/>
      <c r="Q1730" s="168"/>
      <c r="R1730" s="168"/>
      <c r="S1730" s="168"/>
      <c r="T1730" s="168"/>
      <c r="U1730" s="168"/>
      <c r="V1730" s="168"/>
      <c r="W1730" s="168" t="s">
        <v>1165</v>
      </c>
      <c r="X1730" s="183" t="s">
        <v>1160</v>
      </c>
      <c r="Y1730" s="168" t="s">
        <v>55</v>
      </c>
      <c r="Z1730" s="170">
        <v>2017011000179</v>
      </c>
      <c r="AA1730" s="170" t="s">
        <v>1238</v>
      </c>
      <c r="AB1730" s="169" t="s">
        <v>1166</v>
      </c>
      <c r="AC1730" s="169" t="s">
        <v>1167</v>
      </c>
      <c r="AD1730" s="170">
        <v>3202032</v>
      </c>
      <c r="AE1730" s="169" t="s">
        <v>1217</v>
      </c>
      <c r="AF1730" s="169" t="s">
        <v>1289</v>
      </c>
      <c r="AG1730" s="168" t="s">
        <v>1126</v>
      </c>
      <c r="AH1730" s="192"/>
    </row>
    <row r="1731" spans="1:34" ht="98.25" customHeight="1" x14ac:dyDescent="0.25">
      <c r="A1731" s="192"/>
      <c r="B1731" s="168" t="s">
        <v>1314</v>
      </c>
      <c r="C1731" s="168" t="s">
        <v>1388</v>
      </c>
      <c r="D1731" s="168" t="s">
        <v>1413</v>
      </c>
      <c r="E1731" s="183" t="s">
        <v>1413</v>
      </c>
      <c r="F1731" s="168" t="s">
        <v>1152</v>
      </c>
      <c r="G1731" s="183" t="s">
        <v>1158</v>
      </c>
      <c r="H1731" s="168" t="s">
        <v>1117</v>
      </c>
      <c r="I1731" s="168" t="s">
        <v>1118</v>
      </c>
      <c r="J1731" s="184">
        <v>2000000</v>
      </c>
      <c r="K1731" s="185"/>
      <c r="L1731" s="168"/>
      <c r="M1731" s="185"/>
      <c r="N1731" s="168"/>
      <c r="O1731" s="168"/>
      <c r="P1731" s="168"/>
      <c r="Q1731" s="168"/>
      <c r="R1731" s="168"/>
      <c r="S1731" s="168"/>
      <c r="T1731" s="168"/>
      <c r="U1731" s="168"/>
      <c r="V1731" s="168"/>
      <c r="W1731" s="168" t="s">
        <v>1165</v>
      </c>
      <c r="X1731" s="183" t="s">
        <v>1160</v>
      </c>
      <c r="Y1731" s="168" t="s">
        <v>55</v>
      </c>
      <c r="Z1731" s="170">
        <v>2017011000179</v>
      </c>
      <c r="AA1731" s="170" t="s">
        <v>1238</v>
      </c>
      <c r="AB1731" s="169" t="s">
        <v>1166</v>
      </c>
      <c r="AC1731" s="169" t="s">
        <v>1167</v>
      </c>
      <c r="AD1731" s="170">
        <v>3202032</v>
      </c>
      <c r="AE1731" s="169" t="s">
        <v>1217</v>
      </c>
      <c r="AF1731" s="169" t="s">
        <v>1289</v>
      </c>
      <c r="AG1731" s="168" t="s">
        <v>1126</v>
      </c>
      <c r="AH1731" s="192"/>
    </row>
    <row r="1732" spans="1:34" ht="98.25" customHeight="1" x14ac:dyDescent="0.25">
      <c r="A1732" s="192"/>
      <c r="B1732" s="168" t="s">
        <v>1314</v>
      </c>
      <c r="C1732" s="168" t="s">
        <v>1388</v>
      </c>
      <c r="D1732" s="168" t="s">
        <v>1413</v>
      </c>
      <c r="E1732" s="183" t="s">
        <v>1413</v>
      </c>
      <c r="F1732" s="168" t="s">
        <v>1223</v>
      </c>
      <c r="G1732" s="183" t="s">
        <v>1312</v>
      </c>
      <c r="H1732" s="168" t="s">
        <v>1117</v>
      </c>
      <c r="I1732" s="168" t="s">
        <v>1118</v>
      </c>
      <c r="J1732" s="184">
        <v>0</v>
      </c>
      <c r="K1732" s="185"/>
      <c r="L1732" s="168"/>
      <c r="M1732" s="185"/>
      <c r="N1732" s="168"/>
      <c r="O1732" s="168"/>
      <c r="P1732" s="168"/>
      <c r="Q1732" s="168"/>
      <c r="R1732" s="168"/>
      <c r="S1732" s="168"/>
      <c r="T1732" s="168"/>
      <c r="U1732" s="168"/>
      <c r="V1732" s="168"/>
      <c r="W1732" s="168" t="s">
        <v>1165</v>
      </c>
      <c r="X1732" s="183" t="s">
        <v>1160</v>
      </c>
      <c r="Y1732" s="168" t="s">
        <v>55</v>
      </c>
      <c r="Z1732" s="170">
        <v>2017011000179</v>
      </c>
      <c r="AA1732" s="170" t="s">
        <v>1238</v>
      </c>
      <c r="AB1732" s="169" t="s">
        <v>1166</v>
      </c>
      <c r="AC1732" s="169" t="s">
        <v>1167</v>
      </c>
      <c r="AD1732" s="170">
        <v>3202032</v>
      </c>
      <c r="AE1732" s="169" t="s">
        <v>1217</v>
      </c>
      <c r="AF1732" s="169" t="s">
        <v>1289</v>
      </c>
      <c r="AG1732" s="168" t="s">
        <v>1150</v>
      </c>
      <c r="AH1732" s="192"/>
    </row>
    <row r="1733" spans="1:34" ht="98.25" customHeight="1" x14ac:dyDescent="0.25">
      <c r="A1733" s="192"/>
      <c r="B1733" s="168" t="s">
        <v>1314</v>
      </c>
      <c r="C1733" s="168" t="s">
        <v>1388</v>
      </c>
      <c r="D1733" s="168" t="s">
        <v>1413</v>
      </c>
      <c r="E1733" s="183" t="s">
        <v>1413</v>
      </c>
      <c r="F1733" s="168" t="s">
        <v>1223</v>
      </c>
      <c r="G1733" s="183" t="s">
        <v>1312</v>
      </c>
      <c r="H1733" s="168" t="s">
        <v>1117</v>
      </c>
      <c r="I1733" s="168" t="s">
        <v>1118</v>
      </c>
      <c r="J1733" s="184">
        <v>1500000</v>
      </c>
      <c r="K1733" s="185"/>
      <c r="L1733" s="168"/>
      <c r="M1733" s="185"/>
      <c r="N1733" s="168"/>
      <c r="O1733" s="168"/>
      <c r="P1733" s="168"/>
      <c r="Q1733" s="168"/>
      <c r="R1733" s="168"/>
      <c r="S1733" s="168"/>
      <c r="T1733" s="168"/>
      <c r="U1733" s="168"/>
      <c r="V1733" s="168"/>
      <c r="W1733" s="168" t="s">
        <v>1165</v>
      </c>
      <c r="X1733" s="183" t="s">
        <v>1160</v>
      </c>
      <c r="Y1733" s="168" t="s">
        <v>55</v>
      </c>
      <c r="Z1733" s="170">
        <v>2017011000179</v>
      </c>
      <c r="AA1733" s="170" t="s">
        <v>1238</v>
      </c>
      <c r="AB1733" s="169" t="s">
        <v>1166</v>
      </c>
      <c r="AC1733" s="169" t="s">
        <v>1167</v>
      </c>
      <c r="AD1733" s="170">
        <v>3202032</v>
      </c>
      <c r="AE1733" s="169" t="s">
        <v>1217</v>
      </c>
      <c r="AF1733" s="169" t="s">
        <v>1218</v>
      </c>
      <c r="AG1733" s="168" t="s">
        <v>1150</v>
      </c>
      <c r="AH1733" s="192"/>
    </row>
    <row r="1734" spans="1:34" ht="98.25" customHeight="1" x14ac:dyDescent="0.25">
      <c r="A1734" s="192"/>
      <c r="B1734" s="168" t="s">
        <v>1314</v>
      </c>
      <c r="C1734" s="168" t="s">
        <v>1388</v>
      </c>
      <c r="D1734" s="168" t="s">
        <v>1413</v>
      </c>
      <c r="E1734" s="183" t="s">
        <v>1413</v>
      </c>
      <c r="F1734" s="168" t="s">
        <v>1393</v>
      </c>
      <c r="G1734" s="183" t="s">
        <v>1312</v>
      </c>
      <c r="H1734" s="168" t="s">
        <v>1117</v>
      </c>
      <c r="I1734" s="168" t="s">
        <v>1118</v>
      </c>
      <c r="J1734" s="184">
        <v>41402933</v>
      </c>
      <c r="K1734" s="185"/>
      <c r="L1734" s="168"/>
      <c r="M1734" s="185"/>
      <c r="N1734" s="168"/>
      <c r="O1734" s="168"/>
      <c r="P1734" s="168"/>
      <c r="Q1734" s="168"/>
      <c r="R1734" s="168"/>
      <c r="S1734" s="168"/>
      <c r="T1734" s="168"/>
      <c r="U1734" s="168"/>
      <c r="V1734" s="168"/>
      <c r="W1734" s="168" t="s">
        <v>1165</v>
      </c>
      <c r="X1734" s="183" t="s">
        <v>1160</v>
      </c>
      <c r="Y1734" s="168" t="s">
        <v>55</v>
      </c>
      <c r="Z1734" s="170">
        <v>2017011000179</v>
      </c>
      <c r="AA1734" s="170" t="s">
        <v>1238</v>
      </c>
      <c r="AB1734" s="169" t="s">
        <v>1166</v>
      </c>
      <c r="AC1734" s="169" t="s">
        <v>1167</v>
      </c>
      <c r="AD1734" s="170">
        <v>3202032</v>
      </c>
      <c r="AE1734" s="169" t="s">
        <v>1217</v>
      </c>
      <c r="AF1734" s="169" t="s">
        <v>1218</v>
      </c>
      <c r="AG1734" s="168" t="s">
        <v>1128</v>
      </c>
      <c r="AH1734" s="192"/>
    </row>
    <row r="1735" spans="1:34" ht="98.25" customHeight="1" x14ac:dyDescent="0.25">
      <c r="A1735" s="192"/>
      <c r="B1735" s="168" t="s">
        <v>1314</v>
      </c>
      <c r="C1735" s="168" t="s">
        <v>1388</v>
      </c>
      <c r="D1735" s="168" t="s">
        <v>1413</v>
      </c>
      <c r="E1735" s="183" t="s">
        <v>1413</v>
      </c>
      <c r="F1735" s="168" t="s">
        <v>1223</v>
      </c>
      <c r="G1735" s="183" t="s">
        <v>1312</v>
      </c>
      <c r="H1735" s="168" t="s">
        <v>1117</v>
      </c>
      <c r="I1735" s="168" t="s">
        <v>1118</v>
      </c>
      <c r="J1735" s="184">
        <v>0</v>
      </c>
      <c r="K1735" s="185"/>
      <c r="L1735" s="168"/>
      <c r="M1735" s="185"/>
      <c r="N1735" s="168"/>
      <c r="O1735" s="168"/>
      <c r="P1735" s="168"/>
      <c r="Q1735" s="168"/>
      <c r="R1735" s="168"/>
      <c r="S1735" s="168"/>
      <c r="T1735" s="168"/>
      <c r="U1735" s="168"/>
      <c r="V1735" s="168"/>
      <c r="W1735" s="168" t="s">
        <v>1165</v>
      </c>
      <c r="X1735" s="183" t="s">
        <v>1160</v>
      </c>
      <c r="Y1735" s="168" t="s">
        <v>55</v>
      </c>
      <c r="Z1735" s="170">
        <v>2017011000179</v>
      </c>
      <c r="AA1735" s="170" t="s">
        <v>1238</v>
      </c>
      <c r="AB1735" s="169" t="s">
        <v>1179</v>
      </c>
      <c r="AC1735" s="169" t="s">
        <v>1338</v>
      </c>
      <c r="AD1735" s="170">
        <v>3202035</v>
      </c>
      <c r="AE1735" s="169" t="s">
        <v>1339</v>
      </c>
      <c r="AF1735" s="169" t="s">
        <v>1340</v>
      </c>
      <c r="AG1735" s="168" t="s">
        <v>1311</v>
      </c>
      <c r="AH1735" s="192"/>
    </row>
    <row r="1736" spans="1:34" ht="98.25" customHeight="1" x14ac:dyDescent="0.25">
      <c r="A1736" s="192"/>
      <c r="B1736" s="168" t="s">
        <v>1314</v>
      </c>
      <c r="C1736" s="168" t="s">
        <v>1388</v>
      </c>
      <c r="D1736" s="168" t="s">
        <v>1413</v>
      </c>
      <c r="E1736" s="183" t="s">
        <v>1413</v>
      </c>
      <c r="F1736" s="168" t="s">
        <v>1152</v>
      </c>
      <c r="G1736" s="183" t="s">
        <v>1158</v>
      </c>
      <c r="H1736" s="168" t="s">
        <v>1117</v>
      </c>
      <c r="I1736" s="168" t="s">
        <v>1118</v>
      </c>
      <c r="J1736" s="184">
        <v>1249996</v>
      </c>
      <c r="K1736" s="185"/>
      <c r="L1736" s="168"/>
      <c r="M1736" s="185"/>
      <c r="N1736" s="168"/>
      <c r="O1736" s="168"/>
      <c r="P1736" s="168"/>
      <c r="Q1736" s="168"/>
      <c r="R1736" s="168"/>
      <c r="S1736" s="168"/>
      <c r="T1736" s="168"/>
      <c r="U1736" s="168"/>
      <c r="V1736" s="168"/>
      <c r="W1736" s="168" t="s">
        <v>1165</v>
      </c>
      <c r="X1736" s="183" t="s">
        <v>1160</v>
      </c>
      <c r="Y1736" s="168" t="s">
        <v>55</v>
      </c>
      <c r="Z1736" s="170">
        <v>2017011000179</v>
      </c>
      <c r="AA1736" s="170" t="s">
        <v>1238</v>
      </c>
      <c r="AB1736" s="169" t="s">
        <v>1224</v>
      </c>
      <c r="AC1736" s="169" t="s">
        <v>1280</v>
      </c>
      <c r="AD1736" s="170">
        <v>3202004</v>
      </c>
      <c r="AE1736" s="169" t="s">
        <v>1281</v>
      </c>
      <c r="AF1736" s="169" t="s">
        <v>1398</v>
      </c>
      <c r="AG1736" s="168" t="s">
        <v>1126</v>
      </c>
      <c r="AH1736" s="192"/>
    </row>
    <row r="1737" spans="1:34" ht="98.25" customHeight="1" x14ac:dyDescent="0.25">
      <c r="A1737" s="192"/>
      <c r="B1737" s="168" t="s">
        <v>1314</v>
      </c>
      <c r="C1737" s="168" t="s">
        <v>1388</v>
      </c>
      <c r="D1737" s="168" t="s">
        <v>1413</v>
      </c>
      <c r="E1737" s="183" t="s">
        <v>1413</v>
      </c>
      <c r="F1737" s="168" t="s">
        <v>1116</v>
      </c>
      <c r="G1737" s="183" t="s">
        <v>1158</v>
      </c>
      <c r="H1737" s="168" t="s">
        <v>1117</v>
      </c>
      <c r="I1737" s="168" t="s">
        <v>1118</v>
      </c>
      <c r="J1737" s="184">
        <v>8236667</v>
      </c>
      <c r="K1737" s="185"/>
      <c r="L1737" s="168"/>
      <c r="M1737" s="185"/>
      <c r="N1737" s="168"/>
      <c r="O1737" s="168"/>
      <c r="P1737" s="168"/>
      <c r="Q1737" s="168"/>
      <c r="R1737" s="168"/>
      <c r="S1737" s="168"/>
      <c r="T1737" s="168"/>
      <c r="U1737" s="168"/>
      <c r="V1737" s="168"/>
      <c r="W1737" s="168" t="s">
        <v>1165</v>
      </c>
      <c r="X1737" s="183" t="s">
        <v>1160</v>
      </c>
      <c r="Y1737" s="168" t="s">
        <v>55</v>
      </c>
      <c r="Z1737" s="170">
        <v>2017011000179</v>
      </c>
      <c r="AA1737" s="170" t="s">
        <v>1238</v>
      </c>
      <c r="AB1737" s="169" t="s">
        <v>1179</v>
      </c>
      <c r="AC1737" s="169" t="s">
        <v>1180</v>
      </c>
      <c r="AD1737" s="170">
        <v>3202008</v>
      </c>
      <c r="AE1737" s="169" t="s">
        <v>1181</v>
      </c>
      <c r="AF1737" s="169" t="s">
        <v>1319</v>
      </c>
      <c r="AG1737" s="168" t="s">
        <v>1151</v>
      </c>
      <c r="AH1737" s="192"/>
    </row>
    <row r="1738" spans="1:34" ht="98.25" customHeight="1" x14ac:dyDescent="0.25">
      <c r="A1738" s="192"/>
      <c r="B1738" s="168" t="s">
        <v>1314</v>
      </c>
      <c r="C1738" s="168" t="s">
        <v>1388</v>
      </c>
      <c r="D1738" s="168" t="s">
        <v>1413</v>
      </c>
      <c r="E1738" s="183" t="s">
        <v>1413</v>
      </c>
      <c r="F1738" s="168" t="s">
        <v>1152</v>
      </c>
      <c r="G1738" s="183" t="s">
        <v>1158</v>
      </c>
      <c r="H1738" s="168" t="s">
        <v>1117</v>
      </c>
      <c r="I1738" s="168" t="s">
        <v>1118</v>
      </c>
      <c r="J1738" s="184">
        <v>1249996</v>
      </c>
      <c r="K1738" s="185"/>
      <c r="L1738" s="168"/>
      <c r="M1738" s="185"/>
      <c r="N1738" s="168"/>
      <c r="O1738" s="168"/>
      <c r="P1738" s="168"/>
      <c r="Q1738" s="168"/>
      <c r="R1738" s="168"/>
      <c r="S1738" s="168"/>
      <c r="T1738" s="168"/>
      <c r="U1738" s="168"/>
      <c r="V1738" s="168"/>
      <c r="W1738" s="168" t="s">
        <v>1165</v>
      </c>
      <c r="X1738" s="183" t="s">
        <v>1160</v>
      </c>
      <c r="Y1738" s="168" t="s">
        <v>55</v>
      </c>
      <c r="Z1738" s="170">
        <v>2017011000179</v>
      </c>
      <c r="AA1738" s="170" t="s">
        <v>1238</v>
      </c>
      <c r="AB1738" s="169" t="s">
        <v>1179</v>
      </c>
      <c r="AC1738" s="169" t="s">
        <v>1180</v>
      </c>
      <c r="AD1738" s="170">
        <v>3202008</v>
      </c>
      <c r="AE1738" s="169" t="s">
        <v>1181</v>
      </c>
      <c r="AF1738" s="169" t="s">
        <v>1240</v>
      </c>
      <c r="AG1738" s="168" t="s">
        <v>1126</v>
      </c>
      <c r="AH1738" s="192"/>
    </row>
    <row r="1739" spans="1:34" ht="98.25" customHeight="1" x14ac:dyDescent="0.25">
      <c r="A1739" s="192"/>
      <c r="B1739" s="168" t="s">
        <v>1314</v>
      </c>
      <c r="C1739" s="168" t="s">
        <v>1388</v>
      </c>
      <c r="D1739" s="168" t="s">
        <v>1413</v>
      </c>
      <c r="E1739" s="183" t="s">
        <v>1413</v>
      </c>
      <c r="F1739" s="168" t="s">
        <v>1223</v>
      </c>
      <c r="G1739" s="183" t="s">
        <v>1312</v>
      </c>
      <c r="H1739" s="168" t="s">
        <v>1117</v>
      </c>
      <c r="I1739" s="168" t="s">
        <v>1118</v>
      </c>
      <c r="J1739" s="184">
        <v>9000</v>
      </c>
      <c r="K1739" s="185"/>
      <c r="L1739" s="168"/>
      <c r="M1739" s="185"/>
      <c r="N1739" s="168"/>
      <c r="O1739" s="168"/>
      <c r="P1739" s="168"/>
      <c r="Q1739" s="168"/>
      <c r="R1739" s="168"/>
      <c r="S1739" s="168"/>
      <c r="T1739" s="168"/>
      <c r="U1739" s="168"/>
      <c r="V1739" s="168"/>
      <c r="W1739" s="168" t="s">
        <v>1165</v>
      </c>
      <c r="X1739" s="183" t="s">
        <v>1160</v>
      </c>
      <c r="Y1739" s="168" t="s">
        <v>55</v>
      </c>
      <c r="Z1739" s="170">
        <v>2017011000179</v>
      </c>
      <c r="AA1739" s="170" t="s">
        <v>1238</v>
      </c>
      <c r="AB1739" s="169" t="s">
        <v>1179</v>
      </c>
      <c r="AC1739" s="169" t="s">
        <v>1180</v>
      </c>
      <c r="AD1739" s="170">
        <v>3202008</v>
      </c>
      <c r="AE1739" s="169" t="s">
        <v>1181</v>
      </c>
      <c r="AF1739" s="169" t="s">
        <v>1286</v>
      </c>
      <c r="AG1739" s="168" t="s">
        <v>1192</v>
      </c>
      <c r="AH1739" s="192"/>
    </row>
    <row r="1740" spans="1:34" ht="98.25" customHeight="1" x14ac:dyDescent="0.25">
      <c r="A1740" s="192"/>
      <c r="B1740" s="168" t="s">
        <v>1314</v>
      </c>
      <c r="C1740" s="168" t="s">
        <v>1388</v>
      </c>
      <c r="D1740" s="168" t="s">
        <v>1413</v>
      </c>
      <c r="E1740" s="183" t="s">
        <v>1413</v>
      </c>
      <c r="F1740" s="168" t="s">
        <v>1223</v>
      </c>
      <c r="G1740" s="183" t="s">
        <v>1312</v>
      </c>
      <c r="H1740" s="168" t="s">
        <v>1117</v>
      </c>
      <c r="I1740" s="168" t="s">
        <v>1118</v>
      </c>
      <c r="J1740" s="184">
        <v>13500</v>
      </c>
      <c r="K1740" s="185"/>
      <c r="L1740" s="168"/>
      <c r="M1740" s="185"/>
      <c r="N1740" s="168"/>
      <c r="O1740" s="168"/>
      <c r="P1740" s="168"/>
      <c r="Q1740" s="168"/>
      <c r="R1740" s="168"/>
      <c r="S1740" s="168"/>
      <c r="T1740" s="168"/>
      <c r="U1740" s="168"/>
      <c r="V1740" s="168"/>
      <c r="W1740" s="168" t="s">
        <v>1165</v>
      </c>
      <c r="X1740" s="183" t="s">
        <v>1160</v>
      </c>
      <c r="Y1740" s="168" t="s">
        <v>55</v>
      </c>
      <c r="Z1740" s="170">
        <v>2017011000179</v>
      </c>
      <c r="AA1740" s="170" t="s">
        <v>1238</v>
      </c>
      <c r="AB1740" s="169" t="s">
        <v>1179</v>
      </c>
      <c r="AC1740" s="169" t="s">
        <v>1180</v>
      </c>
      <c r="AD1740" s="170">
        <v>3202008</v>
      </c>
      <c r="AE1740" s="169" t="s">
        <v>1181</v>
      </c>
      <c r="AF1740" s="169" t="s">
        <v>1286</v>
      </c>
      <c r="AG1740" s="168" t="s">
        <v>1192</v>
      </c>
      <c r="AH1740" s="192"/>
    </row>
    <row r="1741" spans="1:34" ht="98.25" customHeight="1" x14ac:dyDescent="0.25">
      <c r="A1741" s="192"/>
      <c r="B1741" s="168" t="s">
        <v>1314</v>
      </c>
      <c r="C1741" s="168" t="s">
        <v>1388</v>
      </c>
      <c r="D1741" s="168" t="s">
        <v>1413</v>
      </c>
      <c r="E1741" s="183" t="s">
        <v>1413</v>
      </c>
      <c r="F1741" s="168" t="s">
        <v>1223</v>
      </c>
      <c r="G1741" s="183" t="s">
        <v>1312</v>
      </c>
      <c r="H1741" s="168" t="s">
        <v>1117</v>
      </c>
      <c r="I1741" s="168" t="s">
        <v>1118</v>
      </c>
      <c r="J1741" s="184">
        <v>18000</v>
      </c>
      <c r="K1741" s="185"/>
      <c r="L1741" s="168"/>
      <c r="M1741" s="185"/>
      <c r="N1741" s="168"/>
      <c r="O1741" s="168"/>
      <c r="P1741" s="168"/>
      <c r="Q1741" s="168"/>
      <c r="R1741" s="168"/>
      <c r="S1741" s="168"/>
      <c r="T1741" s="168"/>
      <c r="U1741" s="168"/>
      <c r="V1741" s="168"/>
      <c r="W1741" s="168" t="s">
        <v>1165</v>
      </c>
      <c r="X1741" s="183" t="s">
        <v>1160</v>
      </c>
      <c r="Y1741" s="168" t="s">
        <v>55</v>
      </c>
      <c r="Z1741" s="170">
        <v>2017011000179</v>
      </c>
      <c r="AA1741" s="170" t="s">
        <v>1238</v>
      </c>
      <c r="AB1741" s="169" t="s">
        <v>1179</v>
      </c>
      <c r="AC1741" s="169" t="s">
        <v>1180</v>
      </c>
      <c r="AD1741" s="170">
        <v>3202008</v>
      </c>
      <c r="AE1741" s="169" t="s">
        <v>1181</v>
      </c>
      <c r="AF1741" s="169" t="s">
        <v>1286</v>
      </c>
      <c r="AG1741" s="168" t="s">
        <v>1192</v>
      </c>
      <c r="AH1741" s="192"/>
    </row>
    <row r="1742" spans="1:34" ht="98.25" customHeight="1" x14ac:dyDescent="0.25">
      <c r="A1742" s="192"/>
      <c r="B1742" s="168" t="s">
        <v>1314</v>
      </c>
      <c r="C1742" s="168" t="s">
        <v>1388</v>
      </c>
      <c r="D1742" s="168" t="s">
        <v>1413</v>
      </c>
      <c r="E1742" s="183" t="s">
        <v>1413</v>
      </c>
      <c r="F1742" s="168" t="s">
        <v>1223</v>
      </c>
      <c r="G1742" s="183" t="s">
        <v>1312</v>
      </c>
      <c r="H1742" s="168" t="s">
        <v>1117</v>
      </c>
      <c r="I1742" s="168" t="s">
        <v>1118</v>
      </c>
      <c r="J1742" s="184">
        <v>20000</v>
      </c>
      <c r="K1742" s="185"/>
      <c r="L1742" s="168"/>
      <c r="M1742" s="185"/>
      <c r="N1742" s="168"/>
      <c r="O1742" s="168"/>
      <c r="P1742" s="168"/>
      <c r="Q1742" s="168"/>
      <c r="R1742" s="168"/>
      <c r="S1742" s="168"/>
      <c r="T1742" s="168"/>
      <c r="U1742" s="168"/>
      <c r="V1742" s="168"/>
      <c r="W1742" s="168" t="s">
        <v>1165</v>
      </c>
      <c r="X1742" s="183" t="s">
        <v>1160</v>
      </c>
      <c r="Y1742" s="168" t="s">
        <v>55</v>
      </c>
      <c r="Z1742" s="170">
        <v>2017011000179</v>
      </c>
      <c r="AA1742" s="170" t="s">
        <v>1238</v>
      </c>
      <c r="AB1742" s="169" t="s">
        <v>1179</v>
      </c>
      <c r="AC1742" s="169" t="s">
        <v>1180</v>
      </c>
      <c r="AD1742" s="170">
        <v>3202008</v>
      </c>
      <c r="AE1742" s="169" t="s">
        <v>1181</v>
      </c>
      <c r="AF1742" s="169" t="s">
        <v>1286</v>
      </c>
      <c r="AG1742" s="168" t="s">
        <v>1192</v>
      </c>
      <c r="AH1742" s="192"/>
    </row>
    <row r="1743" spans="1:34" ht="98.25" customHeight="1" x14ac:dyDescent="0.25">
      <c r="A1743" s="192"/>
      <c r="B1743" s="168" t="s">
        <v>1314</v>
      </c>
      <c r="C1743" s="168" t="s">
        <v>1388</v>
      </c>
      <c r="D1743" s="168" t="s">
        <v>1413</v>
      </c>
      <c r="E1743" s="183" t="s">
        <v>1413</v>
      </c>
      <c r="F1743" s="168" t="s">
        <v>1223</v>
      </c>
      <c r="G1743" s="183" t="s">
        <v>1312</v>
      </c>
      <c r="H1743" s="168" t="s">
        <v>1117</v>
      </c>
      <c r="I1743" s="168" t="s">
        <v>1118</v>
      </c>
      <c r="J1743" s="184">
        <v>29000</v>
      </c>
      <c r="K1743" s="185"/>
      <c r="L1743" s="168"/>
      <c r="M1743" s="185"/>
      <c r="N1743" s="168"/>
      <c r="O1743" s="168"/>
      <c r="P1743" s="168"/>
      <c r="Q1743" s="168"/>
      <c r="R1743" s="168"/>
      <c r="S1743" s="168"/>
      <c r="T1743" s="168"/>
      <c r="U1743" s="168"/>
      <c r="V1743" s="168"/>
      <c r="W1743" s="168" t="s">
        <v>1165</v>
      </c>
      <c r="X1743" s="183" t="s">
        <v>1160</v>
      </c>
      <c r="Y1743" s="168" t="s">
        <v>55</v>
      </c>
      <c r="Z1743" s="170">
        <v>2017011000179</v>
      </c>
      <c r="AA1743" s="170" t="s">
        <v>1238</v>
      </c>
      <c r="AB1743" s="169" t="s">
        <v>1179</v>
      </c>
      <c r="AC1743" s="169" t="s">
        <v>1180</v>
      </c>
      <c r="AD1743" s="170">
        <v>3202008</v>
      </c>
      <c r="AE1743" s="169" t="s">
        <v>1181</v>
      </c>
      <c r="AF1743" s="169" t="s">
        <v>1286</v>
      </c>
      <c r="AG1743" s="168" t="s">
        <v>1192</v>
      </c>
      <c r="AH1743" s="192"/>
    </row>
    <row r="1744" spans="1:34" ht="98.25" customHeight="1" x14ac:dyDescent="0.25">
      <c r="A1744" s="192"/>
      <c r="B1744" s="168" t="s">
        <v>1314</v>
      </c>
      <c r="C1744" s="168" t="s">
        <v>1388</v>
      </c>
      <c r="D1744" s="168" t="s">
        <v>1413</v>
      </c>
      <c r="E1744" s="183" t="s">
        <v>1413</v>
      </c>
      <c r="F1744" s="168" t="s">
        <v>1223</v>
      </c>
      <c r="G1744" s="183" t="s">
        <v>1312</v>
      </c>
      <c r="H1744" s="168" t="s">
        <v>1117</v>
      </c>
      <c r="I1744" s="168" t="s">
        <v>1118</v>
      </c>
      <c r="J1744" s="184">
        <v>35000</v>
      </c>
      <c r="K1744" s="185"/>
      <c r="L1744" s="168"/>
      <c r="M1744" s="185"/>
      <c r="N1744" s="168"/>
      <c r="O1744" s="168"/>
      <c r="P1744" s="168"/>
      <c r="Q1744" s="168"/>
      <c r="R1744" s="168"/>
      <c r="S1744" s="168"/>
      <c r="T1744" s="168"/>
      <c r="U1744" s="168"/>
      <c r="V1744" s="168"/>
      <c r="W1744" s="168" t="s">
        <v>1165</v>
      </c>
      <c r="X1744" s="183" t="s">
        <v>1160</v>
      </c>
      <c r="Y1744" s="168" t="s">
        <v>55</v>
      </c>
      <c r="Z1744" s="170">
        <v>2017011000179</v>
      </c>
      <c r="AA1744" s="170" t="s">
        <v>1238</v>
      </c>
      <c r="AB1744" s="169" t="s">
        <v>1179</v>
      </c>
      <c r="AC1744" s="169" t="s">
        <v>1180</v>
      </c>
      <c r="AD1744" s="170">
        <v>3202008</v>
      </c>
      <c r="AE1744" s="169" t="s">
        <v>1181</v>
      </c>
      <c r="AF1744" s="169" t="s">
        <v>1286</v>
      </c>
      <c r="AG1744" s="168" t="s">
        <v>1192</v>
      </c>
      <c r="AH1744" s="192"/>
    </row>
    <row r="1745" spans="1:34" ht="98.25" customHeight="1" x14ac:dyDescent="0.25">
      <c r="A1745" s="192"/>
      <c r="B1745" s="168" t="s">
        <v>1314</v>
      </c>
      <c r="C1745" s="168" t="s">
        <v>1388</v>
      </c>
      <c r="D1745" s="168" t="s">
        <v>1413</v>
      </c>
      <c r="E1745" s="183" t="s">
        <v>1413</v>
      </c>
      <c r="F1745" s="168" t="s">
        <v>1223</v>
      </c>
      <c r="G1745" s="183" t="s">
        <v>1312</v>
      </c>
      <c r="H1745" s="168" t="s">
        <v>1117</v>
      </c>
      <c r="I1745" s="168" t="s">
        <v>1118</v>
      </c>
      <c r="J1745" s="184">
        <v>47000</v>
      </c>
      <c r="K1745" s="185"/>
      <c r="L1745" s="168"/>
      <c r="M1745" s="185"/>
      <c r="N1745" s="168"/>
      <c r="O1745" s="168"/>
      <c r="P1745" s="168"/>
      <c r="Q1745" s="168"/>
      <c r="R1745" s="168"/>
      <c r="S1745" s="168"/>
      <c r="T1745" s="168"/>
      <c r="U1745" s="168"/>
      <c r="V1745" s="168"/>
      <c r="W1745" s="168" t="s">
        <v>1165</v>
      </c>
      <c r="X1745" s="183" t="s">
        <v>1160</v>
      </c>
      <c r="Y1745" s="168" t="s">
        <v>55</v>
      </c>
      <c r="Z1745" s="170">
        <v>2017011000179</v>
      </c>
      <c r="AA1745" s="170" t="s">
        <v>1238</v>
      </c>
      <c r="AB1745" s="169" t="s">
        <v>1179</v>
      </c>
      <c r="AC1745" s="169" t="s">
        <v>1180</v>
      </c>
      <c r="AD1745" s="170">
        <v>3202008</v>
      </c>
      <c r="AE1745" s="169" t="s">
        <v>1181</v>
      </c>
      <c r="AF1745" s="169" t="s">
        <v>1286</v>
      </c>
      <c r="AG1745" s="168" t="s">
        <v>1192</v>
      </c>
      <c r="AH1745" s="192"/>
    </row>
    <row r="1746" spans="1:34" ht="98.25" customHeight="1" x14ac:dyDescent="0.25">
      <c r="A1746" s="192"/>
      <c r="B1746" s="168" t="s">
        <v>1314</v>
      </c>
      <c r="C1746" s="168" t="s">
        <v>1388</v>
      </c>
      <c r="D1746" s="168" t="s">
        <v>1413</v>
      </c>
      <c r="E1746" s="183" t="s">
        <v>1413</v>
      </c>
      <c r="F1746" s="168" t="s">
        <v>1223</v>
      </c>
      <c r="G1746" s="183" t="s">
        <v>1312</v>
      </c>
      <c r="H1746" s="168" t="s">
        <v>1117</v>
      </c>
      <c r="I1746" s="168" t="s">
        <v>1118</v>
      </c>
      <c r="J1746" s="184">
        <v>50000</v>
      </c>
      <c r="K1746" s="185"/>
      <c r="L1746" s="168"/>
      <c r="M1746" s="185"/>
      <c r="N1746" s="168"/>
      <c r="O1746" s="168"/>
      <c r="P1746" s="168"/>
      <c r="Q1746" s="168"/>
      <c r="R1746" s="168"/>
      <c r="S1746" s="168"/>
      <c r="T1746" s="168"/>
      <c r="U1746" s="168"/>
      <c r="V1746" s="168"/>
      <c r="W1746" s="168" t="s">
        <v>1165</v>
      </c>
      <c r="X1746" s="183" t="s">
        <v>1160</v>
      </c>
      <c r="Y1746" s="168" t="s">
        <v>55</v>
      </c>
      <c r="Z1746" s="170">
        <v>2017011000179</v>
      </c>
      <c r="AA1746" s="170" t="s">
        <v>1238</v>
      </c>
      <c r="AB1746" s="169" t="s">
        <v>1179</v>
      </c>
      <c r="AC1746" s="169" t="s">
        <v>1180</v>
      </c>
      <c r="AD1746" s="170">
        <v>3202008</v>
      </c>
      <c r="AE1746" s="169" t="s">
        <v>1181</v>
      </c>
      <c r="AF1746" s="169" t="s">
        <v>1286</v>
      </c>
      <c r="AG1746" s="168" t="s">
        <v>1192</v>
      </c>
      <c r="AH1746" s="192"/>
    </row>
    <row r="1747" spans="1:34" ht="98.25" customHeight="1" x14ac:dyDescent="0.25">
      <c r="A1747" s="192"/>
      <c r="B1747" s="168" t="s">
        <v>1314</v>
      </c>
      <c r="C1747" s="168" t="s">
        <v>1388</v>
      </c>
      <c r="D1747" s="168" t="s">
        <v>1413</v>
      </c>
      <c r="E1747" s="183" t="s">
        <v>1413</v>
      </c>
      <c r="F1747" s="168" t="s">
        <v>1223</v>
      </c>
      <c r="G1747" s="183" t="s">
        <v>1312</v>
      </c>
      <c r="H1747" s="168" t="s">
        <v>1117</v>
      </c>
      <c r="I1747" s="168" t="s">
        <v>1118</v>
      </c>
      <c r="J1747" s="184">
        <v>78500</v>
      </c>
      <c r="K1747" s="185"/>
      <c r="L1747" s="168"/>
      <c r="M1747" s="185"/>
      <c r="N1747" s="168"/>
      <c r="O1747" s="168"/>
      <c r="P1747" s="168"/>
      <c r="Q1747" s="168"/>
      <c r="R1747" s="168"/>
      <c r="S1747" s="168"/>
      <c r="T1747" s="168"/>
      <c r="U1747" s="168"/>
      <c r="V1747" s="168"/>
      <c r="W1747" s="168" t="s">
        <v>1165</v>
      </c>
      <c r="X1747" s="183" t="s">
        <v>1160</v>
      </c>
      <c r="Y1747" s="168" t="s">
        <v>55</v>
      </c>
      <c r="Z1747" s="170">
        <v>2017011000179</v>
      </c>
      <c r="AA1747" s="170" t="s">
        <v>1238</v>
      </c>
      <c r="AB1747" s="169" t="s">
        <v>1179</v>
      </c>
      <c r="AC1747" s="169" t="s">
        <v>1180</v>
      </c>
      <c r="AD1747" s="170">
        <v>3202008</v>
      </c>
      <c r="AE1747" s="169" t="s">
        <v>1181</v>
      </c>
      <c r="AF1747" s="169" t="s">
        <v>1286</v>
      </c>
      <c r="AG1747" s="168" t="s">
        <v>1192</v>
      </c>
      <c r="AH1747" s="192"/>
    </row>
    <row r="1748" spans="1:34" ht="98.25" customHeight="1" x14ac:dyDescent="0.25">
      <c r="A1748" s="192"/>
      <c r="B1748" s="168" t="s">
        <v>1314</v>
      </c>
      <c r="C1748" s="168" t="s">
        <v>1388</v>
      </c>
      <c r="D1748" s="168" t="s">
        <v>1413</v>
      </c>
      <c r="E1748" s="183" t="s">
        <v>1413</v>
      </c>
      <c r="F1748" s="168" t="s">
        <v>1223</v>
      </c>
      <c r="G1748" s="183" t="s">
        <v>1312</v>
      </c>
      <c r="H1748" s="168" t="s">
        <v>1117</v>
      </c>
      <c r="I1748" s="168" t="s">
        <v>1118</v>
      </c>
      <c r="J1748" s="184">
        <v>500000</v>
      </c>
      <c r="K1748" s="185"/>
      <c r="L1748" s="168"/>
      <c r="M1748" s="185"/>
      <c r="N1748" s="168"/>
      <c r="O1748" s="168"/>
      <c r="P1748" s="168"/>
      <c r="Q1748" s="168"/>
      <c r="R1748" s="168"/>
      <c r="S1748" s="168"/>
      <c r="T1748" s="168"/>
      <c r="U1748" s="168"/>
      <c r="V1748" s="168"/>
      <c r="W1748" s="168" t="s">
        <v>1165</v>
      </c>
      <c r="X1748" s="183" t="s">
        <v>1160</v>
      </c>
      <c r="Y1748" s="168" t="s">
        <v>55</v>
      </c>
      <c r="Z1748" s="170">
        <v>2017011000179</v>
      </c>
      <c r="AA1748" s="170" t="s">
        <v>1238</v>
      </c>
      <c r="AB1748" s="169" t="s">
        <v>1179</v>
      </c>
      <c r="AC1748" s="169" t="s">
        <v>1180</v>
      </c>
      <c r="AD1748" s="170">
        <v>3202008</v>
      </c>
      <c r="AE1748" s="169" t="s">
        <v>1181</v>
      </c>
      <c r="AF1748" s="169" t="s">
        <v>1319</v>
      </c>
      <c r="AG1748" s="168" t="s">
        <v>1150</v>
      </c>
      <c r="AH1748" s="192"/>
    </row>
    <row r="1749" spans="1:34" ht="98.25" customHeight="1" x14ac:dyDescent="0.25">
      <c r="A1749" s="192"/>
      <c r="B1749" s="168" t="s">
        <v>1314</v>
      </c>
      <c r="C1749" s="168" t="s">
        <v>1388</v>
      </c>
      <c r="D1749" s="168" t="s">
        <v>1413</v>
      </c>
      <c r="E1749" s="183" t="s">
        <v>1413</v>
      </c>
      <c r="F1749" s="168" t="s">
        <v>1223</v>
      </c>
      <c r="G1749" s="183" t="s">
        <v>1312</v>
      </c>
      <c r="H1749" s="168" t="s">
        <v>1117</v>
      </c>
      <c r="I1749" s="168" t="s">
        <v>1118</v>
      </c>
      <c r="J1749" s="184">
        <v>0</v>
      </c>
      <c r="K1749" s="185"/>
      <c r="L1749" s="168"/>
      <c r="M1749" s="185"/>
      <c r="N1749" s="168"/>
      <c r="O1749" s="168"/>
      <c r="P1749" s="168"/>
      <c r="Q1749" s="168"/>
      <c r="R1749" s="168"/>
      <c r="S1749" s="168"/>
      <c r="T1749" s="168"/>
      <c r="U1749" s="168"/>
      <c r="V1749" s="168"/>
      <c r="W1749" s="168" t="s">
        <v>1165</v>
      </c>
      <c r="X1749" s="183" t="s">
        <v>1160</v>
      </c>
      <c r="Y1749" s="168" t="s">
        <v>55</v>
      </c>
      <c r="Z1749" s="170">
        <v>2017011000179</v>
      </c>
      <c r="AA1749" s="170" t="s">
        <v>1238</v>
      </c>
      <c r="AB1749" s="169" t="s">
        <v>1179</v>
      </c>
      <c r="AC1749" s="169" t="s">
        <v>1180</v>
      </c>
      <c r="AD1749" s="170">
        <v>3202008</v>
      </c>
      <c r="AE1749" s="169" t="s">
        <v>1181</v>
      </c>
      <c r="AF1749" s="169" t="s">
        <v>1319</v>
      </c>
      <c r="AG1749" s="168" t="s">
        <v>1192</v>
      </c>
      <c r="AH1749" s="192"/>
    </row>
    <row r="1750" spans="1:34" ht="98.25" customHeight="1" x14ac:dyDescent="0.25">
      <c r="A1750" s="192"/>
      <c r="B1750" s="168" t="s">
        <v>1314</v>
      </c>
      <c r="C1750" s="168" t="s">
        <v>1388</v>
      </c>
      <c r="D1750" s="168" t="s">
        <v>1413</v>
      </c>
      <c r="E1750" s="183" t="s">
        <v>1413</v>
      </c>
      <c r="F1750" s="168" t="s">
        <v>1223</v>
      </c>
      <c r="G1750" s="183" t="s">
        <v>1312</v>
      </c>
      <c r="H1750" s="168" t="s">
        <v>1117</v>
      </c>
      <c r="I1750" s="168" t="s">
        <v>1118</v>
      </c>
      <c r="J1750" s="184">
        <v>2700000</v>
      </c>
      <c r="K1750" s="185"/>
      <c r="L1750" s="168"/>
      <c r="M1750" s="185"/>
      <c r="N1750" s="168"/>
      <c r="O1750" s="168"/>
      <c r="P1750" s="168"/>
      <c r="Q1750" s="168"/>
      <c r="R1750" s="168"/>
      <c r="S1750" s="168"/>
      <c r="T1750" s="168"/>
      <c r="U1750" s="168"/>
      <c r="V1750" s="168"/>
      <c r="W1750" s="168" t="s">
        <v>1165</v>
      </c>
      <c r="X1750" s="183" t="s">
        <v>1160</v>
      </c>
      <c r="Y1750" s="168" t="s">
        <v>55</v>
      </c>
      <c r="Z1750" s="170">
        <v>2017011000179</v>
      </c>
      <c r="AA1750" s="170" t="s">
        <v>1238</v>
      </c>
      <c r="AB1750" s="169" t="s">
        <v>1179</v>
      </c>
      <c r="AC1750" s="169" t="s">
        <v>1180</v>
      </c>
      <c r="AD1750" s="170">
        <v>3202008</v>
      </c>
      <c r="AE1750" s="169" t="s">
        <v>1181</v>
      </c>
      <c r="AF1750" s="169" t="s">
        <v>1286</v>
      </c>
      <c r="AG1750" s="168" t="s">
        <v>1150</v>
      </c>
      <c r="AH1750" s="192"/>
    </row>
    <row r="1751" spans="1:34" ht="98.25" customHeight="1" x14ac:dyDescent="0.25">
      <c r="A1751" s="192"/>
      <c r="B1751" s="168" t="s">
        <v>1314</v>
      </c>
      <c r="C1751" s="168" t="s">
        <v>1388</v>
      </c>
      <c r="D1751" s="168" t="s">
        <v>1413</v>
      </c>
      <c r="E1751" s="183" t="s">
        <v>1413</v>
      </c>
      <c r="F1751" s="168" t="s">
        <v>1116</v>
      </c>
      <c r="G1751" s="183" t="s">
        <v>1158</v>
      </c>
      <c r="H1751" s="168" t="s">
        <v>1117</v>
      </c>
      <c r="I1751" s="168" t="s">
        <v>1118</v>
      </c>
      <c r="J1751" s="184">
        <v>700000</v>
      </c>
      <c r="K1751" s="185"/>
      <c r="L1751" s="168"/>
      <c r="M1751" s="185"/>
      <c r="N1751" s="168"/>
      <c r="O1751" s="168"/>
      <c r="P1751" s="168"/>
      <c r="Q1751" s="168"/>
      <c r="R1751" s="168"/>
      <c r="S1751" s="168"/>
      <c r="T1751" s="168"/>
      <c r="U1751" s="168"/>
      <c r="V1751" s="168"/>
      <c r="W1751" s="168" t="s">
        <v>1119</v>
      </c>
      <c r="X1751" s="183" t="s">
        <v>1160</v>
      </c>
      <c r="Y1751" s="168" t="s">
        <v>363</v>
      </c>
      <c r="Z1751" s="170">
        <v>2019011000081</v>
      </c>
      <c r="AA1751" s="170" t="s">
        <v>1161</v>
      </c>
      <c r="AB1751" s="169" t="s">
        <v>1120</v>
      </c>
      <c r="AC1751" s="169" t="s">
        <v>1121</v>
      </c>
      <c r="AD1751" s="170">
        <v>3299054</v>
      </c>
      <c r="AE1751" s="169" t="s">
        <v>1122</v>
      </c>
      <c r="AF1751" s="169" t="s">
        <v>1125</v>
      </c>
      <c r="AG1751" s="168" t="s">
        <v>1126</v>
      </c>
      <c r="AH1751" s="192"/>
    </row>
    <row r="1752" spans="1:34" ht="98.25" customHeight="1" x14ac:dyDescent="0.25">
      <c r="A1752" s="192"/>
      <c r="B1752" s="168" t="s">
        <v>1314</v>
      </c>
      <c r="C1752" s="168" t="s">
        <v>1388</v>
      </c>
      <c r="D1752" s="168" t="s">
        <v>1413</v>
      </c>
      <c r="E1752" s="183" t="s">
        <v>1413</v>
      </c>
      <c r="F1752" s="168" t="s">
        <v>1116</v>
      </c>
      <c r="G1752" s="183" t="s">
        <v>1158</v>
      </c>
      <c r="H1752" s="168" t="s">
        <v>1117</v>
      </c>
      <c r="I1752" s="168" t="s">
        <v>1118</v>
      </c>
      <c r="J1752" s="184">
        <v>1249996</v>
      </c>
      <c r="K1752" s="185"/>
      <c r="L1752" s="168"/>
      <c r="M1752" s="185"/>
      <c r="N1752" s="168"/>
      <c r="O1752" s="168"/>
      <c r="P1752" s="168"/>
      <c r="Q1752" s="168"/>
      <c r="R1752" s="168"/>
      <c r="S1752" s="168"/>
      <c r="T1752" s="168"/>
      <c r="U1752" s="168"/>
      <c r="V1752" s="168"/>
      <c r="W1752" s="168" t="s">
        <v>1119</v>
      </c>
      <c r="X1752" s="183" t="s">
        <v>1160</v>
      </c>
      <c r="Y1752" s="168" t="s">
        <v>363</v>
      </c>
      <c r="Z1752" s="170">
        <v>2019011000081</v>
      </c>
      <c r="AA1752" s="170" t="s">
        <v>1161</v>
      </c>
      <c r="AB1752" s="169" t="s">
        <v>1120</v>
      </c>
      <c r="AC1752" s="169" t="s">
        <v>1121</v>
      </c>
      <c r="AD1752" s="170">
        <v>3299054</v>
      </c>
      <c r="AE1752" s="169" t="s">
        <v>1122</v>
      </c>
      <c r="AF1752" s="169" t="s">
        <v>1125</v>
      </c>
      <c r="AG1752" s="168" t="s">
        <v>1126</v>
      </c>
      <c r="AH1752" s="192"/>
    </row>
    <row r="1753" spans="1:34" ht="98.25" customHeight="1" x14ac:dyDescent="0.25">
      <c r="A1753" s="192"/>
      <c r="B1753" s="168" t="s">
        <v>1314</v>
      </c>
      <c r="C1753" s="168" t="s">
        <v>1388</v>
      </c>
      <c r="D1753" s="168" t="s">
        <v>1413</v>
      </c>
      <c r="E1753" s="183" t="s">
        <v>1413</v>
      </c>
      <c r="F1753" s="168" t="s">
        <v>1152</v>
      </c>
      <c r="G1753" s="183" t="s">
        <v>1158</v>
      </c>
      <c r="H1753" s="168" t="s">
        <v>1320</v>
      </c>
      <c r="I1753" s="168" t="s">
        <v>1118</v>
      </c>
      <c r="J1753" s="186">
        <v>0</v>
      </c>
      <c r="K1753" s="185">
        <v>0</v>
      </c>
      <c r="L1753" s="168">
        <v>0</v>
      </c>
      <c r="M1753" s="185">
        <v>0</v>
      </c>
      <c r="N1753" s="168">
        <v>0</v>
      </c>
      <c r="O1753" s="168">
        <v>0</v>
      </c>
      <c r="P1753" s="168">
        <v>0</v>
      </c>
      <c r="Q1753" s="168">
        <v>0</v>
      </c>
      <c r="R1753" s="168">
        <v>0</v>
      </c>
      <c r="S1753" s="168">
        <v>0</v>
      </c>
      <c r="T1753" s="168">
        <v>0</v>
      </c>
      <c r="U1753" s="168">
        <v>0</v>
      </c>
      <c r="V1753" s="168">
        <v>0</v>
      </c>
      <c r="W1753" s="168" t="s">
        <v>1165</v>
      </c>
      <c r="X1753" s="183" t="s">
        <v>1160</v>
      </c>
      <c r="Y1753" s="168" t="s">
        <v>55</v>
      </c>
      <c r="Z1753" s="170">
        <v>2017011000179</v>
      </c>
      <c r="AA1753" s="170" t="s">
        <v>1238</v>
      </c>
      <c r="AB1753" s="169" t="s">
        <v>1179</v>
      </c>
      <c r="AC1753" s="169" t="s">
        <v>1338</v>
      </c>
      <c r="AD1753" s="170">
        <v>3202035</v>
      </c>
      <c r="AE1753" s="169" t="s">
        <v>1339</v>
      </c>
      <c r="AF1753" s="169" t="s">
        <v>1340</v>
      </c>
      <c r="AG1753" s="168" t="s">
        <v>1311</v>
      </c>
      <c r="AH1753" s="192"/>
    </row>
    <row r="1754" spans="1:34" ht="98.25" customHeight="1" x14ac:dyDescent="0.25">
      <c r="A1754" s="192"/>
      <c r="B1754" s="168" t="s">
        <v>1314</v>
      </c>
      <c r="C1754" s="168" t="s">
        <v>1388</v>
      </c>
      <c r="D1754" s="168" t="s">
        <v>1413</v>
      </c>
      <c r="E1754" s="183" t="s">
        <v>1413</v>
      </c>
      <c r="F1754" s="168" t="s">
        <v>1223</v>
      </c>
      <c r="G1754" s="183" t="s">
        <v>1312</v>
      </c>
      <c r="H1754" s="168" t="s">
        <v>1117</v>
      </c>
      <c r="I1754" s="168" t="s">
        <v>1118</v>
      </c>
      <c r="J1754" s="186">
        <v>5000000</v>
      </c>
      <c r="K1754" s="185" t="s">
        <v>1159</v>
      </c>
      <c r="L1754" s="168" t="s">
        <v>1159</v>
      </c>
      <c r="M1754" s="185" t="s">
        <v>1159</v>
      </c>
      <c r="N1754" s="168" t="s">
        <v>1159</v>
      </c>
      <c r="O1754" s="168" t="s">
        <v>1159</v>
      </c>
      <c r="P1754" s="168" t="s">
        <v>1159</v>
      </c>
      <c r="Q1754" s="168" t="s">
        <v>1159</v>
      </c>
      <c r="R1754" s="168" t="s">
        <v>1159</v>
      </c>
      <c r="S1754" s="168" t="s">
        <v>1159</v>
      </c>
      <c r="T1754" s="168" t="s">
        <v>1159</v>
      </c>
      <c r="U1754" s="168" t="s">
        <v>1159</v>
      </c>
      <c r="V1754" s="168" t="s">
        <v>1159</v>
      </c>
      <c r="W1754" s="168" t="s">
        <v>1165</v>
      </c>
      <c r="X1754" s="183" t="s">
        <v>1160</v>
      </c>
      <c r="Y1754" s="168" t="s">
        <v>55</v>
      </c>
      <c r="Z1754" s="170">
        <v>2017011000179</v>
      </c>
      <c r="AA1754" s="170" t="s">
        <v>1238</v>
      </c>
      <c r="AB1754" s="169" t="s">
        <v>1179</v>
      </c>
      <c r="AC1754" s="169" t="s">
        <v>1180</v>
      </c>
      <c r="AD1754" s="170">
        <v>3202008</v>
      </c>
      <c r="AE1754" s="169" t="s">
        <v>1181</v>
      </c>
      <c r="AF1754" s="169" t="s">
        <v>1319</v>
      </c>
      <c r="AG1754" s="168" t="s">
        <v>1150</v>
      </c>
      <c r="AH1754" s="192"/>
    </row>
    <row r="1755" spans="1:34" ht="98.25" customHeight="1" x14ac:dyDescent="0.25">
      <c r="A1755" s="192"/>
      <c r="B1755" s="168" t="s">
        <v>1314</v>
      </c>
      <c r="C1755" s="168" t="s">
        <v>1388</v>
      </c>
      <c r="D1755" s="168" t="s">
        <v>1413</v>
      </c>
      <c r="E1755" s="183" t="s">
        <v>1413</v>
      </c>
      <c r="F1755" s="168" t="s">
        <v>1223</v>
      </c>
      <c r="G1755" s="183" t="s">
        <v>1312</v>
      </c>
      <c r="H1755" s="168" t="s">
        <v>1117</v>
      </c>
      <c r="I1755" s="168" t="s">
        <v>1118</v>
      </c>
      <c r="J1755" s="186">
        <v>25243711</v>
      </c>
      <c r="K1755" s="185" t="s">
        <v>1159</v>
      </c>
      <c r="L1755" s="168" t="s">
        <v>1159</v>
      </c>
      <c r="M1755" s="185" t="s">
        <v>1159</v>
      </c>
      <c r="N1755" s="168" t="s">
        <v>1159</v>
      </c>
      <c r="O1755" s="168" t="s">
        <v>1159</v>
      </c>
      <c r="P1755" s="168" t="s">
        <v>1159</v>
      </c>
      <c r="Q1755" s="168" t="s">
        <v>1159</v>
      </c>
      <c r="R1755" s="168" t="s">
        <v>1159</v>
      </c>
      <c r="S1755" s="168" t="s">
        <v>1159</v>
      </c>
      <c r="T1755" s="168" t="s">
        <v>1159</v>
      </c>
      <c r="U1755" s="168" t="s">
        <v>1159</v>
      </c>
      <c r="V1755" s="168" t="s">
        <v>1159</v>
      </c>
      <c r="W1755" s="168" t="s">
        <v>1165</v>
      </c>
      <c r="X1755" s="183" t="s">
        <v>1160</v>
      </c>
      <c r="Y1755" s="168" t="s">
        <v>55</v>
      </c>
      <c r="Z1755" s="170">
        <v>2017011000179</v>
      </c>
      <c r="AA1755" s="170" t="s">
        <v>1238</v>
      </c>
      <c r="AB1755" s="169" t="s">
        <v>1179</v>
      </c>
      <c r="AC1755" s="169" t="s">
        <v>1308</v>
      </c>
      <c r="AD1755" s="170">
        <v>3202033</v>
      </c>
      <c r="AE1755" s="169" t="s">
        <v>1309</v>
      </c>
      <c r="AF1755" s="169" t="s">
        <v>1310</v>
      </c>
      <c r="AG1755" s="168" t="s">
        <v>1311</v>
      </c>
      <c r="AH1755" s="192"/>
    </row>
    <row r="1756" spans="1:34" ht="98.25" customHeight="1" x14ac:dyDescent="0.25">
      <c r="A1756" s="192"/>
      <c r="B1756" s="168" t="s">
        <v>1314</v>
      </c>
      <c r="C1756" s="168" t="s">
        <v>1388</v>
      </c>
      <c r="D1756" s="168" t="s">
        <v>1413</v>
      </c>
      <c r="E1756" s="183" t="s">
        <v>1413</v>
      </c>
      <c r="F1756" s="168" t="s">
        <v>1152</v>
      </c>
      <c r="G1756" s="183" t="s">
        <v>1158</v>
      </c>
      <c r="H1756" s="168" t="s">
        <v>1320</v>
      </c>
      <c r="I1756" s="168" t="s">
        <v>1118</v>
      </c>
      <c r="J1756" s="186">
        <v>191320957</v>
      </c>
      <c r="K1756" s="185" t="s">
        <v>1159</v>
      </c>
      <c r="L1756" s="168" t="s">
        <v>1159</v>
      </c>
      <c r="M1756" s="185" t="s">
        <v>1159</v>
      </c>
      <c r="N1756" s="168" t="s">
        <v>1159</v>
      </c>
      <c r="O1756" s="168" t="s">
        <v>1159</v>
      </c>
      <c r="P1756" s="168" t="s">
        <v>1159</v>
      </c>
      <c r="Q1756" s="168" t="s">
        <v>1159</v>
      </c>
      <c r="R1756" s="168" t="s">
        <v>1159</v>
      </c>
      <c r="S1756" s="168" t="s">
        <v>1159</v>
      </c>
      <c r="T1756" s="168" t="s">
        <v>1159</v>
      </c>
      <c r="U1756" s="168" t="s">
        <v>1159</v>
      </c>
      <c r="V1756" s="168" t="s">
        <v>1159</v>
      </c>
      <c r="W1756" s="168" t="s">
        <v>1165</v>
      </c>
      <c r="X1756" s="183" t="s">
        <v>1160</v>
      </c>
      <c r="Y1756" s="168" t="s">
        <v>55</v>
      </c>
      <c r="Z1756" s="170">
        <v>2017011000179</v>
      </c>
      <c r="AA1756" s="170" t="s">
        <v>1238</v>
      </c>
      <c r="AB1756" s="169" t="s">
        <v>1179</v>
      </c>
      <c r="AC1756" s="169" t="s">
        <v>1308</v>
      </c>
      <c r="AD1756" s="170">
        <v>3202033</v>
      </c>
      <c r="AE1756" s="169" t="s">
        <v>1309</v>
      </c>
      <c r="AF1756" s="169" t="s">
        <v>1310</v>
      </c>
      <c r="AG1756" s="168" t="s">
        <v>1311</v>
      </c>
      <c r="AH1756" s="192"/>
    </row>
    <row r="1757" spans="1:34" ht="98.25" customHeight="1" x14ac:dyDescent="0.25">
      <c r="A1757" s="192"/>
      <c r="B1757" s="168" t="s">
        <v>1314</v>
      </c>
      <c r="C1757" s="168" t="s">
        <v>1388</v>
      </c>
      <c r="D1757" s="168" t="s">
        <v>1413</v>
      </c>
      <c r="E1757" s="183" t="s">
        <v>1413</v>
      </c>
      <c r="F1757" s="168" t="s">
        <v>1152</v>
      </c>
      <c r="G1757" s="183" t="s">
        <v>1158</v>
      </c>
      <c r="H1757" s="168" t="s">
        <v>1320</v>
      </c>
      <c r="I1757" s="168" t="s">
        <v>1118</v>
      </c>
      <c r="J1757" s="186">
        <v>100000000</v>
      </c>
      <c r="K1757" s="185" t="s">
        <v>1159</v>
      </c>
      <c r="L1757" s="168" t="s">
        <v>1159</v>
      </c>
      <c r="M1757" s="185" t="s">
        <v>1159</v>
      </c>
      <c r="N1757" s="168" t="s">
        <v>1159</v>
      </c>
      <c r="O1757" s="168" t="s">
        <v>1159</v>
      </c>
      <c r="P1757" s="168" t="s">
        <v>1159</v>
      </c>
      <c r="Q1757" s="168" t="s">
        <v>1159</v>
      </c>
      <c r="R1757" s="168" t="s">
        <v>1159</v>
      </c>
      <c r="S1757" s="168" t="s">
        <v>1159</v>
      </c>
      <c r="T1757" s="168" t="s">
        <v>1159</v>
      </c>
      <c r="U1757" s="168" t="s">
        <v>1159</v>
      </c>
      <c r="V1757" s="168" t="s">
        <v>1159</v>
      </c>
      <c r="W1757" s="168" t="s">
        <v>1165</v>
      </c>
      <c r="X1757" s="183" t="s">
        <v>1160</v>
      </c>
      <c r="Y1757" s="168" t="s">
        <v>55</v>
      </c>
      <c r="Z1757" s="170">
        <v>2017011000179</v>
      </c>
      <c r="AA1757" s="170" t="s">
        <v>1238</v>
      </c>
      <c r="AB1757" s="169" t="s">
        <v>1179</v>
      </c>
      <c r="AC1757" s="169" t="s">
        <v>1338</v>
      </c>
      <c r="AD1757" s="170">
        <v>3202035</v>
      </c>
      <c r="AE1757" s="169" t="s">
        <v>1412</v>
      </c>
      <c r="AF1757" s="169" t="s">
        <v>1411</v>
      </c>
      <c r="AG1757" s="168" t="s">
        <v>1311</v>
      </c>
      <c r="AH1757" s="192"/>
    </row>
    <row r="1758" spans="1:34" ht="98.25" customHeight="1" x14ac:dyDescent="0.25">
      <c r="A1758" s="192"/>
      <c r="B1758" s="168" t="s">
        <v>1314</v>
      </c>
      <c r="C1758" s="168" t="s">
        <v>1388</v>
      </c>
      <c r="D1758" s="168" t="s">
        <v>1413</v>
      </c>
      <c r="E1758" s="183" t="s">
        <v>1413</v>
      </c>
      <c r="F1758" s="168" t="s">
        <v>1152</v>
      </c>
      <c r="G1758" s="183" t="s">
        <v>1158</v>
      </c>
      <c r="H1758" s="168" t="s">
        <v>1320</v>
      </c>
      <c r="I1758" s="168" t="s">
        <v>1118</v>
      </c>
      <c r="J1758" s="186">
        <v>100000000</v>
      </c>
      <c r="K1758" s="185" t="s">
        <v>1159</v>
      </c>
      <c r="L1758" s="168" t="s">
        <v>1159</v>
      </c>
      <c r="M1758" s="185" t="s">
        <v>1159</v>
      </c>
      <c r="N1758" s="168" t="s">
        <v>1159</v>
      </c>
      <c r="O1758" s="168" t="s">
        <v>1159</v>
      </c>
      <c r="P1758" s="168" t="s">
        <v>1159</v>
      </c>
      <c r="Q1758" s="168" t="s">
        <v>1159</v>
      </c>
      <c r="R1758" s="168" t="s">
        <v>1159</v>
      </c>
      <c r="S1758" s="168" t="s">
        <v>1159</v>
      </c>
      <c r="T1758" s="168" t="s">
        <v>1159</v>
      </c>
      <c r="U1758" s="168" t="s">
        <v>1159</v>
      </c>
      <c r="V1758" s="168" t="s">
        <v>1159</v>
      </c>
      <c r="W1758" s="168" t="s">
        <v>1165</v>
      </c>
      <c r="X1758" s="183" t="s">
        <v>1160</v>
      </c>
      <c r="Y1758" s="168" t="s">
        <v>55</v>
      </c>
      <c r="Z1758" s="170">
        <v>2017011000179</v>
      </c>
      <c r="AA1758" s="170" t="s">
        <v>1238</v>
      </c>
      <c r="AB1758" s="169" t="s">
        <v>1179</v>
      </c>
      <c r="AC1758" s="169" t="s">
        <v>1235</v>
      </c>
      <c r="AD1758" s="170">
        <v>3202036</v>
      </c>
      <c r="AE1758" s="169" t="s">
        <v>1321</v>
      </c>
      <c r="AF1758" s="169" t="s">
        <v>1322</v>
      </c>
      <c r="AG1758" s="168" t="s">
        <v>1311</v>
      </c>
      <c r="AH1758" s="192"/>
    </row>
    <row r="1759" spans="1:34" ht="98.25" customHeight="1" x14ac:dyDescent="0.25">
      <c r="A1759" s="192"/>
      <c r="B1759" s="168" t="s">
        <v>1314</v>
      </c>
      <c r="C1759" s="168" t="s">
        <v>1388</v>
      </c>
      <c r="D1759" s="168" t="s">
        <v>1413</v>
      </c>
      <c r="E1759" s="183" t="s">
        <v>1413</v>
      </c>
      <c r="F1759" s="168" t="s">
        <v>1152</v>
      </c>
      <c r="G1759" s="183" t="s">
        <v>1158</v>
      </c>
      <c r="H1759" s="168" t="s">
        <v>1320</v>
      </c>
      <c r="I1759" s="168" t="s">
        <v>1118</v>
      </c>
      <c r="J1759" s="186">
        <v>100000000</v>
      </c>
      <c r="K1759" s="185" t="s">
        <v>1159</v>
      </c>
      <c r="L1759" s="168" t="s">
        <v>1159</v>
      </c>
      <c r="M1759" s="185" t="s">
        <v>1159</v>
      </c>
      <c r="N1759" s="168" t="s">
        <v>1159</v>
      </c>
      <c r="O1759" s="168" t="s">
        <v>1159</v>
      </c>
      <c r="P1759" s="168" t="s">
        <v>1159</v>
      </c>
      <c r="Q1759" s="168" t="s">
        <v>1159</v>
      </c>
      <c r="R1759" s="168" t="s">
        <v>1159</v>
      </c>
      <c r="S1759" s="168" t="s">
        <v>1159</v>
      </c>
      <c r="T1759" s="168" t="s">
        <v>1159</v>
      </c>
      <c r="U1759" s="168" t="s">
        <v>1159</v>
      </c>
      <c r="V1759" s="168" t="s">
        <v>1159</v>
      </c>
      <c r="W1759" s="168" t="s">
        <v>1165</v>
      </c>
      <c r="X1759" s="183" t="s">
        <v>1160</v>
      </c>
      <c r="Y1759" s="168" t="s">
        <v>55</v>
      </c>
      <c r="Z1759" s="170">
        <v>2017011000179</v>
      </c>
      <c r="AA1759" s="170" t="s">
        <v>1238</v>
      </c>
      <c r="AB1759" s="169" t="s">
        <v>1179</v>
      </c>
      <c r="AC1759" s="169" t="s">
        <v>1235</v>
      </c>
      <c r="AD1759" s="170">
        <v>3202036</v>
      </c>
      <c r="AE1759" s="169" t="s">
        <v>1347</v>
      </c>
      <c r="AF1759" s="169" t="s">
        <v>1348</v>
      </c>
      <c r="AG1759" s="168" t="s">
        <v>1192</v>
      </c>
      <c r="AH1759" s="192"/>
    </row>
    <row r="1760" spans="1:34" ht="98.25" customHeight="1" x14ac:dyDescent="0.25">
      <c r="A1760" s="192"/>
      <c r="B1760" s="168" t="s">
        <v>1314</v>
      </c>
      <c r="C1760" s="168" t="s">
        <v>1388</v>
      </c>
      <c r="D1760" s="168" t="s">
        <v>1413</v>
      </c>
      <c r="E1760" s="183" t="s">
        <v>1413</v>
      </c>
      <c r="F1760" s="168" t="s">
        <v>1223</v>
      </c>
      <c r="G1760" s="183" t="s">
        <v>1312</v>
      </c>
      <c r="H1760" s="168" t="s">
        <v>1117</v>
      </c>
      <c r="I1760" s="168" t="s">
        <v>1118</v>
      </c>
      <c r="J1760" s="186">
        <v>800000</v>
      </c>
      <c r="K1760" s="185"/>
      <c r="L1760" s="168"/>
      <c r="M1760" s="185"/>
      <c r="N1760" s="168"/>
      <c r="O1760" s="168"/>
      <c r="P1760" s="168"/>
      <c r="Q1760" s="168"/>
      <c r="R1760" s="168"/>
      <c r="S1760" s="168"/>
      <c r="T1760" s="168"/>
      <c r="U1760" s="168"/>
      <c r="V1760" s="168"/>
      <c r="W1760" s="168" t="s">
        <v>1165</v>
      </c>
      <c r="X1760" s="183" t="s">
        <v>1160</v>
      </c>
      <c r="Y1760" s="168" t="s">
        <v>55</v>
      </c>
      <c r="Z1760" s="170">
        <v>2017011000179</v>
      </c>
      <c r="AA1760" s="170" t="s">
        <v>1238</v>
      </c>
      <c r="AB1760" s="169" t="s">
        <v>1166</v>
      </c>
      <c r="AC1760" s="169" t="s">
        <v>1167</v>
      </c>
      <c r="AD1760" s="170">
        <v>3202032</v>
      </c>
      <c r="AE1760" s="169" t="s">
        <v>1217</v>
      </c>
      <c r="AF1760" s="169" t="s">
        <v>1289</v>
      </c>
      <c r="AG1760" s="168" t="s">
        <v>1147</v>
      </c>
      <c r="AH1760" s="192"/>
    </row>
    <row r="1761" spans="1:34" ht="98.25" customHeight="1" x14ac:dyDescent="0.25">
      <c r="A1761" s="192"/>
      <c r="B1761" s="168" t="s">
        <v>1314</v>
      </c>
      <c r="C1761" s="168" t="s">
        <v>1388</v>
      </c>
      <c r="D1761" s="168" t="s">
        <v>1413</v>
      </c>
      <c r="E1761" s="183" t="s">
        <v>1413</v>
      </c>
      <c r="F1761" s="168" t="s">
        <v>1152</v>
      </c>
      <c r="G1761" s="183" t="s">
        <v>1158</v>
      </c>
      <c r="H1761" s="168" t="s">
        <v>1117</v>
      </c>
      <c r="I1761" s="168" t="s">
        <v>1118</v>
      </c>
      <c r="J1761" s="186">
        <v>0</v>
      </c>
      <c r="K1761" s="185"/>
      <c r="L1761" s="168"/>
      <c r="M1761" s="185"/>
      <c r="N1761" s="168"/>
      <c r="O1761" s="168"/>
      <c r="P1761" s="168"/>
      <c r="Q1761" s="168"/>
      <c r="R1761" s="168"/>
      <c r="S1761" s="168"/>
      <c r="T1761" s="168"/>
      <c r="U1761" s="168"/>
      <c r="V1761" s="168"/>
      <c r="W1761" s="168" t="s">
        <v>1165</v>
      </c>
      <c r="X1761" s="183" t="s">
        <v>1160</v>
      </c>
      <c r="Y1761" s="168" t="s">
        <v>55</v>
      </c>
      <c r="Z1761" s="170">
        <v>2017011000179</v>
      </c>
      <c r="AA1761" s="170" t="s">
        <v>1238</v>
      </c>
      <c r="AB1761" s="169" t="s">
        <v>1179</v>
      </c>
      <c r="AC1761" s="169" t="s">
        <v>1338</v>
      </c>
      <c r="AD1761" s="170">
        <v>3202035</v>
      </c>
      <c r="AE1761" s="169" t="s">
        <v>1412</v>
      </c>
      <c r="AF1761" s="169" t="s">
        <v>1411</v>
      </c>
      <c r="AG1761" s="168" t="s">
        <v>1128</v>
      </c>
      <c r="AH1761" s="192"/>
    </row>
    <row r="1762" spans="1:34" ht="98.25" customHeight="1" x14ac:dyDescent="0.25">
      <c r="A1762" s="192"/>
      <c r="B1762" s="168" t="s">
        <v>1314</v>
      </c>
      <c r="C1762" s="168" t="s">
        <v>1388</v>
      </c>
      <c r="D1762" s="168" t="s">
        <v>1413</v>
      </c>
      <c r="E1762" s="183" t="s">
        <v>1413</v>
      </c>
      <c r="F1762" s="168" t="s">
        <v>1116</v>
      </c>
      <c r="G1762" s="183" t="s">
        <v>1158</v>
      </c>
      <c r="H1762" s="168" t="s">
        <v>1117</v>
      </c>
      <c r="I1762" s="168" t="s">
        <v>1118</v>
      </c>
      <c r="J1762" s="184">
        <v>21551618</v>
      </c>
      <c r="K1762" s="185"/>
      <c r="L1762" s="168"/>
      <c r="M1762" s="185"/>
      <c r="N1762" s="168"/>
      <c r="O1762" s="168"/>
      <c r="P1762" s="168"/>
      <c r="Q1762" s="168"/>
      <c r="R1762" s="168"/>
      <c r="S1762" s="168"/>
      <c r="T1762" s="168"/>
      <c r="U1762" s="168"/>
      <c r="V1762" s="168"/>
      <c r="W1762" s="168" t="s">
        <v>1119</v>
      </c>
      <c r="X1762" s="183" t="s">
        <v>1160</v>
      </c>
      <c r="Y1762" s="168" t="s">
        <v>363</v>
      </c>
      <c r="Z1762" s="170">
        <v>2019011000081</v>
      </c>
      <c r="AA1762" s="170" t="s">
        <v>1161</v>
      </c>
      <c r="AB1762" s="169" t="s">
        <v>1120</v>
      </c>
      <c r="AC1762" s="169" t="s">
        <v>1121</v>
      </c>
      <c r="AD1762" s="170">
        <v>3299054</v>
      </c>
      <c r="AE1762" s="169" t="s">
        <v>1122</v>
      </c>
      <c r="AF1762" s="169" t="s">
        <v>1125</v>
      </c>
      <c r="AG1762" s="168" t="s">
        <v>1128</v>
      </c>
      <c r="AH1762" s="192"/>
    </row>
    <row r="1763" spans="1:34" ht="98.25" customHeight="1" x14ac:dyDescent="0.25">
      <c r="A1763" s="192"/>
      <c r="B1763" s="168" t="s">
        <v>1314</v>
      </c>
      <c r="C1763" s="168" t="s">
        <v>1414</v>
      </c>
      <c r="D1763" s="168" t="s">
        <v>1414</v>
      </c>
      <c r="E1763" s="183" t="s">
        <v>25</v>
      </c>
      <c r="F1763" s="168" t="s">
        <v>1116</v>
      </c>
      <c r="G1763" s="183" t="s">
        <v>1158</v>
      </c>
      <c r="H1763" s="168" t="s">
        <v>1117</v>
      </c>
      <c r="I1763" s="168" t="s">
        <v>1118</v>
      </c>
      <c r="J1763" s="184">
        <v>40706508.256666668</v>
      </c>
      <c r="K1763" s="185"/>
      <c r="L1763" s="168"/>
      <c r="M1763" s="185"/>
      <c r="N1763" s="168"/>
      <c r="O1763" s="168" t="s">
        <v>1133</v>
      </c>
      <c r="P1763" s="168" t="s">
        <v>1415</v>
      </c>
      <c r="Q1763" s="168"/>
      <c r="R1763" s="168"/>
      <c r="S1763" s="168"/>
      <c r="T1763" s="168"/>
      <c r="U1763" s="168" t="s">
        <v>1215</v>
      </c>
      <c r="V1763" s="168" t="s">
        <v>1416</v>
      </c>
      <c r="W1763" s="168" t="s">
        <v>1165</v>
      </c>
      <c r="X1763" s="183" t="s">
        <v>1160</v>
      </c>
      <c r="Y1763" s="168" t="s">
        <v>55</v>
      </c>
      <c r="Z1763" s="170">
        <v>2017011000179</v>
      </c>
      <c r="AA1763" s="170" t="s">
        <v>1238</v>
      </c>
      <c r="AB1763" s="169" t="s">
        <v>1224</v>
      </c>
      <c r="AC1763" s="169" t="s">
        <v>1225</v>
      </c>
      <c r="AD1763" s="170">
        <v>3202010</v>
      </c>
      <c r="AE1763" s="169" t="s">
        <v>1226</v>
      </c>
      <c r="AF1763" s="169" t="s">
        <v>1263</v>
      </c>
      <c r="AG1763" s="168" t="s">
        <v>1128</v>
      </c>
      <c r="AH1763" s="192"/>
    </row>
    <row r="1764" spans="1:34" ht="98.25" customHeight="1" x14ac:dyDescent="0.25">
      <c r="A1764" s="192"/>
      <c r="B1764" s="168" t="s">
        <v>1314</v>
      </c>
      <c r="C1764" s="168" t="s">
        <v>1414</v>
      </c>
      <c r="D1764" s="168" t="s">
        <v>1414</v>
      </c>
      <c r="E1764" s="183" t="s">
        <v>25</v>
      </c>
      <c r="F1764" s="168" t="s">
        <v>1116</v>
      </c>
      <c r="G1764" s="183" t="s">
        <v>1158</v>
      </c>
      <c r="H1764" s="168" t="s">
        <v>1117</v>
      </c>
      <c r="I1764" s="168" t="s">
        <v>1118</v>
      </c>
      <c r="J1764" s="184">
        <v>32525466</v>
      </c>
      <c r="K1764" s="185"/>
      <c r="L1764" s="168"/>
      <c r="M1764" s="185"/>
      <c r="N1764" s="168"/>
      <c r="O1764" s="168" t="s">
        <v>1133</v>
      </c>
      <c r="P1764" s="168" t="s">
        <v>1415</v>
      </c>
      <c r="Q1764" s="168"/>
      <c r="R1764" s="168"/>
      <c r="S1764" s="168"/>
      <c r="T1764" s="168"/>
      <c r="U1764" s="168" t="s">
        <v>1215</v>
      </c>
      <c r="V1764" s="168" t="s">
        <v>1416</v>
      </c>
      <c r="W1764" s="168" t="s">
        <v>1165</v>
      </c>
      <c r="X1764" s="183" t="s">
        <v>1160</v>
      </c>
      <c r="Y1764" s="168" t="s">
        <v>55</v>
      </c>
      <c r="Z1764" s="170">
        <v>2017011000179</v>
      </c>
      <c r="AA1764" s="170" t="s">
        <v>1238</v>
      </c>
      <c r="AB1764" s="169" t="s">
        <v>1166</v>
      </c>
      <c r="AC1764" s="169" t="s">
        <v>1167</v>
      </c>
      <c r="AD1764" s="170">
        <v>3202032</v>
      </c>
      <c r="AE1764" s="169" t="s">
        <v>1217</v>
      </c>
      <c r="AF1764" s="169" t="s">
        <v>1289</v>
      </c>
      <c r="AG1764" s="168" t="s">
        <v>1128</v>
      </c>
      <c r="AH1764" s="192"/>
    </row>
    <row r="1765" spans="1:34" ht="98.25" customHeight="1" x14ac:dyDescent="0.25">
      <c r="A1765" s="192"/>
      <c r="B1765" s="168" t="s">
        <v>1314</v>
      </c>
      <c r="C1765" s="168" t="s">
        <v>1414</v>
      </c>
      <c r="D1765" s="168" t="s">
        <v>1414</v>
      </c>
      <c r="E1765" s="183" t="s">
        <v>25</v>
      </c>
      <c r="F1765" s="168" t="s">
        <v>1116</v>
      </c>
      <c r="G1765" s="183" t="s">
        <v>1158</v>
      </c>
      <c r="H1765" s="168" t="s">
        <v>1117</v>
      </c>
      <c r="I1765" s="168" t="s">
        <v>1118</v>
      </c>
      <c r="J1765" s="184">
        <v>42282266</v>
      </c>
      <c r="K1765" s="185"/>
      <c r="L1765" s="168"/>
      <c r="M1765" s="185"/>
      <c r="N1765" s="168"/>
      <c r="O1765" s="168" t="s">
        <v>1133</v>
      </c>
      <c r="P1765" s="168" t="s">
        <v>1415</v>
      </c>
      <c r="Q1765" s="168"/>
      <c r="R1765" s="168"/>
      <c r="S1765" s="168"/>
      <c r="T1765" s="168"/>
      <c r="U1765" s="168" t="s">
        <v>1215</v>
      </c>
      <c r="V1765" s="168" t="s">
        <v>1416</v>
      </c>
      <c r="W1765" s="168" t="s">
        <v>1165</v>
      </c>
      <c r="X1765" s="183" t="s">
        <v>1160</v>
      </c>
      <c r="Y1765" s="168" t="s">
        <v>55</v>
      </c>
      <c r="Z1765" s="170">
        <v>2017011000179</v>
      </c>
      <c r="AA1765" s="170" t="s">
        <v>1238</v>
      </c>
      <c r="AB1765" s="169" t="s">
        <v>1166</v>
      </c>
      <c r="AC1765" s="169" t="s">
        <v>1167</v>
      </c>
      <c r="AD1765" s="170">
        <v>3202032</v>
      </c>
      <c r="AE1765" s="169" t="s">
        <v>1217</v>
      </c>
      <c r="AF1765" s="169" t="s">
        <v>1289</v>
      </c>
      <c r="AG1765" s="168" t="s">
        <v>1128</v>
      </c>
      <c r="AH1765" s="192"/>
    </row>
    <row r="1766" spans="1:34" ht="98.25" customHeight="1" x14ac:dyDescent="0.25">
      <c r="A1766" s="192"/>
      <c r="B1766" s="168" t="s">
        <v>1314</v>
      </c>
      <c r="C1766" s="168" t="s">
        <v>1414</v>
      </c>
      <c r="D1766" s="168" t="s">
        <v>1414</v>
      </c>
      <c r="E1766" s="183" t="s">
        <v>25</v>
      </c>
      <c r="F1766" s="168" t="s">
        <v>1116</v>
      </c>
      <c r="G1766" s="183" t="s">
        <v>1158</v>
      </c>
      <c r="H1766" s="168" t="s">
        <v>1117</v>
      </c>
      <c r="I1766" s="168" t="s">
        <v>1118</v>
      </c>
      <c r="J1766" s="184">
        <v>43160533</v>
      </c>
      <c r="K1766" s="185"/>
      <c r="L1766" s="168"/>
      <c r="M1766" s="185"/>
      <c r="N1766" s="168"/>
      <c r="O1766" s="168" t="s">
        <v>1133</v>
      </c>
      <c r="P1766" s="168" t="s">
        <v>1415</v>
      </c>
      <c r="Q1766" s="168"/>
      <c r="R1766" s="168"/>
      <c r="S1766" s="168"/>
      <c r="T1766" s="168"/>
      <c r="U1766" s="168" t="s">
        <v>1215</v>
      </c>
      <c r="V1766" s="168" t="s">
        <v>1416</v>
      </c>
      <c r="W1766" s="168" t="s">
        <v>1165</v>
      </c>
      <c r="X1766" s="183" t="s">
        <v>1160</v>
      </c>
      <c r="Y1766" s="168" t="s">
        <v>55</v>
      </c>
      <c r="Z1766" s="170">
        <v>2017011000179</v>
      </c>
      <c r="AA1766" s="170" t="s">
        <v>1238</v>
      </c>
      <c r="AB1766" s="169" t="s">
        <v>1166</v>
      </c>
      <c r="AC1766" s="169" t="s">
        <v>1167</v>
      </c>
      <c r="AD1766" s="170">
        <v>3202032</v>
      </c>
      <c r="AE1766" s="169" t="s">
        <v>1217</v>
      </c>
      <c r="AF1766" s="169" t="s">
        <v>1289</v>
      </c>
      <c r="AG1766" s="168" t="s">
        <v>1128</v>
      </c>
      <c r="AH1766" s="192"/>
    </row>
    <row r="1767" spans="1:34" ht="98.25" customHeight="1" x14ac:dyDescent="0.25">
      <c r="A1767" s="192"/>
      <c r="B1767" s="168" t="s">
        <v>1314</v>
      </c>
      <c r="C1767" s="168" t="s">
        <v>1414</v>
      </c>
      <c r="D1767" s="168" t="s">
        <v>1414</v>
      </c>
      <c r="E1767" s="183" t="s">
        <v>25</v>
      </c>
      <c r="F1767" s="168" t="s">
        <v>1116</v>
      </c>
      <c r="G1767" s="183" t="s">
        <v>1158</v>
      </c>
      <c r="H1767" s="168" t="s">
        <v>1117</v>
      </c>
      <c r="I1767" s="168" t="s">
        <v>1118</v>
      </c>
      <c r="J1767" s="184">
        <v>43035066</v>
      </c>
      <c r="K1767" s="185"/>
      <c r="L1767" s="168"/>
      <c r="M1767" s="185"/>
      <c r="N1767" s="168"/>
      <c r="O1767" s="168" t="s">
        <v>1133</v>
      </c>
      <c r="P1767" s="168" t="s">
        <v>1415</v>
      </c>
      <c r="Q1767" s="168"/>
      <c r="R1767" s="168"/>
      <c r="S1767" s="168"/>
      <c r="T1767" s="168"/>
      <c r="U1767" s="168" t="s">
        <v>1215</v>
      </c>
      <c r="V1767" s="168" t="s">
        <v>1416</v>
      </c>
      <c r="W1767" s="168" t="s">
        <v>1165</v>
      </c>
      <c r="X1767" s="183" t="s">
        <v>1160</v>
      </c>
      <c r="Y1767" s="168" t="s">
        <v>55</v>
      </c>
      <c r="Z1767" s="170">
        <v>2017011000179</v>
      </c>
      <c r="AA1767" s="170" t="s">
        <v>1238</v>
      </c>
      <c r="AB1767" s="169" t="s">
        <v>1166</v>
      </c>
      <c r="AC1767" s="169" t="s">
        <v>1167</v>
      </c>
      <c r="AD1767" s="170">
        <v>3202032</v>
      </c>
      <c r="AE1767" s="169" t="s">
        <v>1217</v>
      </c>
      <c r="AF1767" s="169" t="s">
        <v>1289</v>
      </c>
      <c r="AG1767" s="168" t="s">
        <v>1128</v>
      </c>
      <c r="AH1767" s="192"/>
    </row>
    <row r="1768" spans="1:34" ht="98.25" customHeight="1" x14ac:dyDescent="0.25">
      <c r="A1768" s="192"/>
      <c r="B1768" s="168" t="s">
        <v>1314</v>
      </c>
      <c r="C1768" s="168" t="s">
        <v>1414</v>
      </c>
      <c r="D1768" s="168" t="s">
        <v>1414</v>
      </c>
      <c r="E1768" s="183" t="s">
        <v>25</v>
      </c>
      <c r="F1768" s="168" t="s">
        <v>1116</v>
      </c>
      <c r="G1768" s="183" t="s">
        <v>1158</v>
      </c>
      <c r="H1768" s="168" t="s">
        <v>1117</v>
      </c>
      <c r="I1768" s="168" t="s">
        <v>1118</v>
      </c>
      <c r="J1768" s="184">
        <v>47149997</v>
      </c>
      <c r="K1768" s="185"/>
      <c r="L1768" s="168"/>
      <c r="M1768" s="185"/>
      <c r="N1768" s="168"/>
      <c r="O1768" s="168" t="s">
        <v>1133</v>
      </c>
      <c r="P1768" s="168" t="s">
        <v>1415</v>
      </c>
      <c r="Q1768" s="168"/>
      <c r="R1768" s="168"/>
      <c r="S1768" s="168"/>
      <c r="T1768" s="168"/>
      <c r="U1768" s="168" t="s">
        <v>1215</v>
      </c>
      <c r="V1768" s="168" t="s">
        <v>1416</v>
      </c>
      <c r="W1768" s="168" t="s">
        <v>1165</v>
      </c>
      <c r="X1768" s="183" t="s">
        <v>1160</v>
      </c>
      <c r="Y1768" s="168" t="s">
        <v>55</v>
      </c>
      <c r="Z1768" s="170">
        <v>2017011000179</v>
      </c>
      <c r="AA1768" s="170" t="s">
        <v>1238</v>
      </c>
      <c r="AB1768" s="169" t="s">
        <v>1166</v>
      </c>
      <c r="AC1768" s="169" t="s">
        <v>1167</v>
      </c>
      <c r="AD1768" s="170">
        <v>3202032</v>
      </c>
      <c r="AE1768" s="169" t="s">
        <v>1217</v>
      </c>
      <c r="AF1768" s="169" t="s">
        <v>1289</v>
      </c>
      <c r="AG1768" s="168" t="s">
        <v>1128</v>
      </c>
      <c r="AH1768" s="192"/>
    </row>
    <row r="1769" spans="1:34" ht="98.25" customHeight="1" x14ac:dyDescent="0.25">
      <c r="A1769" s="192"/>
      <c r="B1769" s="168" t="s">
        <v>1314</v>
      </c>
      <c r="C1769" s="168" t="s">
        <v>1414</v>
      </c>
      <c r="D1769" s="168" t="s">
        <v>1414</v>
      </c>
      <c r="E1769" s="183" t="s">
        <v>25</v>
      </c>
      <c r="F1769" s="168" t="s">
        <v>1116</v>
      </c>
      <c r="G1769" s="183" t="s">
        <v>1158</v>
      </c>
      <c r="H1769" s="168" t="s">
        <v>1117</v>
      </c>
      <c r="I1769" s="168" t="s">
        <v>1118</v>
      </c>
      <c r="J1769" s="184">
        <v>48360000</v>
      </c>
      <c r="K1769" s="185"/>
      <c r="L1769" s="168"/>
      <c r="M1769" s="185"/>
      <c r="N1769" s="168"/>
      <c r="O1769" s="168" t="s">
        <v>1133</v>
      </c>
      <c r="P1769" s="168" t="s">
        <v>1415</v>
      </c>
      <c r="Q1769" s="168"/>
      <c r="R1769" s="168"/>
      <c r="S1769" s="168"/>
      <c r="T1769" s="168"/>
      <c r="U1769" s="168" t="s">
        <v>1215</v>
      </c>
      <c r="V1769" s="168" t="s">
        <v>1416</v>
      </c>
      <c r="W1769" s="168" t="s">
        <v>1165</v>
      </c>
      <c r="X1769" s="183" t="s">
        <v>1160</v>
      </c>
      <c r="Y1769" s="168" t="s">
        <v>55</v>
      </c>
      <c r="Z1769" s="170">
        <v>2017011000179</v>
      </c>
      <c r="AA1769" s="170" t="s">
        <v>1238</v>
      </c>
      <c r="AB1769" s="169" t="s">
        <v>1166</v>
      </c>
      <c r="AC1769" s="169" t="s">
        <v>1167</v>
      </c>
      <c r="AD1769" s="170">
        <v>3202032</v>
      </c>
      <c r="AE1769" s="169" t="s">
        <v>1217</v>
      </c>
      <c r="AF1769" s="169" t="s">
        <v>1289</v>
      </c>
      <c r="AG1769" s="168" t="s">
        <v>1128</v>
      </c>
      <c r="AH1769" s="192"/>
    </row>
    <row r="1770" spans="1:34" ht="98.25" customHeight="1" x14ac:dyDescent="0.25">
      <c r="A1770" s="192"/>
      <c r="B1770" s="168" t="s">
        <v>1314</v>
      </c>
      <c r="C1770" s="168" t="s">
        <v>1414</v>
      </c>
      <c r="D1770" s="168" t="s">
        <v>1414</v>
      </c>
      <c r="E1770" s="183" t="s">
        <v>25</v>
      </c>
      <c r="F1770" s="168" t="s">
        <v>1116</v>
      </c>
      <c r="G1770" s="183" t="s">
        <v>1158</v>
      </c>
      <c r="H1770" s="168" t="s">
        <v>1117</v>
      </c>
      <c r="I1770" s="168" t="s">
        <v>1118</v>
      </c>
      <c r="J1770" s="184">
        <v>53508000</v>
      </c>
      <c r="K1770" s="185"/>
      <c r="L1770" s="168"/>
      <c r="M1770" s="185"/>
      <c r="N1770" s="168"/>
      <c r="O1770" s="168" t="s">
        <v>1133</v>
      </c>
      <c r="P1770" s="168" t="s">
        <v>1415</v>
      </c>
      <c r="Q1770" s="168"/>
      <c r="R1770" s="168"/>
      <c r="S1770" s="168"/>
      <c r="T1770" s="168"/>
      <c r="U1770" s="168" t="s">
        <v>1215</v>
      </c>
      <c r="V1770" s="168" t="s">
        <v>1416</v>
      </c>
      <c r="W1770" s="168" t="s">
        <v>1165</v>
      </c>
      <c r="X1770" s="183" t="s">
        <v>1160</v>
      </c>
      <c r="Y1770" s="168" t="s">
        <v>55</v>
      </c>
      <c r="Z1770" s="170">
        <v>2017011000179</v>
      </c>
      <c r="AA1770" s="170" t="s">
        <v>1238</v>
      </c>
      <c r="AB1770" s="169" t="s">
        <v>1166</v>
      </c>
      <c r="AC1770" s="169" t="s">
        <v>1167</v>
      </c>
      <c r="AD1770" s="170">
        <v>3202032</v>
      </c>
      <c r="AE1770" s="169" t="s">
        <v>1217</v>
      </c>
      <c r="AF1770" s="169" t="s">
        <v>1218</v>
      </c>
      <c r="AG1770" s="168" t="s">
        <v>1128</v>
      </c>
      <c r="AH1770" s="192"/>
    </row>
    <row r="1771" spans="1:34" ht="98.25" customHeight="1" x14ac:dyDescent="0.25">
      <c r="A1771" s="192"/>
      <c r="B1771" s="168" t="s">
        <v>1314</v>
      </c>
      <c r="C1771" s="168" t="s">
        <v>1414</v>
      </c>
      <c r="D1771" s="168" t="s">
        <v>1414</v>
      </c>
      <c r="E1771" s="183" t="s">
        <v>25</v>
      </c>
      <c r="F1771" s="168" t="s">
        <v>1116</v>
      </c>
      <c r="G1771" s="183" t="s">
        <v>1158</v>
      </c>
      <c r="H1771" s="168" t="s">
        <v>1117</v>
      </c>
      <c r="I1771" s="168" t="s">
        <v>1118</v>
      </c>
      <c r="J1771" s="184">
        <v>46644000</v>
      </c>
      <c r="K1771" s="185"/>
      <c r="L1771" s="168"/>
      <c r="M1771" s="185"/>
      <c r="N1771" s="168"/>
      <c r="O1771" s="168" t="s">
        <v>1133</v>
      </c>
      <c r="P1771" s="168" t="s">
        <v>1415</v>
      </c>
      <c r="Q1771" s="168"/>
      <c r="R1771" s="168"/>
      <c r="S1771" s="168"/>
      <c r="T1771" s="168"/>
      <c r="U1771" s="168" t="s">
        <v>1215</v>
      </c>
      <c r="V1771" s="168" t="s">
        <v>1416</v>
      </c>
      <c r="W1771" s="168" t="s">
        <v>1165</v>
      </c>
      <c r="X1771" s="183" t="s">
        <v>1160</v>
      </c>
      <c r="Y1771" s="168" t="s">
        <v>55</v>
      </c>
      <c r="Z1771" s="170">
        <v>2017011000179</v>
      </c>
      <c r="AA1771" s="170" t="s">
        <v>1238</v>
      </c>
      <c r="AB1771" s="169" t="s">
        <v>1166</v>
      </c>
      <c r="AC1771" s="169" t="s">
        <v>1167</v>
      </c>
      <c r="AD1771" s="170">
        <v>3202032</v>
      </c>
      <c r="AE1771" s="169" t="s">
        <v>1168</v>
      </c>
      <c r="AF1771" s="169" t="s">
        <v>1169</v>
      </c>
      <c r="AG1771" s="168" t="s">
        <v>1128</v>
      </c>
      <c r="AH1771" s="192"/>
    </row>
    <row r="1772" spans="1:34" ht="98.25" customHeight="1" x14ac:dyDescent="0.25">
      <c r="A1772" s="192"/>
      <c r="B1772" s="168" t="s">
        <v>1314</v>
      </c>
      <c r="C1772" s="168" t="s">
        <v>1414</v>
      </c>
      <c r="D1772" s="168" t="s">
        <v>1414</v>
      </c>
      <c r="E1772" s="183" t="s">
        <v>25</v>
      </c>
      <c r="F1772" s="168" t="s">
        <v>1116</v>
      </c>
      <c r="G1772" s="183" t="s">
        <v>1158</v>
      </c>
      <c r="H1772" s="168" t="s">
        <v>1117</v>
      </c>
      <c r="I1772" s="168" t="s">
        <v>1118</v>
      </c>
      <c r="J1772" s="184">
        <v>57290000</v>
      </c>
      <c r="K1772" s="185"/>
      <c r="L1772" s="168"/>
      <c r="M1772" s="185"/>
      <c r="N1772" s="168"/>
      <c r="O1772" s="168" t="s">
        <v>1133</v>
      </c>
      <c r="P1772" s="168" t="s">
        <v>1415</v>
      </c>
      <c r="Q1772" s="168"/>
      <c r="R1772" s="168"/>
      <c r="S1772" s="168"/>
      <c r="T1772" s="168"/>
      <c r="U1772" s="168" t="s">
        <v>1215</v>
      </c>
      <c r="V1772" s="168" t="s">
        <v>1416</v>
      </c>
      <c r="W1772" s="168" t="s">
        <v>1165</v>
      </c>
      <c r="X1772" s="183" t="s">
        <v>1160</v>
      </c>
      <c r="Y1772" s="168" t="s">
        <v>55</v>
      </c>
      <c r="Z1772" s="170">
        <v>2017011000179</v>
      </c>
      <c r="AA1772" s="170" t="s">
        <v>1238</v>
      </c>
      <c r="AB1772" s="169" t="s">
        <v>1166</v>
      </c>
      <c r="AC1772" s="169" t="s">
        <v>1167</v>
      </c>
      <c r="AD1772" s="170">
        <v>3202032</v>
      </c>
      <c r="AE1772" s="169" t="s">
        <v>1217</v>
      </c>
      <c r="AF1772" s="169" t="s">
        <v>1289</v>
      </c>
      <c r="AG1772" s="168" t="s">
        <v>1128</v>
      </c>
      <c r="AH1772" s="192"/>
    </row>
    <row r="1773" spans="1:34" ht="98.25" customHeight="1" x14ac:dyDescent="0.25">
      <c r="A1773" s="192"/>
      <c r="B1773" s="168" t="s">
        <v>1314</v>
      </c>
      <c r="C1773" s="168" t="s">
        <v>1414</v>
      </c>
      <c r="D1773" s="168" t="s">
        <v>1414</v>
      </c>
      <c r="E1773" s="183" t="s">
        <v>25</v>
      </c>
      <c r="F1773" s="168" t="s">
        <v>1116</v>
      </c>
      <c r="G1773" s="183" t="s">
        <v>1158</v>
      </c>
      <c r="H1773" s="168" t="s">
        <v>1117</v>
      </c>
      <c r="I1773" s="168" t="s">
        <v>1118</v>
      </c>
      <c r="J1773" s="184">
        <v>58480000</v>
      </c>
      <c r="K1773" s="185"/>
      <c r="L1773" s="168"/>
      <c r="M1773" s="185"/>
      <c r="N1773" s="168"/>
      <c r="O1773" s="168" t="s">
        <v>1133</v>
      </c>
      <c r="P1773" s="168" t="s">
        <v>1415</v>
      </c>
      <c r="Q1773" s="168"/>
      <c r="R1773" s="168"/>
      <c r="S1773" s="168"/>
      <c r="T1773" s="168"/>
      <c r="U1773" s="168" t="s">
        <v>1215</v>
      </c>
      <c r="V1773" s="168" t="s">
        <v>1416</v>
      </c>
      <c r="W1773" s="168" t="s">
        <v>1165</v>
      </c>
      <c r="X1773" s="183" t="s">
        <v>1160</v>
      </c>
      <c r="Y1773" s="168" t="s">
        <v>55</v>
      </c>
      <c r="Z1773" s="170">
        <v>2017011000179</v>
      </c>
      <c r="AA1773" s="170" t="s">
        <v>1238</v>
      </c>
      <c r="AB1773" s="169" t="s">
        <v>1166</v>
      </c>
      <c r="AC1773" s="169" t="s">
        <v>1167</v>
      </c>
      <c r="AD1773" s="170">
        <v>3202032</v>
      </c>
      <c r="AE1773" s="169" t="s">
        <v>1217</v>
      </c>
      <c r="AF1773" s="169" t="s">
        <v>1289</v>
      </c>
      <c r="AG1773" s="168" t="s">
        <v>1128</v>
      </c>
      <c r="AH1773" s="192"/>
    </row>
    <row r="1774" spans="1:34" ht="98.25" customHeight="1" x14ac:dyDescent="0.25">
      <c r="A1774" s="192"/>
      <c r="B1774" s="168" t="s">
        <v>1314</v>
      </c>
      <c r="C1774" s="168" t="s">
        <v>1414</v>
      </c>
      <c r="D1774" s="168" t="s">
        <v>1414</v>
      </c>
      <c r="E1774" s="183" t="s">
        <v>25</v>
      </c>
      <c r="F1774" s="168" t="s">
        <v>1116</v>
      </c>
      <c r="G1774" s="183" t="s">
        <v>1158</v>
      </c>
      <c r="H1774" s="168" t="s">
        <v>1117</v>
      </c>
      <c r="I1774" s="168" t="s">
        <v>1118</v>
      </c>
      <c r="J1774" s="184">
        <v>87605933</v>
      </c>
      <c r="K1774" s="185"/>
      <c r="L1774" s="168"/>
      <c r="M1774" s="185"/>
      <c r="N1774" s="168"/>
      <c r="O1774" s="168" t="s">
        <v>1133</v>
      </c>
      <c r="P1774" s="168" t="s">
        <v>1415</v>
      </c>
      <c r="Q1774" s="168"/>
      <c r="R1774" s="168"/>
      <c r="S1774" s="168"/>
      <c r="T1774" s="168"/>
      <c r="U1774" s="168" t="s">
        <v>1215</v>
      </c>
      <c r="V1774" s="168" t="s">
        <v>1416</v>
      </c>
      <c r="W1774" s="168" t="s">
        <v>1165</v>
      </c>
      <c r="X1774" s="183" t="s">
        <v>1160</v>
      </c>
      <c r="Y1774" s="168" t="s">
        <v>55</v>
      </c>
      <c r="Z1774" s="170">
        <v>2017011000179</v>
      </c>
      <c r="AA1774" s="170" t="s">
        <v>1238</v>
      </c>
      <c r="AB1774" s="169" t="s">
        <v>1166</v>
      </c>
      <c r="AC1774" s="169" t="s">
        <v>1167</v>
      </c>
      <c r="AD1774" s="170">
        <v>3202032</v>
      </c>
      <c r="AE1774" s="169" t="s">
        <v>1217</v>
      </c>
      <c r="AF1774" s="169" t="s">
        <v>1289</v>
      </c>
      <c r="AG1774" s="168" t="s">
        <v>1128</v>
      </c>
      <c r="AH1774" s="192"/>
    </row>
    <row r="1775" spans="1:34" ht="98.25" customHeight="1" x14ac:dyDescent="0.25">
      <c r="A1775" s="192"/>
      <c r="B1775" s="168" t="s">
        <v>1314</v>
      </c>
      <c r="C1775" s="168" t="s">
        <v>1414</v>
      </c>
      <c r="D1775" s="168" t="s">
        <v>1414</v>
      </c>
      <c r="E1775" s="183" t="s">
        <v>25</v>
      </c>
      <c r="F1775" s="168" t="s">
        <v>1223</v>
      </c>
      <c r="G1775" s="183" t="s">
        <v>1312</v>
      </c>
      <c r="H1775" s="168" t="s">
        <v>1117</v>
      </c>
      <c r="I1775" s="168" t="s">
        <v>1118</v>
      </c>
      <c r="J1775" s="184">
        <v>10000000</v>
      </c>
      <c r="K1775" s="185"/>
      <c r="L1775" s="168"/>
      <c r="M1775" s="185"/>
      <c r="N1775" s="168"/>
      <c r="O1775" s="168" t="s">
        <v>1133</v>
      </c>
      <c r="P1775" s="168" t="s">
        <v>1415</v>
      </c>
      <c r="Q1775" s="168"/>
      <c r="R1775" s="168"/>
      <c r="S1775" s="168"/>
      <c r="T1775" s="168"/>
      <c r="U1775" s="168" t="s">
        <v>1215</v>
      </c>
      <c r="V1775" s="168" t="s">
        <v>1416</v>
      </c>
      <c r="W1775" s="168" t="s">
        <v>1165</v>
      </c>
      <c r="X1775" s="183" t="s">
        <v>1160</v>
      </c>
      <c r="Y1775" s="168" t="s">
        <v>55</v>
      </c>
      <c r="Z1775" s="170">
        <v>2017011000179</v>
      </c>
      <c r="AA1775" s="170" t="s">
        <v>1238</v>
      </c>
      <c r="AB1775" s="169" t="s">
        <v>1166</v>
      </c>
      <c r="AC1775" s="169" t="s">
        <v>1167</v>
      </c>
      <c r="AD1775" s="170">
        <v>3202032</v>
      </c>
      <c r="AE1775" s="169" t="s">
        <v>1217</v>
      </c>
      <c r="AF1775" s="169" t="s">
        <v>1289</v>
      </c>
      <c r="AG1775" s="168" t="s">
        <v>1192</v>
      </c>
      <c r="AH1775" s="192"/>
    </row>
    <row r="1776" spans="1:34" ht="98.25" customHeight="1" x14ac:dyDescent="0.25">
      <c r="A1776" s="192"/>
      <c r="B1776" s="168" t="s">
        <v>1314</v>
      </c>
      <c r="C1776" s="168" t="s">
        <v>1414</v>
      </c>
      <c r="D1776" s="168" t="s">
        <v>1414</v>
      </c>
      <c r="E1776" s="183" t="s">
        <v>25</v>
      </c>
      <c r="F1776" s="168" t="s">
        <v>1223</v>
      </c>
      <c r="G1776" s="183" t="s">
        <v>1312</v>
      </c>
      <c r="H1776" s="168" t="s">
        <v>1117</v>
      </c>
      <c r="I1776" s="168" t="s">
        <v>1118</v>
      </c>
      <c r="J1776" s="184">
        <v>0</v>
      </c>
      <c r="K1776" s="185"/>
      <c r="L1776" s="168"/>
      <c r="M1776" s="185"/>
      <c r="N1776" s="168"/>
      <c r="O1776" s="168" t="s">
        <v>1133</v>
      </c>
      <c r="P1776" s="168" t="s">
        <v>1370</v>
      </c>
      <c r="Q1776" s="168"/>
      <c r="R1776" s="168"/>
      <c r="S1776" s="168"/>
      <c r="T1776" s="168"/>
      <c r="U1776" s="168" t="s">
        <v>1215</v>
      </c>
      <c r="V1776" s="168" t="s">
        <v>1416</v>
      </c>
      <c r="W1776" s="168" t="s">
        <v>1165</v>
      </c>
      <c r="X1776" s="183" t="s">
        <v>1160</v>
      </c>
      <c r="Y1776" s="168" t="s">
        <v>55</v>
      </c>
      <c r="Z1776" s="170">
        <v>2017011000179</v>
      </c>
      <c r="AA1776" s="170" t="s">
        <v>1238</v>
      </c>
      <c r="AB1776" s="169" t="s">
        <v>1166</v>
      </c>
      <c r="AC1776" s="169" t="s">
        <v>1167</v>
      </c>
      <c r="AD1776" s="170">
        <v>3202032</v>
      </c>
      <c r="AE1776" s="169" t="s">
        <v>1217</v>
      </c>
      <c r="AF1776" s="169" t="s">
        <v>1218</v>
      </c>
      <c r="AG1776" s="168" t="s">
        <v>1192</v>
      </c>
      <c r="AH1776" s="192"/>
    </row>
    <row r="1777" spans="1:34" ht="98.25" customHeight="1" x14ac:dyDescent="0.25">
      <c r="A1777" s="192"/>
      <c r="B1777" s="168" t="s">
        <v>1314</v>
      </c>
      <c r="C1777" s="168" t="s">
        <v>1414</v>
      </c>
      <c r="D1777" s="168" t="s">
        <v>1414</v>
      </c>
      <c r="E1777" s="183" t="s">
        <v>25</v>
      </c>
      <c r="F1777" s="168" t="s">
        <v>1116</v>
      </c>
      <c r="G1777" s="183" t="s">
        <v>1158</v>
      </c>
      <c r="H1777" s="168" t="s">
        <v>1117</v>
      </c>
      <c r="I1777" s="168" t="s">
        <v>1118</v>
      </c>
      <c r="J1777" s="184">
        <v>28120000.510000002</v>
      </c>
      <c r="K1777" s="185"/>
      <c r="L1777" s="168"/>
      <c r="M1777" s="185"/>
      <c r="N1777" s="168"/>
      <c r="O1777" s="168" t="s">
        <v>1133</v>
      </c>
      <c r="P1777" s="168" t="s">
        <v>1370</v>
      </c>
      <c r="Q1777" s="168"/>
      <c r="R1777" s="168"/>
      <c r="S1777" s="168"/>
      <c r="T1777" s="168"/>
      <c r="U1777" s="168" t="s">
        <v>1215</v>
      </c>
      <c r="V1777" s="168" t="s">
        <v>1416</v>
      </c>
      <c r="W1777" s="168" t="s">
        <v>1165</v>
      </c>
      <c r="X1777" s="183" t="s">
        <v>1160</v>
      </c>
      <c r="Y1777" s="168" t="s">
        <v>55</v>
      </c>
      <c r="Z1777" s="170">
        <v>2017011000179</v>
      </c>
      <c r="AA1777" s="170" t="s">
        <v>1238</v>
      </c>
      <c r="AB1777" s="169" t="s">
        <v>1166</v>
      </c>
      <c r="AC1777" s="169" t="s">
        <v>1269</v>
      </c>
      <c r="AD1777" s="170">
        <v>3202005</v>
      </c>
      <c r="AE1777" s="169" t="s">
        <v>1270</v>
      </c>
      <c r="AF1777" s="169" t="s">
        <v>1272</v>
      </c>
      <c r="AG1777" s="168" t="s">
        <v>1128</v>
      </c>
      <c r="AH1777" s="192"/>
    </row>
    <row r="1778" spans="1:34" ht="98.25" customHeight="1" x14ac:dyDescent="0.25">
      <c r="A1778" s="192"/>
      <c r="B1778" s="168" t="s">
        <v>1314</v>
      </c>
      <c r="C1778" s="168" t="s">
        <v>1414</v>
      </c>
      <c r="D1778" s="168" t="s">
        <v>1414</v>
      </c>
      <c r="E1778" s="183" t="s">
        <v>25</v>
      </c>
      <c r="F1778" s="168" t="s">
        <v>1116</v>
      </c>
      <c r="G1778" s="183" t="s">
        <v>1158</v>
      </c>
      <c r="H1778" s="168" t="s">
        <v>1117</v>
      </c>
      <c r="I1778" s="168" t="s">
        <v>1118</v>
      </c>
      <c r="J1778" s="184">
        <v>63269999.590000004</v>
      </c>
      <c r="K1778" s="185"/>
      <c r="L1778" s="168"/>
      <c r="M1778" s="185"/>
      <c r="N1778" s="168"/>
      <c r="O1778" s="168" t="s">
        <v>1133</v>
      </c>
      <c r="P1778" s="168" t="s">
        <v>1370</v>
      </c>
      <c r="Q1778" s="168"/>
      <c r="R1778" s="168"/>
      <c r="S1778" s="168"/>
      <c r="T1778" s="168"/>
      <c r="U1778" s="168" t="s">
        <v>1215</v>
      </c>
      <c r="V1778" s="168" t="s">
        <v>1416</v>
      </c>
      <c r="W1778" s="168" t="s">
        <v>1165</v>
      </c>
      <c r="X1778" s="183" t="s">
        <v>1160</v>
      </c>
      <c r="Y1778" s="168" t="s">
        <v>55</v>
      </c>
      <c r="Z1778" s="170">
        <v>2017011000179</v>
      </c>
      <c r="AA1778" s="170" t="s">
        <v>1238</v>
      </c>
      <c r="AB1778" s="169" t="s">
        <v>1166</v>
      </c>
      <c r="AC1778" s="169" t="s">
        <v>1269</v>
      </c>
      <c r="AD1778" s="170">
        <v>3202005</v>
      </c>
      <c r="AE1778" s="169" t="s">
        <v>1273</v>
      </c>
      <c r="AF1778" s="169" t="s">
        <v>1274</v>
      </c>
      <c r="AG1778" s="168" t="s">
        <v>1128</v>
      </c>
      <c r="AH1778" s="192"/>
    </row>
    <row r="1779" spans="1:34" ht="98.25" customHeight="1" x14ac:dyDescent="0.25">
      <c r="A1779" s="192"/>
      <c r="B1779" s="168" t="s">
        <v>1314</v>
      </c>
      <c r="C1779" s="168" t="s">
        <v>1414</v>
      </c>
      <c r="D1779" s="168" t="s">
        <v>1414</v>
      </c>
      <c r="E1779" s="183" t="s">
        <v>25</v>
      </c>
      <c r="F1779" s="168" t="s">
        <v>1116</v>
      </c>
      <c r="G1779" s="183" t="s">
        <v>1158</v>
      </c>
      <c r="H1779" s="168" t="s">
        <v>1117</v>
      </c>
      <c r="I1779" s="168" t="s">
        <v>1118</v>
      </c>
      <c r="J1779" s="184">
        <v>77451600.010000005</v>
      </c>
      <c r="K1779" s="185"/>
      <c r="L1779" s="168"/>
      <c r="M1779" s="185"/>
      <c r="N1779" s="168"/>
      <c r="O1779" s="168" t="s">
        <v>1133</v>
      </c>
      <c r="P1779" s="168" t="s">
        <v>1415</v>
      </c>
      <c r="Q1779" s="168"/>
      <c r="R1779" s="168"/>
      <c r="S1779" s="168"/>
      <c r="T1779" s="168"/>
      <c r="U1779" s="168" t="s">
        <v>1215</v>
      </c>
      <c r="V1779" s="168" t="s">
        <v>1416</v>
      </c>
      <c r="W1779" s="168" t="s">
        <v>1165</v>
      </c>
      <c r="X1779" s="183" t="s">
        <v>1160</v>
      </c>
      <c r="Y1779" s="168" t="s">
        <v>55</v>
      </c>
      <c r="Z1779" s="170">
        <v>2017011000179</v>
      </c>
      <c r="AA1779" s="170" t="s">
        <v>1238</v>
      </c>
      <c r="AB1779" s="169" t="s">
        <v>1166</v>
      </c>
      <c r="AC1779" s="169" t="s">
        <v>1269</v>
      </c>
      <c r="AD1779" s="170">
        <v>3202005</v>
      </c>
      <c r="AE1779" s="169" t="s">
        <v>1270</v>
      </c>
      <c r="AF1779" s="169" t="s">
        <v>1272</v>
      </c>
      <c r="AG1779" s="168" t="s">
        <v>1128</v>
      </c>
      <c r="AH1779" s="192"/>
    </row>
    <row r="1780" spans="1:34" ht="98.25" customHeight="1" x14ac:dyDescent="0.25">
      <c r="A1780" s="192"/>
      <c r="B1780" s="168" t="s">
        <v>1314</v>
      </c>
      <c r="C1780" s="168" t="s">
        <v>1414</v>
      </c>
      <c r="D1780" s="168" t="s">
        <v>1414</v>
      </c>
      <c r="E1780" s="183" t="s">
        <v>25</v>
      </c>
      <c r="F1780" s="168" t="s">
        <v>1152</v>
      </c>
      <c r="G1780" s="183" t="s">
        <v>1158</v>
      </c>
      <c r="H1780" s="168" t="s">
        <v>1117</v>
      </c>
      <c r="I1780" s="168" t="s">
        <v>1118</v>
      </c>
      <c r="J1780" s="184">
        <v>8750000</v>
      </c>
      <c r="K1780" s="185"/>
      <c r="L1780" s="168"/>
      <c r="M1780" s="185"/>
      <c r="N1780" s="168"/>
      <c r="O1780" s="168" t="s">
        <v>1133</v>
      </c>
      <c r="P1780" s="168" t="s">
        <v>1415</v>
      </c>
      <c r="Q1780" s="168"/>
      <c r="R1780" s="168"/>
      <c r="S1780" s="168"/>
      <c r="T1780" s="168"/>
      <c r="U1780" s="168" t="s">
        <v>1215</v>
      </c>
      <c r="V1780" s="168" t="s">
        <v>1416</v>
      </c>
      <c r="W1780" s="168" t="s">
        <v>1165</v>
      </c>
      <c r="X1780" s="183" t="s">
        <v>1160</v>
      </c>
      <c r="Y1780" s="168" t="s">
        <v>55</v>
      </c>
      <c r="Z1780" s="170">
        <v>2017011000179</v>
      </c>
      <c r="AA1780" s="170" t="s">
        <v>1238</v>
      </c>
      <c r="AB1780" s="169" t="s">
        <v>1166</v>
      </c>
      <c r="AC1780" s="169" t="s">
        <v>1269</v>
      </c>
      <c r="AD1780" s="170">
        <v>3202005</v>
      </c>
      <c r="AE1780" s="169" t="s">
        <v>1270</v>
      </c>
      <c r="AF1780" s="169" t="s">
        <v>1272</v>
      </c>
      <c r="AG1780" s="168" t="s">
        <v>1124</v>
      </c>
      <c r="AH1780" s="192"/>
    </row>
    <row r="1781" spans="1:34" ht="98.25" customHeight="1" x14ac:dyDescent="0.25">
      <c r="A1781" s="192"/>
      <c r="B1781" s="168" t="s">
        <v>1314</v>
      </c>
      <c r="C1781" s="168" t="s">
        <v>1414</v>
      </c>
      <c r="D1781" s="168" t="s">
        <v>1414</v>
      </c>
      <c r="E1781" s="183" t="s">
        <v>25</v>
      </c>
      <c r="F1781" s="168" t="s">
        <v>1152</v>
      </c>
      <c r="G1781" s="183" t="s">
        <v>1158</v>
      </c>
      <c r="H1781" s="168" t="s">
        <v>1117</v>
      </c>
      <c r="I1781" s="168" t="s">
        <v>1118</v>
      </c>
      <c r="J1781" s="184">
        <v>9200000</v>
      </c>
      <c r="K1781" s="185"/>
      <c r="L1781" s="168"/>
      <c r="M1781" s="185"/>
      <c r="N1781" s="168"/>
      <c r="O1781" s="168" t="s">
        <v>1133</v>
      </c>
      <c r="P1781" s="168" t="s">
        <v>1415</v>
      </c>
      <c r="Q1781" s="168"/>
      <c r="R1781" s="168"/>
      <c r="S1781" s="168"/>
      <c r="T1781" s="168"/>
      <c r="U1781" s="168" t="s">
        <v>1215</v>
      </c>
      <c r="V1781" s="168" t="s">
        <v>1416</v>
      </c>
      <c r="W1781" s="168" t="s">
        <v>1165</v>
      </c>
      <c r="X1781" s="183" t="s">
        <v>1160</v>
      </c>
      <c r="Y1781" s="168" t="s">
        <v>55</v>
      </c>
      <c r="Z1781" s="170">
        <v>2017011000179</v>
      </c>
      <c r="AA1781" s="170" t="s">
        <v>1238</v>
      </c>
      <c r="AB1781" s="169" t="s">
        <v>1166</v>
      </c>
      <c r="AC1781" s="169" t="s">
        <v>1269</v>
      </c>
      <c r="AD1781" s="170">
        <v>3202005</v>
      </c>
      <c r="AE1781" s="169" t="s">
        <v>1270</v>
      </c>
      <c r="AF1781" s="169" t="s">
        <v>1272</v>
      </c>
      <c r="AG1781" s="168" t="s">
        <v>1126</v>
      </c>
      <c r="AH1781" s="192"/>
    </row>
    <row r="1782" spans="1:34" ht="98.25" customHeight="1" x14ac:dyDescent="0.25">
      <c r="A1782" s="192"/>
      <c r="B1782" s="168" t="s">
        <v>1314</v>
      </c>
      <c r="C1782" s="168" t="s">
        <v>1414</v>
      </c>
      <c r="D1782" s="168" t="s">
        <v>1414</v>
      </c>
      <c r="E1782" s="183" t="s">
        <v>25</v>
      </c>
      <c r="F1782" s="168" t="s">
        <v>1116</v>
      </c>
      <c r="G1782" s="183" t="s">
        <v>1158</v>
      </c>
      <c r="H1782" s="168" t="s">
        <v>1117</v>
      </c>
      <c r="I1782" s="168" t="s">
        <v>1118</v>
      </c>
      <c r="J1782" s="184">
        <v>46644000</v>
      </c>
      <c r="K1782" s="185"/>
      <c r="L1782" s="168"/>
      <c r="M1782" s="185"/>
      <c r="N1782" s="168"/>
      <c r="O1782" s="168" t="s">
        <v>1133</v>
      </c>
      <c r="P1782" s="168" t="s">
        <v>1415</v>
      </c>
      <c r="Q1782" s="168"/>
      <c r="R1782" s="168"/>
      <c r="S1782" s="168"/>
      <c r="T1782" s="168"/>
      <c r="U1782" s="168" t="s">
        <v>1215</v>
      </c>
      <c r="V1782" s="168" t="s">
        <v>1416</v>
      </c>
      <c r="W1782" s="168" t="s">
        <v>1165</v>
      </c>
      <c r="X1782" s="183" t="s">
        <v>1160</v>
      </c>
      <c r="Y1782" s="168" t="s">
        <v>55</v>
      </c>
      <c r="Z1782" s="170">
        <v>2017011000179</v>
      </c>
      <c r="AA1782" s="170" t="s">
        <v>1238</v>
      </c>
      <c r="AB1782" s="169" t="s">
        <v>1224</v>
      </c>
      <c r="AC1782" s="169" t="s">
        <v>1275</v>
      </c>
      <c r="AD1782" s="170">
        <v>3202014</v>
      </c>
      <c r="AE1782" s="169" t="s">
        <v>1276</v>
      </c>
      <c r="AF1782" s="169" t="s">
        <v>1277</v>
      </c>
      <c r="AG1782" s="168" t="s">
        <v>1128</v>
      </c>
      <c r="AH1782" s="192"/>
    </row>
    <row r="1783" spans="1:34" ht="98.25" customHeight="1" x14ac:dyDescent="0.25">
      <c r="A1783" s="192"/>
      <c r="B1783" s="168" t="s">
        <v>1314</v>
      </c>
      <c r="C1783" s="168" t="s">
        <v>1414</v>
      </c>
      <c r="D1783" s="168" t="s">
        <v>1414</v>
      </c>
      <c r="E1783" s="183" t="s">
        <v>25</v>
      </c>
      <c r="F1783" s="168" t="s">
        <v>1152</v>
      </c>
      <c r="G1783" s="183" t="s">
        <v>1158</v>
      </c>
      <c r="H1783" s="168" t="s">
        <v>1117</v>
      </c>
      <c r="I1783" s="168" t="s">
        <v>1118</v>
      </c>
      <c r="J1783" s="184">
        <v>52538360</v>
      </c>
      <c r="K1783" s="185"/>
      <c r="L1783" s="168"/>
      <c r="M1783" s="185"/>
      <c r="N1783" s="168"/>
      <c r="O1783" s="168" t="s">
        <v>1133</v>
      </c>
      <c r="P1783" s="168"/>
      <c r="Q1783" s="168"/>
      <c r="R1783" s="168"/>
      <c r="S1783" s="168"/>
      <c r="T1783" s="168"/>
      <c r="U1783" s="168" t="s">
        <v>1215</v>
      </c>
      <c r="V1783" s="168" t="s">
        <v>1416</v>
      </c>
      <c r="W1783" s="168" t="s">
        <v>1165</v>
      </c>
      <c r="X1783" s="183" t="s">
        <v>1160</v>
      </c>
      <c r="Y1783" s="168" t="s">
        <v>55</v>
      </c>
      <c r="Z1783" s="170">
        <v>2017011000179</v>
      </c>
      <c r="AA1783" s="170" t="s">
        <v>1238</v>
      </c>
      <c r="AB1783" s="169" t="s">
        <v>1179</v>
      </c>
      <c r="AC1783" s="169" t="s">
        <v>1235</v>
      </c>
      <c r="AD1783" s="170">
        <v>3202036</v>
      </c>
      <c r="AE1783" s="169" t="s">
        <v>1321</v>
      </c>
      <c r="AF1783" s="169" t="s">
        <v>1322</v>
      </c>
      <c r="AG1783" s="168" t="s">
        <v>1311</v>
      </c>
      <c r="AH1783" s="192"/>
    </row>
    <row r="1784" spans="1:34" ht="98.25" customHeight="1" x14ac:dyDescent="0.25">
      <c r="A1784" s="192"/>
      <c r="B1784" s="168" t="s">
        <v>1314</v>
      </c>
      <c r="C1784" s="168" t="s">
        <v>1414</v>
      </c>
      <c r="D1784" s="168" t="s">
        <v>1414</v>
      </c>
      <c r="E1784" s="183" t="s">
        <v>25</v>
      </c>
      <c r="F1784" s="168" t="s">
        <v>1116</v>
      </c>
      <c r="G1784" s="183" t="s">
        <v>1158</v>
      </c>
      <c r="H1784" s="168" t="s">
        <v>1117</v>
      </c>
      <c r="I1784" s="168" t="s">
        <v>1118</v>
      </c>
      <c r="J1784" s="184">
        <v>37284000</v>
      </c>
      <c r="K1784" s="185"/>
      <c r="L1784" s="168"/>
      <c r="M1784" s="185"/>
      <c r="N1784" s="168"/>
      <c r="O1784" s="168" t="s">
        <v>1133</v>
      </c>
      <c r="P1784" s="168" t="s">
        <v>1415</v>
      </c>
      <c r="Q1784" s="168"/>
      <c r="R1784" s="168"/>
      <c r="S1784" s="168"/>
      <c r="T1784" s="168"/>
      <c r="U1784" s="168" t="s">
        <v>1417</v>
      </c>
      <c r="V1784" s="168" t="s">
        <v>1418</v>
      </c>
      <c r="W1784" s="168" t="s">
        <v>1165</v>
      </c>
      <c r="X1784" s="183" t="s">
        <v>1160</v>
      </c>
      <c r="Y1784" s="168" t="s">
        <v>55</v>
      </c>
      <c r="Z1784" s="170">
        <v>2017011000179</v>
      </c>
      <c r="AA1784" s="170" t="s">
        <v>1238</v>
      </c>
      <c r="AB1784" s="169" t="s">
        <v>1179</v>
      </c>
      <c r="AC1784" s="169" t="s">
        <v>1180</v>
      </c>
      <c r="AD1784" s="170">
        <v>3202008</v>
      </c>
      <c r="AE1784" s="169" t="s">
        <v>1181</v>
      </c>
      <c r="AF1784" s="169" t="s">
        <v>1240</v>
      </c>
      <c r="AG1784" s="168" t="s">
        <v>1128</v>
      </c>
      <c r="AH1784" s="192"/>
    </row>
    <row r="1785" spans="1:34" ht="98.25" customHeight="1" x14ac:dyDescent="0.25">
      <c r="A1785" s="192"/>
      <c r="B1785" s="168" t="s">
        <v>1314</v>
      </c>
      <c r="C1785" s="168" t="s">
        <v>1414</v>
      </c>
      <c r="D1785" s="168" t="s">
        <v>1414</v>
      </c>
      <c r="E1785" s="183" t="s">
        <v>25</v>
      </c>
      <c r="F1785" s="168" t="s">
        <v>1116</v>
      </c>
      <c r="G1785" s="183" t="s">
        <v>1158</v>
      </c>
      <c r="H1785" s="168" t="s">
        <v>1117</v>
      </c>
      <c r="I1785" s="168" t="s">
        <v>1118</v>
      </c>
      <c r="J1785" s="184">
        <v>46644000</v>
      </c>
      <c r="K1785" s="185"/>
      <c r="L1785" s="168"/>
      <c r="M1785" s="185"/>
      <c r="N1785" s="168"/>
      <c r="O1785" s="168" t="s">
        <v>1133</v>
      </c>
      <c r="P1785" s="168" t="s">
        <v>1415</v>
      </c>
      <c r="Q1785" s="168"/>
      <c r="R1785" s="168"/>
      <c r="S1785" s="168"/>
      <c r="T1785" s="168"/>
      <c r="U1785" s="168" t="s">
        <v>1215</v>
      </c>
      <c r="V1785" s="168" t="s">
        <v>1416</v>
      </c>
      <c r="W1785" s="168" t="s">
        <v>1165</v>
      </c>
      <c r="X1785" s="183" t="s">
        <v>1160</v>
      </c>
      <c r="Y1785" s="168" t="s">
        <v>55</v>
      </c>
      <c r="Z1785" s="170">
        <v>2017011000179</v>
      </c>
      <c r="AA1785" s="170" t="s">
        <v>1238</v>
      </c>
      <c r="AB1785" s="169" t="s">
        <v>1179</v>
      </c>
      <c r="AC1785" s="169" t="s">
        <v>1180</v>
      </c>
      <c r="AD1785" s="170">
        <v>3202008</v>
      </c>
      <c r="AE1785" s="169" t="s">
        <v>1181</v>
      </c>
      <c r="AF1785" s="169" t="s">
        <v>1240</v>
      </c>
      <c r="AG1785" s="168" t="s">
        <v>1128</v>
      </c>
      <c r="AH1785" s="192"/>
    </row>
    <row r="1786" spans="1:34" ht="98.25" customHeight="1" x14ac:dyDescent="0.25">
      <c r="A1786" s="192"/>
      <c r="B1786" s="168" t="s">
        <v>1314</v>
      </c>
      <c r="C1786" s="168" t="s">
        <v>1414</v>
      </c>
      <c r="D1786" s="168" t="s">
        <v>1414</v>
      </c>
      <c r="E1786" s="183" t="s">
        <v>25</v>
      </c>
      <c r="F1786" s="168" t="s">
        <v>1116</v>
      </c>
      <c r="G1786" s="183" t="s">
        <v>1158</v>
      </c>
      <c r="H1786" s="168" t="s">
        <v>1117</v>
      </c>
      <c r="I1786" s="168" t="s">
        <v>1118</v>
      </c>
      <c r="J1786" s="184">
        <v>56810000</v>
      </c>
      <c r="K1786" s="185"/>
      <c r="L1786" s="168"/>
      <c r="M1786" s="185"/>
      <c r="N1786" s="168"/>
      <c r="O1786" s="168" t="s">
        <v>1133</v>
      </c>
      <c r="P1786" s="168" t="s">
        <v>1415</v>
      </c>
      <c r="Q1786" s="168"/>
      <c r="R1786" s="168"/>
      <c r="S1786" s="168" t="s">
        <v>1285</v>
      </c>
      <c r="T1786" s="168" t="s">
        <v>1419</v>
      </c>
      <c r="U1786" s="168" t="s">
        <v>1215</v>
      </c>
      <c r="V1786" s="168" t="s">
        <v>1416</v>
      </c>
      <c r="W1786" s="168" t="s">
        <v>1165</v>
      </c>
      <c r="X1786" s="183" t="s">
        <v>1160</v>
      </c>
      <c r="Y1786" s="168" t="s">
        <v>55</v>
      </c>
      <c r="Z1786" s="170">
        <v>2017011000179</v>
      </c>
      <c r="AA1786" s="170" t="s">
        <v>1238</v>
      </c>
      <c r="AB1786" s="169" t="s">
        <v>1179</v>
      </c>
      <c r="AC1786" s="169" t="s">
        <v>1180</v>
      </c>
      <c r="AD1786" s="170">
        <v>3202008</v>
      </c>
      <c r="AE1786" s="169" t="s">
        <v>1181</v>
      </c>
      <c r="AF1786" s="169" t="s">
        <v>1186</v>
      </c>
      <c r="AG1786" s="168" t="s">
        <v>1128</v>
      </c>
      <c r="AH1786" s="192"/>
    </row>
    <row r="1787" spans="1:34" ht="98.25" customHeight="1" x14ac:dyDescent="0.25">
      <c r="A1787" s="192"/>
      <c r="B1787" s="168" t="s">
        <v>1314</v>
      </c>
      <c r="C1787" s="168" t="s">
        <v>1414</v>
      </c>
      <c r="D1787" s="168" t="s">
        <v>1414</v>
      </c>
      <c r="E1787" s="183" t="s">
        <v>25</v>
      </c>
      <c r="F1787" s="168" t="s">
        <v>1116</v>
      </c>
      <c r="G1787" s="183" t="s">
        <v>1158</v>
      </c>
      <c r="H1787" s="168" t="s">
        <v>1117</v>
      </c>
      <c r="I1787" s="168" t="s">
        <v>1118</v>
      </c>
      <c r="J1787" s="184">
        <v>56810000</v>
      </c>
      <c r="K1787" s="185"/>
      <c r="L1787" s="168"/>
      <c r="M1787" s="185"/>
      <c r="N1787" s="168"/>
      <c r="O1787" s="168" t="s">
        <v>1133</v>
      </c>
      <c r="P1787" s="168" t="s">
        <v>1415</v>
      </c>
      <c r="Q1787" s="168"/>
      <c r="R1787" s="168"/>
      <c r="S1787" s="168"/>
      <c r="T1787" s="168"/>
      <c r="U1787" s="168" t="s">
        <v>1215</v>
      </c>
      <c r="V1787" s="168" t="s">
        <v>1416</v>
      </c>
      <c r="W1787" s="168" t="s">
        <v>1165</v>
      </c>
      <c r="X1787" s="183" t="s">
        <v>1160</v>
      </c>
      <c r="Y1787" s="168" t="s">
        <v>55</v>
      </c>
      <c r="Z1787" s="170">
        <v>2017011000179</v>
      </c>
      <c r="AA1787" s="170" t="s">
        <v>1238</v>
      </c>
      <c r="AB1787" s="169" t="s">
        <v>1179</v>
      </c>
      <c r="AC1787" s="169" t="s">
        <v>1180</v>
      </c>
      <c r="AD1787" s="170">
        <v>3202008</v>
      </c>
      <c r="AE1787" s="169" t="s">
        <v>1181</v>
      </c>
      <c r="AF1787" s="169" t="s">
        <v>1240</v>
      </c>
      <c r="AG1787" s="168" t="s">
        <v>1128</v>
      </c>
      <c r="AH1787" s="192"/>
    </row>
    <row r="1788" spans="1:34" ht="98.25" customHeight="1" x14ac:dyDescent="0.25">
      <c r="A1788" s="192"/>
      <c r="B1788" s="168" t="s">
        <v>1314</v>
      </c>
      <c r="C1788" s="168" t="s">
        <v>1414</v>
      </c>
      <c r="D1788" s="168" t="s">
        <v>1414</v>
      </c>
      <c r="E1788" s="183" t="s">
        <v>25</v>
      </c>
      <c r="F1788" s="168" t="s">
        <v>1116</v>
      </c>
      <c r="G1788" s="183" t="s">
        <v>1158</v>
      </c>
      <c r="H1788" s="168" t="s">
        <v>1117</v>
      </c>
      <c r="I1788" s="168" t="s">
        <v>1118</v>
      </c>
      <c r="J1788" s="184">
        <v>63460000</v>
      </c>
      <c r="K1788" s="185"/>
      <c r="L1788" s="168"/>
      <c r="M1788" s="185"/>
      <c r="N1788" s="168"/>
      <c r="O1788" s="168" t="s">
        <v>1133</v>
      </c>
      <c r="P1788" s="168" t="s">
        <v>1415</v>
      </c>
      <c r="Q1788" s="168"/>
      <c r="R1788" s="168"/>
      <c r="S1788" s="168"/>
      <c r="T1788" s="168"/>
      <c r="U1788" s="168" t="s">
        <v>1215</v>
      </c>
      <c r="V1788" s="168" t="s">
        <v>1416</v>
      </c>
      <c r="W1788" s="168" t="s">
        <v>1119</v>
      </c>
      <c r="X1788" s="183" t="s">
        <v>1160</v>
      </c>
      <c r="Y1788" s="168" t="s">
        <v>363</v>
      </c>
      <c r="Z1788" s="170">
        <v>2019011000081</v>
      </c>
      <c r="AA1788" s="170" t="s">
        <v>1161</v>
      </c>
      <c r="AB1788" s="169" t="s">
        <v>1120</v>
      </c>
      <c r="AC1788" s="169" t="s">
        <v>1121</v>
      </c>
      <c r="AD1788" s="170">
        <v>3299054</v>
      </c>
      <c r="AE1788" s="169" t="s">
        <v>1122</v>
      </c>
      <c r="AF1788" s="169" t="s">
        <v>1123</v>
      </c>
      <c r="AG1788" s="168" t="s">
        <v>1128</v>
      </c>
      <c r="AH1788" s="192"/>
    </row>
    <row r="1789" spans="1:34" ht="98.25" customHeight="1" x14ac:dyDescent="0.25">
      <c r="A1789" s="192"/>
      <c r="B1789" s="168" t="s">
        <v>1314</v>
      </c>
      <c r="C1789" s="168" t="s">
        <v>1414</v>
      </c>
      <c r="D1789" s="168" t="s">
        <v>1414</v>
      </c>
      <c r="E1789" s="183" t="s">
        <v>25</v>
      </c>
      <c r="F1789" s="168" t="s">
        <v>1116</v>
      </c>
      <c r="G1789" s="183" t="s">
        <v>1158</v>
      </c>
      <c r="H1789" s="168" t="s">
        <v>1117</v>
      </c>
      <c r="I1789" s="168" t="s">
        <v>1118</v>
      </c>
      <c r="J1789" s="184">
        <v>65351467</v>
      </c>
      <c r="K1789" s="185"/>
      <c r="L1789" s="168"/>
      <c r="M1789" s="185"/>
      <c r="N1789" s="168"/>
      <c r="O1789" s="168" t="s">
        <v>1133</v>
      </c>
      <c r="P1789" s="168" t="s">
        <v>1415</v>
      </c>
      <c r="Q1789" s="168"/>
      <c r="R1789" s="168"/>
      <c r="S1789" s="168"/>
      <c r="T1789" s="168"/>
      <c r="U1789" s="168" t="s">
        <v>1215</v>
      </c>
      <c r="V1789" s="168" t="s">
        <v>1416</v>
      </c>
      <c r="W1789" s="168" t="s">
        <v>1119</v>
      </c>
      <c r="X1789" s="183" t="s">
        <v>1160</v>
      </c>
      <c r="Y1789" s="168" t="s">
        <v>363</v>
      </c>
      <c r="Z1789" s="170">
        <v>2019011000081</v>
      </c>
      <c r="AA1789" s="170" t="s">
        <v>1161</v>
      </c>
      <c r="AB1789" s="169" t="s">
        <v>1120</v>
      </c>
      <c r="AC1789" s="169" t="s">
        <v>1121</v>
      </c>
      <c r="AD1789" s="170">
        <v>3299054</v>
      </c>
      <c r="AE1789" s="169" t="s">
        <v>1122</v>
      </c>
      <c r="AF1789" s="169" t="s">
        <v>1125</v>
      </c>
      <c r="AG1789" s="168" t="s">
        <v>1128</v>
      </c>
      <c r="AH1789" s="192"/>
    </row>
    <row r="1790" spans="1:34" ht="98.25" customHeight="1" x14ac:dyDescent="0.25">
      <c r="A1790" s="192"/>
      <c r="B1790" s="168" t="s">
        <v>1314</v>
      </c>
      <c r="C1790" s="168" t="s">
        <v>1414</v>
      </c>
      <c r="D1790" s="168" t="s">
        <v>1414</v>
      </c>
      <c r="E1790" s="183" t="s">
        <v>25</v>
      </c>
      <c r="F1790" s="168" t="s">
        <v>1116</v>
      </c>
      <c r="G1790" s="183" t="s">
        <v>1158</v>
      </c>
      <c r="H1790" s="168" t="s">
        <v>1117</v>
      </c>
      <c r="I1790" s="168" t="s">
        <v>1118</v>
      </c>
      <c r="J1790" s="184">
        <v>68503467</v>
      </c>
      <c r="K1790" s="185"/>
      <c r="L1790" s="168"/>
      <c r="M1790" s="185"/>
      <c r="N1790" s="168"/>
      <c r="O1790" s="168" t="s">
        <v>1133</v>
      </c>
      <c r="P1790" s="168" t="s">
        <v>1415</v>
      </c>
      <c r="Q1790" s="168"/>
      <c r="R1790" s="168"/>
      <c r="S1790" s="168"/>
      <c r="T1790" s="168"/>
      <c r="U1790" s="168" t="s">
        <v>1215</v>
      </c>
      <c r="V1790" s="168" t="s">
        <v>1416</v>
      </c>
      <c r="W1790" s="168" t="s">
        <v>1119</v>
      </c>
      <c r="X1790" s="183" t="s">
        <v>1160</v>
      </c>
      <c r="Y1790" s="168" t="s">
        <v>363</v>
      </c>
      <c r="Z1790" s="170">
        <v>2019011000081</v>
      </c>
      <c r="AA1790" s="170" t="s">
        <v>1161</v>
      </c>
      <c r="AB1790" s="169" t="s">
        <v>1120</v>
      </c>
      <c r="AC1790" s="169" t="s">
        <v>1121</v>
      </c>
      <c r="AD1790" s="170">
        <v>3299054</v>
      </c>
      <c r="AE1790" s="169" t="s">
        <v>1122</v>
      </c>
      <c r="AF1790" s="169" t="s">
        <v>1123</v>
      </c>
      <c r="AG1790" s="168" t="s">
        <v>1128</v>
      </c>
      <c r="AH1790" s="192"/>
    </row>
    <row r="1791" spans="1:34" ht="98.25" customHeight="1" x14ac:dyDescent="0.25">
      <c r="A1791" s="192"/>
      <c r="B1791" s="168" t="s">
        <v>1314</v>
      </c>
      <c r="C1791" s="168" t="s">
        <v>1414</v>
      </c>
      <c r="D1791" s="168" t="s">
        <v>1414</v>
      </c>
      <c r="E1791" s="183" t="s">
        <v>25</v>
      </c>
      <c r="F1791" s="168" t="s">
        <v>1116</v>
      </c>
      <c r="G1791" s="183" t="s">
        <v>1158</v>
      </c>
      <c r="H1791" s="168" t="s">
        <v>1117</v>
      </c>
      <c r="I1791" s="168" t="s">
        <v>1118</v>
      </c>
      <c r="J1791" s="184">
        <v>37440700</v>
      </c>
      <c r="K1791" s="185"/>
      <c r="L1791" s="168"/>
      <c r="M1791" s="185"/>
      <c r="N1791" s="168"/>
      <c r="O1791" s="168" t="s">
        <v>1133</v>
      </c>
      <c r="P1791" s="168" t="s">
        <v>1415</v>
      </c>
      <c r="Q1791" s="168"/>
      <c r="R1791" s="168"/>
      <c r="S1791" s="168"/>
      <c r="T1791" s="168"/>
      <c r="U1791" s="168" t="s">
        <v>1215</v>
      </c>
      <c r="V1791" s="168" t="s">
        <v>1416</v>
      </c>
      <c r="W1791" s="168" t="s">
        <v>1119</v>
      </c>
      <c r="X1791" s="183" t="s">
        <v>1160</v>
      </c>
      <c r="Y1791" s="168" t="s">
        <v>363</v>
      </c>
      <c r="Z1791" s="170">
        <v>2019011000081</v>
      </c>
      <c r="AA1791" s="170" t="s">
        <v>1161</v>
      </c>
      <c r="AB1791" s="169" t="s">
        <v>1143</v>
      </c>
      <c r="AC1791" s="169" t="s">
        <v>1144</v>
      </c>
      <c r="AD1791" s="170">
        <v>3299065</v>
      </c>
      <c r="AE1791" s="169" t="s">
        <v>1145</v>
      </c>
      <c r="AF1791" s="169" t="s">
        <v>1149</v>
      </c>
      <c r="AG1791" s="168" t="s">
        <v>1128</v>
      </c>
      <c r="AH1791" s="192"/>
    </row>
    <row r="1792" spans="1:34" ht="98.25" customHeight="1" x14ac:dyDescent="0.25">
      <c r="A1792" s="192"/>
      <c r="B1792" s="168" t="s">
        <v>1314</v>
      </c>
      <c r="C1792" s="168" t="s">
        <v>1414</v>
      </c>
      <c r="D1792" s="168" t="s">
        <v>1414</v>
      </c>
      <c r="E1792" s="183" t="s">
        <v>25</v>
      </c>
      <c r="F1792" s="168" t="s">
        <v>1116</v>
      </c>
      <c r="G1792" s="183" t="s">
        <v>1158</v>
      </c>
      <c r="H1792" s="168" t="s">
        <v>1117</v>
      </c>
      <c r="I1792" s="168" t="s">
        <v>1118</v>
      </c>
      <c r="J1792" s="184">
        <v>43968342</v>
      </c>
      <c r="K1792" s="185"/>
      <c r="L1792" s="168"/>
      <c r="M1792" s="185">
        <v>26347323.800000001</v>
      </c>
      <c r="N1792" s="168">
        <v>58221</v>
      </c>
      <c r="O1792" s="168" t="s">
        <v>1133</v>
      </c>
      <c r="P1792" s="168" t="s">
        <v>1415</v>
      </c>
      <c r="Q1792" s="168"/>
      <c r="R1792" s="168"/>
      <c r="S1792" s="168"/>
      <c r="T1792" s="168"/>
      <c r="U1792" s="168" t="s">
        <v>1215</v>
      </c>
      <c r="V1792" s="168" t="s">
        <v>1416</v>
      </c>
      <c r="W1792" s="168" t="s">
        <v>1119</v>
      </c>
      <c r="X1792" s="183" t="s">
        <v>1160</v>
      </c>
      <c r="Y1792" s="168" t="s">
        <v>363</v>
      </c>
      <c r="Z1792" s="170">
        <v>2019011000081</v>
      </c>
      <c r="AA1792" s="170" t="s">
        <v>1161</v>
      </c>
      <c r="AB1792" s="169" t="s">
        <v>1120</v>
      </c>
      <c r="AC1792" s="169" t="s">
        <v>606</v>
      </c>
      <c r="AD1792" s="170">
        <v>3299060</v>
      </c>
      <c r="AE1792" s="169" t="s">
        <v>1135</v>
      </c>
      <c r="AF1792" s="169" t="s">
        <v>607</v>
      </c>
      <c r="AG1792" s="168" t="s">
        <v>1128</v>
      </c>
      <c r="AH1792" s="192"/>
    </row>
    <row r="1793" spans="1:34" ht="98.25" customHeight="1" x14ac:dyDescent="0.25">
      <c r="A1793" s="192"/>
      <c r="B1793" s="168" t="s">
        <v>1314</v>
      </c>
      <c r="C1793" s="168" t="s">
        <v>1414</v>
      </c>
      <c r="D1793" s="168" t="s">
        <v>1414</v>
      </c>
      <c r="E1793" s="183" t="s">
        <v>25</v>
      </c>
      <c r="F1793" s="168" t="s">
        <v>1116</v>
      </c>
      <c r="G1793" s="183" t="s">
        <v>1158</v>
      </c>
      <c r="H1793" s="168" t="s">
        <v>1117</v>
      </c>
      <c r="I1793" s="168" t="s">
        <v>1118</v>
      </c>
      <c r="J1793" s="184">
        <v>3387600</v>
      </c>
      <c r="K1793" s="185"/>
      <c r="L1793" s="168"/>
      <c r="M1793" s="185">
        <v>28468165</v>
      </c>
      <c r="N1793" s="168">
        <v>58221</v>
      </c>
      <c r="O1793" s="168" t="s">
        <v>1133</v>
      </c>
      <c r="P1793" s="168" t="s">
        <v>1415</v>
      </c>
      <c r="Q1793" s="168"/>
      <c r="R1793" s="168"/>
      <c r="S1793" s="168"/>
      <c r="T1793" s="168"/>
      <c r="U1793" s="168" t="s">
        <v>1215</v>
      </c>
      <c r="V1793" s="168" t="s">
        <v>1416</v>
      </c>
      <c r="W1793" s="168" t="s">
        <v>1119</v>
      </c>
      <c r="X1793" s="183" t="s">
        <v>1160</v>
      </c>
      <c r="Y1793" s="168" t="s">
        <v>363</v>
      </c>
      <c r="Z1793" s="170">
        <v>2019011000081</v>
      </c>
      <c r="AA1793" s="170" t="s">
        <v>1161</v>
      </c>
      <c r="AB1793" s="169" t="s">
        <v>1120</v>
      </c>
      <c r="AC1793" s="169" t="s">
        <v>606</v>
      </c>
      <c r="AD1793" s="170">
        <v>3299060</v>
      </c>
      <c r="AE1793" s="169" t="s">
        <v>1135</v>
      </c>
      <c r="AF1793" s="169" t="s">
        <v>607</v>
      </c>
      <c r="AG1793" s="168" t="s">
        <v>1128</v>
      </c>
      <c r="AH1793" s="192"/>
    </row>
    <row r="1794" spans="1:34" ht="98.25" customHeight="1" x14ac:dyDescent="0.25">
      <c r="A1794" s="192"/>
      <c r="B1794" s="168" t="s">
        <v>1314</v>
      </c>
      <c r="C1794" s="168" t="s">
        <v>1414</v>
      </c>
      <c r="D1794" s="168" t="s">
        <v>1414</v>
      </c>
      <c r="E1794" s="183" t="s">
        <v>25</v>
      </c>
      <c r="F1794" s="168" t="s">
        <v>1116</v>
      </c>
      <c r="G1794" s="183" t="s">
        <v>1158</v>
      </c>
      <c r="H1794" s="168" t="s">
        <v>1117</v>
      </c>
      <c r="I1794" s="168" t="s">
        <v>1118</v>
      </c>
      <c r="J1794" s="184">
        <v>4212000</v>
      </c>
      <c r="K1794" s="185"/>
      <c r="L1794" s="168"/>
      <c r="M1794" s="185">
        <v>32709830</v>
      </c>
      <c r="N1794" s="168">
        <v>58221</v>
      </c>
      <c r="O1794" s="168" t="s">
        <v>1133</v>
      </c>
      <c r="P1794" s="168" t="s">
        <v>1415</v>
      </c>
      <c r="Q1794" s="168"/>
      <c r="R1794" s="168"/>
      <c r="S1794" s="168"/>
      <c r="T1794" s="168"/>
      <c r="U1794" s="168" t="s">
        <v>1215</v>
      </c>
      <c r="V1794" s="168" t="s">
        <v>1416</v>
      </c>
      <c r="W1794" s="168" t="s">
        <v>1119</v>
      </c>
      <c r="X1794" s="183" t="s">
        <v>1160</v>
      </c>
      <c r="Y1794" s="168" t="s">
        <v>363</v>
      </c>
      <c r="Z1794" s="170">
        <v>2019011000081</v>
      </c>
      <c r="AA1794" s="170" t="s">
        <v>1161</v>
      </c>
      <c r="AB1794" s="169" t="s">
        <v>1120</v>
      </c>
      <c r="AC1794" s="169" t="s">
        <v>606</v>
      </c>
      <c r="AD1794" s="170">
        <v>3299060</v>
      </c>
      <c r="AE1794" s="169" t="s">
        <v>1135</v>
      </c>
      <c r="AF1794" s="169" t="s">
        <v>607</v>
      </c>
      <c r="AG1794" s="168" t="s">
        <v>1128</v>
      </c>
      <c r="AH1794" s="192"/>
    </row>
    <row r="1795" spans="1:34" ht="98.25" customHeight="1" x14ac:dyDescent="0.25">
      <c r="A1795" s="192"/>
      <c r="B1795" s="168" t="s">
        <v>1314</v>
      </c>
      <c r="C1795" s="168" t="s">
        <v>1414</v>
      </c>
      <c r="D1795" s="168" t="s">
        <v>1414</v>
      </c>
      <c r="E1795" s="183" t="s">
        <v>25</v>
      </c>
      <c r="F1795" s="168" t="s">
        <v>1116</v>
      </c>
      <c r="G1795" s="183" t="s">
        <v>1158</v>
      </c>
      <c r="H1795" s="168" t="s">
        <v>1117</v>
      </c>
      <c r="I1795" s="168" t="s">
        <v>1118</v>
      </c>
      <c r="J1795" s="184">
        <v>10000000</v>
      </c>
      <c r="K1795" s="185"/>
      <c r="L1795" s="168"/>
      <c r="M1795" s="185"/>
      <c r="N1795" s="168"/>
      <c r="O1795" s="168" t="s">
        <v>1133</v>
      </c>
      <c r="P1795" s="168" t="s">
        <v>1370</v>
      </c>
      <c r="Q1795" s="168"/>
      <c r="R1795" s="168"/>
      <c r="S1795" s="168"/>
      <c r="T1795" s="168"/>
      <c r="U1795" s="168" t="s">
        <v>1215</v>
      </c>
      <c r="V1795" s="168" t="s">
        <v>1416</v>
      </c>
      <c r="W1795" s="168" t="s">
        <v>1119</v>
      </c>
      <c r="X1795" s="183" t="s">
        <v>1160</v>
      </c>
      <c r="Y1795" s="168" t="s">
        <v>363</v>
      </c>
      <c r="Z1795" s="170">
        <v>2019011000081</v>
      </c>
      <c r="AA1795" s="170" t="s">
        <v>1161</v>
      </c>
      <c r="AB1795" s="169" t="s">
        <v>1120</v>
      </c>
      <c r="AC1795" s="169" t="s">
        <v>606</v>
      </c>
      <c r="AD1795" s="170">
        <v>3299060</v>
      </c>
      <c r="AE1795" s="169" t="s">
        <v>1135</v>
      </c>
      <c r="AF1795" s="169" t="s">
        <v>607</v>
      </c>
      <c r="AG1795" s="168" t="s">
        <v>1150</v>
      </c>
      <c r="AH1795" s="192"/>
    </row>
    <row r="1796" spans="1:34" ht="98.25" customHeight="1" x14ac:dyDescent="0.25">
      <c r="A1796" s="192"/>
      <c r="B1796" s="168" t="s">
        <v>1314</v>
      </c>
      <c r="C1796" s="168" t="s">
        <v>1414</v>
      </c>
      <c r="D1796" s="168" t="s">
        <v>1414</v>
      </c>
      <c r="E1796" s="183" t="s">
        <v>25</v>
      </c>
      <c r="F1796" s="168" t="s">
        <v>1116</v>
      </c>
      <c r="G1796" s="183" t="s">
        <v>1158</v>
      </c>
      <c r="H1796" s="168" t="s">
        <v>1117</v>
      </c>
      <c r="I1796" s="168" t="s">
        <v>1118</v>
      </c>
      <c r="J1796" s="184">
        <v>16049733</v>
      </c>
      <c r="K1796" s="185"/>
      <c r="L1796" s="168"/>
      <c r="M1796" s="185"/>
      <c r="N1796" s="168"/>
      <c r="O1796" s="168" t="s">
        <v>1133</v>
      </c>
      <c r="P1796" s="168" t="s">
        <v>1415</v>
      </c>
      <c r="Q1796" s="168"/>
      <c r="R1796" s="168"/>
      <c r="S1796" s="168"/>
      <c r="T1796" s="168"/>
      <c r="U1796" s="168" t="s">
        <v>1215</v>
      </c>
      <c r="V1796" s="168" t="s">
        <v>1416</v>
      </c>
      <c r="W1796" s="168" t="s">
        <v>1119</v>
      </c>
      <c r="X1796" s="183" t="s">
        <v>1160</v>
      </c>
      <c r="Y1796" s="168" t="s">
        <v>363</v>
      </c>
      <c r="Z1796" s="170">
        <v>2019011000081</v>
      </c>
      <c r="AA1796" s="170" t="s">
        <v>1161</v>
      </c>
      <c r="AB1796" s="169" t="s">
        <v>1120</v>
      </c>
      <c r="AC1796" s="169" t="s">
        <v>606</v>
      </c>
      <c r="AD1796" s="170">
        <v>3299060</v>
      </c>
      <c r="AE1796" s="169" t="s">
        <v>1135</v>
      </c>
      <c r="AF1796" s="169" t="s">
        <v>607</v>
      </c>
      <c r="AG1796" s="168" t="s">
        <v>1151</v>
      </c>
      <c r="AH1796" s="192"/>
    </row>
    <row r="1797" spans="1:34" ht="98.25" customHeight="1" x14ac:dyDescent="0.25">
      <c r="A1797" s="192"/>
      <c r="B1797" s="168" t="s">
        <v>1314</v>
      </c>
      <c r="C1797" s="168" t="s">
        <v>1414</v>
      </c>
      <c r="D1797" s="168" t="s">
        <v>1414</v>
      </c>
      <c r="E1797" s="183" t="s">
        <v>25</v>
      </c>
      <c r="F1797" s="168" t="s">
        <v>1116</v>
      </c>
      <c r="G1797" s="183" t="s">
        <v>1158</v>
      </c>
      <c r="H1797" s="168" t="s">
        <v>1117</v>
      </c>
      <c r="I1797" s="168" t="s">
        <v>1118</v>
      </c>
      <c r="J1797" s="184">
        <v>25319333</v>
      </c>
      <c r="K1797" s="185"/>
      <c r="L1797" s="168"/>
      <c r="M1797" s="185"/>
      <c r="N1797" s="168"/>
      <c r="O1797" s="168" t="s">
        <v>1133</v>
      </c>
      <c r="P1797" s="168" t="s">
        <v>1370</v>
      </c>
      <c r="Q1797" s="168"/>
      <c r="R1797" s="168"/>
      <c r="S1797" s="168"/>
      <c r="T1797" s="168"/>
      <c r="U1797" s="168" t="s">
        <v>1215</v>
      </c>
      <c r="V1797" s="168" t="s">
        <v>1416</v>
      </c>
      <c r="W1797" s="168" t="s">
        <v>1119</v>
      </c>
      <c r="X1797" s="183" t="s">
        <v>1160</v>
      </c>
      <c r="Y1797" s="168" t="s">
        <v>363</v>
      </c>
      <c r="Z1797" s="170">
        <v>2019011000081</v>
      </c>
      <c r="AA1797" s="170" t="s">
        <v>1161</v>
      </c>
      <c r="AB1797" s="169" t="s">
        <v>1120</v>
      </c>
      <c r="AC1797" s="169" t="s">
        <v>606</v>
      </c>
      <c r="AD1797" s="170">
        <v>3299060</v>
      </c>
      <c r="AE1797" s="169" t="s">
        <v>1135</v>
      </c>
      <c r="AF1797" s="169" t="s">
        <v>607</v>
      </c>
      <c r="AG1797" s="168" t="s">
        <v>1128</v>
      </c>
      <c r="AH1797" s="192"/>
    </row>
    <row r="1798" spans="1:34" ht="98.25" customHeight="1" x14ac:dyDescent="0.25">
      <c r="A1798" s="192"/>
      <c r="B1798" s="168" t="s">
        <v>1314</v>
      </c>
      <c r="C1798" s="168" t="s">
        <v>1414</v>
      </c>
      <c r="D1798" s="168" t="s">
        <v>1414</v>
      </c>
      <c r="E1798" s="183" t="s">
        <v>25</v>
      </c>
      <c r="F1798" s="168" t="s">
        <v>1116</v>
      </c>
      <c r="G1798" s="183" t="s">
        <v>1158</v>
      </c>
      <c r="H1798" s="168" t="s">
        <v>1117</v>
      </c>
      <c r="I1798" s="168" t="s">
        <v>1118</v>
      </c>
      <c r="J1798" s="184">
        <v>0</v>
      </c>
      <c r="K1798" s="185"/>
      <c r="L1798" s="168"/>
      <c r="M1798" s="185"/>
      <c r="N1798" s="168"/>
      <c r="O1798" s="168" t="s">
        <v>1133</v>
      </c>
      <c r="P1798" s="168" t="s">
        <v>1370</v>
      </c>
      <c r="Q1798" s="168"/>
      <c r="R1798" s="168"/>
      <c r="S1798" s="168"/>
      <c r="T1798" s="168"/>
      <c r="U1798" s="168" t="s">
        <v>1215</v>
      </c>
      <c r="V1798" s="168" t="s">
        <v>1416</v>
      </c>
      <c r="W1798" s="168" t="s">
        <v>1119</v>
      </c>
      <c r="X1798" s="183" t="s">
        <v>1160</v>
      </c>
      <c r="Y1798" s="168" t="s">
        <v>363</v>
      </c>
      <c r="Z1798" s="170">
        <v>2019011000081</v>
      </c>
      <c r="AA1798" s="170" t="s">
        <v>1161</v>
      </c>
      <c r="AB1798" s="169" t="s">
        <v>1120</v>
      </c>
      <c r="AC1798" s="169" t="s">
        <v>606</v>
      </c>
      <c r="AD1798" s="170">
        <v>3299060</v>
      </c>
      <c r="AE1798" s="169" t="s">
        <v>1135</v>
      </c>
      <c r="AF1798" s="169" t="s">
        <v>607</v>
      </c>
      <c r="AG1798" s="168" t="s">
        <v>1128</v>
      </c>
      <c r="AH1798" s="192"/>
    </row>
    <row r="1799" spans="1:34" ht="98.25" customHeight="1" x14ac:dyDescent="0.25">
      <c r="A1799" s="192"/>
      <c r="B1799" s="168" t="s">
        <v>1314</v>
      </c>
      <c r="C1799" s="168" t="s">
        <v>1414</v>
      </c>
      <c r="D1799" s="168" t="s">
        <v>1414</v>
      </c>
      <c r="E1799" s="183" t="s">
        <v>25</v>
      </c>
      <c r="F1799" s="168" t="s">
        <v>1116</v>
      </c>
      <c r="G1799" s="183" t="s">
        <v>1158</v>
      </c>
      <c r="H1799" s="168" t="s">
        <v>1117</v>
      </c>
      <c r="I1799" s="168" t="s">
        <v>1118</v>
      </c>
      <c r="J1799" s="184">
        <v>22571070</v>
      </c>
      <c r="K1799" s="185"/>
      <c r="L1799" s="168"/>
      <c r="M1799" s="185"/>
      <c r="N1799" s="168"/>
      <c r="O1799" s="168" t="s">
        <v>1133</v>
      </c>
      <c r="P1799" s="168" t="s">
        <v>1415</v>
      </c>
      <c r="Q1799" s="168"/>
      <c r="R1799" s="168"/>
      <c r="S1799" s="168"/>
      <c r="T1799" s="168"/>
      <c r="U1799" s="168" t="s">
        <v>1215</v>
      </c>
      <c r="V1799" s="168" t="s">
        <v>1416</v>
      </c>
      <c r="W1799" s="168" t="s">
        <v>1119</v>
      </c>
      <c r="X1799" s="183" t="s">
        <v>1160</v>
      </c>
      <c r="Y1799" s="168" t="s">
        <v>363</v>
      </c>
      <c r="Z1799" s="170">
        <v>2019011000081</v>
      </c>
      <c r="AA1799" s="170" t="s">
        <v>1161</v>
      </c>
      <c r="AB1799" s="169" t="s">
        <v>1120</v>
      </c>
      <c r="AC1799" s="169" t="s">
        <v>606</v>
      </c>
      <c r="AD1799" s="170">
        <v>3299060</v>
      </c>
      <c r="AE1799" s="169" t="s">
        <v>1135</v>
      </c>
      <c r="AF1799" s="169" t="s">
        <v>607</v>
      </c>
      <c r="AG1799" s="168" t="s">
        <v>1128</v>
      </c>
      <c r="AH1799" s="192"/>
    </row>
    <row r="1800" spans="1:34" ht="98.25" customHeight="1" x14ac:dyDescent="0.25">
      <c r="A1800" s="192"/>
      <c r="B1800" s="168" t="s">
        <v>1314</v>
      </c>
      <c r="C1800" s="168" t="s">
        <v>1414</v>
      </c>
      <c r="D1800" s="168" t="s">
        <v>1414</v>
      </c>
      <c r="E1800" s="183" t="s">
        <v>25</v>
      </c>
      <c r="F1800" s="168" t="s">
        <v>1116</v>
      </c>
      <c r="G1800" s="183" t="s">
        <v>1158</v>
      </c>
      <c r="H1800" s="168" t="s">
        <v>1117</v>
      </c>
      <c r="I1800" s="168" t="s">
        <v>1118</v>
      </c>
      <c r="J1800" s="184">
        <v>32700000</v>
      </c>
      <c r="K1800" s="185"/>
      <c r="L1800" s="168"/>
      <c r="M1800" s="185"/>
      <c r="N1800" s="168">
        <v>58221</v>
      </c>
      <c r="O1800" s="168" t="s">
        <v>1133</v>
      </c>
      <c r="P1800" s="168" t="s">
        <v>1415</v>
      </c>
      <c r="Q1800" s="168"/>
      <c r="R1800" s="168"/>
      <c r="S1800" s="168"/>
      <c r="T1800" s="168"/>
      <c r="U1800" s="168" t="s">
        <v>1215</v>
      </c>
      <c r="V1800" s="168" t="s">
        <v>1416</v>
      </c>
      <c r="W1800" s="168" t="s">
        <v>1119</v>
      </c>
      <c r="X1800" s="183" t="s">
        <v>1160</v>
      </c>
      <c r="Y1800" s="168" t="s">
        <v>363</v>
      </c>
      <c r="Z1800" s="170">
        <v>2019011000081</v>
      </c>
      <c r="AA1800" s="170" t="s">
        <v>1161</v>
      </c>
      <c r="AB1800" s="169" t="s">
        <v>1120</v>
      </c>
      <c r="AC1800" s="169" t="s">
        <v>606</v>
      </c>
      <c r="AD1800" s="170">
        <v>3299060</v>
      </c>
      <c r="AE1800" s="169" t="s">
        <v>1135</v>
      </c>
      <c r="AF1800" s="169" t="s">
        <v>607</v>
      </c>
      <c r="AG1800" s="168" t="s">
        <v>1128</v>
      </c>
      <c r="AH1800" s="192"/>
    </row>
    <row r="1801" spans="1:34" ht="98.25" customHeight="1" x14ac:dyDescent="0.25">
      <c r="A1801" s="192"/>
      <c r="B1801" s="168" t="s">
        <v>1314</v>
      </c>
      <c r="C1801" s="168" t="s">
        <v>1414</v>
      </c>
      <c r="D1801" s="168" t="s">
        <v>1414</v>
      </c>
      <c r="E1801" s="183" t="s">
        <v>25</v>
      </c>
      <c r="F1801" s="168" t="s">
        <v>1116</v>
      </c>
      <c r="G1801" s="183" t="s">
        <v>1158</v>
      </c>
      <c r="H1801" s="168" t="s">
        <v>1117</v>
      </c>
      <c r="I1801" s="168" t="s">
        <v>1118</v>
      </c>
      <c r="J1801" s="184">
        <v>22314209</v>
      </c>
      <c r="K1801" s="185"/>
      <c r="L1801" s="168"/>
      <c r="M1801" s="185"/>
      <c r="N1801" s="168"/>
      <c r="O1801" s="168" t="s">
        <v>1133</v>
      </c>
      <c r="P1801" s="168" t="s">
        <v>1415</v>
      </c>
      <c r="Q1801" s="168"/>
      <c r="R1801" s="168"/>
      <c r="S1801" s="168"/>
      <c r="T1801" s="168"/>
      <c r="U1801" s="168" t="s">
        <v>1215</v>
      </c>
      <c r="V1801" s="168" t="s">
        <v>1416</v>
      </c>
      <c r="W1801" s="168" t="s">
        <v>1119</v>
      </c>
      <c r="X1801" s="183" t="s">
        <v>1160</v>
      </c>
      <c r="Y1801" s="168" t="s">
        <v>363</v>
      </c>
      <c r="Z1801" s="170">
        <v>2019011000081</v>
      </c>
      <c r="AA1801" s="170" t="s">
        <v>1161</v>
      </c>
      <c r="AB1801" s="169" t="s">
        <v>1120</v>
      </c>
      <c r="AC1801" s="169" t="s">
        <v>606</v>
      </c>
      <c r="AD1801" s="170">
        <v>3299060</v>
      </c>
      <c r="AE1801" s="169" t="s">
        <v>1135</v>
      </c>
      <c r="AF1801" s="169" t="s">
        <v>607</v>
      </c>
      <c r="AG1801" s="168" t="s">
        <v>1150</v>
      </c>
      <c r="AH1801" s="192"/>
    </row>
    <row r="1802" spans="1:34" ht="98.25" customHeight="1" x14ac:dyDescent="0.25">
      <c r="A1802" s="192"/>
      <c r="B1802" s="168" t="s">
        <v>1314</v>
      </c>
      <c r="C1802" s="168" t="s">
        <v>1414</v>
      </c>
      <c r="D1802" s="168" t="s">
        <v>1414</v>
      </c>
      <c r="E1802" s="183" t="s">
        <v>25</v>
      </c>
      <c r="F1802" s="168" t="s">
        <v>1116</v>
      </c>
      <c r="G1802" s="183" t="s">
        <v>1158</v>
      </c>
      <c r="H1802" s="168" t="s">
        <v>1117</v>
      </c>
      <c r="I1802" s="168" t="s">
        <v>1118</v>
      </c>
      <c r="J1802" s="184">
        <v>32525466.666666668</v>
      </c>
      <c r="K1802" s="185"/>
      <c r="L1802" s="168"/>
      <c r="M1802" s="185"/>
      <c r="N1802" s="168"/>
      <c r="O1802" s="168" t="s">
        <v>1133</v>
      </c>
      <c r="P1802" s="168" t="s">
        <v>1415</v>
      </c>
      <c r="Q1802" s="168"/>
      <c r="R1802" s="168"/>
      <c r="S1802" s="168"/>
      <c r="T1802" s="168"/>
      <c r="U1802" s="168" t="s">
        <v>1215</v>
      </c>
      <c r="V1802" s="168" t="s">
        <v>1416</v>
      </c>
      <c r="W1802" s="168" t="s">
        <v>1119</v>
      </c>
      <c r="X1802" s="183" t="s">
        <v>1160</v>
      </c>
      <c r="Y1802" s="168" t="s">
        <v>363</v>
      </c>
      <c r="Z1802" s="170">
        <v>2019011000081</v>
      </c>
      <c r="AA1802" s="170" t="s">
        <v>1161</v>
      </c>
      <c r="AB1802" s="169" t="s">
        <v>1120</v>
      </c>
      <c r="AC1802" s="169" t="s">
        <v>606</v>
      </c>
      <c r="AD1802" s="170">
        <v>3299060</v>
      </c>
      <c r="AE1802" s="169" t="s">
        <v>1135</v>
      </c>
      <c r="AF1802" s="169" t="s">
        <v>607</v>
      </c>
      <c r="AG1802" s="168" t="s">
        <v>1128</v>
      </c>
      <c r="AH1802" s="192"/>
    </row>
    <row r="1803" spans="1:34" ht="98.25" customHeight="1" x14ac:dyDescent="0.25">
      <c r="A1803" s="192"/>
      <c r="B1803" s="168" t="s">
        <v>1314</v>
      </c>
      <c r="C1803" s="168" t="s">
        <v>1414</v>
      </c>
      <c r="D1803" s="168" t="s">
        <v>1414</v>
      </c>
      <c r="E1803" s="183" t="s">
        <v>25</v>
      </c>
      <c r="F1803" s="168" t="s">
        <v>1116</v>
      </c>
      <c r="G1803" s="183" t="s">
        <v>1158</v>
      </c>
      <c r="H1803" s="168" t="s">
        <v>1117</v>
      </c>
      <c r="I1803" s="168" t="s">
        <v>1118</v>
      </c>
      <c r="J1803" s="184">
        <v>30650800</v>
      </c>
      <c r="K1803" s="185"/>
      <c r="L1803" s="168"/>
      <c r="M1803" s="185"/>
      <c r="N1803" s="168"/>
      <c r="O1803" s="168" t="s">
        <v>1133</v>
      </c>
      <c r="P1803" s="168" t="s">
        <v>1415</v>
      </c>
      <c r="Q1803" s="168"/>
      <c r="R1803" s="168"/>
      <c r="S1803" s="168"/>
      <c r="T1803" s="168"/>
      <c r="U1803" s="168" t="s">
        <v>1215</v>
      </c>
      <c r="V1803" s="168" t="s">
        <v>1416</v>
      </c>
      <c r="W1803" s="168" t="s">
        <v>1119</v>
      </c>
      <c r="X1803" s="183" t="s">
        <v>1160</v>
      </c>
      <c r="Y1803" s="168" t="s">
        <v>363</v>
      </c>
      <c r="Z1803" s="170">
        <v>2019011000081</v>
      </c>
      <c r="AA1803" s="170" t="s">
        <v>1161</v>
      </c>
      <c r="AB1803" s="169" t="s">
        <v>1120</v>
      </c>
      <c r="AC1803" s="169" t="s">
        <v>606</v>
      </c>
      <c r="AD1803" s="170">
        <v>3299060</v>
      </c>
      <c r="AE1803" s="169" t="s">
        <v>1135</v>
      </c>
      <c r="AF1803" s="169" t="s">
        <v>607</v>
      </c>
      <c r="AG1803" s="168" t="s">
        <v>1128</v>
      </c>
      <c r="AH1803" s="192"/>
    </row>
    <row r="1804" spans="1:34" ht="98.25" customHeight="1" x14ac:dyDescent="0.25">
      <c r="A1804" s="192"/>
      <c r="B1804" s="168" t="s">
        <v>1314</v>
      </c>
      <c r="C1804" s="168" t="s">
        <v>1414</v>
      </c>
      <c r="D1804" s="168" t="s">
        <v>1414</v>
      </c>
      <c r="E1804" s="183" t="s">
        <v>25</v>
      </c>
      <c r="F1804" s="168" t="s">
        <v>1116</v>
      </c>
      <c r="G1804" s="183" t="s">
        <v>1158</v>
      </c>
      <c r="H1804" s="168" t="s">
        <v>1117</v>
      </c>
      <c r="I1804" s="168" t="s">
        <v>1118</v>
      </c>
      <c r="J1804" s="184">
        <v>32525467</v>
      </c>
      <c r="K1804" s="185"/>
      <c r="L1804" s="168"/>
      <c r="M1804" s="185"/>
      <c r="N1804" s="168"/>
      <c r="O1804" s="168" t="s">
        <v>1133</v>
      </c>
      <c r="P1804" s="168" t="s">
        <v>1415</v>
      </c>
      <c r="Q1804" s="168"/>
      <c r="R1804" s="168"/>
      <c r="S1804" s="168"/>
      <c r="T1804" s="168"/>
      <c r="U1804" s="168" t="s">
        <v>1215</v>
      </c>
      <c r="V1804" s="168" t="s">
        <v>1416</v>
      </c>
      <c r="W1804" s="168" t="s">
        <v>1119</v>
      </c>
      <c r="X1804" s="183" t="s">
        <v>1160</v>
      </c>
      <c r="Y1804" s="168" t="s">
        <v>363</v>
      </c>
      <c r="Z1804" s="170">
        <v>2019011000081</v>
      </c>
      <c r="AA1804" s="170" t="s">
        <v>1161</v>
      </c>
      <c r="AB1804" s="169" t="s">
        <v>1120</v>
      </c>
      <c r="AC1804" s="169" t="s">
        <v>606</v>
      </c>
      <c r="AD1804" s="170">
        <v>3299060</v>
      </c>
      <c r="AE1804" s="169" t="s">
        <v>1135</v>
      </c>
      <c r="AF1804" s="169" t="s">
        <v>607</v>
      </c>
      <c r="AG1804" s="168" t="s">
        <v>1128</v>
      </c>
      <c r="AH1804" s="192"/>
    </row>
    <row r="1805" spans="1:34" ht="98.25" customHeight="1" x14ac:dyDescent="0.25">
      <c r="A1805" s="192"/>
      <c r="B1805" s="168" t="s">
        <v>1314</v>
      </c>
      <c r="C1805" s="168" t="s">
        <v>1414</v>
      </c>
      <c r="D1805" s="168" t="s">
        <v>1414</v>
      </c>
      <c r="E1805" s="183" t="s">
        <v>25</v>
      </c>
      <c r="F1805" s="168" t="s">
        <v>1116</v>
      </c>
      <c r="G1805" s="183" t="s">
        <v>1158</v>
      </c>
      <c r="H1805" s="168" t="s">
        <v>1117</v>
      </c>
      <c r="I1805" s="168" t="s">
        <v>1118</v>
      </c>
      <c r="J1805" s="184">
        <v>31494400</v>
      </c>
      <c r="K1805" s="185"/>
      <c r="L1805" s="168"/>
      <c r="M1805" s="185"/>
      <c r="N1805" s="168"/>
      <c r="O1805" s="168" t="s">
        <v>1133</v>
      </c>
      <c r="P1805" s="168" t="s">
        <v>1415</v>
      </c>
      <c r="Q1805" s="168"/>
      <c r="R1805" s="168"/>
      <c r="S1805" s="168"/>
      <c r="T1805" s="168"/>
      <c r="U1805" s="168" t="s">
        <v>1215</v>
      </c>
      <c r="V1805" s="168" t="s">
        <v>1416</v>
      </c>
      <c r="W1805" s="168" t="s">
        <v>1119</v>
      </c>
      <c r="X1805" s="183" t="s">
        <v>1160</v>
      </c>
      <c r="Y1805" s="168" t="s">
        <v>363</v>
      </c>
      <c r="Z1805" s="170">
        <v>2019011000081</v>
      </c>
      <c r="AA1805" s="170" t="s">
        <v>1161</v>
      </c>
      <c r="AB1805" s="169" t="s">
        <v>1120</v>
      </c>
      <c r="AC1805" s="169" t="s">
        <v>606</v>
      </c>
      <c r="AD1805" s="170">
        <v>3299060</v>
      </c>
      <c r="AE1805" s="169" t="s">
        <v>1135</v>
      </c>
      <c r="AF1805" s="169" t="s">
        <v>607</v>
      </c>
      <c r="AG1805" s="168" t="s">
        <v>1128</v>
      </c>
      <c r="AH1805" s="192"/>
    </row>
    <row r="1806" spans="1:34" ht="98.25" customHeight="1" x14ac:dyDescent="0.25">
      <c r="A1806" s="192"/>
      <c r="B1806" s="168" t="s">
        <v>1314</v>
      </c>
      <c r="C1806" s="168" t="s">
        <v>1414</v>
      </c>
      <c r="D1806" s="168" t="s">
        <v>1414</v>
      </c>
      <c r="E1806" s="183" t="s">
        <v>25</v>
      </c>
      <c r="F1806" s="168" t="s">
        <v>1116</v>
      </c>
      <c r="G1806" s="183" t="s">
        <v>1158</v>
      </c>
      <c r="H1806" s="168" t="s">
        <v>1117</v>
      </c>
      <c r="I1806" s="168" t="s">
        <v>1118</v>
      </c>
      <c r="J1806" s="184">
        <v>32894133</v>
      </c>
      <c r="K1806" s="185"/>
      <c r="L1806" s="168"/>
      <c r="M1806" s="185"/>
      <c r="N1806" s="168"/>
      <c r="O1806" s="168" t="s">
        <v>1133</v>
      </c>
      <c r="P1806" s="168" t="s">
        <v>1415</v>
      </c>
      <c r="Q1806" s="168"/>
      <c r="R1806" s="168"/>
      <c r="S1806" s="168"/>
      <c r="T1806" s="168"/>
      <c r="U1806" s="168" t="s">
        <v>1215</v>
      </c>
      <c r="V1806" s="168" t="s">
        <v>1416</v>
      </c>
      <c r="W1806" s="168" t="s">
        <v>1119</v>
      </c>
      <c r="X1806" s="183" t="s">
        <v>1160</v>
      </c>
      <c r="Y1806" s="168" t="s">
        <v>363</v>
      </c>
      <c r="Z1806" s="170">
        <v>2019011000081</v>
      </c>
      <c r="AA1806" s="170" t="s">
        <v>1161</v>
      </c>
      <c r="AB1806" s="169" t="s">
        <v>1120</v>
      </c>
      <c r="AC1806" s="169" t="s">
        <v>606</v>
      </c>
      <c r="AD1806" s="170">
        <v>3299060</v>
      </c>
      <c r="AE1806" s="169" t="s">
        <v>1135</v>
      </c>
      <c r="AF1806" s="169" t="s">
        <v>607</v>
      </c>
      <c r="AG1806" s="168" t="s">
        <v>1151</v>
      </c>
      <c r="AH1806" s="192"/>
    </row>
    <row r="1807" spans="1:34" ht="98.25" customHeight="1" x14ac:dyDescent="0.25">
      <c r="A1807" s="192"/>
      <c r="B1807" s="168" t="s">
        <v>1314</v>
      </c>
      <c r="C1807" s="168" t="s">
        <v>1414</v>
      </c>
      <c r="D1807" s="168" t="s">
        <v>1414</v>
      </c>
      <c r="E1807" s="183" t="s">
        <v>25</v>
      </c>
      <c r="F1807" s="168" t="s">
        <v>1116</v>
      </c>
      <c r="G1807" s="183" t="s">
        <v>1158</v>
      </c>
      <c r="H1807" s="168" t="s">
        <v>1117</v>
      </c>
      <c r="I1807" s="168" t="s">
        <v>1118</v>
      </c>
      <c r="J1807" s="184">
        <v>37774000</v>
      </c>
      <c r="K1807" s="185"/>
      <c r="L1807" s="168"/>
      <c r="M1807" s="185"/>
      <c r="N1807" s="168"/>
      <c r="O1807" s="168" t="s">
        <v>1133</v>
      </c>
      <c r="P1807" s="168" t="s">
        <v>1415</v>
      </c>
      <c r="Q1807" s="168"/>
      <c r="R1807" s="168"/>
      <c r="S1807" s="168"/>
      <c r="T1807" s="168"/>
      <c r="U1807" s="168" t="s">
        <v>1215</v>
      </c>
      <c r="V1807" s="168" t="s">
        <v>1416</v>
      </c>
      <c r="W1807" s="168" t="s">
        <v>1119</v>
      </c>
      <c r="X1807" s="183" t="s">
        <v>1160</v>
      </c>
      <c r="Y1807" s="168" t="s">
        <v>363</v>
      </c>
      <c r="Z1807" s="170">
        <v>2019011000081</v>
      </c>
      <c r="AA1807" s="170" t="s">
        <v>1161</v>
      </c>
      <c r="AB1807" s="169" t="s">
        <v>1120</v>
      </c>
      <c r="AC1807" s="169" t="s">
        <v>606</v>
      </c>
      <c r="AD1807" s="170">
        <v>3299060</v>
      </c>
      <c r="AE1807" s="169" t="s">
        <v>1135</v>
      </c>
      <c r="AF1807" s="169" t="s">
        <v>607</v>
      </c>
      <c r="AG1807" s="168" t="s">
        <v>1128</v>
      </c>
      <c r="AH1807" s="192"/>
    </row>
    <row r="1808" spans="1:34" ht="98.25" customHeight="1" x14ac:dyDescent="0.25">
      <c r="A1808" s="192"/>
      <c r="B1808" s="168" t="s">
        <v>1314</v>
      </c>
      <c r="C1808" s="168" t="s">
        <v>1414</v>
      </c>
      <c r="D1808" s="168" t="s">
        <v>1414</v>
      </c>
      <c r="E1808" s="183" t="s">
        <v>25</v>
      </c>
      <c r="F1808" s="168" t="s">
        <v>1116</v>
      </c>
      <c r="G1808" s="183" t="s">
        <v>1158</v>
      </c>
      <c r="H1808" s="168" t="s">
        <v>1117</v>
      </c>
      <c r="I1808" s="168" t="s">
        <v>1118</v>
      </c>
      <c r="J1808" s="184">
        <v>37440700</v>
      </c>
      <c r="K1808" s="185"/>
      <c r="L1808" s="168"/>
      <c r="M1808" s="185"/>
      <c r="N1808" s="168"/>
      <c r="O1808" s="168" t="s">
        <v>1133</v>
      </c>
      <c r="P1808" s="168" t="s">
        <v>1415</v>
      </c>
      <c r="Q1808" s="168"/>
      <c r="R1808" s="168"/>
      <c r="S1808" s="168"/>
      <c r="T1808" s="168"/>
      <c r="U1808" s="168" t="s">
        <v>1215</v>
      </c>
      <c r="V1808" s="168" t="s">
        <v>1416</v>
      </c>
      <c r="W1808" s="168" t="s">
        <v>1119</v>
      </c>
      <c r="X1808" s="183" t="s">
        <v>1160</v>
      </c>
      <c r="Y1808" s="168" t="s">
        <v>363</v>
      </c>
      <c r="Z1808" s="170">
        <v>2019011000081</v>
      </c>
      <c r="AA1808" s="170" t="s">
        <v>1161</v>
      </c>
      <c r="AB1808" s="169" t="s">
        <v>1120</v>
      </c>
      <c r="AC1808" s="169" t="s">
        <v>606</v>
      </c>
      <c r="AD1808" s="170">
        <v>3299060</v>
      </c>
      <c r="AE1808" s="169" t="s">
        <v>1135</v>
      </c>
      <c r="AF1808" s="169" t="s">
        <v>607</v>
      </c>
      <c r="AG1808" s="168" t="s">
        <v>1128</v>
      </c>
      <c r="AH1808" s="192"/>
    </row>
    <row r="1809" spans="1:34" ht="98.25" customHeight="1" x14ac:dyDescent="0.25">
      <c r="A1809" s="192"/>
      <c r="B1809" s="168" t="s">
        <v>1314</v>
      </c>
      <c r="C1809" s="168" t="s">
        <v>1414</v>
      </c>
      <c r="D1809" s="168" t="s">
        <v>1414</v>
      </c>
      <c r="E1809" s="183" t="s">
        <v>25</v>
      </c>
      <c r="F1809" s="168" t="s">
        <v>1116</v>
      </c>
      <c r="G1809" s="183" t="s">
        <v>1158</v>
      </c>
      <c r="H1809" s="168" t="s">
        <v>1117</v>
      </c>
      <c r="I1809" s="168" t="s">
        <v>1118</v>
      </c>
      <c r="J1809" s="184">
        <v>38662800</v>
      </c>
      <c r="K1809" s="185"/>
      <c r="L1809" s="168"/>
      <c r="M1809" s="185"/>
      <c r="N1809" s="168"/>
      <c r="O1809" s="168" t="s">
        <v>1133</v>
      </c>
      <c r="P1809" s="168" t="s">
        <v>1370</v>
      </c>
      <c r="Q1809" s="168"/>
      <c r="R1809" s="168"/>
      <c r="S1809" s="168"/>
      <c r="T1809" s="168"/>
      <c r="U1809" s="168" t="s">
        <v>1215</v>
      </c>
      <c r="V1809" s="168" t="s">
        <v>1416</v>
      </c>
      <c r="W1809" s="168" t="s">
        <v>1119</v>
      </c>
      <c r="X1809" s="183" t="s">
        <v>1160</v>
      </c>
      <c r="Y1809" s="168" t="s">
        <v>363</v>
      </c>
      <c r="Z1809" s="170">
        <v>2019011000081</v>
      </c>
      <c r="AA1809" s="170" t="s">
        <v>1161</v>
      </c>
      <c r="AB1809" s="169" t="s">
        <v>1120</v>
      </c>
      <c r="AC1809" s="169" t="s">
        <v>606</v>
      </c>
      <c r="AD1809" s="170">
        <v>3299060</v>
      </c>
      <c r="AE1809" s="169" t="s">
        <v>1135</v>
      </c>
      <c r="AF1809" s="169" t="s">
        <v>607</v>
      </c>
      <c r="AG1809" s="168" t="s">
        <v>1128</v>
      </c>
      <c r="AH1809" s="192"/>
    </row>
    <row r="1810" spans="1:34" ht="98.25" customHeight="1" x14ac:dyDescent="0.25">
      <c r="A1810" s="192"/>
      <c r="B1810" s="168" t="s">
        <v>1314</v>
      </c>
      <c r="C1810" s="168" t="s">
        <v>1414</v>
      </c>
      <c r="D1810" s="168" t="s">
        <v>1414</v>
      </c>
      <c r="E1810" s="183" t="s">
        <v>25</v>
      </c>
      <c r="F1810" s="168" t="s">
        <v>1116</v>
      </c>
      <c r="G1810" s="183" t="s">
        <v>1158</v>
      </c>
      <c r="H1810" s="168" t="s">
        <v>1117</v>
      </c>
      <c r="I1810" s="168" t="s">
        <v>1118</v>
      </c>
      <c r="J1810" s="184">
        <v>24299998</v>
      </c>
      <c r="K1810" s="185"/>
      <c r="L1810" s="168"/>
      <c r="M1810" s="185"/>
      <c r="N1810" s="168"/>
      <c r="O1810" s="168" t="s">
        <v>1133</v>
      </c>
      <c r="P1810" s="168" t="s">
        <v>1370</v>
      </c>
      <c r="Q1810" s="168"/>
      <c r="R1810" s="168"/>
      <c r="S1810" s="168"/>
      <c r="T1810" s="168"/>
      <c r="U1810" s="168" t="s">
        <v>1215</v>
      </c>
      <c r="V1810" s="168" t="s">
        <v>1416</v>
      </c>
      <c r="W1810" s="168" t="s">
        <v>1119</v>
      </c>
      <c r="X1810" s="183" t="s">
        <v>1160</v>
      </c>
      <c r="Y1810" s="168" t="s">
        <v>363</v>
      </c>
      <c r="Z1810" s="170">
        <v>2019011000081</v>
      </c>
      <c r="AA1810" s="170" t="s">
        <v>1161</v>
      </c>
      <c r="AB1810" s="169" t="s">
        <v>1120</v>
      </c>
      <c r="AC1810" s="169" t="s">
        <v>606</v>
      </c>
      <c r="AD1810" s="170">
        <v>3299060</v>
      </c>
      <c r="AE1810" s="169" t="s">
        <v>1135</v>
      </c>
      <c r="AF1810" s="169" t="s">
        <v>607</v>
      </c>
      <c r="AG1810" s="168" t="s">
        <v>1126</v>
      </c>
      <c r="AH1810" s="192"/>
    </row>
    <row r="1811" spans="1:34" ht="98.25" customHeight="1" x14ac:dyDescent="0.25">
      <c r="A1811" s="192"/>
      <c r="B1811" s="168" t="s">
        <v>1314</v>
      </c>
      <c r="C1811" s="168" t="s">
        <v>1414</v>
      </c>
      <c r="D1811" s="168" t="s">
        <v>1414</v>
      </c>
      <c r="E1811" s="183" t="s">
        <v>25</v>
      </c>
      <c r="F1811" s="168" t="s">
        <v>1116</v>
      </c>
      <c r="G1811" s="183" t="s">
        <v>1158</v>
      </c>
      <c r="H1811" s="168" t="s">
        <v>1117</v>
      </c>
      <c r="I1811" s="168" t="s">
        <v>1118</v>
      </c>
      <c r="J1811" s="184">
        <v>45236666</v>
      </c>
      <c r="K1811" s="185"/>
      <c r="L1811" s="168"/>
      <c r="M1811" s="185"/>
      <c r="N1811" s="168"/>
      <c r="O1811" s="168" t="s">
        <v>1133</v>
      </c>
      <c r="P1811" s="168" t="s">
        <v>1370</v>
      </c>
      <c r="Q1811" s="168"/>
      <c r="R1811" s="168"/>
      <c r="S1811" s="168"/>
      <c r="T1811" s="168"/>
      <c r="U1811" s="168" t="s">
        <v>1215</v>
      </c>
      <c r="V1811" s="168" t="s">
        <v>1416</v>
      </c>
      <c r="W1811" s="168" t="s">
        <v>1119</v>
      </c>
      <c r="X1811" s="183" t="s">
        <v>1160</v>
      </c>
      <c r="Y1811" s="168" t="s">
        <v>363</v>
      </c>
      <c r="Z1811" s="170">
        <v>2019011000081</v>
      </c>
      <c r="AA1811" s="170" t="s">
        <v>1161</v>
      </c>
      <c r="AB1811" s="169" t="s">
        <v>1120</v>
      </c>
      <c r="AC1811" s="169" t="s">
        <v>606</v>
      </c>
      <c r="AD1811" s="170">
        <v>3299060</v>
      </c>
      <c r="AE1811" s="169" t="s">
        <v>1135</v>
      </c>
      <c r="AF1811" s="169" t="s">
        <v>607</v>
      </c>
      <c r="AG1811" s="168" t="s">
        <v>1128</v>
      </c>
      <c r="AH1811" s="192"/>
    </row>
    <row r="1812" spans="1:34" ht="98.25" customHeight="1" x14ac:dyDescent="0.25">
      <c r="A1812" s="192"/>
      <c r="B1812" s="168" t="s">
        <v>1314</v>
      </c>
      <c r="C1812" s="168" t="s">
        <v>1414</v>
      </c>
      <c r="D1812" s="168" t="s">
        <v>1414</v>
      </c>
      <c r="E1812" s="183" t="s">
        <v>25</v>
      </c>
      <c r="F1812" s="168" t="s">
        <v>1116</v>
      </c>
      <c r="G1812" s="183" t="s">
        <v>1158</v>
      </c>
      <c r="H1812" s="168" t="s">
        <v>1117</v>
      </c>
      <c r="I1812" s="168" t="s">
        <v>1118</v>
      </c>
      <c r="J1812" s="184">
        <v>52260000</v>
      </c>
      <c r="K1812" s="185"/>
      <c r="L1812" s="168"/>
      <c r="M1812" s="185"/>
      <c r="N1812" s="168"/>
      <c r="O1812" s="168" t="s">
        <v>1133</v>
      </c>
      <c r="P1812" s="168" t="s">
        <v>1415</v>
      </c>
      <c r="Q1812" s="168"/>
      <c r="R1812" s="168"/>
      <c r="S1812" s="168"/>
      <c r="T1812" s="168"/>
      <c r="U1812" s="168" t="s">
        <v>1215</v>
      </c>
      <c r="V1812" s="168" t="s">
        <v>1416</v>
      </c>
      <c r="W1812" s="168" t="s">
        <v>1119</v>
      </c>
      <c r="X1812" s="183" t="s">
        <v>1160</v>
      </c>
      <c r="Y1812" s="168" t="s">
        <v>363</v>
      </c>
      <c r="Z1812" s="170">
        <v>2019011000081</v>
      </c>
      <c r="AA1812" s="170" t="s">
        <v>1161</v>
      </c>
      <c r="AB1812" s="169" t="s">
        <v>1120</v>
      </c>
      <c r="AC1812" s="169" t="s">
        <v>606</v>
      </c>
      <c r="AD1812" s="170">
        <v>3299060</v>
      </c>
      <c r="AE1812" s="169" t="s">
        <v>1135</v>
      </c>
      <c r="AF1812" s="169" t="s">
        <v>607</v>
      </c>
      <c r="AG1812" s="168" t="s">
        <v>1128</v>
      </c>
      <c r="AH1812" s="192"/>
    </row>
    <row r="1813" spans="1:34" ht="98.25" customHeight="1" x14ac:dyDescent="0.25">
      <c r="A1813" s="192"/>
      <c r="B1813" s="168" t="s">
        <v>1314</v>
      </c>
      <c r="C1813" s="168" t="s">
        <v>1414</v>
      </c>
      <c r="D1813" s="168" t="s">
        <v>1414</v>
      </c>
      <c r="E1813" s="183" t="s">
        <v>25</v>
      </c>
      <c r="F1813" s="168" t="s">
        <v>1116</v>
      </c>
      <c r="G1813" s="183" t="s">
        <v>1158</v>
      </c>
      <c r="H1813" s="168" t="s">
        <v>1117</v>
      </c>
      <c r="I1813" s="168" t="s">
        <v>1118</v>
      </c>
      <c r="J1813" s="184">
        <v>52104000</v>
      </c>
      <c r="K1813" s="185"/>
      <c r="L1813" s="168"/>
      <c r="M1813" s="185"/>
      <c r="N1813" s="168"/>
      <c r="O1813" s="168" t="s">
        <v>1133</v>
      </c>
      <c r="P1813" s="168" t="s">
        <v>1415</v>
      </c>
      <c r="Q1813" s="168"/>
      <c r="R1813" s="168"/>
      <c r="S1813" s="168"/>
      <c r="T1813" s="168"/>
      <c r="U1813" s="168" t="s">
        <v>1215</v>
      </c>
      <c r="V1813" s="168" t="s">
        <v>1416</v>
      </c>
      <c r="W1813" s="168" t="s">
        <v>1119</v>
      </c>
      <c r="X1813" s="183" t="s">
        <v>1160</v>
      </c>
      <c r="Y1813" s="168" t="s">
        <v>363</v>
      </c>
      <c r="Z1813" s="170">
        <v>2019011000081</v>
      </c>
      <c r="AA1813" s="170" t="s">
        <v>1161</v>
      </c>
      <c r="AB1813" s="169" t="s">
        <v>1120</v>
      </c>
      <c r="AC1813" s="169" t="s">
        <v>606</v>
      </c>
      <c r="AD1813" s="170">
        <v>3299060</v>
      </c>
      <c r="AE1813" s="169" t="s">
        <v>1135</v>
      </c>
      <c r="AF1813" s="169" t="s">
        <v>607</v>
      </c>
      <c r="AG1813" s="168" t="s">
        <v>1128</v>
      </c>
      <c r="AH1813" s="192"/>
    </row>
    <row r="1814" spans="1:34" ht="98.25" customHeight="1" x14ac:dyDescent="0.25">
      <c r="A1814" s="192"/>
      <c r="B1814" s="168" t="s">
        <v>1314</v>
      </c>
      <c r="C1814" s="168" t="s">
        <v>1414</v>
      </c>
      <c r="D1814" s="168" t="s">
        <v>1414</v>
      </c>
      <c r="E1814" s="183" t="s">
        <v>25</v>
      </c>
      <c r="F1814" s="168" t="s">
        <v>1116</v>
      </c>
      <c r="G1814" s="183" t="s">
        <v>1158</v>
      </c>
      <c r="H1814" s="168" t="s">
        <v>1117</v>
      </c>
      <c r="I1814" s="168" t="s">
        <v>1118</v>
      </c>
      <c r="J1814" s="184">
        <v>59160000</v>
      </c>
      <c r="K1814" s="185"/>
      <c r="L1814" s="168"/>
      <c r="M1814" s="185"/>
      <c r="N1814" s="168"/>
      <c r="O1814" s="168" t="s">
        <v>1133</v>
      </c>
      <c r="P1814" s="168" t="s">
        <v>1415</v>
      </c>
      <c r="Q1814" s="168"/>
      <c r="R1814" s="168"/>
      <c r="S1814" s="168"/>
      <c r="T1814" s="168"/>
      <c r="U1814" s="168" t="s">
        <v>1215</v>
      </c>
      <c r="V1814" s="168" t="s">
        <v>1416</v>
      </c>
      <c r="W1814" s="168" t="s">
        <v>1119</v>
      </c>
      <c r="X1814" s="183" t="s">
        <v>1160</v>
      </c>
      <c r="Y1814" s="168" t="s">
        <v>363</v>
      </c>
      <c r="Z1814" s="170">
        <v>2019011000081</v>
      </c>
      <c r="AA1814" s="170" t="s">
        <v>1161</v>
      </c>
      <c r="AB1814" s="169" t="s">
        <v>1120</v>
      </c>
      <c r="AC1814" s="169" t="s">
        <v>606</v>
      </c>
      <c r="AD1814" s="170">
        <v>3299060</v>
      </c>
      <c r="AE1814" s="169" t="s">
        <v>1135</v>
      </c>
      <c r="AF1814" s="169" t="s">
        <v>607</v>
      </c>
      <c r="AG1814" s="168" t="s">
        <v>1128</v>
      </c>
      <c r="AH1814" s="192"/>
    </row>
    <row r="1815" spans="1:34" ht="98.25" customHeight="1" x14ac:dyDescent="0.25">
      <c r="A1815" s="192"/>
      <c r="B1815" s="168" t="s">
        <v>1314</v>
      </c>
      <c r="C1815" s="168" t="s">
        <v>1414</v>
      </c>
      <c r="D1815" s="168" t="s">
        <v>1414</v>
      </c>
      <c r="E1815" s="183" t="s">
        <v>25</v>
      </c>
      <c r="F1815" s="168" t="s">
        <v>1116</v>
      </c>
      <c r="G1815" s="183" t="s">
        <v>1158</v>
      </c>
      <c r="H1815" s="168" t="s">
        <v>1117</v>
      </c>
      <c r="I1815" s="168" t="s">
        <v>1118</v>
      </c>
      <c r="J1815" s="184">
        <v>88363333.333333328</v>
      </c>
      <c r="K1815" s="185"/>
      <c r="L1815" s="168"/>
      <c r="M1815" s="185"/>
      <c r="N1815" s="168"/>
      <c r="O1815" s="168" t="s">
        <v>1133</v>
      </c>
      <c r="P1815" s="168" t="s">
        <v>1415</v>
      </c>
      <c r="Q1815" s="168"/>
      <c r="R1815" s="168"/>
      <c r="S1815" s="168"/>
      <c r="T1815" s="168"/>
      <c r="U1815" s="168" t="s">
        <v>1215</v>
      </c>
      <c r="V1815" s="168" t="s">
        <v>1416</v>
      </c>
      <c r="W1815" s="168" t="s">
        <v>1119</v>
      </c>
      <c r="X1815" s="183" t="s">
        <v>1160</v>
      </c>
      <c r="Y1815" s="168" t="s">
        <v>363</v>
      </c>
      <c r="Z1815" s="170">
        <v>2019011000081</v>
      </c>
      <c r="AA1815" s="170" t="s">
        <v>1161</v>
      </c>
      <c r="AB1815" s="169" t="s">
        <v>1120</v>
      </c>
      <c r="AC1815" s="169" t="s">
        <v>606</v>
      </c>
      <c r="AD1815" s="170">
        <v>3299060</v>
      </c>
      <c r="AE1815" s="169" t="s">
        <v>1135</v>
      </c>
      <c r="AF1815" s="169" t="s">
        <v>607</v>
      </c>
      <c r="AG1815" s="168" t="s">
        <v>1128</v>
      </c>
      <c r="AH1815" s="192"/>
    </row>
    <row r="1816" spans="1:34" ht="98.25" customHeight="1" x14ac:dyDescent="0.25">
      <c r="A1816" s="192"/>
      <c r="B1816" s="168" t="s">
        <v>1314</v>
      </c>
      <c r="C1816" s="168" t="s">
        <v>1414</v>
      </c>
      <c r="D1816" s="168" t="s">
        <v>1414</v>
      </c>
      <c r="E1816" s="183" t="s">
        <v>25</v>
      </c>
      <c r="F1816" s="168" t="s">
        <v>1116</v>
      </c>
      <c r="G1816" s="183" t="s">
        <v>1158</v>
      </c>
      <c r="H1816" s="168" t="s">
        <v>1117</v>
      </c>
      <c r="I1816" s="168" t="s">
        <v>1118</v>
      </c>
      <c r="J1816" s="184">
        <v>6000000</v>
      </c>
      <c r="K1816" s="185">
        <v>0</v>
      </c>
      <c r="L1816" s="168">
        <v>0</v>
      </c>
      <c r="M1816" s="185"/>
      <c r="N1816" s="168"/>
      <c r="O1816" s="168" t="s">
        <v>1133</v>
      </c>
      <c r="P1816" s="168" t="s">
        <v>1415</v>
      </c>
      <c r="Q1816" s="168">
        <v>0</v>
      </c>
      <c r="R1816" s="168">
        <v>0</v>
      </c>
      <c r="S1816" s="168">
        <v>0</v>
      </c>
      <c r="T1816" s="168">
        <v>0</v>
      </c>
      <c r="U1816" s="168" t="s">
        <v>1215</v>
      </c>
      <c r="V1816" s="168" t="s">
        <v>1416</v>
      </c>
      <c r="W1816" s="168" t="s">
        <v>1119</v>
      </c>
      <c r="X1816" s="183" t="s">
        <v>1160</v>
      </c>
      <c r="Y1816" s="168" t="s">
        <v>363</v>
      </c>
      <c r="Z1816" s="170">
        <v>2019011000081</v>
      </c>
      <c r="AA1816" s="170" t="s">
        <v>1161</v>
      </c>
      <c r="AB1816" s="169" t="s">
        <v>1120</v>
      </c>
      <c r="AC1816" s="169" t="s">
        <v>606</v>
      </c>
      <c r="AD1816" s="170">
        <v>3299060</v>
      </c>
      <c r="AE1816" s="169" t="s">
        <v>1135</v>
      </c>
      <c r="AF1816" s="169" t="s">
        <v>607</v>
      </c>
      <c r="AG1816" s="168" t="s">
        <v>1128</v>
      </c>
      <c r="AH1816" s="192"/>
    </row>
    <row r="1817" spans="1:34" ht="98.25" customHeight="1" x14ac:dyDescent="0.25">
      <c r="A1817" s="192"/>
      <c r="B1817" s="168" t="s">
        <v>1420</v>
      </c>
      <c r="C1817" s="168" t="s">
        <v>1414</v>
      </c>
      <c r="D1817" s="168" t="s">
        <v>1414</v>
      </c>
      <c r="E1817" s="183" t="s">
        <v>25</v>
      </c>
      <c r="F1817" s="168" t="s">
        <v>1152</v>
      </c>
      <c r="G1817" s="183" t="s">
        <v>1158</v>
      </c>
      <c r="H1817" s="168" t="s">
        <v>1320</v>
      </c>
      <c r="I1817" s="168" t="s">
        <v>1118</v>
      </c>
      <c r="J1817" s="186">
        <v>20000000</v>
      </c>
      <c r="K1817" s="185" t="s">
        <v>1366</v>
      </c>
      <c r="L1817" s="168" t="s">
        <v>1366</v>
      </c>
      <c r="M1817" s="185" t="s">
        <v>1366</v>
      </c>
      <c r="N1817" s="168" t="s">
        <v>1366</v>
      </c>
      <c r="O1817" s="168" t="s">
        <v>1133</v>
      </c>
      <c r="P1817" s="168" t="s">
        <v>1421</v>
      </c>
      <c r="Q1817" s="168" t="s">
        <v>1159</v>
      </c>
      <c r="R1817" s="168" t="s">
        <v>1159</v>
      </c>
      <c r="S1817" s="168" t="s">
        <v>1159</v>
      </c>
      <c r="T1817" s="168" t="s">
        <v>1159</v>
      </c>
      <c r="U1817" s="168" t="s">
        <v>1215</v>
      </c>
      <c r="V1817" s="168" t="s">
        <v>1416</v>
      </c>
      <c r="W1817" s="168" t="s">
        <v>1165</v>
      </c>
      <c r="X1817" s="183" t="s">
        <v>1160</v>
      </c>
      <c r="Y1817" s="168" t="s">
        <v>55</v>
      </c>
      <c r="Z1817" s="170">
        <v>2017011000179</v>
      </c>
      <c r="AA1817" s="170" t="s">
        <v>1238</v>
      </c>
      <c r="AB1817" s="169" t="s">
        <v>1166</v>
      </c>
      <c r="AC1817" s="169" t="s">
        <v>1167</v>
      </c>
      <c r="AD1817" s="170">
        <v>3202032</v>
      </c>
      <c r="AE1817" s="169" t="s">
        <v>1217</v>
      </c>
      <c r="AF1817" s="169" t="s">
        <v>1218</v>
      </c>
      <c r="AG1817" s="168" t="s">
        <v>1150</v>
      </c>
      <c r="AH1817" s="192"/>
    </row>
    <row r="1818" spans="1:34" ht="98.25" customHeight="1" x14ac:dyDescent="0.25">
      <c r="A1818" s="192"/>
      <c r="B1818" s="168" t="s">
        <v>1314</v>
      </c>
      <c r="C1818" s="168" t="s">
        <v>1414</v>
      </c>
      <c r="D1818" s="168" t="s">
        <v>1414</v>
      </c>
      <c r="E1818" s="183" t="s">
        <v>25</v>
      </c>
      <c r="F1818" s="168" t="s">
        <v>1152</v>
      </c>
      <c r="G1818" s="183" t="s">
        <v>1158</v>
      </c>
      <c r="H1818" s="168" t="s">
        <v>1320</v>
      </c>
      <c r="I1818" s="168" t="s">
        <v>1118</v>
      </c>
      <c r="J1818" s="186">
        <v>15000000</v>
      </c>
      <c r="K1818" s="185" t="s">
        <v>1366</v>
      </c>
      <c r="L1818" s="168" t="s">
        <v>1366</v>
      </c>
      <c r="M1818" s="185" t="s">
        <v>1366</v>
      </c>
      <c r="N1818" s="168" t="s">
        <v>1366</v>
      </c>
      <c r="O1818" s="168" t="s">
        <v>1133</v>
      </c>
      <c r="P1818" s="168" t="s">
        <v>1415</v>
      </c>
      <c r="Q1818" s="168"/>
      <c r="R1818" s="168"/>
      <c r="S1818" s="168"/>
      <c r="T1818" s="168"/>
      <c r="U1818" s="168" t="s">
        <v>1215</v>
      </c>
      <c r="V1818" s="168" t="s">
        <v>1416</v>
      </c>
      <c r="W1818" s="168" t="s">
        <v>1165</v>
      </c>
      <c r="X1818" s="183" t="s">
        <v>1160</v>
      </c>
      <c r="Y1818" s="168" t="s">
        <v>55</v>
      </c>
      <c r="Z1818" s="170">
        <v>2017011000179</v>
      </c>
      <c r="AA1818" s="170" t="s">
        <v>1238</v>
      </c>
      <c r="AB1818" s="169" t="s">
        <v>1166</v>
      </c>
      <c r="AC1818" s="169" t="s">
        <v>1167</v>
      </c>
      <c r="AD1818" s="170">
        <v>3202032</v>
      </c>
      <c r="AE1818" s="169" t="s">
        <v>1217</v>
      </c>
      <c r="AF1818" s="169" t="s">
        <v>1289</v>
      </c>
      <c r="AG1818" s="168" t="s">
        <v>1151</v>
      </c>
      <c r="AH1818" s="192"/>
    </row>
    <row r="1819" spans="1:34" ht="98.25" customHeight="1" x14ac:dyDescent="0.25">
      <c r="A1819" s="192"/>
      <c r="B1819" s="168" t="s">
        <v>1314</v>
      </c>
      <c r="C1819" s="168" t="s">
        <v>1414</v>
      </c>
      <c r="D1819" s="168" t="s">
        <v>1414</v>
      </c>
      <c r="E1819" s="183" t="s">
        <v>25</v>
      </c>
      <c r="F1819" s="168" t="s">
        <v>1116</v>
      </c>
      <c r="G1819" s="183" t="s">
        <v>1158</v>
      </c>
      <c r="H1819" s="168" t="s">
        <v>1117</v>
      </c>
      <c r="I1819" s="168" t="s">
        <v>1118</v>
      </c>
      <c r="J1819" s="186">
        <v>94481831</v>
      </c>
      <c r="K1819" s="185" t="s">
        <v>1159</v>
      </c>
      <c r="L1819" s="168" t="s">
        <v>1159</v>
      </c>
      <c r="M1819" s="185" t="s">
        <v>1159</v>
      </c>
      <c r="N1819" s="168" t="s">
        <v>1159</v>
      </c>
      <c r="O1819" s="168" t="s">
        <v>1159</v>
      </c>
      <c r="P1819" s="168" t="s">
        <v>1159</v>
      </c>
      <c r="Q1819" s="168" t="s">
        <v>1159</v>
      </c>
      <c r="R1819" s="168" t="s">
        <v>1159</v>
      </c>
      <c r="S1819" s="168" t="s">
        <v>1159</v>
      </c>
      <c r="T1819" s="168" t="s">
        <v>1159</v>
      </c>
      <c r="U1819" s="168" t="s">
        <v>1159</v>
      </c>
      <c r="V1819" s="168" t="s">
        <v>1159</v>
      </c>
      <c r="W1819" s="168" t="s">
        <v>1119</v>
      </c>
      <c r="X1819" s="183" t="s">
        <v>1160</v>
      </c>
      <c r="Y1819" s="168" t="s">
        <v>363</v>
      </c>
      <c r="Z1819" s="170">
        <v>2019011000081</v>
      </c>
      <c r="AA1819" s="170" t="s">
        <v>1161</v>
      </c>
      <c r="AB1819" s="169" t="s">
        <v>1120</v>
      </c>
      <c r="AC1819" s="169" t="s">
        <v>606</v>
      </c>
      <c r="AD1819" s="170">
        <v>3299060</v>
      </c>
      <c r="AE1819" s="169" t="s">
        <v>1135</v>
      </c>
      <c r="AF1819" s="169" t="s">
        <v>607</v>
      </c>
      <c r="AG1819" s="168" t="s">
        <v>1137</v>
      </c>
      <c r="AH1819" s="192"/>
    </row>
    <row r="1820" spans="1:34" ht="98.25" customHeight="1" x14ac:dyDescent="0.25">
      <c r="A1820" s="192"/>
      <c r="B1820" s="168" t="s">
        <v>1314</v>
      </c>
      <c r="C1820" s="168" t="s">
        <v>1414</v>
      </c>
      <c r="D1820" s="168" t="s">
        <v>1414</v>
      </c>
      <c r="E1820" s="183" t="s">
        <v>25</v>
      </c>
      <c r="F1820" s="168" t="s">
        <v>1223</v>
      </c>
      <c r="G1820" s="183" t="s">
        <v>1312</v>
      </c>
      <c r="H1820" s="168" t="s">
        <v>1117</v>
      </c>
      <c r="I1820" s="168" t="s">
        <v>1118</v>
      </c>
      <c r="J1820" s="186">
        <v>2365807</v>
      </c>
      <c r="K1820" s="185"/>
      <c r="L1820" s="168"/>
      <c r="M1820" s="185"/>
      <c r="N1820" s="168"/>
      <c r="O1820" s="168" t="s">
        <v>1133</v>
      </c>
      <c r="P1820" s="168" t="s">
        <v>1415</v>
      </c>
      <c r="Q1820" s="168"/>
      <c r="R1820" s="168"/>
      <c r="S1820" s="168"/>
      <c r="T1820" s="168"/>
      <c r="U1820" s="168" t="s">
        <v>1215</v>
      </c>
      <c r="V1820" s="168" t="s">
        <v>1416</v>
      </c>
      <c r="W1820" s="168" t="s">
        <v>1165</v>
      </c>
      <c r="X1820" s="183" t="s">
        <v>1160</v>
      </c>
      <c r="Y1820" s="168" t="s">
        <v>55</v>
      </c>
      <c r="Z1820" s="170">
        <v>2017011000179</v>
      </c>
      <c r="AA1820" s="170" t="s">
        <v>1238</v>
      </c>
      <c r="AB1820" s="169" t="s">
        <v>1224</v>
      </c>
      <c r="AC1820" s="169" t="s">
        <v>1225</v>
      </c>
      <c r="AD1820" s="170">
        <v>3202010</v>
      </c>
      <c r="AE1820" s="169" t="s">
        <v>1226</v>
      </c>
      <c r="AF1820" s="169" t="s">
        <v>1264</v>
      </c>
      <c r="AG1820" s="168" t="s">
        <v>1387</v>
      </c>
      <c r="AH1820" s="192"/>
    </row>
    <row r="1821" spans="1:34" ht="98.25" customHeight="1" x14ac:dyDescent="0.25">
      <c r="A1821" s="192"/>
      <c r="B1821" s="168" t="s">
        <v>1314</v>
      </c>
      <c r="C1821" s="168" t="s">
        <v>1414</v>
      </c>
      <c r="D1821" s="168" t="s">
        <v>1414</v>
      </c>
      <c r="E1821" s="183" t="s">
        <v>25</v>
      </c>
      <c r="F1821" s="168" t="s">
        <v>1223</v>
      </c>
      <c r="G1821" s="183" t="s">
        <v>1312</v>
      </c>
      <c r="H1821" s="168" t="s">
        <v>1117</v>
      </c>
      <c r="I1821" s="168" t="s">
        <v>1118</v>
      </c>
      <c r="J1821" s="186">
        <v>21197724</v>
      </c>
      <c r="K1821" s="185"/>
      <c r="L1821" s="168"/>
      <c r="M1821" s="185"/>
      <c r="N1821" s="168"/>
      <c r="O1821" s="168"/>
      <c r="P1821" s="168"/>
      <c r="Q1821" s="168"/>
      <c r="R1821" s="168"/>
      <c r="S1821" s="168"/>
      <c r="T1821" s="168"/>
      <c r="U1821" s="168" t="s">
        <v>1215</v>
      </c>
      <c r="V1821" s="168" t="s">
        <v>1416</v>
      </c>
      <c r="W1821" s="168" t="s">
        <v>1165</v>
      </c>
      <c r="X1821" s="183" t="s">
        <v>1160</v>
      </c>
      <c r="Y1821" s="168" t="s">
        <v>55</v>
      </c>
      <c r="Z1821" s="170">
        <v>2017011000179</v>
      </c>
      <c r="AA1821" s="170" t="s">
        <v>1238</v>
      </c>
      <c r="AB1821" s="169" t="s">
        <v>1224</v>
      </c>
      <c r="AC1821" s="169" t="s">
        <v>1225</v>
      </c>
      <c r="AD1821" s="170">
        <v>3202010</v>
      </c>
      <c r="AE1821" s="169" t="s">
        <v>1226</v>
      </c>
      <c r="AF1821" s="169" t="s">
        <v>1264</v>
      </c>
      <c r="AG1821" s="168" t="s">
        <v>1151</v>
      </c>
      <c r="AH1821" s="192"/>
    </row>
    <row r="1822" spans="1:34" ht="98.25" customHeight="1" x14ac:dyDescent="0.25">
      <c r="A1822" s="192"/>
      <c r="B1822" s="168" t="s">
        <v>1314</v>
      </c>
      <c r="C1822" s="168" t="s">
        <v>1414</v>
      </c>
      <c r="D1822" s="168" t="s">
        <v>1414</v>
      </c>
      <c r="E1822" s="183" t="s">
        <v>25</v>
      </c>
      <c r="F1822" s="168" t="s">
        <v>1223</v>
      </c>
      <c r="G1822" s="183" t="s">
        <v>1312</v>
      </c>
      <c r="H1822" s="168" t="s">
        <v>1117</v>
      </c>
      <c r="I1822" s="168" t="s">
        <v>1118</v>
      </c>
      <c r="J1822" s="186">
        <v>13703710</v>
      </c>
      <c r="K1822" s="185"/>
      <c r="L1822" s="168"/>
      <c r="M1822" s="185"/>
      <c r="N1822" s="168"/>
      <c r="O1822" s="168"/>
      <c r="P1822" s="168"/>
      <c r="Q1822" s="168"/>
      <c r="R1822" s="168"/>
      <c r="S1822" s="168"/>
      <c r="T1822" s="168"/>
      <c r="U1822" s="168" t="s">
        <v>1215</v>
      </c>
      <c r="V1822" s="168" t="s">
        <v>1416</v>
      </c>
      <c r="W1822" s="168" t="s">
        <v>1165</v>
      </c>
      <c r="X1822" s="183" t="s">
        <v>1160</v>
      </c>
      <c r="Y1822" s="168" t="s">
        <v>55</v>
      </c>
      <c r="Z1822" s="170">
        <v>2017011000179</v>
      </c>
      <c r="AA1822" s="170" t="s">
        <v>1238</v>
      </c>
      <c r="AB1822" s="169" t="s">
        <v>1224</v>
      </c>
      <c r="AC1822" s="169" t="s">
        <v>1225</v>
      </c>
      <c r="AD1822" s="170">
        <v>3202010</v>
      </c>
      <c r="AE1822" s="169" t="s">
        <v>1226</v>
      </c>
      <c r="AF1822" s="169" t="s">
        <v>1264</v>
      </c>
      <c r="AG1822" s="168" t="s">
        <v>1151</v>
      </c>
      <c r="AH1822" s="192"/>
    </row>
    <row r="1823" spans="1:34" ht="98.25" customHeight="1" x14ac:dyDescent="0.25">
      <c r="A1823" s="192"/>
      <c r="B1823" s="168" t="s">
        <v>1314</v>
      </c>
      <c r="C1823" s="168" t="s">
        <v>1414</v>
      </c>
      <c r="D1823" s="168" t="s">
        <v>1414</v>
      </c>
      <c r="E1823" s="183" t="s">
        <v>25</v>
      </c>
      <c r="F1823" s="168" t="s">
        <v>1223</v>
      </c>
      <c r="G1823" s="183" t="s">
        <v>1312</v>
      </c>
      <c r="H1823" s="168" t="s">
        <v>1117</v>
      </c>
      <c r="I1823" s="168" t="s">
        <v>1118</v>
      </c>
      <c r="J1823" s="186">
        <v>4110735</v>
      </c>
      <c r="K1823" s="185"/>
      <c r="L1823" s="168"/>
      <c r="M1823" s="185"/>
      <c r="N1823" s="168"/>
      <c r="O1823" s="168" t="s">
        <v>1133</v>
      </c>
      <c r="P1823" s="168" t="s">
        <v>1415</v>
      </c>
      <c r="Q1823" s="168"/>
      <c r="R1823" s="168"/>
      <c r="S1823" s="168"/>
      <c r="T1823" s="168"/>
      <c r="U1823" s="168" t="s">
        <v>1215</v>
      </c>
      <c r="V1823" s="168" t="s">
        <v>1416</v>
      </c>
      <c r="W1823" s="168" t="s">
        <v>1165</v>
      </c>
      <c r="X1823" s="183" t="s">
        <v>1160</v>
      </c>
      <c r="Y1823" s="168" t="s">
        <v>55</v>
      </c>
      <c r="Z1823" s="170">
        <v>2017011000179</v>
      </c>
      <c r="AA1823" s="170" t="s">
        <v>1238</v>
      </c>
      <c r="AB1823" s="169" t="s">
        <v>1166</v>
      </c>
      <c r="AC1823" s="169" t="s">
        <v>1167</v>
      </c>
      <c r="AD1823" s="170">
        <v>3202032</v>
      </c>
      <c r="AE1823" s="169" t="s">
        <v>1217</v>
      </c>
      <c r="AF1823" s="169" t="s">
        <v>1289</v>
      </c>
      <c r="AG1823" s="168" t="s">
        <v>1126</v>
      </c>
      <c r="AH1823" s="192"/>
    </row>
    <row r="1824" spans="1:34" ht="98.25" customHeight="1" x14ac:dyDescent="0.25">
      <c r="A1824" s="192"/>
      <c r="B1824" s="168" t="s">
        <v>1314</v>
      </c>
      <c r="C1824" s="168" t="s">
        <v>1414</v>
      </c>
      <c r="D1824" s="168" t="s">
        <v>1414</v>
      </c>
      <c r="E1824" s="183" t="s">
        <v>25</v>
      </c>
      <c r="F1824" s="168" t="s">
        <v>1116</v>
      </c>
      <c r="G1824" s="183" t="s">
        <v>1158</v>
      </c>
      <c r="H1824" s="168" t="s">
        <v>1117</v>
      </c>
      <c r="I1824" s="168" t="s">
        <v>1118</v>
      </c>
      <c r="J1824" s="186">
        <v>7956000</v>
      </c>
      <c r="K1824" s="185"/>
      <c r="L1824" s="168"/>
      <c r="M1824" s="185"/>
      <c r="N1824" s="168"/>
      <c r="O1824" s="168" t="s">
        <v>1133</v>
      </c>
      <c r="P1824" s="168" t="s">
        <v>1415</v>
      </c>
      <c r="Q1824" s="168"/>
      <c r="R1824" s="168"/>
      <c r="S1824" s="168"/>
      <c r="T1824" s="168"/>
      <c r="U1824" s="168" t="s">
        <v>1215</v>
      </c>
      <c r="V1824" s="168" t="s">
        <v>1416</v>
      </c>
      <c r="W1824" s="168" t="s">
        <v>1119</v>
      </c>
      <c r="X1824" s="183" t="s">
        <v>1160</v>
      </c>
      <c r="Y1824" s="168" t="s">
        <v>363</v>
      </c>
      <c r="Z1824" s="170">
        <v>2019011000081</v>
      </c>
      <c r="AA1824" s="170" t="s">
        <v>1161</v>
      </c>
      <c r="AB1824" s="169" t="s">
        <v>1120</v>
      </c>
      <c r="AC1824" s="169" t="s">
        <v>606</v>
      </c>
      <c r="AD1824" s="170">
        <v>3299060</v>
      </c>
      <c r="AE1824" s="169" t="s">
        <v>1135</v>
      </c>
      <c r="AF1824" s="169" t="s">
        <v>607</v>
      </c>
      <c r="AG1824" s="168" t="s">
        <v>1128</v>
      </c>
      <c r="AH1824" s="192"/>
    </row>
    <row r="1825" spans="1:34" ht="98.25" customHeight="1" x14ac:dyDescent="0.25">
      <c r="A1825" s="192"/>
      <c r="B1825" s="168" t="s">
        <v>1314</v>
      </c>
      <c r="C1825" s="168" t="s">
        <v>1414</v>
      </c>
      <c r="D1825" s="168" t="s">
        <v>1414</v>
      </c>
      <c r="E1825" s="183" t="s">
        <v>25</v>
      </c>
      <c r="F1825" s="168" t="s">
        <v>1116</v>
      </c>
      <c r="G1825" s="183" t="s">
        <v>1158</v>
      </c>
      <c r="H1825" s="168" t="s">
        <v>1117</v>
      </c>
      <c r="I1825" s="168" t="s">
        <v>1118</v>
      </c>
      <c r="J1825" s="186">
        <v>5666100</v>
      </c>
      <c r="K1825" s="185"/>
      <c r="L1825" s="168"/>
      <c r="M1825" s="185"/>
      <c r="N1825" s="168"/>
      <c r="O1825" s="168" t="s">
        <v>1133</v>
      </c>
      <c r="P1825" s="168" t="s">
        <v>1415</v>
      </c>
      <c r="Q1825" s="168"/>
      <c r="R1825" s="168"/>
      <c r="S1825" s="168"/>
      <c r="T1825" s="168"/>
      <c r="U1825" s="168" t="s">
        <v>1215</v>
      </c>
      <c r="V1825" s="168" t="s">
        <v>1416</v>
      </c>
      <c r="W1825" s="168" t="s">
        <v>1119</v>
      </c>
      <c r="X1825" s="183" t="s">
        <v>1160</v>
      </c>
      <c r="Y1825" s="168" t="s">
        <v>363</v>
      </c>
      <c r="Z1825" s="170">
        <v>2019011000081</v>
      </c>
      <c r="AA1825" s="170" t="s">
        <v>1161</v>
      </c>
      <c r="AB1825" s="169" t="s">
        <v>1120</v>
      </c>
      <c r="AC1825" s="169" t="s">
        <v>606</v>
      </c>
      <c r="AD1825" s="170">
        <v>3299060</v>
      </c>
      <c r="AE1825" s="169" t="s">
        <v>1135</v>
      </c>
      <c r="AF1825" s="169" t="s">
        <v>607</v>
      </c>
      <c r="AG1825" s="168" t="s">
        <v>1128</v>
      </c>
      <c r="AH1825" s="192"/>
    </row>
    <row r="1826" spans="1:34" ht="98.25" customHeight="1" x14ac:dyDescent="0.25">
      <c r="A1826" s="192"/>
      <c r="B1826" s="168" t="s">
        <v>1314</v>
      </c>
      <c r="C1826" s="168" t="s">
        <v>1414</v>
      </c>
      <c r="D1826" s="168" t="s">
        <v>1414</v>
      </c>
      <c r="E1826" s="183" t="s">
        <v>25</v>
      </c>
      <c r="F1826" s="168" t="s">
        <v>1116</v>
      </c>
      <c r="G1826" s="183" t="s">
        <v>1158</v>
      </c>
      <c r="H1826" s="168" t="s">
        <v>1117</v>
      </c>
      <c r="I1826" s="168" t="s">
        <v>1118</v>
      </c>
      <c r="J1826" s="186">
        <v>4780400</v>
      </c>
      <c r="K1826" s="185"/>
      <c r="L1826" s="168"/>
      <c r="M1826" s="185"/>
      <c r="N1826" s="168"/>
      <c r="O1826" s="168" t="s">
        <v>1133</v>
      </c>
      <c r="P1826" s="168" t="s">
        <v>1415</v>
      </c>
      <c r="Q1826" s="168"/>
      <c r="R1826" s="168"/>
      <c r="S1826" s="168"/>
      <c r="T1826" s="168"/>
      <c r="U1826" s="168" t="s">
        <v>1215</v>
      </c>
      <c r="V1826" s="168" t="s">
        <v>1416</v>
      </c>
      <c r="W1826" s="168" t="s">
        <v>1119</v>
      </c>
      <c r="X1826" s="183" t="s">
        <v>1160</v>
      </c>
      <c r="Y1826" s="168" t="s">
        <v>363</v>
      </c>
      <c r="Z1826" s="170">
        <v>2019011000081</v>
      </c>
      <c r="AA1826" s="170" t="s">
        <v>1161</v>
      </c>
      <c r="AB1826" s="169" t="s">
        <v>1120</v>
      </c>
      <c r="AC1826" s="169" t="s">
        <v>606</v>
      </c>
      <c r="AD1826" s="170">
        <v>3299060</v>
      </c>
      <c r="AE1826" s="169" t="s">
        <v>1135</v>
      </c>
      <c r="AF1826" s="169" t="s">
        <v>607</v>
      </c>
      <c r="AG1826" s="168" t="s">
        <v>1128</v>
      </c>
      <c r="AH1826" s="192"/>
    </row>
    <row r="1827" spans="1:34" ht="98.25" customHeight="1" x14ac:dyDescent="0.25">
      <c r="A1827" s="192"/>
      <c r="B1827" s="168" t="s">
        <v>1314</v>
      </c>
      <c r="C1827" s="168" t="s">
        <v>1414</v>
      </c>
      <c r="D1827" s="168" t="s">
        <v>1414</v>
      </c>
      <c r="E1827" s="183" t="s">
        <v>25</v>
      </c>
      <c r="F1827" s="168" t="s">
        <v>1152</v>
      </c>
      <c r="G1827" s="183" t="s">
        <v>1158</v>
      </c>
      <c r="H1827" s="168" t="s">
        <v>1117</v>
      </c>
      <c r="I1827" s="168" t="s">
        <v>1118</v>
      </c>
      <c r="J1827" s="186">
        <v>102960000</v>
      </c>
      <c r="K1827" s="185"/>
      <c r="L1827" s="168"/>
      <c r="M1827" s="185"/>
      <c r="N1827" s="168"/>
      <c r="O1827" s="168" t="s">
        <v>1133</v>
      </c>
      <c r="P1827" s="168" t="s">
        <v>1415</v>
      </c>
      <c r="Q1827" s="168"/>
      <c r="R1827" s="168"/>
      <c r="S1827" s="168"/>
      <c r="T1827" s="168"/>
      <c r="U1827" s="168" t="s">
        <v>1417</v>
      </c>
      <c r="V1827" s="168" t="s">
        <v>1418</v>
      </c>
      <c r="W1827" s="168" t="s">
        <v>1165</v>
      </c>
      <c r="X1827" s="183" t="s">
        <v>1160</v>
      </c>
      <c r="Y1827" s="168" t="s">
        <v>55</v>
      </c>
      <c r="Z1827" s="170">
        <v>2017011000179</v>
      </c>
      <c r="AA1827" s="170" t="s">
        <v>1238</v>
      </c>
      <c r="AB1827" s="169" t="s">
        <v>1179</v>
      </c>
      <c r="AC1827" s="169" t="s">
        <v>1180</v>
      </c>
      <c r="AD1827" s="170">
        <v>3202008</v>
      </c>
      <c r="AE1827" s="169" t="s">
        <v>1181</v>
      </c>
      <c r="AF1827" s="169" t="s">
        <v>1240</v>
      </c>
      <c r="AG1827" s="168" t="s">
        <v>1128</v>
      </c>
      <c r="AH1827" s="192"/>
    </row>
    <row r="1828" spans="1:34" ht="98.25" customHeight="1" x14ac:dyDescent="0.25">
      <c r="A1828" s="192"/>
      <c r="B1828" s="168" t="s">
        <v>1314</v>
      </c>
      <c r="C1828" s="168" t="s">
        <v>1414</v>
      </c>
      <c r="D1828" s="168" t="s">
        <v>1414</v>
      </c>
      <c r="E1828" s="183" t="s">
        <v>25</v>
      </c>
      <c r="F1828" s="168" t="s">
        <v>1152</v>
      </c>
      <c r="G1828" s="183" t="s">
        <v>1158</v>
      </c>
      <c r="H1828" s="168" t="s">
        <v>1117</v>
      </c>
      <c r="I1828" s="168" t="s">
        <v>1118</v>
      </c>
      <c r="J1828" s="186">
        <v>11054798</v>
      </c>
      <c r="K1828" s="185"/>
      <c r="L1828" s="168"/>
      <c r="M1828" s="185"/>
      <c r="N1828" s="168"/>
      <c r="O1828" s="168" t="s">
        <v>1133</v>
      </c>
      <c r="P1828" s="168" t="s">
        <v>1415</v>
      </c>
      <c r="Q1828" s="168"/>
      <c r="R1828" s="168"/>
      <c r="S1828" s="168"/>
      <c r="T1828" s="168"/>
      <c r="U1828" s="168" t="s">
        <v>1417</v>
      </c>
      <c r="V1828" s="168" t="s">
        <v>1418</v>
      </c>
      <c r="W1828" s="168" t="s">
        <v>1165</v>
      </c>
      <c r="X1828" s="183" t="s">
        <v>1160</v>
      </c>
      <c r="Y1828" s="168" t="s">
        <v>55</v>
      </c>
      <c r="Z1828" s="170">
        <v>2017011000179</v>
      </c>
      <c r="AA1828" s="170" t="s">
        <v>1238</v>
      </c>
      <c r="AB1828" s="169" t="s">
        <v>1179</v>
      </c>
      <c r="AC1828" s="169" t="s">
        <v>1180</v>
      </c>
      <c r="AD1828" s="170">
        <v>3202008</v>
      </c>
      <c r="AE1828" s="169" t="s">
        <v>1181</v>
      </c>
      <c r="AF1828" s="169" t="s">
        <v>1240</v>
      </c>
      <c r="AG1828" s="168" t="s">
        <v>1128</v>
      </c>
      <c r="AH1828" s="192"/>
    </row>
    <row r="1829" spans="1:34" ht="98.25" customHeight="1" x14ac:dyDescent="0.25">
      <c r="A1829" s="192"/>
      <c r="B1829" s="168" t="s">
        <v>1314</v>
      </c>
      <c r="C1829" s="168" t="s">
        <v>1414</v>
      </c>
      <c r="D1829" s="168" t="s">
        <v>1414</v>
      </c>
      <c r="E1829" s="183" t="s">
        <v>25</v>
      </c>
      <c r="F1829" s="168" t="s">
        <v>1152</v>
      </c>
      <c r="G1829" s="183" t="s">
        <v>1158</v>
      </c>
      <c r="H1829" s="168" t="s">
        <v>1117</v>
      </c>
      <c r="I1829" s="168" t="s">
        <v>1118</v>
      </c>
      <c r="J1829" s="186">
        <v>134952583</v>
      </c>
      <c r="K1829" s="185"/>
      <c r="L1829" s="168"/>
      <c r="M1829" s="185"/>
      <c r="N1829" s="168"/>
      <c r="O1829" s="168" t="s">
        <v>1133</v>
      </c>
      <c r="P1829" s="168" t="s">
        <v>1415</v>
      </c>
      <c r="Q1829" s="168"/>
      <c r="R1829" s="168"/>
      <c r="S1829" s="168"/>
      <c r="T1829" s="168"/>
      <c r="U1829" s="168" t="s">
        <v>1417</v>
      </c>
      <c r="V1829" s="168" t="s">
        <v>1418</v>
      </c>
      <c r="W1829" s="168" t="s">
        <v>1165</v>
      </c>
      <c r="X1829" s="183" t="s">
        <v>1160</v>
      </c>
      <c r="Y1829" s="168" t="s">
        <v>55</v>
      </c>
      <c r="Z1829" s="170">
        <v>2017011000179</v>
      </c>
      <c r="AA1829" s="170" t="s">
        <v>1238</v>
      </c>
      <c r="AB1829" s="169" t="s">
        <v>1179</v>
      </c>
      <c r="AC1829" s="169" t="s">
        <v>1180</v>
      </c>
      <c r="AD1829" s="170">
        <v>3202008</v>
      </c>
      <c r="AE1829" s="169" t="s">
        <v>1181</v>
      </c>
      <c r="AF1829" s="169" t="s">
        <v>1240</v>
      </c>
      <c r="AG1829" s="168" t="s">
        <v>1124</v>
      </c>
      <c r="AH1829" s="192"/>
    </row>
    <row r="1830" spans="1:34" ht="98.25" customHeight="1" x14ac:dyDescent="0.25">
      <c r="A1830" s="192"/>
      <c r="B1830" s="168" t="s">
        <v>1314</v>
      </c>
      <c r="C1830" s="168" t="s">
        <v>1414</v>
      </c>
      <c r="D1830" s="168" t="s">
        <v>1414</v>
      </c>
      <c r="E1830" s="183" t="s">
        <v>25</v>
      </c>
      <c r="F1830" s="168" t="s">
        <v>1152</v>
      </c>
      <c r="G1830" s="183" t="s">
        <v>1158</v>
      </c>
      <c r="H1830" s="168" t="s">
        <v>1117</v>
      </c>
      <c r="I1830" s="168" t="s">
        <v>1118</v>
      </c>
      <c r="J1830" s="186">
        <v>15000000</v>
      </c>
      <c r="K1830" s="185"/>
      <c r="L1830" s="168"/>
      <c r="M1830" s="185"/>
      <c r="N1830" s="168"/>
      <c r="O1830" s="168" t="s">
        <v>1133</v>
      </c>
      <c r="P1830" s="168" t="s">
        <v>1415</v>
      </c>
      <c r="Q1830" s="168"/>
      <c r="R1830" s="168"/>
      <c r="S1830" s="168"/>
      <c r="T1830" s="168"/>
      <c r="U1830" s="168" t="s">
        <v>1417</v>
      </c>
      <c r="V1830" s="168" t="s">
        <v>1418</v>
      </c>
      <c r="W1830" s="168" t="s">
        <v>1165</v>
      </c>
      <c r="X1830" s="183" t="s">
        <v>1160</v>
      </c>
      <c r="Y1830" s="168" t="s">
        <v>55</v>
      </c>
      <c r="Z1830" s="170">
        <v>2017011000179</v>
      </c>
      <c r="AA1830" s="170" t="s">
        <v>1238</v>
      </c>
      <c r="AB1830" s="169" t="s">
        <v>1179</v>
      </c>
      <c r="AC1830" s="169" t="s">
        <v>1180</v>
      </c>
      <c r="AD1830" s="170">
        <v>3202008</v>
      </c>
      <c r="AE1830" s="169" t="s">
        <v>1181</v>
      </c>
      <c r="AF1830" s="169" t="s">
        <v>1240</v>
      </c>
      <c r="AG1830" s="168" t="s">
        <v>1147</v>
      </c>
      <c r="AH1830" s="192"/>
    </row>
    <row r="1831" spans="1:34" ht="98.25" customHeight="1" x14ac:dyDescent="0.25">
      <c r="A1831" s="192"/>
      <c r="B1831" s="168" t="s">
        <v>1314</v>
      </c>
      <c r="C1831" s="168" t="s">
        <v>1414</v>
      </c>
      <c r="D1831" s="168" t="s">
        <v>1414</v>
      </c>
      <c r="E1831" s="183" t="s">
        <v>25</v>
      </c>
      <c r="F1831" s="168" t="s">
        <v>1152</v>
      </c>
      <c r="G1831" s="183" t="s">
        <v>1158</v>
      </c>
      <c r="H1831" s="168" t="s">
        <v>1117</v>
      </c>
      <c r="I1831" s="168" t="s">
        <v>1118</v>
      </c>
      <c r="J1831" s="186">
        <v>15000000</v>
      </c>
      <c r="K1831" s="185"/>
      <c r="L1831" s="168"/>
      <c r="M1831" s="185"/>
      <c r="N1831" s="168"/>
      <c r="O1831" s="168" t="s">
        <v>1133</v>
      </c>
      <c r="P1831" s="168" t="s">
        <v>1415</v>
      </c>
      <c r="Q1831" s="168"/>
      <c r="R1831" s="168"/>
      <c r="S1831" s="168"/>
      <c r="T1831" s="168"/>
      <c r="U1831" s="168" t="s">
        <v>1417</v>
      </c>
      <c r="V1831" s="168" t="s">
        <v>1418</v>
      </c>
      <c r="W1831" s="168" t="s">
        <v>1165</v>
      </c>
      <c r="X1831" s="183" t="s">
        <v>1160</v>
      </c>
      <c r="Y1831" s="168" t="s">
        <v>55</v>
      </c>
      <c r="Z1831" s="170">
        <v>2017011000179</v>
      </c>
      <c r="AA1831" s="170" t="s">
        <v>1238</v>
      </c>
      <c r="AB1831" s="169" t="s">
        <v>1179</v>
      </c>
      <c r="AC1831" s="169" t="s">
        <v>1180</v>
      </c>
      <c r="AD1831" s="170">
        <v>3202008</v>
      </c>
      <c r="AE1831" s="169" t="s">
        <v>1181</v>
      </c>
      <c r="AF1831" s="169" t="s">
        <v>1240</v>
      </c>
      <c r="AG1831" s="168" t="s">
        <v>1147</v>
      </c>
      <c r="AH1831" s="192"/>
    </row>
    <row r="1832" spans="1:34" ht="98.25" customHeight="1" x14ac:dyDescent="0.25">
      <c r="A1832" s="192"/>
      <c r="B1832" s="168" t="s">
        <v>1314</v>
      </c>
      <c r="C1832" s="168" t="s">
        <v>1414</v>
      </c>
      <c r="D1832" s="168" t="s">
        <v>1414</v>
      </c>
      <c r="E1832" s="183" t="s">
        <v>25</v>
      </c>
      <c r="F1832" s="168" t="s">
        <v>1152</v>
      </c>
      <c r="G1832" s="183" t="s">
        <v>1158</v>
      </c>
      <c r="H1832" s="168" t="s">
        <v>1117</v>
      </c>
      <c r="I1832" s="168" t="s">
        <v>1118</v>
      </c>
      <c r="J1832" s="186">
        <v>5000000</v>
      </c>
      <c r="K1832" s="185"/>
      <c r="L1832" s="168"/>
      <c r="M1832" s="185"/>
      <c r="N1832" s="168"/>
      <c r="O1832" s="168" t="s">
        <v>1133</v>
      </c>
      <c r="P1832" s="168" t="s">
        <v>1415</v>
      </c>
      <c r="Q1832" s="168"/>
      <c r="R1832" s="168"/>
      <c r="S1832" s="168"/>
      <c r="T1832" s="168"/>
      <c r="U1832" s="168" t="s">
        <v>1417</v>
      </c>
      <c r="V1832" s="168" t="s">
        <v>1418</v>
      </c>
      <c r="W1832" s="168" t="s">
        <v>1165</v>
      </c>
      <c r="X1832" s="183" t="s">
        <v>1160</v>
      </c>
      <c r="Y1832" s="168" t="s">
        <v>55</v>
      </c>
      <c r="Z1832" s="170">
        <v>2017011000179</v>
      </c>
      <c r="AA1832" s="170" t="s">
        <v>1238</v>
      </c>
      <c r="AB1832" s="169" t="s">
        <v>1179</v>
      </c>
      <c r="AC1832" s="169" t="s">
        <v>1180</v>
      </c>
      <c r="AD1832" s="170">
        <v>3202008</v>
      </c>
      <c r="AE1832" s="169" t="s">
        <v>1181</v>
      </c>
      <c r="AF1832" s="169" t="s">
        <v>1240</v>
      </c>
      <c r="AG1832" s="168" t="s">
        <v>1422</v>
      </c>
      <c r="AH1832" s="192"/>
    </row>
    <row r="1833" spans="1:34" ht="98.25" customHeight="1" x14ac:dyDescent="0.25">
      <c r="A1833" s="192"/>
      <c r="B1833" s="168" t="s">
        <v>1314</v>
      </c>
      <c r="C1833" s="168" t="s">
        <v>1414</v>
      </c>
      <c r="D1833" s="168" t="s">
        <v>1414</v>
      </c>
      <c r="E1833" s="183" t="s">
        <v>25</v>
      </c>
      <c r="F1833" s="168" t="s">
        <v>1152</v>
      </c>
      <c r="G1833" s="183" t="s">
        <v>1158</v>
      </c>
      <c r="H1833" s="168" t="s">
        <v>1117</v>
      </c>
      <c r="I1833" s="168" t="s">
        <v>1118</v>
      </c>
      <c r="J1833" s="186">
        <v>15792000</v>
      </c>
      <c r="K1833" s="185"/>
      <c r="L1833" s="168"/>
      <c r="M1833" s="185"/>
      <c r="N1833" s="168"/>
      <c r="O1833" s="168" t="s">
        <v>1133</v>
      </c>
      <c r="P1833" s="168" t="s">
        <v>1415</v>
      </c>
      <c r="Q1833" s="168"/>
      <c r="R1833" s="168"/>
      <c r="S1833" s="168"/>
      <c r="T1833" s="168"/>
      <c r="U1833" s="168" t="s">
        <v>1417</v>
      </c>
      <c r="V1833" s="168" t="s">
        <v>1418</v>
      </c>
      <c r="W1833" s="168" t="s">
        <v>1165</v>
      </c>
      <c r="X1833" s="183" t="s">
        <v>1160</v>
      </c>
      <c r="Y1833" s="168" t="s">
        <v>55</v>
      </c>
      <c r="Z1833" s="170">
        <v>2017011000179</v>
      </c>
      <c r="AA1833" s="170" t="s">
        <v>1238</v>
      </c>
      <c r="AB1833" s="169" t="s">
        <v>1179</v>
      </c>
      <c r="AC1833" s="169" t="s">
        <v>1180</v>
      </c>
      <c r="AD1833" s="170">
        <v>3202008</v>
      </c>
      <c r="AE1833" s="169" t="s">
        <v>1181</v>
      </c>
      <c r="AF1833" s="169" t="s">
        <v>1240</v>
      </c>
      <c r="AG1833" s="168" t="s">
        <v>1147</v>
      </c>
      <c r="AH1833" s="192"/>
    </row>
    <row r="1834" spans="1:34" ht="98.25" customHeight="1" x14ac:dyDescent="0.25">
      <c r="A1834" s="192"/>
      <c r="B1834" s="168" t="s">
        <v>1314</v>
      </c>
      <c r="C1834" s="168" t="s">
        <v>1414</v>
      </c>
      <c r="D1834" s="168" t="s">
        <v>1414</v>
      </c>
      <c r="E1834" s="183" t="s">
        <v>25</v>
      </c>
      <c r="F1834" s="168" t="s">
        <v>1223</v>
      </c>
      <c r="G1834" s="183" t="s">
        <v>1312</v>
      </c>
      <c r="H1834" s="168" t="s">
        <v>1117</v>
      </c>
      <c r="I1834" s="168" t="s">
        <v>1118</v>
      </c>
      <c r="J1834" s="186">
        <v>11500000</v>
      </c>
      <c r="K1834" s="185"/>
      <c r="L1834" s="168"/>
      <c r="M1834" s="185"/>
      <c r="N1834" s="168"/>
      <c r="O1834" s="168" t="s">
        <v>1133</v>
      </c>
      <c r="P1834" s="168" t="s">
        <v>1415</v>
      </c>
      <c r="Q1834" s="168"/>
      <c r="R1834" s="168"/>
      <c r="S1834" s="168"/>
      <c r="T1834" s="168"/>
      <c r="U1834" s="168" t="s">
        <v>1215</v>
      </c>
      <c r="V1834" s="168" t="s">
        <v>1416</v>
      </c>
      <c r="W1834" s="168" t="s">
        <v>1165</v>
      </c>
      <c r="X1834" s="183" t="s">
        <v>1160</v>
      </c>
      <c r="Y1834" s="168" t="s">
        <v>55</v>
      </c>
      <c r="Z1834" s="170">
        <v>2017011000179</v>
      </c>
      <c r="AA1834" s="170" t="s">
        <v>1238</v>
      </c>
      <c r="AB1834" s="169" t="s">
        <v>1166</v>
      </c>
      <c r="AC1834" s="169" t="s">
        <v>1167</v>
      </c>
      <c r="AD1834" s="170">
        <v>3202032</v>
      </c>
      <c r="AE1834" s="169" t="s">
        <v>1217</v>
      </c>
      <c r="AF1834" s="169" t="s">
        <v>1289</v>
      </c>
      <c r="AG1834" s="168" t="s">
        <v>1192</v>
      </c>
      <c r="AH1834" s="192"/>
    </row>
    <row r="1835" spans="1:34" ht="98.25" customHeight="1" x14ac:dyDescent="0.25">
      <c r="A1835" s="192"/>
      <c r="B1835" s="168" t="s">
        <v>1314</v>
      </c>
      <c r="C1835" s="168" t="s">
        <v>1414</v>
      </c>
      <c r="D1835" s="168" t="s">
        <v>1414</v>
      </c>
      <c r="E1835" s="183" t="s">
        <v>25</v>
      </c>
      <c r="F1835" s="168" t="s">
        <v>1116</v>
      </c>
      <c r="G1835" s="183" t="s">
        <v>1158</v>
      </c>
      <c r="H1835" s="168" t="s">
        <v>1117</v>
      </c>
      <c r="I1835" s="168" t="s">
        <v>1118</v>
      </c>
      <c r="J1835" s="184">
        <v>121210007</v>
      </c>
      <c r="K1835" s="185"/>
      <c r="L1835" s="168"/>
      <c r="M1835" s="185"/>
      <c r="N1835" s="168"/>
      <c r="O1835" s="168" t="s">
        <v>1133</v>
      </c>
      <c r="P1835" s="168" t="s">
        <v>1370</v>
      </c>
      <c r="Q1835" s="168"/>
      <c r="R1835" s="168"/>
      <c r="S1835" s="168"/>
      <c r="T1835" s="168"/>
      <c r="U1835" s="168" t="s">
        <v>1215</v>
      </c>
      <c r="V1835" s="168" t="s">
        <v>1416</v>
      </c>
      <c r="W1835" s="168" t="s">
        <v>1119</v>
      </c>
      <c r="X1835" s="183" t="s">
        <v>1160</v>
      </c>
      <c r="Y1835" s="168" t="s">
        <v>363</v>
      </c>
      <c r="Z1835" s="170">
        <v>2019011000081</v>
      </c>
      <c r="AA1835" s="170" t="s">
        <v>1161</v>
      </c>
      <c r="AB1835" s="169" t="s">
        <v>1120</v>
      </c>
      <c r="AC1835" s="169" t="s">
        <v>606</v>
      </c>
      <c r="AD1835" s="170">
        <v>3299060</v>
      </c>
      <c r="AE1835" s="169" t="s">
        <v>1135</v>
      </c>
      <c r="AF1835" s="169" t="s">
        <v>607</v>
      </c>
      <c r="AG1835" s="168" t="s">
        <v>1124</v>
      </c>
      <c r="AH1835" s="192"/>
    </row>
    <row r="1836" spans="1:34" ht="98.25" customHeight="1" x14ac:dyDescent="0.25">
      <c r="A1836" s="192"/>
      <c r="B1836" s="168" t="s">
        <v>1314</v>
      </c>
      <c r="C1836" s="168" t="s">
        <v>1414</v>
      </c>
      <c r="D1836" s="168" t="s">
        <v>1423</v>
      </c>
      <c r="E1836" s="183" t="s">
        <v>1423</v>
      </c>
      <c r="F1836" s="168" t="s">
        <v>1116</v>
      </c>
      <c r="G1836" s="183" t="s">
        <v>1158</v>
      </c>
      <c r="H1836" s="168" t="s">
        <v>1117</v>
      </c>
      <c r="I1836" s="168" t="s">
        <v>1118</v>
      </c>
      <c r="J1836" s="184">
        <v>25164000</v>
      </c>
      <c r="K1836" s="185"/>
      <c r="L1836" s="168"/>
      <c r="M1836" s="185"/>
      <c r="N1836" s="168"/>
      <c r="O1836" s="168" t="s">
        <v>1133</v>
      </c>
      <c r="P1836" s="168" t="s">
        <v>1415</v>
      </c>
      <c r="Q1836" s="168"/>
      <c r="R1836" s="168"/>
      <c r="S1836" s="168" t="s">
        <v>1285</v>
      </c>
      <c r="T1836" s="168" t="s">
        <v>1419</v>
      </c>
      <c r="U1836" s="168" t="s">
        <v>1215</v>
      </c>
      <c r="V1836" s="168" t="s">
        <v>1416</v>
      </c>
      <c r="W1836" s="168" t="s">
        <v>1165</v>
      </c>
      <c r="X1836" s="183" t="s">
        <v>1160</v>
      </c>
      <c r="Y1836" s="168" t="s">
        <v>55</v>
      </c>
      <c r="Z1836" s="170">
        <v>2017011000179</v>
      </c>
      <c r="AA1836" s="170" t="s">
        <v>1238</v>
      </c>
      <c r="AB1836" s="169" t="s">
        <v>1166</v>
      </c>
      <c r="AC1836" s="169" t="s">
        <v>1167</v>
      </c>
      <c r="AD1836" s="170">
        <v>3202032</v>
      </c>
      <c r="AE1836" s="169" t="s">
        <v>1217</v>
      </c>
      <c r="AF1836" s="169" t="s">
        <v>1289</v>
      </c>
      <c r="AG1836" s="168" t="s">
        <v>1128</v>
      </c>
      <c r="AH1836" s="192"/>
    </row>
    <row r="1837" spans="1:34" ht="98.25" customHeight="1" x14ac:dyDescent="0.25">
      <c r="A1837" s="192"/>
      <c r="B1837" s="168" t="s">
        <v>1314</v>
      </c>
      <c r="C1837" s="168" t="s">
        <v>1414</v>
      </c>
      <c r="D1837" s="168" t="s">
        <v>1423</v>
      </c>
      <c r="E1837" s="183" t="s">
        <v>1423</v>
      </c>
      <c r="F1837" s="168" t="s">
        <v>1116</v>
      </c>
      <c r="G1837" s="183" t="s">
        <v>1158</v>
      </c>
      <c r="H1837" s="168" t="s">
        <v>1117</v>
      </c>
      <c r="I1837" s="168" t="s">
        <v>1118</v>
      </c>
      <c r="J1837" s="184">
        <v>31064000</v>
      </c>
      <c r="K1837" s="185"/>
      <c r="L1837" s="168"/>
      <c r="M1837" s="185"/>
      <c r="N1837" s="168"/>
      <c r="O1837" s="168" t="s">
        <v>1133</v>
      </c>
      <c r="P1837" s="168" t="s">
        <v>1415</v>
      </c>
      <c r="Q1837" s="168"/>
      <c r="R1837" s="168"/>
      <c r="S1837" s="168" t="s">
        <v>1285</v>
      </c>
      <c r="T1837" s="168" t="s">
        <v>1419</v>
      </c>
      <c r="U1837" s="168" t="s">
        <v>1215</v>
      </c>
      <c r="V1837" s="168" t="s">
        <v>1416</v>
      </c>
      <c r="W1837" s="168" t="s">
        <v>1165</v>
      </c>
      <c r="X1837" s="183" t="s">
        <v>1160</v>
      </c>
      <c r="Y1837" s="168" t="s">
        <v>55</v>
      </c>
      <c r="Z1837" s="170">
        <v>2017011000179</v>
      </c>
      <c r="AA1837" s="170" t="s">
        <v>1238</v>
      </c>
      <c r="AB1837" s="169" t="s">
        <v>1166</v>
      </c>
      <c r="AC1837" s="169" t="s">
        <v>1167</v>
      </c>
      <c r="AD1837" s="170">
        <v>3202032</v>
      </c>
      <c r="AE1837" s="169" t="s">
        <v>1217</v>
      </c>
      <c r="AF1837" s="169" t="s">
        <v>1289</v>
      </c>
      <c r="AG1837" s="168" t="s">
        <v>1151</v>
      </c>
      <c r="AH1837" s="192"/>
    </row>
    <row r="1838" spans="1:34" ht="98.25" customHeight="1" x14ac:dyDescent="0.25">
      <c r="A1838" s="192"/>
      <c r="B1838" s="168" t="s">
        <v>1314</v>
      </c>
      <c r="C1838" s="168" t="s">
        <v>1414</v>
      </c>
      <c r="D1838" s="168" t="s">
        <v>1423</v>
      </c>
      <c r="E1838" s="183" t="s">
        <v>1423</v>
      </c>
      <c r="F1838" s="168" t="s">
        <v>1116</v>
      </c>
      <c r="G1838" s="183" t="s">
        <v>1158</v>
      </c>
      <c r="H1838" s="168" t="s">
        <v>1117</v>
      </c>
      <c r="I1838" s="168" t="s">
        <v>1118</v>
      </c>
      <c r="J1838" s="184">
        <v>46596000</v>
      </c>
      <c r="K1838" s="185"/>
      <c r="L1838" s="168"/>
      <c r="M1838" s="185"/>
      <c r="N1838" s="168"/>
      <c r="O1838" s="168" t="s">
        <v>1133</v>
      </c>
      <c r="P1838" s="168" t="s">
        <v>1415</v>
      </c>
      <c r="Q1838" s="168"/>
      <c r="R1838" s="168"/>
      <c r="S1838" s="168" t="s">
        <v>1285</v>
      </c>
      <c r="T1838" s="168" t="s">
        <v>1419</v>
      </c>
      <c r="U1838" s="168" t="s">
        <v>1215</v>
      </c>
      <c r="V1838" s="168" t="s">
        <v>1416</v>
      </c>
      <c r="W1838" s="168" t="s">
        <v>1165</v>
      </c>
      <c r="X1838" s="183" t="s">
        <v>1160</v>
      </c>
      <c r="Y1838" s="168" t="s">
        <v>55</v>
      </c>
      <c r="Z1838" s="170">
        <v>2017011000179</v>
      </c>
      <c r="AA1838" s="170" t="s">
        <v>1238</v>
      </c>
      <c r="AB1838" s="169" t="s">
        <v>1166</v>
      </c>
      <c r="AC1838" s="169" t="s">
        <v>1167</v>
      </c>
      <c r="AD1838" s="170">
        <v>3202032</v>
      </c>
      <c r="AE1838" s="169" t="s">
        <v>1217</v>
      </c>
      <c r="AF1838" s="169" t="s">
        <v>1218</v>
      </c>
      <c r="AG1838" s="168" t="s">
        <v>1151</v>
      </c>
      <c r="AH1838" s="192"/>
    </row>
    <row r="1839" spans="1:34" ht="98.25" customHeight="1" x14ac:dyDescent="0.25">
      <c r="A1839" s="192"/>
      <c r="B1839" s="168" t="s">
        <v>1314</v>
      </c>
      <c r="C1839" s="168" t="s">
        <v>1414</v>
      </c>
      <c r="D1839" s="168" t="s">
        <v>1423</v>
      </c>
      <c r="E1839" s="183" t="s">
        <v>1423</v>
      </c>
      <c r="F1839" s="168" t="s">
        <v>1223</v>
      </c>
      <c r="G1839" s="183" t="s">
        <v>1312</v>
      </c>
      <c r="H1839" s="168" t="s">
        <v>1117</v>
      </c>
      <c r="I1839" s="168" t="s">
        <v>1118</v>
      </c>
      <c r="J1839" s="184">
        <v>0</v>
      </c>
      <c r="K1839" s="185"/>
      <c r="L1839" s="168"/>
      <c r="M1839" s="185"/>
      <c r="N1839" s="168"/>
      <c r="O1839" s="168" t="s">
        <v>1133</v>
      </c>
      <c r="P1839" s="168" t="s">
        <v>1415</v>
      </c>
      <c r="Q1839" s="168"/>
      <c r="R1839" s="168"/>
      <c r="S1839" s="168" t="s">
        <v>1285</v>
      </c>
      <c r="T1839" s="168" t="s">
        <v>1419</v>
      </c>
      <c r="U1839" s="168" t="s">
        <v>1215</v>
      </c>
      <c r="V1839" s="168" t="s">
        <v>1416</v>
      </c>
      <c r="W1839" s="168" t="s">
        <v>1165</v>
      </c>
      <c r="X1839" s="183" t="s">
        <v>1160</v>
      </c>
      <c r="Y1839" s="168" t="s">
        <v>55</v>
      </c>
      <c r="Z1839" s="170">
        <v>2017011000179</v>
      </c>
      <c r="AA1839" s="170" t="s">
        <v>1238</v>
      </c>
      <c r="AB1839" s="169" t="s">
        <v>1166</v>
      </c>
      <c r="AC1839" s="169" t="s">
        <v>1167</v>
      </c>
      <c r="AD1839" s="170">
        <v>3202032</v>
      </c>
      <c r="AE1839" s="169" t="s">
        <v>1217</v>
      </c>
      <c r="AF1839" s="169" t="s">
        <v>1218</v>
      </c>
      <c r="AG1839" s="168" t="s">
        <v>1156</v>
      </c>
      <c r="AH1839" s="192"/>
    </row>
    <row r="1840" spans="1:34" ht="98.25" customHeight="1" x14ac:dyDescent="0.25">
      <c r="A1840" s="192"/>
      <c r="B1840" s="168" t="s">
        <v>1314</v>
      </c>
      <c r="C1840" s="168" t="s">
        <v>1414</v>
      </c>
      <c r="D1840" s="168" t="s">
        <v>1423</v>
      </c>
      <c r="E1840" s="183" t="s">
        <v>1423</v>
      </c>
      <c r="F1840" s="168" t="s">
        <v>1223</v>
      </c>
      <c r="G1840" s="183" t="s">
        <v>1312</v>
      </c>
      <c r="H1840" s="168" t="s">
        <v>1117</v>
      </c>
      <c r="I1840" s="168" t="s">
        <v>1118</v>
      </c>
      <c r="J1840" s="184">
        <v>0</v>
      </c>
      <c r="K1840" s="185"/>
      <c r="L1840" s="168"/>
      <c r="M1840" s="185"/>
      <c r="N1840" s="168"/>
      <c r="O1840" s="168" t="s">
        <v>1133</v>
      </c>
      <c r="P1840" s="168" t="s">
        <v>1415</v>
      </c>
      <c r="Q1840" s="168"/>
      <c r="R1840" s="168"/>
      <c r="S1840" s="168" t="s">
        <v>1285</v>
      </c>
      <c r="T1840" s="168" t="s">
        <v>1419</v>
      </c>
      <c r="U1840" s="168" t="s">
        <v>1215</v>
      </c>
      <c r="V1840" s="168" t="s">
        <v>1416</v>
      </c>
      <c r="W1840" s="168" t="s">
        <v>1165</v>
      </c>
      <c r="X1840" s="183" t="s">
        <v>1160</v>
      </c>
      <c r="Y1840" s="168" t="s">
        <v>55</v>
      </c>
      <c r="Z1840" s="170">
        <v>2017011000179</v>
      </c>
      <c r="AA1840" s="170" t="s">
        <v>1238</v>
      </c>
      <c r="AB1840" s="169" t="s">
        <v>1179</v>
      </c>
      <c r="AC1840" s="169" t="s">
        <v>1180</v>
      </c>
      <c r="AD1840" s="170">
        <v>3202008</v>
      </c>
      <c r="AE1840" s="169" t="s">
        <v>1181</v>
      </c>
      <c r="AF1840" s="169" t="s">
        <v>1319</v>
      </c>
      <c r="AG1840" s="168" t="s">
        <v>1126</v>
      </c>
      <c r="AH1840" s="192"/>
    </row>
    <row r="1841" spans="1:34" ht="98.25" customHeight="1" x14ac:dyDescent="0.25">
      <c r="A1841" s="192"/>
      <c r="B1841" s="168" t="s">
        <v>1314</v>
      </c>
      <c r="C1841" s="168" t="s">
        <v>1414</v>
      </c>
      <c r="D1841" s="168" t="s">
        <v>1423</v>
      </c>
      <c r="E1841" s="183" t="s">
        <v>1423</v>
      </c>
      <c r="F1841" s="168" t="s">
        <v>1223</v>
      </c>
      <c r="G1841" s="183" t="s">
        <v>1312</v>
      </c>
      <c r="H1841" s="168" t="s">
        <v>1117</v>
      </c>
      <c r="I1841" s="168" t="s">
        <v>1118</v>
      </c>
      <c r="J1841" s="184">
        <v>5000000</v>
      </c>
      <c r="K1841" s="185"/>
      <c r="L1841" s="168"/>
      <c r="M1841" s="185"/>
      <c r="N1841" s="168"/>
      <c r="O1841" s="168" t="s">
        <v>1133</v>
      </c>
      <c r="P1841" s="168" t="s">
        <v>1415</v>
      </c>
      <c r="Q1841" s="168"/>
      <c r="R1841" s="168"/>
      <c r="S1841" s="168" t="s">
        <v>1285</v>
      </c>
      <c r="T1841" s="168" t="s">
        <v>1419</v>
      </c>
      <c r="U1841" s="168" t="s">
        <v>1215</v>
      </c>
      <c r="V1841" s="168" t="s">
        <v>1416</v>
      </c>
      <c r="W1841" s="168" t="s">
        <v>1165</v>
      </c>
      <c r="X1841" s="183" t="s">
        <v>1160</v>
      </c>
      <c r="Y1841" s="168" t="s">
        <v>55</v>
      </c>
      <c r="Z1841" s="170">
        <v>2017011000179</v>
      </c>
      <c r="AA1841" s="170" t="s">
        <v>1238</v>
      </c>
      <c r="AB1841" s="169" t="s">
        <v>1179</v>
      </c>
      <c r="AC1841" s="169" t="s">
        <v>1180</v>
      </c>
      <c r="AD1841" s="170">
        <v>3202008</v>
      </c>
      <c r="AE1841" s="169" t="s">
        <v>1181</v>
      </c>
      <c r="AF1841" s="169" t="s">
        <v>1286</v>
      </c>
      <c r="AG1841" s="168" t="s">
        <v>1124</v>
      </c>
      <c r="AH1841" s="192"/>
    </row>
    <row r="1842" spans="1:34" ht="98.25" customHeight="1" x14ac:dyDescent="0.25">
      <c r="A1842" s="192"/>
      <c r="B1842" s="168" t="s">
        <v>1314</v>
      </c>
      <c r="C1842" s="168" t="s">
        <v>1414</v>
      </c>
      <c r="D1842" s="168" t="s">
        <v>1423</v>
      </c>
      <c r="E1842" s="183" t="s">
        <v>1423</v>
      </c>
      <c r="F1842" s="168" t="s">
        <v>1223</v>
      </c>
      <c r="G1842" s="183" t="s">
        <v>1312</v>
      </c>
      <c r="H1842" s="168" t="s">
        <v>1117</v>
      </c>
      <c r="I1842" s="168" t="s">
        <v>1118</v>
      </c>
      <c r="J1842" s="184">
        <v>0</v>
      </c>
      <c r="K1842" s="185"/>
      <c r="L1842" s="168"/>
      <c r="M1842" s="185"/>
      <c r="N1842" s="168"/>
      <c r="O1842" s="168" t="s">
        <v>1133</v>
      </c>
      <c r="P1842" s="168" t="s">
        <v>1415</v>
      </c>
      <c r="Q1842" s="168"/>
      <c r="R1842" s="168"/>
      <c r="S1842" s="168" t="s">
        <v>1285</v>
      </c>
      <c r="T1842" s="168" t="s">
        <v>1419</v>
      </c>
      <c r="U1842" s="168" t="s">
        <v>1215</v>
      </c>
      <c r="V1842" s="168" t="s">
        <v>1416</v>
      </c>
      <c r="W1842" s="168" t="s">
        <v>1165</v>
      </c>
      <c r="X1842" s="183" t="s">
        <v>1160</v>
      </c>
      <c r="Y1842" s="168" t="s">
        <v>55</v>
      </c>
      <c r="Z1842" s="170">
        <v>2017011000179</v>
      </c>
      <c r="AA1842" s="170" t="s">
        <v>1238</v>
      </c>
      <c r="AB1842" s="169" t="s">
        <v>1179</v>
      </c>
      <c r="AC1842" s="169" t="s">
        <v>1180</v>
      </c>
      <c r="AD1842" s="170">
        <v>3202008</v>
      </c>
      <c r="AE1842" s="169" t="s">
        <v>1181</v>
      </c>
      <c r="AF1842" s="169" t="s">
        <v>1286</v>
      </c>
      <c r="AG1842" s="168" t="s">
        <v>1126</v>
      </c>
      <c r="AH1842" s="192"/>
    </row>
    <row r="1843" spans="1:34" ht="98.25" customHeight="1" x14ac:dyDescent="0.25">
      <c r="A1843" s="192"/>
      <c r="B1843" s="168" t="s">
        <v>1314</v>
      </c>
      <c r="C1843" s="168" t="s">
        <v>1414</v>
      </c>
      <c r="D1843" s="168" t="s">
        <v>1423</v>
      </c>
      <c r="E1843" s="183" t="s">
        <v>1423</v>
      </c>
      <c r="F1843" s="168" t="s">
        <v>1223</v>
      </c>
      <c r="G1843" s="183" t="s">
        <v>1312</v>
      </c>
      <c r="H1843" s="168" t="s">
        <v>1117</v>
      </c>
      <c r="I1843" s="168" t="s">
        <v>1118</v>
      </c>
      <c r="J1843" s="184">
        <v>0</v>
      </c>
      <c r="K1843" s="185"/>
      <c r="L1843" s="168"/>
      <c r="M1843" s="185"/>
      <c r="N1843" s="168"/>
      <c r="O1843" s="168" t="s">
        <v>1133</v>
      </c>
      <c r="P1843" s="168" t="s">
        <v>1415</v>
      </c>
      <c r="Q1843" s="168"/>
      <c r="R1843" s="168"/>
      <c r="S1843" s="168" t="s">
        <v>1285</v>
      </c>
      <c r="T1843" s="168" t="s">
        <v>1419</v>
      </c>
      <c r="U1843" s="168" t="s">
        <v>1215</v>
      </c>
      <c r="V1843" s="168" t="s">
        <v>1416</v>
      </c>
      <c r="W1843" s="168" t="s">
        <v>1165</v>
      </c>
      <c r="X1843" s="183" t="s">
        <v>1160</v>
      </c>
      <c r="Y1843" s="168" t="s">
        <v>55</v>
      </c>
      <c r="Z1843" s="170">
        <v>2017011000179</v>
      </c>
      <c r="AA1843" s="170" t="s">
        <v>1238</v>
      </c>
      <c r="AB1843" s="169" t="s">
        <v>1179</v>
      </c>
      <c r="AC1843" s="169" t="s">
        <v>1180</v>
      </c>
      <c r="AD1843" s="170">
        <v>3202008</v>
      </c>
      <c r="AE1843" s="169" t="s">
        <v>1181</v>
      </c>
      <c r="AF1843" s="169" t="s">
        <v>1286</v>
      </c>
      <c r="AG1843" s="168" t="s">
        <v>1126</v>
      </c>
      <c r="AH1843" s="192"/>
    </row>
    <row r="1844" spans="1:34" ht="98.25" customHeight="1" x14ac:dyDescent="0.25">
      <c r="A1844" s="192"/>
      <c r="B1844" s="168" t="s">
        <v>1420</v>
      </c>
      <c r="C1844" s="168" t="s">
        <v>1414</v>
      </c>
      <c r="D1844" s="168" t="s">
        <v>1423</v>
      </c>
      <c r="E1844" s="183" t="s">
        <v>1423</v>
      </c>
      <c r="F1844" s="168" t="s">
        <v>1152</v>
      </c>
      <c r="G1844" s="183" t="s">
        <v>1158</v>
      </c>
      <c r="H1844" s="168" t="s">
        <v>1320</v>
      </c>
      <c r="I1844" s="168" t="s">
        <v>1118</v>
      </c>
      <c r="J1844" s="186">
        <v>25000000</v>
      </c>
      <c r="K1844" s="185" t="s">
        <v>1366</v>
      </c>
      <c r="L1844" s="168" t="s">
        <v>1366</v>
      </c>
      <c r="M1844" s="185" t="s">
        <v>1366</v>
      </c>
      <c r="N1844" s="168" t="s">
        <v>1366</v>
      </c>
      <c r="O1844" s="168" t="s">
        <v>1133</v>
      </c>
      <c r="P1844" s="168" t="s">
        <v>1421</v>
      </c>
      <c r="Q1844" s="168"/>
      <c r="R1844" s="168"/>
      <c r="S1844" s="168"/>
      <c r="T1844" s="168"/>
      <c r="U1844" s="168" t="s">
        <v>1215</v>
      </c>
      <c r="V1844" s="168" t="s">
        <v>1416</v>
      </c>
      <c r="W1844" s="168" t="s">
        <v>1165</v>
      </c>
      <c r="X1844" s="183" t="s">
        <v>1160</v>
      </c>
      <c r="Y1844" s="168" t="s">
        <v>55</v>
      </c>
      <c r="Z1844" s="170">
        <v>2017011000179</v>
      </c>
      <c r="AA1844" s="170" t="s">
        <v>1238</v>
      </c>
      <c r="AB1844" s="169" t="s">
        <v>1166</v>
      </c>
      <c r="AC1844" s="169" t="s">
        <v>1167</v>
      </c>
      <c r="AD1844" s="170">
        <v>3202032</v>
      </c>
      <c r="AE1844" s="169" t="s">
        <v>1217</v>
      </c>
      <c r="AF1844" s="169" t="s">
        <v>1218</v>
      </c>
      <c r="AG1844" s="168" t="s">
        <v>1150</v>
      </c>
      <c r="AH1844" s="192"/>
    </row>
    <row r="1845" spans="1:34" ht="98.25" customHeight="1" x14ac:dyDescent="0.25">
      <c r="A1845" s="192"/>
      <c r="B1845" s="168" t="s">
        <v>1420</v>
      </c>
      <c r="C1845" s="168" t="s">
        <v>1414</v>
      </c>
      <c r="D1845" s="168" t="s">
        <v>1423</v>
      </c>
      <c r="E1845" s="183" t="s">
        <v>1423</v>
      </c>
      <c r="F1845" s="168" t="s">
        <v>1152</v>
      </c>
      <c r="G1845" s="183" t="s">
        <v>1158</v>
      </c>
      <c r="H1845" s="168" t="s">
        <v>1320</v>
      </c>
      <c r="I1845" s="168" t="s">
        <v>1118</v>
      </c>
      <c r="J1845" s="186">
        <v>14965313</v>
      </c>
      <c r="K1845" s="185" t="s">
        <v>1366</v>
      </c>
      <c r="L1845" s="168" t="s">
        <v>1366</v>
      </c>
      <c r="M1845" s="185" t="s">
        <v>1366</v>
      </c>
      <c r="N1845" s="168" t="s">
        <v>1366</v>
      </c>
      <c r="O1845" s="168" t="s">
        <v>1133</v>
      </c>
      <c r="P1845" s="168" t="s">
        <v>1367</v>
      </c>
      <c r="Q1845" s="168"/>
      <c r="R1845" s="168" t="s">
        <v>1159</v>
      </c>
      <c r="S1845" s="168" t="s">
        <v>1159</v>
      </c>
      <c r="T1845" s="168" t="s">
        <v>1159</v>
      </c>
      <c r="U1845" s="168" t="s">
        <v>1215</v>
      </c>
      <c r="V1845" s="168" t="s">
        <v>1368</v>
      </c>
      <c r="W1845" s="168" t="s">
        <v>1165</v>
      </c>
      <c r="X1845" s="183" t="s">
        <v>1160</v>
      </c>
      <c r="Y1845" s="168" t="s">
        <v>55</v>
      </c>
      <c r="Z1845" s="170">
        <v>2017011000179</v>
      </c>
      <c r="AA1845" s="170" t="s">
        <v>1238</v>
      </c>
      <c r="AB1845" s="169" t="s">
        <v>1166</v>
      </c>
      <c r="AC1845" s="169" t="s">
        <v>1167</v>
      </c>
      <c r="AD1845" s="170">
        <v>3202032</v>
      </c>
      <c r="AE1845" s="169" t="s">
        <v>1217</v>
      </c>
      <c r="AF1845" s="169" t="s">
        <v>1218</v>
      </c>
      <c r="AG1845" s="168" t="s">
        <v>1192</v>
      </c>
      <c r="AH1845" s="192"/>
    </row>
    <row r="1846" spans="1:34" ht="98.25" customHeight="1" x14ac:dyDescent="0.25">
      <c r="A1846" s="192"/>
      <c r="B1846" s="168" t="s">
        <v>1314</v>
      </c>
      <c r="C1846" s="168" t="s">
        <v>1414</v>
      </c>
      <c r="D1846" s="168" t="s">
        <v>1423</v>
      </c>
      <c r="E1846" s="183" t="s">
        <v>1423</v>
      </c>
      <c r="F1846" s="168" t="s">
        <v>1152</v>
      </c>
      <c r="G1846" s="183" t="s">
        <v>1158</v>
      </c>
      <c r="H1846" s="168" t="s">
        <v>1320</v>
      </c>
      <c r="I1846" s="168" t="s">
        <v>1118</v>
      </c>
      <c r="J1846" s="186">
        <v>3000000</v>
      </c>
      <c r="K1846" s="185" t="s">
        <v>1366</v>
      </c>
      <c r="L1846" s="168" t="s">
        <v>1366</v>
      </c>
      <c r="M1846" s="185" t="s">
        <v>1366</v>
      </c>
      <c r="N1846" s="168" t="s">
        <v>1366</v>
      </c>
      <c r="O1846" s="168" t="s">
        <v>1133</v>
      </c>
      <c r="P1846" s="168" t="s">
        <v>1421</v>
      </c>
      <c r="Q1846" s="168"/>
      <c r="R1846" s="168"/>
      <c r="S1846" s="168"/>
      <c r="T1846" s="168"/>
      <c r="U1846" s="168" t="s">
        <v>1215</v>
      </c>
      <c r="V1846" s="168" t="s">
        <v>1416</v>
      </c>
      <c r="W1846" s="168" t="s">
        <v>1165</v>
      </c>
      <c r="X1846" s="183" t="s">
        <v>1160</v>
      </c>
      <c r="Y1846" s="168" t="s">
        <v>55</v>
      </c>
      <c r="Z1846" s="170">
        <v>2017011000179</v>
      </c>
      <c r="AA1846" s="170" t="s">
        <v>1238</v>
      </c>
      <c r="AB1846" s="169" t="s">
        <v>1179</v>
      </c>
      <c r="AC1846" s="169" t="s">
        <v>1180</v>
      </c>
      <c r="AD1846" s="170">
        <v>3202008</v>
      </c>
      <c r="AE1846" s="169" t="s">
        <v>1181</v>
      </c>
      <c r="AF1846" s="169" t="s">
        <v>1240</v>
      </c>
      <c r="AG1846" s="168" t="s">
        <v>1192</v>
      </c>
      <c r="AH1846" s="192"/>
    </row>
    <row r="1847" spans="1:34" ht="98.25" customHeight="1" x14ac:dyDescent="0.25">
      <c r="A1847" s="192"/>
      <c r="B1847" s="168" t="s">
        <v>1420</v>
      </c>
      <c r="C1847" s="168" t="s">
        <v>1414</v>
      </c>
      <c r="D1847" s="168" t="s">
        <v>1423</v>
      </c>
      <c r="E1847" s="183" t="s">
        <v>1423</v>
      </c>
      <c r="F1847" s="168" t="s">
        <v>1152</v>
      </c>
      <c r="G1847" s="183" t="s">
        <v>1158</v>
      </c>
      <c r="H1847" s="168" t="s">
        <v>1320</v>
      </c>
      <c r="I1847" s="168" t="s">
        <v>1118</v>
      </c>
      <c r="J1847" s="186">
        <v>24873333</v>
      </c>
      <c r="K1847" s="185"/>
      <c r="L1847" s="168"/>
      <c r="M1847" s="185"/>
      <c r="N1847" s="168"/>
      <c r="O1847" s="168" t="s">
        <v>1133</v>
      </c>
      <c r="P1847" s="168" t="s">
        <v>1415</v>
      </c>
      <c r="Q1847" s="168"/>
      <c r="R1847" s="168"/>
      <c r="S1847" s="168" t="s">
        <v>1285</v>
      </c>
      <c r="T1847" s="168" t="s">
        <v>1419</v>
      </c>
      <c r="U1847" s="168" t="s">
        <v>1215</v>
      </c>
      <c r="V1847" s="168" t="s">
        <v>1416</v>
      </c>
      <c r="W1847" s="168" t="s">
        <v>1165</v>
      </c>
      <c r="X1847" s="183" t="s">
        <v>1160</v>
      </c>
      <c r="Y1847" s="168" t="s">
        <v>55</v>
      </c>
      <c r="Z1847" s="170">
        <v>2017011000179</v>
      </c>
      <c r="AA1847" s="170" t="s">
        <v>1238</v>
      </c>
      <c r="AB1847" s="169" t="s">
        <v>1166</v>
      </c>
      <c r="AC1847" s="169" t="s">
        <v>1167</v>
      </c>
      <c r="AD1847" s="170">
        <v>3202032</v>
      </c>
      <c r="AE1847" s="169" t="s">
        <v>1217</v>
      </c>
      <c r="AF1847" s="169" t="s">
        <v>1289</v>
      </c>
      <c r="AG1847" s="168" t="s">
        <v>1128</v>
      </c>
      <c r="AH1847" s="192"/>
    </row>
    <row r="1848" spans="1:34" ht="98.25" customHeight="1" x14ac:dyDescent="0.25">
      <c r="A1848" s="192"/>
      <c r="B1848" s="168" t="s">
        <v>1420</v>
      </c>
      <c r="C1848" s="168" t="s">
        <v>1414</v>
      </c>
      <c r="D1848" s="168" t="s">
        <v>1423</v>
      </c>
      <c r="E1848" s="183" t="s">
        <v>1423</v>
      </c>
      <c r="F1848" s="168" t="s">
        <v>1223</v>
      </c>
      <c r="G1848" s="183" t="s">
        <v>1312</v>
      </c>
      <c r="H1848" s="168" t="s">
        <v>1117</v>
      </c>
      <c r="I1848" s="168" t="s">
        <v>1118</v>
      </c>
      <c r="J1848" s="186">
        <v>21745500</v>
      </c>
      <c r="K1848" s="185"/>
      <c r="L1848" s="168"/>
      <c r="M1848" s="185"/>
      <c r="N1848" s="168"/>
      <c r="O1848" s="168"/>
      <c r="P1848" s="168"/>
      <c r="Q1848" s="168"/>
      <c r="R1848" s="168"/>
      <c r="S1848" s="168"/>
      <c r="T1848" s="168"/>
      <c r="U1848" s="168" t="s">
        <v>1215</v>
      </c>
      <c r="V1848" s="168" t="s">
        <v>1416</v>
      </c>
      <c r="W1848" s="168" t="s">
        <v>1165</v>
      </c>
      <c r="X1848" s="183" t="s">
        <v>1160</v>
      </c>
      <c r="Y1848" s="168" t="s">
        <v>55</v>
      </c>
      <c r="Z1848" s="170">
        <v>2017011000179</v>
      </c>
      <c r="AA1848" s="170" t="s">
        <v>1238</v>
      </c>
      <c r="AB1848" s="169" t="s">
        <v>1224</v>
      </c>
      <c r="AC1848" s="169" t="s">
        <v>1225</v>
      </c>
      <c r="AD1848" s="170">
        <v>3202010</v>
      </c>
      <c r="AE1848" s="169" t="s">
        <v>1226</v>
      </c>
      <c r="AF1848" s="169" t="s">
        <v>1264</v>
      </c>
      <c r="AG1848" s="168" t="s">
        <v>1151</v>
      </c>
      <c r="AH1848" s="192"/>
    </row>
    <row r="1849" spans="1:34" ht="98.25" customHeight="1" x14ac:dyDescent="0.25">
      <c r="A1849" s="192"/>
      <c r="B1849" s="168" t="s">
        <v>1420</v>
      </c>
      <c r="C1849" s="168" t="s">
        <v>1414</v>
      </c>
      <c r="D1849" s="168" t="s">
        <v>1423</v>
      </c>
      <c r="E1849" s="183" t="s">
        <v>1423</v>
      </c>
      <c r="F1849" s="168" t="s">
        <v>1223</v>
      </c>
      <c r="G1849" s="183" t="s">
        <v>1312</v>
      </c>
      <c r="H1849" s="168" t="s">
        <v>1117</v>
      </c>
      <c r="I1849" s="168" t="s">
        <v>1118</v>
      </c>
      <c r="J1849" s="186">
        <v>5000000</v>
      </c>
      <c r="K1849" s="185"/>
      <c r="L1849" s="168"/>
      <c r="M1849" s="185"/>
      <c r="N1849" s="168"/>
      <c r="O1849" s="168" t="s">
        <v>1133</v>
      </c>
      <c r="P1849" s="168" t="s">
        <v>1415</v>
      </c>
      <c r="Q1849" s="168"/>
      <c r="R1849" s="168"/>
      <c r="S1849" s="168" t="s">
        <v>1285</v>
      </c>
      <c r="T1849" s="168" t="s">
        <v>1419</v>
      </c>
      <c r="U1849" s="168" t="s">
        <v>1215</v>
      </c>
      <c r="V1849" s="168" t="s">
        <v>1416</v>
      </c>
      <c r="W1849" s="168" t="s">
        <v>1165</v>
      </c>
      <c r="X1849" s="183" t="s">
        <v>1160</v>
      </c>
      <c r="Y1849" s="168" t="s">
        <v>55</v>
      </c>
      <c r="Z1849" s="170">
        <v>2017011000179</v>
      </c>
      <c r="AA1849" s="170" t="s">
        <v>1238</v>
      </c>
      <c r="AB1849" s="169" t="s">
        <v>1166</v>
      </c>
      <c r="AC1849" s="169" t="s">
        <v>1167</v>
      </c>
      <c r="AD1849" s="170">
        <v>3202032</v>
      </c>
      <c r="AE1849" s="169" t="s">
        <v>1217</v>
      </c>
      <c r="AF1849" s="169" t="s">
        <v>1289</v>
      </c>
      <c r="AG1849" s="168" t="s">
        <v>1150</v>
      </c>
      <c r="AH1849" s="192"/>
    </row>
    <row r="1850" spans="1:34" ht="98.25" customHeight="1" x14ac:dyDescent="0.25">
      <c r="A1850" s="192"/>
      <c r="B1850" s="168" t="s">
        <v>1420</v>
      </c>
      <c r="C1850" s="168" t="s">
        <v>1414</v>
      </c>
      <c r="D1850" s="168" t="s">
        <v>1423</v>
      </c>
      <c r="E1850" s="183" t="s">
        <v>1423</v>
      </c>
      <c r="F1850" s="168" t="s">
        <v>1152</v>
      </c>
      <c r="G1850" s="183" t="s">
        <v>1158</v>
      </c>
      <c r="H1850" s="168" t="s">
        <v>1117</v>
      </c>
      <c r="I1850" s="168" t="s">
        <v>1118</v>
      </c>
      <c r="J1850" s="186">
        <v>150000000</v>
      </c>
      <c r="K1850" s="185"/>
      <c r="L1850" s="168"/>
      <c r="M1850" s="185"/>
      <c r="N1850" s="168"/>
      <c r="O1850" s="168" t="s">
        <v>1133</v>
      </c>
      <c r="P1850" s="168" t="s">
        <v>1415</v>
      </c>
      <c r="Q1850" s="168"/>
      <c r="R1850" s="168"/>
      <c r="S1850" s="168"/>
      <c r="T1850" s="168"/>
      <c r="U1850" s="168" t="s">
        <v>1215</v>
      </c>
      <c r="V1850" s="168" t="s">
        <v>1424</v>
      </c>
      <c r="W1850" s="168" t="s">
        <v>1165</v>
      </c>
      <c r="X1850" s="183" t="s">
        <v>1160</v>
      </c>
      <c r="Y1850" s="168" t="s">
        <v>55</v>
      </c>
      <c r="Z1850" s="170">
        <v>2017011000179</v>
      </c>
      <c r="AA1850" s="170" t="s">
        <v>1238</v>
      </c>
      <c r="AB1850" s="169" t="s">
        <v>1166</v>
      </c>
      <c r="AC1850" s="169" t="s">
        <v>1269</v>
      </c>
      <c r="AD1850" s="170">
        <v>3202005</v>
      </c>
      <c r="AE1850" s="169" t="s">
        <v>1273</v>
      </c>
      <c r="AF1850" s="169" t="s">
        <v>1274</v>
      </c>
      <c r="AG1850" s="168" t="s">
        <v>1192</v>
      </c>
      <c r="AH1850" s="192"/>
    </row>
    <row r="1851" spans="1:34" ht="98.25" customHeight="1" x14ac:dyDescent="0.25">
      <c r="A1851" s="192"/>
      <c r="B1851" s="168" t="s">
        <v>1314</v>
      </c>
      <c r="C1851" s="168" t="s">
        <v>1414</v>
      </c>
      <c r="D1851" s="168" t="s">
        <v>1423</v>
      </c>
      <c r="E1851" s="183" t="s">
        <v>1423</v>
      </c>
      <c r="F1851" s="168" t="s">
        <v>1116</v>
      </c>
      <c r="G1851" s="183" t="s">
        <v>1158</v>
      </c>
      <c r="H1851" s="168" t="s">
        <v>1117</v>
      </c>
      <c r="I1851" s="168" t="s">
        <v>1118</v>
      </c>
      <c r="J1851" s="184">
        <v>30932000</v>
      </c>
      <c r="K1851" s="185"/>
      <c r="L1851" s="168"/>
      <c r="M1851" s="185"/>
      <c r="N1851" s="168"/>
      <c r="O1851" s="168" t="s">
        <v>1133</v>
      </c>
      <c r="P1851" s="168" t="s">
        <v>1415</v>
      </c>
      <c r="Q1851" s="168"/>
      <c r="R1851" s="168"/>
      <c r="S1851" s="168" t="s">
        <v>1285</v>
      </c>
      <c r="T1851" s="168" t="s">
        <v>1419</v>
      </c>
      <c r="U1851" s="168" t="s">
        <v>1215</v>
      </c>
      <c r="V1851" s="168" t="s">
        <v>1416</v>
      </c>
      <c r="W1851" s="168" t="s">
        <v>1119</v>
      </c>
      <c r="X1851" s="183" t="s">
        <v>1160</v>
      </c>
      <c r="Y1851" s="168" t="s">
        <v>363</v>
      </c>
      <c r="Z1851" s="170">
        <v>2019011000081</v>
      </c>
      <c r="AA1851" s="170" t="s">
        <v>1161</v>
      </c>
      <c r="AB1851" s="169" t="s">
        <v>1120</v>
      </c>
      <c r="AC1851" s="169" t="s">
        <v>606</v>
      </c>
      <c r="AD1851" s="170">
        <v>3299060</v>
      </c>
      <c r="AE1851" s="169" t="s">
        <v>1135</v>
      </c>
      <c r="AF1851" s="169" t="s">
        <v>607</v>
      </c>
      <c r="AG1851" s="168" t="s">
        <v>1128</v>
      </c>
      <c r="AH1851" s="192"/>
    </row>
    <row r="1852" spans="1:34" ht="98.25" customHeight="1" x14ac:dyDescent="0.25">
      <c r="A1852" s="192"/>
      <c r="B1852" s="168" t="s">
        <v>1314</v>
      </c>
      <c r="C1852" s="168" t="s">
        <v>1414</v>
      </c>
      <c r="D1852" s="168" t="s">
        <v>1425</v>
      </c>
      <c r="E1852" s="183" t="s">
        <v>1425</v>
      </c>
      <c r="F1852" s="168" t="s">
        <v>1223</v>
      </c>
      <c r="G1852" s="183" t="s">
        <v>1312</v>
      </c>
      <c r="H1852" s="168" t="s">
        <v>1117</v>
      </c>
      <c r="I1852" s="168" t="s">
        <v>1118</v>
      </c>
      <c r="J1852" s="184">
        <v>0</v>
      </c>
      <c r="K1852" s="185"/>
      <c r="L1852" s="168"/>
      <c r="M1852" s="185"/>
      <c r="N1852" s="168"/>
      <c r="O1852" s="168" t="s">
        <v>1133</v>
      </c>
      <c r="P1852" s="168" t="s">
        <v>1415</v>
      </c>
      <c r="Q1852" s="168"/>
      <c r="R1852" s="168"/>
      <c r="S1852" s="168"/>
      <c r="T1852" s="168"/>
      <c r="U1852" s="168" t="s">
        <v>1261</v>
      </c>
      <c r="V1852" s="168" t="s">
        <v>1426</v>
      </c>
      <c r="W1852" s="168" t="s">
        <v>1165</v>
      </c>
      <c r="X1852" s="183" t="s">
        <v>1160</v>
      </c>
      <c r="Y1852" s="168" t="s">
        <v>55</v>
      </c>
      <c r="Z1852" s="170">
        <v>2017011000179</v>
      </c>
      <c r="AA1852" s="170" t="s">
        <v>1238</v>
      </c>
      <c r="AB1852" s="169" t="s">
        <v>1166</v>
      </c>
      <c r="AC1852" s="169" t="s">
        <v>1167</v>
      </c>
      <c r="AD1852" s="170">
        <v>3202032</v>
      </c>
      <c r="AE1852" s="169" t="s">
        <v>1217</v>
      </c>
      <c r="AF1852" s="169" t="s">
        <v>1289</v>
      </c>
      <c r="AG1852" s="168" t="s">
        <v>1126</v>
      </c>
      <c r="AH1852" s="192"/>
    </row>
    <row r="1853" spans="1:34" ht="98.25" customHeight="1" x14ac:dyDescent="0.25">
      <c r="A1853" s="192"/>
      <c r="B1853" s="168" t="s">
        <v>1314</v>
      </c>
      <c r="C1853" s="168" t="s">
        <v>1414</v>
      </c>
      <c r="D1853" s="168" t="s">
        <v>1425</v>
      </c>
      <c r="E1853" s="183" t="s">
        <v>1425</v>
      </c>
      <c r="F1853" s="168" t="s">
        <v>1223</v>
      </c>
      <c r="G1853" s="183" t="s">
        <v>1312</v>
      </c>
      <c r="H1853" s="168" t="s">
        <v>1117</v>
      </c>
      <c r="I1853" s="168" t="s">
        <v>1118</v>
      </c>
      <c r="J1853" s="184">
        <v>1500000</v>
      </c>
      <c r="K1853" s="185"/>
      <c r="L1853" s="168"/>
      <c r="M1853" s="185"/>
      <c r="N1853" s="168"/>
      <c r="O1853" s="168" t="s">
        <v>1133</v>
      </c>
      <c r="P1853" s="168" t="s">
        <v>1415</v>
      </c>
      <c r="Q1853" s="168"/>
      <c r="R1853" s="168"/>
      <c r="S1853" s="168"/>
      <c r="T1853" s="168"/>
      <c r="U1853" s="168" t="s">
        <v>1215</v>
      </c>
      <c r="V1853" s="168" t="s">
        <v>1416</v>
      </c>
      <c r="W1853" s="168" t="s">
        <v>1165</v>
      </c>
      <c r="X1853" s="183" t="s">
        <v>1160</v>
      </c>
      <c r="Y1853" s="168" t="s">
        <v>55</v>
      </c>
      <c r="Z1853" s="170">
        <v>2017011000179</v>
      </c>
      <c r="AA1853" s="170" t="s">
        <v>1238</v>
      </c>
      <c r="AB1853" s="169" t="s">
        <v>1166</v>
      </c>
      <c r="AC1853" s="169" t="s">
        <v>1167</v>
      </c>
      <c r="AD1853" s="170">
        <v>3202032</v>
      </c>
      <c r="AE1853" s="169" t="s">
        <v>1217</v>
      </c>
      <c r="AF1853" s="169" t="s">
        <v>1218</v>
      </c>
      <c r="AG1853" s="168" t="s">
        <v>1150</v>
      </c>
      <c r="AH1853" s="192"/>
    </row>
    <row r="1854" spans="1:34" ht="98.25" customHeight="1" x14ac:dyDescent="0.25">
      <c r="A1854" s="192"/>
      <c r="B1854" s="168" t="s">
        <v>1314</v>
      </c>
      <c r="C1854" s="168" t="s">
        <v>1414</v>
      </c>
      <c r="D1854" s="168" t="s">
        <v>1425</v>
      </c>
      <c r="E1854" s="183" t="s">
        <v>1425</v>
      </c>
      <c r="F1854" s="168" t="s">
        <v>1223</v>
      </c>
      <c r="G1854" s="183" t="s">
        <v>1312</v>
      </c>
      <c r="H1854" s="168" t="s">
        <v>1117</v>
      </c>
      <c r="I1854" s="168" t="s">
        <v>1118</v>
      </c>
      <c r="J1854" s="184">
        <v>2000000</v>
      </c>
      <c r="K1854" s="185"/>
      <c r="L1854" s="168"/>
      <c r="M1854" s="185"/>
      <c r="N1854" s="168"/>
      <c r="O1854" s="168" t="s">
        <v>1133</v>
      </c>
      <c r="P1854" s="168" t="s">
        <v>1415</v>
      </c>
      <c r="Q1854" s="168"/>
      <c r="R1854" s="168"/>
      <c r="S1854" s="168"/>
      <c r="T1854" s="168"/>
      <c r="U1854" s="168" t="s">
        <v>1215</v>
      </c>
      <c r="V1854" s="168" t="s">
        <v>1416</v>
      </c>
      <c r="W1854" s="168" t="s">
        <v>1165</v>
      </c>
      <c r="X1854" s="183" t="s">
        <v>1160</v>
      </c>
      <c r="Y1854" s="168" t="s">
        <v>55</v>
      </c>
      <c r="Z1854" s="170">
        <v>2017011000179</v>
      </c>
      <c r="AA1854" s="170" t="s">
        <v>1238</v>
      </c>
      <c r="AB1854" s="169" t="s">
        <v>1166</v>
      </c>
      <c r="AC1854" s="169" t="s">
        <v>1167</v>
      </c>
      <c r="AD1854" s="170">
        <v>3202032</v>
      </c>
      <c r="AE1854" s="169" t="s">
        <v>1217</v>
      </c>
      <c r="AF1854" s="169" t="s">
        <v>1218</v>
      </c>
      <c r="AG1854" s="168" t="s">
        <v>1150</v>
      </c>
      <c r="AH1854" s="192"/>
    </row>
    <row r="1855" spans="1:34" ht="98.25" customHeight="1" x14ac:dyDescent="0.25">
      <c r="A1855" s="192"/>
      <c r="B1855" s="168" t="s">
        <v>1314</v>
      </c>
      <c r="C1855" s="168" t="s">
        <v>1414</v>
      </c>
      <c r="D1855" s="168" t="s">
        <v>1425</v>
      </c>
      <c r="E1855" s="183" t="s">
        <v>1425</v>
      </c>
      <c r="F1855" s="168" t="s">
        <v>1223</v>
      </c>
      <c r="G1855" s="183" t="s">
        <v>1312</v>
      </c>
      <c r="H1855" s="168" t="s">
        <v>1117</v>
      </c>
      <c r="I1855" s="168" t="s">
        <v>1118</v>
      </c>
      <c r="J1855" s="184">
        <v>3000000</v>
      </c>
      <c r="K1855" s="185"/>
      <c r="L1855" s="168"/>
      <c r="M1855" s="185"/>
      <c r="N1855" s="168"/>
      <c r="O1855" s="168" t="s">
        <v>1133</v>
      </c>
      <c r="P1855" s="168" t="s">
        <v>1415</v>
      </c>
      <c r="Q1855" s="168"/>
      <c r="R1855" s="168"/>
      <c r="S1855" s="168"/>
      <c r="T1855" s="168"/>
      <c r="U1855" s="168" t="s">
        <v>1261</v>
      </c>
      <c r="V1855" s="168" t="s">
        <v>1426</v>
      </c>
      <c r="W1855" s="168" t="s">
        <v>1165</v>
      </c>
      <c r="X1855" s="183" t="s">
        <v>1160</v>
      </c>
      <c r="Y1855" s="168" t="s">
        <v>55</v>
      </c>
      <c r="Z1855" s="170">
        <v>2017011000179</v>
      </c>
      <c r="AA1855" s="170" t="s">
        <v>1238</v>
      </c>
      <c r="AB1855" s="169" t="s">
        <v>1166</v>
      </c>
      <c r="AC1855" s="169" t="s">
        <v>1167</v>
      </c>
      <c r="AD1855" s="170">
        <v>3202032</v>
      </c>
      <c r="AE1855" s="169" t="s">
        <v>1217</v>
      </c>
      <c r="AF1855" s="169" t="s">
        <v>1289</v>
      </c>
      <c r="AG1855" s="168" t="s">
        <v>1395</v>
      </c>
      <c r="AH1855" s="192"/>
    </row>
    <row r="1856" spans="1:34" ht="98.25" customHeight="1" x14ac:dyDescent="0.25">
      <c r="A1856" s="192"/>
      <c r="B1856" s="168" t="s">
        <v>1314</v>
      </c>
      <c r="C1856" s="168" t="s">
        <v>1414</v>
      </c>
      <c r="D1856" s="168" t="s">
        <v>1425</v>
      </c>
      <c r="E1856" s="183" t="s">
        <v>1425</v>
      </c>
      <c r="F1856" s="168" t="s">
        <v>1223</v>
      </c>
      <c r="G1856" s="183" t="s">
        <v>1312</v>
      </c>
      <c r="H1856" s="168" t="s">
        <v>1117</v>
      </c>
      <c r="I1856" s="168" t="s">
        <v>1118</v>
      </c>
      <c r="J1856" s="184">
        <v>3500000</v>
      </c>
      <c r="K1856" s="185"/>
      <c r="L1856" s="168"/>
      <c r="M1856" s="185"/>
      <c r="N1856" s="168"/>
      <c r="O1856" s="168" t="s">
        <v>1133</v>
      </c>
      <c r="P1856" s="168" t="s">
        <v>1415</v>
      </c>
      <c r="Q1856" s="168"/>
      <c r="R1856" s="168"/>
      <c r="S1856" s="168"/>
      <c r="T1856" s="168"/>
      <c r="U1856" s="168" t="s">
        <v>1215</v>
      </c>
      <c r="V1856" s="168" t="s">
        <v>1427</v>
      </c>
      <c r="W1856" s="168" t="s">
        <v>1165</v>
      </c>
      <c r="X1856" s="183" t="s">
        <v>1160</v>
      </c>
      <c r="Y1856" s="168" t="s">
        <v>55</v>
      </c>
      <c r="Z1856" s="170">
        <v>2017011000179</v>
      </c>
      <c r="AA1856" s="170" t="s">
        <v>1238</v>
      </c>
      <c r="AB1856" s="169" t="s">
        <v>1166</v>
      </c>
      <c r="AC1856" s="169" t="s">
        <v>1167</v>
      </c>
      <c r="AD1856" s="170">
        <v>3202032</v>
      </c>
      <c r="AE1856" s="169" t="s">
        <v>1217</v>
      </c>
      <c r="AF1856" s="169" t="s">
        <v>1289</v>
      </c>
      <c r="AG1856" s="168" t="s">
        <v>1192</v>
      </c>
      <c r="AH1856" s="192"/>
    </row>
    <row r="1857" spans="1:34" ht="98.25" customHeight="1" x14ac:dyDescent="0.25">
      <c r="A1857" s="192"/>
      <c r="B1857" s="168" t="s">
        <v>1314</v>
      </c>
      <c r="C1857" s="168" t="s">
        <v>1414</v>
      </c>
      <c r="D1857" s="168" t="s">
        <v>1425</v>
      </c>
      <c r="E1857" s="183" t="s">
        <v>1425</v>
      </c>
      <c r="F1857" s="168" t="s">
        <v>1223</v>
      </c>
      <c r="G1857" s="183" t="s">
        <v>1312</v>
      </c>
      <c r="H1857" s="168" t="s">
        <v>1117</v>
      </c>
      <c r="I1857" s="168" t="s">
        <v>1118</v>
      </c>
      <c r="J1857" s="184">
        <v>3260000</v>
      </c>
      <c r="K1857" s="185"/>
      <c r="L1857" s="168"/>
      <c r="M1857" s="185"/>
      <c r="N1857" s="168"/>
      <c r="O1857" s="168" t="s">
        <v>1133</v>
      </c>
      <c r="P1857" s="168" t="s">
        <v>1415</v>
      </c>
      <c r="Q1857" s="168"/>
      <c r="R1857" s="168"/>
      <c r="S1857" s="168"/>
      <c r="T1857" s="168"/>
      <c r="U1857" s="168" t="s">
        <v>1261</v>
      </c>
      <c r="V1857" s="168" t="s">
        <v>1426</v>
      </c>
      <c r="W1857" s="168" t="s">
        <v>1165</v>
      </c>
      <c r="X1857" s="183" t="s">
        <v>1160</v>
      </c>
      <c r="Y1857" s="168" t="s">
        <v>55</v>
      </c>
      <c r="Z1857" s="170">
        <v>2017011000179</v>
      </c>
      <c r="AA1857" s="170" t="s">
        <v>1238</v>
      </c>
      <c r="AB1857" s="169" t="s">
        <v>1166</v>
      </c>
      <c r="AC1857" s="169" t="s">
        <v>1167</v>
      </c>
      <c r="AD1857" s="170">
        <v>3202032</v>
      </c>
      <c r="AE1857" s="169" t="s">
        <v>1217</v>
      </c>
      <c r="AF1857" s="169" t="s">
        <v>1289</v>
      </c>
      <c r="AG1857" s="168" t="s">
        <v>1124</v>
      </c>
      <c r="AH1857" s="192"/>
    </row>
    <row r="1858" spans="1:34" ht="98.25" customHeight="1" x14ac:dyDescent="0.25">
      <c r="A1858" s="192"/>
      <c r="B1858" s="168" t="s">
        <v>1314</v>
      </c>
      <c r="C1858" s="168" t="s">
        <v>1414</v>
      </c>
      <c r="D1858" s="168" t="s">
        <v>1425</v>
      </c>
      <c r="E1858" s="183" t="s">
        <v>1425</v>
      </c>
      <c r="F1858" s="168" t="s">
        <v>1223</v>
      </c>
      <c r="G1858" s="183" t="s">
        <v>1312</v>
      </c>
      <c r="H1858" s="168" t="s">
        <v>1117</v>
      </c>
      <c r="I1858" s="168" t="s">
        <v>1118</v>
      </c>
      <c r="J1858" s="184">
        <v>7993230</v>
      </c>
      <c r="K1858" s="185"/>
      <c r="L1858" s="168"/>
      <c r="M1858" s="185"/>
      <c r="N1858" s="168"/>
      <c r="O1858" s="168" t="s">
        <v>1133</v>
      </c>
      <c r="P1858" s="168" t="s">
        <v>1415</v>
      </c>
      <c r="Q1858" s="168"/>
      <c r="R1858" s="168"/>
      <c r="S1858" s="168"/>
      <c r="T1858" s="168"/>
      <c r="U1858" s="168" t="s">
        <v>1261</v>
      </c>
      <c r="V1858" s="168" t="s">
        <v>1426</v>
      </c>
      <c r="W1858" s="168" t="s">
        <v>1165</v>
      </c>
      <c r="X1858" s="183" t="s">
        <v>1160</v>
      </c>
      <c r="Y1858" s="168" t="s">
        <v>55</v>
      </c>
      <c r="Z1858" s="170">
        <v>2017011000179</v>
      </c>
      <c r="AA1858" s="170" t="s">
        <v>1238</v>
      </c>
      <c r="AB1858" s="169" t="s">
        <v>1166</v>
      </c>
      <c r="AC1858" s="169" t="s">
        <v>1167</v>
      </c>
      <c r="AD1858" s="170">
        <v>3202032</v>
      </c>
      <c r="AE1858" s="169" t="s">
        <v>1217</v>
      </c>
      <c r="AF1858" s="169" t="s">
        <v>1289</v>
      </c>
      <c r="AG1858" s="168" t="s">
        <v>1137</v>
      </c>
      <c r="AH1858" s="192"/>
    </row>
    <row r="1859" spans="1:34" ht="98.25" customHeight="1" x14ac:dyDescent="0.25">
      <c r="A1859" s="192"/>
      <c r="B1859" s="168" t="s">
        <v>1314</v>
      </c>
      <c r="C1859" s="168" t="s">
        <v>1414</v>
      </c>
      <c r="D1859" s="168" t="s">
        <v>1425</v>
      </c>
      <c r="E1859" s="183" t="s">
        <v>1425</v>
      </c>
      <c r="F1859" s="168" t="s">
        <v>1223</v>
      </c>
      <c r="G1859" s="183" t="s">
        <v>1312</v>
      </c>
      <c r="H1859" s="168" t="s">
        <v>1117</v>
      </c>
      <c r="I1859" s="168" t="s">
        <v>1118</v>
      </c>
      <c r="J1859" s="184">
        <v>18000000</v>
      </c>
      <c r="K1859" s="185"/>
      <c r="L1859" s="168"/>
      <c r="M1859" s="185"/>
      <c r="N1859" s="168"/>
      <c r="O1859" s="168" t="s">
        <v>1133</v>
      </c>
      <c r="P1859" s="168" t="s">
        <v>1415</v>
      </c>
      <c r="Q1859" s="168"/>
      <c r="R1859" s="168"/>
      <c r="S1859" s="168"/>
      <c r="T1859" s="168"/>
      <c r="U1859" s="168" t="s">
        <v>1261</v>
      </c>
      <c r="V1859" s="168" t="s">
        <v>1426</v>
      </c>
      <c r="W1859" s="168" t="s">
        <v>1165</v>
      </c>
      <c r="X1859" s="183" t="s">
        <v>1160</v>
      </c>
      <c r="Y1859" s="168" t="s">
        <v>55</v>
      </c>
      <c r="Z1859" s="170">
        <v>2017011000179</v>
      </c>
      <c r="AA1859" s="170" t="s">
        <v>1238</v>
      </c>
      <c r="AB1859" s="169" t="s">
        <v>1166</v>
      </c>
      <c r="AC1859" s="169" t="s">
        <v>1167</v>
      </c>
      <c r="AD1859" s="170">
        <v>3202032</v>
      </c>
      <c r="AE1859" s="169" t="s">
        <v>1217</v>
      </c>
      <c r="AF1859" s="169" t="s">
        <v>1218</v>
      </c>
      <c r="AG1859" s="168" t="s">
        <v>1150</v>
      </c>
      <c r="AH1859" s="192"/>
    </row>
    <row r="1860" spans="1:34" ht="98.25" customHeight="1" x14ac:dyDescent="0.25">
      <c r="A1860" s="192"/>
      <c r="B1860" s="168" t="s">
        <v>1314</v>
      </c>
      <c r="C1860" s="168" t="s">
        <v>1414</v>
      </c>
      <c r="D1860" s="168" t="s">
        <v>1425</v>
      </c>
      <c r="E1860" s="183" t="s">
        <v>1425</v>
      </c>
      <c r="F1860" s="168" t="s">
        <v>1223</v>
      </c>
      <c r="G1860" s="183" t="s">
        <v>1312</v>
      </c>
      <c r="H1860" s="168" t="s">
        <v>1117</v>
      </c>
      <c r="I1860" s="168" t="s">
        <v>1118</v>
      </c>
      <c r="J1860" s="184">
        <v>25000000</v>
      </c>
      <c r="K1860" s="185"/>
      <c r="L1860" s="168"/>
      <c r="M1860" s="185"/>
      <c r="N1860" s="168"/>
      <c r="O1860" s="168" t="s">
        <v>1133</v>
      </c>
      <c r="P1860" s="168" t="s">
        <v>1415</v>
      </c>
      <c r="Q1860" s="168"/>
      <c r="R1860" s="168"/>
      <c r="S1860" s="168"/>
      <c r="T1860" s="168"/>
      <c r="U1860" s="168" t="s">
        <v>1261</v>
      </c>
      <c r="V1860" s="168" t="s">
        <v>1426</v>
      </c>
      <c r="W1860" s="168" t="s">
        <v>1165</v>
      </c>
      <c r="X1860" s="183" t="s">
        <v>1160</v>
      </c>
      <c r="Y1860" s="168" t="s">
        <v>55</v>
      </c>
      <c r="Z1860" s="170">
        <v>2017011000179</v>
      </c>
      <c r="AA1860" s="170" t="s">
        <v>1238</v>
      </c>
      <c r="AB1860" s="169" t="s">
        <v>1166</v>
      </c>
      <c r="AC1860" s="169" t="s">
        <v>1167</v>
      </c>
      <c r="AD1860" s="170">
        <v>3202032</v>
      </c>
      <c r="AE1860" s="169" t="s">
        <v>1217</v>
      </c>
      <c r="AF1860" s="169" t="s">
        <v>1218</v>
      </c>
      <c r="AG1860" s="168" t="s">
        <v>1150</v>
      </c>
      <c r="AH1860" s="192"/>
    </row>
    <row r="1861" spans="1:34" ht="98.25" customHeight="1" x14ac:dyDescent="0.25">
      <c r="A1861" s="192"/>
      <c r="B1861" s="168" t="s">
        <v>1314</v>
      </c>
      <c r="C1861" s="168" t="s">
        <v>1414</v>
      </c>
      <c r="D1861" s="168" t="s">
        <v>1425</v>
      </c>
      <c r="E1861" s="183" t="s">
        <v>1425</v>
      </c>
      <c r="F1861" s="168" t="s">
        <v>1223</v>
      </c>
      <c r="G1861" s="183" t="s">
        <v>1312</v>
      </c>
      <c r="H1861" s="168" t="s">
        <v>1117</v>
      </c>
      <c r="I1861" s="168" t="s">
        <v>1118</v>
      </c>
      <c r="J1861" s="184">
        <v>37465313</v>
      </c>
      <c r="K1861" s="185"/>
      <c r="L1861" s="168"/>
      <c r="M1861" s="185"/>
      <c r="N1861" s="168"/>
      <c r="O1861" s="168" t="s">
        <v>1133</v>
      </c>
      <c r="P1861" s="168" t="s">
        <v>1415</v>
      </c>
      <c r="Q1861" s="168"/>
      <c r="R1861" s="168"/>
      <c r="S1861" s="168"/>
      <c r="T1861" s="168"/>
      <c r="U1861" s="168" t="s">
        <v>1215</v>
      </c>
      <c r="V1861" s="168" t="s">
        <v>1416</v>
      </c>
      <c r="W1861" s="168" t="s">
        <v>1165</v>
      </c>
      <c r="X1861" s="183" t="s">
        <v>1160</v>
      </c>
      <c r="Y1861" s="168" t="s">
        <v>55</v>
      </c>
      <c r="Z1861" s="170">
        <v>2017011000179</v>
      </c>
      <c r="AA1861" s="170" t="s">
        <v>1238</v>
      </c>
      <c r="AB1861" s="169" t="s">
        <v>1166</v>
      </c>
      <c r="AC1861" s="169" t="s">
        <v>1167</v>
      </c>
      <c r="AD1861" s="170">
        <v>3202032</v>
      </c>
      <c r="AE1861" s="169" t="s">
        <v>1217</v>
      </c>
      <c r="AF1861" s="169" t="s">
        <v>1289</v>
      </c>
      <c r="AG1861" s="168" t="s">
        <v>1192</v>
      </c>
      <c r="AH1861" s="192"/>
    </row>
    <row r="1862" spans="1:34" ht="98.25" customHeight="1" x14ac:dyDescent="0.25">
      <c r="A1862" s="192"/>
      <c r="B1862" s="168" t="s">
        <v>1314</v>
      </c>
      <c r="C1862" s="168" t="s">
        <v>1414</v>
      </c>
      <c r="D1862" s="168" t="s">
        <v>1425</v>
      </c>
      <c r="E1862" s="183" t="s">
        <v>1425</v>
      </c>
      <c r="F1862" s="168" t="s">
        <v>1223</v>
      </c>
      <c r="G1862" s="183" t="s">
        <v>1312</v>
      </c>
      <c r="H1862" s="168" t="s">
        <v>1117</v>
      </c>
      <c r="I1862" s="168" t="s">
        <v>1118</v>
      </c>
      <c r="J1862" s="184">
        <v>2000000</v>
      </c>
      <c r="K1862" s="185"/>
      <c r="L1862" s="168"/>
      <c r="M1862" s="185"/>
      <c r="N1862" s="168"/>
      <c r="O1862" s="168" t="s">
        <v>1133</v>
      </c>
      <c r="P1862" s="168" t="s">
        <v>1415</v>
      </c>
      <c r="Q1862" s="168"/>
      <c r="R1862" s="168"/>
      <c r="S1862" s="168"/>
      <c r="T1862" s="168"/>
      <c r="U1862" s="168" t="s">
        <v>1215</v>
      </c>
      <c r="V1862" s="168" t="s">
        <v>1427</v>
      </c>
      <c r="W1862" s="168" t="s">
        <v>1165</v>
      </c>
      <c r="X1862" s="183" t="s">
        <v>1160</v>
      </c>
      <c r="Y1862" s="168" t="s">
        <v>55</v>
      </c>
      <c r="Z1862" s="170">
        <v>2017011000179</v>
      </c>
      <c r="AA1862" s="170" t="s">
        <v>1238</v>
      </c>
      <c r="AB1862" s="169" t="s">
        <v>1224</v>
      </c>
      <c r="AC1862" s="169" t="s">
        <v>1280</v>
      </c>
      <c r="AD1862" s="170">
        <v>3202004</v>
      </c>
      <c r="AE1862" s="169" t="s">
        <v>1281</v>
      </c>
      <c r="AF1862" s="169" t="s">
        <v>1282</v>
      </c>
      <c r="AG1862" s="168" t="s">
        <v>1150</v>
      </c>
      <c r="AH1862" s="192"/>
    </row>
    <row r="1863" spans="1:34" ht="98.25" customHeight="1" x14ac:dyDescent="0.25">
      <c r="A1863" s="192"/>
      <c r="B1863" s="168" t="s">
        <v>1314</v>
      </c>
      <c r="C1863" s="168" t="s">
        <v>1414</v>
      </c>
      <c r="D1863" s="168" t="s">
        <v>1425</v>
      </c>
      <c r="E1863" s="183" t="s">
        <v>1425</v>
      </c>
      <c r="F1863" s="168" t="s">
        <v>1223</v>
      </c>
      <c r="G1863" s="183" t="s">
        <v>1312</v>
      </c>
      <c r="H1863" s="168" t="s">
        <v>1117</v>
      </c>
      <c r="I1863" s="168" t="s">
        <v>1118</v>
      </c>
      <c r="J1863" s="184">
        <v>5000000</v>
      </c>
      <c r="K1863" s="185"/>
      <c r="L1863" s="168"/>
      <c r="M1863" s="185"/>
      <c r="N1863" s="168"/>
      <c r="O1863" s="168" t="s">
        <v>1133</v>
      </c>
      <c r="P1863" s="168" t="s">
        <v>1415</v>
      </c>
      <c r="Q1863" s="168"/>
      <c r="R1863" s="168"/>
      <c r="S1863" s="168"/>
      <c r="T1863" s="168"/>
      <c r="U1863" s="168" t="s">
        <v>1215</v>
      </c>
      <c r="V1863" s="168" t="s">
        <v>1427</v>
      </c>
      <c r="W1863" s="168" t="s">
        <v>1165</v>
      </c>
      <c r="X1863" s="183" t="s">
        <v>1160</v>
      </c>
      <c r="Y1863" s="168" t="s">
        <v>55</v>
      </c>
      <c r="Z1863" s="170">
        <v>2017011000179</v>
      </c>
      <c r="AA1863" s="170" t="s">
        <v>1238</v>
      </c>
      <c r="AB1863" s="169" t="s">
        <v>1224</v>
      </c>
      <c r="AC1863" s="169" t="s">
        <v>1280</v>
      </c>
      <c r="AD1863" s="170">
        <v>3202004</v>
      </c>
      <c r="AE1863" s="169" t="s">
        <v>1281</v>
      </c>
      <c r="AF1863" s="169" t="s">
        <v>1282</v>
      </c>
      <c r="AG1863" s="168" t="s">
        <v>1150</v>
      </c>
      <c r="AH1863" s="192"/>
    </row>
    <row r="1864" spans="1:34" ht="98.25" customHeight="1" x14ac:dyDescent="0.25">
      <c r="A1864" s="192"/>
      <c r="B1864" s="168" t="s">
        <v>1314</v>
      </c>
      <c r="C1864" s="168" t="s">
        <v>1414</v>
      </c>
      <c r="D1864" s="168" t="s">
        <v>1425</v>
      </c>
      <c r="E1864" s="183" t="s">
        <v>1425</v>
      </c>
      <c r="F1864" s="168" t="s">
        <v>1223</v>
      </c>
      <c r="G1864" s="183" t="s">
        <v>1312</v>
      </c>
      <c r="H1864" s="168" t="s">
        <v>1117</v>
      </c>
      <c r="I1864" s="168" t="s">
        <v>1118</v>
      </c>
      <c r="J1864" s="184">
        <v>7146606</v>
      </c>
      <c r="K1864" s="185"/>
      <c r="L1864" s="168"/>
      <c r="M1864" s="185"/>
      <c r="N1864" s="168"/>
      <c r="O1864" s="168"/>
      <c r="P1864" s="168"/>
      <c r="Q1864" s="168"/>
      <c r="R1864" s="168"/>
      <c r="S1864" s="168"/>
      <c r="T1864" s="168"/>
      <c r="U1864" s="168" t="s">
        <v>1215</v>
      </c>
      <c r="V1864" s="168" t="s">
        <v>1416</v>
      </c>
      <c r="W1864" s="168" t="s">
        <v>1165</v>
      </c>
      <c r="X1864" s="183" t="s">
        <v>1160</v>
      </c>
      <c r="Y1864" s="168" t="s">
        <v>55</v>
      </c>
      <c r="Z1864" s="170">
        <v>2017011000179</v>
      </c>
      <c r="AA1864" s="170" t="s">
        <v>1238</v>
      </c>
      <c r="AB1864" s="169" t="s">
        <v>1224</v>
      </c>
      <c r="AC1864" s="169" t="s">
        <v>1225</v>
      </c>
      <c r="AD1864" s="170">
        <v>3202010</v>
      </c>
      <c r="AE1864" s="169" t="s">
        <v>1226</v>
      </c>
      <c r="AF1864" s="169" t="s">
        <v>1264</v>
      </c>
      <c r="AG1864" s="168" t="s">
        <v>1387</v>
      </c>
      <c r="AH1864" s="192"/>
    </row>
    <row r="1865" spans="1:34" ht="98.25" customHeight="1" x14ac:dyDescent="0.25">
      <c r="A1865" s="192"/>
      <c r="B1865" s="168" t="s">
        <v>1314</v>
      </c>
      <c r="C1865" s="168" t="s">
        <v>1414</v>
      </c>
      <c r="D1865" s="168" t="s">
        <v>1425</v>
      </c>
      <c r="E1865" s="183" t="s">
        <v>1425</v>
      </c>
      <c r="F1865" s="168" t="s">
        <v>1116</v>
      </c>
      <c r="G1865" s="183" t="s">
        <v>1158</v>
      </c>
      <c r="H1865" s="168" t="s">
        <v>1117</v>
      </c>
      <c r="I1865" s="168" t="s">
        <v>1118</v>
      </c>
      <c r="J1865" s="184">
        <v>32244267</v>
      </c>
      <c r="K1865" s="185"/>
      <c r="L1865" s="168"/>
      <c r="M1865" s="185"/>
      <c r="N1865" s="168"/>
      <c r="O1865" s="168" t="s">
        <v>1133</v>
      </c>
      <c r="P1865" s="168" t="s">
        <v>1415</v>
      </c>
      <c r="Q1865" s="168"/>
      <c r="R1865" s="168"/>
      <c r="S1865" s="168"/>
      <c r="T1865" s="168"/>
      <c r="U1865" s="168" t="s">
        <v>1215</v>
      </c>
      <c r="V1865" s="168" t="s">
        <v>1427</v>
      </c>
      <c r="W1865" s="168" t="s">
        <v>1119</v>
      </c>
      <c r="X1865" s="183" t="s">
        <v>1160</v>
      </c>
      <c r="Y1865" s="168" t="s">
        <v>363</v>
      </c>
      <c r="Z1865" s="170">
        <v>2019011000081</v>
      </c>
      <c r="AA1865" s="170" t="s">
        <v>1161</v>
      </c>
      <c r="AB1865" s="169" t="s">
        <v>1120</v>
      </c>
      <c r="AC1865" s="169" t="s">
        <v>606</v>
      </c>
      <c r="AD1865" s="170">
        <v>3299060</v>
      </c>
      <c r="AE1865" s="169" t="s">
        <v>1135</v>
      </c>
      <c r="AF1865" s="169" t="s">
        <v>607</v>
      </c>
      <c r="AG1865" s="168" t="s">
        <v>1128</v>
      </c>
      <c r="AH1865" s="192"/>
    </row>
    <row r="1866" spans="1:34" ht="98.25" customHeight="1" x14ac:dyDescent="0.25">
      <c r="A1866" s="192"/>
      <c r="B1866" s="168" t="s">
        <v>1314</v>
      </c>
      <c r="C1866" s="168" t="s">
        <v>1414</v>
      </c>
      <c r="D1866" s="168" t="s">
        <v>1428</v>
      </c>
      <c r="E1866" s="183" t="s">
        <v>1428</v>
      </c>
      <c r="F1866" s="168" t="s">
        <v>1116</v>
      </c>
      <c r="G1866" s="183" t="s">
        <v>1158</v>
      </c>
      <c r="H1866" s="168" t="s">
        <v>1117</v>
      </c>
      <c r="I1866" s="168" t="s">
        <v>1118</v>
      </c>
      <c r="J1866" s="184">
        <v>85425999</v>
      </c>
      <c r="K1866" s="185"/>
      <c r="L1866" s="168"/>
      <c r="M1866" s="185">
        <v>29653346.100000001</v>
      </c>
      <c r="N1866" s="168">
        <v>65821</v>
      </c>
      <c r="O1866" s="168" t="s">
        <v>1133</v>
      </c>
      <c r="P1866" s="168" t="s">
        <v>1429</v>
      </c>
      <c r="Q1866" s="168"/>
      <c r="R1866" s="168" t="s">
        <v>1298</v>
      </c>
      <c r="S1866" s="168" t="s">
        <v>1430</v>
      </c>
      <c r="T1866" s="168" t="s">
        <v>1431</v>
      </c>
      <c r="U1866" s="168" t="s">
        <v>1215</v>
      </c>
      <c r="V1866" s="168" t="s">
        <v>1432</v>
      </c>
      <c r="W1866" s="168" t="s">
        <v>1165</v>
      </c>
      <c r="X1866" s="183" t="s">
        <v>1160</v>
      </c>
      <c r="Y1866" s="168" t="s">
        <v>55</v>
      </c>
      <c r="Z1866" s="170">
        <v>2017011000179</v>
      </c>
      <c r="AA1866" s="170" t="s">
        <v>1238</v>
      </c>
      <c r="AB1866" s="169" t="s">
        <v>1224</v>
      </c>
      <c r="AC1866" s="169" t="s">
        <v>1225</v>
      </c>
      <c r="AD1866" s="170">
        <v>3202010</v>
      </c>
      <c r="AE1866" s="169" t="s">
        <v>1226</v>
      </c>
      <c r="AF1866" s="169" t="s">
        <v>1264</v>
      </c>
      <c r="AG1866" s="168" t="s">
        <v>1151</v>
      </c>
      <c r="AH1866" s="192"/>
    </row>
    <row r="1867" spans="1:34" ht="98.25" customHeight="1" x14ac:dyDescent="0.25">
      <c r="A1867" s="192"/>
      <c r="B1867" s="168" t="s">
        <v>1314</v>
      </c>
      <c r="C1867" s="168" t="s">
        <v>1414</v>
      </c>
      <c r="D1867" s="168" t="s">
        <v>1428</v>
      </c>
      <c r="E1867" s="183" t="s">
        <v>1428</v>
      </c>
      <c r="F1867" s="168" t="s">
        <v>1116</v>
      </c>
      <c r="G1867" s="183" t="s">
        <v>1158</v>
      </c>
      <c r="H1867" s="168" t="s">
        <v>1117</v>
      </c>
      <c r="I1867" s="168" t="s">
        <v>1118</v>
      </c>
      <c r="J1867" s="184">
        <v>82682533</v>
      </c>
      <c r="K1867" s="185"/>
      <c r="L1867" s="168"/>
      <c r="M1867" s="185"/>
      <c r="N1867" s="168" t="s">
        <v>1298</v>
      </c>
      <c r="O1867" s="168" t="s">
        <v>1133</v>
      </c>
      <c r="P1867" s="168" t="s">
        <v>1429</v>
      </c>
      <c r="Q1867" s="168"/>
      <c r="R1867" s="168" t="s">
        <v>1298</v>
      </c>
      <c r="S1867" s="168" t="s">
        <v>1430</v>
      </c>
      <c r="T1867" s="168" t="s">
        <v>1431</v>
      </c>
      <c r="U1867" s="168" t="s">
        <v>1215</v>
      </c>
      <c r="V1867" s="168" t="s">
        <v>1432</v>
      </c>
      <c r="W1867" s="168" t="s">
        <v>1165</v>
      </c>
      <c r="X1867" s="183" t="s">
        <v>1160</v>
      </c>
      <c r="Y1867" s="168" t="s">
        <v>55</v>
      </c>
      <c r="Z1867" s="170">
        <v>2017011000179</v>
      </c>
      <c r="AA1867" s="170" t="s">
        <v>1238</v>
      </c>
      <c r="AB1867" s="169" t="s">
        <v>1224</v>
      </c>
      <c r="AC1867" s="169" t="s">
        <v>1225</v>
      </c>
      <c r="AD1867" s="170">
        <v>3202010</v>
      </c>
      <c r="AE1867" s="169" t="s">
        <v>1226</v>
      </c>
      <c r="AF1867" s="169" t="s">
        <v>1264</v>
      </c>
      <c r="AG1867" s="168" t="s">
        <v>1128</v>
      </c>
      <c r="AH1867" s="192"/>
    </row>
    <row r="1868" spans="1:34" ht="98.25" customHeight="1" x14ac:dyDescent="0.25">
      <c r="A1868" s="192"/>
      <c r="B1868" s="168" t="s">
        <v>1314</v>
      </c>
      <c r="C1868" s="168" t="s">
        <v>1414</v>
      </c>
      <c r="D1868" s="168" t="s">
        <v>1428</v>
      </c>
      <c r="E1868" s="183" t="s">
        <v>1428</v>
      </c>
      <c r="F1868" s="168" t="s">
        <v>1116</v>
      </c>
      <c r="G1868" s="183" t="s">
        <v>1158</v>
      </c>
      <c r="H1868" s="168" t="s">
        <v>1117</v>
      </c>
      <c r="I1868" s="168" t="s">
        <v>1118</v>
      </c>
      <c r="J1868" s="184">
        <v>153313998</v>
      </c>
      <c r="K1868" s="185"/>
      <c r="L1868" s="168"/>
      <c r="M1868" s="185"/>
      <c r="N1868" s="168" t="s">
        <v>1298</v>
      </c>
      <c r="O1868" s="168" t="s">
        <v>1133</v>
      </c>
      <c r="P1868" s="168" t="s">
        <v>1429</v>
      </c>
      <c r="Q1868" s="168"/>
      <c r="R1868" s="168" t="s">
        <v>1298</v>
      </c>
      <c r="S1868" s="168" t="s">
        <v>1430</v>
      </c>
      <c r="T1868" s="168" t="s">
        <v>1431</v>
      </c>
      <c r="U1868" s="168" t="s">
        <v>1215</v>
      </c>
      <c r="V1868" s="168" t="s">
        <v>1432</v>
      </c>
      <c r="W1868" s="168" t="s">
        <v>1165</v>
      </c>
      <c r="X1868" s="183" t="s">
        <v>1160</v>
      </c>
      <c r="Y1868" s="168" t="s">
        <v>55</v>
      </c>
      <c r="Z1868" s="170">
        <v>2017011000179</v>
      </c>
      <c r="AA1868" s="170" t="s">
        <v>1238</v>
      </c>
      <c r="AB1868" s="169" t="s">
        <v>1224</v>
      </c>
      <c r="AC1868" s="169" t="s">
        <v>1225</v>
      </c>
      <c r="AD1868" s="170">
        <v>3202010</v>
      </c>
      <c r="AE1868" s="169" t="s">
        <v>1226</v>
      </c>
      <c r="AF1868" s="169" t="s">
        <v>1264</v>
      </c>
      <c r="AG1868" s="168" t="s">
        <v>1128</v>
      </c>
      <c r="AH1868" s="192"/>
    </row>
    <row r="1869" spans="1:34" ht="98.25" customHeight="1" x14ac:dyDescent="0.25">
      <c r="A1869" s="192"/>
      <c r="B1869" s="168" t="s">
        <v>1314</v>
      </c>
      <c r="C1869" s="168" t="s">
        <v>1414</v>
      </c>
      <c r="D1869" s="168" t="s">
        <v>1428</v>
      </c>
      <c r="E1869" s="183" t="s">
        <v>1428</v>
      </c>
      <c r="F1869" s="168" t="s">
        <v>1223</v>
      </c>
      <c r="G1869" s="183" t="s">
        <v>1312</v>
      </c>
      <c r="H1869" s="168" t="s">
        <v>1117</v>
      </c>
      <c r="I1869" s="168" t="s">
        <v>1118</v>
      </c>
      <c r="J1869" s="184">
        <v>539105655.98044968</v>
      </c>
      <c r="K1869" s="185"/>
      <c r="L1869" s="168"/>
      <c r="M1869" s="185"/>
      <c r="N1869" s="168" t="s">
        <v>1298</v>
      </c>
      <c r="O1869" s="168" t="s">
        <v>1133</v>
      </c>
      <c r="P1869" s="168" t="s">
        <v>1429</v>
      </c>
      <c r="Q1869" s="168"/>
      <c r="R1869" s="168" t="s">
        <v>1298</v>
      </c>
      <c r="S1869" s="168" t="s">
        <v>1430</v>
      </c>
      <c r="T1869" s="168" t="s">
        <v>1431</v>
      </c>
      <c r="U1869" s="168" t="s">
        <v>1215</v>
      </c>
      <c r="V1869" s="168" t="s">
        <v>1432</v>
      </c>
      <c r="W1869" s="168" t="s">
        <v>1165</v>
      </c>
      <c r="X1869" s="183" t="s">
        <v>1160</v>
      </c>
      <c r="Y1869" s="168" t="s">
        <v>55</v>
      </c>
      <c r="Z1869" s="170">
        <v>2017011000179</v>
      </c>
      <c r="AA1869" s="170" t="s">
        <v>1238</v>
      </c>
      <c r="AB1869" s="169" t="s">
        <v>1224</v>
      </c>
      <c r="AC1869" s="169" t="s">
        <v>1225</v>
      </c>
      <c r="AD1869" s="170">
        <v>3202010</v>
      </c>
      <c r="AE1869" s="169" t="s">
        <v>1226</v>
      </c>
      <c r="AF1869" s="169" t="s">
        <v>1264</v>
      </c>
      <c r="AG1869" s="168" t="s">
        <v>1126</v>
      </c>
      <c r="AH1869" s="192"/>
    </row>
    <row r="1870" spans="1:34" ht="98.25" customHeight="1" x14ac:dyDescent="0.25">
      <c r="A1870" s="192"/>
      <c r="B1870" s="168" t="s">
        <v>1314</v>
      </c>
      <c r="C1870" s="168" t="s">
        <v>1414</v>
      </c>
      <c r="D1870" s="168" t="s">
        <v>1428</v>
      </c>
      <c r="E1870" s="183" t="s">
        <v>1428</v>
      </c>
      <c r="F1870" s="168" t="s">
        <v>1116</v>
      </c>
      <c r="G1870" s="183" t="s">
        <v>1158</v>
      </c>
      <c r="H1870" s="168" t="s">
        <v>1117</v>
      </c>
      <c r="I1870" s="168" t="s">
        <v>1118</v>
      </c>
      <c r="J1870" s="184">
        <v>57421333.000000007</v>
      </c>
      <c r="K1870" s="185"/>
      <c r="L1870" s="168"/>
      <c r="M1870" s="185">
        <v>29653346.079999998</v>
      </c>
      <c r="N1870" s="168">
        <v>65821</v>
      </c>
      <c r="O1870" s="168" t="s">
        <v>1133</v>
      </c>
      <c r="P1870" s="168" t="s">
        <v>1433</v>
      </c>
      <c r="Q1870" s="168"/>
      <c r="R1870" s="168" t="s">
        <v>1298</v>
      </c>
      <c r="S1870" s="168" t="s">
        <v>1430</v>
      </c>
      <c r="T1870" s="168" t="s">
        <v>1431</v>
      </c>
      <c r="U1870" s="168" t="s">
        <v>1215</v>
      </c>
      <c r="V1870" s="168" t="s">
        <v>1432</v>
      </c>
      <c r="W1870" s="168" t="s">
        <v>1165</v>
      </c>
      <c r="X1870" s="183" t="s">
        <v>1160</v>
      </c>
      <c r="Y1870" s="168" t="s">
        <v>55</v>
      </c>
      <c r="Z1870" s="170">
        <v>2017011000179</v>
      </c>
      <c r="AA1870" s="170" t="s">
        <v>1238</v>
      </c>
      <c r="AB1870" s="169" t="s">
        <v>1166</v>
      </c>
      <c r="AC1870" s="169" t="s">
        <v>1167</v>
      </c>
      <c r="AD1870" s="170">
        <v>3202032</v>
      </c>
      <c r="AE1870" s="169" t="s">
        <v>1217</v>
      </c>
      <c r="AF1870" s="169" t="s">
        <v>1289</v>
      </c>
      <c r="AG1870" s="168" t="s">
        <v>1128</v>
      </c>
      <c r="AH1870" s="192"/>
    </row>
    <row r="1871" spans="1:34" ht="98.25" customHeight="1" x14ac:dyDescent="0.25">
      <c r="A1871" s="192"/>
      <c r="B1871" s="168" t="s">
        <v>1314</v>
      </c>
      <c r="C1871" s="168" t="s">
        <v>1414</v>
      </c>
      <c r="D1871" s="168" t="s">
        <v>1428</v>
      </c>
      <c r="E1871" s="183" t="s">
        <v>1428</v>
      </c>
      <c r="F1871" s="168" t="s">
        <v>1116</v>
      </c>
      <c r="G1871" s="183" t="s">
        <v>1158</v>
      </c>
      <c r="H1871" s="168" t="s">
        <v>1117</v>
      </c>
      <c r="I1871" s="168" t="s">
        <v>1118</v>
      </c>
      <c r="J1871" s="184">
        <v>69893999</v>
      </c>
      <c r="K1871" s="185"/>
      <c r="L1871" s="168"/>
      <c r="M1871" s="185">
        <v>49422242.800000004</v>
      </c>
      <c r="N1871" s="168">
        <v>65821</v>
      </c>
      <c r="O1871" s="168" t="s">
        <v>1133</v>
      </c>
      <c r="P1871" s="168" t="s">
        <v>1433</v>
      </c>
      <c r="Q1871" s="168"/>
      <c r="R1871" s="168" t="s">
        <v>1298</v>
      </c>
      <c r="S1871" s="168" t="s">
        <v>1430</v>
      </c>
      <c r="T1871" s="168" t="s">
        <v>1431</v>
      </c>
      <c r="U1871" s="168" t="s">
        <v>1215</v>
      </c>
      <c r="V1871" s="168" t="s">
        <v>1432</v>
      </c>
      <c r="W1871" s="168" t="s">
        <v>1165</v>
      </c>
      <c r="X1871" s="183" t="s">
        <v>1160</v>
      </c>
      <c r="Y1871" s="168" t="s">
        <v>55</v>
      </c>
      <c r="Z1871" s="170">
        <v>2017011000179</v>
      </c>
      <c r="AA1871" s="170" t="s">
        <v>1238</v>
      </c>
      <c r="AB1871" s="169" t="s">
        <v>1166</v>
      </c>
      <c r="AC1871" s="169" t="s">
        <v>1167</v>
      </c>
      <c r="AD1871" s="170">
        <v>3202032</v>
      </c>
      <c r="AE1871" s="169" t="s">
        <v>1217</v>
      </c>
      <c r="AF1871" s="169" t="s">
        <v>1289</v>
      </c>
      <c r="AG1871" s="168" t="s">
        <v>1151</v>
      </c>
      <c r="AH1871" s="192"/>
    </row>
    <row r="1872" spans="1:34" ht="98.25" customHeight="1" x14ac:dyDescent="0.25">
      <c r="A1872" s="192"/>
      <c r="B1872" s="168" t="s">
        <v>1314</v>
      </c>
      <c r="C1872" s="168" t="s">
        <v>1414</v>
      </c>
      <c r="D1872" s="168" t="s">
        <v>1428</v>
      </c>
      <c r="E1872" s="183" t="s">
        <v>1428</v>
      </c>
      <c r="F1872" s="168" t="s">
        <v>1116</v>
      </c>
      <c r="G1872" s="183" t="s">
        <v>1158</v>
      </c>
      <c r="H1872" s="168" t="s">
        <v>1117</v>
      </c>
      <c r="I1872" s="168" t="s">
        <v>1118</v>
      </c>
      <c r="J1872" s="184">
        <v>17512000</v>
      </c>
      <c r="K1872" s="185"/>
      <c r="L1872" s="168"/>
      <c r="M1872" s="185"/>
      <c r="N1872" s="168" t="s">
        <v>1298</v>
      </c>
      <c r="O1872" s="168" t="s">
        <v>1133</v>
      </c>
      <c r="P1872" s="168" t="s">
        <v>1433</v>
      </c>
      <c r="Q1872" s="168"/>
      <c r="R1872" s="168" t="s">
        <v>1298</v>
      </c>
      <c r="S1872" s="168" t="s">
        <v>1430</v>
      </c>
      <c r="T1872" s="168" t="s">
        <v>1431</v>
      </c>
      <c r="U1872" s="168" t="s">
        <v>1215</v>
      </c>
      <c r="V1872" s="168" t="s">
        <v>1432</v>
      </c>
      <c r="W1872" s="168" t="s">
        <v>1165</v>
      </c>
      <c r="X1872" s="183" t="s">
        <v>1160</v>
      </c>
      <c r="Y1872" s="168" t="s">
        <v>55</v>
      </c>
      <c r="Z1872" s="170">
        <v>2017011000179</v>
      </c>
      <c r="AA1872" s="170" t="s">
        <v>1238</v>
      </c>
      <c r="AB1872" s="169" t="s">
        <v>1166</v>
      </c>
      <c r="AC1872" s="169" t="s">
        <v>1167</v>
      </c>
      <c r="AD1872" s="170">
        <v>3202032</v>
      </c>
      <c r="AE1872" s="169" t="s">
        <v>1217</v>
      </c>
      <c r="AF1872" s="169" t="s">
        <v>1289</v>
      </c>
      <c r="AG1872" s="168" t="s">
        <v>1128</v>
      </c>
      <c r="AH1872" s="192"/>
    </row>
    <row r="1873" spans="1:34" ht="98.25" customHeight="1" x14ac:dyDescent="0.25">
      <c r="A1873" s="192"/>
      <c r="B1873" s="168" t="s">
        <v>1314</v>
      </c>
      <c r="C1873" s="168" t="s">
        <v>1414</v>
      </c>
      <c r="D1873" s="168" t="s">
        <v>1428</v>
      </c>
      <c r="E1873" s="183" t="s">
        <v>1428</v>
      </c>
      <c r="F1873" s="168" t="s">
        <v>1116</v>
      </c>
      <c r="G1873" s="183" t="s">
        <v>1158</v>
      </c>
      <c r="H1873" s="168" t="s">
        <v>1117</v>
      </c>
      <c r="I1873" s="168" t="s">
        <v>1118</v>
      </c>
      <c r="J1873" s="184">
        <v>17512000</v>
      </c>
      <c r="K1873" s="185"/>
      <c r="L1873" s="168"/>
      <c r="M1873" s="185"/>
      <c r="N1873" s="168" t="s">
        <v>1298</v>
      </c>
      <c r="O1873" s="168" t="s">
        <v>1133</v>
      </c>
      <c r="P1873" s="168" t="s">
        <v>1433</v>
      </c>
      <c r="Q1873" s="168"/>
      <c r="R1873" s="168" t="s">
        <v>1298</v>
      </c>
      <c r="S1873" s="168" t="s">
        <v>1430</v>
      </c>
      <c r="T1873" s="168" t="s">
        <v>1431</v>
      </c>
      <c r="U1873" s="168" t="s">
        <v>1215</v>
      </c>
      <c r="V1873" s="168" t="s">
        <v>1432</v>
      </c>
      <c r="W1873" s="168" t="s">
        <v>1165</v>
      </c>
      <c r="X1873" s="183" t="s">
        <v>1160</v>
      </c>
      <c r="Y1873" s="168" t="s">
        <v>55</v>
      </c>
      <c r="Z1873" s="170">
        <v>2017011000179</v>
      </c>
      <c r="AA1873" s="170" t="s">
        <v>1238</v>
      </c>
      <c r="AB1873" s="169" t="s">
        <v>1166</v>
      </c>
      <c r="AC1873" s="169" t="s">
        <v>1167</v>
      </c>
      <c r="AD1873" s="170">
        <v>3202032</v>
      </c>
      <c r="AE1873" s="169" t="s">
        <v>1217</v>
      </c>
      <c r="AF1873" s="169" t="s">
        <v>1289</v>
      </c>
      <c r="AG1873" s="168" t="s">
        <v>1128</v>
      </c>
      <c r="AH1873" s="192"/>
    </row>
    <row r="1874" spans="1:34" ht="98.25" customHeight="1" x14ac:dyDescent="0.25">
      <c r="A1874" s="192"/>
      <c r="B1874" s="168" t="s">
        <v>1314</v>
      </c>
      <c r="C1874" s="168" t="s">
        <v>1414</v>
      </c>
      <c r="D1874" s="168" t="s">
        <v>1428</v>
      </c>
      <c r="E1874" s="183" t="s">
        <v>1428</v>
      </c>
      <c r="F1874" s="168" t="s">
        <v>1116</v>
      </c>
      <c r="G1874" s="183" t="s">
        <v>1158</v>
      </c>
      <c r="H1874" s="168" t="s">
        <v>1117</v>
      </c>
      <c r="I1874" s="168" t="s">
        <v>1118</v>
      </c>
      <c r="J1874" s="184">
        <v>25552333</v>
      </c>
      <c r="K1874" s="185"/>
      <c r="L1874" s="168"/>
      <c r="M1874" s="185"/>
      <c r="N1874" s="168" t="s">
        <v>1298</v>
      </c>
      <c r="O1874" s="168" t="s">
        <v>1199</v>
      </c>
      <c r="P1874" s="168" t="s">
        <v>1434</v>
      </c>
      <c r="Q1874" s="168"/>
      <c r="R1874" s="168" t="s">
        <v>1298</v>
      </c>
      <c r="S1874" s="168" t="s">
        <v>1430</v>
      </c>
      <c r="T1874" s="168" t="s">
        <v>1431</v>
      </c>
      <c r="U1874" s="168" t="s">
        <v>1215</v>
      </c>
      <c r="V1874" s="168" t="s">
        <v>1432</v>
      </c>
      <c r="W1874" s="168" t="s">
        <v>1165</v>
      </c>
      <c r="X1874" s="183" t="s">
        <v>1160</v>
      </c>
      <c r="Y1874" s="168" t="s">
        <v>55</v>
      </c>
      <c r="Z1874" s="170">
        <v>2017011000179</v>
      </c>
      <c r="AA1874" s="170" t="s">
        <v>1238</v>
      </c>
      <c r="AB1874" s="169" t="s">
        <v>1166</v>
      </c>
      <c r="AC1874" s="169" t="s">
        <v>1167</v>
      </c>
      <c r="AD1874" s="170">
        <v>3202032</v>
      </c>
      <c r="AE1874" s="169" t="s">
        <v>1217</v>
      </c>
      <c r="AF1874" s="169" t="s">
        <v>1289</v>
      </c>
      <c r="AG1874" s="168" t="s">
        <v>1128</v>
      </c>
      <c r="AH1874" s="192"/>
    </row>
    <row r="1875" spans="1:34" ht="98.25" customHeight="1" x14ac:dyDescent="0.25">
      <c r="A1875" s="192"/>
      <c r="B1875" s="168" t="s">
        <v>1314</v>
      </c>
      <c r="C1875" s="168" t="s">
        <v>1414</v>
      </c>
      <c r="D1875" s="168" t="s">
        <v>1428</v>
      </c>
      <c r="E1875" s="183" t="s">
        <v>1428</v>
      </c>
      <c r="F1875" s="168" t="s">
        <v>1116</v>
      </c>
      <c r="G1875" s="183" t="s">
        <v>1158</v>
      </c>
      <c r="H1875" s="168" t="s">
        <v>1117</v>
      </c>
      <c r="I1875" s="168" t="s">
        <v>1118</v>
      </c>
      <c r="J1875" s="184">
        <v>31064000</v>
      </c>
      <c r="K1875" s="185"/>
      <c r="L1875" s="168"/>
      <c r="M1875" s="185"/>
      <c r="N1875" s="168" t="s">
        <v>1298</v>
      </c>
      <c r="O1875" s="168" t="s">
        <v>1133</v>
      </c>
      <c r="P1875" s="168" t="s">
        <v>1435</v>
      </c>
      <c r="Q1875" s="168"/>
      <c r="R1875" s="168" t="s">
        <v>1298</v>
      </c>
      <c r="S1875" s="168" t="s">
        <v>1430</v>
      </c>
      <c r="T1875" s="168" t="s">
        <v>1431</v>
      </c>
      <c r="U1875" s="168" t="s">
        <v>1215</v>
      </c>
      <c r="V1875" s="168" t="s">
        <v>1432</v>
      </c>
      <c r="W1875" s="168" t="s">
        <v>1165</v>
      </c>
      <c r="X1875" s="183" t="s">
        <v>1160</v>
      </c>
      <c r="Y1875" s="168" t="s">
        <v>55</v>
      </c>
      <c r="Z1875" s="170">
        <v>2017011000179</v>
      </c>
      <c r="AA1875" s="170" t="s">
        <v>1238</v>
      </c>
      <c r="AB1875" s="169" t="s">
        <v>1166</v>
      </c>
      <c r="AC1875" s="169" t="s">
        <v>1167</v>
      </c>
      <c r="AD1875" s="170">
        <v>3202032</v>
      </c>
      <c r="AE1875" s="169" t="s">
        <v>1217</v>
      </c>
      <c r="AF1875" s="169" t="s">
        <v>1289</v>
      </c>
      <c r="AG1875" s="168" t="s">
        <v>1151</v>
      </c>
      <c r="AH1875" s="192"/>
    </row>
    <row r="1876" spans="1:34" ht="98.25" customHeight="1" x14ac:dyDescent="0.25">
      <c r="A1876" s="192"/>
      <c r="B1876" s="168" t="s">
        <v>1314</v>
      </c>
      <c r="C1876" s="168" t="s">
        <v>1414</v>
      </c>
      <c r="D1876" s="168" t="s">
        <v>1428</v>
      </c>
      <c r="E1876" s="183" t="s">
        <v>1428</v>
      </c>
      <c r="F1876" s="168" t="s">
        <v>1116</v>
      </c>
      <c r="G1876" s="183" t="s">
        <v>1158</v>
      </c>
      <c r="H1876" s="168" t="s">
        <v>1117</v>
      </c>
      <c r="I1876" s="168" t="s">
        <v>1118</v>
      </c>
      <c r="J1876" s="184">
        <v>41278533</v>
      </c>
      <c r="K1876" s="185"/>
      <c r="L1876" s="168"/>
      <c r="M1876" s="185"/>
      <c r="N1876" s="168" t="s">
        <v>1298</v>
      </c>
      <c r="O1876" s="168" t="s">
        <v>1133</v>
      </c>
      <c r="P1876" s="168" t="s">
        <v>1433</v>
      </c>
      <c r="Q1876" s="168"/>
      <c r="R1876" s="168" t="s">
        <v>1298</v>
      </c>
      <c r="S1876" s="168" t="s">
        <v>1430</v>
      </c>
      <c r="T1876" s="168" t="s">
        <v>1431</v>
      </c>
      <c r="U1876" s="168" t="s">
        <v>1215</v>
      </c>
      <c r="V1876" s="168" t="s">
        <v>1432</v>
      </c>
      <c r="W1876" s="168" t="s">
        <v>1165</v>
      </c>
      <c r="X1876" s="183" t="s">
        <v>1160</v>
      </c>
      <c r="Y1876" s="168" t="s">
        <v>55</v>
      </c>
      <c r="Z1876" s="170">
        <v>2017011000179</v>
      </c>
      <c r="AA1876" s="170" t="s">
        <v>1238</v>
      </c>
      <c r="AB1876" s="169" t="s">
        <v>1166</v>
      </c>
      <c r="AC1876" s="169" t="s">
        <v>1167</v>
      </c>
      <c r="AD1876" s="170">
        <v>3202032</v>
      </c>
      <c r="AE1876" s="169" t="s">
        <v>1217</v>
      </c>
      <c r="AF1876" s="169" t="s">
        <v>1289</v>
      </c>
      <c r="AG1876" s="168" t="s">
        <v>1128</v>
      </c>
      <c r="AH1876" s="192"/>
    </row>
    <row r="1877" spans="1:34" ht="98.25" customHeight="1" x14ac:dyDescent="0.25">
      <c r="A1877" s="192"/>
      <c r="B1877" s="168" t="s">
        <v>1314</v>
      </c>
      <c r="C1877" s="168" t="s">
        <v>1414</v>
      </c>
      <c r="D1877" s="168" t="s">
        <v>1428</v>
      </c>
      <c r="E1877" s="183" t="s">
        <v>1428</v>
      </c>
      <c r="F1877" s="168" t="s">
        <v>1116</v>
      </c>
      <c r="G1877" s="183" t="s">
        <v>1158</v>
      </c>
      <c r="H1877" s="168" t="s">
        <v>1117</v>
      </c>
      <c r="I1877" s="168" t="s">
        <v>1118</v>
      </c>
      <c r="J1877" s="184">
        <v>51104666</v>
      </c>
      <c r="K1877" s="185"/>
      <c r="L1877" s="168"/>
      <c r="M1877" s="185"/>
      <c r="N1877" s="168" t="s">
        <v>1298</v>
      </c>
      <c r="O1877" s="168" t="s">
        <v>1133</v>
      </c>
      <c r="P1877" s="168" t="s">
        <v>1433</v>
      </c>
      <c r="Q1877" s="168"/>
      <c r="R1877" s="168" t="s">
        <v>1298</v>
      </c>
      <c r="S1877" s="168" t="s">
        <v>1430</v>
      </c>
      <c r="T1877" s="168" t="s">
        <v>1431</v>
      </c>
      <c r="U1877" s="168" t="s">
        <v>1215</v>
      </c>
      <c r="V1877" s="168" t="s">
        <v>1432</v>
      </c>
      <c r="W1877" s="168" t="s">
        <v>1165</v>
      </c>
      <c r="X1877" s="183" t="s">
        <v>1160</v>
      </c>
      <c r="Y1877" s="168" t="s">
        <v>55</v>
      </c>
      <c r="Z1877" s="170">
        <v>2017011000179</v>
      </c>
      <c r="AA1877" s="170" t="s">
        <v>1238</v>
      </c>
      <c r="AB1877" s="169" t="s">
        <v>1166</v>
      </c>
      <c r="AC1877" s="169" t="s">
        <v>1167</v>
      </c>
      <c r="AD1877" s="170">
        <v>3202032</v>
      </c>
      <c r="AE1877" s="169" t="s">
        <v>1217</v>
      </c>
      <c r="AF1877" s="169" t="s">
        <v>1289</v>
      </c>
      <c r="AG1877" s="168" t="s">
        <v>1128</v>
      </c>
      <c r="AH1877" s="192"/>
    </row>
    <row r="1878" spans="1:34" ht="98.25" customHeight="1" x14ac:dyDescent="0.25">
      <c r="A1878" s="192"/>
      <c r="B1878" s="168" t="s">
        <v>1314</v>
      </c>
      <c r="C1878" s="168" t="s">
        <v>1414</v>
      </c>
      <c r="D1878" s="168" t="s">
        <v>1428</v>
      </c>
      <c r="E1878" s="183" t="s">
        <v>1428</v>
      </c>
      <c r="F1878" s="168" t="s">
        <v>1116</v>
      </c>
      <c r="G1878" s="183" t="s">
        <v>1158</v>
      </c>
      <c r="H1878" s="168" t="s">
        <v>1117</v>
      </c>
      <c r="I1878" s="168" t="s">
        <v>1118</v>
      </c>
      <c r="J1878" s="184">
        <v>102442333</v>
      </c>
      <c r="K1878" s="185"/>
      <c r="L1878" s="168"/>
      <c r="M1878" s="185"/>
      <c r="N1878" s="168" t="s">
        <v>1298</v>
      </c>
      <c r="O1878" s="168" t="s">
        <v>1133</v>
      </c>
      <c r="P1878" s="168" t="s">
        <v>1433</v>
      </c>
      <c r="Q1878" s="168"/>
      <c r="R1878" s="168" t="s">
        <v>1298</v>
      </c>
      <c r="S1878" s="168" t="s">
        <v>1430</v>
      </c>
      <c r="T1878" s="168" t="s">
        <v>1431</v>
      </c>
      <c r="U1878" s="168" t="s">
        <v>1215</v>
      </c>
      <c r="V1878" s="168" t="s">
        <v>1432</v>
      </c>
      <c r="W1878" s="168" t="s">
        <v>1165</v>
      </c>
      <c r="X1878" s="183" t="s">
        <v>1160</v>
      </c>
      <c r="Y1878" s="168" t="s">
        <v>55</v>
      </c>
      <c r="Z1878" s="170">
        <v>2017011000179</v>
      </c>
      <c r="AA1878" s="170" t="s">
        <v>1238</v>
      </c>
      <c r="AB1878" s="169" t="s">
        <v>1166</v>
      </c>
      <c r="AC1878" s="169" t="s">
        <v>1167</v>
      </c>
      <c r="AD1878" s="170">
        <v>3202032</v>
      </c>
      <c r="AE1878" s="169" t="s">
        <v>1217</v>
      </c>
      <c r="AF1878" s="169" t="s">
        <v>1289</v>
      </c>
      <c r="AG1878" s="168" t="s">
        <v>1128</v>
      </c>
      <c r="AH1878" s="192"/>
    </row>
    <row r="1879" spans="1:34" ht="98.25" customHeight="1" x14ac:dyDescent="0.25">
      <c r="A1879" s="192"/>
      <c r="B1879" s="168" t="s">
        <v>1314</v>
      </c>
      <c r="C1879" s="168" t="s">
        <v>1414</v>
      </c>
      <c r="D1879" s="168" t="s">
        <v>1428</v>
      </c>
      <c r="E1879" s="183" t="s">
        <v>1428</v>
      </c>
      <c r="F1879" s="168" t="s">
        <v>1223</v>
      </c>
      <c r="G1879" s="183" t="s">
        <v>1312</v>
      </c>
      <c r="H1879" s="168" t="s">
        <v>1117</v>
      </c>
      <c r="I1879" s="168" t="s">
        <v>1118</v>
      </c>
      <c r="J1879" s="184">
        <v>0</v>
      </c>
      <c r="K1879" s="185"/>
      <c r="L1879" s="168"/>
      <c r="M1879" s="185"/>
      <c r="N1879" s="168" t="s">
        <v>1298</v>
      </c>
      <c r="O1879" s="168" t="s">
        <v>1133</v>
      </c>
      <c r="P1879" s="168" t="s">
        <v>1433</v>
      </c>
      <c r="Q1879" s="168"/>
      <c r="R1879" s="168" t="s">
        <v>1298</v>
      </c>
      <c r="S1879" s="168" t="s">
        <v>1430</v>
      </c>
      <c r="T1879" s="168" t="s">
        <v>1431</v>
      </c>
      <c r="U1879" s="168" t="s">
        <v>1215</v>
      </c>
      <c r="V1879" s="168" t="s">
        <v>1432</v>
      </c>
      <c r="W1879" s="168" t="s">
        <v>1165</v>
      </c>
      <c r="X1879" s="183" t="s">
        <v>1160</v>
      </c>
      <c r="Y1879" s="168" t="s">
        <v>55</v>
      </c>
      <c r="Z1879" s="170">
        <v>2017011000179</v>
      </c>
      <c r="AA1879" s="170" t="s">
        <v>1238</v>
      </c>
      <c r="AB1879" s="169" t="s">
        <v>1166</v>
      </c>
      <c r="AC1879" s="169" t="s">
        <v>1167</v>
      </c>
      <c r="AD1879" s="170">
        <v>3202032</v>
      </c>
      <c r="AE1879" s="169" t="s">
        <v>1217</v>
      </c>
      <c r="AF1879" s="169" t="s">
        <v>1289</v>
      </c>
      <c r="AG1879" s="168" t="s">
        <v>1192</v>
      </c>
      <c r="AH1879" s="192"/>
    </row>
    <row r="1880" spans="1:34" ht="98.25" customHeight="1" x14ac:dyDescent="0.25">
      <c r="A1880" s="192"/>
      <c r="B1880" s="168" t="s">
        <v>1314</v>
      </c>
      <c r="C1880" s="168" t="s">
        <v>1414</v>
      </c>
      <c r="D1880" s="168" t="s">
        <v>1428</v>
      </c>
      <c r="E1880" s="183" t="s">
        <v>1428</v>
      </c>
      <c r="F1880" s="168" t="s">
        <v>1223</v>
      </c>
      <c r="G1880" s="183" t="s">
        <v>1312</v>
      </c>
      <c r="H1880" s="168" t="s">
        <v>1117</v>
      </c>
      <c r="I1880" s="168" t="s">
        <v>1118</v>
      </c>
      <c r="J1880" s="184">
        <v>8300000</v>
      </c>
      <c r="K1880" s="185"/>
      <c r="L1880" s="168"/>
      <c r="M1880" s="185"/>
      <c r="N1880" s="168" t="s">
        <v>1298</v>
      </c>
      <c r="O1880" s="168" t="s">
        <v>1133</v>
      </c>
      <c r="P1880" s="168" t="s">
        <v>1433</v>
      </c>
      <c r="Q1880" s="168"/>
      <c r="R1880" s="168" t="s">
        <v>1298</v>
      </c>
      <c r="S1880" s="168" t="s">
        <v>1430</v>
      </c>
      <c r="T1880" s="168" t="s">
        <v>1431</v>
      </c>
      <c r="U1880" s="168" t="s">
        <v>1215</v>
      </c>
      <c r="V1880" s="168" t="s">
        <v>1432</v>
      </c>
      <c r="W1880" s="168" t="s">
        <v>1165</v>
      </c>
      <c r="X1880" s="183" t="s">
        <v>1160</v>
      </c>
      <c r="Y1880" s="168" t="s">
        <v>55</v>
      </c>
      <c r="Z1880" s="170">
        <v>2017011000179</v>
      </c>
      <c r="AA1880" s="170" t="s">
        <v>1238</v>
      </c>
      <c r="AB1880" s="169" t="s">
        <v>1166</v>
      </c>
      <c r="AC1880" s="169" t="s">
        <v>1167</v>
      </c>
      <c r="AD1880" s="170">
        <v>3202032</v>
      </c>
      <c r="AE1880" s="169" t="s">
        <v>1217</v>
      </c>
      <c r="AF1880" s="169" t="s">
        <v>1289</v>
      </c>
      <c r="AG1880" s="168" t="s">
        <v>1192</v>
      </c>
      <c r="AH1880" s="192"/>
    </row>
    <row r="1881" spans="1:34" ht="98.25" customHeight="1" x14ac:dyDescent="0.25">
      <c r="A1881" s="192"/>
      <c r="B1881" s="168" t="s">
        <v>1314</v>
      </c>
      <c r="C1881" s="168" t="s">
        <v>1414</v>
      </c>
      <c r="D1881" s="168" t="s">
        <v>1428</v>
      </c>
      <c r="E1881" s="183" t="s">
        <v>1428</v>
      </c>
      <c r="F1881" s="168" t="s">
        <v>1223</v>
      </c>
      <c r="G1881" s="183" t="s">
        <v>1312</v>
      </c>
      <c r="H1881" s="168" t="s">
        <v>1117</v>
      </c>
      <c r="I1881" s="168" t="s">
        <v>1118</v>
      </c>
      <c r="J1881" s="184">
        <v>11000000</v>
      </c>
      <c r="K1881" s="185"/>
      <c r="L1881" s="168"/>
      <c r="M1881" s="185"/>
      <c r="N1881" s="168" t="s">
        <v>1298</v>
      </c>
      <c r="O1881" s="168" t="s">
        <v>1133</v>
      </c>
      <c r="P1881" s="168" t="s">
        <v>1433</v>
      </c>
      <c r="Q1881" s="168"/>
      <c r="R1881" s="168" t="s">
        <v>1298</v>
      </c>
      <c r="S1881" s="168" t="s">
        <v>1430</v>
      </c>
      <c r="T1881" s="168" t="s">
        <v>1431</v>
      </c>
      <c r="U1881" s="168" t="s">
        <v>1215</v>
      </c>
      <c r="V1881" s="168" t="s">
        <v>1432</v>
      </c>
      <c r="W1881" s="168" t="s">
        <v>1165</v>
      </c>
      <c r="X1881" s="183" t="s">
        <v>1160</v>
      </c>
      <c r="Y1881" s="168" t="s">
        <v>55</v>
      </c>
      <c r="Z1881" s="170">
        <v>2017011000179</v>
      </c>
      <c r="AA1881" s="170" t="s">
        <v>1238</v>
      </c>
      <c r="AB1881" s="169" t="s">
        <v>1166</v>
      </c>
      <c r="AC1881" s="169" t="s">
        <v>1167</v>
      </c>
      <c r="AD1881" s="170">
        <v>3202032</v>
      </c>
      <c r="AE1881" s="169" t="s">
        <v>1217</v>
      </c>
      <c r="AF1881" s="169" t="s">
        <v>1289</v>
      </c>
      <c r="AG1881" s="168" t="s">
        <v>1124</v>
      </c>
      <c r="AH1881" s="192"/>
    </row>
    <row r="1882" spans="1:34" ht="98.25" customHeight="1" x14ac:dyDescent="0.25">
      <c r="A1882" s="192"/>
      <c r="B1882" s="168" t="s">
        <v>1314</v>
      </c>
      <c r="C1882" s="168" t="s">
        <v>1414</v>
      </c>
      <c r="D1882" s="168" t="s">
        <v>1428</v>
      </c>
      <c r="E1882" s="183" t="s">
        <v>1428</v>
      </c>
      <c r="F1882" s="168" t="s">
        <v>1223</v>
      </c>
      <c r="G1882" s="183" t="s">
        <v>1312</v>
      </c>
      <c r="H1882" s="168" t="s">
        <v>1117</v>
      </c>
      <c r="I1882" s="168" t="s">
        <v>1118</v>
      </c>
      <c r="J1882" s="184">
        <v>111465313</v>
      </c>
      <c r="K1882" s="185"/>
      <c r="L1882" s="168"/>
      <c r="M1882" s="185"/>
      <c r="N1882" s="168" t="s">
        <v>1298</v>
      </c>
      <c r="O1882" s="168" t="s">
        <v>1133</v>
      </c>
      <c r="P1882" s="168" t="s">
        <v>1433</v>
      </c>
      <c r="Q1882" s="168"/>
      <c r="R1882" s="168" t="s">
        <v>1298</v>
      </c>
      <c r="S1882" s="168" t="s">
        <v>1430</v>
      </c>
      <c r="T1882" s="168" t="s">
        <v>1431</v>
      </c>
      <c r="U1882" s="168" t="s">
        <v>1215</v>
      </c>
      <c r="V1882" s="168" t="s">
        <v>1432</v>
      </c>
      <c r="W1882" s="168" t="s">
        <v>1165</v>
      </c>
      <c r="X1882" s="183" t="s">
        <v>1160</v>
      </c>
      <c r="Y1882" s="168" t="s">
        <v>55</v>
      </c>
      <c r="Z1882" s="170">
        <v>2017011000179</v>
      </c>
      <c r="AA1882" s="170" t="s">
        <v>1238</v>
      </c>
      <c r="AB1882" s="169" t="s">
        <v>1166</v>
      </c>
      <c r="AC1882" s="169" t="s">
        <v>1167</v>
      </c>
      <c r="AD1882" s="170">
        <v>3202032</v>
      </c>
      <c r="AE1882" s="169" t="s">
        <v>1217</v>
      </c>
      <c r="AF1882" s="169" t="s">
        <v>1289</v>
      </c>
      <c r="AG1882" s="168" t="s">
        <v>1192</v>
      </c>
      <c r="AH1882" s="192"/>
    </row>
    <row r="1883" spans="1:34" ht="98.25" customHeight="1" x14ac:dyDescent="0.25">
      <c r="A1883" s="192"/>
      <c r="B1883" s="168" t="s">
        <v>1314</v>
      </c>
      <c r="C1883" s="168" t="s">
        <v>1414</v>
      </c>
      <c r="D1883" s="168" t="s">
        <v>1428</v>
      </c>
      <c r="E1883" s="183" t="s">
        <v>1428</v>
      </c>
      <c r="F1883" s="168" t="s">
        <v>1116</v>
      </c>
      <c r="G1883" s="183" t="s">
        <v>1158</v>
      </c>
      <c r="H1883" s="168" t="s">
        <v>1117</v>
      </c>
      <c r="I1883" s="168" t="s">
        <v>1118</v>
      </c>
      <c r="J1883" s="184">
        <v>51324000</v>
      </c>
      <c r="K1883" s="185"/>
      <c r="L1883" s="168"/>
      <c r="M1883" s="185"/>
      <c r="N1883" s="168" t="s">
        <v>1298</v>
      </c>
      <c r="O1883" s="168" t="s">
        <v>1199</v>
      </c>
      <c r="P1883" s="168" t="s">
        <v>1434</v>
      </c>
      <c r="Q1883" s="168"/>
      <c r="R1883" s="168" t="s">
        <v>1298</v>
      </c>
      <c r="S1883" s="168" t="s">
        <v>1430</v>
      </c>
      <c r="T1883" s="168" t="s">
        <v>1431</v>
      </c>
      <c r="U1883" s="168" t="s">
        <v>1215</v>
      </c>
      <c r="V1883" s="168" t="s">
        <v>1432</v>
      </c>
      <c r="W1883" s="168" t="s">
        <v>1165</v>
      </c>
      <c r="X1883" s="183" t="s">
        <v>1160</v>
      </c>
      <c r="Y1883" s="168" t="s">
        <v>55</v>
      </c>
      <c r="Z1883" s="170">
        <v>2017011000179</v>
      </c>
      <c r="AA1883" s="170" t="s">
        <v>1238</v>
      </c>
      <c r="AB1883" s="169" t="s">
        <v>1224</v>
      </c>
      <c r="AC1883" s="169" t="s">
        <v>1280</v>
      </c>
      <c r="AD1883" s="170">
        <v>3202004</v>
      </c>
      <c r="AE1883" s="169" t="s">
        <v>1281</v>
      </c>
      <c r="AF1883" s="169" t="s">
        <v>1283</v>
      </c>
      <c r="AG1883" s="168" t="s">
        <v>1128</v>
      </c>
      <c r="AH1883" s="192"/>
    </row>
    <row r="1884" spans="1:34" ht="98.25" customHeight="1" x14ac:dyDescent="0.25">
      <c r="A1884" s="192"/>
      <c r="B1884" s="168" t="s">
        <v>1314</v>
      </c>
      <c r="C1884" s="168" t="s">
        <v>1414</v>
      </c>
      <c r="D1884" s="168" t="s">
        <v>1428</v>
      </c>
      <c r="E1884" s="183" t="s">
        <v>1428</v>
      </c>
      <c r="F1884" s="168" t="s">
        <v>1152</v>
      </c>
      <c r="G1884" s="183" t="s">
        <v>1158</v>
      </c>
      <c r="H1884" s="168" t="s">
        <v>1117</v>
      </c>
      <c r="I1884" s="168" t="s">
        <v>1118</v>
      </c>
      <c r="J1884" s="184">
        <v>59940976</v>
      </c>
      <c r="K1884" s="185"/>
      <c r="L1884" s="168"/>
      <c r="M1884" s="185"/>
      <c r="N1884" s="168"/>
      <c r="O1884" s="168" t="s">
        <v>1199</v>
      </c>
      <c r="P1884" s="168" t="s">
        <v>1436</v>
      </c>
      <c r="Q1884" s="168"/>
      <c r="R1884" s="168"/>
      <c r="S1884" s="168"/>
      <c r="T1884" s="168"/>
      <c r="U1884" s="168" t="s">
        <v>1215</v>
      </c>
      <c r="V1884" s="168" t="s">
        <v>1437</v>
      </c>
      <c r="W1884" s="168" t="s">
        <v>1165</v>
      </c>
      <c r="X1884" s="183" t="s">
        <v>1160</v>
      </c>
      <c r="Y1884" s="168" t="s">
        <v>55</v>
      </c>
      <c r="Z1884" s="170">
        <v>2017011000179</v>
      </c>
      <c r="AA1884" s="170" t="s">
        <v>1238</v>
      </c>
      <c r="AB1884" s="169" t="s">
        <v>1179</v>
      </c>
      <c r="AC1884" s="169" t="s">
        <v>1235</v>
      </c>
      <c r="AD1884" s="170">
        <v>3202036</v>
      </c>
      <c r="AE1884" s="169" t="s">
        <v>1321</v>
      </c>
      <c r="AF1884" s="169" t="s">
        <v>1322</v>
      </c>
      <c r="AG1884" s="168" t="s">
        <v>1311</v>
      </c>
      <c r="AH1884" s="192"/>
    </row>
    <row r="1885" spans="1:34" ht="98.25" customHeight="1" x14ac:dyDescent="0.25">
      <c r="A1885" s="192"/>
      <c r="B1885" s="168" t="s">
        <v>1314</v>
      </c>
      <c r="C1885" s="168" t="s">
        <v>1414</v>
      </c>
      <c r="D1885" s="168" t="s">
        <v>1428</v>
      </c>
      <c r="E1885" s="183" t="s">
        <v>1428</v>
      </c>
      <c r="F1885" s="168" t="s">
        <v>1116</v>
      </c>
      <c r="G1885" s="183" t="s">
        <v>1158</v>
      </c>
      <c r="H1885" s="168" t="s">
        <v>1117</v>
      </c>
      <c r="I1885" s="168" t="s">
        <v>1118</v>
      </c>
      <c r="J1885" s="184">
        <v>36663000</v>
      </c>
      <c r="K1885" s="185"/>
      <c r="L1885" s="168"/>
      <c r="M1885" s="185"/>
      <c r="N1885" s="168" t="s">
        <v>1298</v>
      </c>
      <c r="O1885" s="168" t="s">
        <v>1183</v>
      </c>
      <c r="P1885" s="168" t="s">
        <v>1438</v>
      </c>
      <c r="Q1885" s="168" t="s">
        <v>1439</v>
      </c>
      <c r="R1885" s="168" t="s">
        <v>1440</v>
      </c>
      <c r="S1885" s="168" t="s">
        <v>1430</v>
      </c>
      <c r="T1885" s="168" t="s">
        <v>1431</v>
      </c>
      <c r="U1885" s="168" t="s">
        <v>1215</v>
      </c>
      <c r="V1885" s="168" t="s">
        <v>1432</v>
      </c>
      <c r="W1885" s="168" t="s">
        <v>1165</v>
      </c>
      <c r="X1885" s="183" t="s">
        <v>1160</v>
      </c>
      <c r="Y1885" s="168" t="s">
        <v>55</v>
      </c>
      <c r="Z1885" s="170">
        <v>2017011000179</v>
      </c>
      <c r="AA1885" s="170" t="s">
        <v>1238</v>
      </c>
      <c r="AB1885" s="169" t="s">
        <v>1179</v>
      </c>
      <c r="AC1885" s="169" t="s">
        <v>1180</v>
      </c>
      <c r="AD1885" s="170">
        <v>3202008</v>
      </c>
      <c r="AE1885" s="169" t="s">
        <v>1181</v>
      </c>
      <c r="AF1885" s="169" t="s">
        <v>1286</v>
      </c>
      <c r="AG1885" s="168" t="s">
        <v>1128</v>
      </c>
      <c r="AH1885" s="192"/>
    </row>
    <row r="1886" spans="1:34" ht="98.25" customHeight="1" x14ac:dyDescent="0.25">
      <c r="A1886" s="192"/>
      <c r="B1886" s="168" t="s">
        <v>1314</v>
      </c>
      <c r="C1886" s="168" t="s">
        <v>1414</v>
      </c>
      <c r="D1886" s="168" t="s">
        <v>1428</v>
      </c>
      <c r="E1886" s="183" t="s">
        <v>1428</v>
      </c>
      <c r="F1886" s="168" t="s">
        <v>1116</v>
      </c>
      <c r="G1886" s="183" t="s">
        <v>1158</v>
      </c>
      <c r="H1886" s="168" t="s">
        <v>1117</v>
      </c>
      <c r="I1886" s="168" t="s">
        <v>1118</v>
      </c>
      <c r="J1886" s="184">
        <v>3000000</v>
      </c>
      <c r="K1886" s="185"/>
      <c r="L1886" s="168"/>
      <c r="M1886" s="185"/>
      <c r="N1886" s="168" t="s">
        <v>1298</v>
      </c>
      <c r="O1886" s="168" t="s">
        <v>1133</v>
      </c>
      <c r="P1886" s="168" t="s">
        <v>1429</v>
      </c>
      <c r="Q1886" s="168"/>
      <c r="R1886" s="168" t="s">
        <v>1298</v>
      </c>
      <c r="S1886" s="168" t="s">
        <v>1430</v>
      </c>
      <c r="T1886" s="168" t="s">
        <v>1431</v>
      </c>
      <c r="U1886" s="168" t="s">
        <v>1215</v>
      </c>
      <c r="V1886" s="168" t="s">
        <v>1432</v>
      </c>
      <c r="W1886" s="168" t="s">
        <v>1119</v>
      </c>
      <c r="X1886" s="183" t="s">
        <v>1160</v>
      </c>
      <c r="Y1886" s="168" t="s">
        <v>363</v>
      </c>
      <c r="Z1886" s="170">
        <v>2019011000081</v>
      </c>
      <c r="AA1886" s="170" t="s">
        <v>1161</v>
      </c>
      <c r="AB1886" s="169" t="s">
        <v>1120</v>
      </c>
      <c r="AC1886" s="169" t="s">
        <v>606</v>
      </c>
      <c r="AD1886" s="170">
        <v>3299060</v>
      </c>
      <c r="AE1886" s="169" t="s">
        <v>1135</v>
      </c>
      <c r="AF1886" s="169" t="s">
        <v>607</v>
      </c>
      <c r="AG1886" s="168" t="s">
        <v>1124</v>
      </c>
      <c r="AH1886" s="192"/>
    </row>
    <row r="1887" spans="1:34" ht="98.25" customHeight="1" x14ac:dyDescent="0.25">
      <c r="A1887" s="192"/>
      <c r="B1887" s="168" t="s">
        <v>1314</v>
      </c>
      <c r="C1887" s="168" t="s">
        <v>1414</v>
      </c>
      <c r="D1887" s="168" t="s">
        <v>1428</v>
      </c>
      <c r="E1887" s="183" t="s">
        <v>1428</v>
      </c>
      <c r="F1887" s="168" t="s">
        <v>1116</v>
      </c>
      <c r="G1887" s="183" t="s">
        <v>1158</v>
      </c>
      <c r="H1887" s="168" t="s">
        <v>1117</v>
      </c>
      <c r="I1887" s="168" t="s">
        <v>1118</v>
      </c>
      <c r="J1887" s="184">
        <v>30932000</v>
      </c>
      <c r="K1887" s="185"/>
      <c r="L1887" s="168"/>
      <c r="M1887" s="185"/>
      <c r="N1887" s="168" t="s">
        <v>1298</v>
      </c>
      <c r="O1887" s="168" t="s">
        <v>1133</v>
      </c>
      <c r="P1887" s="168" t="s">
        <v>1441</v>
      </c>
      <c r="Q1887" s="168"/>
      <c r="R1887" s="168" t="s">
        <v>1298</v>
      </c>
      <c r="S1887" s="168" t="s">
        <v>1430</v>
      </c>
      <c r="T1887" s="168" t="s">
        <v>1431</v>
      </c>
      <c r="U1887" s="168" t="s">
        <v>1215</v>
      </c>
      <c r="V1887" s="168" t="s">
        <v>1432</v>
      </c>
      <c r="W1887" s="168" t="s">
        <v>1119</v>
      </c>
      <c r="X1887" s="183" t="s">
        <v>1160</v>
      </c>
      <c r="Y1887" s="168" t="s">
        <v>363</v>
      </c>
      <c r="Z1887" s="170">
        <v>2019011000081</v>
      </c>
      <c r="AA1887" s="170" t="s">
        <v>1161</v>
      </c>
      <c r="AB1887" s="169" t="s">
        <v>1120</v>
      </c>
      <c r="AC1887" s="169" t="s">
        <v>606</v>
      </c>
      <c r="AD1887" s="170">
        <v>3299060</v>
      </c>
      <c r="AE1887" s="169" t="s">
        <v>1135</v>
      </c>
      <c r="AF1887" s="169" t="s">
        <v>607</v>
      </c>
      <c r="AG1887" s="168" t="s">
        <v>1128</v>
      </c>
      <c r="AH1887" s="192"/>
    </row>
    <row r="1888" spans="1:34" ht="98.25" customHeight="1" x14ac:dyDescent="0.25">
      <c r="A1888" s="192"/>
      <c r="B1888" s="168" t="s">
        <v>1314</v>
      </c>
      <c r="C1888" s="168" t="s">
        <v>1414</v>
      </c>
      <c r="D1888" s="168" t="s">
        <v>1428</v>
      </c>
      <c r="E1888" s="183" t="s">
        <v>1428</v>
      </c>
      <c r="F1888" s="168" t="s">
        <v>1116</v>
      </c>
      <c r="G1888" s="183" t="s">
        <v>1158</v>
      </c>
      <c r="H1888" s="168" t="s">
        <v>1117</v>
      </c>
      <c r="I1888" s="168" t="s">
        <v>1118</v>
      </c>
      <c r="J1888" s="184">
        <v>30932000</v>
      </c>
      <c r="K1888" s="185"/>
      <c r="L1888" s="168"/>
      <c r="M1888" s="185"/>
      <c r="N1888" s="168" t="s">
        <v>1298</v>
      </c>
      <c r="O1888" s="168" t="s">
        <v>1133</v>
      </c>
      <c r="P1888" s="168" t="s">
        <v>1441</v>
      </c>
      <c r="Q1888" s="168"/>
      <c r="R1888" s="168" t="s">
        <v>1298</v>
      </c>
      <c r="S1888" s="168" t="s">
        <v>1430</v>
      </c>
      <c r="T1888" s="168" t="s">
        <v>1431</v>
      </c>
      <c r="U1888" s="168" t="s">
        <v>1215</v>
      </c>
      <c r="V1888" s="168" t="s">
        <v>1432</v>
      </c>
      <c r="W1888" s="168" t="s">
        <v>1119</v>
      </c>
      <c r="X1888" s="183" t="s">
        <v>1160</v>
      </c>
      <c r="Y1888" s="168" t="s">
        <v>363</v>
      </c>
      <c r="Z1888" s="170">
        <v>2019011000081</v>
      </c>
      <c r="AA1888" s="170" t="s">
        <v>1161</v>
      </c>
      <c r="AB1888" s="169" t="s">
        <v>1120</v>
      </c>
      <c r="AC1888" s="169" t="s">
        <v>606</v>
      </c>
      <c r="AD1888" s="170">
        <v>3299060</v>
      </c>
      <c r="AE1888" s="169" t="s">
        <v>1135</v>
      </c>
      <c r="AF1888" s="169" t="s">
        <v>607</v>
      </c>
      <c r="AG1888" s="168" t="s">
        <v>1128</v>
      </c>
      <c r="AH1888" s="192"/>
    </row>
    <row r="1889" spans="1:34" ht="98.25" customHeight="1" x14ac:dyDescent="0.25">
      <c r="A1889" s="192"/>
      <c r="B1889" s="168" t="s">
        <v>1420</v>
      </c>
      <c r="C1889" s="168" t="s">
        <v>1414</v>
      </c>
      <c r="D1889" s="168" t="s">
        <v>1428</v>
      </c>
      <c r="E1889" s="183" t="s">
        <v>1428</v>
      </c>
      <c r="F1889" s="168" t="s">
        <v>1152</v>
      </c>
      <c r="G1889" s="183" t="s">
        <v>1158</v>
      </c>
      <c r="H1889" s="168" t="s">
        <v>1320</v>
      </c>
      <c r="I1889" s="168" t="s">
        <v>1118</v>
      </c>
      <c r="J1889" s="186">
        <v>100000000</v>
      </c>
      <c r="K1889" s="185" t="s">
        <v>1366</v>
      </c>
      <c r="L1889" s="168" t="s">
        <v>1366</v>
      </c>
      <c r="M1889" s="185" t="s">
        <v>1366</v>
      </c>
      <c r="N1889" s="168" t="s">
        <v>1366</v>
      </c>
      <c r="O1889" s="168" t="s">
        <v>1133</v>
      </c>
      <c r="P1889" s="168" t="s">
        <v>1421</v>
      </c>
      <c r="Q1889" s="168"/>
      <c r="R1889" s="168"/>
      <c r="S1889" s="168"/>
      <c r="T1889" s="168"/>
      <c r="U1889" s="168" t="s">
        <v>1215</v>
      </c>
      <c r="V1889" s="168" t="s">
        <v>1416</v>
      </c>
      <c r="W1889" s="168" t="s">
        <v>1165</v>
      </c>
      <c r="X1889" s="183" t="s">
        <v>1160</v>
      </c>
      <c r="Y1889" s="168" t="s">
        <v>55</v>
      </c>
      <c r="Z1889" s="170">
        <v>2017011000179</v>
      </c>
      <c r="AA1889" s="170" t="s">
        <v>1238</v>
      </c>
      <c r="AB1889" s="169" t="s">
        <v>1166</v>
      </c>
      <c r="AC1889" s="169" t="s">
        <v>1167</v>
      </c>
      <c r="AD1889" s="170">
        <v>3202032</v>
      </c>
      <c r="AE1889" s="169" t="s">
        <v>1217</v>
      </c>
      <c r="AF1889" s="169" t="s">
        <v>1218</v>
      </c>
      <c r="AG1889" s="168" t="s">
        <v>1150</v>
      </c>
      <c r="AH1889" s="192"/>
    </row>
    <row r="1890" spans="1:34" ht="98.25" customHeight="1" x14ac:dyDescent="0.25">
      <c r="A1890" s="192"/>
      <c r="B1890" s="168" t="s">
        <v>1420</v>
      </c>
      <c r="C1890" s="168" t="s">
        <v>1414</v>
      </c>
      <c r="D1890" s="168" t="s">
        <v>1428</v>
      </c>
      <c r="E1890" s="183" t="s">
        <v>1428</v>
      </c>
      <c r="F1890" s="168" t="s">
        <v>1152</v>
      </c>
      <c r="G1890" s="183" t="s">
        <v>1158</v>
      </c>
      <c r="H1890" s="168" t="s">
        <v>1320</v>
      </c>
      <c r="I1890" s="168" t="s">
        <v>1118</v>
      </c>
      <c r="J1890" s="186">
        <v>17493000</v>
      </c>
      <c r="K1890" s="185" t="s">
        <v>1366</v>
      </c>
      <c r="L1890" s="168" t="s">
        <v>1366</v>
      </c>
      <c r="M1890" s="185" t="s">
        <v>1366</v>
      </c>
      <c r="N1890" s="168" t="s">
        <v>1366</v>
      </c>
      <c r="O1890" s="168" t="s">
        <v>1133</v>
      </c>
      <c r="P1890" s="168" t="s">
        <v>1421</v>
      </c>
      <c r="Q1890" s="168"/>
      <c r="R1890" s="168"/>
      <c r="S1890" s="168"/>
      <c r="T1890" s="168"/>
      <c r="U1890" s="168" t="s">
        <v>1215</v>
      </c>
      <c r="V1890" s="168" t="s">
        <v>1416</v>
      </c>
      <c r="W1890" s="168" t="s">
        <v>1165</v>
      </c>
      <c r="X1890" s="183" t="s">
        <v>1160</v>
      </c>
      <c r="Y1890" s="168" t="s">
        <v>55</v>
      </c>
      <c r="Z1890" s="170">
        <v>2017011000179</v>
      </c>
      <c r="AA1890" s="170" t="s">
        <v>1238</v>
      </c>
      <c r="AB1890" s="169" t="s">
        <v>1166</v>
      </c>
      <c r="AC1890" s="169" t="s">
        <v>1167</v>
      </c>
      <c r="AD1890" s="170">
        <v>3202032</v>
      </c>
      <c r="AE1890" s="169" t="s">
        <v>1217</v>
      </c>
      <c r="AF1890" s="169" t="s">
        <v>1218</v>
      </c>
      <c r="AG1890" s="168" t="s">
        <v>1150</v>
      </c>
      <c r="AH1890" s="192"/>
    </row>
    <row r="1891" spans="1:34" ht="98.25" customHeight="1" x14ac:dyDescent="0.25">
      <c r="A1891" s="192"/>
      <c r="B1891" s="168" t="s">
        <v>1420</v>
      </c>
      <c r="C1891" s="168" t="s">
        <v>1414</v>
      </c>
      <c r="D1891" s="168" t="s">
        <v>1428</v>
      </c>
      <c r="E1891" s="183" t="s">
        <v>1428</v>
      </c>
      <c r="F1891" s="168" t="s">
        <v>1152</v>
      </c>
      <c r="G1891" s="183" t="s">
        <v>1158</v>
      </c>
      <c r="H1891" s="168" t="s">
        <v>1320</v>
      </c>
      <c r="I1891" s="168" t="s">
        <v>1118</v>
      </c>
      <c r="J1891" s="186">
        <v>0</v>
      </c>
      <c r="K1891" s="185" t="s">
        <v>1366</v>
      </c>
      <c r="L1891" s="168" t="s">
        <v>1366</v>
      </c>
      <c r="M1891" s="185" t="s">
        <v>1366</v>
      </c>
      <c r="N1891" s="168" t="s">
        <v>1366</v>
      </c>
      <c r="O1891" s="168" t="s">
        <v>1199</v>
      </c>
      <c r="P1891" s="168" t="s">
        <v>1436</v>
      </c>
      <c r="Q1891" s="168"/>
      <c r="R1891" s="168"/>
      <c r="S1891" s="168"/>
      <c r="T1891" s="168"/>
      <c r="U1891" s="168" t="s">
        <v>1215</v>
      </c>
      <c r="V1891" s="168" t="s">
        <v>1437</v>
      </c>
      <c r="W1891" s="168" t="s">
        <v>1165</v>
      </c>
      <c r="X1891" s="183" t="s">
        <v>1160</v>
      </c>
      <c r="Y1891" s="168" t="s">
        <v>55</v>
      </c>
      <c r="Z1891" s="170">
        <v>2017011000179</v>
      </c>
      <c r="AA1891" s="170" t="s">
        <v>1238</v>
      </c>
      <c r="AB1891" s="169" t="s">
        <v>1179</v>
      </c>
      <c r="AC1891" s="169" t="s">
        <v>1338</v>
      </c>
      <c r="AD1891" s="170">
        <v>3202035</v>
      </c>
      <c r="AE1891" s="169" t="s">
        <v>1339</v>
      </c>
      <c r="AF1891" s="169" t="s">
        <v>1340</v>
      </c>
      <c r="AG1891" s="168" t="s">
        <v>1311</v>
      </c>
      <c r="AH1891" s="192"/>
    </row>
    <row r="1892" spans="1:34" ht="98.25" customHeight="1" x14ac:dyDescent="0.25">
      <c r="A1892" s="192"/>
      <c r="B1892" s="168" t="s">
        <v>1420</v>
      </c>
      <c r="C1892" s="168" t="s">
        <v>1414</v>
      </c>
      <c r="D1892" s="168" t="s">
        <v>1428</v>
      </c>
      <c r="E1892" s="183" t="s">
        <v>1428</v>
      </c>
      <c r="F1892" s="168" t="s">
        <v>1152</v>
      </c>
      <c r="G1892" s="183" t="s">
        <v>1158</v>
      </c>
      <c r="H1892" s="168" t="s">
        <v>1320</v>
      </c>
      <c r="I1892" s="168" t="s">
        <v>1118</v>
      </c>
      <c r="J1892" s="186">
        <v>0</v>
      </c>
      <c r="K1892" s="185" t="s">
        <v>1366</v>
      </c>
      <c r="L1892" s="168" t="s">
        <v>1366</v>
      </c>
      <c r="M1892" s="185" t="s">
        <v>1366</v>
      </c>
      <c r="N1892" s="168" t="s">
        <v>1366</v>
      </c>
      <c r="O1892" s="168" t="s">
        <v>1199</v>
      </c>
      <c r="P1892" s="168" t="s">
        <v>1436</v>
      </c>
      <c r="Q1892" s="168"/>
      <c r="R1892" s="168"/>
      <c r="S1892" s="168"/>
      <c r="T1892" s="168"/>
      <c r="U1892" s="168" t="s">
        <v>1215</v>
      </c>
      <c r="V1892" s="168" t="s">
        <v>1437</v>
      </c>
      <c r="W1892" s="168" t="s">
        <v>1165</v>
      </c>
      <c r="X1892" s="183" t="s">
        <v>1160</v>
      </c>
      <c r="Y1892" s="168" t="s">
        <v>55</v>
      </c>
      <c r="Z1892" s="170">
        <v>2017011000179</v>
      </c>
      <c r="AA1892" s="170" t="s">
        <v>1238</v>
      </c>
      <c r="AB1892" s="169" t="s">
        <v>1179</v>
      </c>
      <c r="AC1892" s="169" t="s">
        <v>1338</v>
      </c>
      <c r="AD1892" s="170">
        <v>3202035</v>
      </c>
      <c r="AE1892" s="169" t="s">
        <v>1412</v>
      </c>
      <c r="AF1892" s="169" t="s">
        <v>1411</v>
      </c>
      <c r="AG1892" s="168" t="s">
        <v>1311</v>
      </c>
      <c r="AH1892" s="192"/>
    </row>
    <row r="1893" spans="1:34" ht="98.25" customHeight="1" x14ac:dyDescent="0.25">
      <c r="A1893" s="192"/>
      <c r="B1893" s="168" t="s">
        <v>1420</v>
      </c>
      <c r="C1893" s="168" t="s">
        <v>1414</v>
      </c>
      <c r="D1893" s="168" t="s">
        <v>1428</v>
      </c>
      <c r="E1893" s="183" t="s">
        <v>1428</v>
      </c>
      <c r="F1893" s="168" t="s">
        <v>1152</v>
      </c>
      <c r="G1893" s="183" t="s">
        <v>1158</v>
      </c>
      <c r="H1893" s="168" t="s">
        <v>1320</v>
      </c>
      <c r="I1893" s="168" t="s">
        <v>1118</v>
      </c>
      <c r="J1893" s="186">
        <v>0</v>
      </c>
      <c r="K1893" s="185" t="s">
        <v>1366</v>
      </c>
      <c r="L1893" s="168" t="s">
        <v>1366</v>
      </c>
      <c r="M1893" s="185" t="s">
        <v>1366</v>
      </c>
      <c r="N1893" s="168" t="s">
        <v>1366</v>
      </c>
      <c r="O1893" s="168" t="s">
        <v>1199</v>
      </c>
      <c r="P1893" s="168" t="s">
        <v>1436</v>
      </c>
      <c r="Q1893" s="168"/>
      <c r="R1893" s="168"/>
      <c r="S1893" s="168"/>
      <c r="T1893" s="168"/>
      <c r="U1893" s="168" t="s">
        <v>1215</v>
      </c>
      <c r="V1893" s="168" t="s">
        <v>1437</v>
      </c>
      <c r="W1893" s="168" t="s">
        <v>1165</v>
      </c>
      <c r="X1893" s="183" t="s">
        <v>1160</v>
      </c>
      <c r="Y1893" s="168" t="s">
        <v>55</v>
      </c>
      <c r="Z1893" s="170">
        <v>2017011000179</v>
      </c>
      <c r="AA1893" s="170" t="s">
        <v>1238</v>
      </c>
      <c r="AB1893" s="169" t="s">
        <v>1179</v>
      </c>
      <c r="AC1893" s="169" t="s">
        <v>1235</v>
      </c>
      <c r="AD1893" s="170">
        <v>3202036</v>
      </c>
      <c r="AE1893" s="169" t="s">
        <v>1321</v>
      </c>
      <c r="AF1893" s="169" t="s">
        <v>1322</v>
      </c>
      <c r="AG1893" s="168" t="s">
        <v>1311</v>
      </c>
      <c r="AH1893" s="192"/>
    </row>
    <row r="1894" spans="1:34" ht="98.25" customHeight="1" x14ac:dyDescent="0.25">
      <c r="A1894" s="192"/>
      <c r="B1894" s="168" t="s">
        <v>1420</v>
      </c>
      <c r="C1894" s="168" t="s">
        <v>1414</v>
      </c>
      <c r="D1894" s="168" t="s">
        <v>1428</v>
      </c>
      <c r="E1894" s="183" t="s">
        <v>1428</v>
      </c>
      <c r="F1894" s="168" t="s">
        <v>1152</v>
      </c>
      <c r="G1894" s="183" t="s">
        <v>1158</v>
      </c>
      <c r="H1894" s="168" t="s">
        <v>1320</v>
      </c>
      <c r="I1894" s="168" t="s">
        <v>1118</v>
      </c>
      <c r="J1894" s="186">
        <v>0</v>
      </c>
      <c r="K1894" s="185" t="s">
        <v>1366</v>
      </c>
      <c r="L1894" s="168" t="s">
        <v>1366</v>
      </c>
      <c r="M1894" s="185" t="s">
        <v>1366</v>
      </c>
      <c r="N1894" s="168" t="s">
        <v>1366</v>
      </c>
      <c r="O1894" s="168" t="s">
        <v>1199</v>
      </c>
      <c r="P1894" s="168" t="s">
        <v>1436</v>
      </c>
      <c r="Q1894" s="168"/>
      <c r="R1894" s="168"/>
      <c r="S1894" s="168"/>
      <c r="T1894" s="168"/>
      <c r="U1894" s="168" t="s">
        <v>1215</v>
      </c>
      <c r="V1894" s="168" t="s">
        <v>1437</v>
      </c>
      <c r="W1894" s="168" t="s">
        <v>1165</v>
      </c>
      <c r="X1894" s="183" t="s">
        <v>1160</v>
      </c>
      <c r="Y1894" s="168" t="s">
        <v>55</v>
      </c>
      <c r="Z1894" s="170">
        <v>2017011000179</v>
      </c>
      <c r="AA1894" s="170" t="s">
        <v>1238</v>
      </c>
      <c r="AB1894" s="169" t="s">
        <v>1179</v>
      </c>
      <c r="AC1894" s="169" t="s">
        <v>1235</v>
      </c>
      <c r="AD1894" s="170">
        <v>3202036</v>
      </c>
      <c r="AE1894" s="169" t="s">
        <v>1347</v>
      </c>
      <c r="AF1894" s="169" t="s">
        <v>1348</v>
      </c>
      <c r="AG1894" s="168" t="s">
        <v>1311</v>
      </c>
      <c r="AH1894" s="192"/>
    </row>
    <row r="1895" spans="1:34" ht="98.25" customHeight="1" x14ac:dyDescent="0.25">
      <c r="A1895" s="192"/>
      <c r="B1895" s="168" t="s">
        <v>1420</v>
      </c>
      <c r="C1895" s="168" t="s">
        <v>1414</v>
      </c>
      <c r="D1895" s="168" t="s">
        <v>1428</v>
      </c>
      <c r="E1895" s="183" t="s">
        <v>1428</v>
      </c>
      <c r="F1895" s="168" t="s">
        <v>1152</v>
      </c>
      <c r="G1895" s="183" t="s">
        <v>1158</v>
      </c>
      <c r="H1895" s="168" t="s">
        <v>1320</v>
      </c>
      <c r="I1895" s="168" t="s">
        <v>1118</v>
      </c>
      <c r="J1895" s="186">
        <v>0</v>
      </c>
      <c r="K1895" s="185" t="s">
        <v>1366</v>
      </c>
      <c r="L1895" s="168" t="s">
        <v>1366</v>
      </c>
      <c r="M1895" s="185" t="s">
        <v>1366</v>
      </c>
      <c r="N1895" s="168" t="s">
        <v>1366</v>
      </c>
      <c r="O1895" s="168" t="s">
        <v>1199</v>
      </c>
      <c r="P1895" s="168" t="s">
        <v>1436</v>
      </c>
      <c r="Q1895" s="168"/>
      <c r="R1895" s="168"/>
      <c r="S1895" s="168"/>
      <c r="T1895" s="168"/>
      <c r="U1895" s="168" t="s">
        <v>1215</v>
      </c>
      <c r="V1895" s="168" t="s">
        <v>1437</v>
      </c>
      <c r="W1895" s="168" t="s">
        <v>1165</v>
      </c>
      <c r="X1895" s="183" t="s">
        <v>1160</v>
      </c>
      <c r="Y1895" s="168" t="s">
        <v>55</v>
      </c>
      <c r="Z1895" s="170">
        <v>2017011000179</v>
      </c>
      <c r="AA1895" s="170" t="s">
        <v>1238</v>
      </c>
      <c r="AB1895" s="169" t="s">
        <v>1179</v>
      </c>
      <c r="AC1895" s="169" t="s">
        <v>1235</v>
      </c>
      <c r="AD1895" s="170">
        <v>3202036</v>
      </c>
      <c r="AE1895" s="169" t="s">
        <v>1321</v>
      </c>
      <c r="AF1895" s="169" t="s">
        <v>1322</v>
      </c>
      <c r="AG1895" s="168" t="s">
        <v>1311</v>
      </c>
      <c r="AH1895" s="192"/>
    </row>
    <row r="1896" spans="1:34" ht="98.25" customHeight="1" x14ac:dyDescent="0.25">
      <c r="A1896" s="192"/>
      <c r="B1896" s="168" t="s">
        <v>1420</v>
      </c>
      <c r="C1896" s="168" t="s">
        <v>1414</v>
      </c>
      <c r="D1896" s="168" t="s">
        <v>1428</v>
      </c>
      <c r="E1896" s="183" t="s">
        <v>1428</v>
      </c>
      <c r="F1896" s="168" t="s">
        <v>1152</v>
      </c>
      <c r="G1896" s="183" t="s">
        <v>1158</v>
      </c>
      <c r="H1896" s="168" t="s">
        <v>1320</v>
      </c>
      <c r="I1896" s="168" t="s">
        <v>1118</v>
      </c>
      <c r="J1896" s="186">
        <v>0</v>
      </c>
      <c r="K1896" s="185" t="s">
        <v>1366</v>
      </c>
      <c r="L1896" s="168" t="s">
        <v>1366</v>
      </c>
      <c r="M1896" s="185" t="s">
        <v>1366</v>
      </c>
      <c r="N1896" s="168" t="s">
        <v>1366</v>
      </c>
      <c r="O1896" s="168" t="s">
        <v>1199</v>
      </c>
      <c r="P1896" s="168" t="s">
        <v>1436</v>
      </c>
      <c r="Q1896" s="168"/>
      <c r="R1896" s="168"/>
      <c r="S1896" s="168"/>
      <c r="T1896" s="168"/>
      <c r="U1896" s="168" t="s">
        <v>1215</v>
      </c>
      <c r="V1896" s="168" t="s">
        <v>1437</v>
      </c>
      <c r="W1896" s="168" t="s">
        <v>1165</v>
      </c>
      <c r="X1896" s="183" t="s">
        <v>1160</v>
      </c>
      <c r="Y1896" s="168" t="s">
        <v>55</v>
      </c>
      <c r="Z1896" s="170">
        <v>2017011000179</v>
      </c>
      <c r="AA1896" s="170" t="s">
        <v>1238</v>
      </c>
      <c r="AB1896" s="169" t="s">
        <v>1179</v>
      </c>
      <c r="AC1896" s="169" t="s">
        <v>1235</v>
      </c>
      <c r="AD1896" s="170">
        <v>3202036</v>
      </c>
      <c r="AE1896" s="169" t="s">
        <v>1236</v>
      </c>
      <c r="AF1896" s="169" t="s">
        <v>1237</v>
      </c>
      <c r="AG1896" s="168" t="s">
        <v>1311</v>
      </c>
      <c r="AH1896" s="192"/>
    </row>
    <row r="1897" spans="1:34" ht="98.25" customHeight="1" x14ac:dyDescent="0.25">
      <c r="A1897" s="192"/>
      <c r="B1897" s="168" t="s">
        <v>1314</v>
      </c>
      <c r="C1897" s="168" t="s">
        <v>1414</v>
      </c>
      <c r="D1897" s="168" t="s">
        <v>1428</v>
      </c>
      <c r="E1897" s="183" t="s">
        <v>1428</v>
      </c>
      <c r="F1897" s="168" t="s">
        <v>1152</v>
      </c>
      <c r="G1897" s="183" t="s">
        <v>1158</v>
      </c>
      <c r="H1897" s="168" t="s">
        <v>1320</v>
      </c>
      <c r="I1897" s="168" t="s">
        <v>1118</v>
      </c>
      <c r="J1897" s="186">
        <v>0</v>
      </c>
      <c r="K1897" s="185" t="s">
        <v>1159</v>
      </c>
      <c r="L1897" s="168" t="s">
        <v>1159</v>
      </c>
      <c r="M1897" s="185" t="s">
        <v>1159</v>
      </c>
      <c r="N1897" s="168" t="s">
        <v>1159</v>
      </c>
      <c r="O1897" s="168" t="s">
        <v>1199</v>
      </c>
      <c r="P1897" s="168" t="s">
        <v>1159</v>
      </c>
      <c r="Q1897" s="168" t="s">
        <v>1159</v>
      </c>
      <c r="R1897" s="168" t="s">
        <v>1159</v>
      </c>
      <c r="S1897" s="168" t="s">
        <v>1159</v>
      </c>
      <c r="T1897" s="168" t="s">
        <v>1159</v>
      </c>
      <c r="U1897" s="168" t="s">
        <v>1159</v>
      </c>
      <c r="V1897" s="168" t="s">
        <v>1159</v>
      </c>
      <c r="W1897" s="168" t="s">
        <v>1165</v>
      </c>
      <c r="X1897" s="183" t="s">
        <v>1160</v>
      </c>
      <c r="Y1897" s="168" t="s">
        <v>55</v>
      </c>
      <c r="Z1897" s="170">
        <v>2017011000179</v>
      </c>
      <c r="AA1897" s="170" t="s">
        <v>1238</v>
      </c>
      <c r="AB1897" s="169" t="s">
        <v>1179</v>
      </c>
      <c r="AC1897" s="169" t="s">
        <v>1338</v>
      </c>
      <c r="AD1897" s="170">
        <v>3202035</v>
      </c>
      <c r="AE1897" s="169" t="s">
        <v>1345</v>
      </c>
      <c r="AF1897" s="169" t="s">
        <v>1346</v>
      </c>
      <c r="AG1897" s="168" t="s">
        <v>1311</v>
      </c>
      <c r="AH1897" s="192"/>
    </row>
    <row r="1898" spans="1:34" ht="98.25" customHeight="1" x14ac:dyDescent="0.25">
      <c r="A1898" s="192"/>
      <c r="B1898" s="168" t="s">
        <v>1314</v>
      </c>
      <c r="C1898" s="168" t="s">
        <v>1414</v>
      </c>
      <c r="D1898" s="168" t="s">
        <v>1428</v>
      </c>
      <c r="E1898" s="183" t="s">
        <v>1428</v>
      </c>
      <c r="F1898" s="168" t="s">
        <v>1152</v>
      </c>
      <c r="G1898" s="183" t="s">
        <v>1158</v>
      </c>
      <c r="H1898" s="168" t="s">
        <v>1117</v>
      </c>
      <c r="I1898" s="168" t="s">
        <v>1118</v>
      </c>
      <c r="J1898" s="186">
        <v>0</v>
      </c>
      <c r="K1898" s="185" t="s">
        <v>1159</v>
      </c>
      <c r="L1898" s="168" t="s">
        <v>1159</v>
      </c>
      <c r="M1898" s="185" t="s">
        <v>1159</v>
      </c>
      <c r="N1898" s="168" t="s">
        <v>1159</v>
      </c>
      <c r="O1898" s="168" t="s">
        <v>1199</v>
      </c>
      <c r="P1898" s="168" t="s">
        <v>1159</v>
      </c>
      <c r="Q1898" s="168" t="s">
        <v>1159</v>
      </c>
      <c r="R1898" s="168" t="s">
        <v>1159</v>
      </c>
      <c r="S1898" s="168" t="s">
        <v>1159</v>
      </c>
      <c r="T1898" s="168" t="s">
        <v>1159</v>
      </c>
      <c r="U1898" s="168" t="s">
        <v>1159</v>
      </c>
      <c r="V1898" s="168" t="s">
        <v>1159</v>
      </c>
      <c r="W1898" s="168" t="s">
        <v>1165</v>
      </c>
      <c r="X1898" s="183" t="s">
        <v>1160</v>
      </c>
      <c r="Y1898" s="168" t="s">
        <v>55</v>
      </c>
      <c r="Z1898" s="170">
        <v>2017011000179</v>
      </c>
      <c r="AA1898" s="170" t="s">
        <v>1238</v>
      </c>
      <c r="AB1898" s="169" t="s">
        <v>1179</v>
      </c>
      <c r="AC1898" s="169" t="s">
        <v>1338</v>
      </c>
      <c r="AD1898" s="170">
        <v>3202035</v>
      </c>
      <c r="AE1898" s="169" t="s">
        <v>1345</v>
      </c>
      <c r="AF1898" s="169" t="s">
        <v>1346</v>
      </c>
      <c r="AG1898" s="168" t="s">
        <v>1311</v>
      </c>
      <c r="AH1898" s="192"/>
    </row>
    <row r="1899" spans="1:34" ht="98.25" customHeight="1" x14ac:dyDescent="0.25">
      <c r="A1899" s="192"/>
      <c r="B1899" s="168" t="s">
        <v>1314</v>
      </c>
      <c r="C1899" s="168" t="s">
        <v>1414</v>
      </c>
      <c r="D1899" s="168" t="s">
        <v>1428</v>
      </c>
      <c r="E1899" s="183" t="s">
        <v>1428</v>
      </c>
      <c r="F1899" s="168" t="s">
        <v>1223</v>
      </c>
      <c r="G1899" s="183" t="s">
        <v>1312</v>
      </c>
      <c r="H1899" s="168" t="s">
        <v>1117</v>
      </c>
      <c r="I1899" s="168" t="s">
        <v>1118</v>
      </c>
      <c r="J1899" s="186">
        <v>30951900</v>
      </c>
      <c r="K1899" s="185"/>
      <c r="L1899" s="168"/>
      <c r="M1899" s="185"/>
      <c r="N1899" s="168"/>
      <c r="O1899" s="168"/>
      <c r="P1899" s="168"/>
      <c r="Q1899" s="168"/>
      <c r="R1899" s="168"/>
      <c r="S1899" s="168"/>
      <c r="T1899" s="168"/>
      <c r="U1899" s="168" t="s">
        <v>1215</v>
      </c>
      <c r="V1899" s="168" t="s">
        <v>1416</v>
      </c>
      <c r="W1899" s="168" t="s">
        <v>1165</v>
      </c>
      <c r="X1899" s="183" t="s">
        <v>1160</v>
      </c>
      <c r="Y1899" s="168" t="s">
        <v>55</v>
      </c>
      <c r="Z1899" s="170">
        <v>2017011000179</v>
      </c>
      <c r="AA1899" s="170" t="s">
        <v>1238</v>
      </c>
      <c r="AB1899" s="169" t="s">
        <v>1224</v>
      </c>
      <c r="AC1899" s="169" t="s">
        <v>1225</v>
      </c>
      <c r="AD1899" s="170">
        <v>3202010</v>
      </c>
      <c r="AE1899" s="169" t="s">
        <v>1226</v>
      </c>
      <c r="AF1899" s="169" t="s">
        <v>1264</v>
      </c>
      <c r="AG1899" s="168" t="s">
        <v>1387</v>
      </c>
      <c r="AH1899" s="192"/>
    </row>
    <row r="1900" spans="1:34" ht="98.25" customHeight="1" x14ac:dyDescent="0.25">
      <c r="A1900" s="192"/>
      <c r="B1900" s="168" t="s">
        <v>1314</v>
      </c>
      <c r="C1900" s="168" t="s">
        <v>1414</v>
      </c>
      <c r="D1900" s="168" t="s">
        <v>1428</v>
      </c>
      <c r="E1900" s="183" t="s">
        <v>1428</v>
      </c>
      <c r="F1900" s="168" t="s">
        <v>1223</v>
      </c>
      <c r="G1900" s="183" t="s">
        <v>1312</v>
      </c>
      <c r="H1900" s="168" t="s">
        <v>1117</v>
      </c>
      <c r="I1900" s="168" t="s">
        <v>1118</v>
      </c>
      <c r="J1900" s="186">
        <v>2618553</v>
      </c>
      <c r="K1900" s="185"/>
      <c r="L1900" s="168"/>
      <c r="M1900" s="185"/>
      <c r="N1900" s="168"/>
      <c r="O1900" s="168"/>
      <c r="P1900" s="168"/>
      <c r="Q1900" s="168"/>
      <c r="R1900" s="168"/>
      <c r="S1900" s="168"/>
      <c r="T1900" s="168"/>
      <c r="U1900" s="168" t="s">
        <v>1215</v>
      </c>
      <c r="V1900" s="168" t="s">
        <v>1416</v>
      </c>
      <c r="W1900" s="168" t="s">
        <v>1165</v>
      </c>
      <c r="X1900" s="183" t="s">
        <v>1160</v>
      </c>
      <c r="Y1900" s="168" t="s">
        <v>55</v>
      </c>
      <c r="Z1900" s="170">
        <v>2017011000179</v>
      </c>
      <c r="AA1900" s="170" t="s">
        <v>1238</v>
      </c>
      <c r="AB1900" s="169" t="s">
        <v>1224</v>
      </c>
      <c r="AC1900" s="169" t="s">
        <v>1225</v>
      </c>
      <c r="AD1900" s="170">
        <v>3202010</v>
      </c>
      <c r="AE1900" s="169" t="s">
        <v>1226</v>
      </c>
      <c r="AF1900" s="169" t="s">
        <v>1264</v>
      </c>
      <c r="AG1900" s="168" t="s">
        <v>1387</v>
      </c>
      <c r="AH1900" s="192"/>
    </row>
    <row r="1901" spans="1:34" ht="98.25" customHeight="1" x14ac:dyDescent="0.25">
      <c r="A1901" s="192"/>
      <c r="B1901" s="168" t="s">
        <v>1314</v>
      </c>
      <c r="C1901" s="168" t="s">
        <v>1414</v>
      </c>
      <c r="D1901" s="168" t="s">
        <v>1428</v>
      </c>
      <c r="E1901" s="183" t="s">
        <v>1428</v>
      </c>
      <c r="F1901" s="168" t="s">
        <v>1116</v>
      </c>
      <c r="G1901" s="183" t="s">
        <v>1158</v>
      </c>
      <c r="H1901" s="168" t="s">
        <v>1117</v>
      </c>
      <c r="I1901" s="168" t="s">
        <v>1118</v>
      </c>
      <c r="J1901" s="186">
        <v>5506800</v>
      </c>
      <c r="K1901" s="185"/>
      <c r="L1901" s="168"/>
      <c r="M1901" s="185"/>
      <c r="N1901" s="168"/>
      <c r="O1901" s="168" t="s">
        <v>1133</v>
      </c>
      <c r="P1901" s="168" t="s">
        <v>1429</v>
      </c>
      <c r="Q1901" s="168"/>
      <c r="R1901" s="168"/>
      <c r="S1901" s="168" t="s">
        <v>1430</v>
      </c>
      <c r="T1901" s="168" t="s">
        <v>1431</v>
      </c>
      <c r="U1901" s="168" t="s">
        <v>1215</v>
      </c>
      <c r="V1901" s="168" t="s">
        <v>1432</v>
      </c>
      <c r="W1901" s="168" t="s">
        <v>1165</v>
      </c>
      <c r="X1901" s="183" t="s">
        <v>1160</v>
      </c>
      <c r="Y1901" s="168" t="s">
        <v>55</v>
      </c>
      <c r="Z1901" s="170">
        <v>2017011000179</v>
      </c>
      <c r="AA1901" s="170" t="s">
        <v>1238</v>
      </c>
      <c r="AB1901" s="169" t="s">
        <v>1224</v>
      </c>
      <c r="AC1901" s="169" t="s">
        <v>1225</v>
      </c>
      <c r="AD1901" s="170">
        <v>3202010</v>
      </c>
      <c r="AE1901" s="169" t="s">
        <v>1226</v>
      </c>
      <c r="AF1901" s="169" t="s">
        <v>1264</v>
      </c>
      <c r="AG1901" s="168" t="s">
        <v>1151</v>
      </c>
      <c r="AH1901" s="192"/>
    </row>
    <row r="1902" spans="1:34" ht="98.25" customHeight="1" x14ac:dyDescent="0.25">
      <c r="A1902" s="192"/>
      <c r="B1902" s="168" t="s">
        <v>1314</v>
      </c>
      <c r="C1902" s="168" t="s">
        <v>1414</v>
      </c>
      <c r="D1902" s="168" t="s">
        <v>1428</v>
      </c>
      <c r="E1902" s="183" t="s">
        <v>1428</v>
      </c>
      <c r="F1902" s="168" t="s">
        <v>1116</v>
      </c>
      <c r="G1902" s="183" t="s">
        <v>1158</v>
      </c>
      <c r="H1902" s="168" t="s">
        <v>1117</v>
      </c>
      <c r="I1902" s="168" t="s">
        <v>1118</v>
      </c>
      <c r="J1902" s="186">
        <v>8754399</v>
      </c>
      <c r="K1902" s="185"/>
      <c r="L1902" s="168"/>
      <c r="M1902" s="185"/>
      <c r="N1902" s="168"/>
      <c r="O1902" s="168" t="s">
        <v>1133</v>
      </c>
      <c r="P1902" s="168" t="s">
        <v>1433</v>
      </c>
      <c r="Q1902" s="168"/>
      <c r="R1902" s="168"/>
      <c r="S1902" s="168" t="s">
        <v>1430</v>
      </c>
      <c r="T1902" s="168" t="s">
        <v>1431</v>
      </c>
      <c r="U1902" s="168" t="s">
        <v>1215</v>
      </c>
      <c r="V1902" s="168" t="s">
        <v>1432</v>
      </c>
      <c r="W1902" s="168" t="s">
        <v>1165</v>
      </c>
      <c r="X1902" s="183" t="s">
        <v>1160</v>
      </c>
      <c r="Y1902" s="168" t="s">
        <v>55</v>
      </c>
      <c r="Z1902" s="170">
        <v>2017011000179</v>
      </c>
      <c r="AA1902" s="170" t="s">
        <v>1238</v>
      </c>
      <c r="AB1902" s="169" t="s">
        <v>1166</v>
      </c>
      <c r="AC1902" s="169" t="s">
        <v>1167</v>
      </c>
      <c r="AD1902" s="170">
        <v>3202032</v>
      </c>
      <c r="AE1902" s="169" t="s">
        <v>1217</v>
      </c>
      <c r="AF1902" s="169" t="s">
        <v>1289</v>
      </c>
      <c r="AG1902" s="168" t="s">
        <v>1128</v>
      </c>
      <c r="AH1902" s="192"/>
    </row>
    <row r="1903" spans="1:34" ht="98.25" customHeight="1" x14ac:dyDescent="0.25">
      <c r="A1903" s="192"/>
      <c r="B1903" s="168" t="s">
        <v>1314</v>
      </c>
      <c r="C1903" s="168" t="s">
        <v>1414</v>
      </c>
      <c r="D1903" s="168" t="s">
        <v>1428</v>
      </c>
      <c r="E1903" s="183" t="s">
        <v>1428</v>
      </c>
      <c r="F1903" s="168" t="s">
        <v>1116</v>
      </c>
      <c r="G1903" s="183" t="s">
        <v>1158</v>
      </c>
      <c r="H1903" s="168" t="s">
        <v>1117</v>
      </c>
      <c r="I1903" s="168" t="s">
        <v>1118</v>
      </c>
      <c r="J1903" s="186">
        <v>4894934</v>
      </c>
      <c r="K1903" s="185"/>
      <c r="L1903" s="168"/>
      <c r="M1903" s="185"/>
      <c r="N1903" s="168"/>
      <c r="O1903" s="168" t="s">
        <v>1133</v>
      </c>
      <c r="P1903" s="168" t="s">
        <v>1433</v>
      </c>
      <c r="Q1903" s="168"/>
      <c r="R1903" s="168"/>
      <c r="S1903" s="168" t="s">
        <v>1430</v>
      </c>
      <c r="T1903" s="168" t="s">
        <v>1431</v>
      </c>
      <c r="U1903" s="168" t="s">
        <v>1215</v>
      </c>
      <c r="V1903" s="168" t="s">
        <v>1432</v>
      </c>
      <c r="W1903" s="168" t="s">
        <v>1165</v>
      </c>
      <c r="X1903" s="183" t="s">
        <v>1160</v>
      </c>
      <c r="Y1903" s="168" t="s">
        <v>55</v>
      </c>
      <c r="Z1903" s="170">
        <v>2017011000179</v>
      </c>
      <c r="AA1903" s="170" t="s">
        <v>1238</v>
      </c>
      <c r="AB1903" s="169" t="s">
        <v>1166</v>
      </c>
      <c r="AC1903" s="169" t="s">
        <v>1167</v>
      </c>
      <c r="AD1903" s="170">
        <v>3202032</v>
      </c>
      <c r="AE1903" s="169" t="s">
        <v>1217</v>
      </c>
      <c r="AF1903" s="169" t="s">
        <v>1289</v>
      </c>
      <c r="AG1903" s="168" t="s">
        <v>1151</v>
      </c>
      <c r="AH1903" s="192"/>
    </row>
    <row r="1904" spans="1:34" ht="98.25" customHeight="1" x14ac:dyDescent="0.25">
      <c r="A1904" s="192"/>
      <c r="B1904" s="168" t="s">
        <v>1314</v>
      </c>
      <c r="C1904" s="168" t="s">
        <v>1414</v>
      </c>
      <c r="D1904" s="168" t="s">
        <v>1428</v>
      </c>
      <c r="E1904" s="183" t="s">
        <v>1428</v>
      </c>
      <c r="F1904" s="168" t="s">
        <v>1116</v>
      </c>
      <c r="G1904" s="183" t="s">
        <v>1158</v>
      </c>
      <c r="H1904" s="168" t="s">
        <v>1117</v>
      </c>
      <c r="I1904" s="168" t="s">
        <v>1118</v>
      </c>
      <c r="J1904" s="184">
        <v>51324000</v>
      </c>
      <c r="K1904" s="185"/>
      <c r="L1904" s="168"/>
      <c r="M1904" s="185"/>
      <c r="N1904" s="168" t="s">
        <v>1298</v>
      </c>
      <c r="O1904" s="168" t="s">
        <v>1133</v>
      </c>
      <c r="P1904" s="168" t="s">
        <v>1441</v>
      </c>
      <c r="Q1904" s="168"/>
      <c r="R1904" s="168" t="s">
        <v>1298</v>
      </c>
      <c r="S1904" s="168" t="s">
        <v>1430</v>
      </c>
      <c r="T1904" s="168" t="s">
        <v>1431</v>
      </c>
      <c r="U1904" s="168" t="s">
        <v>1215</v>
      </c>
      <c r="V1904" s="168" t="s">
        <v>1432</v>
      </c>
      <c r="W1904" s="168" t="s">
        <v>1119</v>
      </c>
      <c r="X1904" s="183" t="s">
        <v>1160</v>
      </c>
      <c r="Y1904" s="168" t="s">
        <v>363</v>
      </c>
      <c r="Z1904" s="170">
        <v>2019011000081</v>
      </c>
      <c r="AA1904" s="170" t="s">
        <v>1161</v>
      </c>
      <c r="AB1904" s="169" t="s">
        <v>1120</v>
      </c>
      <c r="AC1904" s="169" t="s">
        <v>606</v>
      </c>
      <c r="AD1904" s="170">
        <v>3299060</v>
      </c>
      <c r="AE1904" s="169" t="s">
        <v>1135</v>
      </c>
      <c r="AF1904" s="169" t="s">
        <v>607</v>
      </c>
      <c r="AG1904" s="168" t="s">
        <v>1128</v>
      </c>
      <c r="AH1904" s="192"/>
    </row>
    <row r="1905" spans="1:34" ht="98.25" customHeight="1" x14ac:dyDescent="0.25">
      <c r="A1905" s="192"/>
      <c r="B1905" s="168" t="s">
        <v>1314</v>
      </c>
      <c r="C1905" s="168" t="s">
        <v>1414</v>
      </c>
      <c r="D1905" s="168" t="s">
        <v>1442</v>
      </c>
      <c r="E1905" s="183" t="s">
        <v>1442</v>
      </c>
      <c r="F1905" s="168" t="s">
        <v>1116</v>
      </c>
      <c r="G1905" s="183" t="s">
        <v>1158</v>
      </c>
      <c r="H1905" s="168" t="s">
        <v>1117</v>
      </c>
      <c r="I1905" s="168" t="s">
        <v>1118</v>
      </c>
      <c r="J1905" s="184">
        <v>13414000</v>
      </c>
      <c r="K1905" s="185"/>
      <c r="L1905" s="168"/>
      <c r="M1905" s="185"/>
      <c r="N1905" s="168"/>
      <c r="O1905" s="168" t="s">
        <v>1133</v>
      </c>
      <c r="P1905" s="168" t="s">
        <v>1415</v>
      </c>
      <c r="Q1905" s="168"/>
      <c r="R1905" s="168"/>
      <c r="S1905" s="168" t="s">
        <v>1443</v>
      </c>
      <c r="T1905" s="168" t="s">
        <v>1444</v>
      </c>
      <c r="U1905" s="168" t="s">
        <v>1215</v>
      </c>
      <c r="V1905" s="168" t="s">
        <v>1424</v>
      </c>
      <c r="W1905" s="168" t="s">
        <v>1165</v>
      </c>
      <c r="X1905" s="183" t="s">
        <v>1160</v>
      </c>
      <c r="Y1905" s="168" t="s">
        <v>55</v>
      </c>
      <c r="Z1905" s="170">
        <v>2017011000179</v>
      </c>
      <c r="AA1905" s="170" t="s">
        <v>1238</v>
      </c>
      <c r="AB1905" s="169" t="s">
        <v>1166</v>
      </c>
      <c r="AC1905" s="169" t="s">
        <v>1269</v>
      </c>
      <c r="AD1905" s="170">
        <v>3202005</v>
      </c>
      <c r="AE1905" s="169" t="s">
        <v>1273</v>
      </c>
      <c r="AF1905" s="169" t="s">
        <v>1274</v>
      </c>
      <c r="AG1905" s="168" t="s">
        <v>1151</v>
      </c>
      <c r="AH1905" s="192"/>
    </row>
    <row r="1906" spans="1:34" ht="98.25" customHeight="1" x14ac:dyDescent="0.25">
      <c r="A1906" s="192"/>
      <c r="B1906" s="168" t="s">
        <v>1314</v>
      </c>
      <c r="C1906" s="168" t="s">
        <v>1414</v>
      </c>
      <c r="D1906" s="168" t="s">
        <v>1442</v>
      </c>
      <c r="E1906" s="183" t="s">
        <v>1442</v>
      </c>
      <c r="F1906" s="168" t="s">
        <v>1116</v>
      </c>
      <c r="G1906" s="183" t="s">
        <v>1158</v>
      </c>
      <c r="H1906" s="168" t="s">
        <v>1117</v>
      </c>
      <c r="I1906" s="168" t="s">
        <v>1118</v>
      </c>
      <c r="J1906" s="184">
        <v>13414000</v>
      </c>
      <c r="K1906" s="185"/>
      <c r="L1906" s="168"/>
      <c r="M1906" s="185"/>
      <c r="N1906" s="168"/>
      <c r="O1906" s="168" t="s">
        <v>1133</v>
      </c>
      <c r="P1906" s="168" t="s">
        <v>1415</v>
      </c>
      <c r="Q1906" s="168"/>
      <c r="R1906" s="168"/>
      <c r="S1906" s="168" t="s">
        <v>1443</v>
      </c>
      <c r="T1906" s="168" t="s">
        <v>1444</v>
      </c>
      <c r="U1906" s="168" t="s">
        <v>1215</v>
      </c>
      <c r="V1906" s="168" t="s">
        <v>1424</v>
      </c>
      <c r="W1906" s="168" t="s">
        <v>1165</v>
      </c>
      <c r="X1906" s="183" t="s">
        <v>1160</v>
      </c>
      <c r="Y1906" s="168" t="s">
        <v>55</v>
      </c>
      <c r="Z1906" s="170">
        <v>2017011000179</v>
      </c>
      <c r="AA1906" s="170" t="s">
        <v>1238</v>
      </c>
      <c r="AB1906" s="169" t="s">
        <v>1166</v>
      </c>
      <c r="AC1906" s="169" t="s">
        <v>1269</v>
      </c>
      <c r="AD1906" s="170">
        <v>3202005</v>
      </c>
      <c r="AE1906" s="169" t="s">
        <v>1273</v>
      </c>
      <c r="AF1906" s="169" t="s">
        <v>1274</v>
      </c>
      <c r="AG1906" s="168" t="s">
        <v>1151</v>
      </c>
      <c r="AH1906" s="192"/>
    </row>
    <row r="1907" spans="1:34" ht="98.25" customHeight="1" x14ac:dyDescent="0.25">
      <c r="A1907" s="192"/>
      <c r="B1907" s="168" t="s">
        <v>1314</v>
      </c>
      <c r="C1907" s="168" t="s">
        <v>1414</v>
      </c>
      <c r="D1907" s="168" t="s">
        <v>1442</v>
      </c>
      <c r="E1907" s="183" t="s">
        <v>1442</v>
      </c>
      <c r="F1907" s="168" t="s">
        <v>1116</v>
      </c>
      <c r="G1907" s="183" t="s">
        <v>1158</v>
      </c>
      <c r="H1907" s="168" t="s">
        <v>1117</v>
      </c>
      <c r="I1907" s="168" t="s">
        <v>1118</v>
      </c>
      <c r="J1907" s="184">
        <v>13414000</v>
      </c>
      <c r="K1907" s="185"/>
      <c r="L1907" s="168"/>
      <c r="M1907" s="185"/>
      <c r="N1907" s="168"/>
      <c r="O1907" s="168" t="s">
        <v>1133</v>
      </c>
      <c r="P1907" s="168" t="s">
        <v>1415</v>
      </c>
      <c r="Q1907" s="168"/>
      <c r="R1907" s="168"/>
      <c r="S1907" s="168" t="s">
        <v>1443</v>
      </c>
      <c r="T1907" s="168" t="s">
        <v>1444</v>
      </c>
      <c r="U1907" s="168" t="s">
        <v>1215</v>
      </c>
      <c r="V1907" s="168" t="s">
        <v>1424</v>
      </c>
      <c r="W1907" s="168" t="s">
        <v>1165</v>
      </c>
      <c r="X1907" s="183" t="s">
        <v>1160</v>
      </c>
      <c r="Y1907" s="168" t="s">
        <v>55</v>
      </c>
      <c r="Z1907" s="170">
        <v>2017011000179</v>
      </c>
      <c r="AA1907" s="170" t="s">
        <v>1238</v>
      </c>
      <c r="AB1907" s="169" t="s">
        <v>1166</v>
      </c>
      <c r="AC1907" s="169" t="s">
        <v>1269</v>
      </c>
      <c r="AD1907" s="170">
        <v>3202005</v>
      </c>
      <c r="AE1907" s="169" t="s">
        <v>1273</v>
      </c>
      <c r="AF1907" s="169" t="s">
        <v>1274</v>
      </c>
      <c r="AG1907" s="168" t="s">
        <v>1151</v>
      </c>
      <c r="AH1907" s="192"/>
    </row>
    <row r="1908" spans="1:34" ht="98.25" customHeight="1" x14ac:dyDescent="0.25">
      <c r="A1908" s="192"/>
      <c r="B1908" s="168" t="s">
        <v>1314</v>
      </c>
      <c r="C1908" s="168" t="s">
        <v>1414</v>
      </c>
      <c r="D1908" s="168" t="s">
        <v>1442</v>
      </c>
      <c r="E1908" s="183" t="s">
        <v>1442</v>
      </c>
      <c r="F1908" s="168" t="s">
        <v>1116</v>
      </c>
      <c r="G1908" s="183" t="s">
        <v>1158</v>
      </c>
      <c r="H1908" s="168" t="s">
        <v>1117</v>
      </c>
      <c r="I1908" s="168" t="s">
        <v>1118</v>
      </c>
      <c r="J1908" s="184">
        <v>13414000</v>
      </c>
      <c r="K1908" s="185"/>
      <c r="L1908" s="168"/>
      <c r="M1908" s="185"/>
      <c r="N1908" s="168"/>
      <c r="O1908" s="168" t="s">
        <v>1133</v>
      </c>
      <c r="P1908" s="168" t="s">
        <v>1415</v>
      </c>
      <c r="Q1908" s="168"/>
      <c r="R1908" s="168"/>
      <c r="S1908" s="168" t="s">
        <v>1443</v>
      </c>
      <c r="T1908" s="168" t="s">
        <v>1444</v>
      </c>
      <c r="U1908" s="168" t="s">
        <v>1215</v>
      </c>
      <c r="V1908" s="168" t="s">
        <v>1424</v>
      </c>
      <c r="W1908" s="168" t="s">
        <v>1165</v>
      </c>
      <c r="X1908" s="183" t="s">
        <v>1160</v>
      </c>
      <c r="Y1908" s="168" t="s">
        <v>55</v>
      </c>
      <c r="Z1908" s="170">
        <v>2017011000179</v>
      </c>
      <c r="AA1908" s="170" t="s">
        <v>1238</v>
      </c>
      <c r="AB1908" s="169" t="s">
        <v>1166</v>
      </c>
      <c r="AC1908" s="169" t="s">
        <v>1269</v>
      </c>
      <c r="AD1908" s="170">
        <v>3202005</v>
      </c>
      <c r="AE1908" s="169" t="s">
        <v>1273</v>
      </c>
      <c r="AF1908" s="169" t="s">
        <v>1274</v>
      </c>
      <c r="AG1908" s="168" t="s">
        <v>1151</v>
      </c>
      <c r="AH1908" s="192"/>
    </row>
    <row r="1909" spans="1:34" ht="98.25" customHeight="1" x14ac:dyDescent="0.25">
      <c r="A1909" s="192"/>
      <c r="B1909" s="168" t="s">
        <v>1314</v>
      </c>
      <c r="C1909" s="168" t="s">
        <v>1414</v>
      </c>
      <c r="D1909" s="168" t="s">
        <v>1442</v>
      </c>
      <c r="E1909" s="183" t="s">
        <v>1442</v>
      </c>
      <c r="F1909" s="168" t="s">
        <v>1116</v>
      </c>
      <c r="G1909" s="183" t="s">
        <v>1158</v>
      </c>
      <c r="H1909" s="168" t="s">
        <v>1117</v>
      </c>
      <c r="I1909" s="168" t="s">
        <v>1118</v>
      </c>
      <c r="J1909" s="184">
        <v>13414000</v>
      </c>
      <c r="K1909" s="185"/>
      <c r="L1909" s="168"/>
      <c r="M1909" s="185"/>
      <c r="N1909" s="168"/>
      <c r="O1909" s="168" t="s">
        <v>1133</v>
      </c>
      <c r="P1909" s="168" t="s">
        <v>1415</v>
      </c>
      <c r="Q1909" s="168"/>
      <c r="R1909" s="168"/>
      <c r="S1909" s="168" t="s">
        <v>1443</v>
      </c>
      <c r="T1909" s="168" t="s">
        <v>1444</v>
      </c>
      <c r="U1909" s="168" t="s">
        <v>1215</v>
      </c>
      <c r="V1909" s="168" t="s">
        <v>1424</v>
      </c>
      <c r="W1909" s="168" t="s">
        <v>1165</v>
      </c>
      <c r="X1909" s="183" t="s">
        <v>1160</v>
      </c>
      <c r="Y1909" s="168" t="s">
        <v>55</v>
      </c>
      <c r="Z1909" s="170">
        <v>2017011000179</v>
      </c>
      <c r="AA1909" s="170" t="s">
        <v>1238</v>
      </c>
      <c r="AB1909" s="169" t="s">
        <v>1166</v>
      </c>
      <c r="AC1909" s="169" t="s">
        <v>1269</v>
      </c>
      <c r="AD1909" s="170">
        <v>3202005</v>
      </c>
      <c r="AE1909" s="169" t="s">
        <v>1273</v>
      </c>
      <c r="AF1909" s="169" t="s">
        <v>1274</v>
      </c>
      <c r="AG1909" s="168" t="s">
        <v>1151</v>
      </c>
      <c r="AH1909" s="192"/>
    </row>
    <row r="1910" spans="1:34" ht="98.25" customHeight="1" x14ac:dyDescent="0.25">
      <c r="A1910" s="192"/>
      <c r="B1910" s="168" t="s">
        <v>1314</v>
      </c>
      <c r="C1910" s="168" t="s">
        <v>1414</v>
      </c>
      <c r="D1910" s="168" t="s">
        <v>1442</v>
      </c>
      <c r="E1910" s="183" t="s">
        <v>1442</v>
      </c>
      <c r="F1910" s="168" t="s">
        <v>1116</v>
      </c>
      <c r="G1910" s="183" t="s">
        <v>1158</v>
      </c>
      <c r="H1910" s="168" t="s">
        <v>1117</v>
      </c>
      <c r="I1910" s="168" t="s">
        <v>1118</v>
      </c>
      <c r="J1910" s="184">
        <v>13414000</v>
      </c>
      <c r="K1910" s="185"/>
      <c r="L1910" s="168"/>
      <c r="M1910" s="185"/>
      <c r="N1910" s="168"/>
      <c r="O1910" s="168" t="s">
        <v>1133</v>
      </c>
      <c r="P1910" s="168" t="s">
        <v>1415</v>
      </c>
      <c r="Q1910" s="168"/>
      <c r="R1910" s="168"/>
      <c r="S1910" s="168" t="s">
        <v>1443</v>
      </c>
      <c r="T1910" s="168" t="s">
        <v>1444</v>
      </c>
      <c r="U1910" s="168" t="s">
        <v>1215</v>
      </c>
      <c r="V1910" s="168" t="s">
        <v>1424</v>
      </c>
      <c r="W1910" s="168" t="s">
        <v>1165</v>
      </c>
      <c r="X1910" s="183" t="s">
        <v>1160</v>
      </c>
      <c r="Y1910" s="168" t="s">
        <v>55</v>
      </c>
      <c r="Z1910" s="170">
        <v>2017011000179</v>
      </c>
      <c r="AA1910" s="170" t="s">
        <v>1238</v>
      </c>
      <c r="AB1910" s="169" t="s">
        <v>1166</v>
      </c>
      <c r="AC1910" s="169" t="s">
        <v>1269</v>
      </c>
      <c r="AD1910" s="170">
        <v>3202005</v>
      </c>
      <c r="AE1910" s="169" t="s">
        <v>1273</v>
      </c>
      <c r="AF1910" s="169" t="s">
        <v>1274</v>
      </c>
      <c r="AG1910" s="168" t="s">
        <v>1151</v>
      </c>
      <c r="AH1910" s="192"/>
    </row>
    <row r="1911" spans="1:34" ht="98.25" customHeight="1" x14ac:dyDescent="0.25">
      <c r="A1911" s="192"/>
      <c r="B1911" s="168" t="s">
        <v>1314</v>
      </c>
      <c r="C1911" s="168" t="s">
        <v>1414</v>
      </c>
      <c r="D1911" s="168" t="s">
        <v>1442</v>
      </c>
      <c r="E1911" s="183" t="s">
        <v>1442</v>
      </c>
      <c r="F1911" s="168" t="s">
        <v>1116</v>
      </c>
      <c r="G1911" s="183" t="s">
        <v>1158</v>
      </c>
      <c r="H1911" s="168" t="s">
        <v>1117</v>
      </c>
      <c r="I1911" s="168" t="s">
        <v>1118</v>
      </c>
      <c r="J1911" s="184">
        <v>13414000</v>
      </c>
      <c r="K1911" s="185"/>
      <c r="L1911" s="168"/>
      <c r="M1911" s="185"/>
      <c r="N1911" s="168"/>
      <c r="O1911" s="168" t="s">
        <v>1133</v>
      </c>
      <c r="P1911" s="168" t="s">
        <v>1415</v>
      </c>
      <c r="Q1911" s="168"/>
      <c r="R1911" s="168"/>
      <c r="S1911" s="168" t="s">
        <v>1443</v>
      </c>
      <c r="T1911" s="168" t="s">
        <v>1444</v>
      </c>
      <c r="U1911" s="168" t="s">
        <v>1215</v>
      </c>
      <c r="V1911" s="168" t="s">
        <v>1424</v>
      </c>
      <c r="W1911" s="168" t="s">
        <v>1165</v>
      </c>
      <c r="X1911" s="183" t="s">
        <v>1160</v>
      </c>
      <c r="Y1911" s="168" t="s">
        <v>55</v>
      </c>
      <c r="Z1911" s="170">
        <v>2017011000179</v>
      </c>
      <c r="AA1911" s="170" t="s">
        <v>1238</v>
      </c>
      <c r="AB1911" s="169" t="s">
        <v>1166</v>
      </c>
      <c r="AC1911" s="169" t="s">
        <v>1269</v>
      </c>
      <c r="AD1911" s="170">
        <v>3202005</v>
      </c>
      <c r="AE1911" s="169" t="s">
        <v>1273</v>
      </c>
      <c r="AF1911" s="169" t="s">
        <v>1274</v>
      </c>
      <c r="AG1911" s="168" t="s">
        <v>1151</v>
      </c>
      <c r="AH1911" s="192"/>
    </row>
    <row r="1912" spans="1:34" ht="98.25" customHeight="1" x14ac:dyDescent="0.25">
      <c r="A1912" s="192"/>
      <c r="B1912" s="168" t="s">
        <v>1314</v>
      </c>
      <c r="C1912" s="168" t="s">
        <v>1414</v>
      </c>
      <c r="D1912" s="168" t="s">
        <v>1442</v>
      </c>
      <c r="E1912" s="183" t="s">
        <v>1442</v>
      </c>
      <c r="F1912" s="168" t="s">
        <v>1116</v>
      </c>
      <c r="G1912" s="183" t="s">
        <v>1158</v>
      </c>
      <c r="H1912" s="168" t="s">
        <v>1117</v>
      </c>
      <c r="I1912" s="168" t="s">
        <v>1118</v>
      </c>
      <c r="J1912" s="184">
        <v>13414000</v>
      </c>
      <c r="K1912" s="185"/>
      <c r="L1912" s="168"/>
      <c r="M1912" s="185"/>
      <c r="N1912" s="168"/>
      <c r="O1912" s="168" t="s">
        <v>1133</v>
      </c>
      <c r="P1912" s="168" t="s">
        <v>1415</v>
      </c>
      <c r="Q1912" s="168"/>
      <c r="R1912" s="168"/>
      <c r="S1912" s="168" t="s">
        <v>1443</v>
      </c>
      <c r="T1912" s="168" t="s">
        <v>1444</v>
      </c>
      <c r="U1912" s="168" t="s">
        <v>1215</v>
      </c>
      <c r="V1912" s="168" t="s">
        <v>1424</v>
      </c>
      <c r="W1912" s="168" t="s">
        <v>1165</v>
      </c>
      <c r="X1912" s="183" t="s">
        <v>1160</v>
      </c>
      <c r="Y1912" s="168" t="s">
        <v>55</v>
      </c>
      <c r="Z1912" s="170">
        <v>2017011000179</v>
      </c>
      <c r="AA1912" s="170" t="s">
        <v>1238</v>
      </c>
      <c r="AB1912" s="169" t="s">
        <v>1166</v>
      </c>
      <c r="AC1912" s="169" t="s">
        <v>1269</v>
      </c>
      <c r="AD1912" s="170">
        <v>3202005</v>
      </c>
      <c r="AE1912" s="169" t="s">
        <v>1273</v>
      </c>
      <c r="AF1912" s="169" t="s">
        <v>1274</v>
      </c>
      <c r="AG1912" s="168" t="s">
        <v>1151</v>
      </c>
      <c r="AH1912" s="192"/>
    </row>
    <row r="1913" spans="1:34" ht="98.25" customHeight="1" x14ac:dyDescent="0.25">
      <c r="A1913" s="192"/>
      <c r="B1913" s="168" t="s">
        <v>1314</v>
      </c>
      <c r="C1913" s="168" t="s">
        <v>1414</v>
      </c>
      <c r="D1913" s="168" t="s">
        <v>1442</v>
      </c>
      <c r="E1913" s="183" t="s">
        <v>1442</v>
      </c>
      <c r="F1913" s="168" t="s">
        <v>1116</v>
      </c>
      <c r="G1913" s="183" t="s">
        <v>1158</v>
      </c>
      <c r="H1913" s="168" t="s">
        <v>1117</v>
      </c>
      <c r="I1913" s="168" t="s">
        <v>1118</v>
      </c>
      <c r="J1913" s="184">
        <v>26714000</v>
      </c>
      <c r="K1913" s="185"/>
      <c r="L1913" s="168"/>
      <c r="M1913" s="185"/>
      <c r="N1913" s="168"/>
      <c r="O1913" s="168" t="s">
        <v>1133</v>
      </c>
      <c r="P1913" s="168" t="s">
        <v>1415</v>
      </c>
      <c r="Q1913" s="168"/>
      <c r="R1913" s="168"/>
      <c r="S1913" s="168" t="s">
        <v>1443</v>
      </c>
      <c r="T1913" s="168" t="s">
        <v>1444</v>
      </c>
      <c r="U1913" s="168" t="s">
        <v>1215</v>
      </c>
      <c r="V1913" s="168" t="s">
        <v>1424</v>
      </c>
      <c r="W1913" s="168" t="s">
        <v>1165</v>
      </c>
      <c r="X1913" s="183" t="s">
        <v>1160</v>
      </c>
      <c r="Y1913" s="168" t="s">
        <v>55</v>
      </c>
      <c r="Z1913" s="170">
        <v>2017011000179</v>
      </c>
      <c r="AA1913" s="170" t="s">
        <v>1238</v>
      </c>
      <c r="AB1913" s="169" t="s">
        <v>1166</v>
      </c>
      <c r="AC1913" s="169" t="s">
        <v>1269</v>
      </c>
      <c r="AD1913" s="170">
        <v>3202005</v>
      </c>
      <c r="AE1913" s="169" t="s">
        <v>1270</v>
      </c>
      <c r="AF1913" s="169" t="s">
        <v>1272</v>
      </c>
      <c r="AG1913" s="168" t="s">
        <v>1128</v>
      </c>
      <c r="AH1913" s="192"/>
    </row>
    <row r="1914" spans="1:34" ht="98.25" customHeight="1" x14ac:dyDescent="0.25">
      <c r="A1914" s="192"/>
      <c r="B1914" s="168" t="s">
        <v>1314</v>
      </c>
      <c r="C1914" s="168" t="s">
        <v>1414</v>
      </c>
      <c r="D1914" s="168" t="s">
        <v>1442</v>
      </c>
      <c r="E1914" s="183" t="s">
        <v>1442</v>
      </c>
      <c r="F1914" s="168" t="s">
        <v>1116</v>
      </c>
      <c r="G1914" s="183" t="s">
        <v>1158</v>
      </c>
      <c r="H1914" s="168" t="s">
        <v>1117</v>
      </c>
      <c r="I1914" s="168" t="s">
        <v>1118</v>
      </c>
      <c r="J1914" s="184">
        <v>44304000</v>
      </c>
      <c r="K1914" s="185"/>
      <c r="L1914" s="168"/>
      <c r="M1914" s="185"/>
      <c r="N1914" s="168"/>
      <c r="O1914" s="168" t="s">
        <v>1133</v>
      </c>
      <c r="P1914" s="168" t="s">
        <v>1415</v>
      </c>
      <c r="Q1914" s="168"/>
      <c r="R1914" s="168"/>
      <c r="S1914" s="168" t="s">
        <v>1443</v>
      </c>
      <c r="T1914" s="168" t="s">
        <v>1444</v>
      </c>
      <c r="U1914" s="168" t="s">
        <v>1215</v>
      </c>
      <c r="V1914" s="168" t="s">
        <v>1424</v>
      </c>
      <c r="W1914" s="168" t="s">
        <v>1165</v>
      </c>
      <c r="X1914" s="183" t="s">
        <v>1160</v>
      </c>
      <c r="Y1914" s="168" t="s">
        <v>55</v>
      </c>
      <c r="Z1914" s="170">
        <v>2017011000179</v>
      </c>
      <c r="AA1914" s="170" t="s">
        <v>1238</v>
      </c>
      <c r="AB1914" s="169" t="s">
        <v>1166</v>
      </c>
      <c r="AC1914" s="169" t="s">
        <v>1269</v>
      </c>
      <c r="AD1914" s="170">
        <v>3202005</v>
      </c>
      <c r="AE1914" s="169" t="s">
        <v>1270</v>
      </c>
      <c r="AF1914" s="169" t="s">
        <v>1272</v>
      </c>
      <c r="AG1914" s="168" t="s">
        <v>1128</v>
      </c>
      <c r="AH1914" s="192"/>
    </row>
    <row r="1915" spans="1:34" ht="98.25" customHeight="1" x14ac:dyDescent="0.25">
      <c r="A1915" s="192"/>
      <c r="B1915" s="168" t="s">
        <v>1314</v>
      </c>
      <c r="C1915" s="168" t="s">
        <v>1414</v>
      </c>
      <c r="D1915" s="168" t="s">
        <v>1442</v>
      </c>
      <c r="E1915" s="183" t="s">
        <v>1442</v>
      </c>
      <c r="F1915" s="168" t="s">
        <v>1223</v>
      </c>
      <c r="G1915" s="183" t="s">
        <v>1312</v>
      </c>
      <c r="H1915" s="168" t="s">
        <v>1117</v>
      </c>
      <c r="I1915" s="168" t="s">
        <v>1118</v>
      </c>
      <c r="J1915" s="184">
        <v>165620000</v>
      </c>
      <c r="K1915" s="185"/>
      <c r="L1915" s="168"/>
      <c r="M1915" s="185"/>
      <c r="N1915" s="168"/>
      <c r="O1915" s="168" t="s">
        <v>1133</v>
      </c>
      <c r="P1915" s="168" t="s">
        <v>1415</v>
      </c>
      <c r="Q1915" s="168"/>
      <c r="R1915" s="168"/>
      <c r="S1915" s="168" t="s">
        <v>1443</v>
      </c>
      <c r="T1915" s="168" t="s">
        <v>1444</v>
      </c>
      <c r="U1915" s="168" t="s">
        <v>1215</v>
      </c>
      <c r="V1915" s="168" t="s">
        <v>1424</v>
      </c>
      <c r="W1915" s="168" t="s">
        <v>1165</v>
      </c>
      <c r="X1915" s="183" t="s">
        <v>1160</v>
      </c>
      <c r="Y1915" s="168" t="s">
        <v>55</v>
      </c>
      <c r="Z1915" s="170">
        <v>2017011000179</v>
      </c>
      <c r="AA1915" s="170" t="s">
        <v>1238</v>
      </c>
      <c r="AB1915" s="169" t="s">
        <v>1166</v>
      </c>
      <c r="AC1915" s="169" t="s">
        <v>1269</v>
      </c>
      <c r="AD1915" s="170">
        <v>3202005</v>
      </c>
      <c r="AE1915" s="169" t="s">
        <v>1273</v>
      </c>
      <c r="AF1915" s="169" t="s">
        <v>1274</v>
      </c>
      <c r="AG1915" s="168" t="s">
        <v>1192</v>
      </c>
      <c r="AH1915" s="192"/>
    </row>
    <row r="1916" spans="1:34" ht="98.25" customHeight="1" x14ac:dyDescent="0.25">
      <c r="A1916" s="192"/>
      <c r="B1916" s="168" t="s">
        <v>1314</v>
      </c>
      <c r="C1916" s="168" t="s">
        <v>1414</v>
      </c>
      <c r="D1916" s="168" t="s">
        <v>1442</v>
      </c>
      <c r="E1916" s="183" t="s">
        <v>1442</v>
      </c>
      <c r="F1916" s="168" t="s">
        <v>1116</v>
      </c>
      <c r="G1916" s="183" t="s">
        <v>1158</v>
      </c>
      <c r="H1916" s="168" t="s">
        <v>1117</v>
      </c>
      <c r="I1916" s="168" t="s">
        <v>1118</v>
      </c>
      <c r="J1916" s="184">
        <v>15532000</v>
      </c>
      <c r="K1916" s="185"/>
      <c r="L1916" s="168"/>
      <c r="M1916" s="185"/>
      <c r="N1916" s="168"/>
      <c r="O1916" s="168" t="s">
        <v>1183</v>
      </c>
      <c r="P1916" s="168" t="s">
        <v>1445</v>
      </c>
      <c r="Q1916" s="168"/>
      <c r="R1916" s="168"/>
      <c r="S1916" s="168" t="s">
        <v>1446</v>
      </c>
      <c r="T1916" s="168" t="s">
        <v>1447</v>
      </c>
      <c r="U1916" s="168" t="s">
        <v>1215</v>
      </c>
      <c r="V1916" s="168" t="s">
        <v>1424</v>
      </c>
      <c r="W1916" s="168" t="s">
        <v>1165</v>
      </c>
      <c r="X1916" s="183" t="s">
        <v>1160</v>
      </c>
      <c r="Y1916" s="168" t="s">
        <v>55</v>
      </c>
      <c r="Z1916" s="170">
        <v>2017011000179</v>
      </c>
      <c r="AA1916" s="170" t="s">
        <v>1238</v>
      </c>
      <c r="AB1916" s="169" t="s">
        <v>1179</v>
      </c>
      <c r="AC1916" s="169" t="s">
        <v>1180</v>
      </c>
      <c r="AD1916" s="170">
        <v>3202008</v>
      </c>
      <c r="AE1916" s="169" t="s">
        <v>1181</v>
      </c>
      <c r="AF1916" s="169" t="s">
        <v>1286</v>
      </c>
      <c r="AG1916" s="168" t="s">
        <v>1151</v>
      </c>
      <c r="AH1916" s="192"/>
    </row>
    <row r="1917" spans="1:34" ht="98.25" customHeight="1" x14ac:dyDescent="0.25">
      <c r="A1917" s="192"/>
      <c r="B1917" s="168" t="s">
        <v>1314</v>
      </c>
      <c r="C1917" s="168" t="s">
        <v>1414</v>
      </c>
      <c r="D1917" s="168" t="s">
        <v>1442</v>
      </c>
      <c r="E1917" s="183" t="s">
        <v>1442</v>
      </c>
      <c r="F1917" s="168" t="s">
        <v>1116</v>
      </c>
      <c r="G1917" s="183" t="s">
        <v>1158</v>
      </c>
      <c r="H1917" s="168" t="s">
        <v>1117</v>
      </c>
      <c r="I1917" s="168" t="s">
        <v>1118</v>
      </c>
      <c r="J1917" s="184">
        <v>15532000</v>
      </c>
      <c r="K1917" s="185"/>
      <c r="L1917" s="168"/>
      <c r="M1917" s="185"/>
      <c r="N1917" s="168"/>
      <c r="O1917" s="168" t="s">
        <v>1183</v>
      </c>
      <c r="P1917" s="168" t="s">
        <v>1445</v>
      </c>
      <c r="Q1917" s="168"/>
      <c r="R1917" s="168"/>
      <c r="S1917" s="168" t="s">
        <v>1446</v>
      </c>
      <c r="T1917" s="168" t="s">
        <v>1447</v>
      </c>
      <c r="U1917" s="168" t="s">
        <v>1215</v>
      </c>
      <c r="V1917" s="168" t="s">
        <v>1424</v>
      </c>
      <c r="W1917" s="168" t="s">
        <v>1165</v>
      </c>
      <c r="X1917" s="183" t="s">
        <v>1160</v>
      </c>
      <c r="Y1917" s="168" t="s">
        <v>55</v>
      </c>
      <c r="Z1917" s="170">
        <v>2017011000179</v>
      </c>
      <c r="AA1917" s="170" t="s">
        <v>1238</v>
      </c>
      <c r="AB1917" s="169" t="s">
        <v>1179</v>
      </c>
      <c r="AC1917" s="169" t="s">
        <v>1180</v>
      </c>
      <c r="AD1917" s="170">
        <v>3202008</v>
      </c>
      <c r="AE1917" s="169" t="s">
        <v>1181</v>
      </c>
      <c r="AF1917" s="169" t="s">
        <v>1286</v>
      </c>
      <c r="AG1917" s="168" t="s">
        <v>1151</v>
      </c>
      <c r="AH1917" s="192"/>
    </row>
    <row r="1918" spans="1:34" ht="98.25" customHeight="1" x14ac:dyDescent="0.25">
      <c r="A1918" s="192"/>
      <c r="B1918" s="168" t="s">
        <v>1314</v>
      </c>
      <c r="C1918" s="168" t="s">
        <v>1414</v>
      </c>
      <c r="D1918" s="168" t="s">
        <v>1442</v>
      </c>
      <c r="E1918" s="183" t="s">
        <v>1442</v>
      </c>
      <c r="F1918" s="168" t="s">
        <v>1116</v>
      </c>
      <c r="G1918" s="183" t="s">
        <v>1158</v>
      </c>
      <c r="H1918" s="168" t="s">
        <v>1117</v>
      </c>
      <c r="I1918" s="168" t="s">
        <v>1118</v>
      </c>
      <c r="J1918" s="184">
        <v>15532000</v>
      </c>
      <c r="K1918" s="185"/>
      <c r="L1918" s="168"/>
      <c r="M1918" s="185"/>
      <c r="N1918" s="168"/>
      <c r="O1918" s="168" t="s">
        <v>1183</v>
      </c>
      <c r="P1918" s="168" t="s">
        <v>1445</v>
      </c>
      <c r="Q1918" s="168"/>
      <c r="R1918" s="168"/>
      <c r="S1918" s="168" t="s">
        <v>1446</v>
      </c>
      <c r="T1918" s="168" t="s">
        <v>1447</v>
      </c>
      <c r="U1918" s="168" t="s">
        <v>1215</v>
      </c>
      <c r="V1918" s="168" t="s">
        <v>1424</v>
      </c>
      <c r="W1918" s="168" t="s">
        <v>1165</v>
      </c>
      <c r="X1918" s="183" t="s">
        <v>1160</v>
      </c>
      <c r="Y1918" s="168" t="s">
        <v>55</v>
      </c>
      <c r="Z1918" s="170">
        <v>2017011000179</v>
      </c>
      <c r="AA1918" s="170" t="s">
        <v>1238</v>
      </c>
      <c r="AB1918" s="169" t="s">
        <v>1179</v>
      </c>
      <c r="AC1918" s="169" t="s">
        <v>1180</v>
      </c>
      <c r="AD1918" s="170">
        <v>3202008</v>
      </c>
      <c r="AE1918" s="169" t="s">
        <v>1181</v>
      </c>
      <c r="AF1918" s="169" t="s">
        <v>1286</v>
      </c>
      <c r="AG1918" s="168" t="s">
        <v>1151</v>
      </c>
      <c r="AH1918" s="192"/>
    </row>
    <row r="1919" spans="1:34" ht="98.25" customHeight="1" x14ac:dyDescent="0.25">
      <c r="A1919" s="192"/>
      <c r="B1919" s="168" t="s">
        <v>1314</v>
      </c>
      <c r="C1919" s="168" t="s">
        <v>1414</v>
      </c>
      <c r="D1919" s="168" t="s">
        <v>1442</v>
      </c>
      <c r="E1919" s="183" t="s">
        <v>1442</v>
      </c>
      <c r="F1919" s="168" t="s">
        <v>1116</v>
      </c>
      <c r="G1919" s="183" t="s">
        <v>1158</v>
      </c>
      <c r="H1919" s="168" t="s">
        <v>1117</v>
      </c>
      <c r="I1919" s="168" t="s">
        <v>1118</v>
      </c>
      <c r="J1919" s="184">
        <v>15532000</v>
      </c>
      <c r="K1919" s="185"/>
      <c r="L1919" s="168"/>
      <c r="M1919" s="185"/>
      <c r="N1919" s="168"/>
      <c r="O1919" s="168" t="s">
        <v>1183</v>
      </c>
      <c r="P1919" s="168" t="s">
        <v>1445</v>
      </c>
      <c r="Q1919" s="168"/>
      <c r="R1919" s="168"/>
      <c r="S1919" s="168" t="s">
        <v>1446</v>
      </c>
      <c r="T1919" s="168" t="s">
        <v>1447</v>
      </c>
      <c r="U1919" s="168" t="s">
        <v>1215</v>
      </c>
      <c r="V1919" s="168" t="s">
        <v>1424</v>
      </c>
      <c r="W1919" s="168" t="s">
        <v>1165</v>
      </c>
      <c r="X1919" s="183" t="s">
        <v>1160</v>
      </c>
      <c r="Y1919" s="168" t="s">
        <v>55</v>
      </c>
      <c r="Z1919" s="170">
        <v>2017011000179</v>
      </c>
      <c r="AA1919" s="170" t="s">
        <v>1238</v>
      </c>
      <c r="AB1919" s="169" t="s">
        <v>1179</v>
      </c>
      <c r="AC1919" s="169" t="s">
        <v>1180</v>
      </c>
      <c r="AD1919" s="170">
        <v>3202008</v>
      </c>
      <c r="AE1919" s="169" t="s">
        <v>1181</v>
      </c>
      <c r="AF1919" s="169" t="s">
        <v>1286</v>
      </c>
      <c r="AG1919" s="168" t="s">
        <v>1151</v>
      </c>
      <c r="AH1919" s="192"/>
    </row>
    <row r="1920" spans="1:34" ht="98.25" customHeight="1" x14ac:dyDescent="0.25">
      <c r="A1920" s="192"/>
      <c r="B1920" s="168" t="s">
        <v>1314</v>
      </c>
      <c r="C1920" s="168" t="s">
        <v>1414</v>
      </c>
      <c r="D1920" s="168" t="s">
        <v>1442</v>
      </c>
      <c r="E1920" s="183" t="s">
        <v>1442</v>
      </c>
      <c r="F1920" s="168" t="s">
        <v>1116</v>
      </c>
      <c r="G1920" s="183" t="s">
        <v>1158</v>
      </c>
      <c r="H1920" s="168" t="s">
        <v>1117</v>
      </c>
      <c r="I1920" s="168" t="s">
        <v>1118</v>
      </c>
      <c r="J1920" s="184">
        <v>15532000</v>
      </c>
      <c r="K1920" s="185"/>
      <c r="L1920" s="168"/>
      <c r="M1920" s="185"/>
      <c r="N1920" s="168"/>
      <c r="O1920" s="168" t="s">
        <v>1183</v>
      </c>
      <c r="P1920" s="168" t="s">
        <v>1445</v>
      </c>
      <c r="Q1920" s="168"/>
      <c r="R1920" s="168"/>
      <c r="S1920" s="168" t="s">
        <v>1446</v>
      </c>
      <c r="T1920" s="168" t="s">
        <v>1447</v>
      </c>
      <c r="U1920" s="168" t="s">
        <v>1215</v>
      </c>
      <c r="V1920" s="168" t="s">
        <v>1424</v>
      </c>
      <c r="W1920" s="168" t="s">
        <v>1165</v>
      </c>
      <c r="X1920" s="183" t="s">
        <v>1160</v>
      </c>
      <c r="Y1920" s="168" t="s">
        <v>55</v>
      </c>
      <c r="Z1920" s="170">
        <v>2017011000179</v>
      </c>
      <c r="AA1920" s="170" t="s">
        <v>1238</v>
      </c>
      <c r="AB1920" s="169" t="s">
        <v>1179</v>
      </c>
      <c r="AC1920" s="169" t="s">
        <v>1180</v>
      </c>
      <c r="AD1920" s="170">
        <v>3202008</v>
      </c>
      <c r="AE1920" s="169" t="s">
        <v>1181</v>
      </c>
      <c r="AF1920" s="169" t="s">
        <v>1286</v>
      </c>
      <c r="AG1920" s="168" t="s">
        <v>1151</v>
      </c>
      <c r="AH1920" s="192"/>
    </row>
    <row r="1921" spans="1:34" ht="98.25" customHeight="1" x14ac:dyDescent="0.25">
      <c r="A1921" s="192"/>
      <c r="B1921" s="168" t="s">
        <v>1314</v>
      </c>
      <c r="C1921" s="168" t="s">
        <v>1414</v>
      </c>
      <c r="D1921" s="168" t="s">
        <v>1442</v>
      </c>
      <c r="E1921" s="183" t="s">
        <v>1442</v>
      </c>
      <c r="F1921" s="168" t="s">
        <v>1116</v>
      </c>
      <c r="G1921" s="183" t="s">
        <v>1158</v>
      </c>
      <c r="H1921" s="168" t="s">
        <v>1117</v>
      </c>
      <c r="I1921" s="168" t="s">
        <v>1118</v>
      </c>
      <c r="J1921" s="184">
        <v>17405848</v>
      </c>
      <c r="K1921" s="185"/>
      <c r="L1921" s="168"/>
      <c r="M1921" s="185"/>
      <c r="N1921" s="168"/>
      <c r="O1921" s="168" t="s">
        <v>1183</v>
      </c>
      <c r="P1921" s="168" t="s">
        <v>1445</v>
      </c>
      <c r="Q1921" s="168"/>
      <c r="R1921" s="168"/>
      <c r="S1921" s="168" t="s">
        <v>1446</v>
      </c>
      <c r="T1921" s="168" t="s">
        <v>1447</v>
      </c>
      <c r="U1921" s="168" t="s">
        <v>1215</v>
      </c>
      <c r="V1921" s="168" t="s">
        <v>1424</v>
      </c>
      <c r="W1921" s="168" t="s">
        <v>1165</v>
      </c>
      <c r="X1921" s="183" t="s">
        <v>1160</v>
      </c>
      <c r="Y1921" s="168" t="s">
        <v>55</v>
      </c>
      <c r="Z1921" s="170">
        <v>2017011000179</v>
      </c>
      <c r="AA1921" s="170" t="s">
        <v>1238</v>
      </c>
      <c r="AB1921" s="169" t="s">
        <v>1179</v>
      </c>
      <c r="AC1921" s="169" t="s">
        <v>1180</v>
      </c>
      <c r="AD1921" s="170">
        <v>3202008</v>
      </c>
      <c r="AE1921" s="169" t="s">
        <v>1181</v>
      </c>
      <c r="AF1921" s="169" t="s">
        <v>1286</v>
      </c>
      <c r="AG1921" s="168" t="s">
        <v>1151</v>
      </c>
      <c r="AH1921" s="192"/>
    </row>
    <row r="1922" spans="1:34" ht="98.25" customHeight="1" x14ac:dyDescent="0.25">
      <c r="A1922" s="192"/>
      <c r="B1922" s="168" t="s">
        <v>1314</v>
      </c>
      <c r="C1922" s="168" t="s">
        <v>1414</v>
      </c>
      <c r="D1922" s="168" t="s">
        <v>1442</v>
      </c>
      <c r="E1922" s="183" t="s">
        <v>1442</v>
      </c>
      <c r="F1922" s="168" t="s">
        <v>1116</v>
      </c>
      <c r="G1922" s="183" t="s">
        <v>1158</v>
      </c>
      <c r="H1922" s="168" t="s">
        <v>1117</v>
      </c>
      <c r="I1922" s="168" t="s">
        <v>1118</v>
      </c>
      <c r="J1922" s="184">
        <v>36551900</v>
      </c>
      <c r="K1922" s="185"/>
      <c r="L1922" s="168"/>
      <c r="M1922" s="185"/>
      <c r="N1922" s="168"/>
      <c r="O1922" s="168" t="s">
        <v>1183</v>
      </c>
      <c r="P1922" s="168" t="s">
        <v>1445</v>
      </c>
      <c r="Q1922" s="168"/>
      <c r="R1922" s="168"/>
      <c r="S1922" s="168" t="s">
        <v>1446</v>
      </c>
      <c r="T1922" s="168" t="s">
        <v>1448</v>
      </c>
      <c r="U1922" s="168" t="s">
        <v>1215</v>
      </c>
      <c r="V1922" s="168" t="s">
        <v>1424</v>
      </c>
      <c r="W1922" s="168" t="s">
        <v>1165</v>
      </c>
      <c r="X1922" s="183" t="s">
        <v>1160</v>
      </c>
      <c r="Y1922" s="168" t="s">
        <v>55</v>
      </c>
      <c r="Z1922" s="170">
        <v>2017011000179</v>
      </c>
      <c r="AA1922" s="170" t="s">
        <v>1238</v>
      </c>
      <c r="AB1922" s="169" t="s">
        <v>1179</v>
      </c>
      <c r="AC1922" s="169" t="s">
        <v>1180</v>
      </c>
      <c r="AD1922" s="170">
        <v>3202008</v>
      </c>
      <c r="AE1922" s="169" t="s">
        <v>1181</v>
      </c>
      <c r="AF1922" s="169" t="s">
        <v>1286</v>
      </c>
      <c r="AG1922" s="168" t="s">
        <v>1128</v>
      </c>
      <c r="AH1922" s="192"/>
    </row>
    <row r="1923" spans="1:34" ht="98.25" customHeight="1" x14ac:dyDescent="0.25">
      <c r="A1923" s="192"/>
      <c r="B1923" s="168" t="s">
        <v>1314</v>
      </c>
      <c r="C1923" s="168" t="s">
        <v>1414</v>
      </c>
      <c r="D1923" s="168" t="s">
        <v>1442</v>
      </c>
      <c r="E1923" s="183" t="s">
        <v>1442</v>
      </c>
      <c r="F1923" s="168" t="s">
        <v>1116</v>
      </c>
      <c r="G1923" s="183" t="s">
        <v>1158</v>
      </c>
      <c r="H1923" s="168" t="s">
        <v>1117</v>
      </c>
      <c r="I1923" s="168" t="s">
        <v>1118</v>
      </c>
      <c r="J1923" s="184">
        <v>41278533</v>
      </c>
      <c r="K1923" s="185"/>
      <c r="L1923" s="168"/>
      <c r="M1923" s="185"/>
      <c r="N1923" s="168"/>
      <c r="O1923" s="168" t="s">
        <v>1183</v>
      </c>
      <c r="P1923" s="168" t="s">
        <v>1445</v>
      </c>
      <c r="Q1923" s="168"/>
      <c r="R1923" s="168"/>
      <c r="S1923" s="168" t="s">
        <v>1446</v>
      </c>
      <c r="T1923" s="168" t="s">
        <v>1448</v>
      </c>
      <c r="U1923" s="168" t="s">
        <v>1215</v>
      </c>
      <c r="V1923" s="168" t="s">
        <v>1424</v>
      </c>
      <c r="W1923" s="168" t="s">
        <v>1165</v>
      </c>
      <c r="X1923" s="183" t="s">
        <v>1160</v>
      </c>
      <c r="Y1923" s="168" t="s">
        <v>55</v>
      </c>
      <c r="Z1923" s="170">
        <v>2017011000179</v>
      </c>
      <c r="AA1923" s="170" t="s">
        <v>1238</v>
      </c>
      <c r="AB1923" s="169" t="s">
        <v>1179</v>
      </c>
      <c r="AC1923" s="169" t="s">
        <v>1180</v>
      </c>
      <c r="AD1923" s="170">
        <v>3202008</v>
      </c>
      <c r="AE1923" s="169" t="s">
        <v>1181</v>
      </c>
      <c r="AF1923" s="169" t="s">
        <v>1286</v>
      </c>
      <c r="AG1923" s="168" t="s">
        <v>1128</v>
      </c>
      <c r="AH1923" s="192"/>
    </row>
    <row r="1924" spans="1:34" ht="98.25" customHeight="1" x14ac:dyDescent="0.25">
      <c r="A1924" s="192"/>
      <c r="B1924" s="168" t="s">
        <v>1314</v>
      </c>
      <c r="C1924" s="168" t="s">
        <v>1414</v>
      </c>
      <c r="D1924" s="168" t="s">
        <v>1442</v>
      </c>
      <c r="E1924" s="183" t="s">
        <v>1442</v>
      </c>
      <c r="F1924" s="168" t="s">
        <v>1223</v>
      </c>
      <c r="G1924" s="183" t="s">
        <v>1312</v>
      </c>
      <c r="H1924" s="168" t="s">
        <v>1117</v>
      </c>
      <c r="I1924" s="168" t="s">
        <v>1118</v>
      </c>
      <c r="J1924" s="184">
        <v>3000000</v>
      </c>
      <c r="K1924" s="185"/>
      <c r="L1924" s="168"/>
      <c r="M1924" s="185"/>
      <c r="N1924" s="168"/>
      <c r="O1924" s="168" t="s">
        <v>1183</v>
      </c>
      <c r="P1924" s="168" t="s">
        <v>1445</v>
      </c>
      <c r="Q1924" s="168"/>
      <c r="R1924" s="168"/>
      <c r="S1924" s="168" t="s">
        <v>1285</v>
      </c>
      <c r="T1924" s="168" t="s">
        <v>1447</v>
      </c>
      <c r="U1924" s="168" t="s">
        <v>1215</v>
      </c>
      <c r="V1924" s="168" t="s">
        <v>1424</v>
      </c>
      <c r="W1924" s="168" t="s">
        <v>1165</v>
      </c>
      <c r="X1924" s="183" t="s">
        <v>1160</v>
      </c>
      <c r="Y1924" s="168" t="s">
        <v>55</v>
      </c>
      <c r="Z1924" s="170">
        <v>2017011000179</v>
      </c>
      <c r="AA1924" s="170" t="s">
        <v>1238</v>
      </c>
      <c r="AB1924" s="169" t="s">
        <v>1179</v>
      </c>
      <c r="AC1924" s="169" t="s">
        <v>1180</v>
      </c>
      <c r="AD1924" s="170">
        <v>3202008</v>
      </c>
      <c r="AE1924" s="169" t="s">
        <v>1181</v>
      </c>
      <c r="AF1924" s="169" t="s">
        <v>1186</v>
      </c>
      <c r="AG1924" s="168" t="s">
        <v>1124</v>
      </c>
      <c r="AH1924" s="192"/>
    </row>
    <row r="1925" spans="1:34" ht="98.25" customHeight="1" x14ac:dyDescent="0.25">
      <c r="A1925" s="192"/>
      <c r="B1925" s="168" t="s">
        <v>1314</v>
      </c>
      <c r="C1925" s="168" t="s">
        <v>1414</v>
      </c>
      <c r="D1925" s="168" t="s">
        <v>1442</v>
      </c>
      <c r="E1925" s="183" t="s">
        <v>1442</v>
      </c>
      <c r="F1925" s="168" t="s">
        <v>1223</v>
      </c>
      <c r="G1925" s="183" t="s">
        <v>1312</v>
      </c>
      <c r="H1925" s="168" t="s">
        <v>1117</v>
      </c>
      <c r="I1925" s="168" t="s">
        <v>1118</v>
      </c>
      <c r="J1925" s="184">
        <v>0</v>
      </c>
      <c r="K1925" s="185"/>
      <c r="L1925" s="168"/>
      <c r="M1925" s="185"/>
      <c r="N1925" s="168"/>
      <c r="O1925" s="168" t="s">
        <v>1183</v>
      </c>
      <c r="P1925" s="168" t="s">
        <v>1445</v>
      </c>
      <c r="Q1925" s="168"/>
      <c r="R1925" s="168"/>
      <c r="S1925" s="168" t="s">
        <v>1285</v>
      </c>
      <c r="T1925" s="168" t="s">
        <v>1447</v>
      </c>
      <c r="U1925" s="168" t="s">
        <v>1215</v>
      </c>
      <c r="V1925" s="168" t="s">
        <v>1424</v>
      </c>
      <c r="W1925" s="168" t="s">
        <v>1165</v>
      </c>
      <c r="X1925" s="183" t="s">
        <v>1160</v>
      </c>
      <c r="Y1925" s="168" t="s">
        <v>55</v>
      </c>
      <c r="Z1925" s="170">
        <v>2017011000179</v>
      </c>
      <c r="AA1925" s="170" t="s">
        <v>1238</v>
      </c>
      <c r="AB1925" s="169" t="s">
        <v>1179</v>
      </c>
      <c r="AC1925" s="169" t="s">
        <v>1180</v>
      </c>
      <c r="AD1925" s="170">
        <v>3202008</v>
      </c>
      <c r="AE1925" s="169" t="s">
        <v>1181</v>
      </c>
      <c r="AF1925" s="169" t="s">
        <v>1286</v>
      </c>
      <c r="AG1925" s="168" t="s">
        <v>1126</v>
      </c>
      <c r="AH1925" s="192"/>
    </row>
    <row r="1926" spans="1:34" ht="98.25" customHeight="1" x14ac:dyDescent="0.25">
      <c r="A1926" s="192"/>
      <c r="B1926" s="168" t="s">
        <v>1314</v>
      </c>
      <c r="C1926" s="168" t="s">
        <v>1414</v>
      </c>
      <c r="D1926" s="168" t="s">
        <v>1442</v>
      </c>
      <c r="E1926" s="183" t="s">
        <v>1442</v>
      </c>
      <c r="F1926" s="168" t="s">
        <v>1223</v>
      </c>
      <c r="G1926" s="183" t="s">
        <v>1312</v>
      </c>
      <c r="H1926" s="168" t="s">
        <v>1117</v>
      </c>
      <c r="I1926" s="168" t="s">
        <v>1118</v>
      </c>
      <c r="J1926" s="184">
        <v>0</v>
      </c>
      <c r="K1926" s="185"/>
      <c r="L1926" s="168"/>
      <c r="M1926" s="185"/>
      <c r="N1926" s="168"/>
      <c r="O1926" s="168" t="s">
        <v>1183</v>
      </c>
      <c r="P1926" s="168" t="s">
        <v>1445</v>
      </c>
      <c r="Q1926" s="168"/>
      <c r="R1926" s="168"/>
      <c r="S1926" s="168" t="s">
        <v>1285</v>
      </c>
      <c r="T1926" s="168" t="s">
        <v>1447</v>
      </c>
      <c r="U1926" s="168" t="s">
        <v>1215</v>
      </c>
      <c r="V1926" s="168" t="s">
        <v>1424</v>
      </c>
      <c r="W1926" s="168" t="s">
        <v>1165</v>
      </c>
      <c r="X1926" s="183" t="s">
        <v>1160</v>
      </c>
      <c r="Y1926" s="168" t="s">
        <v>55</v>
      </c>
      <c r="Z1926" s="170">
        <v>2017011000179</v>
      </c>
      <c r="AA1926" s="170" t="s">
        <v>1238</v>
      </c>
      <c r="AB1926" s="169" t="s">
        <v>1179</v>
      </c>
      <c r="AC1926" s="169" t="s">
        <v>1180</v>
      </c>
      <c r="AD1926" s="170">
        <v>3202008</v>
      </c>
      <c r="AE1926" s="169" t="s">
        <v>1181</v>
      </c>
      <c r="AF1926" s="169" t="s">
        <v>1286</v>
      </c>
      <c r="AG1926" s="168" t="s">
        <v>1192</v>
      </c>
      <c r="AH1926" s="192"/>
    </row>
    <row r="1927" spans="1:34" ht="98.25" customHeight="1" x14ac:dyDescent="0.25">
      <c r="A1927" s="192"/>
      <c r="B1927" s="168" t="s">
        <v>1420</v>
      </c>
      <c r="C1927" s="168" t="s">
        <v>1414</v>
      </c>
      <c r="D1927" s="168" t="s">
        <v>1449</v>
      </c>
      <c r="E1927" s="183" t="s">
        <v>1449</v>
      </c>
      <c r="F1927" s="168" t="s">
        <v>1152</v>
      </c>
      <c r="G1927" s="183" t="s">
        <v>1158</v>
      </c>
      <c r="H1927" s="168" t="s">
        <v>1320</v>
      </c>
      <c r="I1927" s="168" t="s">
        <v>1118</v>
      </c>
      <c r="J1927" s="186">
        <v>25000000</v>
      </c>
      <c r="K1927" s="185" t="s">
        <v>1366</v>
      </c>
      <c r="L1927" s="168" t="s">
        <v>1366</v>
      </c>
      <c r="M1927" s="185" t="s">
        <v>1366</v>
      </c>
      <c r="N1927" s="168" t="s">
        <v>1366</v>
      </c>
      <c r="O1927" s="168" t="s">
        <v>1133</v>
      </c>
      <c r="P1927" s="168" t="s">
        <v>1421</v>
      </c>
      <c r="Q1927" s="168" t="s">
        <v>1159</v>
      </c>
      <c r="R1927" s="168" t="s">
        <v>1159</v>
      </c>
      <c r="S1927" s="168" t="s">
        <v>1159</v>
      </c>
      <c r="T1927" s="168" t="s">
        <v>1159</v>
      </c>
      <c r="U1927" s="168" t="s">
        <v>1215</v>
      </c>
      <c r="V1927" s="168" t="s">
        <v>1416</v>
      </c>
      <c r="W1927" s="168" t="s">
        <v>1165</v>
      </c>
      <c r="X1927" s="183" t="s">
        <v>1160</v>
      </c>
      <c r="Y1927" s="168" t="s">
        <v>55</v>
      </c>
      <c r="Z1927" s="170">
        <v>2017011000179</v>
      </c>
      <c r="AA1927" s="170" t="s">
        <v>1238</v>
      </c>
      <c r="AB1927" s="169" t="s">
        <v>1166</v>
      </c>
      <c r="AC1927" s="169" t="s">
        <v>1167</v>
      </c>
      <c r="AD1927" s="170">
        <v>3202032</v>
      </c>
      <c r="AE1927" s="169" t="s">
        <v>1217</v>
      </c>
      <c r="AF1927" s="169" t="s">
        <v>1218</v>
      </c>
      <c r="AG1927" s="168" t="s">
        <v>1150</v>
      </c>
      <c r="AH1927" s="192"/>
    </row>
    <row r="1928" spans="1:34" ht="98.25" customHeight="1" x14ac:dyDescent="0.25">
      <c r="A1928" s="192"/>
      <c r="B1928" s="168" t="s">
        <v>1314</v>
      </c>
      <c r="C1928" s="168" t="s">
        <v>1414</v>
      </c>
      <c r="D1928" s="168" t="s">
        <v>1449</v>
      </c>
      <c r="E1928" s="183" t="s">
        <v>1449</v>
      </c>
      <c r="F1928" s="168" t="s">
        <v>1152</v>
      </c>
      <c r="G1928" s="183" t="s">
        <v>1158</v>
      </c>
      <c r="H1928" s="168" t="s">
        <v>1320</v>
      </c>
      <c r="I1928" s="168" t="s">
        <v>1118</v>
      </c>
      <c r="J1928" s="186">
        <v>22463313</v>
      </c>
      <c r="K1928" s="185" t="s">
        <v>1366</v>
      </c>
      <c r="L1928" s="168" t="s">
        <v>1366</v>
      </c>
      <c r="M1928" s="185" t="s">
        <v>1366</v>
      </c>
      <c r="N1928" s="168" t="s">
        <v>1366</v>
      </c>
      <c r="O1928" s="168" t="s">
        <v>1133</v>
      </c>
      <c r="P1928" s="168" t="s">
        <v>1421</v>
      </c>
      <c r="Q1928" s="168">
        <v>0</v>
      </c>
      <c r="R1928" s="168" t="s">
        <v>1366</v>
      </c>
      <c r="S1928" s="168">
        <v>0</v>
      </c>
      <c r="T1928" s="168" t="s">
        <v>1366</v>
      </c>
      <c r="U1928" s="168" t="s">
        <v>1215</v>
      </c>
      <c r="V1928" s="168" t="s">
        <v>1368</v>
      </c>
      <c r="W1928" s="168" t="s">
        <v>1165</v>
      </c>
      <c r="X1928" s="183" t="s">
        <v>1160</v>
      </c>
      <c r="Y1928" s="168" t="s">
        <v>55</v>
      </c>
      <c r="Z1928" s="170">
        <v>2017011000179</v>
      </c>
      <c r="AA1928" s="170" t="s">
        <v>1238</v>
      </c>
      <c r="AB1928" s="169" t="s">
        <v>1166</v>
      </c>
      <c r="AC1928" s="169" t="s">
        <v>1167</v>
      </c>
      <c r="AD1928" s="170">
        <v>3202032</v>
      </c>
      <c r="AE1928" s="169" t="s">
        <v>1217</v>
      </c>
      <c r="AF1928" s="169" t="s">
        <v>1218</v>
      </c>
      <c r="AG1928" s="168" t="s">
        <v>1192</v>
      </c>
      <c r="AH1928" s="192"/>
    </row>
    <row r="1929" spans="1:34" ht="98.25" customHeight="1" x14ac:dyDescent="0.25">
      <c r="A1929" s="192"/>
      <c r="B1929" s="168" t="s">
        <v>1314</v>
      </c>
      <c r="C1929" s="168" t="s">
        <v>1414</v>
      </c>
      <c r="D1929" s="168" t="s">
        <v>1449</v>
      </c>
      <c r="E1929" s="183" t="s">
        <v>1449</v>
      </c>
      <c r="F1929" s="168" t="s">
        <v>1152</v>
      </c>
      <c r="G1929" s="183" t="s">
        <v>1158</v>
      </c>
      <c r="H1929" s="168" t="s">
        <v>1320</v>
      </c>
      <c r="I1929" s="168" t="s">
        <v>1118</v>
      </c>
      <c r="J1929" s="186">
        <v>3000000</v>
      </c>
      <c r="K1929" s="185" t="s">
        <v>1366</v>
      </c>
      <c r="L1929" s="168" t="s">
        <v>1366</v>
      </c>
      <c r="M1929" s="185" t="s">
        <v>1366</v>
      </c>
      <c r="N1929" s="168" t="s">
        <v>1366</v>
      </c>
      <c r="O1929" s="168" t="s">
        <v>1133</v>
      </c>
      <c r="P1929" s="168" t="s">
        <v>1421</v>
      </c>
      <c r="Q1929" s="168"/>
      <c r="R1929" s="168"/>
      <c r="S1929" s="168"/>
      <c r="T1929" s="168"/>
      <c r="U1929" s="168" t="s">
        <v>1215</v>
      </c>
      <c r="V1929" s="168" t="s">
        <v>1416</v>
      </c>
      <c r="W1929" s="168" t="s">
        <v>1165</v>
      </c>
      <c r="X1929" s="183" t="s">
        <v>1160</v>
      </c>
      <c r="Y1929" s="168" t="s">
        <v>55</v>
      </c>
      <c r="Z1929" s="170">
        <v>2017011000179</v>
      </c>
      <c r="AA1929" s="170" t="s">
        <v>1238</v>
      </c>
      <c r="AB1929" s="169" t="s">
        <v>1179</v>
      </c>
      <c r="AC1929" s="169" t="s">
        <v>1180</v>
      </c>
      <c r="AD1929" s="170">
        <v>3202008</v>
      </c>
      <c r="AE1929" s="169" t="s">
        <v>1181</v>
      </c>
      <c r="AF1929" s="169" t="s">
        <v>1240</v>
      </c>
      <c r="AG1929" s="168" t="s">
        <v>1192</v>
      </c>
      <c r="AH1929" s="192"/>
    </row>
    <row r="1930" spans="1:34" ht="98.25" customHeight="1" x14ac:dyDescent="0.25">
      <c r="A1930" s="192"/>
      <c r="B1930" s="168" t="s">
        <v>1314</v>
      </c>
      <c r="C1930" s="168" t="s">
        <v>1414</v>
      </c>
      <c r="D1930" s="168" t="s">
        <v>1449</v>
      </c>
      <c r="E1930" s="183" t="s">
        <v>1449</v>
      </c>
      <c r="F1930" s="168" t="s">
        <v>1223</v>
      </c>
      <c r="G1930" s="183" t="s">
        <v>1312</v>
      </c>
      <c r="H1930" s="168" t="s">
        <v>1117</v>
      </c>
      <c r="I1930" s="168" t="s">
        <v>1118</v>
      </c>
      <c r="J1930" s="186">
        <v>5000000</v>
      </c>
      <c r="K1930" s="185"/>
      <c r="L1930" s="168"/>
      <c r="M1930" s="185"/>
      <c r="N1930" s="168"/>
      <c r="O1930" s="168" t="s">
        <v>1183</v>
      </c>
      <c r="P1930" s="168" t="s">
        <v>1445</v>
      </c>
      <c r="Q1930" s="168"/>
      <c r="R1930" s="168"/>
      <c r="S1930" s="168" t="s">
        <v>1285</v>
      </c>
      <c r="T1930" s="168" t="s">
        <v>1447</v>
      </c>
      <c r="U1930" s="168" t="s">
        <v>1215</v>
      </c>
      <c r="V1930" s="168" t="s">
        <v>1424</v>
      </c>
      <c r="W1930" s="168" t="s">
        <v>1165</v>
      </c>
      <c r="X1930" s="183" t="s">
        <v>1160</v>
      </c>
      <c r="Y1930" s="168" t="s">
        <v>55</v>
      </c>
      <c r="Z1930" s="170">
        <v>2017011000179</v>
      </c>
      <c r="AA1930" s="170" t="s">
        <v>1238</v>
      </c>
      <c r="AB1930" s="169" t="s">
        <v>1179</v>
      </c>
      <c r="AC1930" s="169" t="s">
        <v>1180</v>
      </c>
      <c r="AD1930" s="170">
        <v>3202008</v>
      </c>
      <c r="AE1930" s="169" t="s">
        <v>1181</v>
      </c>
      <c r="AF1930" s="169" t="s">
        <v>1286</v>
      </c>
      <c r="AG1930" s="168" t="s">
        <v>1150</v>
      </c>
      <c r="AH1930" s="192"/>
    </row>
    <row r="1931" spans="1:34" ht="98.25" customHeight="1" x14ac:dyDescent="0.25">
      <c r="A1931" s="192"/>
      <c r="B1931" s="168" t="s">
        <v>1314</v>
      </c>
      <c r="C1931" s="168" t="s">
        <v>1414</v>
      </c>
      <c r="D1931" s="168" t="s">
        <v>1449</v>
      </c>
      <c r="E1931" s="183" t="s">
        <v>1449</v>
      </c>
      <c r="F1931" s="168" t="s">
        <v>1152</v>
      </c>
      <c r="G1931" s="183" t="s">
        <v>1158</v>
      </c>
      <c r="H1931" s="168" t="s">
        <v>1117</v>
      </c>
      <c r="I1931" s="168" t="s">
        <v>1118</v>
      </c>
      <c r="J1931" s="186">
        <v>20000000</v>
      </c>
      <c r="K1931" s="185"/>
      <c r="L1931" s="168"/>
      <c r="M1931" s="185"/>
      <c r="N1931" s="168"/>
      <c r="O1931" s="168" t="s">
        <v>1133</v>
      </c>
      <c r="P1931" s="168" t="s">
        <v>1415</v>
      </c>
      <c r="Q1931" s="168"/>
      <c r="R1931" s="168"/>
      <c r="S1931" s="168"/>
      <c r="T1931" s="168"/>
      <c r="U1931" s="168" t="s">
        <v>1215</v>
      </c>
      <c r="V1931" s="168" t="s">
        <v>1416</v>
      </c>
      <c r="W1931" s="168" t="s">
        <v>1165</v>
      </c>
      <c r="X1931" s="183" t="s">
        <v>1160</v>
      </c>
      <c r="Y1931" s="168" t="s">
        <v>55</v>
      </c>
      <c r="Z1931" s="170">
        <v>2017011000179</v>
      </c>
      <c r="AA1931" s="170" t="s">
        <v>1238</v>
      </c>
      <c r="AB1931" s="169" t="s">
        <v>1166</v>
      </c>
      <c r="AC1931" s="169" t="s">
        <v>1167</v>
      </c>
      <c r="AD1931" s="170">
        <v>3202032</v>
      </c>
      <c r="AE1931" s="169" t="s">
        <v>1217</v>
      </c>
      <c r="AF1931" s="169" t="s">
        <v>1289</v>
      </c>
      <c r="AG1931" s="168" t="s">
        <v>1150</v>
      </c>
      <c r="AH1931" s="192"/>
    </row>
    <row r="1932" spans="1:34" ht="98.25" customHeight="1" x14ac:dyDescent="0.25">
      <c r="A1932" s="192"/>
      <c r="B1932" s="168" t="s">
        <v>1314</v>
      </c>
      <c r="C1932" s="168" t="s">
        <v>1414</v>
      </c>
      <c r="D1932" s="168" t="s">
        <v>1449</v>
      </c>
      <c r="E1932" s="183" t="s">
        <v>1449</v>
      </c>
      <c r="F1932" s="168" t="s">
        <v>1324</v>
      </c>
      <c r="G1932" s="183" t="s">
        <v>1325</v>
      </c>
      <c r="H1932" s="168" t="s">
        <v>1326</v>
      </c>
      <c r="I1932" s="168" t="s">
        <v>1118</v>
      </c>
      <c r="J1932" s="186">
        <v>4868667</v>
      </c>
      <c r="K1932" s="185"/>
      <c r="L1932" s="168"/>
      <c r="M1932" s="185"/>
      <c r="N1932" s="168"/>
      <c r="O1932" s="168" t="s">
        <v>1133</v>
      </c>
      <c r="P1932" s="168" t="s">
        <v>1327</v>
      </c>
      <c r="Q1932" s="168"/>
      <c r="R1932" s="168"/>
      <c r="S1932" s="168"/>
      <c r="T1932" s="168"/>
      <c r="U1932" s="168"/>
      <c r="V1932" s="168"/>
      <c r="W1932" s="168" t="s">
        <v>1165</v>
      </c>
      <c r="X1932" s="183" t="s">
        <v>1160</v>
      </c>
      <c r="Y1932" s="168" t="s">
        <v>1328</v>
      </c>
      <c r="Z1932" s="170">
        <v>2022011000088</v>
      </c>
      <c r="AA1932" s="170" t="s">
        <v>1329</v>
      </c>
      <c r="AB1932" s="169" t="s">
        <v>1330</v>
      </c>
      <c r="AC1932" s="169" t="s">
        <v>1269</v>
      </c>
      <c r="AD1932" s="170">
        <v>3202005</v>
      </c>
      <c r="AE1932" s="169" t="s">
        <v>1331</v>
      </c>
      <c r="AF1932" s="169" t="s">
        <v>1335</v>
      </c>
      <c r="AG1932" s="168" t="s">
        <v>1336</v>
      </c>
      <c r="AH1932" s="192"/>
    </row>
    <row r="1933" spans="1:34" ht="98.25" customHeight="1" x14ac:dyDescent="0.25">
      <c r="A1933" s="192"/>
      <c r="B1933" s="168" t="s">
        <v>1314</v>
      </c>
      <c r="C1933" s="168" t="s">
        <v>1414</v>
      </c>
      <c r="D1933" s="168" t="s">
        <v>1449</v>
      </c>
      <c r="E1933" s="183" t="s">
        <v>1449</v>
      </c>
      <c r="F1933" s="168" t="s">
        <v>1324</v>
      </c>
      <c r="G1933" s="183" t="s">
        <v>1325</v>
      </c>
      <c r="H1933" s="168" t="s">
        <v>1326</v>
      </c>
      <c r="I1933" s="168" t="s">
        <v>1118</v>
      </c>
      <c r="J1933" s="186">
        <v>8630166</v>
      </c>
      <c r="K1933" s="185"/>
      <c r="L1933" s="168"/>
      <c r="M1933" s="185"/>
      <c r="N1933" s="168"/>
      <c r="O1933" s="168" t="s">
        <v>1133</v>
      </c>
      <c r="P1933" s="168" t="s">
        <v>1327</v>
      </c>
      <c r="Q1933" s="168"/>
      <c r="R1933" s="168"/>
      <c r="S1933" s="168"/>
      <c r="T1933" s="168"/>
      <c r="U1933" s="168"/>
      <c r="V1933" s="168"/>
      <c r="W1933" s="168" t="s">
        <v>1165</v>
      </c>
      <c r="X1933" s="183" t="s">
        <v>1160</v>
      </c>
      <c r="Y1933" s="168" t="s">
        <v>1328</v>
      </c>
      <c r="Z1933" s="170">
        <v>2022011000088</v>
      </c>
      <c r="AA1933" s="170" t="s">
        <v>1329</v>
      </c>
      <c r="AB1933" s="169" t="s">
        <v>1330</v>
      </c>
      <c r="AC1933" s="169" t="s">
        <v>1269</v>
      </c>
      <c r="AD1933" s="170">
        <v>3202005</v>
      </c>
      <c r="AE1933" s="169" t="s">
        <v>1331</v>
      </c>
      <c r="AF1933" s="169" t="s">
        <v>1335</v>
      </c>
      <c r="AG1933" s="168" t="s">
        <v>1336</v>
      </c>
      <c r="AH1933" s="192"/>
    </row>
    <row r="1934" spans="1:34" ht="98.25" customHeight="1" x14ac:dyDescent="0.25">
      <c r="A1934" s="192"/>
      <c r="B1934" s="168" t="s">
        <v>1314</v>
      </c>
      <c r="C1934" s="168" t="s">
        <v>1414</v>
      </c>
      <c r="D1934" s="168" t="s">
        <v>1449</v>
      </c>
      <c r="E1934" s="183" t="s">
        <v>1449</v>
      </c>
      <c r="F1934" s="168" t="s">
        <v>1324</v>
      </c>
      <c r="G1934" s="183" t="s">
        <v>1325</v>
      </c>
      <c r="H1934" s="168" t="s">
        <v>1326</v>
      </c>
      <c r="I1934" s="168" t="s">
        <v>1118</v>
      </c>
      <c r="J1934" s="186">
        <v>30368000</v>
      </c>
      <c r="K1934" s="185"/>
      <c r="L1934" s="168"/>
      <c r="M1934" s="185"/>
      <c r="N1934" s="168"/>
      <c r="O1934" s="168" t="s">
        <v>1133</v>
      </c>
      <c r="P1934" s="168" t="s">
        <v>1327</v>
      </c>
      <c r="Q1934" s="168"/>
      <c r="R1934" s="168"/>
      <c r="S1934" s="168"/>
      <c r="T1934" s="168"/>
      <c r="U1934" s="168"/>
      <c r="V1934" s="168"/>
      <c r="W1934" s="168" t="s">
        <v>1165</v>
      </c>
      <c r="X1934" s="183" t="s">
        <v>1160</v>
      </c>
      <c r="Y1934" s="168" t="s">
        <v>1328</v>
      </c>
      <c r="Z1934" s="170">
        <v>2022011000088</v>
      </c>
      <c r="AA1934" s="170" t="s">
        <v>1329</v>
      </c>
      <c r="AB1934" s="169" t="s">
        <v>1330</v>
      </c>
      <c r="AC1934" s="169" t="s">
        <v>1269</v>
      </c>
      <c r="AD1934" s="170">
        <v>3202005</v>
      </c>
      <c r="AE1934" s="169" t="s">
        <v>1331</v>
      </c>
      <c r="AF1934" s="169" t="s">
        <v>1332</v>
      </c>
      <c r="AG1934" s="168" t="s">
        <v>1128</v>
      </c>
      <c r="AH1934" s="192"/>
    </row>
    <row r="1935" spans="1:34" ht="98.25" customHeight="1" x14ac:dyDescent="0.25">
      <c r="A1935" s="192"/>
      <c r="B1935" s="168" t="s">
        <v>1314</v>
      </c>
      <c r="C1935" s="168" t="s">
        <v>1414</v>
      </c>
      <c r="D1935" s="168" t="s">
        <v>1442</v>
      </c>
      <c r="E1935" s="183" t="s">
        <v>1442</v>
      </c>
      <c r="F1935" s="168" t="s">
        <v>1116</v>
      </c>
      <c r="G1935" s="183" t="s">
        <v>1158</v>
      </c>
      <c r="H1935" s="168" t="s">
        <v>1117</v>
      </c>
      <c r="I1935" s="168" t="s">
        <v>1118</v>
      </c>
      <c r="J1935" s="184">
        <v>31494400</v>
      </c>
      <c r="K1935" s="185"/>
      <c r="L1935" s="168"/>
      <c r="M1935" s="185"/>
      <c r="N1935" s="168"/>
      <c r="O1935" s="168" t="s">
        <v>1183</v>
      </c>
      <c r="P1935" s="168" t="s">
        <v>1445</v>
      </c>
      <c r="Q1935" s="168"/>
      <c r="R1935" s="168"/>
      <c r="S1935" s="168" t="s">
        <v>1285</v>
      </c>
      <c r="T1935" s="168" t="s">
        <v>1447</v>
      </c>
      <c r="U1935" s="168" t="s">
        <v>1215</v>
      </c>
      <c r="V1935" s="168" t="s">
        <v>1424</v>
      </c>
      <c r="W1935" s="168" t="s">
        <v>1119</v>
      </c>
      <c r="X1935" s="183" t="s">
        <v>1160</v>
      </c>
      <c r="Y1935" s="168" t="s">
        <v>363</v>
      </c>
      <c r="Z1935" s="170">
        <v>2019011000081</v>
      </c>
      <c r="AA1935" s="170" t="s">
        <v>1161</v>
      </c>
      <c r="AB1935" s="169" t="s">
        <v>1120</v>
      </c>
      <c r="AC1935" s="169" t="s">
        <v>606</v>
      </c>
      <c r="AD1935" s="170">
        <v>3299060</v>
      </c>
      <c r="AE1935" s="169" t="s">
        <v>1135</v>
      </c>
      <c r="AF1935" s="169" t="s">
        <v>607</v>
      </c>
      <c r="AG1935" s="168" t="s">
        <v>1128</v>
      </c>
      <c r="AH1935" s="192"/>
    </row>
    <row r="1936" spans="1:34" ht="98.25" customHeight="1" x14ac:dyDescent="0.25">
      <c r="A1936" s="192"/>
      <c r="B1936" s="168" t="s">
        <v>1314</v>
      </c>
      <c r="C1936" s="168" t="s">
        <v>1414</v>
      </c>
      <c r="D1936" s="168" t="s">
        <v>1450</v>
      </c>
      <c r="E1936" s="183" t="s">
        <v>1450</v>
      </c>
      <c r="F1936" s="168" t="s">
        <v>1116</v>
      </c>
      <c r="G1936" s="183" t="s">
        <v>1158</v>
      </c>
      <c r="H1936" s="168" t="s">
        <v>1117</v>
      </c>
      <c r="I1936" s="168" t="s">
        <v>1118</v>
      </c>
      <c r="J1936" s="184">
        <v>29901333</v>
      </c>
      <c r="K1936" s="185">
        <v>0</v>
      </c>
      <c r="L1936" s="168"/>
      <c r="M1936" s="185">
        <v>16309337</v>
      </c>
      <c r="N1936" s="168"/>
      <c r="O1936" s="168"/>
      <c r="P1936" s="168" t="s">
        <v>1370</v>
      </c>
      <c r="Q1936" s="168"/>
      <c r="R1936" s="168" t="s">
        <v>1370</v>
      </c>
      <c r="S1936" s="168"/>
      <c r="T1936" s="168" t="s">
        <v>1370</v>
      </c>
      <c r="U1936" s="168"/>
      <c r="V1936" s="168" t="s">
        <v>1370</v>
      </c>
      <c r="W1936" s="168" t="s">
        <v>1165</v>
      </c>
      <c r="X1936" s="183" t="s">
        <v>1160</v>
      </c>
      <c r="Y1936" s="168" t="s">
        <v>55</v>
      </c>
      <c r="Z1936" s="170">
        <v>2017011000179</v>
      </c>
      <c r="AA1936" s="170" t="s">
        <v>1238</v>
      </c>
      <c r="AB1936" s="169" t="s">
        <v>1224</v>
      </c>
      <c r="AC1936" s="169" t="s">
        <v>1225</v>
      </c>
      <c r="AD1936" s="170">
        <v>3202010</v>
      </c>
      <c r="AE1936" s="169" t="s">
        <v>1226</v>
      </c>
      <c r="AF1936" s="169" t="s">
        <v>1264</v>
      </c>
      <c r="AG1936" s="168" t="s">
        <v>1128</v>
      </c>
      <c r="AH1936" s="192"/>
    </row>
    <row r="1937" spans="1:34" ht="98.25" customHeight="1" x14ac:dyDescent="0.25">
      <c r="A1937" s="192"/>
      <c r="B1937" s="168" t="s">
        <v>1314</v>
      </c>
      <c r="C1937" s="168" t="s">
        <v>1414</v>
      </c>
      <c r="D1937" s="168" t="s">
        <v>1450</v>
      </c>
      <c r="E1937" s="183" t="s">
        <v>1450</v>
      </c>
      <c r="F1937" s="168" t="s">
        <v>1116</v>
      </c>
      <c r="G1937" s="183" t="s">
        <v>1158</v>
      </c>
      <c r="H1937" s="168" t="s">
        <v>1117</v>
      </c>
      <c r="I1937" s="168" t="s">
        <v>1118</v>
      </c>
      <c r="J1937" s="184">
        <v>36551900</v>
      </c>
      <c r="K1937" s="185">
        <v>0</v>
      </c>
      <c r="L1937" s="168"/>
      <c r="M1937" s="185"/>
      <c r="N1937" s="168"/>
      <c r="O1937" s="168"/>
      <c r="P1937" s="168" t="s">
        <v>1370</v>
      </c>
      <c r="Q1937" s="168"/>
      <c r="R1937" s="168" t="s">
        <v>1370</v>
      </c>
      <c r="S1937" s="168"/>
      <c r="T1937" s="168" t="s">
        <v>1370</v>
      </c>
      <c r="U1937" s="168"/>
      <c r="V1937" s="168" t="s">
        <v>1370</v>
      </c>
      <c r="W1937" s="168" t="s">
        <v>1165</v>
      </c>
      <c r="X1937" s="183" t="s">
        <v>1160</v>
      </c>
      <c r="Y1937" s="168" t="s">
        <v>55</v>
      </c>
      <c r="Z1937" s="170">
        <v>2017011000179</v>
      </c>
      <c r="AA1937" s="170" t="s">
        <v>1238</v>
      </c>
      <c r="AB1937" s="169" t="s">
        <v>1224</v>
      </c>
      <c r="AC1937" s="169" t="s">
        <v>1225</v>
      </c>
      <c r="AD1937" s="170">
        <v>3202010</v>
      </c>
      <c r="AE1937" s="169" t="s">
        <v>1226</v>
      </c>
      <c r="AF1937" s="169" t="s">
        <v>1264</v>
      </c>
      <c r="AG1937" s="168" t="s">
        <v>1128</v>
      </c>
      <c r="AH1937" s="192"/>
    </row>
    <row r="1938" spans="1:34" ht="98.25" customHeight="1" x14ac:dyDescent="0.25">
      <c r="A1938" s="192"/>
      <c r="B1938" s="168" t="s">
        <v>1314</v>
      </c>
      <c r="C1938" s="168" t="s">
        <v>1414</v>
      </c>
      <c r="D1938" s="168" t="s">
        <v>1450</v>
      </c>
      <c r="E1938" s="183" t="s">
        <v>1450</v>
      </c>
      <c r="F1938" s="168" t="s">
        <v>1223</v>
      </c>
      <c r="G1938" s="183" t="s">
        <v>1312</v>
      </c>
      <c r="H1938" s="168" t="s">
        <v>1117</v>
      </c>
      <c r="I1938" s="168" t="s">
        <v>1118</v>
      </c>
      <c r="J1938" s="184">
        <v>6000000</v>
      </c>
      <c r="K1938" s="185">
        <v>0</v>
      </c>
      <c r="L1938" s="168"/>
      <c r="M1938" s="185"/>
      <c r="N1938" s="168"/>
      <c r="O1938" s="168"/>
      <c r="P1938" s="168" t="s">
        <v>1370</v>
      </c>
      <c r="Q1938" s="168"/>
      <c r="R1938" s="168" t="s">
        <v>1370</v>
      </c>
      <c r="S1938" s="168"/>
      <c r="T1938" s="168" t="s">
        <v>1370</v>
      </c>
      <c r="U1938" s="168"/>
      <c r="V1938" s="168" t="s">
        <v>1370</v>
      </c>
      <c r="W1938" s="168" t="s">
        <v>1165</v>
      </c>
      <c r="X1938" s="183" t="s">
        <v>1160</v>
      </c>
      <c r="Y1938" s="168" t="s">
        <v>55</v>
      </c>
      <c r="Z1938" s="170">
        <v>2017011000179</v>
      </c>
      <c r="AA1938" s="170" t="s">
        <v>1238</v>
      </c>
      <c r="AB1938" s="169" t="s">
        <v>1224</v>
      </c>
      <c r="AC1938" s="169" t="s">
        <v>1225</v>
      </c>
      <c r="AD1938" s="170">
        <v>3202010</v>
      </c>
      <c r="AE1938" s="169" t="s">
        <v>1226</v>
      </c>
      <c r="AF1938" s="169" t="s">
        <v>1264</v>
      </c>
      <c r="AG1938" s="168" t="s">
        <v>1126</v>
      </c>
      <c r="AH1938" s="192"/>
    </row>
    <row r="1939" spans="1:34" ht="98.25" customHeight="1" x14ac:dyDescent="0.25">
      <c r="A1939" s="192"/>
      <c r="B1939" s="168" t="s">
        <v>1314</v>
      </c>
      <c r="C1939" s="168" t="s">
        <v>1414</v>
      </c>
      <c r="D1939" s="168" t="s">
        <v>1450</v>
      </c>
      <c r="E1939" s="183" t="s">
        <v>1450</v>
      </c>
      <c r="F1939" s="168" t="s">
        <v>1116</v>
      </c>
      <c r="G1939" s="183" t="s">
        <v>1158</v>
      </c>
      <c r="H1939" s="168" t="s">
        <v>1117</v>
      </c>
      <c r="I1939" s="168" t="s">
        <v>1118</v>
      </c>
      <c r="J1939" s="184">
        <v>15532000</v>
      </c>
      <c r="K1939" s="185">
        <v>0</v>
      </c>
      <c r="L1939" s="168"/>
      <c r="M1939" s="185"/>
      <c r="N1939" s="168"/>
      <c r="O1939" s="168"/>
      <c r="P1939" s="168" t="s">
        <v>1370</v>
      </c>
      <c r="Q1939" s="168"/>
      <c r="R1939" s="168" t="s">
        <v>1370</v>
      </c>
      <c r="S1939" s="168"/>
      <c r="T1939" s="168" t="s">
        <v>1370</v>
      </c>
      <c r="U1939" s="168"/>
      <c r="V1939" s="168" t="s">
        <v>1370</v>
      </c>
      <c r="W1939" s="168" t="s">
        <v>1165</v>
      </c>
      <c r="X1939" s="183" t="s">
        <v>1160</v>
      </c>
      <c r="Y1939" s="168" t="s">
        <v>55</v>
      </c>
      <c r="Z1939" s="170">
        <v>2017011000179</v>
      </c>
      <c r="AA1939" s="170" t="s">
        <v>1238</v>
      </c>
      <c r="AB1939" s="169" t="s">
        <v>1166</v>
      </c>
      <c r="AC1939" s="169" t="s">
        <v>1167</v>
      </c>
      <c r="AD1939" s="170">
        <v>3202032</v>
      </c>
      <c r="AE1939" s="169" t="s">
        <v>1217</v>
      </c>
      <c r="AF1939" s="169" t="s">
        <v>1289</v>
      </c>
      <c r="AG1939" s="168" t="s">
        <v>1151</v>
      </c>
      <c r="AH1939" s="192"/>
    </row>
    <row r="1940" spans="1:34" ht="98.25" customHeight="1" x14ac:dyDescent="0.25">
      <c r="A1940" s="192"/>
      <c r="B1940" s="168" t="s">
        <v>1314</v>
      </c>
      <c r="C1940" s="168" t="s">
        <v>1414</v>
      </c>
      <c r="D1940" s="168" t="s">
        <v>1450</v>
      </c>
      <c r="E1940" s="183" t="s">
        <v>1450</v>
      </c>
      <c r="F1940" s="168" t="s">
        <v>1116</v>
      </c>
      <c r="G1940" s="183" t="s">
        <v>1158</v>
      </c>
      <c r="H1940" s="168" t="s">
        <v>1117</v>
      </c>
      <c r="I1940" s="168" t="s">
        <v>1118</v>
      </c>
      <c r="J1940" s="184">
        <v>18313333</v>
      </c>
      <c r="K1940" s="185">
        <v>0</v>
      </c>
      <c r="L1940" s="168"/>
      <c r="M1940" s="185"/>
      <c r="N1940" s="168"/>
      <c r="O1940" s="168"/>
      <c r="P1940" s="168" t="s">
        <v>1370</v>
      </c>
      <c r="Q1940" s="168"/>
      <c r="R1940" s="168" t="s">
        <v>1370</v>
      </c>
      <c r="S1940" s="168"/>
      <c r="T1940" s="168" t="s">
        <v>1370</v>
      </c>
      <c r="U1940" s="168"/>
      <c r="V1940" s="168" t="s">
        <v>1370</v>
      </c>
      <c r="W1940" s="168" t="s">
        <v>1165</v>
      </c>
      <c r="X1940" s="183" t="s">
        <v>1160</v>
      </c>
      <c r="Y1940" s="168" t="s">
        <v>55</v>
      </c>
      <c r="Z1940" s="170">
        <v>2017011000179</v>
      </c>
      <c r="AA1940" s="170" t="s">
        <v>1238</v>
      </c>
      <c r="AB1940" s="169" t="s">
        <v>1166</v>
      </c>
      <c r="AC1940" s="169" t="s">
        <v>1167</v>
      </c>
      <c r="AD1940" s="170">
        <v>3202032</v>
      </c>
      <c r="AE1940" s="169" t="s">
        <v>1217</v>
      </c>
      <c r="AF1940" s="169" t="s">
        <v>1289</v>
      </c>
      <c r="AG1940" s="168" t="s">
        <v>1128</v>
      </c>
      <c r="AH1940" s="192"/>
    </row>
    <row r="1941" spans="1:34" ht="98.25" customHeight="1" x14ac:dyDescent="0.25">
      <c r="A1941" s="192"/>
      <c r="B1941" s="168" t="s">
        <v>1314</v>
      </c>
      <c r="C1941" s="168" t="s">
        <v>1414</v>
      </c>
      <c r="D1941" s="168" t="s">
        <v>1450</v>
      </c>
      <c r="E1941" s="183" t="s">
        <v>1450</v>
      </c>
      <c r="F1941" s="168" t="s">
        <v>1116</v>
      </c>
      <c r="G1941" s="183" t="s">
        <v>1158</v>
      </c>
      <c r="H1941" s="168" t="s">
        <v>1117</v>
      </c>
      <c r="I1941" s="168" t="s">
        <v>1118</v>
      </c>
      <c r="J1941" s="184">
        <v>30932000</v>
      </c>
      <c r="K1941" s="185">
        <v>0</v>
      </c>
      <c r="L1941" s="168"/>
      <c r="M1941" s="185"/>
      <c r="N1941" s="168"/>
      <c r="O1941" s="168"/>
      <c r="P1941" s="168" t="s">
        <v>1370</v>
      </c>
      <c r="Q1941" s="168"/>
      <c r="R1941" s="168" t="s">
        <v>1370</v>
      </c>
      <c r="S1941" s="168"/>
      <c r="T1941" s="168" t="s">
        <v>1370</v>
      </c>
      <c r="U1941" s="168"/>
      <c r="V1941" s="168" t="s">
        <v>1370</v>
      </c>
      <c r="W1941" s="168" t="s">
        <v>1165</v>
      </c>
      <c r="X1941" s="183" t="s">
        <v>1160</v>
      </c>
      <c r="Y1941" s="168" t="s">
        <v>55</v>
      </c>
      <c r="Z1941" s="170">
        <v>2017011000179</v>
      </c>
      <c r="AA1941" s="170" t="s">
        <v>1238</v>
      </c>
      <c r="AB1941" s="169" t="s">
        <v>1166</v>
      </c>
      <c r="AC1941" s="169" t="s">
        <v>1167</v>
      </c>
      <c r="AD1941" s="170">
        <v>3202032</v>
      </c>
      <c r="AE1941" s="169" t="s">
        <v>1217</v>
      </c>
      <c r="AF1941" s="169" t="s">
        <v>1289</v>
      </c>
      <c r="AG1941" s="168" t="s">
        <v>1128</v>
      </c>
      <c r="AH1941" s="192"/>
    </row>
    <row r="1942" spans="1:34" ht="98.25" customHeight="1" x14ac:dyDescent="0.25">
      <c r="A1942" s="192"/>
      <c r="B1942" s="168" t="s">
        <v>1314</v>
      </c>
      <c r="C1942" s="168" t="s">
        <v>1414</v>
      </c>
      <c r="D1942" s="168" t="s">
        <v>1450</v>
      </c>
      <c r="E1942" s="183" t="s">
        <v>1450</v>
      </c>
      <c r="F1942" s="168" t="s">
        <v>1223</v>
      </c>
      <c r="G1942" s="183" t="s">
        <v>1312</v>
      </c>
      <c r="H1942" s="168" t="s">
        <v>1117</v>
      </c>
      <c r="I1942" s="168" t="s">
        <v>1118</v>
      </c>
      <c r="J1942" s="184">
        <v>8000000</v>
      </c>
      <c r="K1942" s="185">
        <v>0</v>
      </c>
      <c r="L1942" s="168"/>
      <c r="M1942" s="185"/>
      <c r="N1942" s="168"/>
      <c r="O1942" s="168"/>
      <c r="P1942" s="168" t="s">
        <v>1370</v>
      </c>
      <c r="Q1942" s="168"/>
      <c r="R1942" s="168" t="s">
        <v>1370</v>
      </c>
      <c r="S1942" s="168"/>
      <c r="T1942" s="168" t="s">
        <v>1370</v>
      </c>
      <c r="U1942" s="168"/>
      <c r="V1942" s="168" t="s">
        <v>1370</v>
      </c>
      <c r="W1942" s="168" t="s">
        <v>1165</v>
      </c>
      <c r="X1942" s="183" t="s">
        <v>1160</v>
      </c>
      <c r="Y1942" s="168" t="s">
        <v>55</v>
      </c>
      <c r="Z1942" s="170">
        <v>2017011000179</v>
      </c>
      <c r="AA1942" s="170" t="s">
        <v>1238</v>
      </c>
      <c r="AB1942" s="169" t="s">
        <v>1166</v>
      </c>
      <c r="AC1942" s="169" t="s">
        <v>1167</v>
      </c>
      <c r="AD1942" s="170">
        <v>3202032</v>
      </c>
      <c r="AE1942" s="169" t="s">
        <v>1217</v>
      </c>
      <c r="AF1942" s="169" t="s">
        <v>1289</v>
      </c>
      <c r="AG1942" s="168" t="s">
        <v>1126</v>
      </c>
      <c r="AH1942" s="192"/>
    </row>
    <row r="1943" spans="1:34" ht="98.25" customHeight="1" x14ac:dyDescent="0.25">
      <c r="A1943" s="192"/>
      <c r="B1943" s="168" t="s">
        <v>1314</v>
      </c>
      <c r="C1943" s="168" t="s">
        <v>1414</v>
      </c>
      <c r="D1943" s="168" t="s">
        <v>1450</v>
      </c>
      <c r="E1943" s="183" t="s">
        <v>1450</v>
      </c>
      <c r="F1943" s="168" t="s">
        <v>1223</v>
      </c>
      <c r="G1943" s="183" t="s">
        <v>1312</v>
      </c>
      <c r="H1943" s="168" t="s">
        <v>1117</v>
      </c>
      <c r="I1943" s="168" t="s">
        <v>1118</v>
      </c>
      <c r="J1943" s="184">
        <v>10000000</v>
      </c>
      <c r="K1943" s="185">
        <v>0</v>
      </c>
      <c r="L1943" s="168"/>
      <c r="M1943" s="185"/>
      <c r="N1943" s="168"/>
      <c r="O1943" s="168" t="s">
        <v>1133</v>
      </c>
      <c r="P1943" s="168" t="s">
        <v>1451</v>
      </c>
      <c r="Q1943" s="168"/>
      <c r="R1943" s="168" t="s">
        <v>1370</v>
      </c>
      <c r="S1943" s="168"/>
      <c r="T1943" s="168" t="s">
        <v>1370</v>
      </c>
      <c r="U1943" s="168"/>
      <c r="V1943" s="168" t="s">
        <v>1370</v>
      </c>
      <c r="W1943" s="168" t="s">
        <v>1165</v>
      </c>
      <c r="X1943" s="183" t="s">
        <v>1160</v>
      </c>
      <c r="Y1943" s="168" t="s">
        <v>55</v>
      </c>
      <c r="Z1943" s="170">
        <v>2017011000179</v>
      </c>
      <c r="AA1943" s="170" t="s">
        <v>1238</v>
      </c>
      <c r="AB1943" s="169" t="s">
        <v>1166</v>
      </c>
      <c r="AC1943" s="169" t="s">
        <v>1167</v>
      </c>
      <c r="AD1943" s="170">
        <v>3202032</v>
      </c>
      <c r="AE1943" s="169" t="s">
        <v>1217</v>
      </c>
      <c r="AF1943" s="169" t="s">
        <v>1289</v>
      </c>
      <c r="AG1943" s="168" t="s">
        <v>1150</v>
      </c>
      <c r="AH1943" s="192"/>
    </row>
    <row r="1944" spans="1:34" ht="98.25" customHeight="1" x14ac:dyDescent="0.25">
      <c r="A1944" s="192"/>
      <c r="B1944" s="168" t="s">
        <v>1314</v>
      </c>
      <c r="C1944" s="168" t="s">
        <v>1414</v>
      </c>
      <c r="D1944" s="168" t="s">
        <v>1450</v>
      </c>
      <c r="E1944" s="183" t="s">
        <v>1450</v>
      </c>
      <c r="F1944" s="168" t="s">
        <v>1116</v>
      </c>
      <c r="G1944" s="183" t="s">
        <v>1158</v>
      </c>
      <c r="H1944" s="168" t="s">
        <v>1117</v>
      </c>
      <c r="I1944" s="168" t="s">
        <v>1118</v>
      </c>
      <c r="J1944" s="184">
        <v>29619733.100000001</v>
      </c>
      <c r="K1944" s="185">
        <v>0</v>
      </c>
      <c r="L1944" s="168"/>
      <c r="M1944" s="185"/>
      <c r="N1944" s="168"/>
      <c r="O1944" s="168" t="s">
        <v>1133</v>
      </c>
      <c r="P1944" s="168" t="s">
        <v>1452</v>
      </c>
      <c r="Q1944" s="168"/>
      <c r="R1944" s="168" t="s">
        <v>1370</v>
      </c>
      <c r="S1944" s="168"/>
      <c r="T1944" s="168" t="s">
        <v>1370</v>
      </c>
      <c r="U1944" s="168"/>
      <c r="V1944" s="168" t="s">
        <v>1370</v>
      </c>
      <c r="W1944" s="168" t="s">
        <v>1165</v>
      </c>
      <c r="X1944" s="183" t="s">
        <v>1160</v>
      </c>
      <c r="Y1944" s="168" t="s">
        <v>55</v>
      </c>
      <c r="Z1944" s="170">
        <v>2017011000179</v>
      </c>
      <c r="AA1944" s="170" t="s">
        <v>1238</v>
      </c>
      <c r="AB1944" s="169" t="s">
        <v>1166</v>
      </c>
      <c r="AC1944" s="169" t="s">
        <v>1269</v>
      </c>
      <c r="AD1944" s="170">
        <v>3202005</v>
      </c>
      <c r="AE1944" s="169" t="s">
        <v>1273</v>
      </c>
      <c r="AF1944" s="169" t="s">
        <v>1274</v>
      </c>
      <c r="AG1944" s="168" t="s">
        <v>1128</v>
      </c>
      <c r="AH1944" s="192"/>
    </row>
    <row r="1945" spans="1:34" ht="98.25" customHeight="1" x14ac:dyDescent="0.25">
      <c r="A1945" s="192"/>
      <c r="B1945" s="168" t="s">
        <v>1314</v>
      </c>
      <c r="C1945" s="168" t="s">
        <v>1414</v>
      </c>
      <c r="D1945" s="168" t="s">
        <v>1450</v>
      </c>
      <c r="E1945" s="183" t="s">
        <v>1450</v>
      </c>
      <c r="F1945" s="168" t="s">
        <v>1116</v>
      </c>
      <c r="G1945" s="183" t="s">
        <v>1158</v>
      </c>
      <c r="H1945" s="168" t="s">
        <v>1117</v>
      </c>
      <c r="I1945" s="168" t="s">
        <v>1118</v>
      </c>
      <c r="J1945" s="184">
        <v>61374934.200000003</v>
      </c>
      <c r="K1945" s="185">
        <v>0</v>
      </c>
      <c r="L1945" s="168"/>
      <c r="M1945" s="185"/>
      <c r="N1945" s="168"/>
      <c r="O1945" s="168" t="s">
        <v>1133</v>
      </c>
      <c r="P1945" s="168" t="s">
        <v>1452</v>
      </c>
      <c r="Q1945" s="168"/>
      <c r="R1945" s="168" t="s">
        <v>1370</v>
      </c>
      <c r="S1945" s="168"/>
      <c r="T1945" s="168" t="s">
        <v>1370</v>
      </c>
      <c r="U1945" s="168"/>
      <c r="V1945" s="168" t="s">
        <v>1370</v>
      </c>
      <c r="W1945" s="168" t="s">
        <v>1165</v>
      </c>
      <c r="X1945" s="183" t="s">
        <v>1160</v>
      </c>
      <c r="Y1945" s="168" t="s">
        <v>55</v>
      </c>
      <c r="Z1945" s="170">
        <v>2017011000179</v>
      </c>
      <c r="AA1945" s="170" t="s">
        <v>1238</v>
      </c>
      <c r="AB1945" s="169" t="s">
        <v>1166</v>
      </c>
      <c r="AC1945" s="169" t="s">
        <v>1269</v>
      </c>
      <c r="AD1945" s="170">
        <v>3202005</v>
      </c>
      <c r="AE1945" s="169" t="s">
        <v>1273</v>
      </c>
      <c r="AF1945" s="169" t="s">
        <v>1274</v>
      </c>
      <c r="AG1945" s="168" t="s">
        <v>1151</v>
      </c>
      <c r="AH1945" s="192"/>
    </row>
    <row r="1946" spans="1:34" ht="98.25" customHeight="1" x14ac:dyDescent="0.25">
      <c r="A1946" s="192"/>
      <c r="B1946" s="168" t="s">
        <v>1314</v>
      </c>
      <c r="C1946" s="168" t="s">
        <v>1414</v>
      </c>
      <c r="D1946" s="168" t="s">
        <v>1450</v>
      </c>
      <c r="E1946" s="183" t="s">
        <v>1450</v>
      </c>
      <c r="F1946" s="168" t="s">
        <v>1116</v>
      </c>
      <c r="G1946" s="183" t="s">
        <v>1158</v>
      </c>
      <c r="H1946" s="168" t="s">
        <v>1117</v>
      </c>
      <c r="I1946" s="168" t="s">
        <v>1118</v>
      </c>
      <c r="J1946" s="184">
        <v>71103999.799999997</v>
      </c>
      <c r="K1946" s="185">
        <v>0</v>
      </c>
      <c r="L1946" s="168"/>
      <c r="M1946" s="185"/>
      <c r="N1946" s="168"/>
      <c r="O1946" s="168" t="s">
        <v>1133</v>
      </c>
      <c r="P1946" s="168" t="s">
        <v>1452</v>
      </c>
      <c r="Q1946" s="168"/>
      <c r="R1946" s="168" t="s">
        <v>1370</v>
      </c>
      <c r="S1946" s="168"/>
      <c r="T1946" s="168" t="s">
        <v>1370</v>
      </c>
      <c r="U1946" s="168"/>
      <c r="V1946" s="168" t="s">
        <v>1370</v>
      </c>
      <c r="W1946" s="168" t="s">
        <v>1165</v>
      </c>
      <c r="X1946" s="183" t="s">
        <v>1160</v>
      </c>
      <c r="Y1946" s="168" t="s">
        <v>55</v>
      </c>
      <c r="Z1946" s="170">
        <v>2017011000179</v>
      </c>
      <c r="AA1946" s="170" t="s">
        <v>1238</v>
      </c>
      <c r="AB1946" s="169" t="s">
        <v>1166</v>
      </c>
      <c r="AC1946" s="169" t="s">
        <v>1269</v>
      </c>
      <c r="AD1946" s="170">
        <v>3202005</v>
      </c>
      <c r="AE1946" s="169" t="s">
        <v>1273</v>
      </c>
      <c r="AF1946" s="169" t="s">
        <v>1274</v>
      </c>
      <c r="AG1946" s="168" t="s">
        <v>1128</v>
      </c>
      <c r="AH1946" s="192"/>
    </row>
    <row r="1947" spans="1:34" ht="98.25" customHeight="1" x14ac:dyDescent="0.25">
      <c r="A1947" s="192"/>
      <c r="B1947" s="168" t="s">
        <v>1314</v>
      </c>
      <c r="C1947" s="168" t="s">
        <v>1414</v>
      </c>
      <c r="D1947" s="168" t="s">
        <v>1450</v>
      </c>
      <c r="E1947" s="183" t="s">
        <v>1450</v>
      </c>
      <c r="F1947" s="168" t="s">
        <v>1223</v>
      </c>
      <c r="G1947" s="183" t="s">
        <v>1312</v>
      </c>
      <c r="H1947" s="168" t="s">
        <v>1117</v>
      </c>
      <c r="I1947" s="168" t="s">
        <v>1118</v>
      </c>
      <c r="J1947" s="184">
        <v>6000000</v>
      </c>
      <c r="K1947" s="185">
        <v>0</v>
      </c>
      <c r="L1947" s="168"/>
      <c r="M1947" s="185"/>
      <c r="N1947" s="168"/>
      <c r="O1947" s="168" t="s">
        <v>1133</v>
      </c>
      <c r="P1947" s="168" t="s">
        <v>1452</v>
      </c>
      <c r="Q1947" s="168"/>
      <c r="R1947" s="168" t="s">
        <v>1370</v>
      </c>
      <c r="S1947" s="168"/>
      <c r="T1947" s="168" t="s">
        <v>1370</v>
      </c>
      <c r="U1947" s="168"/>
      <c r="V1947" s="168" t="s">
        <v>1370</v>
      </c>
      <c r="W1947" s="168" t="s">
        <v>1165</v>
      </c>
      <c r="X1947" s="183" t="s">
        <v>1160</v>
      </c>
      <c r="Y1947" s="168" t="s">
        <v>55</v>
      </c>
      <c r="Z1947" s="170">
        <v>2017011000179</v>
      </c>
      <c r="AA1947" s="170" t="s">
        <v>1238</v>
      </c>
      <c r="AB1947" s="169" t="s">
        <v>1166</v>
      </c>
      <c r="AC1947" s="169" t="s">
        <v>1269</v>
      </c>
      <c r="AD1947" s="170">
        <v>3202005</v>
      </c>
      <c r="AE1947" s="169" t="s">
        <v>1273</v>
      </c>
      <c r="AF1947" s="169" t="s">
        <v>1274</v>
      </c>
      <c r="AG1947" s="168" t="s">
        <v>1192</v>
      </c>
      <c r="AH1947" s="192"/>
    </row>
    <row r="1948" spans="1:34" ht="98.25" customHeight="1" x14ac:dyDescent="0.25">
      <c r="A1948" s="192"/>
      <c r="B1948" s="168" t="s">
        <v>1314</v>
      </c>
      <c r="C1948" s="168" t="s">
        <v>1414</v>
      </c>
      <c r="D1948" s="168" t="s">
        <v>1450</v>
      </c>
      <c r="E1948" s="183" t="s">
        <v>1450</v>
      </c>
      <c r="F1948" s="168" t="s">
        <v>1223</v>
      </c>
      <c r="G1948" s="183" t="s">
        <v>1312</v>
      </c>
      <c r="H1948" s="168" t="s">
        <v>1117</v>
      </c>
      <c r="I1948" s="168" t="s">
        <v>1118</v>
      </c>
      <c r="J1948" s="184">
        <v>0</v>
      </c>
      <c r="K1948" s="185">
        <v>0</v>
      </c>
      <c r="L1948" s="168"/>
      <c r="M1948" s="185"/>
      <c r="N1948" s="168"/>
      <c r="O1948" s="168"/>
      <c r="P1948" s="168" t="s">
        <v>1370</v>
      </c>
      <c r="Q1948" s="168"/>
      <c r="R1948" s="168" t="s">
        <v>1370</v>
      </c>
      <c r="S1948" s="168"/>
      <c r="T1948" s="168" t="s">
        <v>1370</v>
      </c>
      <c r="U1948" s="168"/>
      <c r="V1948" s="168" t="s">
        <v>1370</v>
      </c>
      <c r="W1948" s="168" t="s">
        <v>1165</v>
      </c>
      <c r="X1948" s="183" t="s">
        <v>1160</v>
      </c>
      <c r="Y1948" s="168" t="s">
        <v>55</v>
      </c>
      <c r="Z1948" s="170">
        <v>2017011000179</v>
      </c>
      <c r="AA1948" s="170" t="s">
        <v>1238</v>
      </c>
      <c r="AB1948" s="169" t="s">
        <v>1166</v>
      </c>
      <c r="AC1948" s="169" t="s">
        <v>1269</v>
      </c>
      <c r="AD1948" s="170">
        <v>3202005</v>
      </c>
      <c r="AE1948" s="169" t="s">
        <v>1273</v>
      </c>
      <c r="AF1948" s="169" t="s">
        <v>1274</v>
      </c>
      <c r="AG1948" s="168" t="s">
        <v>1150</v>
      </c>
      <c r="AH1948" s="192"/>
    </row>
    <row r="1949" spans="1:34" ht="98.25" customHeight="1" x14ac:dyDescent="0.25">
      <c r="A1949" s="192"/>
      <c r="B1949" s="168" t="s">
        <v>1314</v>
      </c>
      <c r="C1949" s="168" t="s">
        <v>1414</v>
      </c>
      <c r="D1949" s="168" t="s">
        <v>1450</v>
      </c>
      <c r="E1949" s="183" t="s">
        <v>1450</v>
      </c>
      <c r="F1949" s="168" t="s">
        <v>1116</v>
      </c>
      <c r="G1949" s="183" t="s">
        <v>1158</v>
      </c>
      <c r="H1949" s="168" t="s">
        <v>1117</v>
      </c>
      <c r="I1949" s="168" t="s">
        <v>1118</v>
      </c>
      <c r="J1949" s="184">
        <v>30932000</v>
      </c>
      <c r="K1949" s="185">
        <v>0</v>
      </c>
      <c r="L1949" s="168"/>
      <c r="M1949" s="185"/>
      <c r="N1949" s="168"/>
      <c r="O1949" s="168"/>
      <c r="P1949" s="168" t="s">
        <v>1370</v>
      </c>
      <c r="Q1949" s="168"/>
      <c r="R1949" s="168" t="s">
        <v>1370</v>
      </c>
      <c r="S1949" s="168"/>
      <c r="T1949" s="168" t="s">
        <v>1370</v>
      </c>
      <c r="U1949" s="168"/>
      <c r="V1949" s="168" t="s">
        <v>1370</v>
      </c>
      <c r="W1949" s="168" t="s">
        <v>1165</v>
      </c>
      <c r="X1949" s="183" t="s">
        <v>1160</v>
      </c>
      <c r="Y1949" s="168" t="s">
        <v>55</v>
      </c>
      <c r="Z1949" s="170">
        <v>2017011000179</v>
      </c>
      <c r="AA1949" s="170" t="s">
        <v>1238</v>
      </c>
      <c r="AB1949" s="169" t="s">
        <v>1224</v>
      </c>
      <c r="AC1949" s="169" t="s">
        <v>1275</v>
      </c>
      <c r="AD1949" s="170">
        <v>3202014</v>
      </c>
      <c r="AE1949" s="169" t="s">
        <v>1276</v>
      </c>
      <c r="AF1949" s="169" t="s">
        <v>1277</v>
      </c>
      <c r="AG1949" s="168" t="s">
        <v>1128</v>
      </c>
      <c r="AH1949" s="192"/>
    </row>
    <row r="1950" spans="1:34" ht="98.25" customHeight="1" x14ac:dyDescent="0.25">
      <c r="A1950" s="192"/>
      <c r="B1950" s="168" t="s">
        <v>1314</v>
      </c>
      <c r="C1950" s="168" t="s">
        <v>1414</v>
      </c>
      <c r="D1950" s="168" t="s">
        <v>1450</v>
      </c>
      <c r="E1950" s="183" t="s">
        <v>1450</v>
      </c>
      <c r="F1950" s="168" t="s">
        <v>1116</v>
      </c>
      <c r="G1950" s="183" t="s">
        <v>1158</v>
      </c>
      <c r="H1950" s="168" t="s">
        <v>1117</v>
      </c>
      <c r="I1950" s="168" t="s">
        <v>1118</v>
      </c>
      <c r="J1950" s="184">
        <v>36551900</v>
      </c>
      <c r="K1950" s="185">
        <v>0</v>
      </c>
      <c r="L1950" s="168"/>
      <c r="M1950" s="185"/>
      <c r="N1950" s="168"/>
      <c r="O1950" s="168" t="s">
        <v>1133</v>
      </c>
      <c r="P1950" s="168" t="s">
        <v>1451</v>
      </c>
      <c r="Q1950" s="168"/>
      <c r="R1950" s="168" t="s">
        <v>1370</v>
      </c>
      <c r="S1950" s="168"/>
      <c r="T1950" s="168" t="s">
        <v>1370</v>
      </c>
      <c r="U1950" s="168"/>
      <c r="V1950" s="168" t="s">
        <v>1370</v>
      </c>
      <c r="W1950" s="168" t="s">
        <v>1165</v>
      </c>
      <c r="X1950" s="183" t="s">
        <v>1160</v>
      </c>
      <c r="Y1950" s="168" t="s">
        <v>55</v>
      </c>
      <c r="Z1950" s="170">
        <v>2017011000179</v>
      </c>
      <c r="AA1950" s="170" t="s">
        <v>1238</v>
      </c>
      <c r="AB1950" s="169" t="s">
        <v>1179</v>
      </c>
      <c r="AC1950" s="169" t="s">
        <v>1180</v>
      </c>
      <c r="AD1950" s="170">
        <v>3202008</v>
      </c>
      <c r="AE1950" s="169" t="s">
        <v>1181</v>
      </c>
      <c r="AF1950" s="169" t="s">
        <v>1186</v>
      </c>
      <c r="AG1950" s="168" t="s">
        <v>1128</v>
      </c>
      <c r="AH1950" s="192"/>
    </row>
    <row r="1951" spans="1:34" ht="98.25" customHeight="1" x14ac:dyDescent="0.25">
      <c r="A1951" s="192"/>
      <c r="B1951" s="168" t="s">
        <v>1314</v>
      </c>
      <c r="C1951" s="168" t="s">
        <v>1414</v>
      </c>
      <c r="D1951" s="168" t="s">
        <v>1450</v>
      </c>
      <c r="E1951" s="183" t="s">
        <v>1450</v>
      </c>
      <c r="F1951" s="168" t="s">
        <v>1223</v>
      </c>
      <c r="G1951" s="183" t="s">
        <v>1312</v>
      </c>
      <c r="H1951" s="168" t="s">
        <v>1117</v>
      </c>
      <c r="I1951" s="168" t="s">
        <v>1118</v>
      </c>
      <c r="J1951" s="184">
        <v>4500000</v>
      </c>
      <c r="K1951" s="185">
        <v>0</v>
      </c>
      <c r="L1951" s="168"/>
      <c r="M1951" s="185"/>
      <c r="N1951" s="168"/>
      <c r="O1951" s="168"/>
      <c r="P1951" s="168" t="s">
        <v>1370</v>
      </c>
      <c r="Q1951" s="168"/>
      <c r="R1951" s="168" t="s">
        <v>1370</v>
      </c>
      <c r="S1951" s="168"/>
      <c r="T1951" s="168" t="s">
        <v>1370</v>
      </c>
      <c r="U1951" s="168"/>
      <c r="V1951" s="168" t="s">
        <v>1370</v>
      </c>
      <c r="W1951" s="168" t="s">
        <v>1165</v>
      </c>
      <c r="X1951" s="183" t="s">
        <v>1160</v>
      </c>
      <c r="Y1951" s="168" t="s">
        <v>55</v>
      </c>
      <c r="Z1951" s="170">
        <v>2017011000179</v>
      </c>
      <c r="AA1951" s="170" t="s">
        <v>1238</v>
      </c>
      <c r="AB1951" s="169" t="s">
        <v>1179</v>
      </c>
      <c r="AC1951" s="169" t="s">
        <v>1180</v>
      </c>
      <c r="AD1951" s="170">
        <v>3202008</v>
      </c>
      <c r="AE1951" s="169" t="s">
        <v>1181</v>
      </c>
      <c r="AF1951" s="169" t="s">
        <v>1250</v>
      </c>
      <c r="AG1951" s="168" t="s">
        <v>1124</v>
      </c>
      <c r="AH1951" s="192"/>
    </row>
    <row r="1952" spans="1:34" ht="98.25" customHeight="1" x14ac:dyDescent="0.25">
      <c r="A1952" s="192"/>
      <c r="B1952" s="168" t="s">
        <v>1314</v>
      </c>
      <c r="C1952" s="168" t="s">
        <v>1414</v>
      </c>
      <c r="D1952" s="168" t="s">
        <v>1450</v>
      </c>
      <c r="E1952" s="183" t="s">
        <v>1450</v>
      </c>
      <c r="F1952" s="168" t="s">
        <v>1223</v>
      </c>
      <c r="G1952" s="183" t="s">
        <v>1312</v>
      </c>
      <c r="H1952" s="168" t="s">
        <v>1117</v>
      </c>
      <c r="I1952" s="168" t="s">
        <v>1118</v>
      </c>
      <c r="J1952" s="184">
        <v>3500000</v>
      </c>
      <c r="K1952" s="185">
        <v>0</v>
      </c>
      <c r="L1952" s="168"/>
      <c r="M1952" s="185"/>
      <c r="N1952" s="168"/>
      <c r="O1952" s="168" t="s">
        <v>1133</v>
      </c>
      <c r="P1952" s="168" t="s">
        <v>1451</v>
      </c>
      <c r="Q1952" s="168"/>
      <c r="R1952" s="168" t="s">
        <v>1370</v>
      </c>
      <c r="S1952" s="168"/>
      <c r="T1952" s="168" t="s">
        <v>1370</v>
      </c>
      <c r="U1952" s="168"/>
      <c r="V1952" s="168" t="s">
        <v>1370</v>
      </c>
      <c r="W1952" s="168" t="s">
        <v>1165</v>
      </c>
      <c r="X1952" s="183" t="s">
        <v>1160</v>
      </c>
      <c r="Y1952" s="168" t="s">
        <v>55</v>
      </c>
      <c r="Z1952" s="170">
        <v>2017011000179</v>
      </c>
      <c r="AA1952" s="170" t="s">
        <v>1238</v>
      </c>
      <c r="AB1952" s="169" t="s">
        <v>1179</v>
      </c>
      <c r="AC1952" s="169" t="s">
        <v>1180</v>
      </c>
      <c r="AD1952" s="170">
        <v>3202008</v>
      </c>
      <c r="AE1952" s="169" t="s">
        <v>1181</v>
      </c>
      <c r="AF1952" s="169" t="s">
        <v>1286</v>
      </c>
      <c r="AG1952" s="168" t="s">
        <v>1124</v>
      </c>
      <c r="AH1952" s="192"/>
    </row>
    <row r="1953" spans="1:34" ht="98.25" customHeight="1" x14ac:dyDescent="0.25">
      <c r="A1953" s="192"/>
      <c r="B1953" s="168" t="s">
        <v>1314</v>
      </c>
      <c r="C1953" s="168" t="s">
        <v>1414</v>
      </c>
      <c r="D1953" s="168" t="s">
        <v>1450</v>
      </c>
      <c r="E1953" s="183" t="s">
        <v>1450</v>
      </c>
      <c r="F1953" s="168" t="s">
        <v>1223</v>
      </c>
      <c r="G1953" s="183" t="s">
        <v>1312</v>
      </c>
      <c r="H1953" s="168" t="s">
        <v>1117</v>
      </c>
      <c r="I1953" s="168" t="s">
        <v>1118</v>
      </c>
      <c r="J1953" s="184">
        <v>5000000</v>
      </c>
      <c r="K1953" s="185">
        <v>0</v>
      </c>
      <c r="L1953" s="168"/>
      <c r="M1953" s="185"/>
      <c r="N1953" s="168"/>
      <c r="O1953" s="168"/>
      <c r="P1953" s="168" t="s">
        <v>1370</v>
      </c>
      <c r="Q1953" s="168"/>
      <c r="R1953" s="168" t="s">
        <v>1370</v>
      </c>
      <c r="S1953" s="168"/>
      <c r="T1953" s="168" t="s">
        <v>1370</v>
      </c>
      <c r="U1953" s="168"/>
      <c r="V1953" s="168" t="s">
        <v>1370</v>
      </c>
      <c r="W1953" s="168" t="s">
        <v>1165</v>
      </c>
      <c r="X1953" s="183" t="s">
        <v>1160</v>
      </c>
      <c r="Y1953" s="168" t="s">
        <v>55</v>
      </c>
      <c r="Z1953" s="170">
        <v>2017011000179</v>
      </c>
      <c r="AA1953" s="170" t="s">
        <v>1238</v>
      </c>
      <c r="AB1953" s="169" t="s">
        <v>1179</v>
      </c>
      <c r="AC1953" s="169" t="s">
        <v>1180</v>
      </c>
      <c r="AD1953" s="170">
        <v>3202008</v>
      </c>
      <c r="AE1953" s="169" t="s">
        <v>1181</v>
      </c>
      <c r="AF1953" s="169" t="s">
        <v>1250</v>
      </c>
      <c r="AG1953" s="168" t="s">
        <v>1147</v>
      </c>
      <c r="AH1953" s="192"/>
    </row>
    <row r="1954" spans="1:34" ht="98.25" customHeight="1" x14ac:dyDescent="0.25">
      <c r="A1954" s="192"/>
      <c r="B1954" s="168" t="s">
        <v>1314</v>
      </c>
      <c r="C1954" s="168" t="s">
        <v>1414</v>
      </c>
      <c r="D1954" s="168" t="s">
        <v>1450</v>
      </c>
      <c r="E1954" s="183" t="s">
        <v>1450</v>
      </c>
      <c r="F1954" s="168" t="s">
        <v>1223</v>
      </c>
      <c r="G1954" s="183" t="s">
        <v>1312</v>
      </c>
      <c r="H1954" s="168" t="s">
        <v>1117</v>
      </c>
      <c r="I1954" s="168" t="s">
        <v>1118</v>
      </c>
      <c r="J1954" s="184">
        <v>0</v>
      </c>
      <c r="K1954" s="185">
        <v>0</v>
      </c>
      <c r="L1954" s="168"/>
      <c r="M1954" s="185"/>
      <c r="N1954" s="168"/>
      <c r="O1954" s="168" t="s">
        <v>1133</v>
      </c>
      <c r="P1954" s="168" t="s">
        <v>1451</v>
      </c>
      <c r="Q1954" s="168"/>
      <c r="R1954" s="168" t="s">
        <v>1370</v>
      </c>
      <c r="S1954" s="168"/>
      <c r="T1954" s="168" t="s">
        <v>1370</v>
      </c>
      <c r="U1954" s="168"/>
      <c r="V1954" s="168" t="s">
        <v>1370</v>
      </c>
      <c r="W1954" s="168" t="s">
        <v>1165</v>
      </c>
      <c r="X1954" s="183" t="s">
        <v>1160</v>
      </c>
      <c r="Y1954" s="168" t="s">
        <v>55</v>
      </c>
      <c r="Z1954" s="170">
        <v>2017011000179</v>
      </c>
      <c r="AA1954" s="170" t="s">
        <v>1238</v>
      </c>
      <c r="AB1954" s="169" t="s">
        <v>1179</v>
      </c>
      <c r="AC1954" s="169" t="s">
        <v>1180</v>
      </c>
      <c r="AD1954" s="170">
        <v>3202008</v>
      </c>
      <c r="AE1954" s="169" t="s">
        <v>1181</v>
      </c>
      <c r="AF1954" s="169" t="s">
        <v>1286</v>
      </c>
      <c r="AG1954" s="168" t="s">
        <v>1126</v>
      </c>
      <c r="AH1954" s="192"/>
    </row>
    <row r="1955" spans="1:34" ht="98.25" customHeight="1" x14ac:dyDescent="0.25">
      <c r="A1955" s="192"/>
      <c r="B1955" s="168" t="s">
        <v>1314</v>
      </c>
      <c r="C1955" s="168" t="s">
        <v>1414</v>
      </c>
      <c r="D1955" s="168" t="s">
        <v>1450</v>
      </c>
      <c r="E1955" s="183" t="s">
        <v>1450</v>
      </c>
      <c r="F1955" s="168" t="s">
        <v>1152</v>
      </c>
      <c r="G1955" s="183" t="s">
        <v>1158</v>
      </c>
      <c r="H1955" s="168" t="s">
        <v>1320</v>
      </c>
      <c r="I1955" s="168" t="s">
        <v>1118</v>
      </c>
      <c r="J1955" s="186">
        <v>3000000</v>
      </c>
      <c r="K1955" s="185" t="s">
        <v>1366</v>
      </c>
      <c r="L1955" s="168" t="s">
        <v>1366</v>
      </c>
      <c r="M1955" s="185" t="s">
        <v>1366</v>
      </c>
      <c r="N1955" s="168" t="s">
        <v>1366</v>
      </c>
      <c r="O1955" s="168" t="s">
        <v>1133</v>
      </c>
      <c r="P1955" s="168" t="s">
        <v>1421</v>
      </c>
      <c r="Q1955" s="168"/>
      <c r="R1955" s="168"/>
      <c r="S1955" s="168"/>
      <c r="T1955" s="168"/>
      <c r="U1955" s="168" t="s">
        <v>1215</v>
      </c>
      <c r="V1955" s="168" t="s">
        <v>1416</v>
      </c>
      <c r="W1955" s="168" t="s">
        <v>1165</v>
      </c>
      <c r="X1955" s="183" t="s">
        <v>1160</v>
      </c>
      <c r="Y1955" s="168" t="s">
        <v>55</v>
      </c>
      <c r="Z1955" s="170">
        <v>2017011000179</v>
      </c>
      <c r="AA1955" s="170" t="s">
        <v>1238</v>
      </c>
      <c r="AB1955" s="169" t="s">
        <v>1179</v>
      </c>
      <c r="AC1955" s="169" t="s">
        <v>1180</v>
      </c>
      <c r="AD1955" s="170">
        <v>3202008</v>
      </c>
      <c r="AE1955" s="169" t="s">
        <v>1181</v>
      </c>
      <c r="AF1955" s="169" t="s">
        <v>1240</v>
      </c>
      <c r="AG1955" s="168" t="s">
        <v>1192</v>
      </c>
      <c r="AH1955" s="192"/>
    </row>
    <row r="1956" spans="1:34" ht="98.25" customHeight="1" x14ac:dyDescent="0.25">
      <c r="A1956" s="192"/>
      <c r="B1956" s="168" t="s">
        <v>1314</v>
      </c>
      <c r="C1956" s="168" t="s">
        <v>1414</v>
      </c>
      <c r="D1956" s="168" t="s">
        <v>1450</v>
      </c>
      <c r="E1956" s="183" t="s">
        <v>1450</v>
      </c>
      <c r="F1956" s="168" t="s">
        <v>1152</v>
      </c>
      <c r="G1956" s="183" t="s">
        <v>1158</v>
      </c>
      <c r="H1956" s="168" t="s">
        <v>1320</v>
      </c>
      <c r="I1956" s="168" t="s">
        <v>1118</v>
      </c>
      <c r="J1956" s="186">
        <v>0</v>
      </c>
      <c r="K1956" s="185" t="s">
        <v>1159</v>
      </c>
      <c r="L1956" s="168" t="s">
        <v>1159</v>
      </c>
      <c r="M1956" s="185" t="s">
        <v>1159</v>
      </c>
      <c r="N1956" s="168" t="s">
        <v>1159</v>
      </c>
      <c r="O1956" s="168" t="s">
        <v>1159</v>
      </c>
      <c r="P1956" s="168" t="s">
        <v>1159</v>
      </c>
      <c r="Q1956" s="168" t="s">
        <v>1159</v>
      </c>
      <c r="R1956" s="168" t="s">
        <v>1159</v>
      </c>
      <c r="S1956" s="168" t="s">
        <v>1159</v>
      </c>
      <c r="T1956" s="168" t="s">
        <v>1159</v>
      </c>
      <c r="U1956" s="168" t="s">
        <v>1159</v>
      </c>
      <c r="V1956" s="168" t="s">
        <v>1159</v>
      </c>
      <c r="W1956" s="168" t="s">
        <v>1165</v>
      </c>
      <c r="X1956" s="183" t="s">
        <v>1160</v>
      </c>
      <c r="Y1956" s="168" t="s">
        <v>55</v>
      </c>
      <c r="Z1956" s="170">
        <v>2017011000179</v>
      </c>
      <c r="AA1956" s="170" t="s">
        <v>1238</v>
      </c>
      <c r="AB1956" s="169" t="s">
        <v>1179</v>
      </c>
      <c r="AC1956" s="169" t="s">
        <v>1235</v>
      </c>
      <c r="AD1956" s="170">
        <v>3202036</v>
      </c>
      <c r="AE1956" s="169" t="s">
        <v>1321</v>
      </c>
      <c r="AF1956" s="169" t="s">
        <v>1322</v>
      </c>
      <c r="AG1956" s="168" t="s">
        <v>1311</v>
      </c>
      <c r="AH1956" s="192"/>
    </row>
    <row r="1957" spans="1:34" ht="98.25" customHeight="1" x14ac:dyDescent="0.25">
      <c r="A1957" s="192"/>
      <c r="B1957" s="168" t="s">
        <v>1314</v>
      </c>
      <c r="C1957" s="168" t="s">
        <v>1414</v>
      </c>
      <c r="D1957" s="168" t="s">
        <v>1450</v>
      </c>
      <c r="E1957" s="183" t="s">
        <v>1450</v>
      </c>
      <c r="F1957" s="168" t="s">
        <v>1223</v>
      </c>
      <c r="G1957" s="183" t="s">
        <v>1312</v>
      </c>
      <c r="H1957" s="168" t="s">
        <v>1117</v>
      </c>
      <c r="I1957" s="168" t="s">
        <v>1118</v>
      </c>
      <c r="J1957" s="186">
        <v>11066667</v>
      </c>
      <c r="K1957" s="185"/>
      <c r="L1957" s="168"/>
      <c r="M1957" s="185"/>
      <c r="N1957" s="168"/>
      <c r="O1957" s="168"/>
      <c r="P1957" s="168"/>
      <c r="Q1957" s="168"/>
      <c r="R1957" s="168"/>
      <c r="S1957" s="168"/>
      <c r="T1957" s="168"/>
      <c r="U1957" s="168" t="s">
        <v>1215</v>
      </c>
      <c r="V1957" s="168" t="s">
        <v>1416</v>
      </c>
      <c r="W1957" s="168" t="s">
        <v>1165</v>
      </c>
      <c r="X1957" s="183" t="s">
        <v>1160</v>
      </c>
      <c r="Y1957" s="168" t="s">
        <v>55</v>
      </c>
      <c r="Z1957" s="170">
        <v>2017011000179</v>
      </c>
      <c r="AA1957" s="170" t="s">
        <v>1238</v>
      </c>
      <c r="AB1957" s="169" t="s">
        <v>1224</v>
      </c>
      <c r="AC1957" s="169" t="s">
        <v>1225</v>
      </c>
      <c r="AD1957" s="170">
        <v>3202010</v>
      </c>
      <c r="AE1957" s="169" t="s">
        <v>1226</v>
      </c>
      <c r="AF1957" s="169" t="s">
        <v>1264</v>
      </c>
      <c r="AG1957" s="168" t="s">
        <v>1387</v>
      </c>
      <c r="AH1957" s="192"/>
    </row>
    <row r="1958" spans="1:34" ht="98.25" customHeight="1" x14ac:dyDescent="0.25">
      <c r="A1958" s="192"/>
      <c r="B1958" s="168" t="s">
        <v>1314</v>
      </c>
      <c r="C1958" s="168" t="s">
        <v>1414</v>
      </c>
      <c r="D1958" s="168" t="s">
        <v>1450</v>
      </c>
      <c r="E1958" s="183" t="s">
        <v>1450</v>
      </c>
      <c r="F1958" s="168" t="s">
        <v>1223</v>
      </c>
      <c r="G1958" s="183" t="s">
        <v>1312</v>
      </c>
      <c r="H1958" s="168" t="s">
        <v>1117</v>
      </c>
      <c r="I1958" s="168" t="s">
        <v>1118</v>
      </c>
      <c r="J1958" s="186">
        <v>7885454</v>
      </c>
      <c r="K1958" s="185"/>
      <c r="L1958" s="168"/>
      <c r="M1958" s="185"/>
      <c r="N1958" s="168"/>
      <c r="O1958" s="168"/>
      <c r="P1958" s="168"/>
      <c r="Q1958" s="168"/>
      <c r="R1958" s="168"/>
      <c r="S1958" s="168"/>
      <c r="T1958" s="168"/>
      <c r="U1958" s="168" t="s">
        <v>1215</v>
      </c>
      <c r="V1958" s="168" t="s">
        <v>1416</v>
      </c>
      <c r="W1958" s="168" t="s">
        <v>1165</v>
      </c>
      <c r="X1958" s="183" t="s">
        <v>1160</v>
      </c>
      <c r="Y1958" s="168" t="s">
        <v>55</v>
      </c>
      <c r="Z1958" s="170">
        <v>2017011000179</v>
      </c>
      <c r="AA1958" s="170" t="s">
        <v>1238</v>
      </c>
      <c r="AB1958" s="169" t="s">
        <v>1224</v>
      </c>
      <c r="AC1958" s="169" t="s">
        <v>1225</v>
      </c>
      <c r="AD1958" s="170">
        <v>3202010</v>
      </c>
      <c r="AE1958" s="169" t="s">
        <v>1226</v>
      </c>
      <c r="AF1958" s="169" t="s">
        <v>1264</v>
      </c>
      <c r="AG1958" s="168" t="s">
        <v>1151</v>
      </c>
      <c r="AH1958" s="192"/>
    </row>
    <row r="1959" spans="1:34" ht="98.25" customHeight="1" x14ac:dyDescent="0.25">
      <c r="A1959" s="192"/>
      <c r="B1959" s="168" t="s">
        <v>1314</v>
      </c>
      <c r="C1959" s="168" t="s">
        <v>1414</v>
      </c>
      <c r="D1959" s="168" t="s">
        <v>1450</v>
      </c>
      <c r="E1959" s="183" t="s">
        <v>1450</v>
      </c>
      <c r="F1959" s="168" t="s">
        <v>1116</v>
      </c>
      <c r="G1959" s="183" t="s">
        <v>1158</v>
      </c>
      <c r="H1959" s="168" t="s">
        <v>1117</v>
      </c>
      <c r="I1959" s="168" t="s">
        <v>1118</v>
      </c>
      <c r="J1959" s="186">
        <v>2330000</v>
      </c>
      <c r="K1959" s="185"/>
      <c r="L1959" s="168"/>
      <c r="M1959" s="185"/>
      <c r="N1959" s="168"/>
      <c r="O1959" s="168"/>
      <c r="P1959" s="168"/>
      <c r="Q1959" s="168"/>
      <c r="R1959" s="168"/>
      <c r="S1959" s="168"/>
      <c r="T1959" s="168"/>
      <c r="U1959" s="168"/>
      <c r="V1959" s="168"/>
      <c r="W1959" s="168" t="s">
        <v>1165</v>
      </c>
      <c r="X1959" s="183" t="s">
        <v>1160</v>
      </c>
      <c r="Y1959" s="168" t="s">
        <v>55</v>
      </c>
      <c r="Z1959" s="170">
        <v>2017011000179</v>
      </c>
      <c r="AA1959" s="170" t="s">
        <v>1238</v>
      </c>
      <c r="AB1959" s="169" t="s">
        <v>1224</v>
      </c>
      <c r="AC1959" s="169" t="s">
        <v>1225</v>
      </c>
      <c r="AD1959" s="170">
        <v>3202010</v>
      </c>
      <c r="AE1959" s="169" t="s">
        <v>1226</v>
      </c>
      <c r="AF1959" s="169" t="s">
        <v>1264</v>
      </c>
      <c r="AG1959" s="168" t="s">
        <v>1128</v>
      </c>
      <c r="AH1959" s="192"/>
    </row>
    <row r="1960" spans="1:34" ht="98.25" customHeight="1" x14ac:dyDescent="0.25">
      <c r="A1960" s="192"/>
      <c r="B1960" s="168" t="s">
        <v>1314</v>
      </c>
      <c r="C1960" s="168" t="s">
        <v>1414</v>
      </c>
      <c r="D1960" s="168" t="s">
        <v>1450</v>
      </c>
      <c r="E1960" s="183" t="s">
        <v>1450</v>
      </c>
      <c r="F1960" s="168" t="s">
        <v>1223</v>
      </c>
      <c r="G1960" s="183" t="s">
        <v>1312</v>
      </c>
      <c r="H1960" s="168" t="s">
        <v>1117</v>
      </c>
      <c r="I1960" s="168" t="s">
        <v>1118</v>
      </c>
      <c r="J1960" s="186">
        <v>421097324</v>
      </c>
      <c r="K1960" s="185"/>
      <c r="L1960" s="168"/>
      <c r="M1960" s="185"/>
      <c r="N1960" s="168"/>
      <c r="O1960" s="168" t="s">
        <v>1159</v>
      </c>
      <c r="P1960" s="168" t="s">
        <v>1159</v>
      </c>
      <c r="Q1960" s="168" t="s">
        <v>1159</v>
      </c>
      <c r="R1960" s="168" t="s">
        <v>1159</v>
      </c>
      <c r="S1960" s="168" t="s">
        <v>1159</v>
      </c>
      <c r="T1960" s="168" t="s">
        <v>1159</v>
      </c>
      <c r="U1960" s="168" t="s">
        <v>1159</v>
      </c>
      <c r="V1960" s="168" t="s">
        <v>1159</v>
      </c>
      <c r="W1960" s="168" t="s">
        <v>1165</v>
      </c>
      <c r="X1960" s="183" t="s">
        <v>1160</v>
      </c>
      <c r="Y1960" s="168" t="s">
        <v>55</v>
      </c>
      <c r="Z1960" s="170">
        <v>2017011000179</v>
      </c>
      <c r="AA1960" s="170" t="s">
        <v>1238</v>
      </c>
      <c r="AB1960" s="169" t="s">
        <v>1179</v>
      </c>
      <c r="AC1960" s="169" t="s">
        <v>1235</v>
      </c>
      <c r="AD1960" s="170">
        <v>3202036</v>
      </c>
      <c r="AE1960" s="169" t="s">
        <v>1321</v>
      </c>
      <c r="AF1960" s="169" t="s">
        <v>1322</v>
      </c>
      <c r="AG1960" s="168" t="s">
        <v>1311</v>
      </c>
      <c r="AH1960" s="192"/>
    </row>
    <row r="1961" spans="1:34" ht="98.25" customHeight="1" x14ac:dyDescent="0.25">
      <c r="A1961" s="192"/>
      <c r="B1961" s="168" t="s">
        <v>1314</v>
      </c>
      <c r="C1961" s="168" t="s">
        <v>1414</v>
      </c>
      <c r="D1961" s="168" t="s">
        <v>1450</v>
      </c>
      <c r="E1961" s="183" t="s">
        <v>1450</v>
      </c>
      <c r="F1961" s="168" t="s">
        <v>1223</v>
      </c>
      <c r="G1961" s="183" t="s">
        <v>1312</v>
      </c>
      <c r="H1961" s="168" t="s">
        <v>1117</v>
      </c>
      <c r="I1961" s="168" t="s">
        <v>1118</v>
      </c>
      <c r="J1961" s="186">
        <v>3500000</v>
      </c>
      <c r="K1961" s="185"/>
      <c r="L1961" s="168"/>
      <c r="M1961" s="185"/>
      <c r="N1961" s="168"/>
      <c r="O1961" s="168"/>
      <c r="P1961" s="168"/>
      <c r="Q1961" s="168"/>
      <c r="R1961" s="168"/>
      <c r="S1961" s="168"/>
      <c r="T1961" s="168"/>
      <c r="U1961" s="168"/>
      <c r="V1961" s="168"/>
      <c r="W1961" s="168" t="s">
        <v>1165</v>
      </c>
      <c r="X1961" s="183" t="s">
        <v>1160</v>
      </c>
      <c r="Y1961" s="168" t="s">
        <v>55</v>
      </c>
      <c r="Z1961" s="170">
        <v>2017011000179</v>
      </c>
      <c r="AA1961" s="170" t="s">
        <v>1238</v>
      </c>
      <c r="AB1961" s="169" t="s">
        <v>1166</v>
      </c>
      <c r="AC1961" s="169" t="s">
        <v>1167</v>
      </c>
      <c r="AD1961" s="170">
        <v>3202032</v>
      </c>
      <c r="AE1961" s="169" t="s">
        <v>1217</v>
      </c>
      <c r="AF1961" s="169" t="s">
        <v>1289</v>
      </c>
      <c r="AG1961" s="168" t="s">
        <v>1192</v>
      </c>
      <c r="AH1961" s="192"/>
    </row>
    <row r="1962" spans="1:34" ht="98.25" customHeight="1" x14ac:dyDescent="0.25">
      <c r="A1962" s="192"/>
      <c r="B1962" s="168" t="s">
        <v>1314</v>
      </c>
      <c r="C1962" s="168" t="s">
        <v>1414</v>
      </c>
      <c r="D1962" s="168" t="s">
        <v>1450</v>
      </c>
      <c r="E1962" s="183" t="s">
        <v>1450</v>
      </c>
      <c r="F1962" s="168" t="s">
        <v>1324</v>
      </c>
      <c r="G1962" s="183" t="s">
        <v>1325</v>
      </c>
      <c r="H1962" s="168" t="s">
        <v>1326</v>
      </c>
      <c r="I1962" s="168" t="s">
        <v>1118</v>
      </c>
      <c r="J1962" s="186">
        <v>730299.99999999988</v>
      </c>
      <c r="K1962" s="185"/>
      <c r="L1962" s="168"/>
      <c r="M1962" s="185"/>
      <c r="N1962" s="168"/>
      <c r="O1962" s="168" t="s">
        <v>1133</v>
      </c>
      <c r="P1962" s="168" t="s">
        <v>1327</v>
      </c>
      <c r="Q1962" s="168"/>
      <c r="R1962" s="168"/>
      <c r="S1962" s="168"/>
      <c r="T1962" s="168"/>
      <c r="U1962" s="168"/>
      <c r="V1962" s="168"/>
      <c r="W1962" s="168" t="s">
        <v>1165</v>
      </c>
      <c r="X1962" s="183" t="s">
        <v>1160</v>
      </c>
      <c r="Y1962" s="168" t="s">
        <v>1328</v>
      </c>
      <c r="Z1962" s="170">
        <v>2022011000088</v>
      </c>
      <c r="AA1962" s="170" t="s">
        <v>1329</v>
      </c>
      <c r="AB1962" s="169" t="s">
        <v>1330</v>
      </c>
      <c r="AC1962" s="169" t="s">
        <v>1269</v>
      </c>
      <c r="AD1962" s="170">
        <v>3202005</v>
      </c>
      <c r="AE1962" s="169" t="s">
        <v>1331</v>
      </c>
      <c r="AF1962" s="169" t="s">
        <v>1335</v>
      </c>
      <c r="AG1962" s="168" t="s">
        <v>1336</v>
      </c>
      <c r="AH1962" s="192"/>
    </row>
    <row r="1963" spans="1:34" ht="98.25" customHeight="1" x14ac:dyDescent="0.25">
      <c r="A1963" s="192"/>
      <c r="B1963" s="168" t="s">
        <v>1314</v>
      </c>
      <c r="C1963" s="168" t="s">
        <v>1414</v>
      </c>
      <c r="D1963" s="168" t="s">
        <v>1450</v>
      </c>
      <c r="E1963" s="183" t="s">
        <v>1450</v>
      </c>
      <c r="F1963" s="168" t="s">
        <v>1324</v>
      </c>
      <c r="G1963" s="183" t="s">
        <v>1325</v>
      </c>
      <c r="H1963" s="168" t="s">
        <v>1326</v>
      </c>
      <c r="I1963" s="168" t="s">
        <v>1118</v>
      </c>
      <c r="J1963" s="186">
        <v>17260332</v>
      </c>
      <c r="K1963" s="185"/>
      <c r="L1963" s="168"/>
      <c r="M1963" s="185"/>
      <c r="N1963" s="168"/>
      <c r="O1963" s="168" t="s">
        <v>1133</v>
      </c>
      <c r="P1963" s="168" t="s">
        <v>1327</v>
      </c>
      <c r="Q1963" s="168"/>
      <c r="R1963" s="168"/>
      <c r="S1963" s="168"/>
      <c r="T1963" s="168"/>
      <c r="U1963" s="168"/>
      <c r="V1963" s="168"/>
      <c r="W1963" s="168" t="s">
        <v>1165</v>
      </c>
      <c r="X1963" s="183" t="s">
        <v>1160</v>
      </c>
      <c r="Y1963" s="168" t="s">
        <v>1328</v>
      </c>
      <c r="Z1963" s="170">
        <v>2022011000088</v>
      </c>
      <c r="AA1963" s="170" t="s">
        <v>1329</v>
      </c>
      <c r="AB1963" s="169" t="s">
        <v>1330</v>
      </c>
      <c r="AC1963" s="169" t="s">
        <v>1269</v>
      </c>
      <c r="AD1963" s="170">
        <v>3202005</v>
      </c>
      <c r="AE1963" s="169" t="s">
        <v>1331</v>
      </c>
      <c r="AF1963" s="169" t="s">
        <v>1335</v>
      </c>
      <c r="AG1963" s="168" t="s">
        <v>1336</v>
      </c>
      <c r="AH1963" s="192"/>
    </row>
    <row r="1964" spans="1:34" ht="98.25" customHeight="1" x14ac:dyDescent="0.25">
      <c r="A1964" s="192"/>
      <c r="B1964" s="168" t="s">
        <v>1314</v>
      </c>
      <c r="C1964" s="168" t="s">
        <v>1414</v>
      </c>
      <c r="D1964" s="168" t="s">
        <v>1450</v>
      </c>
      <c r="E1964" s="183" t="s">
        <v>1450</v>
      </c>
      <c r="F1964" s="168" t="s">
        <v>1116</v>
      </c>
      <c r="G1964" s="183" t="s">
        <v>1158</v>
      </c>
      <c r="H1964" s="168" t="s">
        <v>1117</v>
      </c>
      <c r="I1964" s="168" t="s">
        <v>1118</v>
      </c>
      <c r="J1964" s="186">
        <v>251014007.65666664</v>
      </c>
      <c r="K1964" s="185"/>
      <c r="L1964" s="168"/>
      <c r="M1964" s="185"/>
      <c r="N1964" s="168"/>
      <c r="O1964" s="168"/>
      <c r="P1964" s="168"/>
      <c r="Q1964" s="168"/>
      <c r="R1964" s="168"/>
      <c r="S1964" s="168"/>
      <c r="T1964" s="168"/>
      <c r="U1964" s="168"/>
      <c r="V1964" s="168"/>
      <c r="W1964" s="168" t="s">
        <v>1165</v>
      </c>
      <c r="X1964" s="183" t="s">
        <v>1160</v>
      </c>
      <c r="Y1964" s="168" t="s">
        <v>55</v>
      </c>
      <c r="Z1964" s="170">
        <v>2017011000179</v>
      </c>
      <c r="AA1964" s="170" t="s">
        <v>1238</v>
      </c>
      <c r="AB1964" s="169" t="s">
        <v>1166</v>
      </c>
      <c r="AC1964" s="169" t="s">
        <v>1167</v>
      </c>
      <c r="AD1964" s="170">
        <v>3202032</v>
      </c>
      <c r="AE1964" s="169" t="s">
        <v>1168</v>
      </c>
      <c r="AF1964" s="169" t="s">
        <v>1169</v>
      </c>
      <c r="AG1964" s="168" t="s">
        <v>1381</v>
      </c>
      <c r="AH1964" s="192"/>
    </row>
    <row r="1965" spans="1:34" ht="98.25" customHeight="1" x14ac:dyDescent="0.25">
      <c r="A1965" s="192"/>
      <c r="B1965" s="168" t="s">
        <v>1314</v>
      </c>
      <c r="C1965" s="168" t="s">
        <v>1414</v>
      </c>
      <c r="D1965" s="168" t="s">
        <v>1450</v>
      </c>
      <c r="E1965" s="183" t="s">
        <v>1450</v>
      </c>
      <c r="F1965" s="168" t="s">
        <v>1152</v>
      </c>
      <c r="G1965" s="183" t="s">
        <v>1158</v>
      </c>
      <c r="H1965" s="168" t="s">
        <v>1320</v>
      </c>
      <c r="I1965" s="168" t="s">
        <v>1118</v>
      </c>
      <c r="J1965" s="186">
        <v>0</v>
      </c>
      <c r="K1965" s="185"/>
      <c r="L1965" s="168"/>
      <c r="M1965" s="185"/>
      <c r="N1965" s="168"/>
      <c r="O1965" s="168"/>
      <c r="P1965" s="168"/>
      <c r="Q1965" s="168"/>
      <c r="R1965" s="168"/>
      <c r="S1965" s="168"/>
      <c r="T1965" s="168"/>
      <c r="U1965" s="168"/>
      <c r="V1965" s="168"/>
      <c r="W1965" s="168" t="s">
        <v>1165</v>
      </c>
      <c r="X1965" s="183" t="s">
        <v>1160</v>
      </c>
      <c r="Y1965" s="168" t="s">
        <v>55</v>
      </c>
      <c r="Z1965" s="170">
        <v>2017011000179</v>
      </c>
      <c r="AA1965" s="170" t="s">
        <v>1238</v>
      </c>
      <c r="AB1965" s="169" t="s">
        <v>1166</v>
      </c>
      <c r="AC1965" s="169" t="s">
        <v>1167</v>
      </c>
      <c r="AD1965" s="170">
        <v>3202032</v>
      </c>
      <c r="AE1965" s="169" t="s">
        <v>1168</v>
      </c>
      <c r="AF1965" s="169" t="s">
        <v>1169</v>
      </c>
      <c r="AG1965" s="168" t="s">
        <v>1381</v>
      </c>
      <c r="AH1965" s="192"/>
    </row>
    <row r="1966" spans="1:34" ht="98.25" customHeight="1" x14ac:dyDescent="0.25">
      <c r="A1966" s="192"/>
      <c r="B1966" s="168" t="s">
        <v>1314</v>
      </c>
      <c r="C1966" s="168" t="s">
        <v>1414</v>
      </c>
      <c r="D1966" s="168" t="s">
        <v>1450</v>
      </c>
      <c r="E1966" s="183" t="s">
        <v>1450</v>
      </c>
      <c r="F1966" s="168" t="s">
        <v>1152</v>
      </c>
      <c r="G1966" s="183" t="s">
        <v>1158</v>
      </c>
      <c r="H1966" s="168" t="s">
        <v>1117</v>
      </c>
      <c r="I1966" s="168" t="s">
        <v>1118</v>
      </c>
      <c r="J1966" s="186">
        <v>0</v>
      </c>
      <c r="K1966" s="185"/>
      <c r="L1966" s="168"/>
      <c r="M1966" s="185"/>
      <c r="N1966" s="168"/>
      <c r="O1966" s="168"/>
      <c r="P1966" s="168"/>
      <c r="Q1966" s="168"/>
      <c r="R1966" s="168"/>
      <c r="S1966" s="168"/>
      <c r="T1966" s="168"/>
      <c r="U1966" s="168"/>
      <c r="V1966" s="168"/>
      <c r="W1966" s="168" t="s">
        <v>1165</v>
      </c>
      <c r="X1966" s="183" t="s">
        <v>1160</v>
      </c>
      <c r="Y1966" s="168" t="s">
        <v>55</v>
      </c>
      <c r="Z1966" s="170">
        <v>2017011000179</v>
      </c>
      <c r="AA1966" s="170" t="s">
        <v>1238</v>
      </c>
      <c r="AB1966" s="169" t="s">
        <v>1166</v>
      </c>
      <c r="AC1966" s="169" t="s">
        <v>1167</v>
      </c>
      <c r="AD1966" s="170">
        <v>3202032</v>
      </c>
      <c r="AE1966" s="169" t="s">
        <v>1168</v>
      </c>
      <c r="AF1966" s="169" t="s">
        <v>1169</v>
      </c>
      <c r="AG1966" s="168" t="s">
        <v>1381</v>
      </c>
      <c r="AH1966" s="192"/>
    </row>
    <row r="1967" spans="1:34" ht="98.25" customHeight="1" x14ac:dyDescent="0.25">
      <c r="A1967" s="192"/>
      <c r="B1967" s="168" t="s">
        <v>1314</v>
      </c>
      <c r="C1967" s="168" t="s">
        <v>1414</v>
      </c>
      <c r="D1967" s="168" t="s">
        <v>1450</v>
      </c>
      <c r="E1967" s="183" t="s">
        <v>1450</v>
      </c>
      <c r="F1967" s="168" t="s">
        <v>1116</v>
      </c>
      <c r="G1967" s="183" t="s">
        <v>1158</v>
      </c>
      <c r="H1967" s="168" t="s">
        <v>1117</v>
      </c>
      <c r="I1967" s="168" t="s">
        <v>1118</v>
      </c>
      <c r="J1967" s="186">
        <v>0</v>
      </c>
      <c r="K1967" s="185"/>
      <c r="L1967" s="168"/>
      <c r="M1967" s="185"/>
      <c r="N1967" s="168"/>
      <c r="O1967" s="168"/>
      <c r="P1967" s="168"/>
      <c r="Q1967" s="168"/>
      <c r="R1967" s="168"/>
      <c r="S1967" s="168"/>
      <c r="T1967" s="168"/>
      <c r="U1967" s="168"/>
      <c r="V1967" s="168"/>
      <c r="W1967" s="168" t="s">
        <v>1165</v>
      </c>
      <c r="X1967" s="183" t="s">
        <v>1160</v>
      </c>
      <c r="Y1967" s="168" t="s">
        <v>55</v>
      </c>
      <c r="Z1967" s="170">
        <v>2017011000179</v>
      </c>
      <c r="AA1967" s="170" t="s">
        <v>1238</v>
      </c>
      <c r="AB1967" s="169" t="s">
        <v>1166</v>
      </c>
      <c r="AC1967" s="169" t="s">
        <v>1167</v>
      </c>
      <c r="AD1967" s="170">
        <v>3202032</v>
      </c>
      <c r="AE1967" s="169" t="s">
        <v>1168</v>
      </c>
      <c r="AF1967" s="169" t="s">
        <v>1169</v>
      </c>
      <c r="AG1967" s="168" t="s">
        <v>1381</v>
      </c>
      <c r="AH1967" s="192"/>
    </row>
    <row r="1968" spans="1:34" ht="98.25" customHeight="1" x14ac:dyDescent="0.25">
      <c r="A1968" s="192"/>
      <c r="B1968" s="168" t="s">
        <v>1314</v>
      </c>
      <c r="C1968" s="168" t="s">
        <v>1414</v>
      </c>
      <c r="D1968" s="168" t="s">
        <v>1450</v>
      </c>
      <c r="E1968" s="183" t="s">
        <v>1450</v>
      </c>
      <c r="F1968" s="168" t="s">
        <v>1223</v>
      </c>
      <c r="G1968" s="183" t="s">
        <v>1312</v>
      </c>
      <c r="H1968" s="168" t="s">
        <v>1117</v>
      </c>
      <c r="I1968" s="168" t="s">
        <v>1118</v>
      </c>
      <c r="J1968" s="186">
        <v>1325456486.3099999</v>
      </c>
      <c r="K1968" s="185"/>
      <c r="L1968" s="168"/>
      <c r="M1968" s="185"/>
      <c r="N1968" s="168"/>
      <c r="O1968" s="168"/>
      <c r="P1968" s="168"/>
      <c r="Q1968" s="168"/>
      <c r="R1968" s="168"/>
      <c r="S1968" s="168"/>
      <c r="T1968" s="168"/>
      <c r="U1968" s="168"/>
      <c r="V1968" s="168"/>
      <c r="W1968" s="168" t="s">
        <v>1165</v>
      </c>
      <c r="X1968" s="183" t="s">
        <v>1160</v>
      </c>
      <c r="Y1968" s="168" t="s">
        <v>55</v>
      </c>
      <c r="Z1968" s="170">
        <v>2017011000179</v>
      </c>
      <c r="AA1968" s="170" t="s">
        <v>1238</v>
      </c>
      <c r="AB1968" s="169" t="s">
        <v>1166</v>
      </c>
      <c r="AC1968" s="169" t="s">
        <v>1167</v>
      </c>
      <c r="AD1968" s="170">
        <v>3202032</v>
      </c>
      <c r="AE1968" s="169" t="s">
        <v>1168</v>
      </c>
      <c r="AF1968" s="169" t="s">
        <v>1169</v>
      </c>
      <c r="AG1968" s="168" t="s">
        <v>1381</v>
      </c>
      <c r="AH1968" s="192"/>
    </row>
    <row r="1969" spans="1:34" ht="98.25" customHeight="1" x14ac:dyDescent="0.25">
      <c r="A1969" s="192"/>
      <c r="B1969" s="168" t="s">
        <v>1314</v>
      </c>
      <c r="C1969" s="168" t="s">
        <v>1414</v>
      </c>
      <c r="D1969" s="168" t="s">
        <v>1450</v>
      </c>
      <c r="E1969" s="183" t="s">
        <v>1450</v>
      </c>
      <c r="F1969" s="168" t="s">
        <v>1393</v>
      </c>
      <c r="G1969" s="183" t="s">
        <v>1312</v>
      </c>
      <c r="H1969" s="168" t="s">
        <v>1117</v>
      </c>
      <c r="I1969" s="168" t="s">
        <v>1118</v>
      </c>
      <c r="J1969" s="186">
        <v>17501882.91</v>
      </c>
      <c r="K1969" s="185"/>
      <c r="L1969" s="168"/>
      <c r="M1969" s="185"/>
      <c r="N1969" s="168"/>
      <c r="O1969" s="168"/>
      <c r="P1969" s="168"/>
      <c r="Q1969" s="168"/>
      <c r="R1969" s="168"/>
      <c r="S1969" s="168"/>
      <c r="T1969" s="168"/>
      <c r="U1969" s="168"/>
      <c r="V1969" s="168"/>
      <c r="W1969" s="168" t="s">
        <v>1165</v>
      </c>
      <c r="X1969" s="183" t="s">
        <v>1160</v>
      </c>
      <c r="Y1969" s="168" t="s">
        <v>55</v>
      </c>
      <c r="Z1969" s="170">
        <v>2017011000179</v>
      </c>
      <c r="AA1969" s="170" t="s">
        <v>1238</v>
      </c>
      <c r="AB1969" s="169" t="s">
        <v>1166</v>
      </c>
      <c r="AC1969" s="169" t="s">
        <v>1167</v>
      </c>
      <c r="AD1969" s="170">
        <v>3202032</v>
      </c>
      <c r="AE1969" s="169" t="s">
        <v>1217</v>
      </c>
      <c r="AF1969" s="169" t="s">
        <v>1289</v>
      </c>
      <c r="AG1969" s="168" t="s">
        <v>1150</v>
      </c>
      <c r="AH1969" s="192"/>
    </row>
    <row r="1970" spans="1:34" ht="98.25" customHeight="1" x14ac:dyDescent="0.25">
      <c r="A1970" s="192"/>
      <c r="B1970" s="168" t="s">
        <v>1314</v>
      </c>
      <c r="C1970" s="168" t="s">
        <v>1414</v>
      </c>
      <c r="D1970" s="168" t="s">
        <v>1450</v>
      </c>
      <c r="E1970" s="183" t="s">
        <v>1450</v>
      </c>
      <c r="F1970" s="168" t="s">
        <v>1223</v>
      </c>
      <c r="G1970" s="183" t="s">
        <v>1312</v>
      </c>
      <c r="H1970" s="168" t="s">
        <v>1117</v>
      </c>
      <c r="I1970" s="168" t="s">
        <v>1118</v>
      </c>
      <c r="J1970" s="186">
        <v>198569343</v>
      </c>
      <c r="K1970" s="185"/>
      <c r="L1970" s="168"/>
      <c r="M1970" s="185"/>
      <c r="N1970" s="168"/>
      <c r="O1970" s="168"/>
      <c r="P1970" s="168"/>
      <c r="Q1970" s="168"/>
      <c r="R1970" s="168"/>
      <c r="S1970" s="168"/>
      <c r="T1970" s="168"/>
      <c r="U1970" s="168"/>
      <c r="V1970" s="168"/>
      <c r="W1970" s="168" t="s">
        <v>1165</v>
      </c>
      <c r="X1970" s="183" t="s">
        <v>1160</v>
      </c>
      <c r="Y1970" s="168" t="s">
        <v>55</v>
      </c>
      <c r="Z1970" s="170">
        <v>2017011000179</v>
      </c>
      <c r="AA1970" s="170" t="s">
        <v>1238</v>
      </c>
      <c r="AB1970" s="169" t="s">
        <v>1166</v>
      </c>
      <c r="AC1970" s="169" t="s">
        <v>1167</v>
      </c>
      <c r="AD1970" s="170">
        <v>3202032</v>
      </c>
      <c r="AE1970" s="169" t="s">
        <v>1168</v>
      </c>
      <c r="AF1970" s="169" t="s">
        <v>1169</v>
      </c>
      <c r="AG1970" s="168" t="s">
        <v>1381</v>
      </c>
      <c r="AH1970" s="192"/>
    </row>
    <row r="1971" spans="1:34" ht="98.25" customHeight="1" x14ac:dyDescent="0.25">
      <c r="A1971" s="192"/>
      <c r="B1971" s="168" t="s">
        <v>1314</v>
      </c>
      <c r="C1971" s="168" t="s">
        <v>1414</v>
      </c>
      <c r="D1971" s="168" t="s">
        <v>1450</v>
      </c>
      <c r="E1971" s="183" t="s">
        <v>1450</v>
      </c>
      <c r="F1971" s="168" t="s">
        <v>1116</v>
      </c>
      <c r="G1971" s="183" t="s">
        <v>1158</v>
      </c>
      <c r="H1971" s="168" t="s">
        <v>1117</v>
      </c>
      <c r="I1971" s="168" t="s">
        <v>1118</v>
      </c>
      <c r="J1971" s="184">
        <v>30932000</v>
      </c>
      <c r="K1971" s="185">
        <v>0</v>
      </c>
      <c r="L1971" s="168"/>
      <c r="M1971" s="185"/>
      <c r="N1971" s="168"/>
      <c r="O1971" s="168"/>
      <c r="P1971" s="168" t="s">
        <v>1370</v>
      </c>
      <c r="Q1971" s="168"/>
      <c r="R1971" s="168" t="s">
        <v>1370</v>
      </c>
      <c r="S1971" s="168"/>
      <c r="T1971" s="168" t="s">
        <v>1370</v>
      </c>
      <c r="U1971" s="168"/>
      <c r="V1971" s="168" t="s">
        <v>1370</v>
      </c>
      <c r="W1971" s="168" t="s">
        <v>1119</v>
      </c>
      <c r="X1971" s="183" t="s">
        <v>1160</v>
      </c>
      <c r="Y1971" s="168" t="s">
        <v>363</v>
      </c>
      <c r="Z1971" s="170">
        <v>2019011000081</v>
      </c>
      <c r="AA1971" s="170" t="s">
        <v>1161</v>
      </c>
      <c r="AB1971" s="169" t="s">
        <v>1120</v>
      </c>
      <c r="AC1971" s="169" t="s">
        <v>606</v>
      </c>
      <c r="AD1971" s="170">
        <v>3299060</v>
      </c>
      <c r="AE1971" s="169" t="s">
        <v>1135</v>
      </c>
      <c r="AF1971" s="169" t="s">
        <v>607</v>
      </c>
      <c r="AG1971" s="168" t="s">
        <v>1128</v>
      </c>
      <c r="AH1971" s="192"/>
    </row>
    <row r="1972" spans="1:34" ht="98.25" customHeight="1" x14ac:dyDescent="0.25">
      <c r="A1972" s="192"/>
      <c r="B1972" s="168" t="s">
        <v>1314</v>
      </c>
      <c r="C1972" s="168" t="s">
        <v>1414</v>
      </c>
      <c r="D1972" s="168" t="s">
        <v>1453</v>
      </c>
      <c r="E1972" s="183" t="s">
        <v>1453</v>
      </c>
      <c r="F1972" s="168" t="s">
        <v>1152</v>
      </c>
      <c r="G1972" s="183" t="s">
        <v>1158</v>
      </c>
      <c r="H1972" s="168" t="s">
        <v>1117</v>
      </c>
      <c r="I1972" s="168" t="s">
        <v>1118</v>
      </c>
      <c r="J1972" s="184">
        <v>118295733</v>
      </c>
      <c r="K1972" s="185"/>
      <c r="L1972" s="168"/>
      <c r="M1972" s="185"/>
      <c r="N1972" s="168"/>
      <c r="O1972" s="168" t="s">
        <v>1400</v>
      </c>
      <c r="P1972" s="168" t="s">
        <v>1454</v>
      </c>
      <c r="Q1972" s="168"/>
      <c r="R1972" s="168"/>
      <c r="S1972" s="168" t="s">
        <v>1401</v>
      </c>
      <c r="T1972" s="168" t="s">
        <v>1455</v>
      </c>
      <c r="U1972" s="168" t="s">
        <v>1215</v>
      </c>
      <c r="V1972" s="168" t="s">
        <v>1456</v>
      </c>
      <c r="W1972" s="168" t="s">
        <v>1165</v>
      </c>
      <c r="X1972" s="183" t="s">
        <v>1160</v>
      </c>
      <c r="Y1972" s="168" t="s">
        <v>55</v>
      </c>
      <c r="Z1972" s="170">
        <v>2017011000179</v>
      </c>
      <c r="AA1972" s="170" t="s">
        <v>1238</v>
      </c>
      <c r="AB1972" s="169" t="s">
        <v>1166</v>
      </c>
      <c r="AC1972" s="169" t="s">
        <v>1167</v>
      </c>
      <c r="AD1972" s="170">
        <v>3202032</v>
      </c>
      <c r="AE1972" s="169" t="s">
        <v>1217</v>
      </c>
      <c r="AF1972" s="169" t="s">
        <v>1289</v>
      </c>
      <c r="AG1972" s="168" t="s">
        <v>1128</v>
      </c>
      <c r="AH1972" s="192"/>
    </row>
    <row r="1973" spans="1:34" ht="98.25" customHeight="1" x14ac:dyDescent="0.25">
      <c r="A1973" s="192"/>
      <c r="B1973" s="168" t="s">
        <v>1314</v>
      </c>
      <c r="C1973" s="168" t="s">
        <v>1414</v>
      </c>
      <c r="D1973" s="168" t="s">
        <v>1453</v>
      </c>
      <c r="E1973" s="183" t="s">
        <v>1453</v>
      </c>
      <c r="F1973" s="168" t="s">
        <v>1223</v>
      </c>
      <c r="G1973" s="183" t="s">
        <v>1312</v>
      </c>
      <c r="H1973" s="168" t="s">
        <v>1117</v>
      </c>
      <c r="I1973" s="168" t="s">
        <v>1118</v>
      </c>
      <c r="J1973" s="184">
        <v>7000000.0000000149</v>
      </c>
      <c r="K1973" s="185"/>
      <c r="L1973" s="168"/>
      <c r="M1973" s="185"/>
      <c r="N1973" s="168"/>
      <c r="O1973" s="168" t="s">
        <v>1247</v>
      </c>
      <c r="P1973" s="168" t="s">
        <v>1457</v>
      </c>
      <c r="Q1973" s="168"/>
      <c r="R1973" s="168"/>
      <c r="S1973" s="168" t="s">
        <v>1401</v>
      </c>
      <c r="T1973" s="168" t="s">
        <v>1457</v>
      </c>
      <c r="U1973" s="168" t="s">
        <v>1215</v>
      </c>
      <c r="V1973" s="168" t="s">
        <v>1458</v>
      </c>
      <c r="W1973" s="168" t="s">
        <v>1165</v>
      </c>
      <c r="X1973" s="183" t="s">
        <v>1160</v>
      </c>
      <c r="Y1973" s="168" t="s">
        <v>55</v>
      </c>
      <c r="Z1973" s="170">
        <v>2017011000179</v>
      </c>
      <c r="AA1973" s="170" t="s">
        <v>1238</v>
      </c>
      <c r="AB1973" s="169" t="s">
        <v>1166</v>
      </c>
      <c r="AC1973" s="169" t="s">
        <v>1167</v>
      </c>
      <c r="AD1973" s="170">
        <v>3202032</v>
      </c>
      <c r="AE1973" s="169" t="s">
        <v>1217</v>
      </c>
      <c r="AF1973" s="169" t="s">
        <v>1289</v>
      </c>
      <c r="AG1973" s="168" t="s">
        <v>1124</v>
      </c>
      <c r="AH1973" s="192"/>
    </row>
    <row r="1974" spans="1:34" ht="98.25" customHeight="1" x14ac:dyDescent="0.25">
      <c r="A1974" s="192"/>
      <c r="B1974" s="168" t="s">
        <v>1314</v>
      </c>
      <c r="C1974" s="168" t="s">
        <v>1414</v>
      </c>
      <c r="D1974" s="168" t="s">
        <v>1453</v>
      </c>
      <c r="E1974" s="183" t="s">
        <v>1453</v>
      </c>
      <c r="F1974" s="168" t="s">
        <v>1393</v>
      </c>
      <c r="G1974" s="183" t="s">
        <v>1312</v>
      </c>
      <c r="H1974" s="168" t="s">
        <v>1117</v>
      </c>
      <c r="I1974" s="168" t="s">
        <v>1118</v>
      </c>
      <c r="J1974" s="184">
        <v>200899798</v>
      </c>
      <c r="K1974" s="185"/>
      <c r="L1974" s="168"/>
      <c r="M1974" s="185"/>
      <c r="N1974" s="168"/>
      <c r="O1974" s="168" t="s">
        <v>1247</v>
      </c>
      <c r="P1974" s="168" t="s">
        <v>1457</v>
      </c>
      <c r="Q1974" s="168"/>
      <c r="R1974" s="168"/>
      <c r="S1974" s="168" t="s">
        <v>1401</v>
      </c>
      <c r="T1974" s="168" t="s">
        <v>1457</v>
      </c>
      <c r="U1974" s="168" t="s">
        <v>1215</v>
      </c>
      <c r="V1974" s="168" t="s">
        <v>1458</v>
      </c>
      <c r="W1974" s="168" t="s">
        <v>1165</v>
      </c>
      <c r="X1974" s="183" t="s">
        <v>1160</v>
      </c>
      <c r="Y1974" s="168" t="s">
        <v>55</v>
      </c>
      <c r="Z1974" s="170">
        <v>2017011000179</v>
      </c>
      <c r="AA1974" s="170" t="s">
        <v>1238</v>
      </c>
      <c r="AB1974" s="169" t="s">
        <v>1166</v>
      </c>
      <c r="AC1974" s="169" t="s">
        <v>1173</v>
      </c>
      <c r="AD1974" s="170">
        <v>3202031</v>
      </c>
      <c r="AE1974" s="169" t="s">
        <v>1174</v>
      </c>
      <c r="AF1974" s="169" t="s">
        <v>1175</v>
      </c>
      <c r="AG1974" s="168" t="s">
        <v>1128</v>
      </c>
      <c r="AH1974" s="192"/>
    </row>
    <row r="1975" spans="1:34" ht="98.25" customHeight="1" x14ac:dyDescent="0.25">
      <c r="A1975" s="192"/>
      <c r="B1975" s="168" t="s">
        <v>1314</v>
      </c>
      <c r="C1975" s="168" t="s">
        <v>1414</v>
      </c>
      <c r="D1975" s="168" t="s">
        <v>1453</v>
      </c>
      <c r="E1975" s="183" t="s">
        <v>1453</v>
      </c>
      <c r="F1975" s="168" t="s">
        <v>1152</v>
      </c>
      <c r="G1975" s="183" t="s">
        <v>1158</v>
      </c>
      <c r="H1975" s="168" t="s">
        <v>1117</v>
      </c>
      <c r="I1975" s="168" t="s">
        <v>1118</v>
      </c>
      <c r="J1975" s="184">
        <v>11416999.996666413</v>
      </c>
      <c r="K1975" s="185"/>
      <c r="L1975" s="168"/>
      <c r="M1975" s="185"/>
      <c r="N1975" s="168"/>
      <c r="O1975" s="168" t="s">
        <v>1400</v>
      </c>
      <c r="P1975" s="168" t="s">
        <v>1454</v>
      </c>
      <c r="Q1975" s="168"/>
      <c r="R1975" s="168"/>
      <c r="S1975" s="168" t="s">
        <v>1401</v>
      </c>
      <c r="T1975" s="168" t="s">
        <v>1455</v>
      </c>
      <c r="U1975" s="168" t="s">
        <v>1215</v>
      </c>
      <c r="V1975" s="168" t="s">
        <v>1456</v>
      </c>
      <c r="W1975" s="168" t="s">
        <v>1165</v>
      </c>
      <c r="X1975" s="183" t="s">
        <v>1160</v>
      </c>
      <c r="Y1975" s="168" t="s">
        <v>55</v>
      </c>
      <c r="Z1975" s="170">
        <v>2017011000179</v>
      </c>
      <c r="AA1975" s="170" t="s">
        <v>1238</v>
      </c>
      <c r="AB1975" s="169" t="s">
        <v>1224</v>
      </c>
      <c r="AC1975" s="169" t="s">
        <v>1275</v>
      </c>
      <c r="AD1975" s="170">
        <v>3202014</v>
      </c>
      <c r="AE1975" s="169" t="s">
        <v>1278</v>
      </c>
      <c r="AF1975" s="169" t="s">
        <v>1279</v>
      </c>
      <c r="AG1975" s="168" t="s">
        <v>1128</v>
      </c>
      <c r="AH1975" s="192"/>
    </row>
    <row r="1976" spans="1:34" ht="98.25" customHeight="1" x14ac:dyDescent="0.25">
      <c r="A1976" s="192"/>
      <c r="B1976" s="168" t="s">
        <v>1314</v>
      </c>
      <c r="C1976" s="168" t="s">
        <v>1414</v>
      </c>
      <c r="D1976" s="168" t="s">
        <v>1453</v>
      </c>
      <c r="E1976" s="183" t="s">
        <v>1453</v>
      </c>
      <c r="F1976" s="168" t="s">
        <v>1393</v>
      </c>
      <c r="G1976" s="183" t="s">
        <v>1312</v>
      </c>
      <c r="H1976" s="168" t="s">
        <v>1117</v>
      </c>
      <c r="I1976" s="168" t="s">
        <v>1118</v>
      </c>
      <c r="J1976" s="184">
        <v>13067171.233333588</v>
      </c>
      <c r="K1976" s="185"/>
      <c r="L1976" s="168"/>
      <c r="M1976" s="185"/>
      <c r="N1976" s="168"/>
      <c r="O1976" s="168" t="s">
        <v>1400</v>
      </c>
      <c r="P1976" s="168" t="s">
        <v>1454</v>
      </c>
      <c r="Q1976" s="168"/>
      <c r="R1976" s="168"/>
      <c r="S1976" s="168" t="s">
        <v>1401</v>
      </c>
      <c r="T1976" s="168" t="s">
        <v>1455</v>
      </c>
      <c r="U1976" s="168" t="s">
        <v>1215</v>
      </c>
      <c r="V1976" s="168" t="s">
        <v>1456</v>
      </c>
      <c r="W1976" s="168" t="s">
        <v>1165</v>
      </c>
      <c r="X1976" s="183" t="s">
        <v>1160</v>
      </c>
      <c r="Y1976" s="168" t="s">
        <v>55</v>
      </c>
      <c r="Z1976" s="170">
        <v>2017011000179</v>
      </c>
      <c r="AA1976" s="170" t="s">
        <v>1238</v>
      </c>
      <c r="AB1976" s="169" t="s">
        <v>1224</v>
      </c>
      <c r="AC1976" s="169" t="s">
        <v>1275</v>
      </c>
      <c r="AD1976" s="170">
        <v>3202014</v>
      </c>
      <c r="AE1976" s="169" t="s">
        <v>1278</v>
      </c>
      <c r="AF1976" s="169" t="s">
        <v>1279</v>
      </c>
      <c r="AG1976" s="168" t="s">
        <v>1128</v>
      </c>
      <c r="AH1976" s="192"/>
    </row>
    <row r="1977" spans="1:34" ht="98.25" customHeight="1" x14ac:dyDescent="0.25">
      <c r="A1977" s="192"/>
      <c r="B1977" s="168" t="s">
        <v>1314</v>
      </c>
      <c r="C1977" s="168" t="s">
        <v>1414</v>
      </c>
      <c r="D1977" s="168" t="s">
        <v>1453</v>
      </c>
      <c r="E1977" s="183" t="s">
        <v>1453</v>
      </c>
      <c r="F1977" s="168" t="s">
        <v>1152</v>
      </c>
      <c r="G1977" s="183" t="s">
        <v>1158</v>
      </c>
      <c r="H1977" s="168" t="s">
        <v>1117</v>
      </c>
      <c r="I1977" s="168" t="s">
        <v>1118</v>
      </c>
      <c r="J1977" s="184">
        <v>149938199.97</v>
      </c>
      <c r="K1977" s="185"/>
      <c r="L1977" s="168"/>
      <c r="M1977" s="185"/>
      <c r="N1977" s="168"/>
      <c r="O1977" s="168" t="s">
        <v>1183</v>
      </c>
      <c r="P1977" s="168" t="s">
        <v>1459</v>
      </c>
      <c r="Q1977" s="168"/>
      <c r="R1977" s="168"/>
      <c r="S1977" s="168" t="s">
        <v>1285</v>
      </c>
      <c r="T1977" s="168" t="s">
        <v>1460</v>
      </c>
      <c r="U1977" s="168" t="s">
        <v>1215</v>
      </c>
      <c r="V1977" s="168" t="s">
        <v>1461</v>
      </c>
      <c r="W1977" s="168" t="s">
        <v>1165</v>
      </c>
      <c r="X1977" s="183" t="s">
        <v>1160</v>
      </c>
      <c r="Y1977" s="168" t="s">
        <v>55</v>
      </c>
      <c r="Z1977" s="170">
        <v>2017011000179</v>
      </c>
      <c r="AA1977" s="170" t="s">
        <v>1238</v>
      </c>
      <c r="AB1977" s="169" t="s">
        <v>1179</v>
      </c>
      <c r="AC1977" s="169" t="s">
        <v>1180</v>
      </c>
      <c r="AD1977" s="170">
        <v>3202008</v>
      </c>
      <c r="AE1977" s="169" t="s">
        <v>1181</v>
      </c>
      <c r="AF1977" s="169" t="s">
        <v>1186</v>
      </c>
      <c r="AG1977" s="168" t="s">
        <v>1128</v>
      </c>
      <c r="AH1977" s="192"/>
    </row>
    <row r="1978" spans="1:34" ht="98.25" customHeight="1" x14ac:dyDescent="0.25">
      <c r="A1978" s="192"/>
      <c r="B1978" s="168" t="s">
        <v>1420</v>
      </c>
      <c r="C1978" s="168" t="s">
        <v>1414</v>
      </c>
      <c r="D1978" s="168" t="s">
        <v>1453</v>
      </c>
      <c r="E1978" s="183" t="s">
        <v>1462</v>
      </c>
      <c r="F1978" s="168" t="s">
        <v>1152</v>
      </c>
      <c r="G1978" s="183" t="s">
        <v>1158</v>
      </c>
      <c r="H1978" s="168" t="s">
        <v>1320</v>
      </c>
      <c r="I1978" s="168" t="s">
        <v>1118</v>
      </c>
      <c r="J1978" s="186">
        <v>30000000</v>
      </c>
      <c r="K1978" s="185"/>
      <c r="L1978" s="168"/>
      <c r="M1978" s="185"/>
      <c r="N1978" s="168"/>
      <c r="O1978" s="168" t="s">
        <v>1247</v>
      </c>
      <c r="P1978" s="168" t="s">
        <v>1457</v>
      </c>
      <c r="Q1978" s="168"/>
      <c r="R1978" s="168"/>
      <c r="S1978" s="168" t="s">
        <v>1401</v>
      </c>
      <c r="T1978" s="168" t="s">
        <v>1457</v>
      </c>
      <c r="U1978" s="168" t="s">
        <v>1215</v>
      </c>
      <c r="V1978" s="168" t="s">
        <v>1458</v>
      </c>
      <c r="W1978" s="168" t="s">
        <v>1165</v>
      </c>
      <c r="X1978" s="183" t="s">
        <v>1160</v>
      </c>
      <c r="Y1978" s="168" t="s">
        <v>55</v>
      </c>
      <c r="Z1978" s="170">
        <v>2017011000179</v>
      </c>
      <c r="AA1978" s="170" t="s">
        <v>1238</v>
      </c>
      <c r="AB1978" s="169" t="s">
        <v>1166</v>
      </c>
      <c r="AC1978" s="169" t="s">
        <v>1167</v>
      </c>
      <c r="AD1978" s="170">
        <v>3202032</v>
      </c>
      <c r="AE1978" s="169" t="s">
        <v>1217</v>
      </c>
      <c r="AF1978" s="169" t="s">
        <v>1289</v>
      </c>
      <c r="AG1978" s="168" t="s">
        <v>1124</v>
      </c>
      <c r="AH1978" s="192"/>
    </row>
    <row r="1979" spans="1:34" ht="98.25" customHeight="1" x14ac:dyDescent="0.25">
      <c r="A1979" s="192"/>
      <c r="B1979" s="168" t="s">
        <v>1420</v>
      </c>
      <c r="C1979" s="168" t="s">
        <v>1414</v>
      </c>
      <c r="D1979" s="168" t="s">
        <v>1453</v>
      </c>
      <c r="E1979" s="183" t="s">
        <v>1462</v>
      </c>
      <c r="F1979" s="168" t="s">
        <v>1223</v>
      </c>
      <c r="G1979" s="183" t="s">
        <v>1312</v>
      </c>
      <c r="H1979" s="168" t="s">
        <v>1117</v>
      </c>
      <c r="I1979" s="168" t="s">
        <v>1118</v>
      </c>
      <c r="J1979" s="186">
        <v>5199999</v>
      </c>
      <c r="K1979" s="185"/>
      <c r="L1979" s="168"/>
      <c r="M1979" s="185"/>
      <c r="N1979" s="168"/>
      <c r="O1979" s="168"/>
      <c r="P1979" s="168"/>
      <c r="Q1979" s="168"/>
      <c r="R1979" s="168"/>
      <c r="S1979" s="168"/>
      <c r="T1979" s="168"/>
      <c r="U1979" s="168" t="s">
        <v>1215</v>
      </c>
      <c r="V1979" s="168" t="s">
        <v>1416</v>
      </c>
      <c r="W1979" s="168" t="s">
        <v>1165</v>
      </c>
      <c r="X1979" s="183" t="s">
        <v>1160</v>
      </c>
      <c r="Y1979" s="168" t="s">
        <v>55</v>
      </c>
      <c r="Z1979" s="170">
        <v>2017011000179</v>
      </c>
      <c r="AA1979" s="170" t="s">
        <v>1238</v>
      </c>
      <c r="AB1979" s="169" t="s">
        <v>1224</v>
      </c>
      <c r="AC1979" s="169" t="s">
        <v>1225</v>
      </c>
      <c r="AD1979" s="170">
        <v>3202010</v>
      </c>
      <c r="AE1979" s="169" t="s">
        <v>1226</v>
      </c>
      <c r="AF1979" s="169" t="s">
        <v>1264</v>
      </c>
      <c r="AG1979" s="168" t="s">
        <v>1387</v>
      </c>
      <c r="AH1979" s="192"/>
    </row>
    <row r="1980" spans="1:34" ht="98.25" customHeight="1" x14ac:dyDescent="0.25">
      <c r="A1980" s="192"/>
      <c r="B1980" s="168" t="s">
        <v>1420</v>
      </c>
      <c r="C1980" s="168" t="s">
        <v>1414</v>
      </c>
      <c r="D1980" s="168" t="s">
        <v>1453</v>
      </c>
      <c r="E1980" s="183" t="s">
        <v>1462</v>
      </c>
      <c r="F1980" s="168" t="s">
        <v>1223</v>
      </c>
      <c r="G1980" s="183" t="s">
        <v>1312</v>
      </c>
      <c r="H1980" s="168" t="s">
        <v>1117</v>
      </c>
      <c r="I1980" s="168" t="s">
        <v>1118</v>
      </c>
      <c r="J1980" s="186">
        <v>3610000</v>
      </c>
      <c r="K1980" s="185"/>
      <c r="L1980" s="168"/>
      <c r="M1980" s="185"/>
      <c r="N1980" s="168"/>
      <c r="O1980" s="168"/>
      <c r="P1980" s="168"/>
      <c r="Q1980" s="168"/>
      <c r="R1980" s="168"/>
      <c r="S1980" s="168"/>
      <c r="T1980" s="168"/>
      <c r="U1980" s="168" t="s">
        <v>1215</v>
      </c>
      <c r="V1980" s="168" t="s">
        <v>1416</v>
      </c>
      <c r="W1980" s="168" t="s">
        <v>1165</v>
      </c>
      <c r="X1980" s="183" t="s">
        <v>1160</v>
      </c>
      <c r="Y1980" s="168" t="s">
        <v>55</v>
      </c>
      <c r="Z1980" s="170">
        <v>2017011000179</v>
      </c>
      <c r="AA1980" s="170" t="s">
        <v>1238</v>
      </c>
      <c r="AB1980" s="169" t="s">
        <v>1224</v>
      </c>
      <c r="AC1980" s="169" t="s">
        <v>1225</v>
      </c>
      <c r="AD1980" s="170">
        <v>3202010</v>
      </c>
      <c r="AE1980" s="169" t="s">
        <v>1226</v>
      </c>
      <c r="AF1980" s="169" t="s">
        <v>1264</v>
      </c>
      <c r="AG1980" s="168" t="s">
        <v>1387</v>
      </c>
      <c r="AH1980" s="192"/>
    </row>
    <row r="1981" spans="1:34" ht="98.25" customHeight="1" x14ac:dyDescent="0.25">
      <c r="A1981" s="192"/>
      <c r="B1981" s="168" t="s">
        <v>1420</v>
      </c>
      <c r="C1981" s="168" t="s">
        <v>1414</v>
      </c>
      <c r="D1981" s="168" t="s">
        <v>1453</v>
      </c>
      <c r="E1981" s="183" t="s">
        <v>1462</v>
      </c>
      <c r="F1981" s="168" t="s">
        <v>1152</v>
      </c>
      <c r="G1981" s="183" t="s">
        <v>1158</v>
      </c>
      <c r="H1981" s="168" t="s">
        <v>1117</v>
      </c>
      <c r="I1981" s="168" t="s">
        <v>1118</v>
      </c>
      <c r="J1981" s="186">
        <v>25000000</v>
      </c>
      <c r="K1981" s="185"/>
      <c r="L1981" s="168"/>
      <c r="M1981" s="185"/>
      <c r="N1981" s="168"/>
      <c r="O1981" s="168"/>
      <c r="P1981" s="168"/>
      <c r="Q1981" s="168"/>
      <c r="R1981" s="168"/>
      <c r="S1981" s="168"/>
      <c r="T1981" s="168"/>
      <c r="U1981" s="168"/>
      <c r="V1981" s="168"/>
      <c r="W1981" s="168" t="s">
        <v>1165</v>
      </c>
      <c r="X1981" s="183" t="s">
        <v>1160</v>
      </c>
      <c r="Y1981" s="168" t="s">
        <v>55</v>
      </c>
      <c r="Z1981" s="170">
        <v>2017011000179</v>
      </c>
      <c r="AA1981" s="170" t="s">
        <v>1238</v>
      </c>
      <c r="AB1981" s="169" t="s">
        <v>1179</v>
      </c>
      <c r="AC1981" s="169" t="s">
        <v>1338</v>
      </c>
      <c r="AD1981" s="170">
        <v>3202035</v>
      </c>
      <c r="AE1981" s="169" t="s">
        <v>1345</v>
      </c>
      <c r="AF1981" s="169" t="s">
        <v>1346</v>
      </c>
      <c r="AG1981" s="168" t="s">
        <v>1311</v>
      </c>
      <c r="AH1981" s="192"/>
    </row>
    <row r="1982" spans="1:34" ht="98.25" customHeight="1" x14ac:dyDescent="0.25">
      <c r="A1982" s="192"/>
      <c r="B1982" s="168" t="s">
        <v>1314</v>
      </c>
      <c r="C1982" s="168" t="s">
        <v>1414</v>
      </c>
      <c r="D1982" s="168" t="s">
        <v>1453</v>
      </c>
      <c r="E1982" s="183" t="s">
        <v>1453</v>
      </c>
      <c r="F1982" s="168" t="s">
        <v>1116</v>
      </c>
      <c r="G1982" s="183" t="s">
        <v>1158</v>
      </c>
      <c r="H1982" s="168" t="s">
        <v>1117</v>
      </c>
      <c r="I1982" s="168" t="s">
        <v>1118</v>
      </c>
      <c r="J1982" s="184">
        <v>203641232</v>
      </c>
      <c r="K1982" s="185"/>
      <c r="L1982" s="168"/>
      <c r="M1982" s="185"/>
      <c r="N1982" s="168"/>
      <c r="O1982" s="168" t="s">
        <v>1400</v>
      </c>
      <c r="P1982" s="168" t="s">
        <v>1454</v>
      </c>
      <c r="Q1982" s="168"/>
      <c r="R1982" s="168"/>
      <c r="S1982" s="168" t="s">
        <v>1401</v>
      </c>
      <c r="T1982" s="168" t="s">
        <v>1455</v>
      </c>
      <c r="U1982" s="168" t="s">
        <v>1215</v>
      </c>
      <c r="V1982" s="168" t="s">
        <v>1456</v>
      </c>
      <c r="W1982" s="168" t="s">
        <v>1119</v>
      </c>
      <c r="X1982" s="183" t="s">
        <v>1160</v>
      </c>
      <c r="Y1982" s="168" t="s">
        <v>363</v>
      </c>
      <c r="Z1982" s="170">
        <v>2019011000081</v>
      </c>
      <c r="AA1982" s="170" t="s">
        <v>1161</v>
      </c>
      <c r="AB1982" s="169" t="s">
        <v>1120</v>
      </c>
      <c r="AC1982" s="169" t="s">
        <v>606</v>
      </c>
      <c r="AD1982" s="170">
        <v>3299060</v>
      </c>
      <c r="AE1982" s="169" t="s">
        <v>1135</v>
      </c>
      <c r="AF1982" s="169" t="s">
        <v>607</v>
      </c>
      <c r="AG1982" s="168" t="s">
        <v>1128</v>
      </c>
      <c r="AH1982" s="192"/>
    </row>
    <row r="1983" spans="1:34" ht="98.25" customHeight="1" x14ac:dyDescent="0.25">
      <c r="A1983" s="192"/>
      <c r="B1983" s="168" t="s">
        <v>1314</v>
      </c>
      <c r="C1983" s="168" t="s">
        <v>1414</v>
      </c>
      <c r="D1983" s="168" t="s">
        <v>1463</v>
      </c>
      <c r="E1983" s="183" t="s">
        <v>1463</v>
      </c>
      <c r="F1983" s="168" t="s">
        <v>1116</v>
      </c>
      <c r="G1983" s="183" t="s">
        <v>1158</v>
      </c>
      <c r="H1983" s="168" t="s">
        <v>1117</v>
      </c>
      <c r="I1983" s="168" t="s">
        <v>1118</v>
      </c>
      <c r="J1983" s="184">
        <v>25552333</v>
      </c>
      <c r="K1983" s="185"/>
      <c r="L1983" s="168"/>
      <c r="M1983" s="185"/>
      <c r="N1983" s="168"/>
      <c r="O1983" s="168" t="s">
        <v>1133</v>
      </c>
      <c r="P1983" s="168" t="s">
        <v>1415</v>
      </c>
      <c r="Q1983" s="168"/>
      <c r="R1983" s="168"/>
      <c r="S1983" s="168"/>
      <c r="T1983" s="168"/>
      <c r="U1983" s="168" t="s">
        <v>1215</v>
      </c>
      <c r="V1983" s="168" t="s">
        <v>1416</v>
      </c>
      <c r="W1983" s="168" t="s">
        <v>1165</v>
      </c>
      <c r="X1983" s="183" t="s">
        <v>1160</v>
      </c>
      <c r="Y1983" s="168" t="s">
        <v>55</v>
      </c>
      <c r="Z1983" s="170">
        <v>2017011000179</v>
      </c>
      <c r="AA1983" s="170" t="s">
        <v>1238</v>
      </c>
      <c r="AB1983" s="169" t="s">
        <v>1166</v>
      </c>
      <c r="AC1983" s="169" t="s">
        <v>1167</v>
      </c>
      <c r="AD1983" s="170">
        <v>3202032</v>
      </c>
      <c r="AE1983" s="169" t="s">
        <v>1217</v>
      </c>
      <c r="AF1983" s="169" t="s">
        <v>1218</v>
      </c>
      <c r="AG1983" s="168" t="s">
        <v>1128</v>
      </c>
      <c r="AH1983" s="192"/>
    </row>
    <row r="1984" spans="1:34" ht="98.25" customHeight="1" x14ac:dyDescent="0.25">
      <c r="A1984" s="192"/>
      <c r="B1984" s="168" t="s">
        <v>1314</v>
      </c>
      <c r="C1984" s="168" t="s">
        <v>1414</v>
      </c>
      <c r="D1984" s="168" t="s">
        <v>1463</v>
      </c>
      <c r="E1984" s="183" t="s">
        <v>1463</v>
      </c>
      <c r="F1984" s="168" t="s">
        <v>1116</v>
      </c>
      <c r="G1984" s="183" t="s">
        <v>1158</v>
      </c>
      <c r="H1984" s="168" t="s">
        <v>1117</v>
      </c>
      <c r="I1984" s="168" t="s">
        <v>1118</v>
      </c>
      <c r="J1984" s="184">
        <v>46596000</v>
      </c>
      <c r="K1984" s="185"/>
      <c r="L1984" s="168"/>
      <c r="M1984" s="185"/>
      <c r="N1984" s="168"/>
      <c r="O1984" s="168" t="s">
        <v>1133</v>
      </c>
      <c r="P1984" s="168" t="s">
        <v>1415</v>
      </c>
      <c r="Q1984" s="168"/>
      <c r="R1984" s="168"/>
      <c r="S1984" s="168"/>
      <c r="T1984" s="168"/>
      <c r="U1984" s="168" t="s">
        <v>1215</v>
      </c>
      <c r="V1984" s="168" t="s">
        <v>1416</v>
      </c>
      <c r="W1984" s="168" t="s">
        <v>1165</v>
      </c>
      <c r="X1984" s="183" t="s">
        <v>1160</v>
      </c>
      <c r="Y1984" s="168" t="s">
        <v>55</v>
      </c>
      <c r="Z1984" s="170">
        <v>2017011000179</v>
      </c>
      <c r="AA1984" s="170" t="s">
        <v>1238</v>
      </c>
      <c r="AB1984" s="169" t="s">
        <v>1166</v>
      </c>
      <c r="AC1984" s="169" t="s">
        <v>1167</v>
      </c>
      <c r="AD1984" s="170">
        <v>3202032</v>
      </c>
      <c r="AE1984" s="169" t="s">
        <v>1217</v>
      </c>
      <c r="AF1984" s="169" t="s">
        <v>1289</v>
      </c>
      <c r="AG1984" s="168" t="s">
        <v>1151</v>
      </c>
      <c r="AH1984" s="192"/>
    </row>
    <row r="1985" spans="1:34" ht="98.25" customHeight="1" x14ac:dyDescent="0.25">
      <c r="A1985" s="192"/>
      <c r="B1985" s="168" t="s">
        <v>1314</v>
      </c>
      <c r="C1985" s="168" t="s">
        <v>1414</v>
      </c>
      <c r="D1985" s="168" t="s">
        <v>1463</v>
      </c>
      <c r="E1985" s="183" t="s">
        <v>1463</v>
      </c>
      <c r="F1985" s="168" t="s">
        <v>1223</v>
      </c>
      <c r="G1985" s="183" t="s">
        <v>1312</v>
      </c>
      <c r="H1985" s="168" t="s">
        <v>1117</v>
      </c>
      <c r="I1985" s="168" t="s">
        <v>1118</v>
      </c>
      <c r="J1985" s="184">
        <v>5000000</v>
      </c>
      <c r="K1985" s="185"/>
      <c r="L1985" s="168"/>
      <c r="M1985" s="185"/>
      <c r="N1985" s="168"/>
      <c r="O1985" s="168" t="s">
        <v>1133</v>
      </c>
      <c r="P1985" s="168" t="s">
        <v>1415</v>
      </c>
      <c r="Q1985" s="168"/>
      <c r="R1985" s="168"/>
      <c r="S1985" s="168"/>
      <c r="T1985" s="168"/>
      <c r="U1985" s="168" t="s">
        <v>1215</v>
      </c>
      <c r="V1985" s="168" t="s">
        <v>1416</v>
      </c>
      <c r="W1985" s="168" t="s">
        <v>1165</v>
      </c>
      <c r="X1985" s="183" t="s">
        <v>1160</v>
      </c>
      <c r="Y1985" s="168" t="s">
        <v>55</v>
      </c>
      <c r="Z1985" s="170">
        <v>2017011000179</v>
      </c>
      <c r="AA1985" s="170" t="s">
        <v>1238</v>
      </c>
      <c r="AB1985" s="169" t="s">
        <v>1166</v>
      </c>
      <c r="AC1985" s="169" t="s">
        <v>1167</v>
      </c>
      <c r="AD1985" s="170">
        <v>3202032</v>
      </c>
      <c r="AE1985" s="169" t="s">
        <v>1217</v>
      </c>
      <c r="AF1985" s="169" t="s">
        <v>1218</v>
      </c>
      <c r="AG1985" s="168" t="s">
        <v>1137</v>
      </c>
      <c r="AH1985" s="192"/>
    </row>
    <row r="1986" spans="1:34" ht="98.25" customHeight="1" x14ac:dyDescent="0.25">
      <c r="A1986" s="192"/>
      <c r="B1986" s="168" t="s">
        <v>1314</v>
      </c>
      <c r="C1986" s="168" t="s">
        <v>1414</v>
      </c>
      <c r="D1986" s="168" t="s">
        <v>1463</v>
      </c>
      <c r="E1986" s="183" t="s">
        <v>1463</v>
      </c>
      <c r="F1986" s="168" t="s">
        <v>1223</v>
      </c>
      <c r="G1986" s="183" t="s">
        <v>1312</v>
      </c>
      <c r="H1986" s="168" t="s">
        <v>1117</v>
      </c>
      <c r="I1986" s="168" t="s">
        <v>1118</v>
      </c>
      <c r="J1986" s="184">
        <v>0</v>
      </c>
      <c r="K1986" s="185"/>
      <c r="L1986" s="168"/>
      <c r="M1986" s="185"/>
      <c r="N1986" s="168"/>
      <c r="O1986" s="168" t="s">
        <v>1133</v>
      </c>
      <c r="P1986" s="168" t="s">
        <v>1415</v>
      </c>
      <c r="Q1986" s="168"/>
      <c r="R1986" s="168"/>
      <c r="S1986" s="168"/>
      <c r="T1986" s="168"/>
      <c r="U1986" s="168" t="s">
        <v>1215</v>
      </c>
      <c r="V1986" s="168" t="s">
        <v>1416</v>
      </c>
      <c r="W1986" s="168" t="s">
        <v>1165</v>
      </c>
      <c r="X1986" s="183" t="s">
        <v>1160</v>
      </c>
      <c r="Y1986" s="168" t="s">
        <v>55</v>
      </c>
      <c r="Z1986" s="170">
        <v>2017011000179</v>
      </c>
      <c r="AA1986" s="170" t="s">
        <v>1238</v>
      </c>
      <c r="AB1986" s="169" t="s">
        <v>1166</v>
      </c>
      <c r="AC1986" s="169" t="s">
        <v>1167</v>
      </c>
      <c r="AD1986" s="170">
        <v>3202032</v>
      </c>
      <c r="AE1986" s="169" t="s">
        <v>1217</v>
      </c>
      <c r="AF1986" s="169" t="s">
        <v>1289</v>
      </c>
      <c r="AG1986" s="168" t="s">
        <v>1192</v>
      </c>
      <c r="AH1986" s="192"/>
    </row>
    <row r="1987" spans="1:34" ht="98.25" customHeight="1" x14ac:dyDescent="0.25">
      <c r="A1987" s="192"/>
      <c r="B1987" s="168" t="s">
        <v>1314</v>
      </c>
      <c r="C1987" s="168" t="s">
        <v>1414</v>
      </c>
      <c r="D1987" s="168" t="s">
        <v>1463</v>
      </c>
      <c r="E1987" s="183" t="s">
        <v>1463</v>
      </c>
      <c r="F1987" s="168" t="s">
        <v>1223</v>
      </c>
      <c r="G1987" s="183" t="s">
        <v>1312</v>
      </c>
      <c r="H1987" s="168" t="s">
        <v>1117</v>
      </c>
      <c r="I1987" s="168" t="s">
        <v>1118</v>
      </c>
      <c r="J1987" s="184">
        <v>5000000</v>
      </c>
      <c r="K1987" s="185"/>
      <c r="L1987" s="168"/>
      <c r="M1987" s="185"/>
      <c r="N1987" s="168"/>
      <c r="O1987" s="168" t="s">
        <v>1133</v>
      </c>
      <c r="P1987" s="168" t="s">
        <v>1415</v>
      </c>
      <c r="Q1987" s="168"/>
      <c r="R1987" s="168"/>
      <c r="S1987" s="168"/>
      <c r="T1987" s="168"/>
      <c r="U1987" s="168" t="s">
        <v>1215</v>
      </c>
      <c r="V1987" s="168" t="s">
        <v>1416</v>
      </c>
      <c r="W1987" s="168" t="s">
        <v>1165</v>
      </c>
      <c r="X1987" s="183" t="s">
        <v>1160</v>
      </c>
      <c r="Y1987" s="168" t="s">
        <v>55</v>
      </c>
      <c r="Z1987" s="170">
        <v>2017011000179</v>
      </c>
      <c r="AA1987" s="170" t="s">
        <v>1238</v>
      </c>
      <c r="AB1987" s="169" t="s">
        <v>1166</v>
      </c>
      <c r="AC1987" s="169" t="s">
        <v>1167</v>
      </c>
      <c r="AD1987" s="170">
        <v>3202032</v>
      </c>
      <c r="AE1987" s="169" t="s">
        <v>1217</v>
      </c>
      <c r="AF1987" s="169" t="s">
        <v>1289</v>
      </c>
      <c r="AG1987" s="168" t="s">
        <v>1124</v>
      </c>
      <c r="AH1987" s="192"/>
    </row>
    <row r="1988" spans="1:34" ht="98.25" customHeight="1" x14ac:dyDescent="0.25">
      <c r="A1988" s="192"/>
      <c r="B1988" s="168" t="s">
        <v>1314</v>
      </c>
      <c r="C1988" s="168" t="s">
        <v>1414</v>
      </c>
      <c r="D1988" s="168" t="s">
        <v>1463</v>
      </c>
      <c r="E1988" s="183" t="s">
        <v>1463</v>
      </c>
      <c r="F1988" s="168" t="s">
        <v>1116</v>
      </c>
      <c r="G1988" s="183" t="s">
        <v>1158</v>
      </c>
      <c r="H1988" s="168" t="s">
        <v>1117</v>
      </c>
      <c r="I1988" s="168" t="s">
        <v>1118</v>
      </c>
      <c r="J1988" s="184">
        <v>113452000</v>
      </c>
      <c r="K1988" s="185"/>
      <c r="L1988" s="168"/>
      <c r="M1988" s="185"/>
      <c r="N1988" s="168"/>
      <c r="O1988" s="168" t="s">
        <v>1133</v>
      </c>
      <c r="P1988" s="168" t="s">
        <v>1415</v>
      </c>
      <c r="Q1988" s="168"/>
      <c r="R1988" s="168"/>
      <c r="S1988" s="168"/>
      <c r="T1988" s="168"/>
      <c r="U1988" s="168" t="s">
        <v>1215</v>
      </c>
      <c r="V1988" s="168" t="s">
        <v>1416</v>
      </c>
      <c r="W1988" s="168" t="s">
        <v>1165</v>
      </c>
      <c r="X1988" s="183" t="s">
        <v>1160</v>
      </c>
      <c r="Y1988" s="168" t="s">
        <v>55</v>
      </c>
      <c r="Z1988" s="170">
        <v>2017011000179</v>
      </c>
      <c r="AA1988" s="170" t="s">
        <v>1238</v>
      </c>
      <c r="AB1988" s="169" t="s">
        <v>1166</v>
      </c>
      <c r="AC1988" s="169" t="s">
        <v>1269</v>
      </c>
      <c r="AD1988" s="170">
        <v>3202005</v>
      </c>
      <c r="AE1988" s="169" t="s">
        <v>1270</v>
      </c>
      <c r="AF1988" s="169" t="s">
        <v>1272</v>
      </c>
      <c r="AG1988" s="168" t="s">
        <v>1128</v>
      </c>
      <c r="AH1988" s="192"/>
    </row>
    <row r="1989" spans="1:34" ht="98.25" customHeight="1" x14ac:dyDescent="0.25">
      <c r="A1989" s="192"/>
      <c r="B1989" s="168" t="s">
        <v>1314</v>
      </c>
      <c r="C1989" s="168" t="s">
        <v>1414</v>
      </c>
      <c r="D1989" s="168" t="s">
        <v>1463</v>
      </c>
      <c r="E1989" s="183" t="s">
        <v>1463</v>
      </c>
      <c r="F1989" s="168" t="s">
        <v>1223</v>
      </c>
      <c r="G1989" s="183" t="s">
        <v>1312</v>
      </c>
      <c r="H1989" s="168" t="s">
        <v>1117</v>
      </c>
      <c r="I1989" s="168" t="s">
        <v>1118</v>
      </c>
      <c r="J1989" s="184">
        <v>226032676</v>
      </c>
      <c r="K1989" s="185"/>
      <c r="L1989" s="168"/>
      <c r="M1989" s="185"/>
      <c r="N1989" s="168"/>
      <c r="O1989" s="168" t="s">
        <v>1133</v>
      </c>
      <c r="P1989" s="168" t="s">
        <v>1415</v>
      </c>
      <c r="Q1989" s="168"/>
      <c r="R1989" s="168"/>
      <c r="S1989" s="168"/>
      <c r="T1989" s="168"/>
      <c r="U1989" s="168" t="s">
        <v>1215</v>
      </c>
      <c r="V1989" s="168" t="s">
        <v>1416</v>
      </c>
      <c r="W1989" s="168" t="s">
        <v>1165</v>
      </c>
      <c r="X1989" s="183" t="s">
        <v>1160</v>
      </c>
      <c r="Y1989" s="168" t="s">
        <v>55</v>
      </c>
      <c r="Z1989" s="170">
        <v>2017011000179</v>
      </c>
      <c r="AA1989" s="170" t="s">
        <v>1238</v>
      </c>
      <c r="AB1989" s="169" t="s">
        <v>1166</v>
      </c>
      <c r="AC1989" s="169" t="s">
        <v>1269</v>
      </c>
      <c r="AD1989" s="170">
        <v>3202005</v>
      </c>
      <c r="AE1989" s="169" t="s">
        <v>1273</v>
      </c>
      <c r="AF1989" s="169" t="s">
        <v>1274</v>
      </c>
      <c r="AG1989" s="168" t="s">
        <v>1208</v>
      </c>
      <c r="AH1989" s="192"/>
    </row>
    <row r="1990" spans="1:34" ht="98.25" customHeight="1" x14ac:dyDescent="0.25">
      <c r="A1990" s="192"/>
      <c r="B1990" s="168" t="s">
        <v>1314</v>
      </c>
      <c r="C1990" s="168" t="s">
        <v>1414</v>
      </c>
      <c r="D1990" s="168" t="s">
        <v>1463</v>
      </c>
      <c r="E1990" s="183" t="s">
        <v>1463</v>
      </c>
      <c r="F1990" s="168" t="s">
        <v>1116</v>
      </c>
      <c r="G1990" s="183" t="s">
        <v>1158</v>
      </c>
      <c r="H1990" s="168" t="s">
        <v>1117</v>
      </c>
      <c r="I1990" s="168" t="s">
        <v>1118</v>
      </c>
      <c r="J1990" s="184">
        <v>36551900</v>
      </c>
      <c r="K1990" s="185"/>
      <c r="L1990" s="168"/>
      <c r="M1990" s="185"/>
      <c r="N1990" s="168"/>
      <c r="O1990" s="168" t="s">
        <v>1133</v>
      </c>
      <c r="P1990" s="168" t="s">
        <v>1415</v>
      </c>
      <c r="Q1990" s="168"/>
      <c r="R1990" s="168"/>
      <c r="S1990" s="168"/>
      <c r="T1990" s="168"/>
      <c r="U1990" s="168" t="s">
        <v>1215</v>
      </c>
      <c r="V1990" s="168" t="s">
        <v>1416</v>
      </c>
      <c r="W1990" s="168" t="s">
        <v>1165</v>
      </c>
      <c r="X1990" s="183" t="s">
        <v>1160</v>
      </c>
      <c r="Y1990" s="168" t="s">
        <v>55</v>
      </c>
      <c r="Z1990" s="170">
        <v>2017011000179</v>
      </c>
      <c r="AA1990" s="170" t="s">
        <v>1238</v>
      </c>
      <c r="AB1990" s="169" t="s">
        <v>1179</v>
      </c>
      <c r="AC1990" s="169" t="s">
        <v>1180</v>
      </c>
      <c r="AD1990" s="170">
        <v>3202008</v>
      </c>
      <c r="AE1990" s="169" t="s">
        <v>1181</v>
      </c>
      <c r="AF1990" s="169" t="s">
        <v>1286</v>
      </c>
      <c r="AG1990" s="168" t="s">
        <v>1128</v>
      </c>
      <c r="AH1990" s="192"/>
    </row>
    <row r="1991" spans="1:34" ht="98.25" customHeight="1" x14ac:dyDescent="0.25">
      <c r="A1991" s="192"/>
      <c r="B1991" s="168" t="s">
        <v>1314</v>
      </c>
      <c r="C1991" s="168" t="s">
        <v>1414</v>
      </c>
      <c r="D1991" s="168" t="s">
        <v>1463</v>
      </c>
      <c r="E1991" s="183" t="s">
        <v>1463</v>
      </c>
      <c r="F1991" s="168" t="s">
        <v>1116</v>
      </c>
      <c r="G1991" s="183" t="s">
        <v>1158</v>
      </c>
      <c r="H1991" s="168" t="s">
        <v>1117</v>
      </c>
      <c r="I1991" s="168" t="s">
        <v>1118</v>
      </c>
      <c r="J1991" s="184">
        <v>73103800</v>
      </c>
      <c r="K1991" s="185"/>
      <c r="L1991" s="168"/>
      <c r="M1991" s="185"/>
      <c r="N1991" s="168"/>
      <c r="O1991" s="168" t="s">
        <v>1133</v>
      </c>
      <c r="P1991" s="168" t="s">
        <v>1415</v>
      </c>
      <c r="Q1991" s="168"/>
      <c r="R1991" s="168"/>
      <c r="S1991" s="168" t="s">
        <v>1464</v>
      </c>
      <c r="T1991" s="168"/>
      <c r="U1991" s="168" t="s">
        <v>1215</v>
      </c>
      <c r="V1991" s="168" t="s">
        <v>1416</v>
      </c>
      <c r="W1991" s="168" t="s">
        <v>1165</v>
      </c>
      <c r="X1991" s="183" t="s">
        <v>1160</v>
      </c>
      <c r="Y1991" s="168" t="s">
        <v>55</v>
      </c>
      <c r="Z1991" s="170">
        <v>2017011000179</v>
      </c>
      <c r="AA1991" s="170" t="s">
        <v>1238</v>
      </c>
      <c r="AB1991" s="169" t="s">
        <v>1179</v>
      </c>
      <c r="AC1991" s="169" t="s">
        <v>1180</v>
      </c>
      <c r="AD1991" s="170">
        <v>3202008</v>
      </c>
      <c r="AE1991" s="169" t="s">
        <v>1181</v>
      </c>
      <c r="AF1991" s="169" t="s">
        <v>1286</v>
      </c>
      <c r="AG1991" s="168" t="s">
        <v>1128</v>
      </c>
      <c r="AH1991" s="192"/>
    </row>
    <row r="1992" spans="1:34" ht="98.25" customHeight="1" x14ac:dyDescent="0.25">
      <c r="A1992" s="192"/>
      <c r="B1992" s="168" t="s">
        <v>1314</v>
      </c>
      <c r="C1992" s="168" t="s">
        <v>1414</v>
      </c>
      <c r="D1992" s="168" t="s">
        <v>1463</v>
      </c>
      <c r="E1992" s="183" t="s">
        <v>1463</v>
      </c>
      <c r="F1992" s="168" t="s">
        <v>1116</v>
      </c>
      <c r="G1992" s="183" t="s">
        <v>1158</v>
      </c>
      <c r="H1992" s="168" t="s">
        <v>1117</v>
      </c>
      <c r="I1992" s="168" t="s">
        <v>1118</v>
      </c>
      <c r="J1992" s="184">
        <v>30932000</v>
      </c>
      <c r="K1992" s="185"/>
      <c r="L1992" s="168"/>
      <c r="M1992" s="185"/>
      <c r="N1992" s="168"/>
      <c r="O1992" s="168" t="s">
        <v>1133</v>
      </c>
      <c r="P1992" s="168" t="s">
        <v>1415</v>
      </c>
      <c r="Q1992" s="168"/>
      <c r="R1992" s="168"/>
      <c r="S1992" s="168"/>
      <c r="T1992" s="168"/>
      <c r="U1992" s="168" t="s">
        <v>1215</v>
      </c>
      <c r="V1992" s="168" t="s">
        <v>1416</v>
      </c>
      <c r="W1992" s="168" t="s">
        <v>1119</v>
      </c>
      <c r="X1992" s="183" t="s">
        <v>1160</v>
      </c>
      <c r="Y1992" s="168" t="s">
        <v>363</v>
      </c>
      <c r="Z1992" s="170">
        <v>2019011000081</v>
      </c>
      <c r="AA1992" s="170" t="s">
        <v>1161</v>
      </c>
      <c r="AB1992" s="169" t="s">
        <v>1120</v>
      </c>
      <c r="AC1992" s="169" t="s">
        <v>606</v>
      </c>
      <c r="AD1992" s="170">
        <v>3299060</v>
      </c>
      <c r="AE1992" s="169" t="s">
        <v>1135</v>
      </c>
      <c r="AF1992" s="169" t="s">
        <v>607</v>
      </c>
      <c r="AG1992" s="168" t="s">
        <v>1128</v>
      </c>
      <c r="AH1992" s="192"/>
    </row>
    <row r="1993" spans="1:34" ht="98.25" customHeight="1" x14ac:dyDescent="0.25">
      <c r="A1993" s="192"/>
      <c r="B1993" s="168" t="s">
        <v>1314</v>
      </c>
      <c r="C1993" s="168" t="s">
        <v>1414</v>
      </c>
      <c r="D1993" s="168" t="s">
        <v>1463</v>
      </c>
      <c r="E1993" s="183" t="s">
        <v>1463</v>
      </c>
      <c r="F1993" s="168" t="s">
        <v>1116</v>
      </c>
      <c r="G1993" s="183" t="s">
        <v>1158</v>
      </c>
      <c r="H1993" s="168" t="s">
        <v>1117</v>
      </c>
      <c r="I1993" s="168" t="s">
        <v>1118</v>
      </c>
      <c r="J1993" s="184">
        <v>8000000</v>
      </c>
      <c r="K1993" s="185" t="s">
        <v>1159</v>
      </c>
      <c r="L1993" s="168" t="s">
        <v>1159</v>
      </c>
      <c r="M1993" s="185" t="s">
        <v>1159</v>
      </c>
      <c r="N1993" s="168" t="s">
        <v>1159</v>
      </c>
      <c r="O1993" s="168" t="s">
        <v>1133</v>
      </c>
      <c r="P1993" s="168" t="s">
        <v>1415</v>
      </c>
      <c r="Q1993" s="168">
        <v>0</v>
      </c>
      <c r="R1993" s="168">
        <v>0</v>
      </c>
      <c r="S1993" s="168">
        <v>0</v>
      </c>
      <c r="T1993" s="168">
        <v>0</v>
      </c>
      <c r="U1993" s="168" t="s">
        <v>1215</v>
      </c>
      <c r="V1993" s="168" t="s">
        <v>1416</v>
      </c>
      <c r="W1993" s="168" t="s">
        <v>1165</v>
      </c>
      <c r="X1993" s="183" t="s">
        <v>1160</v>
      </c>
      <c r="Y1993" s="168" t="s">
        <v>55</v>
      </c>
      <c r="Z1993" s="170">
        <v>2017011000179</v>
      </c>
      <c r="AA1993" s="170" t="s">
        <v>1238</v>
      </c>
      <c r="AB1993" s="169" t="s">
        <v>1166</v>
      </c>
      <c r="AC1993" s="169" t="s">
        <v>1269</v>
      </c>
      <c r="AD1993" s="170">
        <v>3202005</v>
      </c>
      <c r="AE1993" s="169" t="s">
        <v>1270</v>
      </c>
      <c r="AF1993" s="169" t="s">
        <v>1272</v>
      </c>
      <c r="AG1993" s="168" t="s">
        <v>1128</v>
      </c>
      <c r="AH1993" s="192"/>
    </row>
    <row r="1994" spans="1:34" ht="98.25" customHeight="1" x14ac:dyDescent="0.25">
      <c r="A1994" s="192"/>
      <c r="B1994" s="168" t="s">
        <v>1314</v>
      </c>
      <c r="C1994" s="168" t="s">
        <v>1414</v>
      </c>
      <c r="D1994" s="168" t="s">
        <v>1463</v>
      </c>
      <c r="E1994" s="183" t="s">
        <v>1463</v>
      </c>
      <c r="F1994" s="168" t="s">
        <v>1116</v>
      </c>
      <c r="G1994" s="183" t="s">
        <v>1158</v>
      </c>
      <c r="H1994" s="168" t="s">
        <v>1117</v>
      </c>
      <c r="I1994" s="168" t="s">
        <v>1118</v>
      </c>
      <c r="J1994" s="184">
        <v>12000000</v>
      </c>
      <c r="K1994" s="185" t="s">
        <v>1159</v>
      </c>
      <c r="L1994" s="168" t="s">
        <v>1159</v>
      </c>
      <c r="M1994" s="185" t="s">
        <v>1159</v>
      </c>
      <c r="N1994" s="168" t="s">
        <v>1159</v>
      </c>
      <c r="O1994" s="168" t="s">
        <v>1133</v>
      </c>
      <c r="P1994" s="168" t="s">
        <v>1415</v>
      </c>
      <c r="Q1994" s="168">
        <v>0</v>
      </c>
      <c r="R1994" s="168">
        <v>0</v>
      </c>
      <c r="S1994" s="168">
        <v>0</v>
      </c>
      <c r="T1994" s="168">
        <v>0</v>
      </c>
      <c r="U1994" s="168" t="s">
        <v>1215</v>
      </c>
      <c r="V1994" s="168" t="s">
        <v>1416</v>
      </c>
      <c r="W1994" s="168" t="s">
        <v>1165</v>
      </c>
      <c r="X1994" s="183" t="s">
        <v>1160</v>
      </c>
      <c r="Y1994" s="168" t="s">
        <v>55</v>
      </c>
      <c r="Z1994" s="170">
        <v>2017011000179</v>
      </c>
      <c r="AA1994" s="170" t="s">
        <v>1238</v>
      </c>
      <c r="AB1994" s="169" t="s">
        <v>1166</v>
      </c>
      <c r="AC1994" s="169" t="s">
        <v>1269</v>
      </c>
      <c r="AD1994" s="170">
        <v>3202005</v>
      </c>
      <c r="AE1994" s="169" t="s">
        <v>1270</v>
      </c>
      <c r="AF1994" s="169" t="s">
        <v>1272</v>
      </c>
      <c r="AG1994" s="168" t="s">
        <v>1124</v>
      </c>
      <c r="AH1994" s="192"/>
    </row>
    <row r="1995" spans="1:34" ht="98.25" customHeight="1" x14ac:dyDescent="0.25">
      <c r="A1995" s="192"/>
      <c r="B1995" s="168" t="s">
        <v>1314</v>
      </c>
      <c r="C1995" s="168" t="s">
        <v>1414</v>
      </c>
      <c r="D1995" s="168" t="s">
        <v>1463</v>
      </c>
      <c r="E1995" s="183" t="s">
        <v>1463</v>
      </c>
      <c r="F1995" s="168" t="s">
        <v>1116</v>
      </c>
      <c r="G1995" s="183" t="s">
        <v>1158</v>
      </c>
      <c r="H1995" s="168" t="s">
        <v>1117</v>
      </c>
      <c r="I1995" s="168" t="s">
        <v>1118</v>
      </c>
      <c r="J1995" s="184">
        <v>7000000</v>
      </c>
      <c r="K1995" s="185" t="s">
        <v>1159</v>
      </c>
      <c r="L1995" s="168" t="s">
        <v>1159</v>
      </c>
      <c r="M1995" s="185" t="s">
        <v>1159</v>
      </c>
      <c r="N1995" s="168" t="s">
        <v>1159</v>
      </c>
      <c r="O1995" s="168" t="s">
        <v>1133</v>
      </c>
      <c r="P1995" s="168" t="s">
        <v>1415</v>
      </c>
      <c r="Q1995" s="168">
        <v>0</v>
      </c>
      <c r="R1995" s="168">
        <v>0</v>
      </c>
      <c r="S1995" s="168">
        <v>0</v>
      </c>
      <c r="T1995" s="168">
        <v>0</v>
      </c>
      <c r="U1995" s="168" t="s">
        <v>1215</v>
      </c>
      <c r="V1995" s="168" t="s">
        <v>1416</v>
      </c>
      <c r="W1995" s="168" t="s">
        <v>1165</v>
      </c>
      <c r="X1995" s="183" t="s">
        <v>1160</v>
      </c>
      <c r="Y1995" s="168" t="s">
        <v>55</v>
      </c>
      <c r="Z1995" s="170">
        <v>2017011000179</v>
      </c>
      <c r="AA1995" s="170" t="s">
        <v>1238</v>
      </c>
      <c r="AB1995" s="169" t="s">
        <v>1166</v>
      </c>
      <c r="AC1995" s="169" t="s">
        <v>1269</v>
      </c>
      <c r="AD1995" s="170">
        <v>3202005</v>
      </c>
      <c r="AE1995" s="169" t="s">
        <v>1270</v>
      </c>
      <c r="AF1995" s="169" t="s">
        <v>1272</v>
      </c>
      <c r="AG1995" s="168" t="s">
        <v>1150</v>
      </c>
      <c r="AH1995" s="192"/>
    </row>
    <row r="1996" spans="1:34" ht="98.25" customHeight="1" x14ac:dyDescent="0.25">
      <c r="A1996" s="192"/>
      <c r="B1996" s="168" t="s">
        <v>1314</v>
      </c>
      <c r="C1996" s="168" t="s">
        <v>1414</v>
      </c>
      <c r="D1996" s="168" t="s">
        <v>1463</v>
      </c>
      <c r="E1996" s="183" t="s">
        <v>1463</v>
      </c>
      <c r="F1996" s="168" t="s">
        <v>1116</v>
      </c>
      <c r="G1996" s="183" t="s">
        <v>1158</v>
      </c>
      <c r="H1996" s="168" t="s">
        <v>1117</v>
      </c>
      <c r="I1996" s="168" t="s">
        <v>1118</v>
      </c>
      <c r="J1996" s="184">
        <v>5032000</v>
      </c>
      <c r="K1996" s="185" t="s">
        <v>1159</v>
      </c>
      <c r="L1996" s="168" t="s">
        <v>1159</v>
      </c>
      <c r="M1996" s="185" t="s">
        <v>1159</v>
      </c>
      <c r="N1996" s="168" t="s">
        <v>1159</v>
      </c>
      <c r="O1996" s="168" t="s">
        <v>1133</v>
      </c>
      <c r="P1996" s="168" t="s">
        <v>1415</v>
      </c>
      <c r="Q1996" s="168">
        <v>0</v>
      </c>
      <c r="R1996" s="168">
        <v>0</v>
      </c>
      <c r="S1996" s="168">
        <v>0</v>
      </c>
      <c r="T1996" s="168">
        <v>0</v>
      </c>
      <c r="U1996" s="168" t="s">
        <v>1215</v>
      </c>
      <c r="V1996" s="168" t="s">
        <v>1416</v>
      </c>
      <c r="W1996" s="168" t="s">
        <v>1165</v>
      </c>
      <c r="X1996" s="183" t="s">
        <v>1160</v>
      </c>
      <c r="Y1996" s="168" t="s">
        <v>55</v>
      </c>
      <c r="Z1996" s="170">
        <v>2017011000179</v>
      </c>
      <c r="AA1996" s="170" t="s">
        <v>1238</v>
      </c>
      <c r="AB1996" s="169" t="s">
        <v>1166</v>
      </c>
      <c r="AC1996" s="169" t="s">
        <v>1269</v>
      </c>
      <c r="AD1996" s="170">
        <v>3202005</v>
      </c>
      <c r="AE1996" s="169" t="s">
        <v>1270</v>
      </c>
      <c r="AF1996" s="169" t="s">
        <v>1272</v>
      </c>
      <c r="AG1996" s="168" t="s">
        <v>1150</v>
      </c>
      <c r="AH1996" s="192"/>
    </row>
    <row r="1997" spans="1:34" ht="98.25" customHeight="1" x14ac:dyDescent="0.25">
      <c r="A1997" s="192"/>
      <c r="B1997" s="168" t="s">
        <v>1420</v>
      </c>
      <c r="C1997" s="168" t="s">
        <v>1414</v>
      </c>
      <c r="D1997" s="168" t="s">
        <v>1463</v>
      </c>
      <c r="E1997" s="183" t="s">
        <v>1463</v>
      </c>
      <c r="F1997" s="168" t="s">
        <v>1152</v>
      </c>
      <c r="G1997" s="183" t="s">
        <v>1158</v>
      </c>
      <c r="H1997" s="168" t="s">
        <v>1320</v>
      </c>
      <c r="I1997" s="168" t="s">
        <v>1118</v>
      </c>
      <c r="J1997" s="186">
        <v>25000000</v>
      </c>
      <c r="K1997" s="185" t="s">
        <v>1366</v>
      </c>
      <c r="L1997" s="168" t="s">
        <v>1366</v>
      </c>
      <c r="M1997" s="185" t="s">
        <v>1366</v>
      </c>
      <c r="N1997" s="168" t="s">
        <v>1366</v>
      </c>
      <c r="O1997" s="168" t="s">
        <v>1133</v>
      </c>
      <c r="P1997" s="168" t="s">
        <v>1421</v>
      </c>
      <c r="Q1997" s="168" t="s">
        <v>1159</v>
      </c>
      <c r="R1997" s="168" t="s">
        <v>1159</v>
      </c>
      <c r="S1997" s="168" t="s">
        <v>1159</v>
      </c>
      <c r="T1997" s="168" t="s">
        <v>1159</v>
      </c>
      <c r="U1997" s="168" t="s">
        <v>1215</v>
      </c>
      <c r="V1997" s="168" t="s">
        <v>1416</v>
      </c>
      <c r="W1997" s="168" t="s">
        <v>1165</v>
      </c>
      <c r="X1997" s="183" t="s">
        <v>1160</v>
      </c>
      <c r="Y1997" s="168" t="s">
        <v>55</v>
      </c>
      <c r="Z1997" s="170">
        <v>2017011000179</v>
      </c>
      <c r="AA1997" s="170" t="s">
        <v>1238</v>
      </c>
      <c r="AB1997" s="169" t="s">
        <v>1166</v>
      </c>
      <c r="AC1997" s="169" t="s">
        <v>1167</v>
      </c>
      <c r="AD1997" s="170">
        <v>3202032</v>
      </c>
      <c r="AE1997" s="169" t="s">
        <v>1217</v>
      </c>
      <c r="AF1997" s="169" t="s">
        <v>1218</v>
      </c>
      <c r="AG1997" s="168" t="s">
        <v>1150</v>
      </c>
      <c r="AH1997" s="192"/>
    </row>
    <row r="1998" spans="1:34" ht="98.25" customHeight="1" x14ac:dyDescent="0.25">
      <c r="A1998" s="192"/>
      <c r="B1998" s="168" t="s">
        <v>1314</v>
      </c>
      <c r="C1998" s="168" t="s">
        <v>1414</v>
      </c>
      <c r="D1998" s="168" t="s">
        <v>1463</v>
      </c>
      <c r="E1998" s="183" t="s">
        <v>1463</v>
      </c>
      <c r="F1998" s="168" t="s">
        <v>1152</v>
      </c>
      <c r="G1998" s="183" t="s">
        <v>1158</v>
      </c>
      <c r="H1998" s="168" t="s">
        <v>1320</v>
      </c>
      <c r="I1998" s="168" t="s">
        <v>1118</v>
      </c>
      <c r="J1998" s="186">
        <v>14465313</v>
      </c>
      <c r="K1998" s="185" t="s">
        <v>1366</v>
      </c>
      <c r="L1998" s="168" t="s">
        <v>1366</v>
      </c>
      <c r="M1998" s="185" t="s">
        <v>1366</v>
      </c>
      <c r="N1998" s="168" t="s">
        <v>1366</v>
      </c>
      <c r="O1998" s="168" t="s">
        <v>1133</v>
      </c>
      <c r="P1998" s="168" t="s">
        <v>1421</v>
      </c>
      <c r="Q1998" s="168">
        <v>0</v>
      </c>
      <c r="R1998" s="168" t="s">
        <v>1366</v>
      </c>
      <c r="S1998" s="168">
        <v>0</v>
      </c>
      <c r="T1998" s="168" t="s">
        <v>1366</v>
      </c>
      <c r="U1998" s="168" t="s">
        <v>1215</v>
      </c>
      <c r="V1998" s="168" t="s">
        <v>1368</v>
      </c>
      <c r="W1998" s="168" t="s">
        <v>1165</v>
      </c>
      <c r="X1998" s="183" t="s">
        <v>1160</v>
      </c>
      <c r="Y1998" s="168" t="s">
        <v>55</v>
      </c>
      <c r="Z1998" s="170">
        <v>2017011000179</v>
      </c>
      <c r="AA1998" s="170" t="s">
        <v>1238</v>
      </c>
      <c r="AB1998" s="169" t="s">
        <v>1166</v>
      </c>
      <c r="AC1998" s="169" t="s">
        <v>1167</v>
      </c>
      <c r="AD1998" s="170">
        <v>3202032</v>
      </c>
      <c r="AE1998" s="169" t="s">
        <v>1217</v>
      </c>
      <c r="AF1998" s="169" t="s">
        <v>1218</v>
      </c>
      <c r="AG1998" s="168" t="s">
        <v>1192</v>
      </c>
      <c r="AH1998" s="192"/>
    </row>
    <row r="1999" spans="1:34" ht="98.25" customHeight="1" x14ac:dyDescent="0.25">
      <c r="A1999" s="192"/>
      <c r="B1999" s="168" t="s">
        <v>1314</v>
      </c>
      <c r="C1999" s="168" t="s">
        <v>1414</v>
      </c>
      <c r="D1999" s="168" t="s">
        <v>1463</v>
      </c>
      <c r="E1999" s="183" t="s">
        <v>1463</v>
      </c>
      <c r="F1999" s="168" t="s">
        <v>1223</v>
      </c>
      <c r="G1999" s="183" t="s">
        <v>1312</v>
      </c>
      <c r="H1999" s="168" t="s">
        <v>1117</v>
      </c>
      <c r="I1999" s="168" t="s">
        <v>1118</v>
      </c>
      <c r="J1999" s="186">
        <v>5728860</v>
      </c>
      <c r="K1999" s="185"/>
      <c r="L1999" s="168"/>
      <c r="M1999" s="185"/>
      <c r="N1999" s="168"/>
      <c r="O1999" s="168"/>
      <c r="P1999" s="168"/>
      <c r="Q1999" s="168"/>
      <c r="R1999" s="168"/>
      <c r="S1999" s="168"/>
      <c r="T1999" s="168"/>
      <c r="U1999" s="168" t="s">
        <v>1215</v>
      </c>
      <c r="V1999" s="168" t="s">
        <v>1416</v>
      </c>
      <c r="W1999" s="168" t="s">
        <v>1165</v>
      </c>
      <c r="X1999" s="183" t="s">
        <v>1160</v>
      </c>
      <c r="Y1999" s="168" t="s">
        <v>55</v>
      </c>
      <c r="Z1999" s="170">
        <v>2017011000179</v>
      </c>
      <c r="AA1999" s="170" t="s">
        <v>1238</v>
      </c>
      <c r="AB1999" s="169" t="s">
        <v>1224</v>
      </c>
      <c r="AC1999" s="169" t="s">
        <v>1225</v>
      </c>
      <c r="AD1999" s="170">
        <v>3202010</v>
      </c>
      <c r="AE1999" s="169" t="s">
        <v>1226</v>
      </c>
      <c r="AF1999" s="169" t="s">
        <v>1264</v>
      </c>
      <c r="AG1999" s="168" t="s">
        <v>1387</v>
      </c>
      <c r="AH1999" s="192"/>
    </row>
    <row r="2000" spans="1:34" ht="98.25" customHeight="1" x14ac:dyDescent="0.25">
      <c r="A2000" s="192"/>
      <c r="B2000" s="168" t="s">
        <v>1314</v>
      </c>
      <c r="C2000" s="168" t="s">
        <v>1414</v>
      </c>
      <c r="D2000" s="168" t="s">
        <v>1463</v>
      </c>
      <c r="E2000" s="183" t="s">
        <v>1463</v>
      </c>
      <c r="F2000" s="168" t="s">
        <v>1152</v>
      </c>
      <c r="G2000" s="183" t="s">
        <v>1158</v>
      </c>
      <c r="H2000" s="168" t="s">
        <v>1320</v>
      </c>
      <c r="I2000" s="168" t="s">
        <v>1118</v>
      </c>
      <c r="J2000" s="186">
        <v>106000000</v>
      </c>
      <c r="K2000" s="185"/>
      <c r="L2000" s="168"/>
      <c r="M2000" s="185"/>
      <c r="N2000" s="168"/>
      <c r="O2000" s="168"/>
      <c r="P2000" s="168"/>
      <c r="Q2000" s="168"/>
      <c r="R2000" s="168"/>
      <c r="S2000" s="168"/>
      <c r="T2000" s="168"/>
      <c r="U2000" s="168"/>
      <c r="V2000" s="168"/>
      <c r="W2000" s="168" t="s">
        <v>1165</v>
      </c>
      <c r="X2000" s="183" t="s">
        <v>1160</v>
      </c>
      <c r="Y2000" s="168" t="s">
        <v>55</v>
      </c>
      <c r="Z2000" s="170">
        <v>2017011000179</v>
      </c>
      <c r="AA2000" s="170" t="s">
        <v>1238</v>
      </c>
      <c r="AB2000" s="169" t="s">
        <v>1179</v>
      </c>
      <c r="AC2000" s="169" t="s">
        <v>1338</v>
      </c>
      <c r="AD2000" s="170">
        <v>3202035</v>
      </c>
      <c r="AE2000" s="169" t="s">
        <v>1345</v>
      </c>
      <c r="AF2000" s="169" t="s">
        <v>1346</v>
      </c>
      <c r="AG2000" s="168" t="s">
        <v>1311</v>
      </c>
      <c r="AH2000" s="192"/>
    </row>
    <row r="2001" spans="1:34" ht="98.25" customHeight="1" x14ac:dyDescent="0.25">
      <c r="A2001" s="192"/>
      <c r="B2001" s="168" t="s">
        <v>1314</v>
      </c>
      <c r="C2001" s="168" t="s">
        <v>1414</v>
      </c>
      <c r="D2001" s="168" t="s">
        <v>1463</v>
      </c>
      <c r="E2001" s="183" t="s">
        <v>1463</v>
      </c>
      <c r="F2001" s="168" t="s">
        <v>1324</v>
      </c>
      <c r="G2001" s="183" t="s">
        <v>1325</v>
      </c>
      <c r="H2001" s="168" t="s">
        <v>1326</v>
      </c>
      <c r="I2001" s="168" t="s">
        <v>1118</v>
      </c>
      <c r="J2001" s="186">
        <v>6088268</v>
      </c>
      <c r="K2001" s="185"/>
      <c r="L2001" s="168"/>
      <c r="M2001" s="185"/>
      <c r="N2001" s="168"/>
      <c r="O2001" s="168" t="s">
        <v>1133</v>
      </c>
      <c r="P2001" s="168" t="s">
        <v>1327</v>
      </c>
      <c r="Q2001" s="168"/>
      <c r="R2001" s="168"/>
      <c r="S2001" s="168"/>
      <c r="T2001" s="168"/>
      <c r="U2001" s="168"/>
      <c r="V2001" s="168"/>
      <c r="W2001" s="168" t="s">
        <v>1165</v>
      </c>
      <c r="X2001" s="183" t="s">
        <v>1160</v>
      </c>
      <c r="Y2001" s="168" t="s">
        <v>1328</v>
      </c>
      <c r="Z2001" s="170">
        <v>2022011000088</v>
      </c>
      <c r="AA2001" s="170" t="s">
        <v>1329</v>
      </c>
      <c r="AB2001" s="169" t="s">
        <v>1330</v>
      </c>
      <c r="AC2001" s="169" t="s">
        <v>1269</v>
      </c>
      <c r="AD2001" s="170">
        <v>3202005</v>
      </c>
      <c r="AE2001" s="169" t="s">
        <v>1331</v>
      </c>
      <c r="AF2001" s="169" t="s">
        <v>1335</v>
      </c>
      <c r="AG2001" s="168" t="s">
        <v>1336</v>
      </c>
      <c r="AH2001" s="192"/>
    </row>
    <row r="2002" spans="1:34" ht="98.25" customHeight="1" x14ac:dyDescent="0.25">
      <c r="A2002" s="192"/>
      <c r="B2002" s="168" t="s">
        <v>1314</v>
      </c>
      <c r="C2002" s="168" t="s">
        <v>1414</v>
      </c>
      <c r="D2002" s="168" t="s">
        <v>1463</v>
      </c>
      <c r="E2002" s="183" t="s">
        <v>1463</v>
      </c>
      <c r="F2002" s="168" t="s">
        <v>1324</v>
      </c>
      <c r="G2002" s="183" t="s">
        <v>1325</v>
      </c>
      <c r="H2002" s="168" t="s">
        <v>1326</v>
      </c>
      <c r="I2002" s="168" t="s">
        <v>1118</v>
      </c>
      <c r="J2002" s="186">
        <v>26544000</v>
      </c>
      <c r="K2002" s="185"/>
      <c r="L2002" s="168"/>
      <c r="M2002" s="185"/>
      <c r="N2002" s="168"/>
      <c r="O2002" s="168" t="s">
        <v>1133</v>
      </c>
      <c r="P2002" s="168" t="s">
        <v>1327</v>
      </c>
      <c r="Q2002" s="168"/>
      <c r="R2002" s="168"/>
      <c r="S2002" s="168"/>
      <c r="T2002" s="168"/>
      <c r="U2002" s="168"/>
      <c r="V2002" s="168"/>
      <c r="W2002" s="168" t="s">
        <v>1165</v>
      </c>
      <c r="X2002" s="183" t="s">
        <v>1160</v>
      </c>
      <c r="Y2002" s="168" t="s">
        <v>1328</v>
      </c>
      <c r="Z2002" s="170">
        <v>2022011000088</v>
      </c>
      <c r="AA2002" s="170" t="s">
        <v>1329</v>
      </c>
      <c r="AB2002" s="169" t="s">
        <v>1330</v>
      </c>
      <c r="AC2002" s="169" t="s">
        <v>1269</v>
      </c>
      <c r="AD2002" s="170">
        <v>3202005</v>
      </c>
      <c r="AE2002" s="169" t="s">
        <v>1331</v>
      </c>
      <c r="AF2002" s="169" t="s">
        <v>1332</v>
      </c>
      <c r="AG2002" s="168" t="s">
        <v>1128</v>
      </c>
      <c r="AH2002" s="192"/>
    </row>
    <row r="2003" spans="1:34" ht="98.25" customHeight="1" x14ac:dyDescent="0.25">
      <c r="A2003" s="192"/>
      <c r="B2003" s="168" t="s">
        <v>1314</v>
      </c>
      <c r="C2003" s="168" t="s">
        <v>1414</v>
      </c>
      <c r="D2003" s="168" t="s">
        <v>1463</v>
      </c>
      <c r="E2003" s="183" t="s">
        <v>1463</v>
      </c>
      <c r="F2003" s="168" t="s">
        <v>1116</v>
      </c>
      <c r="G2003" s="183" t="s">
        <v>1158</v>
      </c>
      <c r="H2003" s="168" t="s">
        <v>1117</v>
      </c>
      <c r="I2003" s="168" t="s">
        <v>1118</v>
      </c>
      <c r="J2003" s="184">
        <v>51324000</v>
      </c>
      <c r="K2003" s="185"/>
      <c r="L2003" s="168"/>
      <c r="M2003" s="185"/>
      <c r="N2003" s="168"/>
      <c r="O2003" s="168" t="s">
        <v>1133</v>
      </c>
      <c r="P2003" s="168" t="s">
        <v>1415</v>
      </c>
      <c r="Q2003" s="168"/>
      <c r="R2003" s="168"/>
      <c r="S2003" s="168"/>
      <c r="T2003" s="168"/>
      <c r="U2003" s="168" t="s">
        <v>1215</v>
      </c>
      <c r="V2003" s="168" t="s">
        <v>1416</v>
      </c>
      <c r="W2003" s="168" t="s">
        <v>1119</v>
      </c>
      <c r="X2003" s="183" t="s">
        <v>1160</v>
      </c>
      <c r="Y2003" s="168" t="s">
        <v>363</v>
      </c>
      <c r="Z2003" s="170">
        <v>2019011000081</v>
      </c>
      <c r="AA2003" s="170" t="s">
        <v>1161</v>
      </c>
      <c r="AB2003" s="169" t="s">
        <v>1120</v>
      </c>
      <c r="AC2003" s="169" t="s">
        <v>606</v>
      </c>
      <c r="AD2003" s="170">
        <v>3299060</v>
      </c>
      <c r="AE2003" s="169" t="s">
        <v>1135</v>
      </c>
      <c r="AF2003" s="169" t="s">
        <v>607</v>
      </c>
      <c r="AG2003" s="168" t="s">
        <v>1128</v>
      </c>
      <c r="AH2003" s="192"/>
    </row>
    <row r="2004" spans="1:34" ht="98.25" customHeight="1" x14ac:dyDescent="0.25">
      <c r="A2004" s="192"/>
      <c r="B2004" s="168" t="s">
        <v>1314</v>
      </c>
      <c r="C2004" s="168" t="s">
        <v>1414</v>
      </c>
      <c r="D2004" s="168" t="s">
        <v>1465</v>
      </c>
      <c r="E2004" s="183" t="s">
        <v>1465</v>
      </c>
      <c r="F2004" s="168" t="s">
        <v>1116</v>
      </c>
      <c r="G2004" s="183" t="s">
        <v>1158</v>
      </c>
      <c r="H2004" s="168" t="s">
        <v>1117</v>
      </c>
      <c r="I2004" s="168" t="s">
        <v>1118</v>
      </c>
      <c r="J2004" s="184">
        <v>26096000</v>
      </c>
      <c r="K2004" s="185"/>
      <c r="L2004" s="168"/>
      <c r="M2004" s="185"/>
      <c r="N2004" s="168"/>
      <c r="O2004" s="168" t="s">
        <v>1133</v>
      </c>
      <c r="P2004" s="168" t="s">
        <v>1415</v>
      </c>
      <c r="Q2004" s="168" t="s">
        <v>1466</v>
      </c>
      <c r="R2004" s="168"/>
      <c r="S2004" s="168"/>
      <c r="T2004" s="168"/>
      <c r="U2004" s="168" t="s">
        <v>1215</v>
      </c>
      <c r="V2004" s="168" t="s">
        <v>1416</v>
      </c>
      <c r="W2004" s="168" t="s">
        <v>1165</v>
      </c>
      <c r="X2004" s="183" t="s">
        <v>1160</v>
      </c>
      <c r="Y2004" s="168" t="s">
        <v>55</v>
      </c>
      <c r="Z2004" s="170">
        <v>2017011000179</v>
      </c>
      <c r="AA2004" s="170" t="s">
        <v>1238</v>
      </c>
      <c r="AB2004" s="169" t="s">
        <v>1179</v>
      </c>
      <c r="AC2004" s="169" t="s">
        <v>1244</v>
      </c>
      <c r="AD2004" s="170">
        <v>3202002</v>
      </c>
      <c r="AE2004" s="169" t="s">
        <v>1122</v>
      </c>
      <c r="AF2004" s="169" t="s">
        <v>1316</v>
      </c>
      <c r="AG2004" s="168" t="s">
        <v>1151</v>
      </c>
      <c r="AH2004" s="192"/>
    </row>
    <row r="2005" spans="1:34" ht="98.25" customHeight="1" x14ac:dyDescent="0.25">
      <c r="A2005" s="192"/>
      <c r="B2005" s="168" t="s">
        <v>1314</v>
      </c>
      <c r="C2005" s="168" t="s">
        <v>1414</v>
      </c>
      <c r="D2005" s="168" t="s">
        <v>1465</v>
      </c>
      <c r="E2005" s="183" t="s">
        <v>1465</v>
      </c>
      <c r="F2005" s="168" t="s">
        <v>1116</v>
      </c>
      <c r="G2005" s="183" t="s">
        <v>1158</v>
      </c>
      <c r="H2005" s="168" t="s">
        <v>1117</v>
      </c>
      <c r="I2005" s="168" t="s">
        <v>1118</v>
      </c>
      <c r="J2005" s="184">
        <v>215801833</v>
      </c>
      <c r="K2005" s="185"/>
      <c r="L2005" s="168"/>
      <c r="M2005" s="185"/>
      <c r="N2005" s="168"/>
      <c r="O2005" s="168" t="s">
        <v>1133</v>
      </c>
      <c r="P2005" s="168" t="s">
        <v>1415</v>
      </c>
      <c r="Q2005" s="168" t="s">
        <v>1466</v>
      </c>
      <c r="R2005" s="168"/>
      <c r="S2005" s="168"/>
      <c r="T2005" s="168"/>
      <c r="U2005" s="168" t="s">
        <v>1215</v>
      </c>
      <c r="V2005" s="168" t="s">
        <v>1416</v>
      </c>
      <c r="W2005" s="168" t="s">
        <v>1165</v>
      </c>
      <c r="X2005" s="183" t="s">
        <v>1160</v>
      </c>
      <c r="Y2005" s="168" t="s">
        <v>55</v>
      </c>
      <c r="Z2005" s="170">
        <v>2017011000179</v>
      </c>
      <c r="AA2005" s="170" t="s">
        <v>1238</v>
      </c>
      <c r="AB2005" s="169" t="s">
        <v>1179</v>
      </c>
      <c r="AC2005" s="169" t="s">
        <v>1244</v>
      </c>
      <c r="AD2005" s="170">
        <v>3202002</v>
      </c>
      <c r="AE2005" s="169" t="s">
        <v>1122</v>
      </c>
      <c r="AF2005" s="169" t="s">
        <v>1316</v>
      </c>
      <c r="AG2005" s="168" t="s">
        <v>1151</v>
      </c>
      <c r="AH2005" s="192"/>
    </row>
    <row r="2006" spans="1:34" ht="98.25" customHeight="1" x14ac:dyDescent="0.25">
      <c r="A2006" s="192"/>
      <c r="B2006" s="168" t="s">
        <v>1314</v>
      </c>
      <c r="C2006" s="168" t="s">
        <v>1414</v>
      </c>
      <c r="D2006" s="168" t="s">
        <v>1465</v>
      </c>
      <c r="E2006" s="183" t="s">
        <v>1465</v>
      </c>
      <c r="F2006" s="168" t="s">
        <v>1116</v>
      </c>
      <c r="G2006" s="183" t="s">
        <v>1158</v>
      </c>
      <c r="H2006" s="168" t="s">
        <v>1117</v>
      </c>
      <c r="I2006" s="168" t="s">
        <v>1118</v>
      </c>
      <c r="J2006" s="184">
        <v>9000000</v>
      </c>
      <c r="K2006" s="185"/>
      <c r="L2006" s="168"/>
      <c r="M2006" s="185">
        <v>9000000</v>
      </c>
      <c r="N2006" s="168"/>
      <c r="O2006" s="168" t="s">
        <v>1133</v>
      </c>
      <c r="P2006" s="168" t="s">
        <v>1415</v>
      </c>
      <c r="Q2006" s="168"/>
      <c r="R2006" s="168"/>
      <c r="S2006" s="168"/>
      <c r="T2006" s="168"/>
      <c r="U2006" s="168" t="s">
        <v>1215</v>
      </c>
      <c r="V2006" s="168" t="s">
        <v>1416</v>
      </c>
      <c r="W2006" s="168" t="s">
        <v>1165</v>
      </c>
      <c r="X2006" s="183" t="s">
        <v>1160</v>
      </c>
      <c r="Y2006" s="168" t="s">
        <v>55</v>
      </c>
      <c r="Z2006" s="170">
        <v>2017011000179</v>
      </c>
      <c r="AA2006" s="170" t="s">
        <v>1238</v>
      </c>
      <c r="AB2006" s="169" t="s">
        <v>1224</v>
      </c>
      <c r="AC2006" s="169" t="s">
        <v>1225</v>
      </c>
      <c r="AD2006" s="170">
        <v>3202010</v>
      </c>
      <c r="AE2006" s="169" t="s">
        <v>1226</v>
      </c>
      <c r="AF2006" s="169" t="s">
        <v>1264</v>
      </c>
      <c r="AG2006" s="168" t="s">
        <v>1192</v>
      </c>
      <c r="AH2006" s="192"/>
    </row>
    <row r="2007" spans="1:34" ht="98.25" customHeight="1" x14ac:dyDescent="0.25">
      <c r="A2007" s="192"/>
      <c r="B2007" s="168" t="s">
        <v>1314</v>
      </c>
      <c r="C2007" s="168" t="s">
        <v>1414</v>
      </c>
      <c r="D2007" s="168" t="s">
        <v>1465</v>
      </c>
      <c r="E2007" s="183" t="s">
        <v>1465</v>
      </c>
      <c r="F2007" s="168" t="s">
        <v>1116</v>
      </c>
      <c r="G2007" s="183" t="s">
        <v>1158</v>
      </c>
      <c r="H2007" s="168" t="s">
        <v>1117</v>
      </c>
      <c r="I2007" s="168" t="s">
        <v>1118</v>
      </c>
      <c r="J2007" s="184">
        <v>20000000</v>
      </c>
      <c r="K2007" s="185"/>
      <c r="L2007" s="168"/>
      <c r="M2007" s="185">
        <v>9000000</v>
      </c>
      <c r="N2007" s="168"/>
      <c r="O2007" s="168" t="s">
        <v>1133</v>
      </c>
      <c r="P2007" s="168" t="s">
        <v>1415</v>
      </c>
      <c r="Q2007" s="168"/>
      <c r="R2007" s="168"/>
      <c r="S2007" s="168"/>
      <c r="T2007" s="168"/>
      <c r="U2007" s="168" t="s">
        <v>1215</v>
      </c>
      <c r="V2007" s="168" t="s">
        <v>1416</v>
      </c>
      <c r="W2007" s="168" t="s">
        <v>1165</v>
      </c>
      <c r="X2007" s="183" t="s">
        <v>1160</v>
      </c>
      <c r="Y2007" s="168" t="s">
        <v>55</v>
      </c>
      <c r="Z2007" s="170">
        <v>2017011000179</v>
      </c>
      <c r="AA2007" s="170" t="s">
        <v>1238</v>
      </c>
      <c r="AB2007" s="169" t="s">
        <v>1224</v>
      </c>
      <c r="AC2007" s="169" t="s">
        <v>1225</v>
      </c>
      <c r="AD2007" s="170">
        <v>3202010</v>
      </c>
      <c r="AE2007" s="169" t="s">
        <v>1226</v>
      </c>
      <c r="AF2007" s="169" t="s">
        <v>1264</v>
      </c>
      <c r="AG2007" s="168" t="s">
        <v>1192</v>
      </c>
      <c r="AH2007" s="192"/>
    </row>
    <row r="2008" spans="1:34" ht="98.25" customHeight="1" x14ac:dyDescent="0.25">
      <c r="A2008" s="192"/>
      <c r="B2008" s="168" t="s">
        <v>1314</v>
      </c>
      <c r="C2008" s="168" t="s">
        <v>1414</v>
      </c>
      <c r="D2008" s="168" t="s">
        <v>1465</v>
      </c>
      <c r="E2008" s="183" t="s">
        <v>1465</v>
      </c>
      <c r="F2008" s="168" t="s">
        <v>1116</v>
      </c>
      <c r="G2008" s="183" t="s">
        <v>1158</v>
      </c>
      <c r="H2008" s="168" t="s">
        <v>1117</v>
      </c>
      <c r="I2008" s="168" t="s">
        <v>1118</v>
      </c>
      <c r="J2008" s="184">
        <v>20640000</v>
      </c>
      <c r="K2008" s="185"/>
      <c r="L2008" s="168"/>
      <c r="M2008" s="185">
        <v>20640000</v>
      </c>
      <c r="N2008" s="168"/>
      <c r="O2008" s="168" t="s">
        <v>1133</v>
      </c>
      <c r="P2008" s="168" t="s">
        <v>1415</v>
      </c>
      <c r="Q2008" s="168"/>
      <c r="R2008" s="168"/>
      <c r="S2008" s="168"/>
      <c r="T2008" s="168"/>
      <c r="U2008" s="168" t="s">
        <v>1215</v>
      </c>
      <c r="V2008" s="168" t="s">
        <v>1416</v>
      </c>
      <c r="W2008" s="168" t="s">
        <v>1165</v>
      </c>
      <c r="X2008" s="183" t="s">
        <v>1160</v>
      </c>
      <c r="Y2008" s="168" t="s">
        <v>55</v>
      </c>
      <c r="Z2008" s="170">
        <v>2017011000179</v>
      </c>
      <c r="AA2008" s="170" t="s">
        <v>1238</v>
      </c>
      <c r="AB2008" s="169" t="s">
        <v>1224</v>
      </c>
      <c r="AC2008" s="169" t="s">
        <v>1225</v>
      </c>
      <c r="AD2008" s="170">
        <v>3202010</v>
      </c>
      <c r="AE2008" s="169" t="s">
        <v>1226</v>
      </c>
      <c r="AF2008" s="169" t="s">
        <v>1264</v>
      </c>
      <c r="AG2008" s="168" t="s">
        <v>1126</v>
      </c>
      <c r="AH2008" s="192"/>
    </row>
    <row r="2009" spans="1:34" ht="98.25" customHeight="1" x14ac:dyDescent="0.25">
      <c r="A2009" s="192"/>
      <c r="B2009" s="168" t="s">
        <v>1314</v>
      </c>
      <c r="C2009" s="168" t="s">
        <v>1414</v>
      </c>
      <c r="D2009" s="168" t="s">
        <v>1465</v>
      </c>
      <c r="E2009" s="183" t="s">
        <v>1465</v>
      </c>
      <c r="F2009" s="168" t="s">
        <v>1116</v>
      </c>
      <c r="G2009" s="183" t="s">
        <v>1158</v>
      </c>
      <c r="H2009" s="168" t="s">
        <v>1117</v>
      </c>
      <c r="I2009" s="168" t="s">
        <v>1118</v>
      </c>
      <c r="J2009" s="184">
        <v>22846052</v>
      </c>
      <c r="K2009" s="185"/>
      <c r="L2009" s="168"/>
      <c r="M2009" s="185">
        <v>28360872</v>
      </c>
      <c r="N2009" s="168"/>
      <c r="O2009" s="168" t="s">
        <v>1133</v>
      </c>
      <c r="P2009" s="168" t="s">
        <v>1415</v>
      </c>
      <c r="Q2009" s="168"/>
      <c r="R2009" s="168"/>
      <c r="S2009" s="168"/>
      <c r="T2009" s="168"/>
      <c r="U2009" s="168" t="s">
        <v>1215</v>
      </c>
      <c r="V2009" s="168" t="s">
        <v>1416</v>
      </c>
      <c r="W2009" s="168" t="s">
        <v>1165</v>
      </c>
      <c r="X2009" s="183" t="s">
        <v>1160</v>
      </c>
      <c r="Y2009" s="168" t="s">
        <v>55</v>
      </c>
      <c r="Z2009" s="170">
        <v>2017011000179</v>
      </c>
      <c r="AA2009" s="170" t="s">
        <v>1238</v>
      </c>
      <c r="AB2009" s="169" t="s">
        <v>1224</v>
      </c>
      <c r="AC2009" s="169" t="s">
        <v>1225</v>
      </c>
      <c r="AD2009" s="170">
        <v>3202010</v>
      </c>
      <c r="AE2009" s="169" t="s">
        <v>1226</v>
      </c>
      <c r="AF2009" s="169" t="s">
        <v>1264</v>
      </c>
      <c r="AG2009" s="168" t="s">
        <v>1147</v>
      </c>
      <c r="AH2009" s="192"/>
    </row>
    <row r="2010" spans="1:34" ht="98.25" customHeight="1" x14ac:dyDescent="0.25">
      <c r="A2010" s="192"/>
      <c r="B2010" s="168" t="s">
        <v>1314</v>
      </c>
      <c r="C2010" s="168" t="s">
        <v>1414</v>
      </c>
      <c r="D2010" s="168" t="s">
        <v>1465</v>
      </c>
      <c r="E2010" s="183" t="s">
        <v>1465</v>
      </c>
      <c r="F2010" s="168" t="s">
        <v>1116</v>
      </c>
      <c r="G2010" s="183" t="s">
        <v>1158</v>
      </c>
      <c r="H2010" s="168" t="s">
        <v>1117</v>
      </c>
      <c r="I2010" s="168" t="s">
        <v>1118</v>
      </c>
      <c r="J2010" s="184">
        <v>76298933</v>
      </c>
      <c r="K2010" s="185"/>
      <c r="L2010" s="168"/>
      <c r="M2010" s="185">
        <v>59059569</v>
      </c>
      <c r="N2010" s="168"/>
      <c r="O2010" s="168" t="s">
        <v>1133</v>
      </c>
      <c r="P2010" s="168" t="s">
        <v>1415</v>
      </c>
      <c r="Q2010" s="168"/>
      <c r="R2010" s="168"/>
      <c r="S2010" s="168"/>
      <c r="T2010" s="168"/>
      <c r="U2010" s="168" t="s">
        <v>1215</v>
      </c>
      <c r="V2010" s="168" t="s">
        <v>1416</v>
      </c>
      <c r="W2010" s="168" t="s">
        <v>1165</v>
      </c>
      <c r="X2010" s="183" t="s">
        <v>1160</v>
      </c>
      <c r="Y2010" s="168" t="s">
        <v>55</v>
      </c>
      <c r="Z2010" s="170">
        <v>2017011000179</v>
      </c>
      <c r="AA2010" s="170" t="s">
        <v>1238</v>
      </c>
      <c r="AB2010" s="169" t="s">
        <v>1224</v>
      </c>
      <c r="AC2010" s="169" t="s">
        <v>1225</v>
      </c>
      <c r="AD2010" s="170">
        <v>3202010</v>
      </c>
      <c r="AE2010" s="169" t="s">
        <v>1226</v>
      </c>
      <c r="AF2010" s="169" t="s">
        <v>1264</v>
      </c>
      <c r="AG2010" s="168" t="s">
        <v>1151</v>
      </c>
      <c r="AH2010" s="192"/>
    </row>
    <row r="2011" spans="1:34" ht="98.25" customHeight="1" x14ac:dyDescent="0.25">
      <c r="A2011" s="192"/>
      <c r="B2011" s="168" t="s">
        <v>1314</v>
      </c>
      <c r="C2011" s="168" t="s">
        <v>1414</v>
      </c>
      <c r="D2011" s="168" t="s">
        <v>1465</v>
      </c>
      <c r="E2011" s="183" t="s">
        <v>1465</v>
      </c>
      <c r="F2011" s="168" t="s">
        <v>1116</v>
      </c>
      <c r="G2011" s="183" t="s">
        <v>1158</v>
      </c>
      <c r="H2011" s="168" t="s">
        <v>1117</v>
      </c>
      <c r="I2011" s="168" t="s">
        <v>1118</v>
      </c>
      <c r="J2011" s="184">
        <v>91720001</v>
      </c>
      <c r="K2011" s="185"/>
      <c r="L2011" s="168"/>
      <c r="M2011" s="185">
        <v>91968000</v>
      </c>
      <c r="N2011" s="168"/>
      <c r="O2011" s="168" t="s">
        <v>1133</v>
      </c>
      <c r="P2011" s="168" t="s">
        <v>1415</v>
      </c>
      <c r="Q2011" s="168"/>
      <c r="R2011" s="168"/>
      <c r="S2011" s="168"/>
      <c r="T2011" s="168"/>
      <c r="U2011" s="168" t="s">
        <v>1215</v>
      </c>
      <c r="V2011" s="168" t="s">
        <v>1416</v>
      </c>
      <c r="W2011" s="168" t="s">
        <v>1165</v>
      </c>
      <c r="X2011" s="183" t="s">
        <v>1160</v>
      </c>
      <c r="Y2011" s="168" t="s">
        <v>55</v>
      </c>
      <c r="Z2011" s="170">
        <v>2017011000179</v>
      </c>
      <c r="AA2011" s="170" t="s">
        <v>1238</v>
      </c>
      <c r="AB2011" s="169" t="s">
        <v>1224</v>
      </c>
      <c r="AC2011" s="169" t="s">
        <v>1225</v>
      </c>
      <c r="AD2011" s="170">
        <v>3202010</v>
      </c>
      <c r="AE2011" s="169" t="s">
        <v>1226</v>
      </c>
      <c r="AF2011" s="169" t="s">
        <v>1264</v>
      </c>
      <c r="AG2011" s="168" t="s">
        <v>1128</v>
      </c>
      <c r="AH2011" s="192"/>
    </row>
    <row r="2012" spans="1:34" ht="98.25" customHeight="1" x14ac:dyDescent="0.25">
      <c r="A2012" s="192"/>
      <c r="B2012" s="168" t="s">
        <v>1314</v>
      </c>
      <c r="C2012" s="168" t="s">
        <v>1414</v>
      </c>
      <c r="D2012" s="168" t="s">
        <v>1465</v>
      </c>
      <c r="E2012" s="183" t="s">
        <v>1465</v>
      </c>
      <c r="F2012" s="168" t="s">
        <v>1116</v>
      </c>
      <c r="G2012" s="183" t="s">
        <v>1158</v>
      </c>
      <c r="H2012" s="168" t="s">
        <v>1117</v>
      </c>
      <c r="I2012" s="168" t="s">
        <v>1118</v>
      </c>
      <c r="J2012" s="184">
        <v>98970888</v>
      </c>
      <c r="K2012" s="185"/>
      <c r="L2012" s="168"/>
      <c r="M2012" s="185">
        <v>98970888</v>
      </c>
      <c r="N2012" s="168"/>
      <c r="O2012" s="168" t="s">
        <v>1133</v>
      </c>
      <c r="P2012" s="168" t="s">
        <v>1415</v>
      </c>
      <c r="Q2012" s="168"/>
      <c r="R2012" s="168"/>
      <c r="S2012" s="168"/>
      <c r="T2012" s="168"/>
      <c r="U2012" s="168" t="s">
        <v>1215</v>
      </c>
      <c r="V2012" s="168" t="s">
        <v>1416</v>
      </c>
      <c r="W2012" s="168" t="s">
        <v>1165</v>
      </c>
      <c r="X2012" s="183" t="s">
        <v>1160</v>
      </c>
      <c r="Y2012" s="168" t="s">
        <v>55</v>
      </c>
      <c r="Z2012" s="170">
        <v>2017011000179</v>
      </c>
      <c r="AA2012" s="170" t="s">
        <v>1238</v>
      </c>
      <c r="AB2012" s="169" t="s">
        <v>1224</v>
      </c>
      <c r="AC2012" s="169" t="s">
        <v>1225</v>
      </c>
      <c r="AD2012" s="170">
        <v>3202010</v>
      </c>
      <c r="AE2012" s="169" t="s">
        <v>1226</v>
      </c>
      <c r="AF2012" s="169" t="s">
        <v>1264</v>
      </c>
      <c r="AG2012" s="168" t="s">
        <v>1128</v>
      </c>
      <c r="AH2012" s="192"/>
    </row>
    <row r="2013" spans="1:34" ht="98.25" customHeight="1" x14ac:dyDescent="0.25">
      <c r="A2013" s="192"/>
      <c r="B2013" s="168" t="s">
        <v>1314</v>
      </c>
      <c r="C2013" s="168" t="s">
        <v>1414</v>
      </c>
      <c r="D2013" s="168" t="s">
        <v>1465</v>
      </c>
      <c r="E2013" s="183" t="s">
        <v>1465</v>
      </c>
      <c r="F2013" s="168" t="s">
        <v>1116</v>
      </c>
      <c r="G2013" s="183" t="s">
        <v>1158</v>
      </c>
      <c r="H2013" s="168" t="s">
        <v>1117</v>
      </c>
      <c r="I2013" s="168" t="s">
        <v>1118</v>
      </c>
      <c r="J2013" s="184">
        <v>132527112</v>
      </c>
      <c r="K2013" s="185"/>
      <c r="L2013" s="168"/>
      <c r="M2013" s="185">
        <v>136956456</v>
      </c>
      <c r="N2013" s="168"/>
      <c r="O2013" s="168" t="s">
        <v>1133</v>
      </c>
      <c r="P2013" s="168" t="s">
        <v>1415</v>
      </c>
      <c r="Q2013" s="168"/>
      <c r="R2013" s="168"/>
      <c r="S2013" s="168"/>
      <c r="T2013" s="168"/>
      <c r="U2013" s="168" t="s">
        <v>1215</v>
      </c>
      <c r="V2013" s="168" t="s">
        <v>1416</v>
      </c>
      <c r="W2013" s="168" t="s">
        <v>1165</v>
      </c>
      <c r="X2013" s="183" t="s">
        <v>1160</v>
      </c>
      <c r="Y2013" s="168" t="s">
        <v>55</v>
      </c>
      <c r="Z2013" s="170">
        <v>2017011000179</v>
      </c>
      <c r="AA2013" s="170" t="s">
        <v>1238</v>
      </c>
      <c r="AB2013" s="169" t="s">
        <v>1224</v>
      </c>
      <c r="AC2013" s="169" t="s">
        <v>1225</v>
      </c>
      <c r="AD2013" s="170">
        <v>3202010</v>
      </c>
      <c r="AE2013" s="169" t="s">
        <v>1226</v>
      </c>
      <c r="AF2013" s="169" t="s">
        <v>1264</v>
      </c>
      <c r="AG2013" s="168" t="s">
        <v>1151</v>
      </c>
      <c r="AH2013" s="192"/>
    </row>
    <row r="2014" spans="1:34" ht="98.25" customHeight="1" x14ac:dyDescent="0.25">
      <c r="A2014" s="192"/>
      <c r="B2014" s="168" t="s">
        <v>1314</v>
      </c>
      <c r="C2014" s="168" t="s">
        <v>1414</v>
      </c>
      <c r="D2014" s="168" t="s">
        <v>1465</v>
      </c>
      <c r="E2014" s="183" t="s">
        <v>1465</v>
      </c>
      <c r="F2014" s="168" t="s">
        <v>1116</v>
      </c>
      <c r="G2014" s="183" t="s">
        <v>1158</v>
      </c>
      <c r="H2014" s="168" t="s">
        <v>1117</v>
      </c>
      <c r="I2014" s="168" t="s">
        <v>1118</v>
      </c>
      <c r="J2014" s="184">
        <v>159355441</v>
      </c>
      <c r="K2014" s="185"/>
      <c r="L2014" s="168"/>
      <c r="M2014" s="185">
        <v>159481926</v>
      </c>
      <c r="N2014" s="168"/>
      <c r="O2014" s="168" t="s">
        <v>1133</v>
      </c>
      <c r="P2014" s="168" t="s">
        <v>1415</v>
      </c>
      <c r="Q2014" s="168"/>
      <c r="R2014" s="168"/>
      <c r="S2014" s="168"/>
      <c r="T2014" s="168"/>
      <c r="U2014" s="168" t="s">
        <v>1215</v>
      </c>
      <c r="V2014" s="168" t="s">
        <v>1416</v>
      </c>
      <c r="W2014" s="168" t="s">
        <v>1165</v>
      </c>
      <c r="X2014" s="183" t="s">
        <v>1160</v>
      </c>
      <c r="Y2014" s="168" t="s">
        <v>55</v>
      </c>
      <c r="Z2014" s="170">
        <v>2017011000179</v>
      </c>
      <c r="AA2014" s="170" t="s">
        <v>1238</v>
      </c>
      <c r="AB2014" s="169" t="s">
        <v>1224</v>
      </c>
      <c r="AC2014" s="169" t="s">
        <v>1225</v>
      </c>
      <c r="AD2014" s="170">
        <v>3202010</v>
      </c>
      <c r="AE2014" s="169" t="s">
        <v>1226</v>
      </c>
      <c r="AF2014" s="169" t="s">
        <v>1264</v>
      </c>
      <c r="AG2014" s="168" t="s">
        <v>1151</v>
      </c>
      <c r="AH2014" s="192"/>
    </row>
    <row r="2015" spans="1:34" ht="98.25" customHeight="1" x14ac:dyDescent="0.25">
      <c r="A2015" s="192"/>
      <c r="B2015" s="168" t="s">
        <v>1314</v>
      </c>
      <c r="C2015" s="168" t="s">
        <v>1414</v>
      </c>
      <c r="D2015" s="168" t="s">
        <v>1465</v>
      </c>
      <c r="E2015" s="183" t="s">
        <v>1465</v>
      </c>
      <c r="F2015" s="168" t="s">
        <v>1116</v>
      </c>
      <c r="G2015" s="183" t="s">
        <v>1158</v>
      </c>
      <c r="H2015" s="168" t="s">
        <v>1117</v>
      </c>
      <c r="I2015" s="168" t="s">
        <v>1118</v>
      </c>
      <c r="J2015" s="184">
        <v>229692000</v>
      </c>
      <c r="K2015" s="185"/>
      <c r="L2015" s="168"/>
      <c r="M2015" s="185">
        <v>232743768</v>
      </c>
      <c r="N2015" s="168"/>
      <c r="O2015" s="168" t="s">
        <v>1133</v>
      </c>
      <c r="P2015" s="168" t="s">
        <v>1415</v>
      </c>
      <c r="Q2015" s="168"/>
      <c r="R2015" s="168"/>
      <c r="S2015" s="168"/>
      <c r="T2015" s="168"/>
      <c r="U2015" s="168" t="s">
        <v>1215</v>
      </c>
      <c r="V2015" s="168" t="s">
        <v>1416</v>
      </c>
      <c r="W2015" s="168" t="s">
        <v>1165</v>
      </c>
      <c r="X2015" s="183" t="s">
        <v>1160</v>
      </c>
      <c r="Y2015" s="168" t="s">
        <v>55</v>
      </c>
      <c r="Z2015" s="170">
        <v>2017011000179</v>
      </c>
      <c r="AA2015" s="170" t="s">
        <v>1238</v>
      </c>
      <c r="AB2015" s="169" t="s">
        <v>1224</v>
      </c>
      <c r="AC2015" s="169" t="s">
        <v>1225</v>
      </c>
      <c r="AD2015" s="170">
        <v>3202010</v>
      </c>
      <c r="AE2015" s="169" t="s">
        <v>1226</v>
      </c>
      <c r="AF2015" s="169" t="s">
        <v>1264</v>
      </c>
      <c r="AG2015" s="168" t="s">
        <v>1151</v>
      </c>
      <c r="AH2015" s="192"/>
    </row>
    <row r="2016" spans="1:34" ht="98.25" customHeight="1" x14ac:dyDescent="0.25">
      <c r="A2016" s="192"/>
      <c r="B2016" s="168" t="s">
        <v>1314</v>
      </c>
      <c r="C2016" s="168" t="s">
        <v>1414</v>
      </c>
      <c r="D2016" s="168" t="s">
        <v>1465</v>
      </c>
      <c r="E2016" s="183" t="s">
        <v>1465</v>
      </c>
      <c r="F2016" s="168" t="s">
        <v>1116</v>
      </c>
      <c r="G2016" s="183" t="s">
        <v>1158</v>
      </c>
      <c r="H2016" s="168" t="s">
        <v>1117</v>
      </c>
      <c r="I2016" s="168" t="s">
        <v>1118</v>
      </c>
      <c r="J2016" s="184">
        <v>1477012695</v>
      </c>
      <c r="K2016" s="185"/>
      <c r="L2016" s="168"/>
      <c r="M2016" s="185">
        <v>1477555899</v>
      </c>
      <c r="N2016" s="168"/>
      <c r="O2016" s="168" t="s">
        <v>1133</v>
      </c>
      <c r="P2016" s="168" t="s">
        <v>1415</v>
      </c>
      <c r="Q2016" s="168"/>
      <c r="R2016" s="168"/>
      <c r="S2016" s="168"/>
      <c r="T2016" s="168"/>
      <c r="U2016" s="168" t="s">
        <v>1215</v>
      </c>
      <c r="V2016" s="168" t="s">
        <v>1416</v>
      </c>
      <c r="W2016" s="168" t="s">
        <v>1165</v>
      </c>
      <c r="X2016" s="183" t="s">
        <v>1160</v>
      </c>
      <c r="Y2016" s="168" t="s">
        <v>55</v>
      </c>
      <c r="Z2016" s="170">
        <v>2017011000179</v>
      </c>
      <c r="AA2016" s="170" t="s">
        <v>1238</v>
      </c>
      <c r="AB2016" s="169" t="s">
        <v>1224</v>
      </c>
      <c r="AC2016" s="169" t="s">
        <v>1225</v>
      </c>
      <c r="AD2016" s="170">
        <v>3202010</v>
      </c>
      <c r="AE2016" s="169" t="s">
        <v>1226</v>
      </c>
      <c r="AF2016" s="169" t="s">
        <v>1264</v>
      </c>
      <c r="AG2016" s="168" t="s">
        <v>1128</v>
      </c>
      <c r="AH2016" s="192"/>
    </row>
    <row r="2017" spans="1:34" ht="98.25" customHeight="1" x14ac:dyDescent="0.25">
      <c r="A2017" s="192"/>
      <c r="B2017" s="168" t="s">
        <v>1314</v>
      </c>
      <c r="C2017" s="168" t="s">
        <v>1414</v>
      </c>
      <c r="D2017" s="168" t="s">
        <v>1465</v>
      </c>
      <c r="E2017" s="183" t="s">
        <v>1465</v>
      </c>
      <c r="F2017" s="168" t="s">
        <v>1116</v>
      </c>
      <c r="G2017" s="183" t="s">
        <v>1158</v>
      </c>
      <c r="H2017" s="168" t="s">
        <v>1117</v>
      </c>
      <c r="I2017" s="168" t="s">
        <v>1118</v>
      </c>
      <c r="J2017" s="184">
        <v>89433600</v>
      </c>
      <c r="K2017" s="185"/>
      <c r="L2017" s="168"/>
      <c r="M2017" s="185"/>
      <c r="N2017" s="168"/>
      <c r="O2017" s="168" t="s">
        <v>1133</v>
      </c>
      <c r="P2017" s="168" t="s">
        <v>1415</v>
      </c>
      <c r="Q2017" s="168"/>
      <c r="R2017" s="168"/>
      <c r="S2017" s="168"/>
      <c r="T2017" s="168"/>
      <c r="U2017" s="168" t="s">
        <v>1215</v>
      </c>
      <c r="V2017" s="168" t="s">
        <v>1416</v>
      </c>
      <c r="W2017" s="168" t="s">
        <v>1165</v>
      </c>
      <c r="X2017" s="183" t="s">
        <v>1160</v>
      </c>
      <c r="Y2017" s="168" t="s">
        <v>55</v>
      </c>
      <c r="Z2017" s="170">
        <v>2017011000179</v>
      </c>
      <c r="AA2017" s="170" t="s">
        <v>1238</v>
      </c>
      <c r="AB2017" s="169" t="s">
        <v>1224</v>
      </c>
      <c r="AC2017" s="169" t="s">
        <v>1225</v>
      </c>
      <c r="AD2017" s="170">
        <v>3202010</v>
      </c>
      <c r="AE2017" s="169" t="s">
        <v>1226</v>
      </c>
      <c r="AF2017" s="169" t="s">
        <v>1264</v>
      </c>
      <c r="AG2017" s="168" t="s">
        <v>1128</v>
      </c>
      <c r="AH2017" s="192"/>
    </row>
    <row r="2018" spans="1:34" ht="98.25" customHeight="1" x14ac:dyDescent="0.25">
      <c r="A2018" s="192"/>
      <c r="B2018" s="168" t="s">
        <v>1314</v>
      </c>
      <c r="C2018" s="168" t="s">
        <v>1414</v>
      </c>
      <c r="D2018" s="168" t="s">
        <v>1465</v>
      </c>
      <c r="E2018" s="183" t="s">
        <v>1465</v>
      </c>
      <c r="F2018" s="168" t="s">
        <v>1152</v>
      </c>
      <c r="G2018" s="183" t="s">
        <v>1158</v>
      </c>
      <c r="H2018" s="168" t="s">
        <v>1117</v>
      </c>
      <c r="I2018" s="168" t="s">
        <v>1118</v>
      </c>
      <c r="J2018" s="184">
        <v>30000000</v>
      </c>
      <c r="K2018" s="185"/>
      <c r="L2018" s="168"/>
      <c r="M2018" s="185"/>
      <c r="N2018" s="168"/>
      <c r="O2018" s="168" t="s">
        <v>1133</v>
      </c>
      <c r="P2018" s="168" t="s">
        <v>1415</v>
      </c>
      <c r="Q2018" s="168"/>
      <c r="R2018" s="168"/>
      <c r="S2018" s="168"/>
      <c r="T2018" s="168"/>
      <c r="U2018" s="168" t="s">
        <v>1215</v>
      </c>
      <c r="V2018" s="168" t="s">
        <v>1416</v>
      </c>
      <c r="W2018" s="168" t="s">
        <v>1165</v>
      </c>
      <c r="X2018" s="183" t="s">
        <v>1160</v>
      </c>
      <c r="Y2018" s="168" t="s">
        <v>55</v>
      </c>
      <c r="Z2018" s="170">
        <v>2017011000179</v>
      </c>
      <c r="AA2018" s="170" t="s">
        <v>1238</v>
      </c>
      <c r="AB2018" s="169" t="s">
        <v>1224</v>
      </c>
      <c r="AC2018" s="169" t="s">
        <v>1225</v>
      </c>
      <c r="AD2018" s="170">
        <v>3202010</v>
      </c>
      <c r="AE2018" s="169" t="s">
        <v>1226</v>
      </c>
      <c r="AF2018" s="169" t="s">
        <v>1264</v>
      </c>
      <c r="AG2018" s="168" t="s">
        <v>1192</v>
      </c>
      <c r="AH2018" s="192"/>
    </row>
    <row r="2019" spans="1:34" ht="98.25" customHeight="1" x14ac:dyDescent="0.25">
      <c r="A2019" s="192"/>
      <c r="B2019" s="168" t="s">
        <v>1314</v>
      </c>
      <c r="C2019" s="168" t="s">
        <v>1414</v>
      </c>
      <c r="D2019" s="168" t="s">
        <v>1465</v>
      </c>
      <c r="E2019" s="183" t="s">
        <v>1465</v>
      </c>
      <c r="F2019" s="168" t="s">
        <v>1223</v>
      </c>
      <c r="G2019" s="183" t="s">
        <v>1312</v>
      </c>
      <c r="H2019" s="168" t="s">
        <v>1117</v>
      </c>
      <c r="I2019" s="168" t="s">
        <v>1118</v>
      </c>
      <c r="J2019" s="184">
        <v>16000000</v>
      </c>
      <c r="K2019" s="185"/>
      <c r="L2019" s="168"/>
      <c r="M2019" s="185"/>
      <c r="N2019" s="168"/>
      <c r="O2019" s="168" t="s">
        <v>1133</v>
      </c>
      <c r="P2019" s="168" t="s">
        <v>1415</v>
      </c>
      <c r="Q2019" s="168"/>
      <c r="R2019" s="168"/>
      <c r="S2019" s="168"/>
      <c r="T2019" s="168"/>
      <c r="U2019" s="168" t="s">
        <v>1215</v>
      </c>
      <c r="V2019" s="168" t="s">
        <v>1416</v>
      </c>
      <c r="W2019" s="168" t="s">
        <v>1165</v>
      </c>
      <c r="X2019" s="183" t="s">
        <v>1160</v>
      </c>
      <c r="Y2019" s="168" t="s">
        <v>55</v>
      </c>
      <c r="Z2019" s="170">
        <v>2017011000179</v>
      </c>
      <c r="AA2019" s="170" t="s">
        <v>1238</v>
      </c>
      <c r="AB2019" s="169" t="s">
        <v>1224</v>
      </c>
      <c r="AC2019" s="169" t="s">
        <v>1225</v>
      </c>
      <c r="AD2019" s="170">
        <v>3202010</v>
      </c>
      <c r="AE2019" s="169" t="s">
        <v>1226</v>
      </c>
      <c r="AF2019" s="169" t="s">
        <v>1264</v>
      </c>
      <c r="AG2019" s="168" t="s">
        <v>1311</v>
      </c>
      <c r="AH2019" s="192"/>
    </row>
    <row r="2020" spans="1:34" ht="98.25" customHeight="1" x14ac:dyDescent="0.25">
      <c r="A2020" s="192"/>
      <c r="B2020" s="168" t="s">
        <v>1314</v>
      </c>
      <c r="C2020" s="168" t="s">
        <v>1414</v>
      </c>
      <c r="D2020" s="168" t="s">
        <v>1465</v>
      </c>
      <c r="E2020" s="183" t="s">
        <v>1465</v>
      </c>
      <c r="F2020" s="168" t="s">
        <v>1223</v>
      </c>
      <c r="G2020" s="183" t="s">
        <v>1312</v>
      </c>
      <c r="H2020" s="168" t="s">
        <v>1117</v>
      </c>
      <c r="I2020" s="168" t="s">
        <v>1118</v>
      </c>
      <c r="J2020" s="184">
        <v>1223066</v>
      </c>
      <c r="K2020" s="185"/>
      <c r="L2020" s="168"/>
      <c r="M2020" s="185"/>
      <c r="N2020" s="168"/>
      <c r="O2020" s="168" t="s">
        <v>1133</v>
      </c>
      <c r="P2020" s="168" t="s">
        <v>1415</v>
      </c>
      <c r="Q2020" s="168"/>
      <c r="R2020" s="168"/>
      <c r="S2020" s="168"/>
      <c r="T2020" s="168"/>
      <c r="U2020" s="168" t="s">
        <v>1215</v>
      </c>
      <c r="V2020" s="168" t="s">
        <v>1416</v>
      </c>
      <c r="W2020" s="168" t="s">
        <v>1165</v>
      </c>
      <c r="X2020" s="183" t="s">
        <v>1160</v>
      </c>
      <c r="Y2020" s="168" t="s">
        <v>55</v>
      </c>
      <c r="Z2020" s="170">
        <v>2017011000179</v>
      </c>
      <c r="AA2020" s="170" t="s">
        <v>1238</v>
      </c>
      <c r="AB2020" s="169" t="s">
        <v>1224</v>
      </c>
      <c r="AC2020" s="169" t="s">
        <v>1225</v>
      </c>
      <c r="AD2020" s="170">
        <v>3202010</v>
      </c>
      <c r="AE2020" s="169" t="s">
        <v>1226</v>
      </c>
      <c r="AF2020" s="169" t="s">
        <v>1264</v>
      </c>
      <c r="AG2020" s="168" t="s">
        <v>1150</v>
      </c>
      <c r="AH2020" s="192"/>
    </row>
    <row r="2021" spans="1:34" ht="98.25" customHeight="1" x14ac:dyDescent="0.25">
      <c r="A2021" s="192"/>
      <c r="B2021" s="168" t="s">
        <v>1314</v>
      </c>
      <c r="C2021" s="168" t="s">
        <v>1414</v>
      </c>
      <c r="D2021" s="168" t="s">
        <v>1465</v>
      </c>
      <c r="E2021" s="183" t="s">
        <v>1465</v>
      </c>
      <c r="F2021" s="168" t="s">
        <v>1223</v>
      </c>
      <c r="G2021" s="183" t="s">
        <v>1312</v>
      </c>
      <c r="H2021" s="168" t="s">
        <v>1117</v>
      </c>
      <c r="I2021" s="168" t="s">
        <v>1118</v>
      </c>
      <c r="J2021" s="184">
        <v>54800000</v>
      </c>
      <c r="K2021" s="185"/>
      <c r="L2021" s="168"/>
      <c r="M2021" s="185"/>
      <c r="N2021" s="168"/>
      <c r="O2021" s="168" t="s">
        <v>1133</v>
      </c>
      <c r="P2021" s="168" t="s">
        <v>1415</v>
      </c>
      <c r="Q2021" s="168"/>
      <c r="R2021" s="168"/>
      <c r="S2021" s="168"/>
      <c r="T2021" s="168"/>
      <c r="U2021" s="168" t="s">
        <v>1215</v>
      </c>
      <c r="V2021" s="168" t="s">
        <v>1416</v>
      </c>
      <c r="W2021" s="168" t="s">
        <v>1165</v>
      </c>
      <c r="X2021" s="183" t="s">
        <v>1160</v>
      </c>
      <c r="Y2021" s="168" t="s">
        <v>55</v>
      </c>
      <c r="Z2021" s="170">
        <v>2017011000179</v>
      </c>
      <c r="AA2021" s="170" t="s">
        <v>1238</v>
      </c>
      <c r="AB2021" s="169" t="s">
        <v>1224</v>
      </c>
      <c r="AC2021" s="169" t="s">
        <v>1225</v>
      </c>
      <c r="AD2021" s="170">
        <v>3202010</v>
      </c>
      <c r="AE2021" s="169" t="s">
        <v>1226</v>
      </c>
      <c r="AF2021" s="169" t="s">
        <v>1264</v>
      </c>
      <c r="AG2021" s="168" t="s">
        <v>1192</v>
      </c>
      <c r="AH2021" s="192"/>
    </row>
    <row r="2022" spans="1:34" ht="98.25" customHeight="1" x14ac:dyDescent="0.25">
      <c r="A2022" s="192"/>
      <c r="B2022" s="168" t="s">
        <v>1314</v>
      </c>
      <c r="C2022" s="168" t="s">
        <v>1414</v>
      </c>
      <c r="D2022" s="168" t="s">
        <v>1465</v>
      </c>
      <c r="E2022" s="183" t="s">
        <v>1465</v>
      </c>
      <c r="F2022" s="168" t="s">
        <v>1116</v>
      </c>
      <c r="G2022" s="183" t="s">
        <v>1158</v>
      </c>
      <c r="H2022" s="168" t="s">
        <v>1117</v>
      </c>
      <c r="I2022" s="168" t="s">
        <v>1118</v>
      </c>
      <c r="J2022" s="184">
        <v>114946666</v>
      </c>
      <c r="K2022" s="185"/>
      <c r="L2022" s="168"/>
      <c r="M2022" s="185">
        <v>48928012</v>
      </c>
      <c r="N2022" s="168" t="s">
        <v>1467</v>
      </c>
      <c r="O2022" s="168" t="s">
        <v>1133</v>
      </c>
      <c r="P2022" s="168" t="s">
        <v>1415</v>
      </c>
      <c r="Q2022" s="168"/>
      <c r="R2022" s="168"/>
      <c r="S2022" s="168"/>
      <c r="T2022" s="168"/>
      <c r="U2022" s="168" t="s">
        <v>1215</v>
      </c>
      <c r="V2022" s="168" t="s">
        <v>1416</v>
      </c>
      <c r="W2022" s="168" t="s">
        <v>1165</v>
      </c>
      <c r="X2022" s="183" t="s">
        <v>1160</v>
      </c>
      <c r="Y2022" s="168" t="s">
        <v>55</v>
      </c>
      <c r="Z2022" s="170">
        <v>2017011000179</v>
      </c>
      <c r="AA2022" s="170" t="s">
        <v>1238</v>
      </c>
      <c r="AB2022" s="169" t="s">
        <v>1166</v>
      </c>
      <c r="AC2022" s="169" t="s">
        <v>1167</v>
      </c>
      <c r="AD2022" s="170">
        <v>3202032</v>
      </c>
      <c r="AE2022" s="169" t="s">
        <v>1217</v>
      </c>
      <c r="AF2022" s="169" t="s">
        <v>1289</v>
      </c>
      <c r="AG2022" s="168" t="s">
        <v>1151</v>
      </c>
      <c r="AH2022" s="192"/>
    </row>
    <row r="2023" spans="1:34" ht="98.25" customHeight="1" x14ac:dyDescent="0.25">
      <c r="A2023" s="192"/>
      <c r="B2023" s="168" t="s">
        <v>1314</v>
      </c>
      <c r="C2023" s="168" t="s">
        <v>1414</v>
      </c>
      <c r="D2023" s="168" t="s">
        <v>1465</v>
      </c>
      <c r="E2023" s="183" t="s">
        <v>1465</v>
      </c>
      <c r="F2023" s="168" t="s">
        <v>1116</v>
      </c>
      <c r="G2023" s="183" t="s">
        <v>1158</v>
      </c>
      <c r="H2023" s="168" t="s">
        <v>1117</v>
      </c>
      <c r="I2023" s="168" t="s">
        <v>1118</v>
      </c>
      <c r="J2023" s="184">
        <v>564047329</v>
      </c>
      <c r="K2023" s="185"/>
      <c r="L2023" s="168"/>
      <c r="M2023" s="185">
        <v>228602581.62000003</v>
      </c>
      <c r="N2023" s="168" t="s">
        <v>1467</v>
      </c>
      <c r="O2023" s="168" t="s">
        <v>1133</v>
      </c>
      <c r="P2023" s="168" t="s">
        <v>1415</v>
      </c>
      <c r="Q2023" s="168"/>
      <c r="R2023" s="168"/>
      <c r="S2023" s="168"/>
      <c r="T2023" s="168"/>
      <c r="U2023" s="168" t="s">
        <v>1215</v>
      </c>
      <c r="V2023" s="168" t="s">
        <v>1416</v>
      </c>
      <c r="W2023" s="168" t="s">
        <v>1165</v>
      </c>
      <c r="X2023" s="183" t="s">
        <v>1160</v>
      </c>
      <c r="Y2023" s="168" t="s">
        <v>55</v>
      </c>
      <c r="Z2023" s="170">
        <v>2017011000179</v>
      </c>
      <c r="AA2023" s="170" t="s">
        <v>1238</v>
      </c>
      <c r="AB2023" s="169" t="s">
        <v>1166</v>
      </c>
      <c r="AC2023" s="169" t="s">
        <v>1167</v>
      </c>
      <c r="AD2023" s="170">
        <v>3202032</v>
      </c>
      <c r="AE2023" s="169" t="s">
        <v>1217</v>
      </c>
      <c r="AF2023" s="169" t="s">
        <v>1289</v>
      </c>
      <c r="AG2023" s="168" t="s">
        <v>1151</v>
      </c>
      <c r="AH2023" s="192"/>
    </row>
    <row r="2024" spans="1:34" ht="98.25" customHeight="1" x14ac:dyDescent="0.25">
      <c r="A2024" s="192"/>
      <c r="B2024" s="168" t="s">
        <v>1314</v>
      </c>
      <c r="C2024" s="168" t="s">
        <v>1414</v>
      </c>
      <c r="D2024" s="168" t="s">
        <v>1465</v>
      </c>
      <c r="E2024" s="183" t="s">
        <v>1465</v>
      </c>
      <c r="F2024" s="168" t="s">
        <v>1116</v>
      </c>
      <c r="G2024" s="183" t="s">
        <v>1158</v>
      </c>
      <c r="H2024" s="168" t="s">
        <v>1117</v>
      </c>
      <c r="I2024" s="168" t="s">
        <v>1118</v>
      </c>
      <c r="J2024" s="184">
        <v>30108000</v>
      </c>
      <c r="K2024" s="185"/>
      <c r="L2024" s="168"/>
      <c r="M2024" s="185"/>
      <c r="N2024" s="168"/>
      <c r="O2024" s="168" t="s">
        <v>1133</v>
      </c>
      <c r="P2024" s="168" t="s">
        <v>1415</v>
      </c>
      <c r="Q2024" s="168"/>
      <c r="R2024" s="168"/>
      <c r="S2024" s="168"/>
      <c r="T2024" s="168"/>
      <c r="U2024" s="168" t="s">
        <v>1215</v>
      </c>
      <c r="V2024" s="168" t="s">
        <v>1416</v>
      </c>
      <c r="W2024" s="168" t="s">
        <v>1165</v>
      </c>
      <c r="X2024" s="183" t="s">
        <v>1160</v>
      </c>
      <c r="Y2024" s="168" t="s">
        <v>55</v>
      </c>
      <c r="Z2024" s="170">
        <v>2017011000179</v>
      </c>
      <c r="AA2024" s="170" t="s">
        <v>1238</v>
      </c>
      <c r="AB2024" s="169" t="s">
        <v>1166</v>
      </c>
      <c r="AC2024" s="169" t="s">
        <v>1167</v>
      </c>
      <c r="AD2024" s="170">
        <v>3202032</v>
      </c>
      <c r="AE2024" s="169" t="s">
        <v>1217</v>
      </c>
      <c r="AF2024" s="169" t="s">
        <v>1289</v>
      </c>
      <c r="AG2024" s="168" t="s">
        <v>1128</v>
      </c>
      <c r="AH2024" s="192"/>
    </row>
    <row r="2025" spans="1:34" ht="98.25" customHeight="1" x14ac:dyDescent="0.25">
      <c r="A2025" s="192"/>
      <c r="B2025" s="168" t="s">
        <v>1314</v>
      </c>
      <c r="C2025" s="168" t="s">
        <v>1414</v>
      </c>
      <c r="D2025" s="168" t="s">
        <v>1465</v>
      </c>
      <c r="E2025" s="183" t="s">
        <v>1465</v>
      </c>
      <c r="F2025" s="168" t="s">
        <v>1223</v>
      </c>
      <c r="G2025" s="183" t="s">
        <v>1312</v>
      </c>
      <c r="H2025" s="168" t="s">
        <v>1117</v>
      </c>
      <c r="I2025" s="168" t="s">
        <v>1118</v>
      </c>
      <c r="J2025" s="184">
        <v>0</v>
      </c>
      <c r="K2025" s="185"/>
      <c r="L2025" s="168"/>
      <c r="M2025" s="185"/>
      <c r="N2025" s="168"/>
      <c r="O2025" s="168" t="s">
        <v>1133</v>
      </c>
      <c r="P2025" s="168" t="s">
        <v>1415</v>
      </c>
      <c r="Q2025" s="168"/>
      <c r="R2025" s="168"/>
      <c r="S2025" s="168"/>
      <c r="T2025" s="168"/>
      <c r="U2025" s="168" t="s">
        <v>1215</v>
      </c>
      <c r="V2025" s="168" t="s">
        <v>1416</v>
      </c>
      <c r="W2025" s="168" t="s">
        <v>1165</v>
      </c>
      <c r="X2025" s="183" t="s">
        <v>1160</v>
      </c>
      <c r="Y2025" s="168" t="s">
        <v>55</v>
      </c>
      <c r="Z2025" s="170">
        <v>2017011000179</v>
      </c>
      <c r="AA2025" s="170" t="s">
        <v>1238</v>
      </c>
      <c r="AB2025" s="169" t="s">
        <v>1166</v>
      </c>
      <c r="AC2025" s="169" t="s">
        <v>1167</v>
      </c>
      <c r="AD2025" s="170">
        <v>3202032</v>
      </c>
      <c r="AE2025" s="169" t="s">
        <v>1217</v>
      </c>
      <c r="AF2025" s="169" t="s">
        <v>1289</v>
      </c>
      <c r="AG2025" s="168" t="s">
        <v>1126</v>
      </c>
      <c r="AH2025" s="192"/>
    </row>
    <row r="2026" spans="1:34" ht="98.25" customHeight="1" x14ac:dyDescent="0.25">
      <c r="A2026" s="192"/>
      <c r="B2026" s="168" t="s">
        <v>1314</v>
      </c>
      <c r="C2026" s="168" t="s">
        <v>1414</v>
      </c>
      <c r="D2026" s="168" t="s">
        <v>1465</v>
      </c>
      <c r="E2026" s="183" t="s">
        <v>1465</v>
      </c>
      <c r="F2026" s="168" t="s">
        <v>1223</v>
      </c>
      <c r="G2026" s="183" t="s">
        <v>1312</v>
      </c>
      <c r="H2026" s="168" t="s">
        <v>1117</v>
      </c>
      <c r="I2026" s="168" t="s">
        <v>1118</v>
      </c>
      <c r="J2026" s="184">
        <v>0</v>
      </c>
      <c r="K2026" s="185"/>
      <c r="L2026" s="168"/>
      <c r="M2026" s="185"/>
      <c r="N2026" s="168"/>
      <c r="O2026" s="168" t="s">
        <v>1133</v>
      </c>
      <c r="P2026" s="168" t="s">
        <v>1415</v>
      </c>
      <c r="Q2026" s="168"/>
      <c r="R2026" s="168"/>
      <c r="S2026" s="168"/>
      <c r="T2026" s="168"/>
      <c r="U2026" s="168" t="s">
        <v>1215</v>
      </c>
      <c r="V2026" s="168" t="s">
        <v>1416</v>
      </c>
      <c r="W2026" s="168" t="s">
        <v>1165</v>
      </c>
      <c r="X2026" s="183" t="s">
        <v>1160</v>
      </c>
      <c r="Y2026" s="168" t="s">
        <v>55</v>
      </c>
      <c r="Z2026" s="170">
        <v>2017011000179</v>
      </c>
      <c r="AA2026" s="170" t="s">
        <v>1238</v>
      </c>
      <c r="AB2026" s="169" t="s">
        <v>1166</v>
      </c>
      <c r="AC2026" s="169" t="s">
        <v>1167</v>
      </c>
      <c r="AD2026" s="170">
        <v>3202032</v>
      </c>
      <c r="AE2026" s="169" t="s">
        <v>1217</v>
      </c>
      <c r="AF2026" s="169" t="s">
        <v>1289</v>
      </c>
      <c r="AG2026" s="168" t="s">
        <v>1126</v>
      </c>
      <c r="AH2026" s="192"/>
    </row>
    <row r="2027" spans="1:34" ht="98.25" customHeight="1" x14ac:dyDescent="0.25">
      <c r="A2027" s="192"/>
      <c r="B2027" s="168" t="s">
        <v>1314</v>
      </c>
      <c r="C2027" s="168" t="s">
        <v>1414</v>
      </c>
      <c r="D2027" s="168" t="s">
        <v>1465</v>
      </c>
      <c r="E2027" s="183" t="s">
        <v>1465</v>
      </c>
      <c r="F2027" s="168" t="s">
        <v>1223</v>
      </c>
      <c r="G2027" s="183" t="s">
        <v>1312</v>
      </c>
      <c r="H2027" s="168" t="s">
        <v>1117</v>
      </c>
      <c r="I2027" s="168" t="s">
        <v>1118</v>
      </c>
      <c r="J2027" s="184">
        <v>4355802.5999999978</v>
      </c>
      <c r="K2027" s="185"/>
      <c r="L2027" s="168"/>
      <c r="M2027" s="185"/>
      <c r="N2027" s="168"/>
      <c r="O2027" s="168" t="s">
        <v>1133</v>
      </c>
      <c r="P2027" s="168" t="s">
        <v>1415</v>
      </c>
      <c r="Q2027" s="168"/>
      <c r="R2027" s="168"/>
      <c r="S2027" s="168"/>
      <c r="T2027" s="168"/>
      <c r="U2027" s="168" t="s">
        <v>1215</v>
      </c>
      <c r="V2027" s="168" t="s">
        <v>1416</v>
      </c>
      <c r="W2027" s="168" t="s">
        <v>1165</v>
      </c>
      <c r="X2027" s="183" t="s">
        <v>1160</v>
      </c>
      <c r="Y2027" s="168" t="s">
        <v>55</v>
      </c>
      <c r="Z2027" s="170">
        <v>2017011000179</v>
      </c>
      <c r="AA2027" s="170" t="s">
        <v>1238</v>
      </c>
      <c r="AB2027" s="169" t="s">
        <v>1166</v>
      </c>
      <c r="AC2027" s="169" t="s">
        <v>1167</v>
      </c>
      <c r="AD2027" s="170">
        <v>3202032</v>
      </c>
      <c r="AE2027" s="169" t="s">
        <v>1217</v>
      </c>
      <c r="AF2027" s="169" t="s">
        <v>1289</v>
      </c>
      <c r="AG2027" s="168" t="s">
        <v>1126</v>
      </c>
      <c r="AH2027" s="192"/>
    </row>
    <row r="2028" spans="1:34" ht="98.25" customHeight="1" x14ac:dyDescent="0.25">
      <c r="A2028" s="192"/>
      <c r="B2028" s="168" t="s">
        <v>1314</v>
      </c>
      <c r="C2028" s="168" t="s">
        <v>1414</v>
      </c>
      <c r="D2028" s="168" t="s">
        <v>1465</v>
      </c>
      <c r="E2028" s="183" t="s">
        <v>1465</v>
      </c>
      <c r="F2028" s="168" t="s">
        <v>1223</v>
      </c>
      <c r="G2028" s="183" t="s">
        <v>1312</v>
      </c>
      <c r="H2028" s="168" t="s">
        <v>1117</v>
      </c>
      <c r="I2028" s="168" t="s">
        <v>1118</v>
      </c>
      <c r="J2028" s="184">
        <v>0</v>
      </c>
      <c r="K2028" s="185"/>
      <c r="L2028" s="168"/>
      <c r="M2028" s="185"/>
      <c r="N2028" s="168"/>
      <c r="O2028" s="168" t="s">
        <v>1133</v>
      </c>
      <c r="P2028" s="168" t="s">
        <v>1415</v>
      </c>
      <c r="Q2028" s="168"/>
      <c r="R2028" s="168"/>
      <c r="S2028" s="168"/>
      <c r="T2028" s="168"/>
      <c r="U2028" s="168" t="s">
        <v>1215</v>
      </c>
      <c r="V2028" s="168" t="s">
        <v>1416</v>
      </c>
      <c r="W2028" s="168" t="s">
        <v>1165</v>
      </c>
      <c r="X2028" s="183" t="s">
        <v>1160</v>
      </c>
      <c r="Y2028" s="168" t="s">
        <v>55</v>
      </c>
      <c r="Z2028" s="170">
        <v>2017011000179</v>
      </c>
      <c r="AA2028" s="170" t="s">
        <v>1238</v>
      </c>
      <c r="AB2028" s="169" t="s">
        <v>1166</v>
      </c>
      <c r="AC2028" s="169" t="s">
        <v>1167</v>
      </c>
      <c r="AD2028" s="170">
        <v>3202032</v>
      </c>
      <c r="AE2028" s="169" t="s">
        <v>1217</v>
      </c>
      <c r="AF2028" s="169" t="s">
        <v>1289</v>
      </c>
      <c r="AG2028" s="168" t="s">
        <v>1126</v>
      </c>
      <c r="AH2028" s="192"/>
    </row>
    <row r="2029" spans="1:34" ht="98.25" customHeight="1" x14ac:dyDescent="0.25">
      <c r="A2029" s="192"/>
      <c r="B2029" s="168" t="s">
        <v>1314</v>
      </c>
      <c r="C2029" s="168" t="s">
        <v>1414</v>
      </c>
      <c r="D2029" s="168" t="s">
        <v>1465</v>
      </c>
      <c r="E2029" s="183" t="s">
        <v>1465</v>
      </c>
      <c r="F2029" s="168" t="s">
        <v>1223</v>
      </c>
      <c r="G2029" s="183" t="s">
        <v>1312</v>
      </c>
      <c r="H2029" s="168" t="s">
        <v>1117</v>
      </c>
      <c r="I2029" s="168" t="s">
        <v>1118</v>
      </c>
      <c r="J2029" s="184">
        <v>0</v>
      </c>
      <c r="K2029" s="185"/>
      <c r="L2029" s="168"/>
      <c r="M2029" s="185"/>
      <c r="N2029" s="168"/>
      <c r="O2029" s="168" t="s">
        <v>1133</v>
      </c>
      <c r="P2029" s="168" t="s">
        <v>1415</v>
      </c>
      <c r="Q2029" s="168"/>
      <c r="R2029" s="168"/>
      <c r="S2029" s="168"/>
      <c r="T2029" s="168"/>
      <c r="U2029" s="168" t="s">
        <v>1215</v>
      </c>
      <c r="V2029" s="168" t="s">
        <v>1416</v>
      </c>
      <c r="W2029" s="168" t="s">
        <v>1165</v>
      </c>
      <c r="X2029" s="183" t="s">
        <v>1160</v>
      </c>
      <c r="Y2029" s="168" t="s">
        <v>55</v>
      </c>
      <c r="Z2029" s="170">
        <v>2017011000179</v>
      </c>
      <c r="AA2029" s="170" t="s">
        <v>1238</v>
      </c>
      <c r="AB2029" s="169" t="s">
        <v>1166</v>
      </c>
      <c r="AC2029" s="169" t="s">
        <v>1167</v>
      </c>
      <c r="AD2029" s="170">
        <v>3202032</v>
      </c>
      <c r="AE2029" s="169" t="s">
        <v>1217</v>
      </c>
      <c r="AF2029" s="169" t="s">
        <v>1289</v>
      </c>
      <c r="AG2029" s="168" t="s">
        <v>1150</v>
      </c>
      <c r="AH2029" s="192"/>
    </row>
    <row r="2030" spans="1:34" ht="98.25" customHeight="1" x14ac:dyDescent="0.25">
      <c r="A2030" s="192"/>
      <c r="B2030" s="168" t="s">
        <v>1314</v>
      </c>
      <c r="C2030" s="168" t="s">
        <v>1414</v>
      </c>
      <c r="D2030" s="168" t="s">
        <v>1465</v>
      </c>
      <c r="E2030" s="183" t="s">
        <v>1465</v>
      </c>
      <c r="F2030" s="168" t="s">
        <v>1223</v>
      </c>
      <c r="G2030" s="183" t="s">
        <v>1312</v>
      </c>
      <c r="H2030" s="168" t="s">
        <v>1117</v>
      </c>
      <c r="I2030" s="168" t="s">
        <v>1118</v>
      </c>
      <c r="J2030" s="184">
        <v>40000000</v>
      </c>
      <c r="K2030" s="185"/>
      <c r="L2030" s="168"/>
      <c r="M2030" s="185"/>
      <c r="N2030" s="168"/>
      <c r="O2030" s="168" t="s">
        <v>1133</v>
      </c>
      <c r="P2030" s="168" t="s">
        <v>1415</v>
      </c>
      <c r="Q2030" s="168"/>
      <c r="R2030" s="168"/>
      <c r="S2030" s="168"/>
      <c r="T2030" s="168"/>
      <c r="U2030" s="168" t="s">
        <v>1215</v>
      </c>
      <c r="V2030" s="168" t="s">
        <v>1416</v>
      </c>
      <c r="W2030" s="168" t="s">
        <v>1165</v>
      </c>
      <c r="X2030" s="183" t="s">
        <v>1160</v>
      </c>
      <c r="Y2030" s="168" t="s">
        <v>55</v>
      </c>
      <c r="Z2030" s="170">
        <v>2017011000179</v>
      </c>
      <c r="AA2030" s="170" t="s">
        <v>1238</v>
      </c>
      <c r="AB2030" s="169" t="s">
        <v>1166</v>
      </c>
      <c r="AC2030" s="169" t="s">
        <v>1167</v>
      </c>
      <c r="AD2030" s="170">
        <v>3202032</v>
      </c>
      <c r="AE2030" s="169" t="s">
        <v>1217</v>
      </c>
      <c r="AF2030" s="169" t="s">
        <v>1289</v>
      </c>
      <c r="AG2030" s="168" t="s">
        <v>1126</v>
      </c>
      <c r="AH2030" s="192"/>
    </row>
    <row r="2031" spans="1:34" ht="98.25" customHeight="1" x14ac:dyDescent="0.25">
      <c r="A2031" s="192"/>
      <c r="B2031" s="168" t="s">
        <v>1314</v>
      </c>
      <c r="C2031" s="168" t="s">
        <v>1414</v>
      </c>
      <c r="D2031" s="168" t="s">
        <v>1465</v>
      </c>
      <c r="E2031" s="183" t="s">
        <v>1465</v>
      </c>
      <c r="F2031" s="168" t="s">
        <v>1223</v>
      </c>
      <c r="G2031" s="183" t="s">
        <v>1312</v>
      </c>
      <c r="H2031" s="168" t="s">
        <v>1117</v>
      </c>
      <c r="I2031" s="168" t="s">
        <v>1118</v>
      </c>
      <c r="J2031" s="184">
        <v>21420000.000000022</v>
      </c>
      <c r="K2031" s="185"/>
      <c r="L2031" s="168"/>
      <c r="M2031" s="185"/>
      <c r="N2031" s="168"/>
      <c r="O2031" s="168" t="s">
        <v>1133</v>
      </c>
      <c r="P2031" s="168" t="s">
        <v>1415</v>
      </c>
      <c r="Q2031" s="168"/>
      <c r="R2031" s="168"/>
      <c r="S2031" s="168"/>
      <c r="T2031" s="168"/>
      <c r="U2031" s="168" t="s">
        <v>1215</v>
      </c>
      <c r="V2031" s="168" t="s">
        <v>1416</v>
      </c>
      <c r="W2031" s="168" t="s">
        <v>1165</v>
      </c>
      <c r="X2031" s="183" t="s">
        <v>1160</v>
      </c>
      <c r="Y2031" s="168" t="s">
        <v>55</v>
      </c>
      <c r="Z2031" s="170">
        <v>2017011000179</v>
      </c>
      <c r="AA2031" s="170" t="s">
        <v>1238</v>
      </c>
      <c r="AB2031" s="169" t="s">
        <v>1166</v>
      </c>
      <c r="AC2031" s="169" t="s">
        <v>1167</v>
      </c>
      <c r="AD2031" s="170">
        <v>3202032</v>
      </c>
      <c r="AE2031" s="169" t="s">
        <v>1217</v>
      </c>
      <c r="AF2031" s="169" t="s">
        <v>1289</v>
      </c>
      <c r="AG2031" s="168" t="s">
        <v>1192</v>
      </c>
      <c r="AH2031" s="192"/>
    </row>
    <row r="2032" spans="1:34" ht="98.25" customHeight="1" x14ac:dyDescent="0.25">
      <c r="A2032" s="192"/>
      <c r="B2032" s="168" t="s">
        <v>1314</v>
      </c>
      <c r="C2032" s="168" t="s">
        <v>1414</v>
      </c>
      <c r="D2032" s="168" t="s">
        <v>1465</v>
      </c>
      <c r="E2032" s="183" t="s">
        <v>1465</v>
      </c>
      <c r="F2032" s="168" t="s">
        <v>1116</v>
      </c>
      <c r="G2032" s="183" t="s">
        <v>1158</v>
      </c>
      <c r="H2032" s="168" t="s">
        <v>1117</v>
      </c>
      <c r="I2032" s="168" t="s">
        <v>1118</v>
      </c>
      <c r="J2032" s="184">
        <v>31378933.00000003</v>
      </c>
      <c r="K2032" s="185"/>
      <c r="L2032" s="168"/>
      <c r="M2032" s="185"/>
      <c r="N2032" s="168"/>
      <c r="O2032" s="168" t="s">
        <v>1133</v>
      </c>
      <c r="P2032" s="168" t="s">
        <v>1415</v>
      </c>
      <c r="Q2032" s="168"/>
      <c r="R2032" s="168"/>
      <c r="S2032" s="168"/>
      <c r="T2032" s="168"/>
      <c r="U2032" s="168" t="s">
        <v>1215</v>
      </c>
      <c r="V2032" s="168" t="s">
        <v>1416</v>
      </c>
      <c r="W2032" s="168" t="s">
        <v>1165</v>
      </c>
      <c r="X2032" s="183" t="s">
        <v>1160</v>
      </c>
      <c r="Y2032" s="168" t="s">
        <v>55</v>
      </c>
      <c r="Z2032" s="170">
        <v>2017011000179</v>
      </c>
      <c r="AA2032" s="170" t="s">
        <v>1238</v>
      </c>
      <c r="AB2032" s="169" t="s">
        <v>1166</v>
      </c>
      <c r="AC2032" s="169" t="s">
        <v>1269</v>
      </c>
      <c r="AD2032" s="170">
        <v>3202005</v>
      </c>
      <c r="AE2032" s="169" t="s">
        <v>1273</v>
      </c>
      <c r="AF2032" s="169" t="s">
        <v>1274</v>
      </c>
      <c r="AG2032" s="168" t="s">
        <v>1151</v>
      </c>
      <c r="AH2032" s="192"/>
    </row>
    <row r="2033" spans="1:34" ht="98.25" customHeight="1" x14ac:dyDescent="0.25">
      <c r="A2033" s="192"/>
      <c r="B2033" s="168" t="s">
        <v>1314</v>
      </c>
      <c r="C2033" s="168" t="s">
        <v>1414</v>
      </c>
      <c r="D2033" s="168" t="s">
        <v>1465</v>
      </c>
      <c r="E2033" s="183" t="s">
        <v>1465</v>
      </c>
      <c r="F2033" s="168" t="s">
        <v>1116</v>
      </c>
      <c r="G2033" s="183" t="s">
        <v>1158</v>
      </c>
      <c r="H2033" s="168" t="s">
        <v>1117</v>
      </c>
      <c r="I2033" s="168" t="s">
        <v>1118</v>
      </c>
      <c r="J2033" s="184">
        <v>46644000.299999997</v>
      </c>
      <c r="K2033" s="185"/>
      <c r="L2033" s="168"/>
      <c r="M2033" s="185"/>
      <c r="N2033" s="168"/>
      <c r="O2033" s="168" t="s">
        <v>1133</v>
      </c>
      <c r="P2033" s="168" t="s">
        <v>1415</v>
      </c>
      <c r="Q2033" s="168"/>
      <c r="R2033" s="168"/>
      <c r="S2033" s="168"/>
      <c r="T2033" s="168"/>
      <c r="U2033" s="168" t="s">
        <v>1215</v>
      </c>
      <c r="V2033" s="168" t="s">
        <v>1416</v>
      </c>
      <c r="W2033" s="168" t="s">
        <v>1165</v>
      </c>
      <c r="X2033" s="183" t="s">
        <v>1160</v>
      </c>
      <c r="Y2033" s="168" t="s">
        <v>55</v>
      </c>
      <c r="Z2033" s="170">
        <v>2017011000179</v>
      </c>
      <c r="AA2033" s="170" t="s">
        <v>1238</v>
      </c>
      <c r="AB2033" s="169" t="s">
        <v>1166</v>
      </c>
      <c r="AC2033" s="169" t="s">
        <v>1269</v>
      </c>
      <c r="AD2033" s="170">
        <v>3202005</v>
      </c>
      <c r="AE2033" s="169" t="s">
        <v>1273</v>
      </c>
      <c r="AF2033" s="169" t="s">
        <v>1274</v>
      </c>
      <c r="AG2033" s="168" t="s">
        <v>1128</v>
      </c>
      <c r="AH2033" s="192"/>
    </row>
    <row r="2034" spans="1:34" ht="98.25" customHeight="1" x14ac:dyDescent="0.25">
      <c r="A2034" s="192"/>
      <c r="B2034" s="168" t="s">
        <v>1314</v>
      </c>
      <c r="C2034" s="168" t="s">
        <v>1414</v>
      </c>
      <c r="D2034" s="168" t="s">
        <v>1465</v>
      </c>
      <c r="E2034" s="183" t="s">
        <v>1465</v>
      </c>
      <c r="F2034" s="168" t="s">
        <v>1223</v>
      </c>
      <c r="G2034" s="183" t="s">
        <v>1312</v>
      </c>
      <c r="H2034" s="168" t="s">
        <v>1117</v>
      </c>
      <c r="I2034" s="168" t="s">
        <v>1118</v>
      </c>
      <c r="J2034" s="184">
        <v>30000000</v>
      </c>
      <c r="K2034" s="185"/>
      <c r="L2034" s="168"/>
      <c r="M2034" s="185"/>
      <c r="N2034" s="168"/>
      <c r="O2034" s="168" t="s">
        <v>1133</v>
      </c>
      <c r="P2034" s="168" t="s">
        <v>1415</v>
      </c>
      <c r="Q2034" s="168"/>
      <c r="R2034" s="168"/>
      <c r="S2034" s="168"/>
      <c r="T2034" s="168"/>
      <c r="U2034" s="168" t="s">
        <v>1215</v>
      </c>
      <c r="V2034" s="168" t="s">
        <v>1416</v>
      </c>
      <c r="W2034" s="168" t="s">
        <v>1165</v>
      </c>
      <c r="X2034" s="183" t="s">
        <v>1160</v>
      </c>
      <c r="Y2034" s="168" t="s">
        <v>55</v>
      </c>
      <c r="Z2034" s="170">
        <v>2017011000179</v>
      </c>
      <c r="AA2034" s="170" t="s">
        <v>1238</v>
      </c>
      <c r="AB2034" s="169" t="s">
        <v>1166</v>
      </c>
      <c r="AC2034" s="169" t="s">
        <v>1269</v>
      </c>
      <c r="AD2034" s="170">
        <v>3202005</v>
      </c>
      <c r="AE2034" s="169" t="s">
        <v>1273</v>
      </c>
      <c r="AF2034" s="169" t="s">
        <v>1274</v>
      </c>
      <c r="AG2034" s="168" t="s">
        <v>1192</v>
      </c>
      <c r="AH2034" s="192"/>
    </row>
    <row r="2035" spans="1:34" ht="98.25" customHeight="1" x14ac:dyDescent="0.25">
      <c r="A2035" s="192"/>
      <c r="B2035" s="168" t="s">
        <v>1314</v>
      </c>
      <c r="C2035" s="168" t="s">
        <v>1414</v>
      </c>
      <c r="D2035" s="168" t="s">
        <v>1465</v>
      </c>
      <c r="E2035" s="183" t="s">
        <v>1465</v>
      </c>
      <c r="F2035" s="168" t="s">
        <v>1116</v>
      </c>
      <c r="G2035" s="183" t="s">
        <v>1158</v>
      </c>
      <c r="H2035" s="168" t="s">
        <v>1117</v>
      </c>
      <c r="I2035" s="168" t="s">
        <v>1118</v>
      </c>
      <c r="J2035" s="184">
        <v>26173667</v>
      </c>
      <c r="K2035" s="185"/>
      <c r="L2035" s="168"/>
      <c r="M2035" s="185"/>
      <c r="N2035" s="168"/>
      <c r="O2035" s="168" t="s">
        <v>1133</v>
      </c>
      <c r="P2035" s="168" t="s">
        <v>1415</v>
      </c>
      <c r="Q2035" s="168"/>
      <c r="R2035" s="168"/>
      <c r="S2035" s="168"/>
      <c r="T2035" s="168"/>
      <c r="U2035" s="168" t="s">
        <v>1215</v>
      </c>
      <c r="V2035" s="168" t="s">
        <v>1416</v>
      </c>
      <c r="W2035" s="168" t="s">
        <v>1165</v>
      </c>
      <c r="X2035" s="183" t="s">
        <v>1160</v>
      </c>
      <c r="Y2035" s="168" t="s">
        <v>55</v>
      </c>
      <c r="Z2035" s="170">
        <v>2017011000179</v>
      </c>
      <c r="AA2035" s="170" t="s">
        <v>1238</v>
      </c>
      <c r="AB2035" s="169" t="s">
        <v>1224</v>
      </c>
      <c r="AC2035" s="169" t="s">
        <v>1275</v>
      </c>
      <c r="AD2035" s="170">
        <v>3202014</v>
      </c>
      <c r="AE2035" s="169" t="s">
        <v>1278</v>
      </c>
      <c r="AF2035" s="169" t="s">
        <v>1279</v>
      </c>
      <c r="AG2035" s="168" t="s">
        <v>1151</v>
      </c>
      <c r="AH2035" s="192"/>
    </row>
    <row r="2036" spans="1:34" ht="98.25" customHeight="1" x14ac:dyDescent="0.25">
      <c r="A2036" s="192"/>
      <c r="B2036" s="168" t="s">
        <v>1314</v>
      </c>
      <c r="C2036" s="168" t="s">
        <v>1414</v>
      </c>
      <c r="D2036" s="168" t="s">
        <v>1465</v>
      </c>
      <c r="E2036" s="183" t="s">
        <v>1465</v>
      </c>
      <c r="F2036" s="168" t="s">
        <v>1116</v>
      </c>
      <c r="G2036" s="183" t="s">
        <v>1158</v>
      </c>
      <c r="H2036" s="168" t="s">
        <v>1117</v>
      </c>
      <c r="I2036" s="168" t="s">
        <v>1118</v>
      </c>
      <c r="J2036" s="184">
        <v>35774200</v>
      </c>
      <c r="K2036" s="185"/>
      <c r="L2036" s="168"/>
      <c r="M2036" s="185"/>
      <c r="N2036" s="168"/>
      <c r="O2036" s="168" t="s">
        <v>1133</v>
      </c>
      <c r="P2036" s="168" t="s">
        <v>1415</v>
      </c>
      <c r="Q2036" s="168"/>
      <c r="R2036" s="168"/>
      <c r="S2036" s="168"/>
      <c r="T2036" s="168"/>
      <c r="U2036" s="168" t="s">
        <v>1215</v>
      </c>
      <c r="V2036" s="168" t="s">
        <v>1416</v>
      </c>
      <c r="W2036" s="168" t="s">
        <v>1165</v>
      </c>
      <c r="X2036" s="183" t="s">
        <v>1160</v>
      </c>
      <c r="Y2036" s="168" t="s">
        <v>55</v>
      </c>
      <c r="Z2036" s="170">
        <v>2017011000179</v>
      </c>
      <c r="AA2036" s="170" t="s">
        <v>1238</v>
      </c>
      <c r="AB2036" s="169" t="s">
        <v>1224</v>
      </c>
      <c r="AC2036" s="169" t="s">
        <v>1275</v>
      </c>
      <c r="AD2036" s="170">
        <v>3202014</v>
      </c>
      <c r="AE2036" s="169" t="s">
        <v>1278</v>
      </c>
      <c r="AF2036" s="169" t="s">
        <v>1279</v>
      </c>
      <c r="AG2036" s="168" t="s">
        <v>1128</v>
      </c>
      <c r="AH2036" s="192"/>
    </row>
    <row r="2037" spans="1:34" ht="98.25" customHeight="1" x14ac:dyDescent="0.25">
      <c r="A2037" s="192"/>
      <c r="B2037" s="168" t="s">
        <v>1314</v>
      </c>
      <c r="C2037" s="168" t="s">
        <v>1414</v>
      </c>
      <c r="D2037" s="168" t="s">
        <v>1465</v>
      </c>
      <c r="E2037" s="183" t="s">
        <v>1465</v>
      </c>
      <c r="F2037" s="168" t="s">
        <v>1116</v>
      </c>
      <c r="G2037" s="183" t="s">
        <v>1158</v>
      </c>
      <c r="H2037" s="168" t="s">
        <v>1117</v>
      </c>
      <c r="I2037" s="168" t="s">
        <v>1118</v>
      </c>
      <c r="J2037" s="184">
        <v>52259999.694999993</v>
      </c>
      <c r="K2037" s="185"/>
      <c r="L2037" s="168"/>
      <c r="M2037" s="185"/>
      <c r="N2037" s="168"/>
      <c r="O2037" s="168" t="s">
        <v>1133</v>
      </c>
      <c r="P2037" s="168" t="s">
        <v>1415</v>
      </c>
      <c r="Q2037" s="168"/>
      <c r="R2037" s="168"/>
      <c r="S2037" s="168"/>
      <c r="T2037" s="168"/>
      <c r="U2037" s="168" t="s">
        <v>1215</v>
      </c>
      <c r="V2037" s="168" t="s">
        <v>1416</v>
      </c>
      <c r="W2037" s="168" t="s">
        <v>1165</v>
      </c>
      <c r="X2037" s="183" t="s">
        <v>1160</v>
      </c>
      <c r="Y2037" s="168" t="s">
        <v>55</v>
      </c>
      <c r="Z2037" s="170">
        <v>2017011000179</v>
      </c>
      <c r="AA2037" s="170" t="s">
        <v>1238</v>
      </c>
      <c r="AB2037" s="169" t="s">
        <v>1224</v>
      </c>
      <c r="AC2037" s="169" t="s">
        <v>1280</v>
      </c>
      <c r="AD2037" s="170">
        <v>3202004</v>
      </c>
      <c r="AE2037" s="169" t="s">
        <v>1281</v>
      </c>
      <c r="AF2037" s="169" t="s">
        <v>1372</v>
      </c>
      <c r="AG2037" s="168" t="s">
        <v>1128</v>
      </c>
      <c r="AH2037" s="192"/>
    </row>
    <row r="2038" spans="1:34" ht="98.25" customHeight="1" x14ac:dyDescent="0.25">
      <c r="A2038" s="192"/>
      <c r="B2038" s="168" t="s">
        <v>1314</v>
      </c>
      <c r="C2038" s="168" t="s">
        <v>1414</v>
      </c>
      <c r="D2038" s="168" t="s">
        <v>1465</v>
      </c>
      <c r="E2038" s="183" t="s">
        <v>1465</v>
      </c>
      <c r="F2038" s="168" t="s">
        <v>1223</v>
      </c>
      <c r="G2038" s="183" t="s">
        <v>1312</v>
      </c>
      <c r="H2038" s="168" t="s">
        <v>1117</v>
      </c>
      <c r="I2038" s="168" t="s">
        <v>1118</v>
      </c>
      <c r="J2038" s="184">
        <v>0</v>
      </c>
      <c r="K2038" s="185"/>
      <c r="L2038" s="168"/>
      <c r="M2038" s="185"/>
      <c r="N2038" s="168"/>
      <c r="O2038" s="168" t="s">
        <v>1133</v>
      </c>
      <c r="P2038" s="168" t="s">
        <v>1415</v>
      </c>
      <c r="Q2038" s="168"/>
      <c r="R2038" s="168"/>
      <c r="S2038" s="168"/>
      <c r="T2038" s="168"/>
      <c r="U2038" s="168" t="s">
        <v>1215</v>
      </c>
      <c r="V2038" s="168" t="s">
        <v>1416</v>
      </c>
      <c r="W2038" s="168" t="s">
        <v>1165</v>
      </c>
      <c r="X2038" s="183" t="s">
        <v>1160</v>
      </c>
      <c r="Y2038" s="168" t="s">
        <v>55</v>
      </c>
      <c r="Z2038" s="170">
        <v>2017011000179</v>
      </c>
      <c r="AA2038" s="170" t="s">
        <v>1238</v>
      </c>
      <c r="AB2038" s="169" t="s">
        <v>1224</v>
      </c>
      <c r="AC2038" s="169" t="s">
        <v>1280</v>
      </c>
      <c r="AD2038" s="170">
        <v>3202004</v>
      </c>
      <c r="AE2038" s="169" t="s">
        <v>1281</v>
      </c>
      <c r="AF2038" s="169" t="s">
        <v>1372</v>
      </c>
      <c r="AG2038" s="168" t="s">
        <v>1150</v>
      </c>
      <c r="AH2038" s="192"/>
    </row>
    <row r="2039" spans="1:34" ht="98.25" customHeight="1" x14ac:dyDescent="0.25">
      <c r="A2039" s="192"/>
      <c r="B2039" s="168" t="s">
        <v>1314</v>
      </c>
      <c r="C2039" s="168" t="s">
        <v>1414</v>
      </c>
      <c r="D2039" s="168" t="s">
        <v>1465</v>
      </c>
      <c r="E2039" s="183" t="s">
        <v>1465</v>
      </c>
      <c r="F2039" s="168" t="s">
        <v>1152</v>
      </c>
      <c r="G2039" s="183" t="s">
        <v>1158</v>
      </c>
      <c r="H2039" s="168" t="s">
        <v>1117</v>
      </c>
      <c r="I2039" s="168" t="s">
        <v>1118</v>
      </c>
      <c r="J2039" s="184">
        <v>1508164890</v>
      </c>
      <c r="K2039" s="185"/>
      <c r="L2039" s="168"/>
      <c r="M2039" s="185"/>
      <c r="N2039" s="168"/>
      <c r="O2039" s="168" t="s">
        <v>1133</v>
      </c>
      <c r="P2039" s="168" t="s">
        <v>1415</v>
      </c>
      <c r="Q2039" s="168"/>
      <c r="R2039" s="168"/>
      <c r="S2039" s="168"/>
      <c r="T2039" s="168"/>
      <c r="U2039" s="168" t="s">
        <v>1215</v>
      </c>
      <c r="V2039" s="168" t="s">
        <v>1416</v>
      </c>
      <c r="W2039" s="168" t="s">
        <v>1165</v>
      </c>
      <c r="X2039" s="183" t="s">
        <v>1160</v>
      </c>
      <c r="Y2039" s="168" t="s">
        <v>55</v>
      </c>
      <c r="Z2039" s="170">
        <v>2017011000179</v>
      </c>
      <c r="AA2039" s="170" t="s">
        <v>1238</v>
      </c>
      <c r="AB2039" s="169" t="s">
        <v>1179</v>
      </c>
      <c r="AC2039" s="169" t="s">
        <v>1235</v>
      </c>
      <c r="AD2039" s="170">
        <v>3202036</v>
      </c>
      <c r="AE2039" s="169" t="s">
        <v>1347</v>
      </c>
      <c r="AF2039" s="169" t="s">
        <v>1348</v>
      </c>
      <c r="AG2039" s="168" t="s">
        <v>1311</v>
      </c>
      <c r="AH2039" s="192"/>
    </row>
    <row r="2040" spans="1:34" ht="98.25" customHeight="1" x14ac:dyDescent="0.25">
      <c r="A2040" s="192"/>
      <c r="B2040" s="168" t="s">
        <v>1314</v>
      </c>
      <c r="C2040" s="168" t="s">
        <v>1414</v>
      </c>
      <c r="D2040" s="168" t="s">
        <v>1465</v>
      </c>
      <c r="E2040" s="183" t="s">
        <v>1465</v>
      </c>
      <c r="F2040" s="168" t="s">
        <v>1116</v>
      </c>
      <c r="G2040" s="183" t="s">
        <v>1158</v>
      </c>
      <c r="H2040" s="168" t="s">
        <v>1117</v>
      </c>
      <c r="I2040" s="168" t="s">
        <v>1118</v>
      </c>
      <c r="J2040" s="184">
        <v>57120000</v>
      </c>
      <c r="K2040" s="185"/>
      <c r="L2040" s="168"/>
      <c r="M2040" s="185"/>
      <c r="N2040" s="168"/>
      <c r="O2040" s="168" t="s">
        <v>1133</v>
      </c>
      <c r="P2040" s="168" t="s">
        <v>1415</v>
      </c>
      <c r="Q2040" s="168"/>
      <c r="R2040" s="168"/>
      <c r="S2040" s="168"/>
      <c r="T2040" s="168"/>
      <c r="U2040" s="168" t="s">
        <v>1215</v>
      </c>
      <c r="V2040" s="168" t="s">
        <v>1416</v>
      </c>
      <c r="W2040" s="168" t="s">
        <v>1165</v>
      </c>
      <c r="X2040" s="183" t="s">
        <v>1160</v>
      </c>
      <c r="Y2040" s="168" t="s">
        <v>55</v>
      </c>
      <c r="Z2040" s="170">
        <v>2017011000179</v>
      </c>
      <c r="AA2040" s="170" t="s">
        <v>1238</v>
      </c>
      <c r="AB2040" s="169" t="s">
        <v>1179</v>
      </c>
      <c r="AC2040" s="169" t="s">
        <v>1180</v>
      </c>
      <c r="AD2040" s="170">
        <v>3202008</v>
      </c>
      <c r="AE2040" s="169" t="s">
        <v>1181</v>
      </c>
      <c r="AF2040" s="169" t="s">
        <v>1286</v>
      </c>
      <c r="AG2040" s="168" t="s">
        <v>1151</v>
      </c>
      <c r="AH2040" s="192"/>
    </row>
    <row r="2041" spans="1:34" ht="98.25" customHeight="1" x14ac:dyDescent="0.25">
      <c r="A2041" s="192"/>
      <c r="B2041" s="168" t="s">
        <v>1314</v>
      </c>
      <c r="C2041" s="168" t="s">
        <v>1414</v>
      </c>
      <c r="D2041" s="168" t="s">
        <v>1465</v>
      </c>
      <c r="E2041" s="183" t="s">
        <v>1465</v>
      </c>
      <c r="F2041" s="168" t="s">
        <v>1116</v>
      </c>
      <c r="G2041" s="183" t="s">
        <v>1158</v>
      </c>
      <c r="H2041" s="168" t="s">
        <v>1117</v>
      </c>
      <c r="I2041" s="168" t="s">
        <v>1118</v>
      </c>
      <c r="J2041" s="184">
        <v>45000000</v>
      </c>
      <c r="K2041" s="185"/>
      <c r="L2041" s="168"/>
      <c r="M2041" s="185"/>
      <c r="N2041" s="168"/>
      <c r="O2041" s="168" t="s">
        <v>1133</v>
      </c>
      <c r="P2041" s="168" t="s">
        <v>1415</v>
      </c>
      <c r="Q2041" s="168"/>
      <c r="R2041" s="168"/>
      <c r="S2041" s="168"/>
      <c r="T2041" s="168"/>
      <c r="U2041" s="168" t="s">
        <v>1215</v>
      </c>
      <c r="V2041" s="168" t="s">
        <v>1416</v>
      </c>
      <c r="W2041" s="168" t="s">
        <v>1165</v>
      </c>
      <c r="X2041" s="183" t="s">
        <v>1160</v>
      </c>
      <c r="Y2041" s="168" t="s">
        <v>55</v>
      </c>
      <c r="Z2041" s="170">
        <v>2017011000179</v>
      </c>
      <c r="AA2041" s="170" t="s">
        <v>1238</v>
      </c>
      <c r="AB2041" s="169" t="s">
        <v>1179</v>
      </c>
      <c r="AC2041" s="169" t="s">
        <v>1180</v>
      </c>
      <c r="AD2041" s="170">
        <v>3202008</v>
      </c>
      <c r="AE2041" s="169" t="s">
        <v>1181</v>
      </c>
      <c r="AF2041" s="169" t="s">
        <v>1286</v>
      </c>
      <c r="AG2041" s="168" t="s">
        <v>1128</v>
      </c>
      <c r="AH2041" s="192"/>
    </row>
    <row r="2042" spans="1:34" ht="98.25" customHeight="1" x14ac:dyDescent="0.25">
      <c r="A2042" s="192"/>
      <c r="B2042" s="168" t="s">
        <v>1314</v>
      </c>
      <c r="C2042" s="168" t="s">
        <v>1414</v>
      </c>
      <c r="D2042" s="168" t="s">
        <v>1465</v>
      </c>
      <c r="E2042" s="183" t="s">
        <v>1465</v>
      </c>
      <c r="F2042" s="168" t="s">
        <v>1116</v>
      </c>
      <c r="G2042" s="183" t="s">
        <v>1158</v>
      </c>
      <c r="H2042" s="168" t="s">
        <v>1117</v>
      </c>
      <c r="I2042" s="168" t="s">
        <v>1118</v>
      </c>
      <c r="J2042" s="184">
        <v>63257600</v>
      </c>
      <c r="K2042" s="185"/>
      <c r="L2042" s="168"/>
      <c r="M2042" s="185"/>
      <c r="N2042" s="168"/>
      <c r="O2042" s="168" t="s">
        <v>1133</v>
      </c>
      <c r="P2042" s="168" t="s">
        <v>1415</v>
      </c>
      <c r="Q2042" s="168"/>
      <c r="R2042" s="168"/>
      <c r="S2042" s="168"/>
      <c r="T2042" s="168"/>
      <c r="U2042" s="168" t="s">
        <v>1215</v>
      </c>
      <c r="V2042" s="168" t="s">
        <v>1416</v>
      </c>
      <c r="W2042" s="168" t="s">
        <v>1165</v>
      </c>
      <c r="X2042" s="183" t="s">
        <v>1160</v>
      </c>
      <c r="Y2042" s="168" t="s">
        <v>55</v>
      </c>
      <c r="Z2042" s="170">
        <v>2017011000179</v>
      </c>
      <c r="AA2042" s="170" t="s">
        <v>1238</v>
      </c>
      <c r="AB2042" s="169" t="s">
        <v>1179</v>
      </c>
      <c r="AC2042" s="169" t="s">
        <v>1180</v>
      </c>
      <c r="AD2042" s="170">
        <v>3202008</v>
      </c>
      <c r="AE2042" s="169" t="s">
        <v>1181</v>
      </c>
      <c r="AF2042" s="169" t="s">
        <v>1286</v>
      </c>
      <c r="AG2042" s="168" t="s">
        <v>1151</v>
      </c>
      <c r="AH2042" s="192"/>
    </row>
    <row r="2043" spans="1:34" ht="98.25" customHeight="1" x14ac:dyDescent="0.25">
      <c r="A2043" s="192"/>
      <c r="B2043" s="168" t="s">
        <v>1314</v>
      </c>
      <c r="C2043" s="168" t="s">
        <v>1414</v>
      </c>
      <c r="D2043" s="168" t="s">
        <v>1465</v>
      </c>
      <c r="E2043" s="183" t="s">
        <v>1465</v>
      </c>
      <c r="F2043" s="168" t="s">
        <v>1152</v>
      </c>
      <c r="G2043" s="183" t="s">
        <v>1158</v>
      </c>
      <c r="H2043" s="168" t="s">
        <v>1117</v>
      </c>
      <c r="I2043" s="168" t="s">
        <v>1118</v>
      </c>
      <c r="J2043" s="184">
        <v>29999999.999999996</v>
      </c>
      <c r="K2043" s="185"/>
      <c r="L2043" s="168"/>
      <c r="M2043" s="185"/>
      <c r="N2043" s="168"/>
      <c r="O2043" s="168" t="s">
        <v>1133</v>
      </c>
      <c r="P2043" s="168" t="s">
        <v>1415</v>
      </c>
      <c r="Q2043" s="168"/>
      <c r="R2043" s="168"/>
      <c r="S2043" s="168"/>
      <c r="T2043" s="168"/>
      <c r="U2043" s="168" t="s">
        <v>1215</v>
      </c>
      <c r="V2043" s="168" t="s">
        <v>1416</v>
      </c>
      <c r="W2043" s="168" t="s">
        <v>1165</v>
      </c>
      <c r="X2043" s="183" t="s">
        <v>1160</v>
      </c>
      <c r="Y2043" s="168" t="s">
        <v>55</v>
      </c>
      <c r="Z2043" s="170">
        <v>2017011000179</v>
      </c>
      <c r="AA2043" s="170" t="s">
        <v>1238</v>
      </c>
      <c r="AB2043" s="169" t="s">
        <v>1179</v>
      </c>
      <c r="AC2043" s="169" t="s">
        <v>1180</v>
      </c>
      <c r="AD2043" s="170">
        <v>3202008</v>
      </c>
      <c r="AE2043" s="169" t="s">
        <v>1181</v>
      </c>
      <c r="AF2043" s="169" t="s">
        <v>1286</v>
      </c>
      <c r="AG2043" s="168" t="s">
        <v>1192</v>
      </c>
      <c r="AH2043" s="192"/>
    </row>
    <row r="2044" spans="1:34" ht="98.25" customHeight="1" x14ac:dyDescent="0.25">
      <c r="A2044" s="192"/>
      <c r="B2044" s="168" t="s">
        <v>1314</v>
      </c>
      <c r="C2044" s="168" t="s">
        <v>1414</v>
      </c>
      <c r="D2044" s="168" t="s">
        <v>1465</v>
      </c>
      <c r="E2044" s="183" t="s">
        <v>1465</v>
      </c>
      <c r="F2044" s="168" t="s">
        <v>1223</v>
      </c>
      <c r="G2044" s="183" t="s">
        <v>1312</v>
      </c>
      <c r="H2044" s="168" t="s">
        <v>1117</v>
      </c>
      <c r="I2044" s="168" t="s">
        <v>1118</v>
      </c>
      <c r="J2044" s="184">
        <v>200000000</v>
      </c>
      <c r="K2044" s="185"/>
      <c r="L2044" s="168"/>
      <c r="M2044" s="185"/>
      <c r="N2044" s="168"/>
      <c r="O2044" s="168" t="s">
        <v>1133</v>
      </c>
      <c r="P2044" s="168" t="s">
        <v>1415</v>
      </c>
      <c r="Q2044" s="168"/>
      <c r="R2044" s="168"/>
      <c r="S2044" s="168"/>
      <c r="T2044" s="168"/>
      <c r="U2044" s="168" t="s">
        <v>1215</v>
      </c>
      <c r="V2044" s="168" t="s">
        <v>1416</v>
      </c>
      <c r="W2044" s="168" t="s">
        <v>1165</v>
      </c>
      <c r="X2044" s="183" t="s">
        <v>1160</v>
      </c>
      <c r="Y2044" s="168" t="s">
        <v>55</v>
      </c>
      <c r="Z2044" s="170">
        <v>2017011000179</v>
      </c>
      <c r="AA2044" s="170" t="s">
        <v>1238</v>
      </c>
      <c r="AB2044" s="169" t="s">
        <v>1179</v>
      </c>
      <c r="AC2044" s="169" t="s">
        <v>1180</v>
      </c>
      <c r="AD2044" s="170">
        <v>3202008</v>
      </c>
      <c r="AE2044" s="169" t="s">
        <v>1181</v>
      </c>
      <c r="AF2044" s="169" t="s">
        <v>1186</v>
      </c>
      <c r="AG2044" s="168" t="s">
        <v>1128</v>
      </c>
      <c r="AH2044" s="192"/>
    </row>
    <row r="2045" spans="1:34" ht="98.25" customHeight="1" x14ac:dyDescent="0.25">
      <c r="A2045" s="192"/>
      <c r="B2045" s="168" t="s">
        <v>1314</v>
      </c>
      <c r="C2045" s="168" t="s">
        <v>1414</v>
      </c>
      <c r="D2045" s="168" t="s">
        <v>1465</v>
      </c>
      <c r="E2045" s="183" t="s">
        <v>1465</v>
      </c>
      <c r="F2045" s="168" t="s">
        <v>1116</v>
      </c>
      <c r="G2045" s="183" t="s">
        <v>1158</v>
      </c>
      <c r="H2045" s="168" t="s">
        <v>1117</v>
      </c>
      <c r="I2045" s="168" t="s">
        <v>1118</v>
      </c>
      <c r="J2045" s="184">
        <v>26173667.18</v>
      </c>
      <c r="K2045" s="185"/>
      <c r="L2045" s="168"/>
      <c r="M2045" s="185"/>
      <c r="N2045" s="168"/>
      <c r="O2045" s="168" t="s">
        <v>1133</v>
      </c>
      <c r="P2045" s="168" t="s">
        <v>1415</v>
      </c>
      <c r="Q2045" s="168"/>
      <c r="R2045" s="168"/>
      <c r="S2045" s="168"/>
      <c r="T2045" s="168"/>
      <c r="U2045" s="168" t="s">
        <v>1215</v>
      </c>
      <c r="V2045" s="168" t="s">
        <v>1416</v>
      </c>
      <c r="W2045" s="168" t="s">
        <v>1119</v>
      </c>
      <c r="X2045" s="183" t="s">
        <v>1160</v>
      </c>
      <c r="Y2045" s="168" t="s">
        <v>363</v>
      </c>
      <c r="Z2045" s="170">
        <v>2019011000081</v>
      </c>
      <c r="AA2045" s="170" t="s">
        <v>1161</v>
      </c>
      <c r="AB2045" s="169" t="s">
        <v>1120</v>
      </c>
      <c r="AC2045" s="169" t="s">
        <v>606</v>
      </c>
      <c r="AD2045" s="170">
        <v>3299060</v>
      </c>
      <c r="AE2045" s="169" t="s">
        <v>1135</v>
      </c>
      <c r="AF2045" s="169" t="s">
        <v>607</v>
      </c>
      <c r="AG2045" s="168" t="s">
        <v>1151</v>
      </c>
      <c r="AH2045" s="192"/>
    </row>
    <row r="2046" spans="1:34" ht="98.25" customHeight="1" x14ac:dyDescent="0.25">
      <c r="A2046" s="192"/>
      <c r="B2046" s="168" t="s">
        <v>1314</v>
      </c>
      <c r="C2046" s="168" t="s">
        <v>1414</v>
      </c>
      <c r="D2046" s="168" t="s">
        <v>1465</v>
      </c>
      <c r="E2046" s="183" t="s">
        <v>1465</v>
      </c>
      <c r="F2046" s="168" t="s">
        <v>1116</v>
      </c>
      <c r="G2046" s="183" t="s">
        <v>1158</v>
      </c>
      <c r="H2046" s="168" t="s">
        <v>1117</v>
      </c>
      <c r="I2046" s="168" t="s">
        <v>1118</v>
      </c>
      <c r="J2046" s="184">
        <v>29334667</v>
      </c>
      <c r="K2046" s="185"/>
      <c r="L2046" s="168"/>
      <c r="M2046" s="185"/>
      <c r="N2046" s="168"/>
      <c r="O2046" s="168" t="s">
        <v>1133</v>
      </c>
      <c r="P2046" s="168" t="s">
        <v>1415</v>
      </c>
      <c r="Q2046" s="168"/>
      <c r="R2046" s="168"/>
      <c r="S2046" s="168"/>
      <c r="T2046" s="168"/>
      <c r="U2046" s="168" t="s">
        <v>1215</v>
      </c>
      <c r="V2046" s="168" t="s">
        <v>1416</v>
      </c>
      <c r="W2046" s="168" t="s">
        <v>1119</v>
      </c>
      <c r="X2046" s="183" t="s">
        <v>1160</v>
      </c>
      <c r="Y2046" s="168" t="s">
        <v>363</v>
      </c>
      <c r="Z2046" s="170">
        <v>2019011000081</v>
      </c>
      <c r="AA2046" s="170" t="s">
        <v>1161</v>
      </c>
      <c r="AB2046" s="169" t="s">
        <v>1120</v>
      </c>
      <c r="AC2046" s="169" t="s">
        <v>606</v>
      </c>
      <c r="AD2046" s="170">
        <v>3299060</v>
      </c>
      <c r="AE2046" s="169" t="s">
        <v>1135</v>
      </c>
      <c r="AF2046" s="169" t="s">
        <v>607</v>
      </c>
      <c r="AG2046" s="168" t="s">
        <v>1151</v>
      </c>
      <c r="AH2046" s="192"/>
    </row>
    <row r="2047" spans="1:34" ht="98.25" customHeight="1" x14ac:dyDescent="0.25">
      <c r="A2047" s="192"/>
      <c r="B2047" s="168" t="s">
        <v>1314</v>
      </c>
      <c r="C2047" s="168" t="s">
        <v>1414</v>
      </c>
      <c r="D2047" s="168" t="s">
        <v>1465</v>
      </c>
      <c r="E2047" s="183" t="s">
        <v>1465</v>
      </c>
      <c r="F2047" s="168" t="s">
        <v>1116</v>
      </c>
      <c r="G2047" s="183" t="s">
        <v>1158</v>
      </c>
      <c r="H2047" s="168" t="s">
        <v>1117</v>
      </c>
      <c r="I2047" s="168" t="s">
        <v>1118</v>
      </c>
      <c r="J2047" s="184">
        <v>31588133</v>
      </c>
      <c r="K2047" s="185"/>
      <c r="L2047" s="168"/>
      <c r="M2047" s="185"/>
      <c r="N2047" s="168"/>
      <c r="O2047" s="168" t="s">
        <v>1133</v>
      </c>
      <c r="P2047" s="168" t="s">
        <v>1415</v>
      </c>
      <c r="Q2047" s="168"/>
      <c r="R2047" s="168"/>
      <c r="S2047" s="168"/>
      <c r="T2047" s="168"/>
      <c r="U2047" s="168" t="s">
        <v>1215</v>
      </c>
      <c r="V2047" s="168" t="s">
        <v>1416</v>
      </c>
      <c r="W2047" s="168" t="s">
        <v>1119</v>
      </c>
      <c r="X2047" s="183" t="s">
        <v>1160</v>
      </c>
      <c r="Y2047" s="168" t="s">
        <v>363</v>
      </c>
      <c r="Z2047" s="170">
        <v>2019011000081</v>
      </c>
      <c r="AA2047" s="170" t="s">
        <v>1161</v>
      </c>
      <c r="AB2047" s="169" t="s">
        <v>1120</v>
      </c>
      <c r="AC2047" s="169" t="s">
        <v>606</v>
      </c>
      <c r="AD2047" s="170">
        <v>3299060</v>
      </c>
      <c r="AE2047" s="169" t="s">
        <v>1135</v>
      </c>
      <c r="AF2047" s="169" t="s">
        <v>607</v>
      </c>
      <c r="AG2047" s="168" t="s">
        <v>1151</v>
      </c>
      <c r="AH2047" s="192"/>
    </row>
    <row r="2048" spans="1:34" ht="98.25" customHeight="1" x14ac:dyDescent="0.25">
      <c r="A2048" s="192"/>
      <c r="B2048" s="168" t="s">
        <v>1314</v>
      </c>
      <c r="C2048" s="168" t="s">
        <v>1414</v>
      </c>
      <c r="D2048" s="168" t="s">
        <v>1465</v>
      </c>
      <c r="E2048" s="183" t="s">
        <v>1465</v>
      </c>
      <c r="F2048" s="168" t="s">
        <v>1116</v>
      </c>
      <c r="G2048" s="183" t="s">
        <v>1158</v>
      </c>
      <c r="H2048" s="168" t="s">
        <v>1117</v>
      </c>
      <c r="I2048" s="168" t="s">
        <v>1118</v>
      </c>
      <c r="J2048" s="184">
        <v>8666918</v>
      </c>
      <c r="K2048" s="185" t="s">
        <v>1159</v>
      </c>
      <c r="L2048" s="168" t="s">
        <v>1159</v>
      </c>
      <c r="M2048" s="185" t="s">
        <v>1159</v>
      </c>
      <c r="N2048" s="168" t="s">
        <v>1159</v>
      </c>
      <c r="O2048" s="168" t="s">
        <v>1133</v>
      </c>
      <c r="P2048" s="168" t="s">
        <v>1415</v>
      </c>
      <c r="Q2048" s="168">
        <v>0</v>
      </c>
      <c r="R2048" s="168">
        <v>0</v>
      </c>
      <c r="S2048" s="168">
        <v>0</v>
      </c>
      <c r="T2048" s="168">
        <v>0</v>
      </c>
      <c r="U2048" s="168" t="s">
        <v>1215</v>
      </c>
      <c r="V2048" s="168" t="s">
        <v>1416</v>
      </c>
      <c r="W2048" s="168" t="s">
        <v>1165</v>
      </c>
      <c r="X2048" s="183" t="s">
        <v>1160</v>
      </c>
      <c r="Y2048" s="168" t="s">
        <v>55</v>
      </c>
      <c r="Z2048" s="170">
        <v>2017011000179</v>
      </c>
      <c r="AA2048" s="170" t="s">
        <v>1238</v>
      </c>
      <c r="AB2048" s="169" t="s">
        <v>1166</v>
      </c>
      <c r="AC2048" s="169" t="s">
        <v>1269</v>
      </c>
      <c r="AD2048" s="170">
        <v>3202005</v>
      </c>
      <c r="AE2048" s="169" t="s">
        <v>1273</v>
      </c>
      <c r="AF2048" s="169" t="s">
        <v>1274</v>
      </c>
      <c r="AG2048" s="168" t="s">
        <v>1192</v>
      </c>
      <c r="AH2048" s="192"/>
    </row>
    <row r="2049" spans="1:34" ht="98.25" customHeight="1" x14ac:dyDescent="0.25">
      <c r="A2049" s="192"/>
      <c r="B2049" s="168" t="s">
        <v>1314</v>
      </c>
      <c r="C2049" s="168" t="s">
        <v>1414</v>
      </c>
      <c r="D2049" s="168" t="s">
        <v>1465</v>
      </c>
      <c r="E2049" s="183" t="s">
        <v>1465</v>
      </c>
      <c r="F2049" s="168" t="s">
        <v>1152</v>
      </c>
      <c r="G2049" s="183" t="s">
        <v>1158</v>
      </c>
      <c r="H2049" s="168" t="s">
        <v>1117</v>
      </c>
      <c r="I2049" s="168" t="s">
        <v>1118</v>
      </c>
      <c r="J2049" s="184">
        <v>632791048</v>
      </c>
      <c r="K2049" s="185" t="s">
        <v>1159</v>
      </c>
      <c r="L2049" s="168" t="s">
        <v>1159</v>
      </c>
      <c r="M2049" s="185" t="s">
        <v>1159</v>
      </c>
      <c r="N2049" s="168" t="s">
        <v>1159</v>
      </c>
      <c r="O2049" s="168" t="s">
        <v>1133</v>
      </c>
      <c r="P2049" s="168" t="s">
        <v>1415</v>
      </c>
      <c r="Q2049" s="168">
        <v>0</v>
      </c>
      <c r="R2049" s="168">
        <v>0</v>
      </c>
      <c r="S2049" s="168">
        <v>0</v>
      </c>
      <c r="T2049" s="168">
        <v>0</v>
      </c>
      <c r="U2049" s="168" t="s">
        <v>1215</v>
      </c>
      <c r="V2049" s="168" t="s">
        <v>1416</v>
      </c>
      <c r="W2049" s="168" t="s">
        <v>1165</v>
      </c>
      <c r="X2049" s="183" t="s">
        <v>1160</v>
      </c>
      <c r="Y2049" s="168" t="s">
        <v>55</v>
      </c>
      <c r="Z2049" s="170">
        <v>2017011000179</v>
      </c>
      <c r="AA2049" s="170" t="s">
        <v>1238</v>
      </c>
      <c r="AB2049" s="169" t="s">
        <v>1166</v>
      </c>
      <c r="AC2049" s="169" t="s">
        <v>1167</v>
      </c>
      <c r="AD2049" s="170">
        <v>3202032</v>
      </c>
      <c r="AE2049" s="169" t="s">
        <v>1217</v>
      </c>
      <c r="AF2049" s="169" t="s">
        <v>1289</v>
      </c>
      <c r="AG2049" s="168" t="s">
        <v>1151</v>
      </c>
      <c r="AH2049" s="192"/>
    </row>
    <row r="2050" spans="1:34" ht="98.25" customHeight="1" x14ac:dyDescent="0.25">
      <c r="A2050" s="192"/>
      <c r="B2050" s="168" t="s">
        <v>1314</v>
      </c>
      <c r="C2050" s="168" t="s">
        <v>1414</v>
      </c>
      <c r="D2050" s="168" t="s">
        <v>1465</v>
      </c>
      <c r="E2050" s="183" t="s">
        <v>1468</v>
      </c>
      <c r="F2050" s="168" t="s">
        <v>1152</v>
      </c>
      <c r="G2050" s="183" t="s">
        <v>1158</v>
      </c>
      <c r="H2050" s="168" t="s">
        <v>1320</v>
      </c>
      <c r="I2050" s="168" t="s">
        <v>1118</v>
      </c>
      <c r="J2050" s="186">
        <v>3000000</v>
      </c>
      <c r="K2050" s="185" t="s">
        <v>1366</v>
      </c>
      <c r="L2050" s="168" t="s">
        <v>1366</v>
      </c>
      <c r="M2050" s="185" t="s">
        <v>1366</v>
      </c>
      <c r="N2050" s="168" t="s">
        <v>1366</v>
      </c>
      <c r="O2050" s="168" t="s">
        <v>1133</v>
      </c>
      <c r="P2050" s="168" t="s">
        <v>1421</v>
      </c>
      <c r="Q2050" s="168"/>
      <c r="R2050" s="168"/>
      <c r="S2050" s="168"/>
      <c r="T2050" s="168"/>
      <c r="U2050" s="168" t="s">
        <v>1215</v>
      </c>
      <c r="V2050" s="168" t="s">
        <v>1416</v>
      </c>
      <c r="W2050" s="168" t="s">
        <v>1165</v>
      </c>
      <c r="X2050" s="183" t="s">
        <v>1160</v>
      </c>
      <c r="Y2050" s="168" t="s">
        <v>55</v>
      </c>
      <c r="Z2050" s="170">
        <v>2017011000179</v>
      </c>
      <c r="AA2050" s="170" t="s">
        <v>1238</v>
      </c>
      <c r="AB2050" s="169" t="s">
        <v>1179</v>
      </c>
      <c r="AC2050" s="169" t="s">
        <v>1180</v>
      </c>
      <c r="AD2050" s="170">
        <v>3202008</v>
      </c>
      <c r="AE2050" s="169" t="s">
        <v>1181</v>
      </c>
      <c r="AF2050" s="169" t="s">
        <v>1240</v>
      </c>
      <c r="AG2050" s="168" t="s">
        <v>1192</v>
      </c>
      <c r="AH2050" s="192"/>
    </row>
    <row r="2051" spans="1:34" ht="98.25" customHeight="1" x14ac:dyDescent="0.25">
      <c r="A2051" s="192"/>
      <c r="B2051" s="168" t="s">
        <v>1314</v>
      </c>
      <c r="C2051" s="168" t="s">
        <v>1414</v>
      </c>
      <c r="D2051" s="168" t="s">
        <v>1465</v>
      </c>
      <c r="E2051" s="183" t="s">
        <v>1468</v>
      </c>
      <c r="F2051" s="168" t="s">
        <v>1152</v>
      </c>
      <c r="G2051" s="183" t="s">
        <v>1158</v>
      </c>
      <c r="H2051" s="168" t="s">
        <v>1320</v>
      </c>
      <c r="I2051" s="168" t="s">
        <v>1118</v>
      </c>
      <c r="J2051" s="186">
        <v>70000000</v>
      </c>
      <c r="K2051" s="185" t="s">
        <v>1366</v>
      </c>
      <c r="L2051" s="168" t="s">
        <v>1366</v>
      </c>
      <c r="M2051" s="185" t="s">
        <v>1366</v>
      </c>
      <c r="N2051" s="168" t="s">
        <v>1366</v>
      </c>
      <c r="O2051" s="168" t="s">
        <v>1133</v>
      </c>
      <c r="P2051" s="168" t="s">
        <v>1415</v>
      </c>
      <c r="Q2051" s="168"/>
      <c r="R2051" s="168"/>
      <c r="S2051" s="168"/>
      <c r="T2051" s="168"/>
      <c r="U2051" s="168" t="s">
        <v>1215</v>
      </c>
      <c r="V2051" s="168" t="s">
        <v>1416</v>
      </c>
      <c r="W2051" s="168" t="s">
        <v>1165</v>
      </c>
      <c r="X2051" s="183" t="s">
        <v>1160</v>
      </c>
      <c r="Y2051" s="168" t="s">
        <v>55</v>
      </c>
      <c r="Z2051" s="170">
        <v>2017011000179</v>
      </c>
      <c r="AA2051" s="170" t="s">
        <v>1238</v>
      </c>
      <c r="AB2051" s="169" t="s">
        <v>1224</v>
      </c>
      <c r="AC2051" s="169" t="s">
        <v>1225</v>
      </c>
      <c r="AD2051" s="170">
        <v>3202010</v>
      </c>
      <c r="AE2051" s="169" t="s">
        <v>1226</v>
      </c>
      <c r="AF2051" s="169" t="s">
        <v>1264</v>
      </c>
      <c r="AG2051" s="168" t="s">
        <v>1151</v>
      </c>
      <c r="AH2051" s="192"/>
    </row>
    <row r="2052" spans="1:34" ht="98.25" customHeight="1" x14ac:dyDescent="0.25">
      <c r="A2052" s="192"/>
      <c r="B2052" s="168" t="s">
        <v>1420</v>
      </c>
      <c r="C2052" s="168" t="s">
        <v>1414</v>
      </c>
      <c r="D2052" s="168" t="s">
        <v>1465</v>
      </c>
      <c r="E2052" s="183" t="s">
        <v>1468</v>
      </c>
      <c r="F2052" s="168" t="s">
        <v>1152</v>
      </c>
      <c r="G2052" s="183" t="s">
        <v>1158</v>
      </c>
      <c r="H2052" s="168" t="s">
        <v>1320</v>
      </c>
      <c r="I2052" s="168" t="s">
        <v>1118</v>
      </c>
      <c r="J2052" s="186">
        <v>0</v>
      </c>
      <c r="K2052" s="185" t="s">
        <v>1366</v>
      </c>
      <c r="L2052" s="168" t="s">
        <v>1366</v>
      </c>
      <c r="M2052" s="185" t="s">
        <v>1366</v>
      </c>
      <c r="N2052" s="168" t="s">
        <v>1366</v>
      </c>
      <c r="O2052" s="168" t="s">
        <v>1199</v>
      </c>
      <c r="P2052" s="168" t="s">
        <v>1436</v>
      </c>
      <c r="Q2052" s="168"/>
      <c r="R2052" s="168"/>
      <c r="S2052" s="168"/>
      <c r="T2052" s="168"/>
      <c r="U2052" s="168" t="s">
        <v>1215</v>
      </c>
      <c r="V2052" s="168" t="s">
        <v>1437</v>
      </c>
      <c r="W2052" s="168" t="s">
        <v>1165</v>
      </c>
      <c r="X2052" s="183" t="s">
        <v>1160</v>
      </c>
      <c r="Y2052" s="168" t="s">
        <v>55</v>
      </c>
      <c r="Z2052" s="170">
        <v>2017011000179</v>
      </c>
      <c r="AA2052" s="170" t="s">
        <v>1238</v>
      </c>
      <c r="AB2052" s="169" t="s">
        <v>1179</v>
      </c>
      <c r="AC2052" s="169" t="s">
        <v>1308</v>
      </c>
      <c r="AD2052" s="170">
        <v>3202033</v>
      </c>
      <c r="AE2052" s="169" t="s">
        <v>1341</v>
      </c>
      <c r="AF2052" s="169" t="s">
        <v>1342</v>
      </c>
      <c r="AG2052" s="168" t="s">
        <v>1311</v>
      </c>
      <c r="AH2052" s="192"/>
    </row>
    <row r="2053" spans="1:34" ht="98.25" customHeight="1" x14ac:dyDescent="0.25">
      <c r="A2053" s="192"/>
      <c r="B2053" s="168" t="s">
        <v>1420</v>
      </c>
      <c r="C2053" s="168" t="s">
        <v>1414</v>
      </c>
      <c r="D2053" s="168" t="s">
        <v>1465</v>
      </c>
      <c r="E2053" s="183" t="s">
        <v>1468</v>
      </c>
      <c r="F2053" s="168" t="s">
        <v>1152</v>
      </c>
      <c r="G2053" s="183" t="s">
        <v>1158</v>
      </c>
      <c r="H2053" s="168" t="s">
        <v>1320</v>
      </c>
      <c r="I2053" s="168" t="s">
        <v>1118</v>
      </c>
      <c r="J2053" s="186">
        <v>403000000</v>
      </c>
      <c r="K2053" s="185"/>
      <c r="L2053" s="168"/>
      <c r="M2053" s="185"/>
      <c r="N2053" s="168"/>
      <c r="O2053" s="168" t="s">
        <v>1133</v>
      </c>
      <c r="P2053" s="168" t="s">
        <v>1415</v>
      </c>
      <c r="Q2053" s="168"/>
      <c r="R2053" s="168"/>
      <c r="S2053" s="168"/>
      <c r="T2053" s="168"/>
      <c r="U2053" s="168" t="s">
        <v>1215</v>
      </c>
      <c r="V2053" s="168" t="s">
        <v>1416</v>
      </c>
      <c r="W2053" s="168" t="s">
        <v>1165</v>
      </c>
      <c r="X2053" s="183" t="s">
        <v>1160</v>
      </c>
      <c r="Y2053" s="168" t="s">
        <v>55</v>
      </c>
      <c r="Z2053" s="170">
        <v>2017011000179</v>
      </c>
      <c r="AA2053" s="170" t="s">
        <v>1238</v>
      </c>
      <c r="AB2053" s="169" t="s">
        <v>1179</v>
      </c>
      <c r="AC2053" s="169" t="s">
        <v>1308</v>
      </c>
      <c r="AD2053" s="170">
        <v>3202033</v>
      </c>
      <c r="AE2053" s="169" t="s">
        <v>1309</v>
      </c>
      <c r="AF2053" s="169" t="s">
        <v>1310</v>
      </c>
      <c r="AG2053" s="168" t="s">
        <v>1311</v>
      </c>
      <c r="AH2053" s="192"/>
    </row>
    <row r="2054" spans="1:34" ht="98.25" customHeight="1" x14ac:dyDescent="0.25">
      <c r="A2054" s="192"/>
      <c r="B2054" s="168" t="s">
        <v>1420</v>
      </c>
      <c r="C2054" s="168" t="s">
        <v>1414</v>
      </c>
      <c r="D2054" s="168" t="s">
        <v>1465</v>
      </c>
      <c r="E2054" s="183" t="s">
        <v>1468</v>
      </c>
      <c r="F2054" s="168" t="s">
        <v>1152</v>
      </c>
      <c r="G2054" s="183" t="s">
        <v>1158</v>
      </c>
      <c r="H2054" s="168" t="s">
        <v>1320</v>
      </c>
      <c r="I2054" s="168" t="s">
        <v>1118</v>
      </c>
      <c r="J2054" s="186">
        <v>250000000</v>
      </c>
      <c r="K2054" s="185"/>
      <c r="L2054" s="168"/>
      <c r="M2054" s="185"/>
      <c r="N2054" s="168"/>
      <c r="O2054" s="168" t="s">
        <v>1133</v>
      </c>
      <c r="P2054" s="168" t="s">
        <v>1415</v>
      </c>
      <c r="Q2054" s="168"/>
      <c r="R2054" s="168"/>
      <c r="S2054" s="168"/>
      <c r="T2054" s="168"/>
      <c r="U2054" s="168" t="s">
        <v>1215</v>
      </c>
      <c r="V2054" s="168" t="s">
        <v>1416</v>
      </c>
      <c r="W2054" s="168" t="s">
        <v>1165</v>
      </c>
      <c r="X2054" s="183" t="s">
        <v>1160</v>
      </c>
      <c r="Y2054" s="168" t="s">
        <v>55</v>
      </c>
      <c r="Z2054" s="170">
        <v>2017011000179</v>
      </c>
      <c r="AA2054" s="170" t="s">
        <v>1238</v>
      </c>
      <c r="AB2054" s="169" t="s">
        <v>1179</v>
      </c>
      <c r="AC2054" s="169" t="s">
        <v>1235</v>
      </c>
      <c r="AD2054" s="170">
        <v>3202036</v>
      </c>
      <c r="AE2054" s="169" t="s">
        <v>1347</v>
      </c>
      <c r="AF2054" s="169" t="s">
        <v>1348</v>
      </c>
      <c r="AG2054" s="168" t="s">
        <v>1311</v>
      </c>
      <c r="AH2054" s="192"/>
    </row>
    <row r="2055" spans="1:34" ht="98.25" customHeight="1" x14ac:dyDescent="0.25">
      <c r="A2055" s="192"/>
      <c r="B2055" s="168" t="s">
        <v>1420</v>
      </c>
      <c r="C2055" s="168" t="s">
        <v>1414</v>
      </c>
      <c r="D2055" s="168" t="s">
        <v>1465</v>
      </c>
      <c r="E2055" s="183" t="s">
        <v>1468</v>
      </c>
      <c r="F2055" s="168" t="s">
        <v>1152</v>
      </c>
      <c r="G2055" s="183" t="s">
        <v>1158</v>
      </c>
      <c r="H2055" s="168" t="s">
        <v>1320</v>
      </c>
      <c r="I2055" s="168" t="s">
        <v>1118</v>
      </c>
      <c r="J2055" s="186">
        <v>250000000</v>
      </c>
      <c r="K2055" s="185"/>
      <c r="L2055" s="168"/>
      <c r="M2055" s="185"/>
      <c r="N2055" s="168"/>
      <c r="O2055" s="168" t="s">
        <v>1133</v>
      </c>
      <c r="P2055" s="168" t="s">
        <v>1415</v>
      </c>
      <c r="Q2055" s="168"/>
      <c r="R2055" s="168"/>
      <c r="S2055" s="168"/>
      <c r="T2055" s="168"/>
      <c r="U2055" s="168" t="s">
        <v>1215</v>
      </c>
      <c r="V2055" s="168" t="s">
        <v>1416</v>
      </c>
      <c r="W2055" s="168" t="s">
        <v>1165</v>
      </c>
      <c r="X2055" s="183" t="s">
        <v>1160</v>
      </c>
      <c r="Y2055" s="168" t="s">
        <v>55</v>
      </c>
      <c r="Z2055" s="170">
        <v>2017011000179</v>
      </c>
      <c r="AA2055" s="170" t="s">
        <v>1238</v>
      </c>
      <c r="AB2055" s="169" t="s">
        <v>1179</v>
      </c>
      <c r="AC2055" s="169" t="s">
        <v>1338</v>
      </c>
      <c r="AD2055" s="170">
        <v>3202035</v>
      </c>
      <c r="AE2055" s="169" t="s">
        <v>1339</v>
      </c>
      <c r="AF2055" s="169" t="s">
        <v>1340</v>
      </c>
      <c r="AG2055" s="168" t="s">
        <v>1311</v>
      </c>
      <c r="AH2055" s="192"/>
    </row>
    <row r="2056" spans="1:34" ht="98.25" customHeight="1" x14ac:dyDescent="0.25">
      <c r="A2056" s="192"/>
      <c r="B2056" s="168" t="s">
        <v>1420</v>
      </c>
      <c r="C2056" s="168" t="s">
        <v>1414</v>
      </c>
      <c r="D2056" s="168" t="s">
        <v>1465</v>
      </c>
      <c r="E2056" s="183" t="s">
        <v>1468</v>
      </c>
      <c r="F2056" s="168" t="s">
        <v>1152</v>
      </c>
      <c r="G2056" s="183" t="s">
        <v>1158</v>
      </c>
      <c r="H2056" s="168" t="s">
        <v>1320</v>
      </c>
      <c r="I2056" s="168" t="s">
        <v>1118</v>
      </c>
      <c r="J2056" s="186">
        <v>250000000</v>
      </c>
      <c r="K2056" s="185"/>
      <c r="L2056" s="168"/>
      <c r="M2056" s="185"/>
      <c r="N2056" s="168"/>
      <c r="O2056" s="168" t="s">
        <v>1133</v>
      </c>
      <c r="P2056" s="168" t="s">
        <v>1415</v>
      </c>
      <c r="Q2056" s="168"/>
      <c r="R2056" s="168"/>
      <c r="S2056" s="168"/>
      <c r="T2056" s="168"/>
      <c r="U2056" s="168" t="s">
        <v>1215</v>
      </c>
      <c r="V2056" s="168" t="s">
        <v>1416</v>
      </c>
      <c r="W2056" s="168" t="s">
        <v>1165</v>
      </c>
      <c r="X2056" s="183" t="s">
        <v>1160</v>
      </c>
      <c r="Y2056" s="168" t="s">
        <v>55</v>
      </c>
      <c r="Z2056" s="170">
        <v>2017011000179</v>
      </c>
      <c r="AA2056" s="170" t="s">
        <v>1238</v>
      </c>
      <c r="AB2056" s="169" t="s">
        <v>1179</v>
      </c>
      <c r="AC2056" s="169" t="s">
        <v>1338</v>
      </c>
      <c r="AD2056" s="170">
        <v>3202035</v>
      </c>
      <c r="AE2056" s="169" t="s">
        <v>1412</v>
      </c>
      <c r="AF2056" s="169" t="s">
        <v>1411</v>
      </c>
      <c r="AG2056" s="168" t="s">
        <v>1311</v>
      </c>
      <c r="AH2056" s="192"/>
    </row>
    <row r="2057" spans="1:34" ht="98.25" customHeight="1" x14ac:dyDescent="0.25">
      <c r="A2057" s="192"/>
      <c r="B2057" s="168" t="s">
        <v>1420</v>
      </c>
      <c r="C2057" s="168" t="s">
        <v>1414</v>
      </c>
      <c r="D2057" s="168" t="s">
        <v>1465</v>
      </c>
      <c r="E2057" s="183" t="s">
        <v>1468</v>
      </c>
      <c r="F2057" s="168" t="s">
        <v>1152</v>
      </c>
      <c r="G2057" s="183" t="s">
        <v>1158</v>
      </c>
      <c r="H2057" s="168" t="s">
        <v>1320</v>
      </c>
      <c r="I2057" s="168" t="s">
        <v>1118</v>
      </c>
      <c r="J2057" s="186">
        <v>198000000</v>
      </c>
      <c r="K2057" s="185"/>
      <c r="L2057" s="168"/>
      <c r="M2057" s="185"/>
      <c r="N2057" s="168"/>
      <c r="O2057" s="168" t="s">
        <v>1133</v>
      </c>
      <c r="P2057" s="168" t="s">
        <v>1415</v>
      </c>
      <c r="Q2057" s="168"/>
      <c r="R2057" s="168"/>
      <c r="S2057" s="168"/>
      <c r="T2057" s="168"/>
      <c r="U2057" s="168" t="s">
        <v>1215</v>
      </c>
      <c r="V2057" s="168" t="s">
        <v>1416</v>
      </c>
      <c r="W2057" s="168" t="s">
        <v>1165</v>
      </c>
      <c r="X2057" s="183" t="s">
        <v>1160</v>
      </c>
      <c r="Y2057" s="168" t="s">
        <v>55</v>
      </c>
      <c r="Z2057" s="170">
        <v>2017011000179</v>
      </c>
      <c r="AA2057" s="170" t="s">
        <v>1238</v>
      </c>
      <c r="AB2057" s="169" t="s">
        <v>1179</v>
      </c>
      <c r="AC2057" s="169" t="s">
        <v>1338</v>
      </c>
      <c r="AD2057" s="170">
        <v>3202035</v>
      </c>
      <c r="AE2057" s="169" t="s">
        <v>1345</v>
      </c>
      <c r="AF2057" s="169" t="s">
        <v>1346</v>
      </c>
      <c r="AG2057" s="168" t="s">
        <v>1311</v>
      </c>
      <c r="AH2057" s="192"/>
    </row>
    <row r="2058" spans="1:34" ht="98.25" customHeight="1" x14ac:dyDescent="0.25">
      <c r="A2058" s="192"/>
      <c r="B2058" s="168" t="s">
        <v>1420</v>
      </c>
      <c r="C2058" s="168" t="s">
        <v>1414</v>
      </c>
      <c r="D2058" s="168" t="s">
        <v>1465</v>
      </c>
      <c r="E2058" s="183" t="s">
        <v>1468</v>
      </c>
      <c r="F2058" s="168" t="s">
        <v>1152</v>
      </c>
      <c r="G2058" s="183" t="s">
        <v>1158</v>
      </c>
      <c r="H2058" s="168" t="s">
        <v>1320</v>
      </c>
      <c r="I2058" s="168" t="s">
        <v>1118</v>
      </c>
      <c r="J2058" s="186">
        <v>0</v>
      </c>
      <c r="K2058" s="185"/>
      <c r="L2058" s="168"/>
      <c r="M2058" s="185"/>
      <c r="N2058" s="168"/>
      <c r="O2058" s="168" t="s">
        <v>1133</v>
      </c>
      <c r="P2058" s="168" t="s">
        <v>1415</v>
      </c>
      <c r="Q2058" s="168"/>
      <c r="R2058" s="168"/>
      <c r="S2058" s="168"/>
      <c r="T2058" s="168"/>
      <c r="U2058" s="168" t="s">
        <v>1215</v>
      </c>
      <c r="V2058" s="168" t="s">
        <v>1416</v>
      </c>
      <c r="W2058" s="168" t="s">
        <v>1165</v>
      </c>
      <c r="X2058" s="183" t="s">
        <v>1160</v>
      </c>
      <c r="Y2058" s="168" t="s">
        <v>55</v>
      </c>
      <c r="Z2058" s="170">
        <v>2017011000179</v>
      </c>
      <c r="AA2058" s="170" t="s">
        <v>1238</v>
      </c>
      <c r="AB2058" s="169" t="s">
        <v>1179</v>
      </c>
      <c r="AC2058" s="169" t="s">
        <v>1235</v>
      </c>
      <c r="AD2058" s="170">
        <v>3202036</v>
      </c>
      <c r="AE2058" s="169" t="s">
        <v>1347</v>
      </c>
      <c r="AF2058" s="169" t="s">
        <v>1348</v>
      </c>
      <c r="AG2058" s="168" t="s">
        <v>1311</v>
      </c>
      <c r="AH2058" s="192"/>
    </row>
    <row r="2059" spans="1:34" ht="98.25" customHeight="1" x14ac:dyDescent="0.25">
      <c r="A2059" s="192"/>
      <c r="B2059" s="168" t="s">
        <v>1420</v>
      </c>
      <c r="C2059" s="168" t="s">
        <v>1414</v>
      </c>
      <c r="D2059" s="168" t="s">
        <v>1465</v>
      </c>
      <c r="E2059" s="183" t="s">
        <v>1468</v>
      </c>
      <c r="F2059" s="168" t="s">
        <v>1152</v>
      </c>
      <c r="G2059" s="183" t="s">
        <v>1158</v>
      </c>
      <c r="H2059" s="168" t="s">
        <v>1320</v>
      </c>
      <c r="I2059" s="168" t="s">
        <v>1118</v>
      </c>
      <c r="J2059" s="186">
        <v>0</v>
      </c>
      <c r="K2059" s="185"/>
      <c r="L2059" s="168"/>
      <c r="M2059" s="185"/>
      <c r="N2059" s="168"/>
      <c r="O2059" s="168" t="s">
        <v>1133</v>
      </c>
      <c r="P2059" s="168" t="s">
        <v>1415</v>
      </c>
      <c r="Q2059" s="168"/>
      <c r="R2059" s="168"/>
      <c r="S2059" s="168"/>
      <c r="T2059" s="168"/>
      <c r="U2059" s="168" t="s">
        <v>1215</v>
      </c>
      <c r="V2059" s="168" t="s">
        <v>1416</v>
      </c>
      <c r="W2059" s="168" t="s">
        <v>1165</v>
      </c>
      <c r="X2059" s="183" t="s">
        <v>1160</v>
      </c>
      <c r="Y2059" s="168" t="s">
        <v>55</v>
      </c>
      <c r="Z2059" s="170">
        <v>2017011000179</v>
      </c>
      <c r="AA2059" s="170" t="s">
        <v>1238</v>
      </c>
      <c r="AB2059" s="169" t="s">
        <v>1179</v>
      </c>
      <c r="AC2059" s="169" t="s">
        <v>1235</v>
      </c>
      <c r="AD2059" s="170">
        <v>3202036</v>
      </c>
      <c r="AE2059" s="169" t="s">
        <v>1321</v>
      </c>
      <c r="AF2059" s="169" t="s">
        <v>1322</v>
      </c>
      <c r="AG2059" s="168" t="s">
        <v>1311</v>
      </c>
      <c r="AH2059" s="192"/>
    </row>
    <row r="2060" spans="1:34" ht="98.25" customHeight="1" x14ac:dyDescent="0.25">
      <c r="A2060" s="192"/>
      <c r="B2060" s="168" t="s">
        <v>1420</v>
      </c>
      <c r="C2060" s="168" t="s">
        <v>1414</v>
      </c>
      <c r="D2060" s="168" t="s">
        <v>1465</v>
      </c>
      <c r="E2060" s="183" t="s">
        <v>1468</v>
      </c>
      <c r="F2060" s="168" t="s">
        <v>1152</v>
      </c>
      <c r="G2060" s="183" t="s">
        <v>1158</v>
      </c>
      <c r="H2060" s="168" t="s">
        <v>1320</v>
      </c>
      <c r="I2060" s="168" t="s">
        <v>1118</v>
      </c>
      <c r="J2060" s="186">
        <v>0</v>
      </c>
      <c r="K2060" s="185"/>
      <c r="L2060" s="168"/>
      <c r="M2060" s="185"/>
      <c r="N2060" s="168"/>
      <c r="O2060" s="168" t="s">
        <v>1133</v>
      </c>
      <c r="P2060" s="168" t="s">
        <v>1415</v>
      </c>
      <c r="Q2060" s="168"/>
      <c r="R2060" s="168"/>
      <c r="S2060" s="168"/>
      <c r="T2060" s="168"/>
      <c r="U2060" s="168" t="s">
        <v>1215</v>
      </c>
      <c r="V2060" s="168" t="s">
        <v>1416</v>
      </c>
      <c r="W2060" s="168" t="s">
        <v>1165</v>
      </c>
      <c r="X2060" s="183" t="s">
        <v>1160</v>
      </c>
      <c r="Y2060" s="168" t="s">
        <v>55</v>
      </c>
      <c r="Z2060" s="170">
        <v>2017011000179</v>
      </c>
      <c r="AA2060" s="170" t="s">
        <v>1238</v>
      </c>
      <c r="AB2060" s="169" t="s">
        <v>1179</v>
      </c>
      <c r="AC2060" s="169" t="s">
        <v>1235</v>
      </c>
      <c r="AD2060" s="170">
        <v>3202036</v>
      </c>
      <c r="AE2060" s="169" t="s">
        <v>1236</v>
      </c>
      <c r="AF2060" s="169" t="s">
        <v>1237</v>
      </c>
      <c r="AG2060" s="168" t="s">
        <v>1311</v>
      </c>
      <c r="AH2060" s="192"/>
    </row>
    <row r="2061" spans="1:34" ht="98.25" customHeight="1" x14ac:dyDescent="0.25">
      <c r="A2061" s="192"/>
      <c r="B2061" s="168" t="s">
        <v>1314</v>
      </c>
      <c r="C2061" s="168" t="s">
        <v>1414</v>
      </c>
      <c r="D2061" s="168" t="s">
        <v>1465</v>
      </c>
      <c r="E2061" s="183" t="s">
        <v>1465</v>
      </c>
      <c r="F2061" s="168" t="s">
        <v>1223</v>
      </c>
      <c r="G2061" s="183" t="s">
        <v>1312</v>
      </c>
      <c r="H2061" s="168" t="s">
        <v>1117</v>
      </c>
      <c r="I2061" s="168" t="s">
        <v>1118</v>
      </c>
      <c r="J2061" s="186">
        <v>335062500</v>
      </c>
      <c r="K2061" s="185" t="s">
        <v>1159</v>
      </c>
      <c r="L2061" s="168" t="s">
        <v>1159</v>
      </c>
      <c r="M2061" s="185" t="s">
        <v>1159</v>
      </c>
      <c r="N2061" s="168" t="s">
        <v>1159</v>
      </c>
      <c r="O2061" s="168" t="s">
        <v>1133</v>
      </c>
      <c r="P2061" s="168" t="s">
        <v>1415</v>
      </c>
      <c r="Q2061" s="168"/>
      <c r="R2061" s="168">
        <v>0</v>
      </c>
      <c r="S2061" s="168">
        <v>0</v>
      </c>
      <c r="T2061" s="168">
        <v>0</v>
      </c>
      <c r="U2061" s="168" t="s">
        <v>1215</v>
      </c>
      <c r="V2061" s="168" t="s">
        <v>1416</v>
      </c>
      <c r="W2061" s="168" t="s">
        <v>1469</v>
      </c>
      <c r="X2061" s="183" t="s">
        <v>1470</v>
      </c>
      <c r="Y2061" s="168" t="s">
        <v>55</v>
      </c>
      <c r="Z2061" s="170">
        <v>2017011000179</v>
      </c>
      <c r="AA2061" s="170" t="s">
        <v>1238</v>
      </c>
      <c r="AB2061" s="169" t="s">
        <v>1224</v>
      </c>
      <c r="AC2061" s="169" t="s">
        <v>1225</v>
      </c>
      <c r="AD2061" s="170">
        <v>3202010</v>
      </c>
      <c r="AE2061" s="169" t="s">
        <v>1226</v>
      </c>
      <c r="AF2061" s="169" t="s">
        <v>1264</v>
      </c>
      <c r="AG2061" s="168" t="s">
        <v>1151</v>
      </c>
      <c r="AH2061" s="192"/>
    </row>
    <row r="2062" spans="1:34" ht="98.25" customHeight="1" x14ac:dyDescent="0.25">
      <c r="A2062" s="192"/>
      <c r="B2062" s="168" t="s">
        <v>1314</v>
      </c>
      <c r="C2062" s="168" t="s">
        <v>1414</v>
      </c>
      <c r="D2062" s="168" t="s">
        <v>1465</v>
      </c>
      <c r="E2062" s="183" t="s">
        <v>1465</v>
      </c>
      <c r="F2062" s="189" t="s">
        <v>1223</v>
      </c>
      <c r="G2062" s="183" t="s">
        <v>1312</v>
      </c>
      <c r="H2062" s="168" t="s">
        <v>1117</v>
      </c>
      <c r="I2062" s="168" t="s">
        <v>1118</v>
      </c>
      <c r="J2062" s="186">
        <v>9000000</v>
      </c>
      <c r="K2062" s="185"/>
      <c r="L2062" s="168"/>
      <c r="M2062" s="185"/>
      <c r="N2062" s="168"/>
      <c r="O2062" s="168" t="s">
        <v>1133</v>
      </c>
      <c r="P2062" s="168" t="s">
        <v>1415</v>
      </c>
      <c r="Q2062" s="168">
        <v>0</v>
      </c>
      <c r="R2062" s="168">
        <v>0</v>
      </c>
      <c r="S2062" s="168">
        <v>0</v>
      </c>
      <c r="T2062" s="168">
        <v>0</v>
      </c>
      <c r="U2062" s="168" t="s">
        <v>1215</v>
      </c>
      <c r="V2062" s="168" t="s">
        <v>1416</v>
      </c>
      <c r="W2062" s="168" t="s">
        <v>1165</v>
      </c>
      <c r="X2062" s="183" t="s">
        <v>1160</v>
      </c>
      <c r="Y2062" s="168" t="s">
        <v>55</v>
      </c>
      <c r="Z2062" s="170">
        <v>2017011000179</v>
      </c>
      <c r="AA2062" s="170" t="s">
        <v>1238</v>
      </c>
      <c r="AB2062" s="169" t="s">
        <v>1224</v>
      </c>
      <c r="AC2062" s="169" t="s">
        <v>1225</v>
      </c>
      <c r="AD2062" s="170">
        <v>3202010</v>
      </c>
      <c r="AE2062" s="169" t="s">
        <v>1226</v>
      </c>
      <c r="AF2062" s="169" t="s">
        <v>1264</v>
      </c>
      <c r="AG2062" s="168" t="s">
        <v>1147</v>
      </c>
      <c r="AH2062" s="192"/>
    </row>
    <row r="2063" spans="1:34" ht="98.25" customHeight="1" x14ac:dyDescent="0.25">
      <c r="A2063" s="192"/>
      <c r="B2063" s="168" t="s">
        <v>1314</v>
      </c>
      <c r="C2063" s="168" t="s">
        <v>1414</v>
      </c>
      <c r="D2063" s="168" t="s">
        <v>1465</v>
      </c>
      <c r="E2063" s="183" t="s">
        <v>1465</v>
      </c>
      <c r="F2063" s="168" t="s">
        <v>1223</v>
      </c>
      <c r="G2063" s="183" t="s">
        <v>1312</v>
      </c>
      <c r="H2063" s="168" t="s">
        <v>1117</v>
      </c>
      <c r="I2063" s="168" t="s">
        <v>1118</v>
      </c>
      <c r="J2063" s="186">
        <v>8000000</v>
      </c>
      <c r="K2063" s="185" t="s">
        <v>1159</v>
      </c>
      <c r="L2063" s="168" t="s">
        <v>1159</v>
      </c>
      <c r="M2063" s="185" t="s">
        <v>1159</v>
      </c>
      <c r="N2063" s="168" t="s">
        <v>1159</v>
      </c>
      <c r="O2063" s="168" t="s">
        <v>1133</v>
      </c>
      <c r="P2063" s="168" t="s">
        <v>1415</v>
      </c>
      <c r="Q2063" s="168">
        <v>0</v>
      </c>
      <c r="R2063" s="168">
        <v>0</v>
      </c>
      <c r="S2063" s="168">
        <v>0</v>
      </c>
      <c r="T2063" s="168">
        <v>0</v>
      </c>
      <c r="U2063" s="168" t="s">
        <v>1215</v>
      </c>
      <c r="V2063" s="168" t="s">
        <v>1416</v>
      </c>
      <c r="W2063" s="168" t="s">
        <v>1165</v>
      </c>
      <c r="X2063" s="183" t="s">
        <v>1160</v>
      </c>
      <c r="Y2063" s="168" t="s">
        <v>55</v>
      </c>
      <c r="Z2063" s="170">
        <v>2017011000179</v>
      </c>
      <c r="AA2063" s="170" t="s">
        <v>1238</v>
      </c>
      <c r="AB2063" s="169" t="s">
        <v>1224</v>
      </c>
      <c r="AC2063" s="169" t="s">
        <v>1225</v>
      </c>
      <c r="AD2063" s="170">
        <v>3202010</v>
      </c>
      <c r="AE2063" s="169" t="s">
        <v>1226</v>
      </c>
      <c r="AF2063" s="169" t="s">
        <v>1264</v>
      </c>
      <c r="AG2063" s="168" t="s">
        <v>1192</v>
      </c>
      <c r="AH2063" s="192"/>
    </row>
    <row r="2064" spans="1:34" ht="98.25" customHeight="1" x14ac:dyDescent="0.25">
      <c r="A2064" s="192"/>
      <c r="B2064" s="168" t="s">
        <v>1314</v>
      </c>
      <c r="C2064" s="168" t="s">
        <v>1414</v>
      </c>
      <c r="D2064" s="168" t="s">
        <v>1465</v>
      </c>
      <c r="E2064" s="183" t="s">
        <v>1465</v>
      </c>
      <c r="F2064" s="189" t="s">
        <v>1223</v>
      </c>
      <c r="G2064" s="183" t="s">
        <v>1312</v>
      </c>
      <c r="H2064" s="168" t="s">
        <v>1117</v>
      </c>
      <c r="I2064" s="168" t="s">
        <v>1118</v>
      </c>
      <c r="J2064" s="186">
        <v>50545900</v>
      </c>
      <c r="K2064" s="185" t="s">
        <v>1159</v>
      </c>
      <c r="L2064" s="168" t="s">
        <v>1159</v>
      </c>
      <c r="M2064" s="185" t="s">
        <v>1159</v>
      </c>
      <c r="N2064" s="168" t="s">
        <v>1159</v>
      </c>
      <c r="O2064" s="168" t="s">
        <v>1133</v>
      </c>
      <c r="P2064" s="168" t="s">
        <v>1415</v>
      </c>
      <c r="Q2064" s="168">
        <v>0</v>
      </c>
      <c r="R2064" s="168">
        <v>0</v>
      </c>
      <c r="S2064" s="168">
        <v>0</v>
      </c>
      <c r="T2064" s="168">
        <v>0</v>
      </c>
      <c r="U2064" s="168" t="s">
        <v>1215</v>
      </c>
      <c r="V2064" s="168" t="s">
        <v>1416</v>
      </c>
      <c r="W2064" s="168" t="s">
        <v>1165</v>
      </c>
      <c r="X2064" s="183" t="s">
        <v>1160</v>
      </c>
      <c r="Y2064" s="168" t="s">
        <v>55</v>
      </c>
      <c r="Z2064" s="170">
        <v>2017011000179</v>
      </c>
      <c r="AA2064" s="170" t="s">
        <v>1238</v>
      </c>
      <c r="AB2064" s="169" t="s">
        <v>1224</v>
      </c>
      <c r="AC2064" s="169" t="s">
        <v>1225</v>
      </c>
      <c r="AD2064" s="170">
        <v>3202010</v>
      </c>
      <c r="AE2064" s="169" t="s">
        <v>1226</v>
      </c>
      <c r="AF2064" s="169" t="s">
        <v>1264</v>
      </c>
      <c r="AG2064" s="168" t="s">
        <v>1128</v>
      </c>
      <c r="AH2064" s="192"/>
    </row>
    <row r="2065" spans="1:34" ht="98.25" customHeight="1" x14ac:dyDescent="0.25">
      <c r="A2065" s="192"/>
      <c r="B2065" s="168" t="s">
        <v>1314</v>
      </c>
      <c r="C2065" s="168" t="s">
        <v>1414</v>
      </c>
      <c r="D2065" s="168" t="s">
        <v>1465</v>
      </c>
      <c r="E2065" s="183" t="s">
        <v>1465</v>
      </c>
      <c r="F2065" s="168" t="s">
        <v>1223</v>
      </c>
      <c r="G2065" s="183" t="s">
        <v>1312</v>
      </c>
      <c r="H2065" s="168" t="s">
        <v>1117</v>
      </c>
      <c r="I2065" s="168" t="s">
        <v>1118</v>
      </c>
      <c r="J2065" s="186">
        <v>92000000</v>
      </c>
      <c r="K2065" s="185" t="s">
        <v>1159</v>
      </c>
      <c r="L2065" s="168" t="s">
        <v>1159</v>
      </c>
      <c r="M2065" s="185" t="s">
        <v>1159</v>
      </c>
      <c r="N2065" s="168" t="s">
        <v>1159</v>
      </c>
      <c r="O2065" s="168" t="s">
        <v>1133</v>
      </c>
      <c r="P2065" s="168" t="s">
        <v>1415</v>
      </c>
      <c r="Q2065" s="168">
        <v>0</v>
      </c>
      <c r="R2065" s="168">
        <v>0</v>
      </c>
      <c r="S2065" s="168">
        <v>0</v>
      </c>
      <c r="T2065" s="168">
        <v>0</v>
      </c>
      <c r="U2065" s="168" t="s">
        <v>1215</v>
      </c>
      <c r="V2065" s="168" t="s">
        <v>1416</v>
      </c>
      <c r="W2065" s="168" t="s">
        <v>1165</v>
      </c>
      <c r="X2065" s="183" t="s">
        <v>1160</v>
      </c>
      <c r="Y2065" s="168" t="s">
        <v>55</v>
      </c>
      <c r="Z2065" s="170">
        <v>2017011000179</v>
      </c>
      <c r="AA2065" s="170" t="s">
        <v>1238</v>
      </c>
      <c r="AB2065" s="169" t="s">
        <v>1224</v>
      </c>
      <c r="AC2065" s="169" t="s">
        <v>1225</v>
      </c>
      <c r="AD2065" s="170">
        <v>3202010</v>
      </c>
      <c r="AE2065" s="169" t="s">
        <v>1226</v>
      </c>
      <c r="AF2065" s="169" t="s">
        <v>1264</v>
      </c>
      <c r="AG2065" s="168" t="s">
        <v>1151</v>
      </c>
      <c r="AH2065" s="192"/>
    </row>
    <row r="2066" spans="1:34" ht="98.25" customHeight="1" x14ac:dyDescent="0.25">
      <c r="A2066" s="192"/>
      <c r="B2066" s="168" t="s">
        <v>1314</v>
      </c>
      <c r="C2066" s="168" t="s">
        <v>1414</v>
      </c>
      <c r="D2066" s="168" t="s">
        <v>1465</v>
      </c>
      <c r="E2066" s="183" t="s">
        <v>1465</v>
      </c>
      <c r="F2066" s="168" t="s">
        <v>1223</v>
      </c>
      <c r="G2066" s="183" t="s">
        <v>1312</v>
      </c>
      <c r="H2066" s="168" t="s">
        <v>1117</v>
      </c>
      <c r="I2066" s="168" t="s">
        <v>1118</v>
      </c>
      <c r="J2066" s="186">
        <v>9000000</v>
      </c>
      <c r="K2066" s="185" t="s">
        <v>1159</v>
      </c>
      <c r="L2066" s="168" t="s">
        <v>1159</v>
      </c>
      <c r="M2066" s="185" t="s">
        <v>1159</v>
      </c>
      <c r="N2066" s="168" t="s">
        <v>1159</v>
      </c>
      <c r="O2066" s="168" t="s">
        <v>1133</v>
      </c>
      <c r="P2066" s="168" t="s">
        <v>1415</v>
      </c>
      <c r="Q2066" s="168">
        <v>0</v>
      </c>
      <c r="R2066" s="168">
        <v>0</v>
      </c>
      <c r="S2066" s="168">
        <v>0</v>
      </c>
      <c r="T2066" s="168">
        <v>0</v>
      </c>
      <c r="U2066" s="168" t="s">
        <v>1215</v>
      </c>
      <c r="V2066" s="168" t="s">
        <v>1416</v>
      </c>
      <c r="W2066" s="168" t="s">
        <v>1165</v>
      </c>
      <c r="X2066" s="183" t="s">
        <v>1160</v>
      </c>
      <c r="Y2066" s="168" t="s">
        <v>55</v>
      </c>
      <c r="Z2066" s="170">
        <v>2017011000179</v>
      </c>
      <c r="AA2066" s="170" t="s">
        <v>1238</v>
      </c>
      <c r="AB2066" s="169" t="s">
        <v>1224</v>
      </c>
      <c r="AC2066" s="169" t="s">
        <v>1225</v>
      </c>
      <c r="AD2066" s="170">
        <v>3202010</v>
      </c>
      <c r="AE2066" s="169" t="s">
        <v>1226</v>
      </c>
      <c r="AF2066" s="169" t="s">
        <v>1264</v>
      </c>
      <c r="AG2066" s="168" t="s">
        <v>1150</v>
      </c>
      <c r="AH2066" s="192"/>
    </row>
    <row r="2067" spans="1:34" ht="98.25" customHeight="1" x14ac:dyDescent="0.25">
      <c r="A2067" s="192"/>
      <c r="B2067" s="168" t="s">
        <v>1314</v>
      </c>
      <c r="C2067" s="168" t="s">
        <v>1414</v>
      </c>
      <c r="D2067" s="168" t="s">
        <v>1465</v>
      </c>
      <c r="E2067" s="183" t="s">
        <v>1465</v>
      </c>
      <c r="F2067" s="168" t="s">
        <v>1223</v>
      </c>
      <c r="G2067" s="183" t="s">
        <v>1312</v>
      </c>
      <c r="H2067" s="168" t="s">
        <v>1117</v>
      </c>
      <c r="I2067" s="168" t="s">
        <v>1118</v>
      </c>
      <c r="J2067" s="186">
        <v>300000000</v>
      </c>
      <c r="K2067" s="185" t="s">
        <v>1159</v>
      </c>
      <c r="L2067" s="168" t="s">
        <v>1159</v>
      </c>
      <c r="M2067" s="185" t="s">
        <v>1159</v>
      </c>
      <c r="N2067" s="168" t="s">
        <v>1159</v>
      </c>
      <c r="O2067" s="168" t="s">
        <v>1159</v>
      </c>
      <c r="P2067" s="168" t="s">
        <v>1159</v>
      </c>
      <c r="Q2067" s="168" t="s">
        <v>1159</v>
      </c>
      <c r="R2067" s="168" t="s">
        <v>1159</v>
      </c>
      <c r="S2067" s="168" t="s">
        <v>1159</v>
      </c>
      <c r="T2067" s="168" t="s">
        <v>1159</v>
      </c>
      <c r="U2067" s="168" t="s">
        <v>1159</v>
      </c>
      <c r="V2067" s="168" t="s">
        <v>1159</v>
      </c>
      <c r="W2067" s="168" t="s">
        <v>1165</v>
      </c>
      <c r="X2067" s="183" t="s">
        <v>1160</v>
      </c>
      <c r="Y2067" s="168" t="s">
        <v>55</v>
      </c>
      <c r="Z2067" s="170">
        <v>2017011000179</v>
      </c>
      <c r="AA2067" s="170" t="s">
        <v>1238</v>
      </c>
      <c r="AB2067" s="169" t="s">
        <v>1179</v>
      </c>
      <c r="AC2067" s="169" t="s">
        <v>1308</v>
      </c>
      <c r="AD2067" s="170">
        <v>3202033</v>
      </c>
      <c r="AE2067" s="169" t="s">
        <v>1343</v>
      </c>
      <c r="AF2067" s="169" t="s">
        <v>1344</v>
      </c>
      <c r="AG2067" s="168" t="s">
        <v>1311</v>
      </c>
      <c r="AH2067" s="192"/>
    </row>
    <row r="2068" spans="1:34" ht="98.25" customHeight="1" x14ac:dyDescent="0.25">
      <c r="A2068" s="192"/>
      <c r="B2068" s="168" t="s">
        <v>1314</v>
      </c>
      <c r="C2068" s="168" t="s">
        <v>1414</v>
      </c>
      <c r="D2068" s="168" t="s">
        <v>1465</v>
      </c>
      <c r="E2068" s="183" t="s">
        <v>1465</v>
      </c>
      <c r="F2068" s="168" t="s">
        <v>1223</v>
      </c>
      <c r="G2068" s="183" t="s">
        <v>1312</v>
      </c>
      <c r="H2068" s="168" t="s">
        <v>1117</v>
      </c>
      <c r="I2068" s="168" t="s">
        <v>1118</v>
      </c>
      <c r="J2068" s="186">
        <v>847000000</v>
      </c>
      <c r="K2068" s="185" t="s">
        <v>1159</v>
      </c>
      <c r="L2068" s="168" t="s">
        <v>1159</v>
      </c>
      <c r="M2068" s="185" t="s">
        <v>1159</v>
      </c>
      <c r="N2068" s="168" t="s">
        <v>1159</v>
      </c>
      <c r="O2068" s="168" t="s">
        <v>1159</v>
      </c>
      <c r="P2068" s="168" t="s">
        <v>1159</v>
      </c>
      <c r="Q2068" s="168" t="s">
        <v>1159</v>
      </c>
      <c r="R2068" s="168" t="s">
        <v>1159</v>
      </c>
      <c r="S2068" s="168" t="s">
        <v>1159</v>
      </c>
      <c r="T2068" s="168" t="s">
        <v>1159</v>
      </c>
      <c r="U2068" s="168" t="s">
        <v>1159</v>
      </c>
      <c r="V2068" s="168" t="s">
        <v>1159</v>
      </c>
      <c r="W2068" s="168" t="s">
        <v>1165</v>
      </c>
      <c r="X2068" s="183" t="s">
        <v>1160</v>
      </c>
      <c r="Y2068" s="168" t="s">
        <v>55</v>
      </c>
      <c r="Z2068" s="170">
        <v>2017011000179</v>
      </c>
      <c r="AA2068" s="170" t="s">
        <v>1238</v>
      </c>
      <c r="AB2068" s="169" t="s">
        <v>1179</v>
      </c>
      <c r="AC2068" s="169" t="s">
        <v>1338</v>
      </c>
      <c r="AD2068" s="170">
        <v>3202035</v>
      </c>
      <c r="AE2068" s="169" t="s">
        <v>1345</v>
      </c>
      <c r="AF2068" s="169" t="s">
        <v>1346</v>
      </c>
      <c r="AG2068" s="168" t="s">
        <v>1311</v>
      </c>
      <c r="AH2068" s="192"/>
    </row>
    <row r="2069" spans="1:34" ht="98.25" customHeight="1" x14ac:dyDescent="0.25">
      <c r="A2069" s="192"/>
      <c r="B2069" s="168" t="s">
        <v>1314</v>
      </c>
      <c r="C2069" s="168" t="s">
        <v>1414</v>
      </c>
      <c r="D2069" s="168" t="s">
        <v>1465</v>
      </c>
      <c r="E2069" s="183" t="s">
        <v>1465</v>
      </c>
      <c r="F2069" s="168" t="s">
        <v>1223</v>
      </c>
      <c r="G2069" s="183" t="s">
        <v>1312</v>
      </c>
      <c r="H2069" s="168" t="s">
        <v>1117</v>
      </c>
      <c r="I2069" s="168" t="s">
        <v>1118</v>
      </c>
      <c r="J2069" s="186">
        <v>7161075</v>
      </c>
      <c r="K2069" s="185"/>
      <c r="L2069" s="168"/>
      <c r="M2069" s="185"/>
      <c r="N2069" s="168"/>
      <c r="O2069" s="168"/>
      <c r="P2069" s="168"/>
      <c r="Q2069" s="168"/>
      <c r="R2069" s="168"/>
      <c r="S2069" s="168"/>
      <c r="T2069" s="168"/>
      <c r="U2069" s="168" t="s">
        <v>1215</v>
      </c>
      <c r="V2069" s="168" t="s">
        <v>1416</v>
      </c>
      <c r="W2069" s="168" t="s">
        <v>1165</v>
      </c>
      <c r="X2069" s="183" t="s">
        <v>1160</v>
      </c>
      <c r="Y2069" s="168" t="s">
        <v>55</v>
      </c>
      <c r="Z2069" s="170">
        <v>2017011000179</v>
      </c>
      <c r="AA2069" s="170" t="s">
        <v>1238</v>
      </c>
      <c r="AB2069" s="169" t="s">
        <v>1224</v>
      </c>
      <c r="AC2069" s="169" t="s">
        <v>1225</v>
      </c>
      <c r="AD2069" s="170">
        <v>3202010</v>
      </c>
      <c r="AE2069" s="169" t="s">
        <v>1226</v>
      </c>
      <c r="AF2069" s="169" t="s">
        <v>1264</v>
      </c>
      <c r="AG2069" s="168" t="s">
        <v>1387</v>
      </c>
      <c r="AH2069" s="192"/>
    </row>
    <row r="2070" spans="1:34" ht="98.25" customHeight="1" x14ac:dyDescent="0.25">
      <c r="A2070" s="192"/>
      <c r="B2070" s="168" t="s">
        <v>1314</v>
      </c>
      <c r="C2070" s="168" t="s">
        <v>1414</v>
      </c>
      <c r="D2070" s="168" t="s">
        <v>1465</v>
      </c>
      <c r="E2070" s="183" t="s">
        <v>1465</v>
      </c>
      <c r="F2070" s="168" t="s">
        <v>1223</v>
      </c>
      <c r="G2070" s="183" t="s">
        <v>1312</v>
      </c>
      <c r="H2070" s="168" t="s">
        <v>1117</v>
      </c>
      <c r="I2070" s="168" t="s">
        <v>1118</v>
      </c>
      <c r="J2070" s="186">
        <v>5972800</v>
      </c>
      <c r="K2070" s="185"/>
      <c r="L2070" s="168"/>
      <c r="M2070" s="185"/>
      <c r="N2070" s="168"/>
      <c r="O2070" s="168"/>
      <c r="P2070" s="168"/>
      <c r="Q2070" s="168"/>
      <c r="R2070" s="168"/>
      <c r="S2070" s="168"/>
      <c r="T2070" s="168"/>
      <c r="U2070" s="168" t="s">
        <v>1215</v>
      </c>
      <c r="V2070" s="168" t="s">
        <v>1416</v>
      </c>
      <c r="W2070" s="168" t="s">
        <v>1165</v>
      </c>
      <c r="X2070" s="183" t="s">
        <v>1160</v>
      </c>
      <c r="Y2070" s="168" t="s">
        <v>55</v>
      </c>
      <c r="Z2070" s="170">
        <v>2017011000179</v>
      </c>
      <c r="AA2070" s="170" t="s">
        <v>1238</v>
      </c>
      <c r="AB2070" s="169" t="s">
        <v>1224</v>
      </c>
      <c r="AC2070" s="169" t="s">
        <v>1225</v>
      </c>
      <c r="AD2070" s="170">
        <v>3202010</v>
      </c>
      <c r="AE2070" s="169" t="s">
        <v>1226</v>
      </c>
      <c r="AF2070" s="169" t="s">
        <v>1264</v>
      </c>
      <c r="AG2070" s="168" t="s">
        <v>1387</v>
      </c>
      <c r="AH2070" s="192"/>
    </row>
    <row r="2071" spans="1:34" ht="98.25" customHeight="1" x14ac:dyDescent="0.25">
      <c r="A2071" s="192"/>
      <c r="B2071" s="168" t="s">
        <v>1314</v>
      </c>
      <c r="C2071" s="168" t="s">
        <v>1414</v>
      </c>
      <c r="D2071" s="168" t="s">
        <v>1465</v>
      </c>
      <c r="E2071" s="183" t="s">
        <v>1465</v>
      </c>
      <c r="F2071" s="168" t="s">
        <v>1116</v>
      </c>
      <c r="G2071" s="183" t="s">
        <v>1158</v>
      </c>
      <c r="H2071" s="168" t="s">
        <v>1117</v>
      </c>
      <c r="I2071" s="168" t="s">
        <v>1118</v>
      </c>
      <c r="J2071" s="186">
        <v>8436000</v>
      </c>
      <c r="K2071" s="185"/>
      <c r="L2071" s="168"/>
      <c r="M2071" s="185"/>
      <c r="N2071" s="168"/>
      <c r="O2071" s="168" t="s">
        <v>1133</v>
      </c>
      <c r="P2071" s="168" t="s">
        <v>1415</v>
      </c>
      <c r="Q2071" s="168"/>
      <c r="R2071" s="168"/>
      <c r="S2071" s="168"/>
      <c r="T2071" s="168"/>
      <c r="U2071" s="168" t="s">
        <v>1215</v>
      </c>
      <c r="V2071" s="168" t="s">
        <v>1416</v>
      </c>
      <c r="W2071" s="168" t="s">
        <v>1165</v>
      </c>
      <c r="X2071" s="183" t="s">
        <v>1160</v>
      </c>
      <c r="Y2071" s="168" t="s">
        <v>55</v>
      </c>
      <c r="Z2071" s="170">
        <v>2017011000179</v>
      </c>
      <c r="AA2071" s="170" t="s">
        <v>1238</v>
      </c>
      <c r="AB2071" s="169" t="s">
        <v>1224</v>
      </c>
      <c r="AC2071" s="169" t="s">
        <v>1225</v>
      </c>
      <c r="AD2071" s="170">
        <v>3202010</v>
      </c>
      <c r="AE2071" s="169" t="s">
        <v>1226</v>
      </c>
      <c r="AF2071" s="169" t="s">
        <v>1264</v>
      </c>
      <c r="AG2071" s="168" t="s">
        <v>1151</v>
      </c>
      <c r="AH2071" s="192"/>
    </row>
    <row r="2072" spans="1:34" ht="98.25" customHeight="1" x14ac:dyDescent="0.25">
      <c r="A2072" s="192"/>
      <c r="B2072" s="168" t="s">
        <v>1314</v>
      </c>
      <c r="C2072" s="168" t="s">
        <v>1414</v>
      </c>
      <c r="D2072" s="168" t="s">
        <v>1465</v>
      </c>
      <c r="E2072" s="183" t="s">
        <v>1465</v>
      </c>
      <c r="F2072" s="168" t="s">
        <v>1116</v>
      </c>
      <c r="G2072" s="183" t="s">
        <v>1158</v>
      </c>
      <c r="H2072" s="168" t="s">
        <v>1117</v>
      </c>
      <c r="I2072" s="168" t="s">
        <v>1118</v>
      </c>
      <c r="J2072" s="186">
        <v>4660000</v>
      </c>
      <c r="K2072" s="185"/>
      <c r="L2072" s="168"/>
      <c r="M2072" s="185"/>
      <c r="N2072" s="168"/>
      <c r="O2072" s="168" t="s">
        <v>1133</v>
      </c>
      <c r="P2072" s="168" t="s">
        <v>1415</v>
      </c>
      <c r="Q2072" s="168"/>
      <c r="R2072" s="168"/>
      <c r="S2072" s="168"/>
      <c r="T2072" s="168"/>
      <c r="U2072" s="168" t="s">
        <v>1215</v>
      </c>
      <c r="V2072" s="168" t="s">
        <v>1416</v>
      </c>
      <c r="W2072" s="168" t="s">
        <v>1165</v>
      </c>
      <c r="X2072" s="183" t="s">
        <v>1160</v>
      </c>
      <c r="Y2072" s="168" t="s">
        <v>55</v>
      </c>
      <c r="Z2072" s="170">
        <v>2017011000179</v>
      </c>
      <c r="AA2072" s="170" t="s">
        <v>1238</v>
      </c>
      <c r="AB2072" s="169" t="s">
        <v>1166</v>
      </c>
      <c r="AC2072" s="169" t="s">
        <v>1167</v>
      </c>
      <c r="AD2072" s="170">
        <v>3202032</v>
      </c>
      <c r="AE2072" s="169" t="s">
        <v>1217</v>
      </c>
      <c r="AF2072" s="169" t="s">
        <v>1289</v>
      </c>
      <c r="AG2072" s="168" t="s">
        <v>1151</v>
      </c>
      <c r="AH2072" s="192"/>
    </row>
    <row r="2073" spans="1:34" ht="98.25" customHeight="1" x14ac:dyDescent="0.25">
      <c r="A2073" s="192"/>
      <c r="B2073" s="168" t="s">
        <v>1314</v>
      </c>
      <c r="C2073" s="168" t="s">
        <v>1414</v>
      </c>
      <c r="D2073" s="168" t="s">
        <v>1465</v>
      </c>
      <c r="E2073" s="183" t="s">
        <v>1465</v>
      </c>
      <c r="F2073" s="168" t="s">
        <v>1116</v>
      </c>
      <c r="G2073" s="183" t="s">
        <v>1158</v>
      </c>
      <c r="H2073" s="168" t="s">
        <v>1117</v>
      </c>
      <c r="I2073" s="168" t="s">
        <v>1118</v>
      </c>
      <c r="J2073" s="186">
        <v>44873001</v>
      </c>
      <c r="K2073" s="185"/>
      <c r="L2073" s="168"/>
      <c r="M2073" s="185"/>
      <c r="N2073" s="168"/>
      <c r="O2073" s="168" t="s">
        <v>1133</v>
      </c>
      <c r="P2073" s="168" t="s">
        <v>1415</v>
      </c>
      <c r="Q2073" s="168"/>
      <c r="R2073" s="168"/>
      <c r="S2073" s="168"/>
      <c r="T2073" s="168"/>
      <c r="U2073" s="168" t="s">
        <v>1215</v>
      </c>
      <c r="V2073" s="168" t="s">
        <v>1416</v>
      </c>
      <c r="W2073" s="168" t="s">
        <v>1165</v>
      </c>
      <c r="X2073" s="183" t="s">
        <v>1160</v>
      </c>
      <c r="Y2073" s="168" t="s">
        <v>55</v>
      </c>
      <c r="Z2073" s="170">
        <v>2017011000179</v>
      </c>
      <c r="AA2073" s="170" t="s">
        <v>1238</v>
      </c>
      <c r="AB2073" s="169" t="s">
        <v>1166</v>
      </c>
      <c r="AC2073" s="169" t="s">
        <v>1167</v>
      </c>
      <c r="AD2073" s="170">
        <v>3202032</v>
      </c>
      <c r="AE2073" s="169" t="s">
        <v>1217</v>
      </c>
      <c r="AF2073" s="169" t="s">
        <v>1289</v>
      </c>
      <c r="AG2073" s="168" t="s">
        <v>1151</v>
      </c>
      <c r="AH2073" s="192"/>
    </row>
    <row r="2074" spans="1:34" ht="98.25" customHeight="1" x14ac:dyDescent="0.25">
      <c r="A2074" s="192"/>
      <c r="B2074" s="168" t="s">
        <v>1314</v>
      </c>
      <c r="C2074" s="168" t="s">
        <v>1414</v>
      </c>
      <c r="D2074" s="168" t="s">
        <v>1465</v>
      </c>
      <c r="E2074" s="183" t="s">
        <v>1465</v>
      </c>
      <c r="F2074" s="168" t="s">
        <v>1324</v>
      </c>
      <c r="G2074" s="183" t="s">
        <v>1325</v>
      </c>
      <c r="H2074" s="168" t="s">
        <v>1471</v>
      </c>
      <c r="I2074" s="168" t="s">
        <v>1118</v>
      </c>
      <c r="J2074" s="186">
        <v>242448645</v>
      </c>
      <c r="K2074" s="185"/>
      <c r="L2074" s="168"/>
      <c r="M2074" s="185"/>
      <c r="N2074" s="168"/>
      <c r="O2074" s="168" t="s">
        <v>1133</v>
      </c>
      <c r="P2074" s="168" t="s">
        <v>1415</v>
      </c>
      <c r="Q2074" s="168">
        <v>0</v>
      </c>
      <c r="R2074" s="168">
        <v>0</v>
      </c>
      <c r="S2074" s="168">
        <v>0</v>
      </c>
      <c r="T2074" s="168">
        <v>0</v>
      </c>
      <c r="U2074" s="168" t="s">
        <v>1215</v>
      </c>
      <c r="V2074" s="168" t="s">
        <v>1416</v>
      </c>
      <c r="W2074" s="168" t="s">
        <v>1165</v>
      </c>
      <c r="X2074" s="183" t="s">
        <v>1160</v>
      </c>
      <c r="Y2074" s="168" t="s">
        <v>55</v>
      </c>
      <c r="Z2074" s="170">
        <v>2017011000179</v>
      </c>
      <c r="AA2074" s="170" t="s">
        <v>1238</v>
      </c>
      <c r="AB2074" s="169" t="s">
        <v>1224</v>
      </c>
      <c r="AC2074" s="169" t="s">
        <v>1225</v>
      </c>
      <c r="AD2074" s="170">
        <v>3202010</v>
      </c>
      <c r="AE2074" s="169" t="s">
        <v>1226</v>
      </c>
      <c r="AF2074" s="169" t="s">
        <v>1264</v>
      </c>
      <c r="AG2074" s="168" t="s">
        <v>1147</v>
      </c>
      <c r="AH2074" s="192"/>
    </row>
    <row r="2075" spans="1:34" ht="98.25" customHeight="1" x14ac:dyDescent="0.25">
      <c r="A2075" s="192"/>
      <c r="B2075" s="168" t="s">
        <v>1314</v>
      </c>
      <c r="C2075" s="168" t="s">
        <v>1414</v>
      </c>
      <c r="D2075" s="168" t="s">
        <v>1465</v>
      </c>
      <c r="E2075" s="183" t="s">
        <v>1465</v>
      </c>
      <c r="F2075" s="168" t="s">
        <v>1324</v>
      </c>
      <c r="G2075" s="183" t="s">
        <v>1325</v>
      </c>
      <c r="H2075" s="168" t="s">
        <v>1471</v>
      </c>
      <c r="I2075" s="168" t="s">
        <v>1118</v>
      </c>
      <c r="J2075" s="186">
        <v>34000000</v>
      </c>
      <c r="K2075" s="185"/>
      <c r="L2075" s="168"/>
      <c r="M2075" s="185"/>
      <c r="N2075" s="168"/>
      <c r="O2075" s="168" t="s">
        <v>1133</v>
      </c>
      <c r="P2075" s="168" t="s">
        <v>1415</v>
      </c>
      <c r="Q2075" s="168">
        <v>0</v>
      </c>
      <c r="R2075" s="168">
        <v>0</v>
      </c>
      <c r="S2075" s="168">
        <v>0</v>
      </c>
      <c r="T2075" s="168">
        <v>0</v>
      </c>
      <c r="U2075" s="168" t="s">
        <v>1215</v>
      </c>
      <c r="V2075" s="168" t="s">
        <v>1416</v>
      </c>
      <c r="W2075" s="168" t="s">
        <v>1165</v>
      </c>
      <c r="X2075" s="183" t="s">
        <v>1160</v>
      </c>
      <c r="Y2075" s="168" t="s">
        <v>55</v>
      </c>
      <c r="Z2075" s="170">
        <v>2017011000179</v>
      </c>
      <c r="AA2075" s="170" t="s">
        <v>1238</v>
      </c>
      <c r="AB2075" s="169" t="s">
        <v>1224</v>
      </c>
      <c r="AC2075" s="169" t="s">
        <v>1225</v>
      </c>
      <c r="AD2075" s="170">
        <v>3202010</v>
      </c>
      <c r="AE2075" s="169" t="s">
        <v>1226</v>
      </c>
      <c r="AF2075" s="169" t="s">
        <v>1264</v>
      </c>
      <c r="AG2075" s="168" t="s">
        <v>1147</v>
      </c>
      <c r="AH2075" s="192"/>
    </row>
    <row r="2076" spans="1:34" ht="98.25" customHeight="1" x14ac:dyDescent="0.25">
      <c r="A2076" s="192"/>
      <c r="B2076" s="168" t="s">
        <v>1314</v>
      </c>
      <c r="C2076" s="168" t="s">
        <v>1414</v>
      </c>
      <c r="D2076" s="168" t="s">
        <v>1465</v>
      </c>
      <c r="E2076" s="183" t="s">
        <v>1465</v>
      </c>
      <c r="F2076" s="168" t="s">
        <v>1324</v>
      </c>
      <c r="G2076" s="183" t="s">
        <v>1325</v>
      </c>
      <c r="H2076" s="168" t="s">
        <v>1471</v>
      </c>
      <c r="I2076" s="168" t="s">
        <v>1118</v>
      </c>
      <c r="J2076" s="186">
        <v>6000000</v>
      </c>
      <c r="K2076" s="185"/>
      <c r="L2076" s="168"/>
      <c r="M2076" s="185"/>
      <c r="N2076" s="168"/>
      <c r="O2076" s="168" t="s">
        <v>1133</v>
      </c>
      <c r="P2076" s="168" t="s">
        <v>1415</v>
      </c>
      <c r="Q2076" s="168"/>
      <c r="R2076" s="168"/>
      <c r="S2076" s="168"/>
      <c r="T2076" s="168"/>
      <c r="U2076" s="168" t="s">
        <v>1215</v>
      </c>
      <c r="V2076" s="168" t="s">
        <v>1416</v>
      </c>
      <c r="W2076" s="168" t="s">
        <v>1165</v>
      </c>
      <c r="X2076" s="183" t="s">
        <v>1160</v>
      </c>
      <c r="Y2076" s="168" t="s">
        <v>55</v>
      </c>
      <c r="Z2076" s="170">
        <v>2017011000179</v>
      </c>
      <c r="AA2076" s="170" t="s">
        <v>1238</v>
      </c>
      <c r="AB2076" s="169" t="s">
        <v>1224</v>
      </c>
      <c r="AC2076" s="169" t="s">
        <v>1225</v>
      </c>
      <c r="AD2076" s="170">
        <v>3202010</v>
      </c>
      <c r="AE2076" s="169" t="s">
        <v>1226</v>
      </c>
      <c r="AF2076" s="169" t="s">
        <v>1264</v>
      </c>
      <c r="AG2076" s="168" t="s">
        <v>1147</v>
      </c>
      <c r="AH2076" s="192"/>
    </row>
    <row r="2077" spans="1:34" ht="98.25" customHeight="1" x14ac:dyDescent="0.25">
      <c r="A2077" s="192"/>
      <c r="B2077" s="168" t="s">
        <v>1314</v>
      </c>
      <c r="C2077" s="168" t="s">
        <v>1414</v>
      </c>
      <c r="D2077" s="168" t="s">
        <v>1465</v>
      </c>
      <c r="E2077" s="183" t="s">
        <v>1465</v>
      </c>
      <c r="F2077" s="168" t="s">
        <v>1324</v>
      </c>
      <c r="G2077" s="183" t="s">
        <v>1325</v>
      </c>
      <c r="H2077" s="168" t="s">
        <v>1471</v>
      </c>
      <c r="I2077" s="168" t="s">
        <v>1118</v>
      </c>
      <c r="J2077" s="186">
        <v>74000000</v>
      </c>
      <c r="K2077" s="185"/>
      <c r="L2077" s="168"/>
      <c r="M2077" s="185"/>
      <c r="N2077" s="168"/>
      <c r="O2077" s="168" t="s">
        <v>1133</v>
      </c>
      <c r="P2077" s="168" t="s">
        <v>1415</v>
      </c>
      <c r="Q2077" s="168">
        <v>0</v>
      </c>
      <c r="R2077" s="168">
        <v>0</v>
      </c>
      <c r="S2077" s="168">
        <v>0</v>
      </c>
      <c r="T2077" s="168">
        <v>0</v>
      </c>
      <c r="U2077" s="168" t="s">
        <v>1215</v>
      </c>
      <c r="V2077" s="168" t="s">
        <v>1416</v>
      </c>
      <c r="W2077" s="168" t="s">
        <v>1165</v>
      </c>
      <c r="X2077" s="183" t="s">
        <v>1160</v>
      </c>
      <c r="Y2077" s="168" t="s">
        <v>55</v>
      </c>
      <c r="Z2077" s="170">
        <v>2017011000179</v>
      </c>
      <c r="AA2077" s="170" t="s">
        <v>1238</v>
      </c>
      <c r="AB2077" s="169" t="s">
        <v>1224</v>
      </c>
      <c r="AC2077" s="169" t="s">
        <v>1225</v>
      </c>
      <c r="AD2077" s="170">
        <v>3202010</v>
      </c>
      <c r="AE2077" s="169" t="s">
        <v>1226</v>
      </c>
      <c r="AF2077" s="169" t="s">
        <v>1264</v>
      </c>
      <c r="AG2077" s="168" t="s">
        <v>1147</v>
      </c>
      <c r="AH2077" s="192"/>
    </row>
    <row r="2078" spans="1:34" ht="98.25" customHeight="1" x14ac:dyDescent="0.25">
      <c r="A2078" s="192"/>
      <c r="B2078" s="168" t="s">
        <v>1314</v>
      </c>
      <c r="C2078" s="168" t="s">
        <v>1414</v>
      </c>
      <c r="D2078" s="168" t="s">
        <v>1465</v>
      </c>
      <c r="E2078" s="183" t="s">
        <v>1465</v>
      </c>
      <c r="F2078" s="168" t="s">
        <v>1324</v>
      </c>
      <c r="G2078" s="183" t="s">
        <v>1325</v>
      </c>
      <c r="H2078" s="168" t="s">
        <v>1471</v>
      </c>
      <c r="I2078" s="168" t="s">
        <v>1118</v>
      </c>
      <c r="J2078" s="186">
        <v>90641188</v>
      </c>
      <c r="K2078" s="185"/>
      <c r="L2078" s="168"/>
      <c r="M2078" s="185"/>
      <c r="N2078" s="168"/>
      <c r="O2078" s="168" t="s">
        <v>1133</v>
      </c>
      <c r="P2078" s="168" t="s">
        <v>1415</v>
      </c>
      <c r="Q2078" s="168">
        <v>0</v>
      </c>
      <c r="R2078" s="168">
        <v>0</v>
      </c>
      <c r="S2078" s="168">
        <v>0</v>
      </c>
      <c r="T2078" s="168">
        <v>0</v>
      </c>
      <c r="U2078" s="168" t="s">
        <v>1215</v>
      </c>
      <c r="V2078" s="168" t="s">
        <v>1416</v>
      </c>
      <c r="W2078" s="168" t="s">
        <v>1165</v>
      </c>
      <c r="X2078" s="183" t="s">
        <v>1160</v>
      </c>
      <c r="Y2078" s="168" t="s">
        <v>55</v>
      </c>
      <c r="Z2078" s="170">
        <v>2017011000179</v>
      </c>
      <c r="AA2078" s="170" t="s">
        <v>1238</v>
      </c>
      <c r="AB2078" s="169" t="s">
        <v>1224</v>
      </c>
      <c r="AC2078" s="169" t="s">
        <v>1225</v>
      </c>
      <c r="AD2078" s="170">
        <v>3202010</v>
      </c>
      <c r="AE2078" s="169" t="s">
        <v>1226</v>
      </c>
      <c r="AF2078" s="169" t="s">
        <v>1264</v>
      </c>
      <c r="AG2078" s="168" t="s">
        <v>1147</v>
      </c>
      <c r="AH2078" s="192"/>
    </row>
    <row r="2079" spans="1:34" ht="98.25" customHeight="1" x14ac:dyDescent="0.25">
      <c r="A2079" s="192"/>
      <c r="B2079" s="168" t="s">
        <v>1314</v>
      </c>
      <c r="C2079" s="168" t="s">
        <v>1414</v>
      </c>
      <c r="D2079" s="168" t="s">
        <v>1465</v>
      </c>
      <c r="E2079" s="183" t="s">
        <v>1465</v>
      </c>
      <c r="F2079" s="168" t="s">
        <v>1324</v>
      </c>
      <c r="G2079" s="183" t="s">
        <v>1325</v>
      </c>
      <c r="H2079" s="168" t="s">
        <v>1471</v>
      </c>
      <c r="I2079" s="168" t="s">
        <v>1118</v>
      </c>
      <c r="J2079" s="186">
        <v>35000000</v>
      </c>
      <c r="K2079" s="185"/>
      <c r="L2079" s="168"/>
      <c r="M2079" s="185"/>
      <c r="N2079" s="168"/>
      <c r="O2079" s="168" t="s">
        <v>1133</v>
      </c>
      <c r="P2079" s="168" t="s">
        <v>1415</v>
      </c>
      <c r="Q2079" s="168">
        <v>0</v>
      </c>
      <c r="R2079" s="168">
        <v>0</v>
      </c>
      <c r="S2079" s="168">
        <v>0</v>
      </c>
      <c r="T2079" s="168">
        <v>0</v>
      </c>
      <c r="U2079" s="168" t="s">
        <v>1215</v>
      </c>
      <c r="V2079" s="168" t="s">
        <v>1416</v>
      </c>
      <c r="W2079" s="168" t="s">
        <v>1165</v>
      </c>
      <c r="X2079" s="183" t="s">
        <v>1160</v>
      </c>
      <c r="Y2079" s="168" t="s">
        <v>55</v>
      </c>
      <c r="Z2079" s="170">
        <v>2017011000179</v>
      </c>
      <c r="AA2079" s="170" t="s">
        <v>1238</v>
      </c>
      <c r="AB2079" s="169" t="s">
        <v>1224</v>
      </c>
      <c r="AC2079" s="169" t="s">
        <v>1225</v>
      </c>
      <c r="AD2079" s="170">
        <v>3202010</v>
      </c>
      <c r="AE2079" s="169" t="s">
        <v>1226</v>
      </c>
      <c r="AF2079" s="169" t="s">
        <v>1264</v>
      </c>
      <c r="AG2079" s="168" t="s">
        <v>1192</v>
      </c>
      <c r="AH2079" s="192"/>
    </row>
    <row r="2080" spans="1:34" ht="98.25" customHeight="1" x14ac:dyDescent="0.25">
      <c r="A2080" s="192"/>
      <c r="B2080" s="168" t="s">
        <v>1314</v>
      </c>
      <c r="C2080" s="168" t="s">
        <v>1414</v>
      </c>
      <c r="D2080" s="168" t="s">
        <v>1465</v>
      </c>
      <c r="E2080" s="183" t="s">
        <v>1465</v>
      </c>
      <c r="F2080" s="168" t="s">
        <v>1324</v>
      </c>
      <c r="G2080" s="183" t="s">
        <v>1325</v>
      </c>
      <c r="H2080" s="168" t="s">
        <v>1471</v>
      </c>
      <c r="I2080" s="168" t="s">
        <v>1118</v>
      </c>
      <c r="J2080" s="186">
        <v>191732800</v>
      </c>
      <c r="K2080" s="185"/>
      <c r="L2080" s="168"/>
      <c r="M2080" s="185"/>
      <c r="N2080" s="168"/>
      <c r="O2080" s="168" t="s">
        <v>1133</v>
      </c>
      <c r="P2080" s="168" t="s">
        <v>1415</v>
      </c>
      <c r="Q2080" s="168">
        <v>0</v>
      </c>
      <c r="R2080" s="168">
        <v>0</v>
      </c>
      <c r="S2080" s="168">
        <v>0</v>
      </c>
      <c r="T2080" s="168">
        <v>0</v>
      </c>
      <c r="U2080" s="168" t="s">
        <v>1215</v>
      </c>
      <c r="V2080" s="168" t="s">
        <v>1416</v>
      </c>
      <c r="W2080" s="168" t="s">
        <v>1165</v>
      </c>
      <c r="X2080" s="183" t="s">
        <v>1160</v>
      </c>
      <c r="Y2080" s="168" t="s">
        <v>55</v>
      </c>
      <c r="Z2080" s="170">
        <v>2017011000179</v>
      </c>
      <c r="AA2080" s="170" t="s">
        <v>1238</v>
      </c>
      <c r="AB2080" s="169" t="s">
        <v>1224</v>
      </c>
      <c r="AC2080" s="169" t="s">
        <v>1225</v>
      </c>
      <c r="AD2080" s="170">
        <v>3202010</v>
      </c>
      <c r="AE2080" s="169" t="s">
        <v>1226</v>
      </c>
      <c r="AF2080" s="169" t="s">
        <v>1264</v>
      </c>
      <c r="AG2080" s="168" t="s">
        <v>1147</v>
      </c>
      <c r="AH2080" s="192"/>
    </row>
    <row r="2081" spans="1:34" ht="98.25" customHeight="1" x14ac:dyDescent="0.25">
      <c r="A2081" s="192"/>
      <c r="B2081" s="168" t="s">
        <v>1314</v>
      </c>
      <c r="C2081" s="168" t="s">
        <v>1414</v>
      </c>
      <c r="D2081" s="168" t="s">
        <v>1465</v>
      </c>
      <c r="E2081" s="183" t="s">
        <v>1465</v>
      </c>
      <c r="F2081" s="168" t="s">
        <v>1324</v>
      </c>
      <c r="G2081" s="183" t="s">
        <v>1325</v>
      </c>
      <c r="H2081" s="168" t="s">
        <v>1471</v>
      </c>
      <c r="I2081" s="168" t="s">
        <v>1118</v>
      </c>
      <c r="J2081" s="186">
        <v>12312000</v>
      </c>
      <c r="K2081" s="185"/>
      <c r="L2081" s="168"/>
      <c r="M2081" s="185"/>
      <c r="N2081" s="168"/>
      <c r="O2081" s="168" t="s">
        <v>1133</v>
      </c>
      <c r="P2081" s="168" t="s">
        <v>1415</v>
      </c>
      <c r="Q2081" s="168">
        <v>0</v>
      </c>
      <c r="R2081" s="168">
        <v>0</v>
      </c>
      <c r="S2081" s="168">
        <v>0</v>
      </c>
      <c r="T2081" s="168">
        <v>0</v>
      </c>
      <c r="U2081" s="168" t="s">
        <v>1215</v>
      </c>
      <c r="V2081" s="168" t="s">
        <v>1416</v>
      </c>
      <c r="W2081" s="168" t="s">
        <v>1165</v>
      </c>
      <c r="X2081" s="183" t="s">
        <v>1160</v>
      </c>
      <c r="Y2081" s="168" t="s">
        <v>55</v>
      </c>
      <c r="Z2081" s="170">
        <v>2017011000179</v>
      </c>
      <c r="AA2081" s="170" t="s">
        <v>1238</v>
      </c>
      <c r="AB2081" s="169" t="s">
        <v>1224</v>
      </c>
      <c r="AC2081" s="169" t="s">
        <v>1225</v>
      </c>
      <c r="AD2081" s="170">
        <v>3202010</v>
      </c>
      <c r="AE2081" s="169" t="s">
        <v>1226</v>
      </c>
      <c r="AF2081" s="169" t="s">
        <v>1264</v>
      </c>
      <c r="AG2081" s="168" t="s">
        <v>1147</v>
      </c>
      <c r="AH2081" s="192"/>
    </row>
    <row r="2082" spans="1:34" ht="98.25" customHeight="1" x14ac:dyDescent="0.25">
      <c r="A2082" s="192"/>
      <c r="B2082" s="168" t="s">
        <v>1314</v>
      </c>
      <c r="C2082" s="168" t="s">
        <v>1414</v>
      </c>
      <c r="D2082" s="168" t="s">
        <v>1465</v>
      </c>
      <c r="E2082" s="183" t="s">
        <v>1465</v>
      </c>
      <c r="F2082" s="168" t="s">
        <v>1324</v>
      </c>
      <c r="G2082" s="183" t="s">
        <v>1325</v>
      </c>
      <c r="H2082" s="168" t="s">
        <v>1471</v>
      </c>
      <c r="I2082" s="168" t="s">
        <v>1118</v>
      </c>
      <c r="J2082" s="186">
        <v>45000000</v>
      </c>
      <c r="K2082" s="185"/>
      <c r="L2082" s="168"/>
      <c r="M2082" s="185"/>
      <c r="N2082" s="168"/>
      <c r="O2082" s="168" t="s">
        <v>1133</v>
      </c>
      <c r="P2082" s="168" t="s">
        <v>1415</v>
      </c>
      <c r="Q2082" s="168">
        <v>0</v>
      </c>
      <c r="R2082" s="168">
        <v>0</v>
      </c>
      <c r="S2082" s="168">
        <v>0</v>
      </c>
      <c r="T2082" s="168">
        <v>0</v>
      </c>
      <c r="U2082" s="168" t="s">
        <v>1215</v>
      </c>
      <c r="V2082" s="168" t="s">
        <v>1416</v>
      </c>
      <c r="W2082" s="168" t="s">
        <v>1165</v>
      </c>
      <c r="X2082" s="183" t="s">
        <v>1160</v>
      </c>
      <c r="Y2082" s="168" t="s">
        <v>55</v>
      </c>
      <c r="Z2082" s="170">
        <v>2017011000179</v>
      </c>
      <c r="AA2082" s="170" t="s">
        <v>1238</v>
      </c>
      <c r="AB2082" s="169" t="s">
        <v>1224</v>
      </c>
      <c r="AC2082" s="169" t="s">
        <v>1225</v>
      </c>
      <c r="AD2082" s="170">
        <v>3202010</v>
      </c>
      <c r="AE2082" s="169" t="s">
        <v>1226</v>
      </c>
      <c r="AF2082" s="169" t="s">
        <v>1264</v>
      </c>
      <c r="AG2082" s="168" t="s">
        <v>1147</v>
      </c>
      <c r="AH2082" s="192"/>
    </row>
    <row r="2083" spans="1:34" ht="98.25" customHeight="1" x14ac:dyDescent="0.25">
      <c r="A2083" s="192"/>
      <c r="B2083" s="168" t="s">
        <v>1314</v>
      </c>
      <c r="C2083" s="168" t="s">
        <v>1414</v>
      </c>
      <c r="D2083" s="168" t="s">
        <v>1465</v>
      </c>
      <c r="E2083" s="183" t="s">
        <v>1465</v>
      </c>
      <c r="F2083" s="168" t="s">
        <v>1324</v>
      </c>
      <c r="G2083" s="183" t="s">
        <v>1325</v>
      </c>
      <c r="H2083" s="168" t="s">
        <v>1471</v>
      </c>
      <c r="I2083" s="168" t="s">
        <v>1118</v>
      </c>
      <c r="J2083" s="186">
        <v>42280000</v>
      </c>
      <c r="K2083" s="185"/>
      <c r="L2083" s="168"/>
      <c r="M2083" s="185"/>
      <c r="N2083" s="168"/>
      <c r="O2083" s="168" t="s">
        <v>1133</v>
      </c>
      <c r="P2083" s="168" t="s">
        <v>1415</v>
      </c>
      <c r="Q2083" s="168">
        <v>0</v>
      </c>
      <c r="R2083" s="168">
        <v>0</v>
      </c>
      <c r="S2083" s="168">
        <v>0</v>
      </c>
      <c r="T2083" s="168">
        <v>0</v>
      </c>
      <c r="U2083" s="168" t="s">
        <v>1215</v>
      </c>
      <c r="V2083" s="168" t="s">
        <v>1416</v>
      </c>
      <c r="W2083" s="168" t="s">
        <v>1165</v>
      </c>
      <c r="X2083" s="183" t="s">
        <v>1160</v>
      </c>
      <c r="Y2083" s="168" t="s">
        <v>55</v>
      </c>
      <c r="Z2083" s="170">
        <v>2017011000179</v>
      </c>
      <c r="AA2083" s="170" t="s">
        <v>1238</v>
      </c>
      <c r="AB2083" s="169" t="s">
        <v>1224</v>
      </c>
      <c r="AC2083" s="169" t="s">
        <v>1225</v>
      </c>
      <c r="AD2083" s="170">
        <v>3202010</v>
      </c>
      <c r="AE2083" s="169" t="s">
        <v>1226</v>
      </c>
      <c r="AF2083" s="169" t="s">
        <v>1264</v>
      </c>
      <c r="AG2083" s="168" t="s">
        <v>1151</v>
      </c>
      <c r="AH2083" s="192"/>
    </row>
    <row r="2084" spans="1:34" ht="98.25" customHeight="1" x14ac:dyDescent="0.25">
      <c r="A2084" s="192"/>
      <c r="B2084" s="168" t="s">
        <v>1314</v>
      </c>
      <c r="C2084" s="168" t="s">
        <v>1414</v>
      </c>
      <c r="D2084" s="168" t="s">
        <v>1465</v>
      </c>
      <c r="E2084" s="183" t="s">
        <v>1465</v>
      </c>
      <c r="F2084" s="168" t="s">
        <v>1324</v>
      </c>
      <c r="G2084" s="183" t="s">
        <v>1325</v>
      </c>
      <c r="H2084" s="168" t="s">
        <v>1471</v>
      </c>
      <c r="I2084" s="168" t="s">
        <v>1118</v>
      </c>
      <c r="J2084" s="186">
        <v>27340900</v>
      </c>
      <c r="K2084" s="185"/>
      <c r="L2084" s="168"/>
      <c r="M2084" s="185"/>
      <c r="N2084" s="168"/>
      <c r="O2084" s="168" t="s">
        <v>1133</v>
      </c>
      <c r="P2084" s="168" t="s">
        <v>1415</v>
      </c>
      <c r="Q2084" s="168">
        <v>0</v>
      </c>
      <c r="R2084" s="168">
        <v>0</v>
      </c>
      <c r="S2084" s="168">
        <v>0</v>
      </c>
      <c r="T2084" s="168">
        <v>0</v>
      </c>
      <c r="U2084" s="168" t="s">
        <v>1215</v>
      </c>
      <c r="V2084" s="168" t="s">
        <v>1416</v>
      </c>
      <c r="W2084" s="168" t="s">
        <v>1165</v>
      </c>
      <c r="X2084" s="183" t="s">
        <v>1160</v>
      </c>
      <c r="Y2084" s="168" t="s">
        <v>55</v>
      </c>
      <c r="Z2084" s="170">
        <v>2017011000179</v>
      </c>
      <c r="AA2084" s="170" t="s">
        <v>1238</v>
      </c>
      <c r="AB2084" s="169" t="s">
        <v>1224</v>
      </c>
      <c r="AC2084" s="169" t="s">
        <v>1225</v>
      </c>
      <c r="AD2084" s="170">
        <v>3202010</v>
      </c>
      <c r="AE2084" s="169" t="s">
        <v>1226</v>
      </c>
      <c r="AF2084" s="169" t="s">
        <v>1264</v>
      </c>
      <c r="AG2084" s="168" t="s">
        <v>1151</v>
      </c>
      <c r="AH2084" s="192"/>
    </row>
    <row r="2085" spans="1:34" ht="98.25" customHeight="1" x14ac:dyDescent="0.25">
      <c r="A2085" s="192"/>
      <c r="B2085" s="168" t="s">
        <v>1314</v>
      </c>
      <c r="C2085" s="168" t="s">
        <v>1414</v>
      </c>
      <c r="D2085" s="168" t="s">
        <v>1465</v>
      </c>
      <c r="E2085" s="183" t="s">
        <v>1465</v>
      </c>
      <c r="F2085" s="168" t="s">
        <v>1324</v>
      </c>
      <c r="G2085" s="183" t="s">
        <v>1325</v>
      </c>
      <c r="H2085" s="168" t="s">
        <v>1471</v>
      </c>
      <c r="I2085" s="168" t="s">
        <v>1118</v>
      </c>
      <c r="J2085" s="186">
        <v>6365200</v>
      </c>
      <c r="K2085" s="185"/>
      <c r="L2085" s="168"/>
      <c r="M2085" s="185"/>
      <c r="N2085" s="168"/>
      <c r="O2085" s="168" t="s">
        <v>1133</v>
      </c>
      <c r="P2085" s="168" t="s">
        <v>1415</v>
      </c>
      <c r="Q2085" s="168">
        <v>0</v>
      </c>
      <c r="R2085" s="168">
        <v>0</v>
      </c>
      <c r="S2085" s="168">
        <v>0</v>
      </c>
      <c r="T2085" s="168">
        <v>0</v>
      </c>
      <c r="U2085" s="168" t="s">
        <v>1215</v>
      </c>
      <c r="V2085" s="168" t="s">
        <v>1416</v>
      </c>
      <c r="W2085" s="168" t="s">
        <v>1165</v>
      </c>
      <c r="X2085" s="183" t="s">
        <v>1160</v>
      </c>
      <c r="Y2085" s="168" t="s">
        <v>55</v>
      </c>
      <c r="Z2085" s="170">
        <v>2017011000179</v>
      </c>
      <c r="AA2085" s="170" t="s">
        <v>1238</v>
      </c>
      <c r="AB2085" s="169" t="s">
        <v>1224</v>
      </c>
      <c r="AC2085" s="169" t="s">
        <v>1225</v>
      </c>
      <c r="AD2085" s="170">
        <v>3202010</v>
      </c>
      <c r="AE2085" s="169" t="s">
        <v>1226</v>
      </c>
      <c r="AF2085" s="169" t="s">
        <v>1264</v>
      </c>
      <c r="AG2085" s="168" t="s">
        <v>1151</v>
      </c>
      <c r="AH2085" s="192"/>
    </row>
    <row r="2086" spans="1:34" ht="98.25" customHeight="1" x14ac:dyDescent="0.25">
      <c r="A2086" s="192"/>
      <c r="B2086" s="168" t="s">
        <v>1314</v>
      </c>
      <c r="C2086" s="168" t="s">
        <v>1414</v>
      </c>
      <c r="D2086" s="168" t="s">
        <v>1465</v>
      </c>
      <c r="E2086" s="183" t="s">
        <v>1465</v>
      </c>
      <c r="F2086" s="168" t="s">
        <v>1324</v>
      </c>
      <c r="G2086" s="183" t="s">
        <v>1325</v>
      </c>
      <c r="H2086" s="168" t="s">
        <v>1471</v>
      </c>
      <c r="I2086" s="168" t="s">
        <v>1118</v>
      </c>
      <c r="J2086" s="186">
        <v>27056000</v>
      </c>
      <c r="K2086" s="185"/>
      <c r="L2086" s="168"/>
      <c r="M2086" s="185"/>
      <c r="N2086" s="168"/>
      <c r="O2086" s="168" t="s">
        <v>1133</v>
      </c>
      <c r="P2086" s="168" t="s">
        <v>1415</v>
      </c>
      <c r="Q2086" s="168">
        <v>0</v>
      </c>
      <c r="R2086" s="168">
        <v>0</v>
      </c>
      <c r="S2086" s="168">
        <v>0</v>
      </c>
      <c r="T2086" s="168">
        <v>0</v>
      </c>
      <c r="U2086" s="168" t="s">
        <v>1215</v>
      </c>
      <c r="V2086" s="168" t="s">
        <v>1416</v>
      </c>
      <c r="W2086" s="168" t="s">
        <v>1165</v>
      </c>
      <c r="X2086" s="183" t="s">
        <v>1160</v>
      </c>
      <c r="Y2086" s="168" t="s">
        <v>55</v>
      </c>
      <c r="Z2086" s="170">
        <v>2017011000179</v>
      </c>
      <c r="AA2086" s="170" t="s">
        <v>1238</v>
      </c>
      <c r="AB2086" s="169" t="s">
        <v>1224</v>
      </c>
      <c r="AC2086" s="169" t="s">
        <v>1225</v>
      </c>
      <c r="AD2086" s="170">
        <v>3202010</v>
      </c>
      <c r="AE2086" s="169" t="s">
        <v>1226</v>
      </c>
      <c r="AF2086" s="169" t="s">
        <v>1264</v>
      </c>
      <c r="AG2086" s="168" t="s">
        <v>1151</v>
      </c>
      <c r="AH2086" s="192"/>
    </row>
    <row r="2087" spans="1:34" ht="98.25" customHeight="1" x14ac:dyDescent="0.25">
      <c r="A2087" s="192"/>
      <c r="B2087" s="168" t="s">
        <v>1314</v>
      </c>
      <c r="C2087" s="168" t="s">
        <v>1414</v>
      </c>
      <c r="D2087" s="168" t="s">
        <v>1465</v>
      </c>
      <c r="E2087" s="183" t="s">
        <v>1465</v>
      </c>
      <c r="F2087" s="168" t="s">
        <v>1324</v>
      </c>
      <c r="G2087" s="183" t="s">
        <v>1325</v>
      </c>
      <c r="H2087" s="168" t="s">
        <v>1471</v>
      </c>
      <c r="I2087" s="168" t="s">
        <v>1118</v>
      </c>
      <c r="J2087" s="186">
        <v>18251667</v>
      </c>
      <c r="K2087" s="185"/>
      <c r="L2087" s="168"/>
      <c r="M2087" s="185"/>
      <c r="N2087" s="168"/>
      <c r="O2087" s="168" t="s">
        <v>1133</v>
      </c>
      <c r="P2087" s="168" t="s">
        <v>1415</v>
      </c>
      <c r="Q2087" s="168">
        <v>0</v>
      </c>
      <c r="R2087" s="168">
        <v>0</v>
      </c>
      <c r="S2087" s="168">
        <v>0</v>
      </c>
      <c r="T2087" s="168">
        <v>0</v>
      </c>
      <c r="U2087" s="168" t="s">
        <v>1215</v>
      </c>
      <c r="V2087" s="168" t="s">
        <v>1416</v>
      </c>
      <c r="W2087" s="168" t="s">
        <v>1165</v>
      </c>
      <c r="X2087" s="183" t="s">
        <v>1160</v>
      </c>
      <c r="Y2087" s="168" t="s">
        <v>55</v>
      </c>
      <c r="Z2087" s="170">
        <v>2017011000179</v>
      </c>
      <c r="AA2087" s="170" t="s">
        <v>1238</v>
      </c>
      <c r="AB2087" s="169" t="s">
        <v>1224</v>
      </c>
      <c r="AC2087" s="169" t="s">
        <v>1225</v>
      </c>
      <c r="AD2087" s="170">
        <v>3202010</v>
      </c>
      <c r="AE2087" s="169" t="s">
        <v>1226</v>
      </c>
      <c r="AF2087" s="169" t="s">
        <v>1264</v>
      </c>
      <c r="AG2087" s="168" t="s">
        <v>1151</v>
      </c>
      <c r="AH2087" s="192"/>
    </row>
    <row r="2088" spans="1:34" ht="98.25" customHeight="1" x14ac:dyDescent="0.25">
      <c r="A2088" s="192"/>
      <c r="B2088" s="168" t="s">
        <v>1314</v>
      </c>
      <c r="C2088" s="168" t="s">
        <v>1414</v>
      </c>
      <c r="D2088" s="168" t="s">
        <v>1465</v>
      </c>
      <c r="E2088" s="183" t="s">
        <v>1465</v>
      </c>
      <c r="F2088" s="168" t="s">
        <v>1324</v>
      </c>
      <c r="G2088" s="183" t="s">
        <v>1325</v>
      </c>
      <c r="H2088" s="168" t="s">
        <v>1471</v>
      </c>
      <c r="I2088" s="168" t="s">
        <v>1118</v>
      </c>
      <c r="J2088" s="186">
        <v>73032000</v>
      </c>
      <c r="K2088" s="185"/>
      <c r="L2088" s="168"/>
      <c r="M2088" s="185"/>
      <c r="N2088" s="168"/>
      <c r="O2088" s="168" t="s">
        <v>1133</v>
      </c>
      <c r="P2088" s="168" t="s">
        <v>1415</v>
      </c>
      <c r="Q2088" s="168">
        <v>0</v>
      </c>
      <c r="R2088" s="168">
        <v>0</v>
      </c>
      <c r="S2088" s="168">
        <v>0</v>
      </c>
      <c r="T2088" s="168">
        <v>0</v>
      </c>
      <c r="U2088" s="168" t="s">
        <v>1215</v>
      </c>
      <c r="V2088" s="168" t="s">
        <v>1416</v>
      </c>
      <c r="W2088" s="168" t="s">
        <v>1165</v>
      </c>
      <c r="X2088" s="183" t="s">
        <v>1160</v>
      </c>
      <c r="Y2088" s="168" t="s">
        <v>55</v>
      </c>
      <c r="Z2088" s="170">
        <v>2017011000179</v>
      </c>
      <c r="AA2088" s="170" t="s">
        <v>1238</v>
      </c>
      <c r="AB2088" s="169" t="s">
        <v>1224</v>
      </c>
      <c r="AC2088" s="169" t="s">
        <v>1225</v>
      </c>
      <c r="AD2088" s="170">
        <v>3202010</v>
      </c>
      <c r="AE2088" s="169" t="s">
        <v>1226</v>
      </c>
      <c r="AF2088" s="169" t="s">
        <v>1264</v>
      </c>
      <c r="AG2088" s="168" t="s">
        <v>1151</v>
      </c>
      <c r="AH2088" s="192"/>
    </row>
    <row r="2089" spans="1:34" ht="98.25" customHeight="1" x14ac:dyDescent="0.25">
      <c r="A2089" s="192"/>
      <c r="B2089" s="168" t="s">
        <v>1314</v>
      </c>
      <c r="C2089" s="168" t="s">
        <v>1414</v>
      </c>
      <c r="D2089" s="168" t="s">
        <v>1465</v>
      </c>
      <c r="E2089" s="183" t="s">
        <v>1465</v>
      </c>
      <c r="F2089" s="168" t="s">
        <v>1324</v>
      </c>
      <c r="G2089" s="183" t="s">
        <v>1325</v>
      </c>
      <c r="H2089" s="168" t="s">
        <v>1471</v>
      </c>
      <c r="I2089" s="168" t="s">
        <v>1118</v>
      </c>
      <c r="J2089" s="186">
        <v>40000000</v>
      </c>
      <c r="K2089" s="185"/>
      <c r="L2089" s="168"/>
      <c r="M2089" s="185"/>
      <c r="N2089" s="168"/>
      <c r="O2089" s="168" t="s">
        <v>1133</v>
      </c>
      <c r="P2089" s="168" t="s">
        <v>1415</v>
      </c>
      <c r="Q2089" s="168">
        <v>0</v>
      </c>
      <c r="R2089" s="168">
        <v>0</v>
      </c>
      <c r="S2089" s="168">
        <v>0</v>
      </c>
      <c r="T2089" s="168">
        <v>0</v>
      </c>
      <c r="U2089" s="168" t="s">
        <v>1215</v>
      </c>
      <c r="V2089" s="168" t="s">
        <v>1416</v>
      </c>
      <c r="W2089" s="168" t="s">
        <v>1165</v>
      </c>
      <c r="X2089" s="183" t="s">
        <v>1160</v>
      </c>
      <c r="Y2089" s="168" t="s">
        <v>55</v>
      </c>
      <c r="Z2089" s="170">
        <v>2017011000179</v>
      </c>
      <c r="AA2089" s="170" t="s">
        <v>1238</v>
      </c>
      <c r="AB2089" s="169" t="s">
        <v>1224</v>
      </c>
      <c r="AC2089" s="169" t="s">
        <v>1225</v>
      </c>
      <c r="AD2089" s="170">
        <v>3202010</v>
      </c>
      <c r="AE2089" s="169" t="s">
        <v>1226</v>
      </c>
      <c r="AF2089" s="169" t="s">
        <v>1264</v>
      </c>
      <c r="AG2089" s="168" t="s">
        <v>1192</v>
      </c>
      <c r="AH2089" s="192"/>
    </row>
    <row r="2090" spans="1:34" ht="98.25" customHeight="1" x14ac:dyDescent="0.25">
      <c r="A2090" s="192"/>
      <c r="B2090" s="168" t="s">
        <v>1314</v>
      </c>
      <c r="C2090" s="168" t="s">
        <v>1414</v>
      </c>
      <c r="D2090" s="168" t="s">
        <v>1465</v>
      </c>
      <c r="E2090" s="183" t="s">
        <v>1465</v>
      </c>
      <c r="F2090" s="168" t="s">
        <v>1324</v>
      </c>
      <c r="G2090" s="183" t="s">
        <v>1325</v>
      </c>
      <c r="H2090" s="168" t="s">
        <v>1471</v>
      </c>
      <c r="I2090" s="168" t="s">
        <v>1118</v>
      </c>
      <c r="J2090" s="186">
        <v>80000000</v>
      </c>
      <c r="K2090" s="185"/>
      <c r="L2090" s="168"/>
      <c r="M2090" s="185"/>
      <c r="N2090" s="168"/>
      <c r="O2090" s="168" t="s">
        <v>1133</v>
      </c>
      <c r="P2090" s="168" t="s">
        <v>1415</v>
      </c>
      <c r="Q2090" s="168">
        <v>0</v>
      </c>
      <c r="R2090" s="168">
        <v>0</v>
      </c>
      <c r="S2090" s="168">
        <v>0</v>
      </c>
      <c r="T2090" s="168">
        <v>0</v>
      </c>
      <c r="U2090" s="168" t="s">
        <v>1215</v>
      </c>
      <c r="V2090" s="168" t="s">
        <v>1416</v>
      </c>
      <c r="W2090" s="168" t="s">
        <v>1165</v>
      </c>
      <c r="X2090" s="183" t="s">
        <v>1160</v>
      </c>
      <c r="Y2090" s="168" t="s">
        <v>55</v>
      </c>
      <c r="Z2090" s="170">
        <v>2017011000179</v>
      </c>
      <c r="AA2090" s="170" t="s">
        <v>1238</v>
      </c>
      <c r="AB2090" s="169" t="s">
        <v>1224</v>
      </c>
      <c r="AC2090" s="169" t="s">
        <v>1225</v>
      </c>
      <c r="AD2090" s="170">
        <v>3202010</v>
      </c>
      <c r="AE2090" s="169" t="s">
        <v>1226</v>
      </c>
      <c r="AF2090" s="169" t="s">
        <v>1264</v>
      </c>
      <c r="AG2090" s="168" t="s">
        <v>1151</v>
      </c>
      <c r="AH2090" s="192"/>
    </row>
    <row r="2091" spans="1:34" ht="98.25" customHeight="1" x14ac:dyDescent="0.25">
      <c r="A2091" s="192"/>
      <c r="B2091" s="168" t="s">
        <v>1314</v>
      </c>
      <c r="C2091" s="168" t="s">
        <v>1414</v>
      </c>
      <c r="D2091" s="168" t="s">
        <v>1465</v>
      </c>
      <c r="E2091" s="183" t="s">
        <v>1465</v>
      </c>
      <c r="F2091" s="168" t="s">
        <v>1324</v>
      </c>
      <c r="G2091" s="183" t="s">
        <v>1325</v>
      </c>
      <c r="H2091" s="168" t="s">
        <v>1471</v>
      </c>
      <c r="I2091" s="168" t="s">
        <v>1118</v>
      </c>
      <c r="J2091" s="186">
        <v>130000000</v>
      </c>
      <c r="K2091" s="185"/>
      <c r="L2091" s="168"/>
      <c r="M2091" s="185"/>
      <c r="N2091" s="168"/>
      <c r="O2091" s="168" t="s">
        <v>1133</v>
      </c>
      <c r="P2091" s="168" t="s">
        <v>1415</v>
      </c>
      <c r="Q2091" s="168">
        <v>0</v>
      </c>
      <c r="R2091" s="168">
        <v>0</v>
      </c>
      <c r="S2091" s="168">
        <v>0</v>
      </c>
      <c r="T2091" s="168">
        <v>0</v>
      </c>
      <c r="U2091" s="168" t="s">
        <v>1215</v>
      </c>
      <c r="V2091" s="168" t="s">
        <v>1416</v>
      </c>
      <c r="W2091" s="168" t="s">
        <v>1165</v>
      </c>
      <c r="X2091" s="183" t="s">
        <v>1160</v>
      </c>
      <c r="Y2091" s="168" t="s">
        <v>55</v>
      </c>
      <c r="Z2091" s="170">
        <v>2017011000179</v>
      </c>
      <c r="AA2091" s="170" t="s">
        <v>1238</v>
      </c>
      <c r="AB2091" s="169" t="s">
        <v>1224</v>
      </c>
      <c r="AC2091" s="169" t="s">
        <v>1225</v>
      </c>
      <c r="AD2091" s="170">
        <v>3202010</v>
      </c>
      <c r="AE2091" s="169" t="s">
        <v>1226</v>
      </c>
      <c r="AF2091" s="169" t="s">
        <v>1264</v>
      </c>
      <c r="AG2091" s="168" t="s">
        <v>1151</v>
      </c>
      <c r="AH2091" s="192"/>
    </row>
    <row r="2092" spans="1:34" ht="98.25" customHeight="1" x14ac:dyDescent="0.25">
      <c r="A2092" s="192"/>
      <c r="B2092" s="168" t="s">
        <v>1314</v>
      </c>
      <c r="C2092" s="168" t="s">
        <v>1414</v>
      </c>
      <c r="D2092" s="168" t="s">
        <v>1465</v>
      </c>
      <c r="E2092" s="183" t="s">
        <v>1465</v>
      </c>
      <c r="F2092" s="168" t="s">
        <v>1324</v>
      </c>
      <c r="G2092" s="183" t="s">
        <v>1325</v>
      </c>
      <c r="H2092" s="168" t="s">
        <v>1471</v>
      </c>
      <c r="I2092" s="168" t="s">
        <v>1118</v>
      </c>
      <c r="J2092" s="186">
        <v>13416000</v>
      </c>
      <c r="K2092" s="185"/>
      <c r="L2092" s="168"/>
      <c r="M2092" s="185"/>
      <c r="N2092" s="168"/>
      <c r="O2092" s="168" t="s">
        <v>1133</v>
      </c>
      <c r="P2092" s="168" t="s">
        <v>1415</v>
      </c>
      <c r="Q2092" s="168">
        <v>0</v>
      </c>
      <c r="R2092" s="168">
        <v>0</v>
      </c>
      <c r="S2092" s="168">
        <v>0</v>
      </c>
      <c r="T2092" s="168">
        <v>0</v>
      </c>
      <c r="U2092" s="168" t="s">
        <v>1215</v>
      </c>
      <c r="V2092" s="168" t="s">
        <v>1416</v>
      </c>
      <c r="W2092" s="168" t="s">
        <v>1165</v>
      </c>
      <c r="X2092" s="183" t="s">
        <v>1160</v>
      </c>
      <c r="Y2092" s="168" t="s">
        <v>55</v>
      </c>
      <c r="Z2092" s="170">
        <v>2017011000179</v>
      </c>
      <c r="AA2092" s="170" t="s">
        <v>1238</v>
      </c>
      <c r="AB2092" s="169" t="s">
        <v>1224</v>
      </c>
      <c r="AC2092" s="169" t="s">
        <v>1225</v>
      </c>
      <c r="AD2092" s="170">
        <v>3202010</v>
      </c>
      <c r="AE2092" s="169" t="s">
        <v>1226</v>
      </c>
      <c r="AF2092" s="169" t="s">
        <v>1264</v>
      </c>
      <c r="AG2092" s="168" t="s">
        <v>1151</v>
      </c>
      <c r="AH2092" s="192"/>
    </row>
    <row r="2093" spans="1:34" ht="98.25" customHeight="1" x14ac:dyDescent="0.25">
      <c r="A2093" s="192"/>
      <c r="B2093" s="168" t="s">
        <v>1314</v>
      </c>
      <c r="C2093" s="168" t="s">
        <v>1414</v>
      </c>
      <c r="D2093" s="168" t="s">
        <v>1465</v>
      </c>
      <c r="E2093" s="183" t="s">
        <v>1465</v>
      </c>
      <c r="F2093" s="168" t="s">
        <v>1324</v>
      </c>
      <c r="G2093" s="183" t="s">
        <v>1325</v>
      </c>
      <c r="H2093" s="168" t="s">
        <v>1471</v>
      </c>
      <c r="I2093" s="168" t="s">
        <v>1118</v>
      </c>
      <c r="J2093" s="186">
        <v>25123600</v>
      </c>
      <c r="K2093" s="185"/>
      <c r="L2093" s="168"/>
      <c r="M2093" s="185"/>
      <c r="N2093" s="168"/>
      <c r="O2093" s="168" t="s">
        <v>1133</v>
      </c>
      <c r="P2093" s="168" t="s">
        <v>1415</v>
      </c>
      <c r="Q2093" s="168">
        <v>0</v>
      </c>
      <c r="R2093" s="168">
        <v>0</v>
      </c>
      <c r="S2093" s="168">
        <v>0</v>
      </c>
      <c r="T2093" s="168">
        <v>0</v>
      </c>
      <c r="U2093" s="168" t="s">
        <v>1215</v>
      </c>
      <c r="V2093" s="168" t="s">
        <v>1416</v>
      </c>
      <c r="W2093" s="168" t="s">
        <v>1165</v>
      </c>
      <c r="X2093" s="183" t="s">
        <v>1160</v>
      </c>
      <c r="Y2093" s="168" t="s">
        <v>55</v>
      </c>
      <c r="Z2093" s="170">
        <v>2017011000179</v>
      </c>
      <c r="AA2093" s="170" t="s">
        <v>1238</v>
      </c>
      <c r="AB2093" s="169" t="s">
        <v>1224</v>
      </c>
      <c r="AC2093" s="169" t="s">
        <v>1225</v>
      </c>
      <c r="AD2093" s="170">
        <v>3202010</v>
      </c>
      <c r="AE2093" s="169" t="s">
        <v>1226</v>
      </c>
      <c r="AF2093" s="169" t="s">
        <v>1264</v>
      </c>
      <c r="AG2093" s="168" t="s">
        <v>1151</v>
      </c>
      <c r="AH2093" s="192"/>
    </row>
    <row r="2094" spans="1:34" ht="98.25" customHeight="1" x14ac:dyDescent="0.25">
      <c r="A2094" s="192"/>
      <c r="B2094" s="168" t="s">
        <v>1314</v>
      </c>
      <c r="C2094" s="168" t="s">
        <v>1414</v>
      </c>
      <c r="D2094" s="168" t="s">
        <v>1465</v>
      </c>
      <c r="E2094" s="183" t="s">
        <v>1465</v>
      </c>
      <c r="F2094" s="168" t="s">
        <v>1324</v>
      </c>
      <c r="G2094" s="183" t="s">
        <v>1325</v>
      </c>
      <c r="H2094" s="168" t="s">
        <v>1471</v>
      </c>
      <c r="I2094" s="168" t="s">
        <v>1118</v>
      </c>
      <c r="J2094" s="186">
        <v>142000000</v>
      </c>
      <c r="K2094" s="185"/>
      <c r="L2094" s="168"/>
      <c r="M2094" s="185"/>
      <c r="N2094" s="168"/>
      <c r="O2094" s="168" t="s">
        <v>1133</v>
      </c>
      <c r="P2094" s="168" t="s">
        <v>1415</v>
      </c>
      <c r="Q2094" s="168">
        <v>0</v>
      </c>
      <c r="R2094" s="168">
        <v>0</v>
      </c>
      <c r="S2094" s="168">
        <v>0</v>
      </c>
      <c r="T2094" s="168">
        <v>0</v>
      </c>
      <c r="U2094" s="168" t="s">
        <v>1215</v>
      </c>
      <c r="V2094" s="168" t="s">
        <v>1416</v>
      </c>
      <c r="W2094" s="168" t="s">
        <v>1165</v>
      </c>
      <c r="X2094" s="183" t="s">
        <v>1160</v>
      </c>
      <c r="Y2094" s="168" t="s">
        <v>55</v>
      </c>
      <c r="Z2094" s="170">
        <v>2017011000179</v>
      </c>
      <c r="AA2094" s="170" t="s">
        <v>1238</v>
      </c>
      <c r="AB2094" s="169" t="s">
        <v>1224</v>
      </c>
      <c r="AC2094" s="169" t="s">
        <v>1225</v>
      </c>
      <c r="AD2094" s="170">
        <v>3202010</v>
      </c>
      <c r="AE2094" s="169" t="s">
        <v>1226</v>
      </c>
      <c r="AF2094" s="169" t="s">
        <v>1264</v>
      </c>
      <c r="AG2094" s="168" t="s">
        <v>1147</v>
      </c>
      <c r="AH2094" s="192"/>
    </row>
    <row r="2095" spans="1:34" ht="98.25" customHeight="1" x14ac:dyDescent="0.25">
      <c r="A2095" s="192"/>
      <c r="B2095" s="168" t="s">
        <v>1314</v>
      </c>
      <c r="C2095" s="168" t="s">
        <v>1414</v>
      </c>
      <c r="D2095" s="168" t="s">
        <v>1465</v>
      </c>
      <c r="E2095" s="183" t="s">
        <v>1465</v>
      </c>
      <c r="F2095" s="168" t="s">
        <v>1223</v>
      </c>
      <c r="G2095" s="183" t="s">
        <v>1312</v>
      </c>
      <c r="H2095" s="168" t="s">
        <v>1117</v>
      </c>
      <c r="I2095" s="168" t="s">
        <v>1118</v>
      </c>
      <c r="J2095" s="186">
        <v>15800000</v>
      </c>
      <c r="K2095" s="185"/>
      <c r="L2095" s="168"/>
      <c r="M2095" s="185"/>
      <c r="N2095" s="168"/>
      <c r="O2095" s="168" t="s">
        <v>1133</v>
      </c>
      <c r="P2095" s="168" t="s">
        <v>1415</v>
      </c>
      <c r="Q2095" s="168"/>
      <c r="R2095" s="168"/>
      <c r="S2095" s="168"/>
      <c r="T2095" s="168"/>
      <c r="U2095" s="168" t="s">
        <v>1215</v>
      </c>
      <c r="V2095" s="168" t="s">
        <v>1416</v>
      </c>
      <c r="W2095" s="168" t="s">
        <v>1165</v>
      </c>
      <c r="X2095" s="183" t="s">
        <v>1160</v>
      </c>
      <c r="Y2095" s="168" t="s">
        <v>55</v>
      </c>
      <c r="Z2095" s="170">
        <v>2017011000179</v>
      </c>
      <c r="AA2095" s="170" t="s">
        <v>1238</v>
      </c>
      <c r="AB2095" s="169" t="s">
        <v>1224</v>
      </c>
      <c r="AC2095" s="169" t="s">
        <v>1225</v>
      </c>
      <c r="AD2095" s="170">
        <v>3202010</v>
      </c>
      <c r="AE2095" s="169" t="s">
        <v>1226</v>
      </c>
      <c r="AF2095" s="169" t="s">
        <v>1264</v>
      </c>
      <c r="AG2095" s="168" t="s">
        <v>1150</v>
      </c>
      <c r="AH2095" s="192"/>
    </row>
    <row r="2096" spans="1:34" ht="98.25" customHeight="1" x14ac:dyDescent="0.25">
      <c r="A2096" s="192"/>
      <c r="B2096" s="168" t="s">
        <v>1314</v>
      </c>
      <c r="C2096" s="168" t="s">
        <v>1414</v>
      </c>
      <c r="D2096" s="168" t="s">
        <v>1465</v>
      </c>
      <c r="E2096" s="183" t="s">
        <v>1465</v>
      </c>
      <c r="F2096" s="168" t="s">
        <v>1223</v>
      </c>
      <c r="G2096" s="183" t="s">
        <v>1312</v>
      </c>
      <c r="H2096" s="168" t="s">
        <v>1117</v>
      </c>
      <c r="I2096" s="168" t="s">
        <v>1118</v>
      </c>
      <c r="J2096" s="186">
        <v>700000</v>
      </c>
      <c r="K2096" s="185"/>
      <c r="L2096" s="168"/>
      <c r="M2096" s="185"/>
      <c r="N2096" s="168"/>
      <c r="O2096" s="168" t="s">
        <v>1133</v>
      </c>
      <c r="P2096" s="168" t="s">
        <v>1415</v>
      </c>
      <c r="Q2096" s="168"/>
      <c r="R2096" s="168"/>
      <c r="S2096" s="168"/>
      <c r="T2096" s="168"/>
      <c r="U2096" s="168" t="s">
        <v>1215</v>
      </c>
      <c r="V2096" s="168" t="s">
        <v>1416</v>
      </c>
      <c r="W2096" s="168" t="s">
        <v>1165</v>
      </c>
      <c r="X2096" s="183" t="s">
        <v>1160</v>
      </c>
      <c r="Y2096" s="168" t="s">
        <v>55</v>
      </c>
      <c r="Z2096" s="170">
        <v>2017011000179</v>
      </c>
      <c r="AA2096" s="170" t="s">
        <v>1238</v>
      </c>
      <c r="AB2096" s="169" t="s">
        <v>1224</v>
      </c>
      <c r="AC2096" s="169" t="s">
        <v>1225</v>
      </c>
      <c r="AD2096" s="170">
        <v>3202010</v>
      </c>
      <c r="AE2096" s="169" t="s">
        <v>1226</v>
      </c>
      <c r="AF2096" s="169" t="s">
        <v>1264</v>
      </c>
      <c r="AG2096" s="168" t="s">
        <v>1192</v>
      </c>
      <c r="AH2096" s="192"/>
    </row>
    <row r="2097" spans="1:34" ht="98.25" customHeight="1" x14ac:dyDescent="0.25">
      <c r="A2097" s="192"/>
      <c r="B2097" s="168" t="s">
        <v>1314</v>
      </c>
      <c r="C2097" s="168" t="s">
        <v>1414</v>
      </c>
      <c r="D2097" s="168" t="s">
        <v>1465</v>
      </c>
      <c r="E2097" s="183" t="s">
        <v>1465</v>
      </c>
      <c r="F2097" s="168" t="s">
        <v>1223</v>
      </c>
      <c r="G2097" s="183" t="s">
        <v>1312</v>
      </c>
      <c r="H2097" s="168" t="s">
        <v>1117</v>
      </c>
      <c r="I2097" s="168" t="s">
        <v>1118</v>
      </c>
      <c r="J2097" s="186">
        <v>13333333</v>
      </c>
      <c r="K2097" s="185"/>
      <c r="L2097" s="168"/>
      <c r="M2097" s="185"/>
      <c r="N2097" s="168"/>
      <c r="O2097" s="168" t="s">
        <v>1133</v>
      </c>
      <c r="P2097" s="168" t="s">
        <v>1415</v>
      </c>
      <c r="Q2097" s="168"/>
      <c r="R2097" s="168"/>
      <c r="S2097" s="168"/>
      <c r="T2097" s="168"/>
      <c r="U2097" s="168" t="s">
        <v>1215</v>
      </c>
      <c r="V2097" s="168" t="s">
        <v>1416</v>
      </c>
      <c r="W2097" s="168" t="s">
        <v>1165</v>
      </c>
      <c r="X2097" s="183" t="s">
        <v>1160</v>
      </c>
      <c r="Y2097" s="168" t="s">
        <v>55</v>
      </c>
      <c r="Z2097" s="170">
        <v>2017011000179</v>
      </c>
      <c r="AA2097" s="170" t="s">
        <v>1238</v>
      </c>
      <c r="AB2097" s="169" t="s">
        <v>1224</v>
      </c>
      <c r="AC2097" s="169" t="s">
        <v>1225</v>
      </c>
      <c r="AD2097" s="170">
        <v>3202010</v>
      </c>
      <c r="AE2097" s="169" t="s">
        <v>1226</v>
      </c>
      <c r="AF2097" s="169" t="s">
        <v>1264</v>
      </c>
      <c r="AG2097" s="168" t="s">
        <v>1151</v>
      </c>
      <c r="AH2097" s="192"/>
    </row>
    <row r="2098" spans="1:34" ht="98.25" customHeight="1" x14ac:dyDescent="0.25">
      <c r="A2098" s="192"/>
      <c r="B2098" s="168" t="s">
        <v>1314</v>
      </c>
      <c r="C2098" s="168" t="s">
        <v>1414</v>
      </c>
      <c r="D2098" s="168" t="s">
        <v>1465</v>
      </c>
      <c r="E2098" s="183" t="s">
        <v>1465</v>
      </c>
      <c r="F2098" s="168" t="s">
        <v>1152</v>
      </c>
      <c r="G2098" s="183" t="s">
        <v>1158</v>
      </c>
      <c r="H2098" s="168" t="s">
        <v>1320</v>
      </c>
      <c r="I2098" s="168" t="s">
        <v>1118</v>
      </c>
      <c r="J2098" s="186">
        <v>50000000</v>
      </c>
      <c r="K2098" s="185"/>
      <c r="L2098" s="168"/>
      <c r="M2098" s="185"/>
      <c r="N2098" s="168"/>
      <c r="O2098" s="168" t="s">
        <v>1199</v>
      </c>
      <c r="P2098" s="168" t="s">
        <v>1436</v>
      </c>
      <c r="Q2098" s="168"/>
      <c r="R2098" s="168"/>
      <c r="S2098" s="168"/>
      <c r="T2098" s="168"/>
      <c r="U2098" s="168" t="s">
        <v>1215</v>
      </c>
      <c r="V2098" s="168" t="s">
        <v>1437</v>
      </c>
      <c r="W2098" s="168" t="s">
        <v>1165</v>
      </c>
      <c r="X2098" s="183" t="s">
        <v>1160</v>
      </c>
      <c r="Y2098" s="168" t="s">
        <v>55</v>
      </c>
      <c r="Z2098" s="170">
        <v>2017011000179</v>
      </c>
      <c r="AA2098" s="170" t="s">
        <v>1238</v>
      </c>
      <c r="AB2098" s="169" t="s">
        <v>1179</v>
      </c>
      <c r="AC2098" s="169" t="s">
        <v>1180</v>
      </c>
      <c r="AD2098" s="170">
        <v>3202008</v>
      </c>
      <c r="AE2098" s="169" t="s">
        <v>1181</v>
      </c>
      <c r="AF2098" s="169" t="s">
        <v>1319</v>
      </c>
      <c r="AG2098" s="168" t="s">
        <v>1137</v>
      </c>
      <c r="AH2098" s="192"/>
    </row>
    <row r="2099" spans="1:34" ht="98.25" customHeight="1" x14ac:dyDescent="0.25">
      <c r="A2099" s="192"/>
      <c r="B2099" s="168" t="s">
        <v>1314</v>
      </c>
      <c r="C2099" s="168" t="s">
        <v>1414</v>
      </c>
      <c r="D2099" s="168" t="s">
        <v>1465</v>
      </c>
      <c r="E2099" s="183" t="s">
        <v>1465</v>
      </c>
      <c r="F2099" s="168" t="s">
        <v>1324</v>
      </c>
      <c r="G2099" s="183" t="s">
        <v>1325</v>
      </c>
      <c r="H2099" s="168" t="s">
        <v>1326</v>
      </c>
      <c r="I2099" s="168" t="s">
        <v>1118</v>
      </c>
      <c r="J2099" s="186">
        <v>730299.99999999988</v>
      </c>
      <c r="K2099" s="185"/>
      <c r="L2099" s="168"/>
      <c r="M2099" s="185"/>
      <c r="N2099" s="168"/>
      <c r="O2099" s="168" t="s">
        <v>1133</v>
      </c>
      <c r="P2099" s="168" t="s">
        <v>1327</v>
      </c>
      <c r="Q2099" s="168"/>
      <c r="R2099" s="168"/>
      <c r="S2099" s="168"/>
      <c r="T2099" s="168"/>
      <c r="U2099" s="168"/>
      <c r="V2099" s="168"/>
      <c r="W2099" s="168" t="s">
        <v>1165</v>
      </c>
      <c r="X2099" s="183" t="s">
        <v>1160</v>
      </c>
      <c r="Y2099" s="168" t="s">
        <v>1328</v>
      </c>
      <c r="Z2099" s="170">
        <v>2022011000088</v>
      </c>
      <c r="AA2099" s="170" t="s">
        <v>1329</v>
      </c>
      <c r="AB2099" s="169" t="s">
        <v>1330</v>
      </c>
      <c r="AC2099" s="169" t="s">
        <v>1269</v>
      </c>
      <c r="AD2099" s="170">
        <v>3202005</v>
      </c>
      <c r="AE2099" s="169" t="s">
        <v>1331</v>
      </c>
      <c r="AF2099" s="169" t="s">
        <v>1335</v>
      </c>
      <c r="AG2099" s="168" t="s">
        <v>1336</v>
      </c>
      <c r="AH2099" s="192"/>
    </row>
    <row r="2100" spans="1:34" ht="98.25" customHeight="1" x14ac:dyDescent="0.25">
      <c r="A2100" s="192"/>
      <c r="B2100" s="168" t="s">
        <v>1314</v>
      </c>
      <c r="C2100" s="168" t="s">
        <v>1414</v>
      </c>
      <c r="D2100" s="168" t="s">
        <v>1465</v>
      </c>
      <c r="E2100" s="183" t="s">
        <v>1465</v>
      </c>
      <c r="F2100" s="168" t="s">
        <v>1324</v>
      </c>
      <c r="G2100" s="183" t="s">
        <v>1325</v>
      </c>
      <c r="H2100" s="168" t="s">
        <v>1326</v>
      </c>
      <c r="I2100" s="168" t="s">
        <v>1118</v>
      </c>
      <c r="J2100" s="186">
        <v>8630166</v>
      </c>
      <c r="K2100" s="185"/>
      <c r="L2100" s="168"/>
      <c r="M2100" s="185"/>
      <c r="N2100" s="168"/>
      <c r="O2100" s="168" t="s">
        <v>1133</v>
      </c>
      <c r="P2100" s="168" t="s">
        <v>1327</v>
      </c>
      <c r="Q2100" s="168"/>
      <c r="R2100" s="168"/>
      <c r="S2100" s="168"/>
      <c r="T2100" s="168"/>
      <c r="U2100" s="168"/>
      <c r="V2100" s="168"/>
      <c r="W2100" s="168" t="s">
        <v>1165</v>
      </c>
      <c r="X2100" s="183" t="s">
        <v>1160</v>
      </c>
      <c r="Y2100" s="168" t="s">
        <v>1328</v>
      </c>
      <c r="Z2100" s="170">
        <v>2022011000088</v>
      </c>
      <c r="AA2100" s="170" t="s">
        <v>1329</v>
      </c>
      <c r="AB2100" s="169" t="s">
        <v>1330</v>
      </c>
      <c r="AC2100" s="169" t="s">
        <v>1269</v>
      </c>
      <c r="AD2100" s="170">
        <v>3202005</v>
      </c>
      <c r="AE2100" s="169" t="s">
        <v>1331</v>
      </c>
      <c r="AF2100" s="169" t="s">
        <v>1335</v>
      </c>
      <c r="AG2100" s="168" t="s">
        <v>1336</v>
      </c>
      <c r="AH2100" s="192"/>
    </row>
    <row r="2101" spans="1:34" ht="98.25" customHeight="1" x14ac:dyDescent="0.25">
      <c r="A2101" s="192"/>
      <c r="B2101" s="168" t="s">
        <v>1314</v>
      </c>
      <c r="C2101" s="168" t="s">
        <v>1414</v>
      </c>
      <c r="D2101" s="168" t="s">
        <v>1465</v>
      </c>
      <c r="E2101" s="183" t="s">
        <v>1465</v>
      </c>
      <c r="F2101" s="168" t="s">
        <v>1324</v>
      </c>
      <c r="G2101" s="183" t="s">
        <v>1325</v>
      </c>
      <c r="H2101" s="168" t="s">
        <v>1326</v>
      </c>
      <c r="I2101" s="168" t="s">
        <v>1118</v>
      </c>
      <c r="J2101" s="186">
        <v>15248000</v>
      </c>
      <c r="K2101" s="185"/>
      <c r="L2101" s="168"/>
      <c r="M2101" s="185"/>
      <c r="N2101" s="168"/>
      <c r="O2101" s="168" t="s">
        <v>1133</v>
      </c>
      <c r="P2101" s="168" t="s">
        <v>1327</v>
      </c>
      <c r="Q2101" s="168"/>
      <c r="R2101" s="168"/>
      <c r="S2101" s="168"/>
      <c r="T2101" s="168"/>
      <c r="U2101" s="168"/>
      <c r="V2101" s="168"/>
      <c r="W2101" s="168" t="s">
        <v>1165</v>
      </c>
      <c r="X2101" s="183" t="s">
        <v>1160</v>
      </c>
      <c r="Y2101" s="168" t="s">
        <v>1328</v>
      </c>
      <c r="Z2101" s="170">
        <v>2022011000088</v>
      </c>
      <c r="AA2101" s="170" t="s">
        <v>1329</v>
      </c>
      <c r="AB2101" s="169" t="s">
        <v>1330</v>
      </c>
      <c r="AC2101" s="169" t="s">
        <v>1269</v>
      </c>
      <c r="AD2101" s="170">
        <v>3202005</v>
      </c>
      <c r="AE2101" s="169" t="s">
        <v>1331</v>
      </c>
      <c r="AF2101" s="169" t="s">
        <v>1332</v>
      </c>
      <c r="AG2101" s="168" t="s">
        <v>1128</v>
      </c>
      <c r="AH2101" s="192"/>
    </row>
    <row r="2102" spans="1:34" ht="98.25" customHeight="1" x14ac:dyDescent="0.25">
      <c r="A2102" s="192"/>
      <c r="B2102" s="168" t="s">
        <v>1314</v>
      </c>
      <c r="C2102" s="168" t="s">
        <v>1414</v>
      </c>
      <c r="D2102" s="168" t="s">
        <v>1465</v>
      </c>
      <c r="E2102" s="183" t="s">
        <v>1465</v>
      </c>
      <c r="F2102" s="168" t="s">
        <v>1116</v>
      </c>
      <c r="G2102" s="183" t="s">
        <v>1158</v>
      </c>
      <c r="H2102" s="168" t="s">
        <v>1117</v>
      </c>
      <c r="I2102" s="168" t="s">
        <v>1118</v>
      </c>
      <c r="J2102" s="184">
        <v>32990932.5</v>
      </c>
      <c r="K2102" s="185"/>
      <c r="L2102" s="168"/>
      <c r="M2102" s="185"/>
      <c r="N2102" s="168"/>
      <c r="O2102" s="168" t="s">
        <v>1133</v>
      </c>
      <c r="P2102" s="168" t="s">
        <v>1415</v>
      </c>
      <c r="Q2102" s="168"/>
      <c r="R2102" s="168"/>
      <c r="S2102" s="168"/>
      <c r="T2102" s="168"/>
      <c r="U2102" s="168" t="s">
        <v>1215</v>
      </c>
      <c r="V2102" s="168" t="s">
        <v>1416</v>
      </c>
      <c r="W2102" s="168" t="s">
        <v>1119</v>
      </c>
      <c r="X2102" s="183" t="s">
        <v>1160</v>
      </c>
      <c r="Y2102" s="168" t="s">
        <v>363</v>
      </c>
      <c r="Z2102" s="170">
        <v>2019011000081</v>
      </c>
      <c r="AA2102" s="170" t="s">
        <v>1161</v>
      </c>
      <c r="AB2102" s="169" t="s">
        <v>1120</v>
      </c>
      <c r="AC2102" s="169" t="s">
        <v>606</v>
      </c>
      <c r="AD2102" s="170">
        <v>3299060</v>
      </c>
      <c r="AE2102" s="169" t="s">
        <v>1135</v>
      </c>
      <c r="AF2102" s="169" t="s">
        <v>607</v>
      </c>
      <c r="AG2102" s="168" t="s">
        <v>1128</v>
      </c>
      <c r="AH2102" s="192"/>
    </row>
    <row r="2103" spans="1:34" ht="98.25" customHeight="1" x14ac:dyDescent="0.25">
      <c r="A2103" s="192"/>
      <c r="B2103" s="168" t="s">
        <v>1314</v>
      </c>
      <c r="C2103" s="168" t="s">
        <v>1414</v>
      </c>
      <c r="D2103" s="168" t="s">
        <v>1472</v>
      </c>
      <c r="E2103" s="183" t="s">
        <v>1472</v>
      </c>
      <c r="F2103" s="168" t="s">
        <v>1116</v>
      </c>
      <c r="G2103" s="183" t="s">
        <v>1158</v>
      </c>
      <c r="H2103" s="168" t="s">
        <v>1117</v>
      </c>
      <c r="I2103" s="168" t="s">
        <v>1118</v>
      </c>
      <c r="J2103" s="184">
        <v>30838267</v>
      </c>
      <c r="K2103" s="185"/>
      <c r="L2103" s="168"/>
      <c r="M2103" s="185"/>
      <c r="N2103" s="168"/>
      <c r="O2103" s="168" t="s">
        <v>1183</v>
      </c>
      <c r="P2103" s="168" t="s">
        <v>1473</v>
      </c>
      <c r="Q2103" s="168"/>
      <c r="R2103" s="168" t="s">
        <v>1370</v>
      </c>
      <c r="S2103" s="168" t="s">
        <v>1430</v>
      </c>
      <c r="T2103" s="168" t="s">
        <v>1370</v>
      </c>
      <c r="U2103" s="168" t="s">
        <v>1215</v>
      </c>
      <c r="V2103" s="168" t="s">
        <v>1370</v>
      </c>
      <c r="W2103" s="168" t="s">
        <v>1165</v>
      </c>
      <c r="X2103" s="183" t="s">
        <v>1160</v>
      </c>
      <c r="Y2103" s="168" t="s">
        <v>55</v>
      </c>
      <c r="Z2103" s="170">
        <v>2017011000179</v>
      </c>
      <c r="AA2103" s="170" t="s">
        <v>1238</v>
      </c>
      <c r="AB2103" s="169" t="s">
        <v>1179</v>
      </c>
      <c r="AC2103" s="169" t="s">
        <v>1180</v>
      </c>
      <c r="AD2103" s="170">
        <v>3202008</v>
      </c>
      <c r="AE2103" s="169" t="s">
        <v>1181</v>
      </c>
      <c r="AF2103" s="169" t="s">
        <v>1186</v>
      </c>
      <c r="AG2103" s="168" t="s">
        <v>1128</v>
      </c>
      <c r="AH2103" s="192"/>
    </row>
    <row r="2104" spans="1:34" ht="98.25" customHeight="1" x14ac:dyDescent="0.25">
      <c r="A2104" s="192"/>
      <c r="B2104" s="168" t="s">
        <v>1314</v>
      </c>
      <c r="C2104" s="168" t="s">
        <v>1414</v>
      </c>
      <c r="D2104" s="168" t="s">
        <v>1472</v>
      </c>
      <c r="E2104" s="183" t="s">
        <v>1472</v>
      </c>
      <c r="F2104" s="168" t="s">
        <v>1116</v>
      </c>
      <c r="G2104" s="183" t="s">
        <v>1158</v>
      </c>
      <c r="H2104" s="168" t="s">
        <v>1117</v>
      </c>
      <c r="I2104" s="168" t="s">
        <v>1118</v>
      </c>
      <c r="J2104" s="184">
        <v>36774100</v>
      </c>
      <c r="K2104" s="185"/>
      <c r="L2104" s="168"/>
      <c r="M2104" s="185"/>
      <c r="N2104" s="168"/>
      <c r="O2104" s="168" t="s">
        <v>1183</v>
      </c>
      <c r="P2104" s="168" t="s">
        <v>1473</v>
      </c>
      <c r="Q2104" s="168"/>
      <c r="R2104" s="168" t="s">
        <v>1370</v>
      </c>
      <c r="S2104" s="168" t="s">
        <v>1430</v>
      </c>
      <c r="T2104" s="168" t="s">
        <v>1474</v>
      </c>
      <c r="U2104" s="168" t="s">
        <v>1215</v>
      </c>
      <c r="V2104" s="168" t="s">
        <v>1475</v>
      </c>
      <c r="W2104" s="168" t="s">
        <v>1165</v>
      </c>
      <c r="X2104" s="183" t="s">
        <v>1160</v>
      </c>
      <c r="Y2104" s="168" t="s">
        <v>55</v>
      </c>
      <c r="Z2104" s="170">
        <v>2017011000179</v>
      </c>
      <c r="AA2104" s="170" t="s">
        <v>1238</v>
      </c>
      <c r="AB2104" s="169" t="s">
        <v>1179</v>
      </c>
      <c r="AC2104" s="169" t="s">
        <v>1180</v>
      </c>
      <c r="AD2104" s="170">
        <v>3202008</v>
      </c>
      <c r="AE2104" s="169" t="s">
        <v>1181</v>
      </c>
      <c r="AF2104" s="169" t="s">
        <v>1186</v>
      </c>
      <c r="AG2104" s="168" t="s">
        <v>1128</v>
      </c>
      <c r="AH2104" s="192"/>
    </row>
    <row r="2105" spans="1:34" ht="98.25" customHeight="1" x14ac:dyDescent="0.25">
      <c r="A2105" s="192"/>
      <c r="B2105" s="168" t="s">
        <v>1314</v>
      </c>
      <c r="C2105" s="168" t="s">
        <v>1414</v>
      </c>
      <c r="D2105" s="168" t="s">
        <v>1472</v>
      </c>
      <c r="E2105" s="183" t="s">
        <v>1472</v>
      </c>
      <c r="F2105" s="168" t="s">
        <v>1223</v>
      </c>
      <c r="G2105" s="183" t="s">
        <v>1312</v>
      </c>
      <c r="H2105" s="168" t="s">
        <v>1117</v>
      </c>
      <c r="I2105" s="168" t="s">
        <v>1118</v>
      </c>
      <c r="J2105" s="184">
        <v>0</v>
      </c>
      <c r="K2105" s="185"/>
      <c r="L2105" s="168"/>
      <c r="M2105" s="185"/>
      <c r="N2105" s="168"/>
      <c r="O2105" s="168" t="s">
        <v>1183</v>
      </c>
      <c r="P2105" s="168" t="s">
        <v>1473</v>
      </c>
      <c r="Q2105" s="168"/>
      <c r="R2105" s="168" t="s">
        <v>1370</v>
      </c>
      <c r="S2105" s="168" t="s">
        <v>1430</v>
      </c>
      <c r="T2105" s="168" t="s">
        <v>1474</v>
      </c>
      <c r="U2105" s="168" t="s">
        <v>1215</v>
      </c>
      <c r="V2105" s="168" t="s">
        <v>1475</v>
      </c>
      <c r="W2105" s="168" t="s">
        <v>1165</v>
      </c>
      <c r="X2105" s="183" t="s">
        <v>1160</v>
      </c>
      <c r="Y2105" s="168" t="s">
        <v>55</v>
      </c>
      <c r="Z2105" s="170">
        <v>2017011000179</v>
      </c>
      <c r="AA2105" s="170" t="s">
        <v>1238</v>
      </c>
      <c r="AB2105" s="169" t="s">
        <v>1179</v>
      </c>
      <c r="AC2105" s="169" t="s">
        <v>1180</v>
      </c>
      <c r="AD2105" s="170">
        <v>3202008</v>
      </c>
      <c r="AE2105" s="169" t="s">
        <v>1181</v>
      </c>
      <c r="AF2105" s="169" t="s">
        <v>1186</v>
      </c>
      <c r="AG2105" s="168" t="s">
        <v>1150</v>
      </c>
      <c r="AH2105" s="192"/>
    </row>
    <row r="2106" spans="1:34" ht="98.25" customHeight="1" x14ac:dyDescent="0.25">
      <c r="A2106" s="192"/>
      <c r="B2106" s="168" t="s">
        <v>1314</v>
      </c>
      <c r="C2106" s="168" t="s">
        <v>1414</v>
      </c>
      <c r="D2106" s="168" t="s">
        <v>1472</v>
      </c>
      <c r="E2106" s="183" t="s">
        <v>1472</v>
      </c>
      <c r="F2106" s="168" t="s">
        <v>1223</v>
      </c>
      <c r="G2106" s="183" t="s">
        <v>1312</v>
      </c>
      <c r="H2106" s="168" t="s">
        <v>1117</v>
      </c>
      <c r="I2106" s="168" t="s">
        <v>1118</v>
      </c>
      <c r="J2106" s="184">
        <v>2500000</v>
      </c>
      <c r="K2106" s="185"/>
      <c r="L2106" s="168"/>
      <c r="M2106" s="185"/>
      <c r="N2106" s="168"/>
      <c r="O2106" s="168" t="s">
        <v>1183</v>
      </c>
      <c r="P2106" s="168" t="s">
        <v>1473</v>
      </c>
      <c r="Q2106" s="168"/>
      <c r="R2106" s="168" t="s">
        <v>1370</v>
      </c>
      <c r="S2106" s="168" t="s">
        <v>1430</v>
      </c>
      <c r="T2106" s="168" t="s">
        <v>1474</v>
      </c>
      <c r="U2106" s="168" t="s">
        <v>1215</v>
      </c>
      <c r="V2106" s="168" t="s">
        <v>1475</v>
      </c>
      <c r="W2106" s="168" t="s">
        <v>1165</v>
      </c>
      <c r="X2106" s="183" t="s">
        <v>1160</v>
      </c>
      <c r="Y2106" s="168" t="s">
        <v>55</v>
      </c>
      <c r="Z2106" s="170">
        <v>2017011000179</v>
      </c>
      <c r="AA2106" s="170" t="s">
        <v>1238</v>
      </c>
      <c r="AB2106" s="169" t="s">
        <v>1179</v>
      </c>
      <c r="AC2106" s="169" t="s">
        <v>1180</v>
      </c>
      <c r="AD2106" s="170">
        <v>3202008</v>
      </c>
      <c r="AE2106" s="169" t="s">
        <v>1181</v>
      </c>
      <c r="AF2106" s="169" t="s">
        <v>1186</v>
      </c>
      <c r="AG2106" s="168" t="s">
        <v>1150</v>
      </c>
      <c r="AH2106" s="192"/>
    </row>
    <row r="2107" spans="1:34" ht="98.25" customHeight="1" x14ac:dyDescent="0.25">
      <c r="A2107" s="192"/>
      <c r="B2107" s="168" t="s">
        <v>1314</v>
      </c>
      <c r="C2107" s="168" t="s">
        <v>1414</v>
      </c>
      <c r="D2107" s="168" t="s">
        <v>1472</v>
      </c>
      <c r="E2107" s="183" t="s">
        <v>1472</v>
      </c>
      <c r="F2107" s="168" t="s">
        <v>1223</v>
      </c>
      <c r="G2107" s="183" t="s">
        <v>1312</v>
      </c>
      <c r="H2107" s="168" t="s">
        <v>1117</v>
      </c>
      <c r="I2107" s="168" t="s">
        <v>1118</v>
      </c>
      <c r="J2107" s="184">
        <v>5000000</v>
      </c>
      <c r="K2107" s="185"/>
      <c r="L2107" s="168"/>
      <c r="M2107" s="185"/>
      <c r="N2107" s="168"/>
      <c r="O2107" s="168" t="s">
        <v>1183</v>
      </c>
      <c r="P2107" s="168" t="s">
        <v>1473</v>
      </c>
      <c r="Q2107" s="168"/>
      <c r="R2107" s="168" t="s">
        <v>1370</v>
      </c>
      <c r="S2107" s="168" t="s">
        <v>1430</v>
      </c>
      <c r="T2107" s="168" t="s">
        <v>1474</v>
      </c>
      <c r="U2107" s="168" t="s">
        <v>1215</v>
      </c>
      <c r="V2107" s="168" t="s">
        <v>1475</v>
      </c>
      <c r="W2107" s="168" t="s">
        <v>1165</v>
      </c>
      <c r="X2107" s="183" t="s">
        <v>1160</v>
      </c>
      <c r="Y2107" s="168" t="s">
        <v>55</v>
      </c>
      <c r="Z2107" s="170">
        <v>2017011000179</v>
      </c>
      <c r="AA2107" s="170" t="s">
        <v>1238</v>
      </c>
      <c r="AB2107" s="169" t="s">
        <v>1179</v>
      </c>
      <c r="AC2107" s="169" t="s">
        <v>1180</v>
      </c>
      <c r="AD2107" s="170">
        <v>3202008</v>
      </c>
      <c r="AE2107" s="169" t="s">
        <v>1181</v>
      </c>
      <c r="AF2107" s="169" t="s">
        <v>1186</v>
      </c>
      <c r="AG2107" s="168" t="s">
        <v>1150</v>
      </c>
      <c r="AH2107" s="192"/>
    </row>
    <row r="2108" spans="1:34" ht="98.25" customHeight="1" x14ac:dyDescent="0.25">
      <c r="A2108" s="192"/>
      <c r="B2108" s="168" t="s">
        <v>1314</v>
      </c>
      <c r="C2108" s="168" t="s">
        <v>1414</v>
      </c>
      <c r="D2108" s="168" t="s">
        <v>1472</v>
      </c>
      <c r="E2108" s="183" t="s">
        <v>1472</v>
      </c>
      <c r="F2108" s="168" t="s">
        <v>1223</v>
      </c>
      <c r="G2108" s="183" t="s">
        <v>1312</v>
      </c>
      <c r="H2108" s="168" t="s">
        <v>1117</v>
      </c>
      <c r="I2108" s="168" t="s">
        <v>1118</v>
      </c>
      <c r="J2108" s="184">
        <v>11000000</v>
      </c>
      <c r="K2108" s="185"/>
      <c r="L2108" s="168"/>
      <c r="M2108" s="185"/>
      <c r="N2108" s="168"/>
      <c r="O2108" s="168" t="s">
        <v>1183</v>
      </c>
      <c r="P2108" s="168" t="s">
        <v>1473</v>
      </c>
      <c r="Q2108" s="168"/>
      <c r="R2108" s="168" t="s">
        <v>1370</v>
      </c>
      <c r="S2108" s="168" t="s">
        <v>1430</v>
      </c>
      <c r="T2108" s="168" t="s">
        <v>1474</v>
      </c>
      <c r="U2108" s="168" t="s">
        <v>1215</v>
      </c>
      <c r="V2108" s="168" t="s">
        <v>1475</v>
      </c>
      <c r="W2108" s="168" t="s">
        <v>1165</v>
      </c>
      <c r="X2108" s="183" t="s">
        <v>1160</v>
      </c>
      <c r="Y2108" s="168" t="s">
        <v>55</v>
      </c>
      <c r="Z2108" s="170">
        <v>2017011000179</v>
      </c>
      <c r="AA2108" s="170" t="s">
        <v>1238</v>
      </c>
      <c r="AB2108" s="169" t="s">
        <v>1179</v>
      </c>
      <c r="AC2108" s="169" t="s">
        <v>1180</v>
      </c>
      <c r="AD2108" s="170">
        <v>3202008</v>
      </c>
      <c r="AE2108" s="169" t="s">
        <v>1181</v>
      </c>
      <c r="AF2108" s="169" t="s">
        <v>1186</v>
      </c>
      <c r="AG2108" s="168" t="s">
        <v>1150</v>
      </c>
      <c r="AH2108" s="192"/>
    </row>
    <row r="2109" spans="1:34" ht="98.25" customHeight="1" x14ac:dyDescent="0.25">
      <c r="A2109" s="192"/>
      <c r="B2109" s="168" t="s">
        <v>1314</v>
      </c>
      <c r="C2109" s="168" t="s">
        <v>1414</v>
      </c>
      <c r="D2109" s="168" t="s">
        <v>1472</v>
      </c>
      <c r="E2109" s="183" t="s">
        <v>1472</v>
      </c>
      <c r="F2109" s="168" t="s">
        <v>1223</v>
      </c>
      <c r="G2109" s="183" t="s">
        <v>1312</v>
      </c>
      <c r="H2109" s="168" t="s">
        <v>1117</v>
      </c>
      <c r="I2109" s="168" t="s">
        <v>1118</v>
      </c>
      <c r="J2109" s="184">
        <v>0</v>
      </c>
      <c r="K2109" s="185"/>
      <c r="L2109" s="168"/>
      <c r="M2109" s="185"/>
      <c r="N2109" s="168"/>
      <c r="O2109" s="168" t="s">
        <v>1183</v>
      </c>
      <c r="P2109" s="168" t="s">
        <v>1473</v>
      </c>
      <c r="Q2109" s="168"/>
      <c r="R2109" s="168" t="s">
        <v>1370</v>
      </c>
      <c r="S2109" s="168" t="s">
        <v>1430</v>
      </c>
      <c r="T2109" s="168" t="s">
        <v>1474</v>
      </c>
      <c r="U2109" s="168" t="s">
        <v>1215</v>
      </c>
      <c r="V2109" s="168" t="s">
        <v>1475</v>
      </c>
      <c r="W2109" s="168" t="s">
        <v>1165</v>
      </c>
      <c r="X2109" s="183" t="s">
        <v>1160</v>
      </c>
      <c r="Y2109" s="168" t="s">
        <v>55</v>
      </c>
      <c r="Z2109" s="170">
        <v>2017011000179</v>
      </c>
      <c r="AA2109" s="170" t="s">
        <v>1238</v>
      </c>
      <c r="AB2109" s="169" t="s">
        <v>1179</v>
      </c>
      <c r="AC2109" s="169" t="s">
        <v>1180</v>
      </c>
      <c r="AD2109" s="170">
        <v>3202008</v>
      </c>
      <c r="AE2109" s="169" t="s">
        <v>1181</v>
      </c>
      <c r="AF2109" s="169" t="s">
        <v>1186</v>
      </c>
      <c r="AG2109" s="168" t="s">
        <v>1126</v>
      </c>
      <c r="AH2109" s="192"/>
    </row>
    <row r="2110" spans="1:34" ht="98.25" customHeight="1" x14ac:dyDescent="0.25">
      <c r="A2110" s="192"/>
      <c r="B2110" s="168" t="s">
        <v>1314</v>
      </c>
      <c r="C2110" s="168" t="s">
        <v>1414</v>
      </c>
      <c r="D2110" s="168" t="s">
        <v>1472</v>
      </c>
      <c r="E2110" s="183" t="s">
        <v>1472</v>
      </c>
      <c r="F2110" s="168" t="s">
        <v>1223</v>
      </c>
      <c r="G2110" s="183" t="s">
        <v>1312</v>
      </c>
      <c r="H2110" s="168" t="s">
        <v>1117</v>
      </c>
      <c r="I2110" s="168" t="s">
        <v>1118</v>
      </c>
      <c r="J2110" s="184">
        <v>12000000</v>
      </c>
      <c r="K2110" s="185"/>
      <c r="L2110" s="168"/>
      <c r="M2110" s="185"/>
      <c r="N2110" s="168"/>
      <c r="O2110" s="168" t="s">
        <v>1183</v>
      </c>
      <c r="P2110" s="168" t="s">
        <v>1473</v>
      </c>
      <c r="Q2110" s="168"/>
      <c r="R2110" s="168" t="s">
        <v>1370</v>
      </c>
      <c r="S2110" s="168" t="s">
        <v>1430</v>
      </c>
      <c r="T2110" s="168" t="s">
        <v>1474</v>
      </c>
      <c r="U2110" s="168" t="s">
        <v>1215</v>
      </c>
      <c r="V2110" s="168" t="s">
        <v>1475</v>
      </c>
      <c r="W2110" s="168" t="s">
        <v>1165</v>
      </c>
      <c r="X2110" s="183" t="s">
        <v>1160</v>
      </c>
      <c r="Y2110" s="168" t="s">
        <v>55</v>
      </c>
      <c r="Z2110" s="170">
        <v>2017011000179</v>
      </c>
      <c r="AA2110" s="170" t="s">
        <v>1238</v>
      </c>
      <c r="AB2110" s="169" t="s">
        <v>1179</v>
      </c>
      <c r="AC2110" s="169" t="s">
        <v>1180</v>
      </c>
      <c r="AD2110" s="170">
        <v>3202008</v>
      </c>
      <c r="AE2110" s="169" t="s">
        <v>1181</v>
      </c>
      <c r="AF2110" s="169" t="s">
        <v>1186</v>
      </c>
      <c r="AG2110" s="168" t="s">
        <v>1124</v>
      </c>
      <c r="AH2110" s="192"/>
    </row>
    <row r="2111" spans="1:34" ht="98.25" customHeight="1" x14ac:dyDescent="0.25">
      <c r="A2111" s="192"/>
      <c r="B2111" s="168" t="s">
        <v>1314</v>
      </c>
      <c r="C2111" s="168" t="s">
        <v>1414</v>
      </c>
      <c r="D2111" s="168" t="s">
        <v>1472</v>
      </c>
      <c r="E2111" s="183" t="s">
        <v>1472</v>
      </c>
      <c r="F2111" s="168" t="s">
        <v>1223</v>
      </c>
      <c r="G2111" s="183" t="s">
        <v>1312</v>
      </c>
      <c r="H2111" s="168" t="s">
        <v>1117</v>
      </c>
      <c r="I2111" s="168" t="s">
        <v>1118</v>
      </c>
      <c r="J2111" s="184">
        <v>0</v>
      </c>
      <c r="K2111" s="185"/>
      <c r="L2111" s="168"/>
      <c r="M2111" s="185"/>
      <c r="N2111" s="168"/>
      <c r="O2111" s="168" t="s">
        <v>1183</v>
      </c>
      <c r="P2111" s="168" t="s">
        <v>1473</v>
      </c>
      <c r="Q2111" s="168"/>
      <c r="R2111" s="168" t="s">
        <v>1370</v>
      </c>
      <c r="S2111" s="168" t="s">
        <v>1430</v>
      </c>
      <c r="T2111" s="168" t="s">
        <v>1474</v>
      </c>
      <c r="U2111" s="168" t="s">
        <v>1215</v>
      </c>
      <c r="V2111" s="168" t="s">
        <v>1475</v>
      </c>
      <c r="W2111" s="168" t="s">
        <v>1165</v>
      </c>
      <c r="X2111" s="183" t="s">
        <v>1160</v>
      </c>
      <c r="Y2111" s="168" t="s">
        <v>55</v>
      </c>
      <c r="Z2111" s="170">
        <v>2017011000179</v>
      </c>
      <c r="AA2111" s="170" t="s">
        <v>1238</v>
      </c>
      <c r="AB2111" s="169" t="s">
        <v>1179</v>
      </c>
      <c r="AC2111" s="169" t="s">
        <v>1180</v>
      </c>
      <c r="AD2111" s="170">
        <v>3202008</v>
      </c>
      <c r="AE2111" s="169" t="s">
        <v>1181</v>
      </c>
      <c r="AF2111" s="169" t="s">
        <v>1186</v>
      </c>
      <c r="AG2111" s="168" t="s">
        <v>1126</v>
      </c>
      <c r="AH2111" s="192"/>
    </row>
    <row r="2112" spans="1:34" ht="98.25" customHeight="1" x14ac:dyDescent="0.25">
      <c r="A2112" s="192"/>
      <c r="B2112" s="168" t="s">
        <v>1314</v>
      </c>
      <c r="C2112" s="168" t="s">
        <v>1414</v>
      </c>
      <c r="D2112" s="168" t="s">
        <v>1472</v>
      </c>
      <c r="E2112" s="183" t="s">
        <v>1472</v>
      </c>
      <c r="F2112" s="168" t="s">
        <v>1223</v>
      </c>
      <c r="G2112" s="183" t="s">
        <v>1312</v>
      </c>
      <c r="H2112" s="168" t="s">
        <v>1117</v>
      </c>
      <c r="I2112" s="168" t="s">
        <v>1118</v>
      </c>
      <c r="J2112" s="184">
        <v>78000000</v>
      </c>
      <c r="K2112" s="185" t="s">
        <v>1159</v>
      </c>
      <c r="L2112" s="168">
        <v>0</v>
      </c>
      <c r="M2112" s="185">
        <v>0</v>
      </c>
      <c r="N2112" s="168">
        <v>0</v>
      </c>
      <c r="O2112" s="168" t="s">
        <v>1183</v>
      </c>
      <c r="P2112" s="168" t="s">
        <v>1473</v>
      </c>
      <c r="Q2112" s="168">
        <v>0</v>
      </c>
      <c r="R2112" s="168" t="s">
        <v>1370</v>
      </c>
      <c r="S2112" s="168" t="s">
        <v>1430</v>
      </c>
      <c r="T2112" s="168" t="s">
        <v>1476</v>
      </c>
      <c r="U2112" s="168" t="s">
        <v>1215</v>
      </c>
      <c r="V2112" s="168" t="s">
        <v>1475</v>
      </c>
      <c r="W2112" s="168" t="s">
        <v>1165</v>
      </c>
      <c r="X2112" s="183" t="s">
        <v>1160</v>
      </c>
      <c r="Y2112" s="168" t="s">
        <v>55</v>
      </c>
      <c r="Z2112" s="170">
        <v>2017011000179</v>
      </c>
      <c r="AA2112" s="170" t="s">
        <v>1238</v>
      </c>
      <c r="AB2112" s="169" t="s">
        <v>1166</v>
      </c>
      <c r="AC2112" s="169" t="s">
        <v>1167</v>
      </c>
      <c r="AD2112" s="170">
        <v>3202032</v>
      </c>
      <c r="AE2112" s="169" t="s">
        <v>1217</v>
      </c>
      <c r="AF2112" s="169" t="s">
        <v>1289</v>
      </c>
      <c r="AG2112" s="168" t="s">
        <v>1128</v>
      </c>
      <c r="AH2112" s="192"/>
    </row>
    <row r="2113" spans="1:34" ht="98.25" customHeight="1" x14ac:dyDescent="0.25">
      <c r="A2113" s="192"/>
      <c r="B2113" s="168" t="s">
        <v>1314</v>
      </c>
      <c r="C2113" s="168" t="s">
        <v>1414</v>
      </c>
      <c r="D2113" s="168" t="s">
        <v>1472</v>
      </c>
      <c r="E2113" s="183" t="s">
        <v>1472</v>
      </c>
      <c r="F2113" s="168" t="s">
        <v>1152</v>
      </c>
      <c r="G2113" s="183" t="s">
        <v>1158</v>
      </c>
      <c r="H2113" s="168" t="s">
        <v>1320</v>
      </c>
      <c r="I2113" s="168" t="s">
        <v>1118</v>
      </c>
      <c r="J2113" s="186">
        <v>17465313</v>
      </c>
      <c r="K2113" s="185" t="s">
        <v>1366</v>
      </c>
      <c r="L2113" s="168" t="s">
        <v>1366</v>
      </c>
      <c r="M2113" s="185" t="s">
        <v>1366</v>
      </c>
      <c r="N2113" s="168" t="s">
        <v>1366</v>
      </c>
      <c r="O2113" s="168" t="s">
        <v>1133</v>
      </c>
      <c r="P2113" s="168" t="s">
        <v>1421</v>
      </c>
      <c r="Q2113" s="168">
        <v>0</v>
      </c>
      <c r="R2113" s="168" t="s">
        <v>1366</v>
      </c>
      <c r="S2113" s="168">
        <v>0</v>
      </c>
      <c r="T2113" s="168" t="s">
        <v>1366</v>
      </c>
      <c r="U2113" s="168" t="s">
        <v>1215</v>
      </c>
      <c r="V2113" s="168" t="s">
        <v>1368</v>
      </c>
      <c r="W2113" s="168" t="s">
        <v>1165</v>
      </c>
      <c r="X2113" s="183" t="s">
        <v>1160</v>
      </c>
      <c r="Y2113" s="168" t="s">
        <v>55</v>
      </c>
      <c r="Z2113" s="170">
        <v>2017011000179</v>
      </c>
      <c r="AA2113" s="170" t="s">
        <v>1238</v>
      </c>
      <c r="AB2113" s="169" t="s">
        <v>1166</v>
      </c>
      <c r="AC2113" s="169" t="s">
        <v>1167</v>
      </c>
      <c r="AD2113" s="170">
        <v>3202032</v>
      </c>
      <c r="AE2113" s="169" t="s">
        <v>1217</v>
      </c>
      <c r="AF2113" s="169" t="s">
        <v>1218</v>
      </c>
      <c r="AG2113" s="168" t="s">
        <v>1192</v>
      </c>
      <c r="AH2113" s="192"/>
    </row>
    <row r="2114" spans="1:34" ht="98.25" customHeight="1" x14ac:dyDescent="0.25">
      <c r="A2114" s="192"/>
      <c r="B2114" s="168" t="s">
        <v>1314</v>
      </c>
      <c r="C2114" s="168" t="s">
        <v>1414</v>
      </c>
      <c r="D2114" s="168" t="s">
        <v>1472</v>
      </c>
      <c r="E2114" s="183" t="s">
        <v>1472</v>
      </c>
      <c r="F2114" s="168" t="s">
        <v>1152</v>
      </c>
      <c r="G2114" s="183" t="s">
        <v>1158</v>
      </c>
      <c r="H2114" s="168" t="s">
        <v>1320</v>
      </c>
      <c r="I2114" s="168" t="s">
        <v>1118</v>
      </c>
      <c r="J2114" s="186">
        <v>150000000</v>
      </c>
      <c r="K2114" s="185" t="s">
        <v>1366</v>
      </c>
      <c r="L2114" s="168" t="s">
        <v>1366</v>
      </c>
      <c r="M2114" s="185" t="s">
        <v>1366</v>
      </c>
      <c r="N2114" s="168" t="s">
        <v>1366</v>
      </c>
      <c r="O2114" s="168" t="s">
        <v>1183</v>
      </c>
      <c r="P2114" s="168" t="s">
        <v>1473</v>
      </c>
      <c r="Q2114" s="168"/>
      <c r="R2114" s="168" t="s">
        <v>1370</v>
      </c>
      <c r="S2114" s="168" t="s">
        <v>1430</v>
      </c>
      <c r="T2114" s="168" t="s">
        <v>1474</v>
      </c>
      <c r="U2114" s="168" t="s">
        <v>1215</v>
      </c>
      <c r="V2114" s="168" t="s">
        <v>1475</v>
      </c>
      <c r="W2114" s="168" t="s">
        <v>1165</v>
      </c>
      <c r="X2114" s="183" t="s">
        <v>1160</v>
      </c>
      <c r="Y2114" s="168" t="s">
        <v>55</v>
      </c>
      <c r="Z2114" s="170">
        <v>2017011000179</v>
      </c>
      <c r="AA2114" s="170" t="s">
        <v>1238</v>
      </c>
      <c r="AB2114" s="169" t="s">
        <v>1179</v>
      </c>
      <c r="AC2114" s="169" t="s">
        <v>1180</v>
      </c>
      <c r="AD2114" s="170">
        <v>3202008</v>
      </c>
      <c r="AE2114" s="169" t="s">
        <v>1181</v>
      </c>
      <c r="AF2114" s="169" t="s">
        <v>1186</v>
      </c>
      <c r="AG2114" s="168" t="s">
        <v>1128</v>
      </c>
      <c r="AH2114" s="192"/>
    </row>
    <row r="2115" spans="1:34" ht="98.25" customHeight="1" x14ac:dyDescent="0.25">
      <c r="A2115" s="192"/>
      <c r="B2115" s="168" t="s">
        <v>1420</v>
      </c>
      <c r="C2115" s="168" t="s">
        <v>1414</v>
      </c>
      <c r="D2115" s="168" t="s">
        <v>1472</v>
      </c>
      <c r="E2115" s="183" t="s">
        <v>1472</v>
      </c>
      <c r="F2115" s="168" t="s">
        <v>1152</v>
      </c>
      <c r="G2115" s="183" t="s">
        <v>1158</v>
      </c>
      <c r="H2115" s="168" t="s">
        <v>1320</v>
      </c>
      <c r="I2115" s="168" t="s">
        <v>1118</v>
      </c>
      <c r="J2115" s="186">
        <v>30206133</v>
      </c>
      <c r="K2115" s="185"/>
      <c r="L2115" s="168"/>
      <c r="M2115" s="185"/>
      <c r="N2115" s="168"/>
      <c r="O2115" s="168" t="s">
        <v>1183</v>
      </c>
      <c r="P2115" s="168" t="s">
        <v>1473</v>
      </c>
      <c r="Q2115" s="168"/>
      <c r="R2115" s="168" t="s">
        <v>1370</v>
      </c>
      <c r="S2115" s="168" t="s">
        <v>1430</v>
      </c>
      <c r="T2115" s="168" t="s">
        <v>1370</v>
      </c>
      <c r="U2115" s="168" t="s">
        <v>1215</v>
      </c>
      <c r="V2115" s="168" t="s">
        <v>1370</v>
      </c>
      <c r="W2115" s="168" t="s">
        <v>1165</v>
      </c>
      <c r="X2115" s="183" t="s">
        <v>1160</v>
      </c>
      <c r="Y2115" s="168" t="s">
        <v>55</v>
      </c>
      <c r="Z2115" s="170">
        <v>2017011000179</v>
      </c>
      <c r="AA2115" s="170" t="s">
        <v>1238</v>
      </c>
      <c r="AB2115" s="169" t="s">
        <v>1179</v>
      </c>
      <c r="AC2115" s="169" t="s">
        <v>1180</v>
      </c>
      <c r="AD2115" s="170">
        <v>3202008</v>
      </c>
      <c r="AE2115" s="169" t="s">
        <v>1181</v>
      </c>
      <c r="AF2115" s="169" t="s">
        <v>1186</v>
      </c>
      <c r="AG2115" s="168" t="s">
        <v>1128</v>
      </c>
      <c r="AH2115" s="192"/>
    </row>
    <row r="2116" spans="1:34" ht="98.25" customHeight="1" x14ac:dyDescent="0.25">
      <c r="A2116" s="192"/>
      <c r="B2116" s="168" t="s">
        <v>1314</v>
      </c>
      <c r="C2116" s="168" t="s">
        <v>1414</v>
      </c>
      <c r="D2116" s="168" t="s">
        <v>1472</v>
      </c>
      <c r="E2116" s="183" t="s">
        <v>1472</v>
      </c>
      <c r="F2116" s="168" t="s">
        <v>1152</v>
      </c>
      <c r="G2116" s="183" t="s">
        <v>1158</v>
      </c>
      <c r="H2116" s="168" t="s">
        <v>1117</v>
      </c>
      <c r="I2116" s="168" t="s">
        <v>1118</v>
      </c>
      <c r="J2116" s="186">
        <v>0</v>
      </c>
      <c r="K2116" s="185" t="s">
        <v>1159</v>
      </c>
      <c r="L2116" s="168" t="s">
        <v>1159</v>
      </c>
      <c r="M2116" s="185" t="s">
        <v>1159</v>
      </c>
      <c r="N2116" s="168" t="s">
        <v>1159</v>
      </c>
      <c r="O2116" s="168" t="s">
        <v>1159</v>
      </c>
      <c r="P2116" s="168" t="s">
        <v>1159</v>
      </c>
      <c r="Q2116" s="168" t="s">
        <v>1159</v>
      </c>
      <c r="R2116" s="168" t="s">
        <v>1159</v>
      </c>
      <c r="S2116" s="168" t="s">
        <v>1159</v>
      </c>
      <c r="T2116" s="168" t="s">
        <v>1159</v>
      </c>
      <c r="U2116" s="168" t="s">
        <v>1159</v>
      </c>
      <c r="V2116" s="168" t="s">
        <v>1159</v>
      </c>
      <c r="W2116" s="168" t="s">
        <v>1165</v>
      </c>
      <c r="X2116" s="183" t="s">
        <v>1160</v>
      </c>
      <c r="Y2116" s="168" t="s">
        <v>55</v>
      </c>
      <c r="Z2116" s="170">
        <v>2017011000179</v>
      </c>
      <c r="AA2116" s="170" t="s">
        <v>1238</v>
      </c>
      <c r="AB2116" s="169" t="s">
        <v>1179</v>
      </c>
      <c r="AC2116" s="169" t="s">
        <v>1232</v>
      </c>
      <c r="AD2116" s="170">
        <v>3202034</v>
      </c>
      <c r="AE2116" s="169" t="s">
        <v>1477</v>
      </c>
      <c r="AF2116" s="169" t="s">
        <v>1478</v>
      </c>
      <c r="AG2116" s="168" t="s">
        <v>1311</v>
      </c>
      <c r="AH2116" s="192"/>
    </row>
    <row r="2117" spans="1:34" ht="98.25" customHeight="1" x14ac:dyDescent="0.25">
      <c r="A2117" s="192"/>
      <c r="B2117" s="168" t="s">
        <v>1314</v>
      </c>
      <c r="C2117" s="168" t="s">
        <v>1414</v>
      </c>
      <c r="D2117" s="168" t="s">
        <v>1472</v>
      </c>
      <c r="E2117" s="183" t="s">
        <v>1472</v>
      </c>
      <c r="F2117" s="168" t="s">
        <v>1152</v>
      </c>
      <c r="G2117" s="183" t="s">
        <v>1158</v>
      </c>
      <c r="H2117" s="168" t="s">
        <v>1320</v>
      </c>
      <c r="I2117" s="168" t="s">
        <v>1118</v>
      </c>
      <c r="J2117" s="186">
        <v>423529483</v>
      </c>
      <c r="K2117" s="185" t="s">
        <v>1159</v>
      </c>
      <c r="L2117" s="168" t="s">
        <v>1159</v>
      </c>
      <c r="M2117" s="185" t="s">
        <v>1159</v>
      </c>
      <c r="N2117" s="168" t="s">
        <v>1159</v>
      </c>
      <c r="O2117" s="168" t="s">
        <v>1159</v>
      </c>
      <c r="P2117" s="168" t="s">
        <v>1159</v>
      </c>
      <c r="Q2117" s="168" t="s">
        <v>1159</v>
      </c>
      <c r="R2117" s="168" t="s">
        <v>1159</v>
      </c>
      <c r="S2117" s="168" t="s">
        <v>1159</v>
      </c>
      <c r="T2117" s="168" t="s">
        <v>1159</v>
      </c>
      <c r="U2117" s="168" t="s">
        <v>1159</v>
      </c>
      <c r="V2117" s="168" t="s">
        <v>1159</v>
      </c>
      <c r="W2117" s="168" t="s">
        <v>1165</v>
      </c>
      <c r="X2117" s="183" t="s">
        <v>1160</v>
      </c>
      <c r="Y2117" s="168" t="s">
        <v>55</v>
      </c>
      <c r="Z2117" s="170">
        <v>2017011000179</v>
      </c>
      <c r="AA2117" s="170" t="s">
        <v>1238</v>
      </c>
      <c r="AB2117" s="169" t="s">
        <v>1179</v>
      </c>
      <c r="AC2117" s="169" t="s">
        <v>1232</v>
      </c>
      <c r="AD2117" s="170">
        <v>3202034</v>
      </c>
      <c r="AE2117" s="169" t="s">
        <v>1477</v>
      </c>
      <c r="AF2117" s="169" t="s">
        <v>1478</v>
      </c>
      <c r="AG2117" s="168" t="s">
        <v>1311</v>
      </c>
      <c r="AH2117" s="192"/>
    </row>
    <row r="2118" spans="1:34" ht="98.25" customHeight="1" x14ac:dyDescent="0.25">
      <c r="A2118" s="192"/>
      <c r="B2118" s="168" t="s">
        <v>1314</v>
      </c>
      <c r="C2118" s="168" t="s">
        <v>1414</v>
      </c>
      <c r="D2118" s="168" t="s">
        <v>1472</v>
      </c>
      <c r="E2118" s="183" t="s">
        <v>1472</v>
      </c>
      <c r="F2118" s="168" t="s">
        <v>1223</v>
      </c>
      <c r="G2118" s="183" t="s">
        <v>1312</v>
      </c>
      <c r="H2118" s="168" t="s">
        <v>1117</v>
      </c>
      <c r="I2118" s="168" t="s">
        <v>1118</v>
      </c>
      <c r="J2118" s="186">
        <v>0</v>
      </c>
      <c r="K2118" s="185"/>
      <c r="L2118" s="168"/>
      <c r="M2118" s="185"/>
      <c r="N2118" s="168"/>
      <c r="O2118" s="168"/>
      <c r="P2118" s="168"/>
      <c r="Q2118" s="168"/>
      <c r="R2118" s="168"/>
      <c r="S2118" s="168"/>
      <c r="T2118" s="168"/>
      <c r="U2118" s="168" t="s">
        <v>1215</v>
      </c>
      <c r="V2118" s="168" t="s">
        <v>1416</v>
      </c>
      <c r="W2118" s="168" t="s">
        <v>1165</v>
      </c>
      <c r="X2118" s="183" t="s">
        <v>1160</v>
      </c>
      <c r="Y2118" s="168" t="s">
        <v>55</v>
      </c>
      <c r="Z2118" s="170">
        <v>2017011000179</v>
      </c>
      <c r="AA2118" s="170" t="s">
        <v>1238</v>
      </c>
      <c r="AB2118" s="169" t="s">
        <v>1224</v>
      </c>
      <c r="AC2118" s="169" t="s">
        <v>1225</v>
      </c>
      <c r="AD2118" s="170">
        <v>3202010</v>
      </c>
      <c r="AE2118" s="169" t="s">
        <v>1226</v>
      </c>
      <c r="AF2118" s="169" t="s">
        <v>1264</v>
      </c>
      <c r="AG2118" s="168" t="s">
        <v>1387</v>
      </c>
      <c r="AH2118" s="192"/>
    </row>
    <row r="2119" spans="1:34" ht="98.25" customHeight="1" x14ac:dyDescent="0.25">
      <c r="A2119" s="192"/>
      <c r="B2119" s="168" t="s">
        <v>1314</v>
      </c>
      <c r="C2119" s="168" t="s">
        <v>1414</v>
      </c>
      <c r="D2119" s="168" t="s">
        <v>1472</v>
      </c>
      <c r="E2119" s="183" t="s">
        <v>1472</v>
      </c>
      <c r="F2119" s="168" t="s">
        <v>1116</v>
      </c>
      <c r="G2119" s="183" t="s">
        <v>1158</v>
      </c>
      <c r="H2119" s="168" t="s">
        <v>1117</v>
      </c>
      <c r="I2119" s="168" t="s">
        <v>1118</v>
      </c>
      <c r="J2119" s="184">
        <v>25707666</v>
      </c>
      <c r="K2119" s="185"/>
      <c r="L2119" s="168"/>
      <c r="M2119" s="185"/>
      <c r="N2119" s="168"/>
      <c r="O2119" s="168" t="s">
        <v>1183</v>
      </c>
      <c r="P2119" s="168" t="s">
        <v>1473</v>
      </c>
      <c r="Q2119" s="168"/>
      <c r="R2119" s="168" t="s">
        <v>1370</v>
      </c>
      <c r="S2119" s="168" t="s">
        <v>1430</v>
      </c>
      <c r="T2119" s="168" t="s">
        <v>1370</v>
      </c>
      <c r="U2119" s="168" t="s">
        <v>1215</v>
      </c>
      <c r="V2119" s="168" t="s">
        <v>1475</v>
      </c>
      <c r="W2119" s="168" t="s">
        <v>1119</v>
      </c>
      <c r="X2119" s="183" t="s">
        <v>1160</v>
      </c>
      <c r="Y2119" s="168" t="s">
        <v>363</v>
      </c>
      <c r="Z2119" s="170">
        <v>2019011000081</v>
      </c>
      <c r="AA2119" s="170" t="s">
        <v>1161</v>
      </c>
      <c r="AB2119" s="169" t="s">
        <v>1120</v>
      </c>
      <c r="AC2119" s="169" t="s">
        <v>606</v>
      </c>
      <c r="AD2119" s="170">
        <v>3299060</v>
      </c>
      <c r="AE2119" s="169" t="s">
        <v>1135</v>
      </c>
      <c r="AF2119" s="169" t="s">
        <v>607</v>
      </c>
      <c r="AG2119" s="168" t="s">
        <v>1151</v>
      </c>
      <c r="AH2119" s="192"/>
    </row>
    <row r="2120" spans="1:34" ht="98.25" customHeight="1" x14ac:dyDescent="0.25">
      <c r="A2120" s="192"/>
      <c r="B2120" s="168" t="s">
        <v>1314</v>
      </c>
      <c r="C2120" s="168" t="s">
        <v>1414</v>
      </c>
      <c r="D2120" s="168" t="s">
        <v>1479</v>
      </c>
      <c r="E2120" s="183" t="s">
        <v>1479</v>
      </c>
      <c r="F2120" s="168" t="s">
        <v>1116</v>
      </c>
      <c r="G2120" s="183" t="s">
        <v>1158</v>
      </c>
      <c r="H2120" s="168" t="s">
        <v>1117</v>
      </c>
      <c r="I2120" s="168" t="s">
        <v>1118</v>
      </c>
      <c r="J2120" s="184">
        <v>21560000</v>
      </c>
      <c r="K2120" s="185"/>
      <c r="L2120" s="168"/>
      <c r="M2120" s="185"/>
      <c r="N2120" s="168"/>
      <c r="O2120" s="168" t="s">
        <v>1133</v>
      </c>
      <c r="P2120" s="168" t="s">
        <v>1480</v>
      </c>
      <c r="Q2120" s="168"/>
      <c r="R2120" s="168"/>
      <c r="S2120" s="168"/>
      <c r="T2120" s="168"/>
      <c r="U2120" s="168" t="s">
        <v>1215</v>
      </c>
      <c r="V2120" s="168" t="s">
        <v>1416</v>
      </c>
      <c r="W2120" s="168" t="s">
        <v>1165</v>
      </c>
      <c r="X2120" s="183" t="s">
        <v>1160</v>
      </c>
      <c r="Y2120" s="168" t="s">
        <v>55</v>
      </c>
      <c r="Z2120" s="170">
        <v>2017011000179</v>
      </c>
      <c r="AA2120" s="170" t="s">
        <v>1238</v>
      </c>
      <c r="AB2120" s="169" t="s">
        <v>1166</v>
      </c>
      <c r="AC2120" s="169" t="s">
        <v>1167</v>
      </c>
      <c r="AD2120" s="170">
        <v>3202032</v>
      </c>
      <c r="AE2120" s="169" t="s">
        <v>1217</v>
      </c>
      <c r="AF2120" s="169" t="s">
        <v>1289</v>
      </c>
      <c r="AG2120" s="168" t="s">
        <v>1128</v>
      </c>
      <c r="AH2120" s="192"/>
    </row>
    <row r="2121" spans="1:34" ht="98.25" customHeight="1" x14ac:dyDescent="0.25">
      <c r="A2121" s="192"/>
      <c r="B2121" s="168" t="s">
        <v>1314</v>
      </c>
      <c r="C2121" s="168" t="s">
        <v>1414</v>
      </c>
      <c r="D2121" s="168" t="s">
        <v>1479</v>
      </c>
      <c r="E2121" s="183" t="s">
        <v>1479</v>
      </c>
      <c r="F2121" s="168" t="s">
        <v>1116</v>
      </c>
      <c r="G2121" s="183" t="s">
        <v>1158</v>
      </c>
      <c r="H2121" s="168" t="s">
        <v>1117</v>
      </c>
      <c r="I2121" s="168" t="s">
        <v>1118</v>
      </c>
      <c r="J2121" s="184">
        <v>30932000</v>
      </c>
      <c r="K2121" s="185"/>
      <c r="L2121" s="168"/>
      <c r="M2121" s="185"/>
      <c r="N2121" s="168"/>
      <c r="O2121" s="168" t="s">
        <v>1133</v>
      </c>
      <c r="P2121" s="168" t="s">
        <v>1480</v>
      </c>
      <c r="Q2121" s="168"/>
      <c r="R2121" s="168"/>
      <c r="S2121" s="168"/>
      <c r="T2121" s="168"/>
      <c r="U2121" s="168" t="s">
        <v>1215</v>
      </c>
      <c r="V2121" s="168" t="s">
        <v>1416</v>
      </c>
      <c r="W2121" s="168" t="s">
        <v>1165</v>
      </c>
      <c r="X2121" s="183" t="s">
        <v>1160</v>
      </c>
      <c r="Y2121" s="168" t="s">
        <v>55</v>
      </c>
      <c r="Z2121" s="170">
        <v>2017011000179</v>
      </c>
      <c r="AA2121" s="170" t="s">
        <v>1238</v>
      </c>
      <c r="AB2121" s="169" t="s">
        <v>1166</v>
      </c>
      <c r="AC2121" s="169" t="s">
        <v>1167</v>
      </c>
      <c r="AD2121" s="170">
        <v>3202032</v>
      </c>
      <c r="AE2121" s="169" t="s">
        <v>1217</v>
      </c>
      <c r="AF2121" s="169" t="s">
        <v>1289</v>
      </c>
      <c r="AG2121" s="168" t="s">
        <v>1128</v>
      </c>
      <c r="AH2121" s="192"/>
    </row>
    <row r="2122" spans="1:34" ht="98.25" customHeight="1" x14ac:dyDescent="0.25">
      <c r="A2122" s="192"/>
      <c r="B2122" s="168" t="s">
        <v>1314</v>
      </c>
      <c r="C2122" s="168" t="s">
        <v>1414</v>
      </c>
      <c r="D2122" s="168" t="s">
        <v>1479</v>
      </c>
      <c r="E2122" s="183" t="s">
        <v>1479</v>
      </c>
      <c r="F2122" s="168" t="s">
        <v>1116</v>
      </c>
      <c r="G2122" s="183" t="s">
        <v>1158</v>
      </c>
      <c r="H2122" s="168" t="s">
        <v>1117</v>
      </c>
      <c r="I2122" s="168" t="s">
        <v>1118</v>
      </c>
      <c r="J2122" s="184">
        <v>30800000</v>
      </c>
      <c r="K2122" s="185"/>
      <c r="L2122" s="168"/>
      <c r="M2122" s="185"/>
      <c r="N2122" s="168"/>
      <c r="O2122" s="168" t="s">
        <v>1133</v>
      </c>
      <c r="P2122" s="168" t="s">
        <v>1480</v>
      </c>
      <c r="Q2122" s="168"/>
      <c r="R2122" s="168"/>
      <c r="S2122" s="168"/>
      <c r="T2122" s="168"/>
      <c r="U2122" s="168" t="s">
        <v>1215</v>
      </c>
      <c r="V2122" s="168" t="s">
        <v>1416</v>
      </c>
      <c r="W2122" s="168" t="s">
        <v>1165</v>
      </c>
      <c r="X2122" s="183" t="s">
        <v>1160</v>
      </c>
      <c r="Y2122" s="168" t="s">
        <v>55</v>
      </c>
      <c r="Z2122" s="170">
        <v>2017011000179</v>
      </c>
      <c r="AA2122" s="170" t="s">
        <v>1238</v>
      </c>
      <c r="AB2122" s="169" t="s">
        <v>1166</v>
      </c>
      <c r="AC2122" s="169" t="s">
        <v>1167</v>
      </c>
      <c r="AD2122" s="170">
        <v>3202032</v>
      </c>
      <c r="AE2122" s="169" t="s">
        <v>1217</v>
      </c>
      <c r="AF2122" s="169" t="s">
        <v>1289</v>
      </c>
      <c r="AG2122" s="168" t="s">
        <v>1151</v>
      </c>
      <c r="AH2122" s="192"/>
    </row>
    <row r="2123" spans="1:34" ht="98.25" customHeight="1" x14ac:dyDescent="0.25">
      <c r="A2123" s="192"/>
      <c r="B2123" s="168" t="s">
        <v>1314</v>
      </c>
      <c r="C2123" s="168" t="s">
        <v>1414</v>
      </c>
      <c r="D2123" s="168" t="s">
        <v>1479</v>
      </c>
      <c r="E2123" s="183" t="s">
        <v>1479</v>
      </c>
      <c r="F2123" s="168" t="s">
        <v>1116</v>
      </c>
      <c r="G2123" s="183" t="s">
        <v>1158</v>
      </c>
      <c r="H2123" s="168" t="s">
        <v>1117</v>
      </c>
      <c r="I2123" s="168" t="s">
        <v>1118</v>
      </c>
      <c r="J2123" s="184">
        <v>62128000</v>
      </c>
      <c r="K2123" s="185"/>
      <c r="L2123" s="168"/>
      <c r="M2123" s="185"/>
      <c r="N2123" s="168"/>
      <c r="O2123" s="168" t="s">
        <v>1133</v>
      </c>
      <c r="P2123" s="168" t="s">
        <v>1480</v>
      </c>
      <c r="Q2123" s="168"/>
      <c r="R2123" s="168"/>
      <c r="S2123" s="168"/>
      <c r="T2123" s="168"/>
      <c r="U2123" s="168" t="s">
        <v>1215</v>
      </c>
      <c r="V2123" s="168" t="s">
        <v>1416</v>
      </c>
      <c r="W2123" s="168" t="s">
        <v>1165</v>
      </c>
      <c r="X2123" s="183" t="s">
        <v>1160</v>
      </c>
      <c r="Y2123" s="168" t="s">
        <v>55</v>
      </c>
      <c r="Z2123" s="170">
        <v>2017011000179</v>
      </c>
      <c r="AA2123" s="170" t="s">
        <v>1238</v>
      </c>
      <c r="AB2123" s="169" t="s">
        <v>1166</v>
      </c>
      <c r="AC2123" s="169" t="s">
        <v>1167</v>
      </c>
      <c r="AD2123" s="170">
        <v>3202032</v>
      </c>
      <c r="AE2123" s="169" t="s">
        <v>1217</v>
      </c>
      <c r="AF2123" s="169" t="s">
        <v>1289</v>
      </c>
      <c r="AG2123" s="168" t="s">
        <v>1151</v>
      </c>
      <c r="AH2123" s="192"/>
    </row>
    <row r="2124" spans="1:34" ht="98.25" customHeight="1" x14ac:dyDescent="0.25">
      <c r="A2124" s="192"/>
      <c r="B2124" s="168" t="s">
        <v>1314</v>
      </c>
      <c r="C2124" s="168" t="s">
        <v>1414</v>
      </c>
      <c r="D2124" s="168" t="s">
        <v>1479</v>
      </c>
      <c r="E2124" s="183" t="s">
        <v>1479</v>
      </c>
      <c r="F2124" s="168" t="s">
        <v>1223</v>
      </c>
      <c r="G2124" s="183" t="s">
        <v>1312</v>
      </c>
      <c r="H2124" s="168" t="s">
        <v>1117</v>
      </c>
      <c r="I2124" s="168" t="s">
        <v>1118</v>
      </c>
      <c r="J2124" s="184">
        <v>0</v>
      </c>
      <c r="K2124" s="185"/>
      <c r="L2124" s="168"/>
      <c r="M2124" s="185"/>
      <c r="N2124" s="168"/>
      <c r="O2124" s="168" t="s">
        <v>1133</v>
      </c>
      <c r="P2124" s="168" t="s">
        <v>1421</v>
      </c>
      <c r="Q2124" s="168"/>
      <c r="R2124" s="168"/>
      <c r="S2124" s="168"/>
      <c r="T2124" s="168"/>
      <c r="U2124" s="168" t="s">
        <v>1215</v>
      </c>
      <c r="V2124" s="168" t="s">
        <v>1416</v>
      </c>
      <c r="W2124" s="168" t="s">
        <v>1165</v>
      </c>
      <c r="X2124" s="183" t="s">
        <v>1160</v>
      </c>
      <c r="Y2124" s="168" t="s">
        <v>55</v>
      </c>
      <c r="Z2124" s="170">
        <v>2017011000179</v>
      </c>
      <c r="AA2124" s="170" t="s">
        <v>1238</v>
      </c>
      <c r="AB2124" s="169" t="s">
        <v>1166</v>
      </c>
      <c r="AC2124" s="169" t="s">
        <v>1167</v>
      </c>
      <c r="AD2124" s="170">
        <v>3202032</v>
      </c>
      <c r="AE2124" s="169" t="s">
        <v>1217</v>
      </c>
      <c r="AF2124" s="169" t="s">
        <v>1289</v>
      </c>
      <c r="AG2124" s="168" t="s">
        <v>1126</v>
      </c>
      <c r="AH2124" s="192"/>
    </row>
    <row r="2125" spans="1:34" ht="98.25" customHeight="1" x14ac:dyDescent="0.25">
      <c r="A2125" s="192"/>
      <c r="B2125" s="168" t="s">
        <v>1314</v>
      </c>
      <c r="C2125" s="168" t="s">
        <v>1414</v>
      </c>
      <c r="D2125" s="168" t="s">
        <v>1479</v>
      </c>
      <c r="E2125" s="183" t="s">
        <v>1479</v>
      </c>
      <c r="F2125" s="168" t="s">
        <v>1223</v>
      </c>
      <c r="G2125" s="183" t="s">
        <v>1312</v>
      </c>
      <c r="H2125" s="168" t="s">
        <v>1117</v>
      </c>
      <c r="I2125" s="168" t="s">
        <v>1118</v>
      </c>
      <c r="J2125" s="184">
        <v>10000000</v>
      </c>
      <c r="K2125" s="185"/>
      <c r="L2125" s="168"/>
      <c r="M2125" s="185"/>
      <c r="N2125" s="168"/>
      <c r="O2125" s="168" t="s">
        <v>1133</v>
      </c>
      <c r="P2125" s="168" t="s">
        <v>1421</v>
      </c>
      <c r="Q2125" s="168"/>
      <c r="R2125" s="168"/>
      <c r="S2125" s="168"/>
      <c r="T2125" s="168"/>
      <c r="U2125" s="168" t="s">
        <v>1215</v>
      </c>
      <c r="V2125" s="168" t="s">
        <v>1416</v>
      </c>
      <c r="W2125" s="168" t="s">
        <v>1165</v>
      </c>
      <c r="X2125" s="183" t="s">
        <v>1160</v>
      </c>
      <c r="Y2125" s="168" t="s">
        <v>55</v>
      </c>
      <c r="Z2125" s="170">
        <v>2017011000179</v>
      </c>
      <c r="AA2125" s="170" t="s">
        <v>1238</v>
      </c>
      <c r="AB2125" s="169" t="s">
        <v>1166</v>
      </c>
      <c r="AC2125" s="169" t="s">
        <v>1167</v>
      </c>
      <c r="AD2125" s="170">
        <v>3202032</v>
      </c>
      <c r="AE2125" s="169" t="s">
        <v>1217</v>
      </c>
      <c r="AF2125" s="169" t="s">
        <v>1289</v>
      </c>
      <c r="AG2125" s="168" t="s">
        <v>1150</v>
      </c>
      <c r="AH2125" s="192"/>
    </row>
    <row r="2126" spans="1:34" ht="98.25" customHeight="1" x14ac:dyDescent="0.25">
      <c r="A2126" s="192"/>
      <c r="B2126" s="168" t="s">
        <v>1314</v>
      </c>
      <c r="C2126" s="168" t="s">
        <v>1414</v>
      </c>
      <c r="D2126" s="168" t="s">
        <v>1479</v>
      </c>
      <c r="E2126" s="183" t="s">
        <v>1479</v>
      </c>
      <c r="F2126" s="168" t="s">
        <v>1223</v>
      </c>
      <c r="G2126" s="183" t="s">
        <v>1312</v>
      </c>
      <c r="H2126" s="168" t="s">
        <v>1117</v>
      </c>
      <c r="I2126" s="168" t="s">
        <v>1118</v>
      </c>
      <c r="J2126" s="184">
        <v>0</v>
      </c>
      <c r="K2126" s="185"/>
      <c r="L2126" s="168"/>
      <c r="M2126" s="185"/>
      <c r="N2126" s="168"/>
      <c r="O2126" s="168" t="s">
        <v>1133</v>
      </c>
      <c r="P2126" s="168" t="s">
        <v>1421</v>
      </c>
      <c r="Q2126" s="168"/>
      <c r="R2126" s="168"/>
      <c r="S2126" s="168"/>
      <c r="T2126" s="168"/>
      <c r="U2126" s="168" t="s">
        <v>1215</v>
      </c>
      <c r="V2126" s="168" t="s">
        <v>1416</v>
      </c>
      <c r="W2126" s="168" t="s">
        <v>1165</v>
      </c>
      <c r="X2126" s="183" t="s">
        <v>1160</v>
      </c>
      <c r="Y2126" s="168" t="s">
        <v>55</v>
      </c>
      <c r="Z2126" s="170">
        <v>2017011000179</v>
      </c>
      <c r="AA2126" s="170" t="s">
        <v>1238</v>
      </c>
      <c r="AB2126" s="169" t="s">
        <v>1166</v>
      </c>
      <c r="AC2126" s="169" t="s">
        <v>1167</v>
      </c>
      <c r="AD2126" s="170">
        <v>3202032</v>
      </c>
      <c r="AE2126" s="169" t="s">
        <v>1217</v>
      </c>
      <c r="AF2126" s="169" t="s">
        <v>1289</v>
      </c>
      <c r="AG2126" s="168" t="s">
        <v>1126</v>
      </c>
      <c r="AH2126" s="192"/>
    </row>
    <row r="2127" spans="1:34" ht="98.25" customHeight="1" x14ac:dyDescent="0.25">
      <c r="A2127" s="192"/>
      <c r="B2127" s="168" t="s">
        <v>1314</v>
      </c>
      <c r="C2127" s="168" t="s">
        <v>1414</v>
      </c>
      <c r="D2127" s="168" t="s">
        <v>1479</v>
      </c>
      <c r="E2127" s="183" t="s">
        <v>1479</v>
      </c>
      <c r="F2127" s="168" t="s">
        <v>1116</v>
      </c>
      <c r="G2127" s="183" t="s">
        <v>1158</v>
      </c>
      <c r="H2127" s="168" t="s">
        <v>1117</v>
      </c>
      <c r="I2127" s="168" t="s">
        <v>1118</v>
      </c>
      <c r="J2127" s="184">
        <v>15532000</v>
      </c>
      <c r="K2127" s="185"/>
      <c r="L2127" s="168"/>
      <c r="M2127" s="185"/>
      <c r="N2127" s="168"/>
      <c r="O2127" s="168" t="s">
        <v>1133</v>
      </c>
      <c r="P2127" s="168" t="s">
        <v>1480</v>
      </c>
      <c r="Q2127" s="168"/>
      <c r="R2127" s="168"/>
      <c r="S2127" s="168"/>
      <c r="T2127" s="168"/>
      <c r="U2127" s="168" t="s">
        <v>1215</v>
      </c>
      <c r="V2127" s="168" t="s">
        <v>1416</v>
      </c>
      <c r="W2127" s="168" t="s">
        <v>1165</v>
      </c>
      <c r="X2127" s="183" t="s">
        <v>1160</v>
      </c>
      <c r="Y2127" s="168" t="s">
        <v>55</v>
      </c>
      <c r="Z2127" s="170">
        <v>2017011000179</v>
      </c>
      <c r="AA2127" s="170" t="s">
        <v>1238</v>
      </c>
      <c r="AB2127" s="169" t="s">
        <v>1166</v>
      </c>
      <c r="AC2127" s="169" t="s">
        <v>1269</v>
      </c>
      <c r="AD2127" s="170">
        <v>3202005</v>
      </c>
      <c r="AE2127" s="169" t="s">
        <v>1270</v>
      </c>
      <c r="AF2127" s="169" t="s">
        <v>1271</v>
      </c>
      <c r="AG2127" s="168" t="s">
        <v>1151</v>
      </c>
      <c r="AH2127" s="192"/>
    </row>
    <row r="2128" spans="1:34" ht="98.25" customHeight="1" x14ac:dyDescent="0.25">
      <c r="A2128" s="192"/>
      <c r="B2128" s="168" t="s">
        <v>1314</v>
      </c>
      <c r="C2128" s="168" t="s">
        <v>1414</v>
      </c>
      <c r="D2128" s="168" t="s">
        <v>1479</v>
      </c>
      <c r="E2128" s="183" t="s">
        <v>1479</v>
      </c>
      <c r="F2128" s="168" t="s">
        <v>1116</v>
      </c>
      <c r="G2128" s="183" t="s">
        <v>1158</v>
      </c>
      <c r="H2128" s="168" t="s">
        <v>1117</v>
      </c>
      <c r="I2128" s="168" t="s">
        <v>1118</v>
      </c>
      <c r="J2128" s="184">
        <v>30932000</v>
      </c>
      <c r="K2128" s="185"/>
      <c r="L2128" s="168"/>
      <c r="M2128" s="185"/>
      <c r="N2128" s="168"/>
      <c r="O2128" s="168" t="s">
        <v>1133</v>
      </c>
      <c r="P2128" s="168" t="s">
        <v>1480</v>
      </c>
      <c r="Q2128" s="168"/>
      <c r="R2128" s="168"/>
      <c r="S2128" s="168"/>
      <c r="T2128" s="168"/>
      <c r="U2128" s="168" t="s">
        <v>1215</v>
      </c>
      <c r="V2128" s="168" t="s">
        <v>1416</v>
      </c>
      <c r="W2128" s="168" t="s">
        <v>1165</v>
      </c>
      <c r="X2128" s="183" t="s">
        <v>1160</v>
      </c>
      <c r="Y2128" s="168" t="s">
        <v>55</v>
      </c>
      <c r="Z2128" s="170">
        <v>2017011000179</v>
      </c>
      <c r="AA2128" s="170" t="s">
        <v>1238</v>
      </c>
      <c r="AB2128" s="169" t="s">
        <v>1166</v>
      </c>
      <c r="AC2128" s="169" t="s">
        <v>1269</v>
      </c>
      <c r="AD2128" s="170">
        <v>3202005</v>
      </c>
      <c r="AE2128" s="169" t="s">
        <v>1270</v>
      </c>
      <c r="AF2128" s="169" t="s">
        <v>1271</v>
      </c>
      <c r="AG2128" s="168" t="s">
        <v>1128</v>
      </c>
      <c r="AH2128" s="192"/>
    </row>
    <row r="2129" spans="1:34" ht="98.25" customHeight="1" x14ac:dyDescent="0.25">
      <c r="A2129" s="192"/>
      <c r="B2129" s="168" t="s">
        <v>1314</v>
      </c>
      <c r="C2129" s="168" t="s">
        <v>1414</v>
      </c>
      <c r="D2129" s="168" t="s">
        <v>1479</v>
      </c>
      <c r="E2129" s="183" t="s">
        <v>1479</v>
      </c>
      <c r="F2129" s="168" t="s">
        <v>1152</v>
      </c>
      <c r="G2129" s="183" t="s">
        <v>1158</v>
      </c>
      <c r="H2129" s="168" t="s">
        <v>1117</v>
      </c>
      <c r="I2129" s="168" t="s">
        <v>1118</v>
      </c>
      <c r="J2129" s="184">
        <v>0</v>
      </c>
      <c r="K2129" s="185"/>
      <c r="L2129" s="168"/>
      <c r="M2129" s="185"/>
      <c r="N2129" s="168"/>
      <c r="O2129" s="168" t="s">
        <v>1133</v>
      </c>
      <c r="P2129" s="168" t="s">
        <v>1421</v>
      </c>
      <c r="Q2129" s="168"/>
      <c r="R2129" s="168"/>
      <c r="S2129" s="168"/>
      <c r="T2129" s="168"/>
      <c r="U2129" s="168" t="s">
        <v>1215</v>
      </c>
      <c r="V2129" s="168" t="s">
        <v>1416</v>
      </c>
      <c r="W2129" s="168" t="s">
        <v>1165</v>
      </c>
      <c r="X2129" s="183" t="s">
        <v>1160</v>
      </c>
      <c r="Y2129" s="168" t="s">
        <v>55</v>
      </c>
      <c r="Z2129" s="170">
        <v>2017011000179</v>
      </c>
      <c r="AA2129" s="170" t="s">
        <v>1238</v>
      </c>
      <c r="AB2129" s="169" t="s">
        <v>1166</v>
      </c>
      <c r="AC2129" s="169" t="s">
        <v>1269</v>
      </c>
      <c r="AD2129" s="170">
        <v>3202005</v>
      </c>
      <c r="AE2129" s="169" t="s">
        <v>1270</v>
      </c>
      <c r="AF2129" s="169" t="s">
        <v>1271</v>
      </c>
      <c r="AG2129" s="168" t="s">
        <v>1126</v>
      </c>
      <c r="AH2129" s="192"/>
    </row>
    <row r="2130" spans="1:34" ht="98.25" customHeight="1" x14ac:dyDescent="0.25">
      <c r="A2130" s="192"/>
      <c r="B2130" s="168" t="s">
        <v>1314</v>
      </c>
      <c r="C2130" s="168" t="s">
        <v>1414</v>
      </c>
      <c r="D2130" s="168" t="s">
        <v>1479</v>
      </c>
      <c r="E2130" s="183" t="s">
        <v>1479</v>
      </c>
      <c r="F2130" s="168" t="s">
        <v>1152</v>
      </c>
      <c r="G2130" s="183" t="s">
        <v>1158</v>
      </c>
      <c r="H2130" s="168" t="s">
        <v>1117</v>
      </c>
      <c r="I2130" s="168" t="s">
        <v>1118</v>
      </c>
      <c r="J2130" s="184">
        <v>30000000</v>
      </c>
      <c r="K2130" s="185"/>
      <c r="L2130" s="168"/>
      <c r="M2130" s="185"/>
      <c r="N2130" s="168"/>
      <c r="O2130" s="168" t="s">
        <v>1133</v>
      </c>
      <c r="P2130" s="168" t="s">
        <v>1480</v>
      </c>
      <c r="Q2130" s="168"/>
      <c r="R2130" s="168"/>
      <c r="S2130" s="168"/>
      <c r="T2130" s="168"/>
      <c r="U2130" s="168" t="s">
        <v>1215</v>
      </c>
      <c r="V2130" s="168" t="s">
        <v>1416</v>
      </c>
      <c r="W2130" s="168" t="s">
        <v>1165</v>
      </c>
      <c r="X2130" s="183" t="s">
        <v>1160</v>
      </c>
      <c r="Y2130" s="168" t="s">
        <v>55</v>
      </c>
      <c r="Z2130" s="170">
        <v>2017011000179</v>
      </c>
      <c r="AA2130" s="170" t="s">
        <v>1238</v>
      </c>
      <c r="AB2130" s="169" t="s">
        <v>1166</v>
      </c>
      <c r="AC2130" s="169" t="s">
        <v>1269</v>
      </c>
      <c r="AD2130" s="170">
        <v>3202005</v>
      </c>
      <c r="AE2130" s="169" t="s">
        <v>1270</v>
      </c>
      <c r="AF2130" s="169" t="s">
        <v>1271</v>
      </c>
      <c r="AG2130" s="168" t="s">
        <v>1128</v>
      </c>
      <c r="AH2130" s="192"/>
    </row>
    <row r="2131" spans="1:34" ht="98.25" customHeight="1" x14ac:dyDescent="0.25">
      <c r="A2131" s="192"/>
      <c r="B2131" s="168" t="s">
        <v>1314</v>
      </c>
      <c r="C2131" s="168" t="s">
        <v>1414</v>
      </c>
      <c r="D2131" s="168" t="s">
        <v>1479</v>
      </c>
      <c r="E2131" s="183" t="s">
        <v>1479</v>
      </c>
      <c r="F2131" s="168" t="s">
        <v>1116</v>
      </c>
      <c r="G2131" s="183" t="s">
        <v>1158</v>
      </c>
      <c r="H2131" s="168" t="s">
        <v>1117</v>
      </c>
      <c r="I2131" s="168" t="s">
        <v>1118</v>
      </c>
      <c r="J2131" s="184">
        <v>41404000.005000003</v>
      </c>
      <c r="K2131" s="185"/>
      <c r="L2131" s="168"/>
      <c r="M2131" s="185"/>
      <c r="N2131" s="168"/>
      <c r="O2131" s="168" t="s">
        <v>1133</v>
      </c>
      <c r="P2131" s="168" t="s">
        <v>1480</v>
      </c>
      <c r="Q2131" s="168"/>
      <c r="R2131" s="168"/>
      <c r="S2131" s="168"/>
      <c r="T2131" s="168"/>
      <c r="U2131" s="168" t="s">
        <v>1215</v>
      </c>
      <c r="V2131" s="168" t="s">
        <v>1416</v>
      </c>
      <c r="W2131" s="168" t="s">
        <v>1165</v>
      </c>
      <c r="X2131" s="183" t="s">
        <v>1160</v>
      </c>
      <c r="Y2131" s="168" t="s">
        <v>55</v>
      </c>
      <c r="Z2131" s="170">
        <v>2017011000179</v>
      </c>
      <c r="AA2131" s="170" t="s">
        <v>1238</v>
      </c>
      <c r="AB2131" s="169" t="s">
        <v>1224</v>
      </c>
      <c r="AC2131" s="169" t="s">
        <v>1280</v>
      </c>
      <c r="AD2131" s="170">
        <v>3202004</v>
      </c>
      <c r="AE2131" s="169" t="s">
        <v>1281</v>
      </c>
      <c r="AF2131" s="169" t="s">
        <v>1284</v>
      </c>
      <c r="AG2131" s="168" t="s">
        <v>1128</v>
      </c>
      <c r="AH2131" s="192"/>
    </row>
    <row r="2132" spans="1:34" ht="98.25" customHeight="1" x14ac:dyDescent="0.25">
      <c r="A2132" s="192"/>
      <c r="B2132" s="168" t="s">
        <v>1314</v>
      </c>
      <c r="C2132" s="168" t="s">
        <v>1414</v>
      </c>
      <c r="D2132" s="168" t="s">
        <v>1479</v>
      </c>
      <c r="E2132" s="183" t="s">
        <v>1479</v>
      </c>
      <c r="F2132" s="168" t="s">
        <v>1116</v>
      </c>
      <c r="G2132" s="183" t="s">
        <v>1158</v>
      </c>
      <c r="H2132" s="168" t="s">
        <v>1117</v>
      </c>
      <c r="I2132" s="168" t="s">
        <v>1118</v>
      </c>
      <c r="J2132" s="184">
        <v>23505600</v>
      </c>
      <c r="K2132" s="185" t="s">
        <v>1159</v>
      </c>
      <c r="L2132" s="168" t="s">
        <v>1159</v>
      </c>
      <c r="M2132" s="185" t="s">
        <v>1159</v>
      </c>
      <c r="N2132" s="168" t="s">
        <v>1159</v>
      </c>
      <c r="O2132" s="168" t="s">
        <v>1133</v>
      </c>
      <c r="P2132" s="168" t="s">
        <v>1480</v>
      </c>
      <c r="Q2132" s="168">
        <v>0</v>
      </c>
      <c r="R2132" s="168">
        <v>0</v>
      </c>
      <c r="S2132" s="168">
        <v>0</v>
      </c>
      <c r="T2132" s="168">
        <v>0</v>
      </c>
      <c r="U2132" s="168" t="s">
        <v>1215</v>
      </c>
      <c r="V2132" s="168" t="s">
        <v>1416</v>
      </c>
      <c r="W2132" s="168" t="s">
        <v>1165</v>
      </c>
      <c r="X2132" s="183" t="s">
        <v>1160</v>
      </c>
      <c r="Y2132" s="168" t="s">
        <v>55</v>
      </c>
      <c r="Z2132" s="170">
        <v>2017011000179</v>
      </c>
      <c r="AA2132" s="170" t="s">
        <v>1238</v>
      </c>
      <c r="AB2132" s="169" t="s">
        <v>1166</v>
      </c>
      <c r="AC2132" s="169" t="s">
        <v>1269</v>
      </c>
      <c r="AD2132" s="170">
        <v>3202005</v>
      </c>
      <c r="AE2132" s="169" t="s">
        <v>1270</v>
      </c>
      <c r="AF2132" s="169" t="s">
        <v>1271</v>
      </c>
      <c r="AG2132" s="168" t="s">
        <v>1151</v>
      </c>
      <c r="AH2132" s="192"/>
    </row>
    <row r="2133" spans="1:34" ht="98.25" customHeight="1" x14ac:dyDescent="0.25">
      <c r="A2133" s="192"/>
      <c r="B2133" s="168" t="s">
        <v>1314</v>
      </c>
      <c r="C2133" s="168" t="s">
        <v>1414</v>
      </c>
      <c r="D2133" s="168" t="s">
        <v>1479</v>
      </c>
      <c r="E2133" s="183" t="s">
        <v>1479</v>
      </c>
      <c r="F2133" s="168" t="s">
        <v>1116</v>
      </c>
      <c r="G2133" s="183" t="s">
        <v>1158</v>
      </c>
      <c r="H2133" s="168" t="s">
        <v>1117</v>
      </c>
      <c r="I2133" s="168" t="s">
        <v>1118</v>
      </c>
      <c r="J2133" s="184">
        <v>5000000</v>
      </c>
      <c r="K2133" s="185" t="s">
        <v>1159</v>
      </c>
      <c r="L2133" s="168" t="s">
        <v>1159</v>
      </c>
      <c r="M2133" s="185" t="s">
        <v>1159</v>
      </c>
      <c r="N2133" s="168" t="s">
        <v>1159</v>
      </c>
      <c r="O2133" s="168" t="s">
        <v>1133</v>
      </c>
      <c r="P2133" s="168" t="s">
        <v>1480</v>
      </c>
      <c r="Q2133" s="168">
        <v>0</v>
      </c>
      <c r="R2133" s="168">
        <v>0</v>
      </c>
      <c r="S2133" s="168">
        <v>0</v>
      </c>
      <c r="T2133" s="168">
        <v>0</v>
      </c>
      <c r="U2133" s="168" t="s">
        <v>1215</v>
      </c>
      <c r="V2133" s="168" t="s">
        <v>1416</v>
      </c>
      <c r="W2133" s="168" t="s">
        <v>1165</v>
      </c>
      <c r="X2133" s="183" t="s">
        <v>1160</v>
      </c>
      <c r="Y2133" s="168" t="s">
        <v>55</v>
      </c>
      <c r="Z2133" s="170">
        <v>2017011000179</v>
      </c>
      <c r="AA2133" s="170" t="s">
        <v>1238</v>
      </c>
      <c r="AB2133" s="169" t="s">
        <v>1166</v>
      </c>
      <c r="AC2133" s="169" t="s">
        <v>1269</v>
      </c>
      <c r="AD2133" s="170">
        <v>3202005</v>
      </c>
      <c r="AE2133" s="169" t="s">
        <v>1270</v>
      </c>
      <c r="AF2133" s="169" t="s">
        <v>1272</v>
      </c>
      <c r="AG2133" s="168" t="s">
        <v>1124</v>
      </c>
      <c r="AH2133" s="192"/>
    </row>
    <row r="2134" spans="1:34" ht="98.25" customHeight="1" x14ac:dyDescent="0.25">
      <c r="A2134" s="192"/>
      <c r="B2134" s="168" t="s">
        <v>1314</v>
      </c>
      <c r="C2134" s="168" t="s">
        <v>1414</v>
      </c>
      <c r="D2134" s="168" t="s">
        <v>1479</v>
      </c>
      <c r="E2134" s="183" t="s">
        <v>1479</v>
      </c>
      <c r="F2134" s="168" t="s">
        <v>1152</v>
      </c>
      <c r="G2134" s="183" t="s">
        <v>1158</v>
      </c>
      <c r="H2134" s="168" t="s">
        <v>1117</v>
      </c>
      <c r="I2134" s="168" t="s">
        <v>1118</v>
      </c>
      <c r="J2134" s="184">
        <v>7000000</v>
      </c>
      <c r="K2134" s="185" t="s">
        <v>1159</v>
      </c>
      <c r="L2134" s="168" t="s">
        <v>1159</v>
      </c>
      <c r="M2134" s="185" t="s">
        <v>1159</v>
      </c>
      <c r="N2134" s="168" t="s">
        <v>1159</v>
      </c>
      <c r="O2134" s="168" t="s">
        <v>1133</v>
      </c>
      <c r="P2134" s="168" t="s">
        <v>1421</v>
      </c>
      <c r="Q2134" s="168">
        <v>0</v>
      </c>
      <c r="R2134" s="168">
        <v>0</v>
      </c>
      <c r="S2134" s="168">
        <v>0</v>
      </c>
      <c r="T2134" s="168">
        <v>0</v>
      </c>
      <c r="U2134" s="168" t="s">
        <v>1215</v>
      </c>
      <c r="V2134" s="168" t="s">
        <v>1416</v>
      </c>
      <c r="W2134" s="168" t="s">
        <v>1165</v>
      </c>
      <c r="X2134" s="183" t="s">
        <v>1160</v>
      </c>
      <c r="Y2134" s="168" t="s">
        <v>55</v>
      </c>
      <c r="Z2134" s="170">
        <v>2017011000179</v>
      </c>
      <c r="AA2134" s="170" t="s">
        <v>1238</v>
      </c>
      <c r="AB2134" s="169" t="s">
        <v>1166</v>
      </c>
      <c r="AC2134" s="169" t="s">
        <v>1269</v>
      </c>
      <c r="AD2134" s="170">
        <v>3202005</v>
      </c>
      <c r="AE2134" s="169" t="s">
        <v>1270</v>
      </c>
      <c r="AF2134" s="169" t="s">
        <v>1272</v>
      </c>
      <c r="AG2134" s="168" t="s">
        <v>1150</v>
      </c>
      <c r="AH2134" s="192"/>
    </row>
    <row r="2135" spans="1:34" ht="98.25" customHeight="1" x14ac:dyDescent="0.25">
      <c r="A2135" s="192"/>
      <c r="B2135" s="168" t="s">
        <v>1314</v>
      </c>
      <c r="C2135" s="168" t="s">
        <v>1414</v>
      </c>
      <c r="D2135" s="168" t="s">
        <v>1479</v>
      </c>
      <c r="E2135" s="183" t="s">
        <v>1479</v>
      </c>
      <c r="F2135" s="168" t="s">
        <v>1152</v>
      </c>
      <c r="G2135" s="183" t="s">
        <v>1158</v>
      </c>
      <c r="H2135" s="168" t="s">
        <v>1117</v>
      </c>
      <c r="I2135" s="168" t="s">
        <v>1118</v>
      </c>
      <c r="J2135" s="184">
        <v>3000000</v>
      </c>
      <c r="K2135" s="185" t="s">
        <v>1159</v>
      </c>
      <c r="L2135" s="168" t="s">
        <v>1159</v>
      </c>
      <c r="M2135" s="185" t="s">
        <v>1159</v>
      </c>
      <c r="N2135" s="168" t="s">
        <v>1159</v>
      </c>
      <c r="O2135" s="168" t="s">
        <v>1133</v>
      </c>
      <c r="P2135" s="168" t="s">
        <v>1421</v>
      </c>
      <c r="Q2135" s="168">
        <v>0</v>
      </c>
      <c r="R2135" s="168">
        <v>0</v>
      </c>
      <c r="S2135" s="168">
        <v>0</v>
      </c>
      <c r="T2135" s="168">
        <v>0</v>
      </c>
      <c r="U2135" s="168" t="s">
        <v>1215</v>
      </c>
      <c r="V2135" s="168" t="s">
        <v>1416</v>
      </c>
      <c r="W2135" s="168" t="s">
        <v>1165</v>
      </c>
      <c r="X2135" s="183" t="s">
        <v>1160</v>
      </c>
      <c r="Y2135" s="168" t="s">
        <v>55</v>
      </c>
      <c r="Z2135" s="170">
        <v>2017011000179</v>
      </c>
      <c r="AA2135" s="170" t="s">
        <v>1238</v>
      </c>
      <c r="AB2135" s="169" t="s">
        <v>1166</v>
      </c>
      <c r="AC2135" s="169" t="s">
        <v>1269</v>
      </c>
      <c r="AD2135" s="170">
        <v>3202005</v>
      </c>
      <c r="AE2135" s="169" t="s">
        <v>1270</v>
      </c>
      <c r="AF2135" s="169" t="s">
        <v>1272</v>
      </c>
      <c r="AG2135" s="168" t="s">
        <v>1192</v>
      </c>
      <c r="AH2135" s="192"/>
    </row>
    <row r="2136" spans="1:34" ht="98.25" customHeight="1" x14ac:dyDescent="0.25">
      <c r="A2136" s="192"/>
      <c r="B2136" s="168" t="s">
        <v>1314</v>
      </c>
      <c r="C2136" s="168" t="s">
        <v>1414</v>
      </c>
      <c r="D2136" s="168" t="s">
        <v>1479</v>
      </c>
      <c r="E2136" s="183" t="s">
        <v>1479</v>
      </c>
      <c r="F2136" s="168" t="s">
        <v>1152</v>
      </c>
      <c r="G2136" s="183" t="s">
        <v>1158</v>
      </c>
      <c r="H2136" s="168" t="s">
        <v>1320</v>
      </c>
      <c r="I2136" s="168" t="s">
        <v>1118</v>
      </c>
      <c r="J2136" s="186">
        <v>10000000</v>
      </c>
      <c r="K2136" s="185" t="s">
        <v>1366</v>
      </c>
      <c r="L2136" s="168" t="s">
        <v>1366</v>
      </c>
      <c r="M2136" s="185" t="s">
        <v>1366</v>
      </c>
      <c r="N2136" s="168" t="s">
        <v>1366</v>
      </c>
      <c r="O2136" s="168" t="s">
        <v>1133</v>
      </c>
      <c r="P2136" s="168" t="s">
        <v>1421</v>
      </c>
      <c r="Q2136" s="168">
        <v>0</v>
      </c>
      <c r="R2136" s="168" t="s">
        <v>1366</v>
      </c>
      <c r="S2136" s="168">
        <v>0</v>
      </c>
      <c r="T2136" s="168" t="s">
        <v>1366</v>
      </c>
      <c r="U2136" s="168" t="s">
        <v>1215</v>
      </c>
      <c r="V2136" s="168">
        <v>0</v>
      </c>
      <c r="W2136" s="168" t="s">
        <v>1165</v>
      </c>
      <c r="X2136" s="183" t="s">
        <v>1160</v>
      </c>
      <c r="Y2136" s="168" t="s">
        <v>55</v>
      </c>
      <c r="Z2136" s="170">
        <v>2017011000179</v>
      </c>
      <c r="AA2136" s="170" t="s">
        <v>1238</v>
      </c>
      <c r="AB2136" s="169" t="s">
        <v>1166</v>
      </c>
      <c r="AC2136" s="169" t="s">
        <v>1167</v>
      </c>
      <c r="AD2136" s="170">
        <v>3202032</v>
      </c>
      <c r="AE2136" s="169" t="s">
        <v>1217</v>
      </c>
      <c r="AF2136" s="169" t="s">
        <v>1218</v>
      </c>
      <c r="AG2136" s="168" t="s">
        <v>1192</v>
      </c>
      <c r="AH2136" s="192"/>
    </row>
    <row r="2137" spans="1:34" ht="98.25" customHeight="1" x14ac:dyDescent="0.25">
      <c r="A2137" s="192"/>
      <c r="B2137" s="168" t="s">
        <v>1314</v>
      </c>
      <c r="C2137" s="168" t="s">
        <v>1414</v>
      </c>
      <c r="D2137" s="168" t="s">
        <v>1479</v>
      </c>
      <c r="E2137" s="183" t="s">
        <v>1479</v>
      </c>
      <c r="F2137" s="168" t="s">
        <v>1223</v>
      </c>
      <c r="G2137" s="183" t="s">
        <v>1312</v>
      </c>
      <c r="H2137" s="168" t="s">
        <v>1117</v>
      </c>
      <c r="I2137" s="168" t="s">
        <v>1118</v>
      </c>
      <c r="J2137" s="186">
        <v>2546160</v>
      </c>
      <c r="K2137" s="185"/>
      <c r="L2137" s="168"/>
      <c r="M2137" s="185"/>
      <c r="N2137" s="168"/>
      <c r="O2137" s="168"/>
      <c r="P2137" s="168"/>
      <c r="Q2137" s="168"/>
      <c r="R2137" s="168"/>
      <c r="S2137" s="168"/>
      <c r="T2137" s="168"/>
      <c r="U2137" s="168" t="s">
        <v>1215</v>
      </c>
      <c r="V2137" s="168" t="s">
        <v>1416</v>
      </c>
      <c r="W2137" s="168" t="s">
        <v>1165</v>
      </c>
      <c r="X2137" s="183" t="s">
        <v>1160</v>
      </c>
      <c r="Y2137" s="168" t="s">
        <v>55</v>
      </c>
      <c r="Z2137" s="170">
        <v>2017011000179</v>
      </c>
      <c r="AA2137" s="170" t="s">
        <v>1238</v>
      </c>
      <c r="AB2137" s="169" t="s">
        <v>1224</v>
      </c>
      <c r="AC2137" s="169" t="s">
        <v>1225</v>
      </c>
      <c r="AD2137" s="170">
        <v>3202010</v>
      </c>
      <c r="AE2137" s="169" t="s">
        <v>1226</v>
      </c>
      <c r="AF2137" s="169" t="s">
        <v>1264</v>
      </c>
      <c r="AG2137" s="168" t="s">
        <v>1387</v>
      </c>
      <c r="AH2137" s="192"/>
    </row>
    <row r="2138" spans="1:34" ht="98.25" customHeight="1" x14ac:dyDescent="0.25">
      <c r="A2138" s="192"/>
      <c r="B2138" s="168" t="s">
        <v>1314</v>
      </c>
      <c r="C2138" s="168" t="s">
        <v>1414</v>
      </c>
      <c r="D2138" s="168" t="s">
        <v>1479</v>
      </c>
      <c r="E2138" s="183" t="s">
        <v>1479</v>
      </c>
      <c r="F2138" s="168" t="s">
        <v>1223</v>
      </c>
      <c r="G2138" s="183" t="s">
        <v>1312</v>
      </c>
      <c r="H2138" s="168" t="s">
        <v>1117</v>
      </c>
      <c r="I2138" s="168" t="s">
        <v>1118</v>
      </c>
      <c r="J2138" s="186">
        <v>2731690</v>
      </c>
      <c r="K2138" s="185"/>
      <c r="L2138" s="168"/>
      <c r="M2138" s="185"/>
      <c r="N2138" s="168"/>
      <c r="O2138" s="168"/>
      <c r="P2138" s="168"/>
      <c r="Q2138" s="168"/>
      <c r="R2138" s="168"/>
      <c r="S2138" s="168"/>
      <c r="T2138" s="168"/>
      <c r="U2138" s="168" t="s">
        <v>1215</v>
      </c>
      <c r="V2138" s="168" t="s">
        <v>1416</v>
      </c>
      <c r="W2138" s="168" t="s">
        <v>1165</v>
      </c>
      <c r="X2138" s="183" t="s">
        <v>1160</v>
      </c>
      <c r="Y2138" s="168" t="s">
        <v>55</v>
      </c>
      <c r="Z2138" s="170">
        <v>2017011000179</v>
      </c>
      <c r="AA2138" s="170" t="s">
        <v>1238</v>
      </c>
      <c r="AB2138" s="169" t="s">
        <v>1224</v>
      </c>
      <c r="AC2138" s="169" t="s">
        <v>1225</v>
      </c>
      <c r="AD2138" s="170">
        <v>3202010</v>
      </c>
      <c r="AE2138" s="169" t="s">
        <v>1226</v>
      </c>
      <c r="AF2138" s="169" t="s">
        <v>1264</v>
      </c>
      <c r="AG2138" s="168" t="s">
        <v>1387</v>
      </c>
      <c r="AH2138" s="192"/>
    </row>
    <row r="2139" spans="1:34" ht="98.25" customHeight="1" x14ac:dyDescent="0.25">
      <c r="A2139" s="192"/>
      <c r="B2139" s="168" t="s">
        <v>1314</v>
      </c>
      <c r="C2139" s="168" t="s">
        <v>1414</v>
      </c>
      <c r="D2139" s="168" t="s">
        <v>1479</v>
      </c>
      <c r="E2139" s="183" t="s">
        <v>1479</v>
      </c>
      <c r="F2139" s="168" t="s">
        <v>1116</v>
      </c>
      <c r="G2139" s="183" t="s">
        <v>1158</v>
      </c>
      <c r="H2139" s="168" t="s">
        <v>1117</v>
      </c>
      <c r="I2139" s="168" t="s">
        <v>1118</v>
      </c>
      <c r="J2139" s="184">
        <v>31494400</v>
      </c>
      <c r="K2139" s="185"/>
      <c r="L2139" s="168"/>
      <c r="M2139" s="185"/>
      <c r="N2139" s="168"/>
      <c r="O2139" s="168" t="s">
        <v>1133</v>
      </c>
      <c r="P2139" s="168" t="s">
        <v>1421</v>
      </c>
      <c r="Q2139" s="168"/>
      <c r="R2139" s="168"/>
      <c r="S2139" s="168"/>
      <c r="T2139" s="168"/>
      <c r="U2139" s="168" t="s">
        <v>1215</v>
      </c>
      <c r="V2139" s="168" t="s">
        <v>1416</v>
      </c>
      <c r="W2139" s="168" t="s">
        <v>1119</v>
      </c>
      <c r="X2139" s="183" t="s">
        <v>1160</v>
      </c>
      <c r="Y2139" s="168" t="s">
        <v>363</v>
      </c>
      <c r="Z2139" s="170">
        <v>2019011000081</v>
      </c>
      <c r="AA2139" s="170" t="s">
        <v>1161</v>
      </c>
      <c r="AB2139" s="169" t="s">
        <v>1120</v>
      </c>
      <c r="AC2139" s="169" t="s">
        <v>606</v>
      </c>
      <c r="AD2139" s="170">
        <v>3299060</v>
      </c>
      <c r="AE2139" s="169" t="s">
        <v>1135</v>
      </c>
      <c r="AF2139" s="169" t="s">
        <v>607</v>
      </c>
      <c r="AG2139" s="168" t="s">
        <v>1128</v>
      </c>
      <c r="AH2139" s="192"/>
    </row>
    <row r="2140" spans="1:34" ht="98.25" customHeight="1" x14ac:dyDescent="0.25">
      <c r="A2140" s="192"/>
      <c r="B2140" s="168" t="s">
        <v>1314</v>
      </c>
      <c r="C2140" s="168" t="s">
        <v>1414</v>
      </c>
      <c r="D2140" s="168" t="s">
        <v>1481</v>
      </c>
      <c r="E2140" s="183" t="s">
        <v>1481</v>
      </c>
      <c r="F2140" s="168" t="s">
        <v>1116</v>
      </c>
      <c r="G2140" s="183" t="s">
        <v>1158</v>
      </c>
      <c r="H2140" s="168" t="s">
        <v>1117</v>
      </c>
      <c r="I2140" s="168" t="s">
        <v>1118</v>
      </c>
      <c r="J2140" s="184">
        <v>17512000</v>
      </c>
      <c r="K2140" s="185"/>
      <c r="L2140" s="168"/>
      <c r="M2140" s="185"/>
      <c r="N2140" s="168"/>
      <c r="O2140" s="168" t="s">
        <v>1199</v>
      </c>
      <c r="P2140" s="168" t="s">
        <v>1436</v>
      </c>
      <c r="Q2140" s="168"/>
      <c r="R2140" s="168"/>
      <c r="S2140" s="168"/>
      <c r="T2140" s="168"/>
      <c r="U2140" s="168" t="s">
        <v>1215</v>
      </c>
      <c r="V2140" s="168" t="s">
        <v>1437</v>
      </c>
      <c r="W2140" s="168" t="s">
        <v>1165</v>
      </c>
      <c r="X2140" s="183" t="s">
        <v>1160</v>
      </c>
      <c r="Y2140" s="168" t="s">
        <v>55</v>
      </c>
      <c r="Z2140" s="170">
        <v>2017011000179</v>
      </c>
      <c r="AA2140" s="170" t="s">
        <v>1238</v>
      </c>
      <c r="AB2140" s="169" t="s">
        <v>1166</v>
      </c>
      <c r="AC2140" s="169" t="s">
        <v>1167</v>
      </c>
      <c r="AD2140" s="170">
        <v>3202032</v>
      </c>
      <c r="AE2140" s="169" t="s">
        <v>1217</v>
      </c>
      <c r="AF2140" s="169" t="s">
        <v>1289</v>
      </c>
      <c r="AG2140" s="168" t="s">
        <v>1128</v>
      </c>
      <c r="AH2140" s="192"/>
    </row>
    <row r="2141" spans="1:34" ht="98.25" customHeight="1" x14ac:dyDescent="0.25">
      <c r="A2141" s="192"/>
      <c r="B2141" s="168" t="s">
        <v>1314</v>
      </c>
      <c r="C2141" s="168" t="s">
        <v>1414</v>
      </c>
      <c r="D2141" s="168" t="s">
        <v>1481</v>
      </c>
      <c r="E2141" s="183" t="s">
        <v>1481</v>
      </c>
      <c r="F2141" s="168" t="s">
        <v>1116</v>
      </c>
      <c r="G2141" s="183" t="s">
        <v>1158</v>
      </c>
      <c r="H2141" s="168" t="s">
        <v>1117</v>
      </c>
      <c r="I2141" s="168" t="s">
        <v>1118</v>
      </c>
      <c r="J2141" s="184">
        <v>43054557</v>
      </c>
      <c r="K2141" s="185"/>
      <c r="L2141" s="168"/>
      <c r="M2141" s="185"/>
      <c r="N2141" s="168"/>
      <c r="O2141" s="168" t="s">
        <v>1199</v>
      </c>
      <c r="P2141" s="168" t="s">
        <v>1436</v>
      </c>
      <c r="Q2141" s="168"/>
      <c r="R2141" s="168"/>
      <c r="S2141" s="168"/>
      <c r="T2141" s="168"/>
      <c r="U2141" s="168" t="s">
        <v>1215</v>
      </c>
      <c r="V2141" s="168" t="s">
        <v>1437</v>
      </c>
      <c r="W2141" s="168" t="s">
        <v>1165</v>
      </c>
      <c r="X2141" s="183" t="s">
        <v>1160</v>
      </c>
      <c r="Y2141" s="168" t="s">
        <v>55</v>
      </c>
      <c r="Z2141" s="170">
        <v>2017011000179</v>
      </c>
      <c r="AA2141" s="170" t="s">
        <v>1238</v>
      </c>
      <c r="AB2141" s="169" t="s">
        <v>1166</v>
      </c>
      <c r="AC2141" s="169" t="s">
        <v>1167</v>
      </c>
      <c r="AD2141" s="170">
        <v>3202032</v>
      </c>
      <c r="AE2141" s="169" t="s">
        <v>1217</v>
      </c>
      <c r="AF2141" s="169" t="s">
        <v>1289</v>
      </c>
      <c r="AG2141" s="168" t="s">
        <v>1128</v>
      </c>
      <c r="AH2141" s="192"/>
    </row>
    <row r="2142" spans="1:34" ht="98.25" customHeight="1" x14ac:dyDescent="0.25">
      <c r="A2142" s="192"/>
      <c r="B2142" s="168" t="s">
        <v>1314</v>
      </c>
      <c r="C2142" s="168" t="s">
        <v>1414</v>
      </c>
      <c r="D2142" s="168" t="s">
        <v>1481</v>
      </c>
      <c r="E2142" s="183" t="s">
        <v>1481</v>
      </c>
      <c r="F2142" s="168" t="s">
        <v>1223</v>
      </c>
      <c r="G2142" s="183" t="s">
        <v>1312</v>
      </c>
      <c r="H2142" s="168" t="s">
        <v>1117</v>
      </c>
      <c r="I2142" s="168" t="s">
        <v>1118</v>
      </c>
      <c r="J2142" s="184">
        <v>3000000</v>
      </c>
      <c r="K2142" s="185"/>
      <c r="L2142" s="168"/>
      <c r="M2142" s="185"/>
      <c r="N2142" s="168"/>
      <c r="O2142" s="168" t="s">
        <v>1199</v>
      </c>
      <c r="P2142" s="168" t="s">
        <v>1436</v>
      </c>
      <c r="Q2142" s="168"/>
      <c r="R2142" s="168"/>
      <c r="S2142" s="168"/>
      <c r="T2142" s="168"/>
      <c r="U2142" s="168" t="s">
        <v>1215</v>
      </c>
      <c r="V2142" s="168" t="s">
        <v>1437</v>
      </c>
      <c r="W2142" s="168" t="s">
        <v>1165</v>
      </c>
      <c r="X2142" s="183" t="s">
        <v>1160</v>
      </c>
      <c r="Y2142" s="168" t="s">
        <v>55</v>
      </c>
      <c r="Z2142" s="170">
        <v>2017011000179</v>
      </c>
      <c r="AA2142" s="170" t="s">
        <v>1238</v>
      </c>
      <c r="AB2142" s="169" t="s">
        <v>1166</v>
      </c>
      <c r="AC2142" s="169" t="s">
        <v>1167</v>
      </c>
      <c r="AD2142" s="170">
        <v>3202032</v>
      </c>
      <c r="AE2142" s="169" t="s">
        <v>1217</v>
      </c>
      <c r="AF2142" s="169" t="s">
        <v>1218</v>
      </c>
      <c r="AG2142" s="168" t="s">
        <v>1150</v>
      </c>
      <c r="AH2142" s="192"/>
    </row>
    <row r="2143" spans="1:34" ht="98.25" customHeight="1" x14ac:dyDescent="0.25">
      <c r="A2143" s="192"/>
      <c r="B2143" s="168" t="s">
        <v>1314</v>
      </c>
      <c r="C2143" s="168" t="s">
        <v>1414</v>
      </c>
      <c r="D2143" s="168" t="s">
        <v>1481</v>
      </c>
      <c r="E2143" s="183" t="s">
        <v>1481</v>
      </c>
      <c r="F2143" s="168" t="s">
        <v>1223</v>
      </c>
      <c r="G2143" s="183" t="s">
        <v>1312</v>
      </c>
      <c r="H2143" s="168" t="s">
        <v>1117</v>
      </c>
      <c r="I2143" s="168" t="s">
        <v>1118</v>
      </c>
      <c r="J2143" s="184">
        <v>3000000</v>
      </c>
      <c r="K2143" s="185"/>
      <c r="L2143" s="168"/>
      <c r="M2143" s="185"/>
      <c r="N2143" s="168"/>
      <c r="O2143" s="168" t="s">
        <v>1199</v>
      </c>
      <c r="P2143" s="168" t="s">
        <v>1436</v>
      </c>
      <c r="Q2143" s="168"/>
      <c r="R2143" s="168"/>
      <c r="S2143" s="168"/>
      <c r="T2143" s="168"/>
      <c r="U2143" s="168" t="s">
        <v>1215</v>
      </c>
      <c r="V2143" s="168" t="s">
        <v>1437</v>
      </c>
      <c r="W2143" s="168" t="s">
        <v>1165</v>
      </c>
      <c r="X2143" s="183" t="s">
        <v>1160</v>
      </c>
      <c r="Y2143" s="168" t="s">
        <v>55</v>
      </c>
      <c r="Z2143" s="170">
        <v>2017011000179</v>
      </c>
      <c r="AA2143" s="170" t="s">
        <v>1238</v>
      </c>
      <c r="AB2143" s="169" t="s">
        <v>1166</v>
      </c>
      <c r="AC2143" s="169" t="s">
        <v>1167</v>
      </c>
      <c r="AD2143" s="170">
        <v>3202032</v>
      </c>
      <c r="AE2143" s="169" t="s">
        <v>1217</v>
      </c>
      <c r="AF2143" s="169" t="s">
        <v>1218</v>
      </c>
      <c r="AG2143" s="168" t="s">
        <v>1192</v>
      </c>
      <c r="AH2143" s="192"/>
    </row>
    <row r="2144" spans="1:34" ht="98.25" customHeight="1" x14ac:dyDescent="0.25">
      <c r="A2144" s="192"/>
      <c r="B2144" s="168" t="s">
        <v>1314</v>
      </c>
      <c r="C2144" s="168" t="s">
        <v>1414</v>
      </c>
      <c r="D2144" s="168" t="s">
        <v>1481</v>
      </c>
      <c r="E2144" s="183" t="s">
        <v>1481</v>
      </c>
      <c r="F2144" s="168" t="s">
        <v>1223</v>
      </c>
      <c r="G2144" s="183" t="s">
        <v>1312</v>
      </c>
      <c r="H2144" s="168" t="s">
        <v>1117</v>
      </c>
      <c r="I2144" s="168" t="s">
        <v>1118</v>
      </c>
      <c r="J2144" s="184">
        <v>6000000</v>
      </c>
      <c r="K2144" s="185"/>
      <c r="L2144" s="168"/>
      <c r="M2144" s="185"/>
      <c r="N2144" s="168"/>
      <c r="O2144" s="168" t="s">
        <v>1199</v>
      </c>
      <c r="P2144" s="168" t="s">
        <v>1436</v>
      </c>
      <c r="Q2144" s="168"/>
      <c r="R2144" s="168"/>
      <c r="S2144" s="168"/>
      <c r="T2144" s="168"/>
      <c r="U2144" s="168" t="s">
        <v>1215</v>
      </c>
      <c r="V2144" s="168" t="s">
        <v>1437</v>
      </c>
      <c r="W2144" s="168" t="s">
        <v>1165</v>
      </c>
      <c r="X2144" s="183" t="s">
        <v>1160</v>
      </c>
      <c r="Y2144" s="168" t="s">
        <v>55</v>
      </c>
      <c r="Z2144" s="170">
        <v>2017011000179</v>
      </c>
      <c r="AA2144" s="170" t="s">
        <v>1238</v>
      </c>
      <c r="AB2144" s="169" t="s">
        <v>1166</v>
      </c>
      <c r="AC2144" s="169" t="s">
        <v>1167</v>
      </c>
      <c r="AD2144" s="170">
        <v>3202032</v>
      </c>
      <c r="AE2144" s="169" t="s">
        <v>1217</v>
      </c>
      <c r="AF2144" s="169" t="s">
        <v>1218</v>
      </c>
      <c r="AG2144" s="168" t="s">
        <v>1150</v>
      </c>
      <c r="AH2144" s="192"/>
    </row>
    <row r="2145" spans="1:34" ht="98.25" customHeight="1" x14ac:dyDescent="0.25">
      <c r="A2145" s="192"/>
      <c r="B2145" s="168" t="s">
        <v>1314</v>
      </c>
      <c r="C2145" s="168" t="s">
        <v>1414</v>
      </c>
      <c r="D2145" s="168" t="s">
        <v>1481</v>
      </c>
      <c r="E2145" s="183" t="s">
        <v>1481</v>
      </c>
      <c r="F2145" s="168" t="s">
        <v>1223</v>
      </c>
      <c r="G2145" s="183" t="s">
        <v>1312</v>
      </c>
      <c r="H2145" s="168" t="s">
        <v>1117</v>
      </c>
      <c r="I2145" s="168" t="s">
        <v>1118</v>
      </c>
      <c r="J2145" s="184">
        <v>7000000</v>
      </c>
      <c r="K2145" s="185"/>
      <c r="L2145" s="168"/>
      <c r="M2145" s="185"/>
      <c r="N2145" s="168"/>
      <c r="O2145" s="168" t="s">
        <v>1199</v>
      </c>
      <c r="P2145" s="168" t="s">
        <v>1436</v>
      </c>
      <c r="Q2145" s="168"/>
      <c r="R2145" s="168"/>
      <c r="S2145" s="168"/>
      <c r="T2145" s="168"/>
      <c r="U2145" s="168" t="s">
        <v>1215</v>
      </c>
      <c r="V2145" s="168" t="s">
        <v>1437</v>
      </c>
      <c r="W2145" s="168" t="s">
        <v>1165</v>
      </c>
      <c r="X2145" s="183" t="s">
        <v>1160</v>
      </c>
      <c r="Y2145" s="168" t="s">
        <v>55</v>
      </c>
      <c r="Z2145" s="170">
        <v>2017011000179</v>
      </c>
      <c r="AA2145" s="170" t="s">
        <v>1238</v>
      </c>
      <c r="AB2145" s="169" t="s">
        <v>1166</v>
      </c>
      <c r="AC2145" s="169" t="s">
        <v>1167</v>
      </c>
      <c r="AD2145" s="170">
        <v>3202032</v>
      </c>
      <c r="AE2145" s="169" t="s">
        <v>1217</v>
      </c>
      <c r="AF2145" s="169" t="s">
        <v>1218</v>
      </c>
      <c r="AG2145" s="168" t="s">
        <v>1150</v>
      </c>
      <c r="AH2145" s="192"/>
    </row>
    <row r="2146" spans="1:34" ht="98.25" customHeight="1" x14ac:dyDescent="0.25">
      <c r="A2146" s="192"/>
      <c r="B2146" s="168" t="s">
        <v>1314</v>
      </c>
      <c r="C2146" s="168" t="s">
        <v>1414</v>
      </c>
      <c r="D2146" s="168" t="s">
        <v>1481</v>
      </c>
      <c r="E2146" s="183" t="s">
        <v>1481</v>
      </c>
      <c r="F2146" s="168" t="s">
        <v>1223</v>
      </c>
      <c r="G2146" s="183" t="s">
        <v>1312</v>
      </c>
      <c r="H2146" s="168" t="s">
        <v>1117</v>
      </c>
      <c r="I2146" s="168" t="s">
        <v>1118</v>
      </c>
      <c r="J2146" s="184">
        <v>8000000</v>
      </c>
      <c r="K2146" s="185"/>
      <c r="L2146" s="168"/>
      <c r="M2146" s="185"/>
      <c r="N2146" s="168"/>
      <c r="O2146" s="168" t="s">
        <v>1199</v>
      </c>
      <c r="P2146" s="168" t="s">
        <v>1436</v>
      </c>
      <c r="Q2146" s="168"/>
      <c r="R2146" s="168"/>
      <c r="S2146" s="168"/>
      <c r="T2146" s="168"/>
      <c r="U2146" s="168" t="s">
        <v>1215</v>
      </c>
      <c r="V2146" s="168" t="s">
        <v>1437</v>
      </c>
      <c r="W2146" s="168" t="s">
        <v>1165</v>
      </c>
      <c r="X2146" s="183" t="s">
        <v>1160</v>
      </c>
      <c r="Y2146" s="168" t="s">
        <v>55</v>
      </c>
      <c r="Z2146" s="170">
        <v>2017011000179</v>
      </c>
      <c r="AA2146" s="170" t="s">
        <v>1238</v>
      </c>
      <c r="AB2146" s="169" t="s">
        <v>1166</v>
      </c>
      <c r="AC2146" s="169" t="s">
        <v>1167</v>
      </c>
      <c r="AD2146" s="170">
        <v>3202032</v>
      </c>
      <c r="AE2146" s="169" t="s">
        <v>1217</v>
      </c>
      <c r="AF2146" s="169" t="s">
        <v>1289</v>
      </c>
      <c r="AG2146" s="168" t="s">
        <v>1147</v>
      </c>
      <c r="AH2146" s="192"/>
    </row>
    <row r="2147" spans="1:34" ht="98.25" customHeight="1" x14ac:dyDescent="0.25">
      <c r="A2147" s="192"/>
      <c r="B2147" s="168" t="s">
        <v>1314</v>
      </c>
      <c r="C2147" s="168" t="s">
        <v>1414</v>
      </c>
      <c r="D2147" s="168" t="s">
        <v>1481</v>
      </c>
      <c r="E2147" s="183" t="s">
        <v>1481</v>
      </c>
      <c r="F2147" s="168" t="s">
        <v>1223</v>
      </c>
      <c r="G2147" s="183" t="s">
        <v>1312</v>
      </c>
      <c r="H2147" s="168" t="s">
        <v>1117</v>
      </c>
      <c r="I2147" s="168" t="s">
        <v>1118</v>
      </c>
      <c r="J2147" s="184">
        <v>5000000</v>
      </c>
      <c r="K2147" s="185"/>
      <c r="L2147" s="168"/>
      <c r="M2147" s="185"/>
      <c r="N2147" s="168"/>
      <c r="O2147" s="168" t="s">
        <v>1199</v>
      </c>
      <c r="P2147" s="168" t="s">
        <v>1436</v>
      </c>
      <c r="Q2147" s="168"/>
      <c r="R2147" s="168"/>
      <c r="S2147" s="168"/>
      <c r="T2147" s="168"/>
      <c r="U2147" s="168" t="s">
        <v>1215</v>
      </c>
      <c r="V2147" s="168" t="s">
        <v>1437</v>
      </c>
      <c r="W2147" s="168" t="s">
        <v>1165</v>
      </c>
      <c r="X2147" s="183" t="s">
        <v>1160</v>
      </c>
      <c r="Y2147" s="168" t="s">
        <v>55</v>
      </c>
      <c r="Z2147" s="170">
        <v>2017011000179</v>
      </c>
      <c r="AA2147" s="170" t="s">
        <v>1238</v>
      </c>
      <c r="AB2147" s="169" t="s">
        <v>1166</v>
      </c>
      <c r="AC2147" s="169" t="s">
        <v>1167</v>
      </c>
      <c r="AD2147" s="170">
        <v>3202032</v>
      </c>
      <c r="AE2147" s="169" t="s">
        <v>1217</v>
      </c>
      <c r="AF2147" s="169" t="s">
        <v>1218</v>
      </c>
      <c r="AG2147" s="168" t="s">
        <v>1124</v>
      </c>
      <c r="AH2147" s="192"/>
    </row>
    <row r="2148" spans="1:34" ht="98.25" customHeight="1" x14ac:dyDescent="0.25">
      <c r="A2148" s="192"/>
      <c r="B2148" s="168" t="s">
        <v>1314</v>
      </c>
      <c r="C2148" s="168" t="s">
        <v>1414</v>
      </c>
      <c r="D2148" s="168" t="s">
        <v>1481</v>
      </c>
      <c r="E2148" s="183" t="s">
        <v>1481</v>
      </c>
      <c r="F2148" s="168" t="s">
        <v>1223</v>
      </c>
      <c r="G2148" s="183" t="s">
        <v>1312</v>
      </c>
      <c r="H2148" s="168" t="s">
        <v>1117</v>
      </c>
      <c r="I2148" s="168" t="s">
        <v>1118</v>
      </c>
      <c r="J2148" s="184">
        <v>21000000</v>
      </c>
      <c r="K2148" s="185"/>
      <c r="L2148" s="168"/>
      <c r="M2148" s="185"/>
      <c r="N2148" s="168"/>
      <c r="O2148" s="168" t="s">
        <v>1199</v>
      </c>
      <c r="P2148" s="168" t="s">
        <v>1436</v>
      </c>
      <c r="Q2148" s="168"/>
      <c r="R2148" s="168"/>
      <c r="S2148" s="168"/>
      <c r="T2148" s="168"/>
      <c r="U2148" s="168" t="s">
        <v>1215</v>
      </c>
      <c r="V2148" s="168" t="s">
        <v>1437</v>
      </c>
      <c r="W2148" s="168" t="s">
        <v>1165</v>
      </c>
      <c r="X2148" s="183" t="s">
        <v>1160</v>
      </c>
      <c r="Y2148" s="168" t="s">
        <v>55</v>
      </c>
      <c r="Z2148" s="170">
        <v>2017011000179</v>
      </c>
      <c r="AA2148" s="170" t="s">
        <v>1238</v>
      </c>
      <c r="AB2148" s="169" t="s">
        <v>1166</v>
      </c>
      <c r="AC2148" s="169" t="s">
        <v>1167</v>
      </c>
      <c r="AD2148" s="170">
        <v>3202032</v>
      </c>
      <c r="AE2148" s="169" t="s">
        <v>1217</v>
      </c>
      <c r="AF2148" s="169" t="s">
        <v>1218</v>
      </c>
      <c r="AG2148" s="168" t="s">
        <v>1150</v>
      </c>
      <c r="AH2148" s="192"/>
    </row>
    <row r="2149" spans="1:34" ht="98.25" customHeight="1" x14ac:dyDescent="0.25">
      <c r="A2149" s="192"/>
      <c r="B2149" s="168" t="s">
        <v>1314</v>
      </c>
      <c r="C2149" s="168" t="s">
        <v>1414</v>
      </c>
      <c r="D2149" s="168" t="s">
        <v>1481</v>
      </c>
      <c r="E2149" s="183" t="s">
        <v>1481</v>
      </c>
      <c r="F2149" s="168" t="s">
        <v>1223</v>
      </c>
      <c r="G2149" s="183" t="s">
        <v>1312</v>
      </c>
      <c r="H2149" s="168" t="s">
        <v>1117</v>
      </c>
      <c r="I2149" s="168" t="s">
        <v>1118</v>
      </c>
      <c r="J2149" s="184">
        <v>15000000</v>
      </c>
      <c r="K2149" s="185"/>
      <c r="L2149" s="168"/>
      <c r="M2149" s="185"/>
      <c r="N2149" s="168"/>
      <c r="O2149" s="168" t="s">
        <v>1199</v>
      </c>
      <c r="P2149" s="168" t="s">
        <v>1436</v>
      </c>
      <c r="Q2149" s="168"/>
      <c r="R2149" s="168"/>
      <c r="S2149" s="168"/>
      <c r="T2149" s="168"/>
      <c r="U2149" s="168" t="s">
        <v>1215</v>
      </c>
      <c r="V2149" s="168" t="s">
        <v>1437</v>
      </c>
      <c r="W2149" s="168" t="s">
        <v>1165</v>
      </c>
      <c r="X2149" s="183" t="s">
        <v>1160</v>
      </c>
      <c r="Y2149" s="168" t="s">
        <v>55</v>
      </c>
      <c r="Z2149" s="170">
        <v>2017011000179</v>
      </c>
      <c r="AA2149" s="170" t="s">
        <v>1238</v>
      </c>
      <c r="AB2149" s="169" t="s">
        <v>1166</v>
      </c>
      <c r="AC2149" s="169" t="s">
        <v>1167</v>
      </c>
      <c r="AD2149" s="170">
        <v>3202032</v>
      </c>
      <c r="AE2149" s="169" t="s">
        <v>1217</v>
      </c>
      <c r="AF2149" s="169" t="s">
        <v>1289</v>
      </c>
      <c r="AG2149" s="168" t="s">
        <v>1126</v>
      </c>
      <c r="AH2149" s="192"/>
    </row>
    <row r="2150" spans="1:34" ht="98.25" customHeight="1" x14ac:dyDescent="0.25">
      <c r="A2150" s="192"/>
      <c r="B2150" s="168" t="s">
        <v>1314</v>
      </c>
      <c r="C2150" s="168" t="s">
        <v>1414</v>
      </c>
      <c r="D2150" s="168" t="s">
        <v>1481</v>
      </c>
      <c r="E2150" s="183" t="s">
        <v>1481</v>
      </c>
      <c r="F2150" s="168" t="s">
        <v>1116</v>
      </c>
      <c r="G2150" s="183" t="s">
        <v>1158</v>
      </c>
      <c r="H2150" s="168" t="s">
        <v>1117</v>
      </c>
      <c r="I2150" s="168" t="s">
        <v>1118</v>
      </c>
      <c r="J2150" s="184">
        <v>0</v>
      </c>
      <c r="K2150" s="185"/>
      <c r="L2150" s="168"/>
      <c r="M2150" s="185"/>
      <c r="N2150" s="168"/>
      <c r="O2150" s="168" t="s">
        <v>1133</v>
      </c>
      <c r="P2150" s="168" t="s">
        <v>1482</v>
      </c>
      <c r="Q2150" s="168"/>
      <c r="R2150" s="168"/>
      <c r="S2150" s="168"/>
      <c r="T2150" s="168"/>
      <c r="U2150" s="168" t="s">
        <v>1215</v>
      </c>
      <c r="V2150" s="168" t="s">
        <v>1437</v>
      </c>
      <c r="W2150" s="168" t="s">
        <v>1165</v>
      </c>
      <c r="X2150" s="183" t="s">
        <v>1160</v>
      </c>
      <c r="Y2150" s="168" t="s">
        <v>55</v>
      </c>
      <c r="Z2150" s="170">
        <v>2017011000179</v>
      </c>
      <c r="AA2150" s="170" t="s">
        <v>1238</v>
      </c>
      <c r="AB2150" s="169" t="s">
        <v>1166</v>
      </c>
      <c r="AC2150" s="169" t="s">
        <v>1269</v>
      </c>
      <c r="AD2150" s="170">
        <v>3202005</v>
      </c>
      <c r="AE2150" s="169" t="s">
        <v>1270</v>
      </c>
      <c r="AF2150" s="169" t="s">
        <v>1272</v>
      </c>
      <c r="AG2150" s="168" t="s">
        <v>1151</v>
      </c>
      <c r="AH2150" s="192"/>
    </row>
    <row r="2151" spans="1:34" ht="98.25" customHeight="1" x14ac:dyDescent="0.25">
      <c r="A2151" s="192"/>
      <c r="B2151" s="168" t="s">
        <v>1314</v>
      </c>
      <c r="C2151" s="168" t="s">
        <v>1414</v>
      </c>
      <c r="D2151" s="168" t="s">
        <v>1481</v>
      </c>
      <c r="E2151" s="183" t="s">
        <v>1481</v>
      </c>
      <c r="F2151" s="168" t="s">
        <v>1116</v>
      </c>
      <c r="G2151" s="183" t="s">
        <v>1158</v>
      </c>
      <c r="H2151" s="168" t="s">
        <v>1117</v>
      </c>
      <c r="I2151" s="168" t="s">
        <v>1118</v>
      </c>
      <c r="J2151" s="184">
        <v>0</v>
      </c>
      <c r="K2151" s="185"/>
      <c r="L2151" s="168"/>
      <c r="M2151" s="185"/>
      <c r="N2151" s="168"/>
      <c r="O2151" s="168" t="s">
        <v>1133</v>
      </c>
      <c r="P2151" s="168" t="s">
        <v>1482</v>
      </c>
      <c r="Q2151" s="168"/>
      <c r="R2151" s="168"/>
      <c r="S2151" s="168"/>
      <c r="T2151" s="168"/>
      <c r="U2151" s="168" t="s">
        <v>1215</v>
      </c>
      <c r="V2151" s="168" t="s">
        <v>1437</v>
      </c>
      <c r="W2151" s="168" t="s">
        <v>1165</v>
      </c>
      <c r="X2151" s="183" t="s">
        <v>1160</v>
      </c>
      <c r="Y2151" s="168" t="s">
        <v>55</v>
      </c>
      <c r="Z2151" s="170">
        <v>2017011000179</v>
      </c>
      <c r="AA2151" s="170" t="s">
        <v>1238</v>
      </c>
      <c r="AB2151" s="169" t="s">
        <v>1166</v>
      </c>
      <c r="AC2151" s="169" t="s">
        <v>1269</v>
      </c>
      <c r="AD2151" s="170">
        <v>3202005</v>
      </c>
      <c r="AE2151" s="169" t="s">
        <v>1270</v>
      </c>
      <c r="AF2151" s="169" t="s">
        <v>1272</v>
      </c>
      <c r="AG2151" s="168" t="s">
        <v>1128</v>
      </c>
      <c r="AH2151" s="192"/>
    </row>
    <row r="2152" spans="1:34" ht="98.25" customHeight="1" x14ac:dyDescent="0.25">
      <c r="A2152" s="192"/>
      <c r="B2152" s="168" t="s">
        <v>1314</v>
      </c>
      <c r="C2152" s="168" t="s">
        <v>1414</v>
      </c>
      <c r="D2152" s="168" t="s">
        <v>1481</v>
      </c>
      <c r="E2152" s="183" t="s">
        <v>1481</v>
      </c>
      <c r="F2152" s="168" t="s">
        <v>1116</v>
      </c>
      <c r="G2152" s="183" t="s">
        <v>1158</v>
      </c>
      <c r="H2152" s="168" t="s">
        <v>1117</v>
      </c>
      <c r="I2152" s="168" t="s">
        <v>1118</v>
      </c>
      <c r="J2152" s="184">
        <v>51324000</v>
      </c>
      <c r="K2152" s="185"/>
      <c r="L2152" s="168"/>
      <c r="M2152" s="185"/>
      <c r="N2152" s="168"/>
      <c r="O2152" s="168" t="s">
        <v>1133</v>
      </c>
      <c r="P2152" s="168" t="s">
        <v>1482</v>
      </c>
      <c r="Q2152" s="168"/>
      <c r="R2152" s="168"/>
      <c r="S2152" s="168"/>
      <c r="T2152" s="168"/>
      <c r="U2152" s="168" t="s">
        <v>1215</v>
      </c>
      <c r="V2152" s="168" t="s">
        <v>1437</v>
      </c>
      <c r="W2152" s="168" t="s">
        <v>1165</v>
      </c>
      <c r="X2152" s="183" t="s">
        <v>1160</v>
      </c>
      <c r="Y2152" s="168" t="s">
        <v>55</v>
      </c>
      <c r="Z2152" s="170">
        <v>2017011000179</v>
      </c>
      <c r="AA2152" s="170" t="s">
        <v>1238</v>
      </c>
      <c r="AB2152" s="169" t="s">
        <v>1166</v>
      </c>
      <c r="AC2152" s="169" t="s">
        <v>1269</v>
      </c>
      <c r="AD2152" s="170">
        <v>3202005</v>
      </c>
      <c r="AE2152" s="169" t="s">
        <v>1270</v>
      </c>
      <c r="AF2152" s="169" t="s">
        <v>1272</v>
      </c>
      <c r="AG2152" s="168" t="s">
        <v>1128</v>
      </c>
      <c r="AH2152" s="192"/>
    </row>
    <row r="2153" spans="1:34" ht="98.25" customHeight="1" x14ac:dyDescent="0.25">
      <c r="A2153" s="192"/>
      <c r="B2153" s="168" t="s">
        <v>1314</v>
      </c>
      <c r="C2153" s="168" t="s">
        <v>1414</v>
      </c>
      <c r="D2153" s="168" t="s">
        <v>1481</v>
      </c>
      <c r="E2153" s="183" t="s">
        <v>1481</v>
      </c>
      <c r="F2153" s="168" t="s">
        <v>1116</v>
      </c>
      <c r="G2153" s="183" t="s">
        <v>1158</v>
      </c>
      <c r="H2153" s="168" t="s">
        <v>1117</v>
      </c>
      <c r="I2153" s="168" t="s">
        <v>1118</v>
      </c>
      <c r="J2153" s="184">
        <v>51324000.299999997</v>
      </c>
      <c r="K2153" s="185"/>
      <c r="L2153" s="168"/>
      <c r="M2153" s="185"/>
      <c r="N2153" s="168"/>
      <c r="O2153" s="168" t="s">
        <v>1133</v>
      </c>
      <c r="P2153" s="168" t="s">
        <v>1482</v>
      </c>
      <c r="Q2153" s="168"/>
      <c r="R2153" s="168"/>
      <c r="S2153" s="168"/>
      <c r="T2153" s="168"/>
      <c r="U2153" s="168" t="s">
        <v>1215</v>
      </c>
      <c r="V2153" s="168" t="s">
        <v>1437</v>
      </c>
      <c r="W2153" s="168" t="s">
        <v>1165</v>
      </c>
      <c r="X2153" s="183" t="s">
        <v>1160</v>
      </c>
      <c r="Y2153" s="168" t="s">
        <v>55</v>
      </c>
      <c r="Z2153" s="170">
        <v>2017011000179</v>
      </c>
      <c r="AA2153" s="170" t="s">
        <v>1238</v>
      </c>
      <c r="AB2153" s="169" t="s">
        <v>1166</v>
      </c>
      <c r="AC2153" s="169" t="s">
        <v>1269</v>
      </c>
      <c r="AD2153" s="170">
        <v>3202005</v>
      </c>
      <c r="AE2153" s="169" t="s">
        <v>1273</v>
      </c>
      <c r="AF2153" s="169" t="s">
        <v>1274</v>
      </c>
      <c r="AG2153" s="168" t="s">
        <v>1128</v>
      </c>
      <c r="AH2153" s="192"/>
    </row>
    <row r="2154" spans="1:34" ht="98.25" customHeight="1" x14ac:dyDescent="0.25">
      <c r="A2154" s="192"/>
      <c r="B2154" s="168" t="s">
        <v>1314</v>
      </c>
      <c r="C2154" s="168" t="s">
        <v>1414</v>
      </c>
      <c r="D2154" s="168" t="s">
        <v>1481</v>
      </c>
      <c r="E2154" s="183" t="s">
        <v>1481</v>
      </c>
      <c r="F2154" s="168" t="s">
        <v>1116</v>
      </c>
      <c r="G2154" s="183" t="s">
        <v>1158</v>
      </c>
      <c r="H2154" s="168" t="s">
        <v>1117</v>
      </c>
      <c r="I2154" s="168" t="s">
        <v>1118</v>
      </c>
      <c r="J2154" s="184">
        <v>116533544</v>
      </c>
      <c r="K2154" s="185"/>
      <c r="L2154" s="168"/>
      <c r="M2154" s="185"/>
      <c r="N2154" s="168"/>
      <c r="O2154" s="168" t="s">
        <v>1133</v>
      </c>
      <c r="P2154" s="168" t="s">
        <v>1482</v>
      </c>
      <c r="Q2154" s="168"/>
      <c r="R2154" s="168"/>
      <c r="S2154" s="168"/>
      <c r="T2154" s="168"/>
      <c r="U2154" s="168" t="s">
        <v>1215</v>
      </c>
      <c r="V2154" s="168" t="s">
        <v>1437</v>
      </c>
      <c r="W2154" s="168" t="s">
        <v>1165</v>
      </c>
      <c r="X2154" s="183" t="s">
        <v>1160</v>
      </c>
      <c r="Y2154" s="168" t="s">
        <v>55</v>
      </c>
      <c r="Z2154" s="170">
        <v>2017011000179</v>
      </c>
      <c r="AA2154" s="170" t="s">
        <v>1238</v>
      </c>
      <c r="AB2154" s="169" t="s">
        <v>1166</v>
      </c>
      <c r="AC2154" s="169" t="s">
        <v>1269</v>
      </c>
      <c r="AD2154" s="170">
        <v>3202005</v>
      </c>
      <c r="AE2154" s="169" t="s">
        <v>1270</v>
      </c>
      <c r="AF2154" s="169" t="s">
        <v>1272</v>
      </c>
      <c r="AG2154" s="168" t="s">
        <v>1151</v>
      </c>
      <c r="AH2154" s="192"/>
    </row>
    <row r="2155" spans="1:34" ht="98.25" customHeight="1" x14ac:dyDescent="0.25">
      <c r="A2155" s="192"/>
      <c r="B2155" s="168" t="s">
        <v>1314</v>
      </c>
      <c r="C2155" s="168" t="s">
        <v>1414</v>
      </c>
      <c r="D2155" s="168" t="s">
        <v>1481</v>
      </c>
      <c r="E2155" s="183" t="s">
        <v>1481</v>
      </c>
      <c r="F2155" s="168" t="s">
        <v>1152</v>
      </c>
      <c r="G2155" s="183" t="s">
        <v>1158</v>
      </c>
      <c r="H2155" s="168" t="s">
        <v>1117</v>
      </c>
      <c r="I2155" s="168" t="s">
        <v>1118</v>
      </c>
      <c r="J2155" s="184">
        <v>5000000</v>
      </c>
      <c r="K2155" s="185"/>
      <c r="L2155" s="168"/>
      <c r="M2155" s="185"/>
      <c r="N2155" s="168"/>
      <c r="O2155" s="168" t="s">
        <v>1133</v>
      </c>
      <c r="P2155" s="168" t="s">
        <v>1482</v>
      </c>
      <c r="Q2155" s="168"/>
      <c r="R2155" s="168"/>
      <c r="S2155" s="168"/>
      <c r="T2155" s="168"/>
      <c r="U2155" s="168" t="s">
        <v>1215</v>
      </c>
      <c r="V2155" s="168" t="s">
        <v>1437</v>
      </c>
      <c r="W2155" s="168" t="s">
        <v>1165</v>
      </c>
      <c r="X2155" s="183" t="s">
        <v>1160</v>
      </c>
      <c r="Y2155" s="168" t="s">
        <v>55</v>
      </c>
      <c r="Z2155" s="170">
        <v>2017011000179</v>
      </c>
      <c r="AA2155" s="170" t="s">
        <v>1238</v>
      </c>
      <c r="AB2155" s="169" t="s">
        <v>1166</v>
      </c>
      <c r="AC2155" s="169" t="s">
        <v>1269</v>
      </c>
      <c r="AD2155" s="170">
        <v>3202005</v>
      </c>
      <c r="AE2155" s="169" t="s">
        <v>1270</v>
      </c>
      <c r="AF2155" s="169" t="s">
        <v>1272</v>
      </c>
      <c r="AG2155" s="168" t="s">
        <v>1126</v>
      </c>
      <c r="AH2155" s="192"/>
    </row>
    <row r="2156" spans="1:34" ht="98.25" customHeight="1" x14ac:dyDescent="0.25">
      <c r="A2156" s="192"/>
      <c r="B2156" s="168" t="s">
        <v>1314</v>
      </c>
      <c r="C2156" s="168" t="s">
        <v>1414</v>
      </c>
      <c r="D2156" s="168" t="s">
        <v>1481</v>
      </c>
      <c r="E2156" s="183" t="s">
        <v>1481</v>
      </c>
      <c r="F2156" s="168" t="s">
        <v>1152</v>
      </c>
      <c r="G2156" s="183" t="s">
        <v>1158</v>
      </c>
      <c r="H2156" s="168" t="s">
        <v>1117</v>
      </c>
      <c r="I2156" s="168" t="s">
        <v>1118</v>
      </c>
      <c r="J2156" s="184">
        <v>8949739.3368148804</v>
      </c>
      <c r="K2156" s="185"/>
      <c r="L2156" s="168"/>
      <c r="M2156" s="185"/>
      <c r="N2156" s="168"/>
      <c r="O2156" s="168" t="s">
        <v>1133</v>
      </c>
      <c r="P2156" s="168" t="s">
        <v>1482</v>
      </c>
      <c r="Q2156" s="168"/>
      <c r="R2156" s="168"/>
      <c r="S2156" s="168"/>
      <c r="T2156" s="168"/>
      <c r="U2156" s="168" t="s">
        <v>1215</v>
      </c>
      <c r="V2156" s="168" t="s">
        <v>1437</v>
      </c>
      <c r="W2156" s="168" t="s">
        <v>1165</v>
      </c>
      <c r="X2156" s="183" t="s">
        <v>1160</v>
      </c>
      <c r="Y2156" s="168" t="s">
        <v>55</v>
      </c>
      <c r="Z2156" s="170">
        <v>2017011000179</v>
      </c>
      <c r="AA2156" s="170" t="s">
        <v>1238</v>
      </c>
      <c r="AB2156" s="169" t="s">
        <v>1166</v>
      </c>
      <c r="AC2156" s="169" t="s">
        <v>1269</v>
      </c>
      <c r="AD2156" s="170">
        <v>3202005</v>
      </c>
      <c r="AE2156" s="169" t="s">
        <v>1270</v>
      </c>
      <c r="AF2156" s="169" t="s">
        <v>1272</v>
      </c>
      <c r="AG2156" s="168" t="s">
        <v>1208</v>
      </c>
      <c r="AH2156" s="192"/>
    </row>
    <row r="2157" spans="1:34" ht="98.25" customHeight="1" x14ac:dyDescent="0.25">
      <c r="A2157" s="192"/>
      <c r="B2157" s="168" t="s">
        <v>1314</v>
      </c>
      <c r="C2157" s="168" t="s">
        <v>1414</v>
      </c>
      <c r="D2157" s="168" t="s">
        <v>1481</v>
      </c>
      <c r="E2157" s="183" t="s">
        <v>1481</v>
      </c>
      <c r="F2157" s="168" t="s">
        <v>1223</v>
      </c>
      <c r="G2157" s="183" t="s">
        <v>1312</v>
      </c>
      <c r="H2157" s="168" t="s">
        <v>1117</v>
      </c>
      <c r="I2157" s="168" t="s">
        <v>1118</v>
      </c>
      <c r="J2157" s="184">
        <v>3000000</v>
      </c>
      <c r="K2157" s="185"/>
      <c r="L2157" s="168"/>
      <c r="M2157" s="185"/>
      <c r="N2157" s="168"/>
      <c r="O2157" s="168" t="s">
        <v>1133</v>
      </c>
      <c r="P2157" s="168" t="s">
        <v>1482</v>
      </c>
      <c r="Q2157" s="168"/>
      <c r="R2157" s="168"/>
      <c r="S2157" s="168"/>
      <c r="T2157" s="168"/>
      <c r="U2157" s="168" t="s">
        <v>1215</v>
      </c>
      <c r="V2157" s="168" t="s">
        <v>1437</v>
      </c>
      <c r="W2157" s="168" t="s">
        <v>1165</v>
      </c>
      <c r="X2157" s="183" t="s">
        <v>1160</v>
      </c>
      <c r="Y2157" s="168" t="s">
        <v>55</v>
      </c>
      <c r="Z2157" s="170">
        <v>2017011000179</v>
      </c>
      <c r="AA2157" s="170" t="s">
        <v>1238</v>
      </c>
      <c r="AB2157" s="169" t="s">
        <v>1166</v>
      </c>
      <c r="AC2157" s="169" t="s">
        <v>1269</v>
      </c>
      <c r="AD2157" s="170">
        <v>3202005</v>
      </c>
      <c r="AE2157" s="169" t="s">
        <v>1270</v>
      </c>
      <c r="AF2157" s="169" t="s">
        <v>1272</v>
      </c>
      <c r="AG2157" s="168" t="s">
        <v>1124</v>
      </c>
      <c r="AH2157" s="192"/>
    </row>
    <row r="2158" spans="1:34" ht="98.25" customHeight="1" x14ac:dyDescent="0.25">
      <c r="A2158" s="192"/>
      <c r="B2158" s="168" t="s">
        <v>1314</v>
      </c>
      <c r="C2158" s="168" t="s">
        <v>1414</v>
      </c>
      <c r="D2158" s="168" t="s">
        <v>1481</v>
      </c>
      <c r="E2158" s="183" t="s">
        <v>1481</v>
      </c>
      <c r="F2158" s="168" t="s">
        <v>1223</v>
      </c>
      <c r="G2158" s="183" t="s">
        <v>1312</v>
      </c>
      <c r="H2158" s="168" t="s">
        <v>1117</v>
      </c>
      <c r="I2158" s="168" t="s">
        <v>1118</v>
      </c>
      <c r="J2158" s="184">
        <v>3000000</v>
      </c>
      <c r="K2158" s="185"/>
      <c r="L2158" s="168"/>
      <c r="M2158" s="185"/>
      <c r="N2158" s="168"/>
      <c r="O2158" s="168" t="s">
        <v>1133</v>
      </c>
      <c r="P2158" s="168" t="s">
        <v>1482</v>
      </c>
      <c r="Q2158" s="168"/>
      <c r="R2158" s="168"/>
      <c r="S2158" s="168"/>
      <c r="T2158" s="168"/>
      <c r="U2158" s="168" t="s">
        <v>1215</v>
      </c>
      <c r="V2158" s="168" t="s">
        <v>1437</v>
      </c>
      <c r="W2158" s="168" t="s">
        <v>1165</v>
      </c>
      <c r="X2158" s="183" t="s">
        <v>1160</v>
      </c>
      <c r="Y2158" s="168" t="s">
        <v>55</v>
      </c>
      <c r="Z2158" s="170">
        <v>2017011000179</v>
      </c>
      <c r="AA2158" s="170" t="s">
        <v>1238</v>
      </c>
      <c r="AB2158" s="169" t="s">
        <v>1166</v>
      </c>
      <c r="AC2158" s="169" t="s">
        <v>1269</v>
      </c>
      <c r="AD2158" s="170">
        <v>3202005</v>
      </c>
      <c r="AE2158" s="169" t="s">
        <v>1270</v>
      </c>
      <c r="AF2158" s="169" t="s">
        <v>1272</v>
      </c>
      <c r="AG2158" s="168" t="s">
        <v>1126</v>
      </c>
      <c r="AH2158" s="192"/>
    </row>
    <row r="2159" spans="1:34" ht="98.25" customHeight="1" x14ac:dyDescent="0.25">
      <c r="A2159" s="192"/>
      <c r="B2159" s="168" t="s">
        <v>1314</v>
      </c>
      <c r="C2159" s="168" t="s">
        <v>1414</v>
      </c>
      <c r="D2159" s="168" t="s">
        <v>1481</v>
      </c>
      <c r="E2159" s="183" t="s">
        <v>1481</v>
      </c>
      <c r="F2159" s="168" t="s">
        <v>1223</v>
      </c>
      <c r="G2159" s="183" t="s">
        <v>1312</v>
      </c>
      <c r="H2159" s="168" t="s">
        <v>1117</v>
      </c>
      <c r="I2159" s="168" t="s">
        <v>1118</v>
      </c>
      <c r="J2159" s="184">
        <v>0</v>
      </c>
      <c r="K2159" s="185"/>
      <c r="L2159" s="168"/>
      <c r="M2159" s="185"/>
      <c r="N2159" s="168"/>
      <c r="O2159" s="168" t="s">
        <v>1133</v>
      </c>
      <c r="P2159" s="168" t="s">
        <v>1482</v>
      </c>
      <c r="Q2159" s="168"/>
      <c r="R2159" s="168"/>
      <c r="S2159" s="168"/>
      <c r="T2159" s="168"/>
      <c r="U2159" s="168" t="s">
        <v>1215</v>
      </c>
      <c r="V2159" s="168" t="s">
        <v>1437</v>
      </c>
      <c r="W2159" s="168" t="s">
        <v>1165</v>
      </c>
      <c r="X2159" s="183" t="s">
        <v>1160</v>
      </c>
      <c r="Y2159" s="168" t="s">
        <v>55</v>
      </c>
      <c r="Z2159" s="170">
        <v>2017011000179</v>
      </c>
      <c r="AA2159" s="170" t="s">
        <v>1238</v>
      </c>
      <c r="AB2159" s="169" t="s">
        <v>1166</v>
      </c>
      <c r="AC2159" s="169" t="s">
        <v>1269</v>
      </c>
      <c r="AD2159" s="170">
        <v>3202005</v>
      </c>
      <c r="AE2159" s="169" t="s">
        <v>1270</v>
      </c>
      <c r="AF2159" s="169" t="s">
        <v>1272</v>
      </c>
      <c r="AG2159" s="168" t="s">
        <v>1126</v>
      </c>
      <c r="AH2159" s="192"/>
    </row>
    <row r="2160" spans="1:34" ht="98.25" customHeight="1" x14ac:dyDescent="0.25">
      <c r="A2160" s="192"/>
      <c r="B2160" s="168" t="s">
        <v>1314</v>
      </c>
      <c r="C2160" s="168" t="s">
        <v>1414</v>
      </c>
      <c r="D2160" s="168" t="s">
        <v>1481</v>
      </c>
      <c r="E2160" s="183" t="s">
        <v>1481</v>
      </c>
      <c r="F2160" s="168" t="s">
        <v>1223</v>
      </c>
      <c r="G2160" s="183" t="s">
        <v>1312</v>
      </c>
      <c r="H2160" s="168" t="s">
        <v>1117</v>
      </c>
      <c r="I2160" s="168" t="s">
        <v>1118</v>
      </c>
      <c r="J2160" s="184">
        <v>4999999.6631851196</v>
      </c>
      <c r="K2160" s="185"/>
      <c r="L2160" s="168"/>
      <c r="M2160" s="185"/>
      <c r="N2160" s="168"/>
      <c r="O2160" s="168" t="s">
        <v>1133</v>
      </c>
      <c r="P2160" s="168" t="s">
        <v>1482</v>
      </c>
      <c r="Q2160" s="168"/>
      <c r="R2160" s="168"/>
      <c r="S2160" s="168"/>
      <c r="T2160" s="168"/>
      <c r="U2160" s="168" t="s">
        <v>1215</v>
      </c>
      <c r="V2160" s="168" t="s">
        <v>1437</v>
      </c>
      <c r="W2160" s="168" t="s">
        <v>1165</v>
      </c>
      <c r="X2160" s="183" t="s">
        <v>1160</v>
      </c>
      <c r="Y2160" s="168" t="s">
        <v>55</v>
      </c>
      <c r="Z2160" s="170">
        <v>2017011000179</v>
      </c>
      <c r="AA2160" s="170" t="s">
        <v>1238</v>
      </c>
      <c r="AB2160" s="169" t="s">
        <v>1166</v>
      </c>
      <c r="AC2160" s="169" t="s">
        <v>1269</v>
      </c>
      <c r="AD2160" s="170">
        <v>3202005</v>
      </c>
      <c r="AE2160" s="169" t="s">
        <v>1270</v>
      </c>
      <c r="AF2160" s="169" t="s">
        <v>1272</v>
      </c>
      <c r="AG2160" s="168" t="s">
        <v>1208</v>
      </c>
      <c r="AH2160" s="192"/>
    </row>
    <row r="2161" spans="1:34" ht="98.25" customHeight="1" x14ac:dyDescent="0.25">
      <c r="A2161" s="192"/>
      <c r="B2161" s="168" t="s">
        <v>1314</v>
      </c>
      <c r="C2161" s="168" t="s">
        <v>1414</v>
      </c>
      <c r="D2161" s="168" t="s">
        <v>1481</v>
      </c>
      <c r="E2161" s="183" t="s">
        <v>1481</v>
      </c>
      <c r="F2161" s="168" t="s">
        <v>1116</v>
      </c>
      <c r="G2161" s="183" t="s">
        <v>1158</v>
      </c>
      <c r="H2161" s="168" t="s">
        <v>1117</v>
      </c>
      <c r="I2161" s="168" t="s">
        <v>1118</v>
      </c>
      <c r="J2161" s="184">
        <v>44689000</v>
      </c>
      <c r="K2161" s="185"/>
      <c r="L2161" s="168"/>
      <c r="M2161" s="185"/>
      <c r="N2161" s="168"/>
      <c r="O2161" s="168" t="s">
        <v>1199</v>
      </c>
      <c r="P2161" s="168" t="s">
        <v>1436</v>
      </c>
      <c r="Q2161" s="168"/>
      <c r="R2161" s="168"/>
      <c r="S2161" s="168"/>
      <c r="T2161" s="168"/>
      <c r="U2161" s="168" t="s">
        <v>1215</v>
      </c>
      <c r="V2161" s="168" t="s">
        <v>1437</v>
      </c>
      <c r="W2161" s="168" t="s">
        <v>1165</v>
      </c>
      <c r="X2161" s="183" t="s">
        <v>1160</v>
      </c>
      <c r="Y2161" s="168" t="s">
        <v>55</v>
      </c>
      <c r="Z2161" s="170">
        <v>2017011000179</v>
      </c>
      <c r="AA2161" s="170" t="s">
        <v>1238</v>
      </c>
      <c r="AB2161" s="169" t="s">
        <v>1224</v>
      </c>
      <c r="AC2161" s="169" t="s">
        <v>1280</v>
      </c>
      <c r="AD2161" s="170">
        <v>3202004</v>
      </c>
      <c r="AE2161" s="169" t="s">
        <v>1281</v>
      </c>
      <c r="AF2161" s="169" t="s">
        <v>1282</v>
      </c>
      <c r="AG2161" s="168" t="s">
        <v>1128</v>
      </c>
      <c r="AH2161" s="192"/>
    </row>
    <row r="2162" spans="1:34" ht="98.25" customHeight="1" x14ac:dyDescent="0.25">
      <c r="A2162" s="192"/>
      <c r="B2162" s="168" t="s">
        <v>1314</v>
      </c>
      <c r="C2162" s="168" t="s">
        <v>1414</v>
      </c>
      <c r="D2162" s="168" t="s">
        <v>1481</v>
      </c>
      <c r="E2162" s="183" t="s">
        <v>1481</v>
      </c>
      <c r="F2162" s="168" t="s">
        <v>1223</v>
      </c>
      <c r="G2162" s="183" t="s">
        <v>1312</v>
      </c>
      <c r="H2162" s="168" t="s">
        <v>1117</v>
      </c>
      <c r="I2162" s="168" t="s">
        <v>1118</v>
      </c>
      <c r="J2162" s="184">
        <v>3000000</v>
      </c>
      <c r="K2162" s="185"/>
      <c r="L2162" s="168"/>
      <c r="M2162" s="185"/>
      <c r="N2162" s="168"/>
      <c r="O2162" s="168" t="s">
        <v>1199</v>
      </c>
      <c r="P2162" s="168" t="s">
        <v>1436</v>
      </c>
      <c r="Q2162" s="168"/>
      <c r="R2162" s="168"/>
      <c r="S2162" s="168"/>
      <c r="T2162" s="168"/>
      <c r="U2162" s="168" t="s">
        <v>1215</v>
      </c>
      <c r="V2162" s="168" t="s">
        <v>1437</v>
      </c>
      <c r="W2162" s="168" t="s">
        <v>1165</v>
      </c>
      <c r="X2162" s="183" t="s">
        <v>1160</v>
      </c>
      <c r="Y2162" s="168" t="s">
        <v>55</v>
      </c>
      <c r="Z2162" s="170">
        <v>2017011000179</v>
      </c>
      <c r="AA2162" s="170" t="s">
        <v>1238</v>
      </c>
      <c r="AB2162" s="169" t="s">
        <v>1224</v>
      </c>
      <c r="AC2162" s="169" t="s">
        <v>1280</v>
      </c>
      <c r="AD2162" s="170">
        <v>3202004</v>
      </c>
      <c r="AE2162" s="169" t="s">
        <v>1281</v>
      </c>
      <c r="AF2162" s="169" t="s">
        <v>1282</v>
      </c>
      <c r="AG2162" s="168" t="s">
        <v>1150</v>
      </c>
      <c r="AH2162" s="192"/>
    </row>
    <row r="2163" spans="1:34" ht="98.25" customHeight="1" x14ac:dyDescent="0.25">
      <c r="A2163" s="192"/>
      <c r="B2163" s="168" t="s">
        <v>1314</v>
      </c>
      <c r="C2163" s="168" t="s">
        <v>1414</v>
      </c>
      <c r="D2163" s="168" t="s">
        <v>1481</v>
      </c>
      <c r="E2163" s="183" t="s">
        <v>1481</v>
      </c>
      <c r="F2163" s="168" t="s">
        <v>1223</v>
      </c>
      <c r="G2163" s="183" t="s">
        <v>1312</v>
      </c>
      <c r="H2163" s="168" t="s">
        <v>1117</v>
      </c>
      <c r="I2163" s="168" t="s">
        <v>1118</v>
      </c>
      <c r="J2163" s="184">
        <v>4000000</v>
      </c>
      <c r="K2163" s="185"/>
      <c r="L2163" s="168"/>
      <c r="M2163" s="185"/>
      <c r="N2163" s="168"/>
      <c r="O2163" s="168" t="s">
        <v>1199</v>
      </c>
      <c r="P2163" s="168" t="s">
        <v>1436</v>
      </c>
      <c r="Q2163" s="168"/>
      <c r="R2163" s="168"/>
      <c r="S2163" s="168"/>
      <c r="T2163" s="168"/>
      <c r="U2163" s="168" t="s">
        <v>1215</v>
      </c>
      <c r="V2163" s="168" t="s">
        <v>1437</v>
      </c>
      <c r="W2163" s="168" t="s">
        <v>1165</v>
      </c>
      <c r="X2163" s="183" t="s">
        <v>1160</v>
      </c>
      <c r="Y2163" s="168" t="s">
        <v>55</v>
      </c>
      <c r="Z2163" s="170">
        <v>2017011000179</v>
      </c>
      <c r="AA2163" s="170" t="s">
        <v>1238</v>
      </c>
      <c r="AB2163" s="169" t="s">
        <v>1224</v>
      </c>
      <c r="AC2163" s="169" t="s">
        <v>1280</v>
      </c>
      <c r="AD2163" s="170">
        <v>3202004</v>
      </c>
      <c r="AE2163" s="169" t="s">
        <v>1281</v>
      </c>
      <c r="AF2163" s="169" t="s">
        <v>1282</v>
      </c>
      <c r="AG2163" s="168" t="s">
        <v>1395</v>
      </c>
      <c r="AH2163" s="192"/>
    </row>
    <row r="2164" spans="1:34" ht="98.25" customHeight="1" x14ac:dyDescent="0.25">
      <c r="A2164" s="192"/>
      <c r="B2164" s="168" t="s">
        <v>1314</v>
      </c>
      <c r="C2164" s="168" t="s">
        <v>1414</v>
      </c>
      <c r="D2164" s="168" t="s">
        <v>1481</v>
      </c>
      <c r="E2164" s="183" t="s">
        <v>1481</v>
      </c>
      <c r="F2164" s="168" t="s">
        <v>1152</v>
      </c>
      <c r="G2164" s="183" t="s">
        <v>1158</v>
      </c>
      <c r="H2164" s="168" t="s">
        <v>1117</v>
      </c>
      <c r="I2164" s="168" t="s">
        <v>1118</v>
      </c>
      <c r="J2164" s="184">
        <v>360511499</v>
      </c>
      <c r="K2164" s="185"/>
      <c r="L2164" s="168"/>
      <c r="M2164" s="185"/>
      <c r="N2164" s="168"/>
      <c r="O2164" s="168" t="s">
        <v>1199</v>
      </c>
      <c r="P2164" s="168" t="s">
        <v>1436</v>
      </c>
      <c r="Q2164" s="168"/>
      <c r="R2164" s="168"/>
      <c r="S2164" s="168"/>
      <c r="T2164" s="168"/>
      <c r="U2164" s="168" t="s">
        <v>1215</v>
      </c>
      <c r="V2164" s="168" t="s">
        <v>1437</v>
      </c>
      <c r="W2164" s="168" t="s">
        <v>1165</v>
      </c>
      <c r="X2164" s="183" t="s">
        <v>1160</v>
      </c>
      <c r="Y2164" s="168" t="s">
        <v>55</v>
      </c>
      <c r="Z2164" s="170">
        <v>2017011000179</v>
      </c>
      <c r="AA2164" s="170" t="s">
        <v>1238</v>
      </c>
      <c r="AB2164" s="169" t="s">
        <v>1179</v>
      </c>
      <c r="AC2164" s="169" t="s">
        <v>1235</v>
      </c>
      <c r="AD2164" s="170">
        <v>3202036</v>
      </c>
      <c r="AE2164" s="169" t="s">
        <v>1236</v>
      </c>
      <c r="AF2164" s="169" t="s">
        <v>1237</v>
      </c>
      <c r="AG2164" s="168" t="s">
        <v>1311</v>
      </c>
      <c r="AH2164" s="192"/>
    </row>
    <row r="2165" spans="1:34" ht="98.25" customHeight="1" x14ac:dyDescent="0.25">
      <c r="A2165" s="192"/>
      <c r="B2165" s="168" t="s">
        <v>1420</v>
      </c>
      <c r="C2165" s="168" t="s">
        <v>1414</v>
      </c>
      <c r="D2165" s="168" t="s">
        <v>1481</v>
      </c>
      <c r="E2165" s="183" t="s">
        <v>1481</v>
      </c>
      <c r="F2165" s="168" t="s">
        <v>1152</v>
      </c>
      <c r="G2165" s="183" t="s">
        <v>1158</v>
      </c>
      <c r="H2165" s="168" t="s">
        <v>1320</v>
      </c>
      <c r="I2165" s="168" t="s">
        <v>1118</v>
      </c>
      <c r="J2165" s="186">
        <v>20000000</v>
      </c>
      <c r="K2165" s="185"/>
      <c r="L2165" s="168"/>
      <c r="M2165" s="185"/>
      <c r="N2165" s="168"/>
      <c r="O2165" s="168" t="s">
        <v>1199</v>
      </c>
      <c r="P2165" s="168" t="s">
        <v>1436</v>
      </c>
      <c r="Q2165" s="168"/>
      <c r="R2165" s="168"/>
      <c r="S2165" s="168"/>
      <c r="T2165" s="168"/>
      <c r="U2165" s="168" t="s">
        <v>1215</v>
      </c>
      <c r="V2165" s="168" t="s">
        <v>1437</v>
      </c>
      <c r="W2165" s="168" t="s">
        <v>1165</v>
      </c>
      <c r="X2165" s="183" t="s">
        <v>1160</v>
      </c>
      <c r="Y2165" s="168" t="s">
        <v>55</v>
      </c>
      <c r="Z2165" s="170">
        <v>2017011000179</v>
      </c>
      <c r="AA2165" s="170" t="s">
        <v>1238</v>
      </c>
      <c r="AB2165" s="169" t="s">
        <v>1166</v>
      </c>
      <c r="AC2165" s="169" t="s">
        <v>1167</v>
      </c>
      <c r="AD2165" s="170">
        <v>3202032</v>
      </c>
      <c r="AE2165" s="169" t="s">
        <v>1217</v>
      </c>
      <c r="AF2165" s="169" t="s">
        <v>1218</v>
      </c>
      <c r="AG2165" s="168" t="s">
        <v>1150</v>
      </c>
      <c r="AH2165" s="192"/>
    </row>
    <row r="2166" spans="1:34" ht="98.25" customHeight="1" x14ac:dyDescent="0.25">
      <c r="A2166" s="192"/>
      <c r="B2166" s="168" t="s">
        <v>1314</v>
      </c>
      <c r="C2166" s="168" t="s">
        <v>1414</v>
      </c>
      <c r="D2166" s="168" t="s">
        <v>1481</v>
      </c>
      <c r="E2166" s="183" t="s">
        <v>1481</v>
      </c>
      <c r="F2166" s="168" t="s">
        <v>1152</v>
      </c>
      <c r="G2166" s="183" t="s">
        <v>1158</v>
      </c>
      <c r="H2166" s="168" t="s">
        <v>1320</v>
      </c>
      <c r="I2166" s="168" t="s">
        <v>1118</v>
      </c>
      <c r="J2166" s="186">
        <v>128126404</v>
      </c>
      <c r="K2166" s="185">
        <v>0</v>
      </c>
      <c r="L2166" s="168">
        <v>0</v>
      </c>
      <c r="M2166" s="185">
        <v>0</v>
      </c>
      <c r="N2166" s="168">
        <v>0</v>
      </c>
      <c r="O2166" s="168" t="s">
        <v>1199</v>
      </c>
      <c r="P2166" s="168" t="s">
        <v>1436</v>
      </c>
      <c r="Q2166" s="168">
        <v>0</v>
      </c>
      <c r="R2166" s="168">
        <v>0</v>
      </c>
      <c r="S2166" s="168">
        <v>0</v>
      </c>
      <c r="T2166" s="168">
        <v>0</v>
      </c>
      <c r="U2166" s="168" t="s">
        <v>1215</v>
      </c>
      <c r="V2166" s="168" t="s">
        <v>1437</v>
      </c>
      <c r="W2166" s="168" t="s">
        <v>1165</v>
      </c>
      <c r="X2166" s="183" t="s">
        <v>1160</v>
      </c>
      <c r="Y2166" s="168" t="s">
        <v>55</v>
      </c>
      <c r="Z2166" s="170">
        <v>2017011000179</v>
      </c>
      <c r="AA2166" s="170" t="s">
        <v>1238</v>
      </c>
      <c r="AB2166" s="169" t="s">
        <v>1179</v>
      </c>
      <c r="AC2166" s="169" t="s">
        <v>1235</v>
      </c>
      <c r="AD2166" s="170">
        <v>3202036</v>
      </c>
      <c r="AE2166" s="169" t="s">
        <v>1236</v>
      </c>
      <c r="AF2166" s="169" t="s">
        <v>1237</v>
      </c>
      <c r="AG2166" s="168" t="s">
        <v>1311</v>
      </c>
      <c r="AH2166" s="192"/>
    </row>
    <row r="2167" spans="1:34" ht="98.25" customHeight="1" x14ac:dyDescent="0.25">
      <c r="A2167" s="192"/>
      <c r="B2167" s="168" t="s">
        <v>1314</v>
      </c>
      <c r="C2167" s="168" t="s">
        <v>1414</v>
      </c>
      <c r="D2167" s="168" t="s">
        <v>1481</v>
      </c>
      <c r="E2167" s="183" t="s">
        <v>1481</v>
      </c>
      <c r="F2167" s="168" t="s">
        <v>1223</v>
      </c>
      <c r="G2167" s="183" t="s">
        <v>1312</v>
      </c>
      <c r="H2167" s="168" t="s">
        <v>1117</v>
      </c>
      <c r="I2167" s="168" t="s">
        <v>1118</v>
      </c>
      <c r="J2167" s="186">
        <v>7879593</v>
      </c>
      <c r="K2167" s="185"/>
      <c r="L2167" s="168"/>
      <c r="M2167" s="185"/>
      <c r="N2167" s="168"/>
      <c r="O2167" s="168"/>
      <c r="P2167" s="168"/>
      <c r="Q2167" s="168"/>
      <c r="R2167" s="168"/>
      <c r="S2167" s="168"/>
      <c r="T2167" s="168"/>
      <c r="U2167" s="168" t="s">
        <v>1215</v>
      </c>
      <c r="V2167" s="168" t="s">
        <v>1416</v>
      </c>
      <c r="W2167" s="168" t="s">
        <v>1165</v>
      </c>
      <c r="X2167" s="183" t="s">
        <v>1160</v>
      </c>
      <c r="Y2167" s="168" t="s">
        <v>55</v>
      </c>
      <c r="Z2167" s="170">
        <v>2017011000179</v>
      </c>
      <c r="AA2167" s="170" t="s">
        <v>1238</v>
      </c>
      <c r="AB2167" s="169" t="s">
        <v>1224</v>
      </c>
      <c r="AC2167" s="169" t="s">
        <v>1225</v>
      </c>
      <c r="AD2167" s="170">
        <v>3202010</v>
      </c>
      <c r="AE2167" s="169" t="s">
        <v>1226</v>
      </c>
      <c r="AF2167" s="169" t="s">
        <v>1264</v>
      </c>
      <c r="AG2167" s="168" t="s">
        <v>1387</v>
      </c>
      <c r="AH2167" s="192"/>
    </row>
    <row r="2168" spans="1:34" ht="98.25" customHeight="1" x14ac:dyDescent="0.25">
      <c r="A2168" s="192"/>
      <c r="B2168" s="168" t="s">
        <v>1314</v>
      </c>
      <c r="C2168" s="168" t="s">
        <v>1414</v>
      </c>
      <c r="D2168" s="168" t="s">
        <v>1481</v>
      </c>
      <c r="E2168" s="183" t="s">
        <v>1481</v>
      </c>
      <c r="F2168" s="168" t="s">
        <v>1116</v>
      </c>
      <c r="G2168" s="183" t="s">
        <v>1158</v>
      </c>
      <c r="H2168" s="168" t="s">
        <v>1117</v>
      </c>
      <c r="I2168" s="168" t="s">
        <v>1118</v>
      </c>
      <c r="J2168" s="184">
        <v>31588133</v>
      </c>
      <c r="K2168" s="185"/>
      <c r="L2168" s="168"/>
      <c r="M2168" s="185"/>
      <c r="N2168" s="168"/>
      <c r="O2168" s="168" t="s">
        <v>1133</v>
      </c>
      <c r="P2168" s="168" t="s">
        <v>1482</v>
      </c>
      <c r="Q2168" s="168"/>
      <c r="R2168" s="168"/>
      <c r="S2168" s="168"/>
      <c r="T2168" s="168"/>
      <c r="U2168" s="168" t="s">
        <v>1215</v>
      </c>
      <c r="V2168" s="168" t="s">
        <v>1437</v>
      </c>
      <c r="W2168" s="168" t="s">
        <v>1119</v>
      </c>
      <c r="X2168" s="183" t="s">
        <v>1160</v>
      </c>
      <c r="Y2168" s="168" t="s">
        <v>363</v>
      </c>
      <c r="Z2168" s="170">
        <v>2019011000081</v>
      </c>
      <c r="AA2168" s="170" t="s">
        <v>1161</v>
      </c>
      <c r="AB2168" s="169" t="s">
        <v>1120</v>
      </c>
      <c r="AC2168" s="169" t="s">
        <v>606</v>
      </c>
      <c r="AD2168" s="170">
        <v>3299060</v>
      </c>
      <c r="AE2168" s="169" t="s">
        <v>1135</v>
      </c>
      <c r="AF2168" s="169" t="s">
        <v>607</v>
      </c>
      <c r="AG2168" s="168" t="s">
        <v>1128</v>
      </c>
      <c r="AH2168" s="192"/>
    </row>
    <row r="2169" spans="1:34" ht="98.25" customHeight="1" x14ac:dyDescent="0.25">
      <c r="A2169" s="192"/>
      <c r="B2169" s="168" t="s">
        <v>1314</v>
      </c>
      <c r="C2169" s="168" t="s">
        <v>1414</v>
      </c>
      <c r="D2169" s="168" t="s">
        <v>1483</v>
      </c>
      <c r="E2169" s="183" t="s">
        <v>1483</v>
      </c>
      <c r="F2169" s="168" t="s">
        <v>1116</v>
      </c>
      <c r="G2169" s="183" t="s">
        <v>1158</v>
      </c>
      <c r="H2169" s="168" t="s">
        <v>1117</v>
      </c>
      <c r="I2169" s="168" t="s">
        <v>1118</v>
      </c>
      <c r="J2169" s="184">
        <v>25552333</v>
      </c>
      <c r="K2169" s="185"/>
      <c r="L2169" s="168"/>
      <c r="M2169" s="185"/>
      <c r="N2169" s="168"/>
      <c r="O2169" s="168" t="s">
        <v>1133</v>
      </c>
      <c r="P2169" s="168" t="s">
        <v>1484</v>
      </c>
      <c r="Q2169" s="168"/>
      <c r="R2169" s="168" t="s">
        <v>1370</v>
      </c>
      <c r="S2169" s="168" t="s">
        <v>1401</v>
      </c>
      <c r="T2169" s="168" t="s">
        <v>1485</v>
      </c>
      <c r="U2169" s="168" t="s">
        <v>1215</v>
      </c>
      <c r="V2169" s="168" t="s">
        <v>1486</v>
      </c>
      <c r="W2169" s="168" t="s">
        <v>1165</v>
      </c>
      <c r="X2169" s="183" t="s">
        <v>1160</v>
      </c>
      <c r="Y2169" s="168" t="s">
        <v>55</v>
      </c>
      <c r="Z2169" s="170">
        <v>2017011000179</v>
      </c>
      <c r="AA2169" s="170" t="s">
        <v>1238</v>
      </c>
      <c r="AB2169" s="169" t="s">
        <v>1224</v>
      </c>
      <c r="AC2169" s="169" t="s">
        <v>1225</v>
      </c>
      <c r="AD2169" s="170">
        <v>3202010</v>
      </c>
      <c r="AE2169" s="169" t="s">
        <v>1226</v>
      </c>
      <c r="AF2169" s="169" t="s">
        <v>1264</v>
      </c>
      <c r="AG2169" s="168" t="s">
        <v>1128</v>
      </c>
      <c r="AH2169" s="192"/>
    </row>
    <row r="2170" spans="1:34" ht="98.25" customHeight="1" x14ac:dyDescent="0.25">
      <c r="A2170" s="192"/>
      <c r="B2170" s="168" t="s">
        <v>1314</v>
      </c>
      <c r="C2170" s="168" t="s">
        <v>1414</v>
      </c>
      <c r="D2170" s="168" t="s">
        <v>1483</v>
      </c>
      <c r="E2170" s="183" t="s">
        <v>1483</v>
      </c>
      <c r="F2170" s="168" t="s">
        <v>1116</v>
      </c>
      <c r="G2170" s="183" t="s">
        <v>1158</v>
      </c>
      <c r="H2170" s="168" t="s">
        <v>1117</v>
      </c>
      <c r="I2170" s="168" t="s">
        <v>1118</v>
      </c>
      <c r="J2170" s="184">
        <v>25552333</v>
      </c>
      <c r="K2170" s="185"/>
      <c r="L2170" s="168"/>
      <c r="M2170" s="185"/>
      <c r="N2170" s="168"/>
      <c r="O2170" s="168" t="s">
        <v>1183</v>
      </c>
      <c r="P2170" s="168" t="s">
        <v>1487</v>
      </c>
      <c r="Q2170" s="168"/>
      <c r="R2170" s="168" t="s">
        <v>1370</v>
      </c>
      <c r="S2170" s="168" t="s">
        <v>1401</v>
      </c>
      <c r="T2170" s="168" t="s">
        <v>1488</v>
      </c>
      <c r="U2170" s="168" t="s">
        <v>1215</v>
      </c>
      <c r="V2170" s="168" t="s">
        <v>1486</v>
      </c>
      <c r="W2170" s="168" t="s">
        <v>1165</v>
      </c>
      <c r="X2170" s="183" t="s">
        <v>1160</v>
      </c>
      <c r="Y2170" s="168" t="s">
        <v>55</v>
      </c>
      <c r="Z2170" s="170">
        <v>2017011000179</v>
      </c>
      <c r="AA2170" s="170" t="s">
        <v>1238</v>
      </c>
      <c r="AB2170" s="169" t="s">
        <v>1166</v>
      </c>
      <c r="AC2170" s="169" t="s">
        <v>1167</v>
      </c>
      <c r="AD2170" s="170">
        <v>3202032</v>
      </c>
      <c r="AE2170" s="169" t="s">
        <v>1217</v>
      </c>
      <c r="AF2170" s="169" t="s">
        <v>1218</v>
      </c>
      <c r="AG2170" s="168" t="s">
        <v>1128</v>
      </c>
      <c r="AH2170" s="192"/>
    </row>
    <row r="2171" spans="1:34" ht="98.25" customHeight="1" x14ac:dyDescent="0.25">
      <c r="A2171" s="192"/>
      <c r="B2171" s="168" t="s">
        <v>1314</v>
      </c>
      <c r="C2171" s="168" t="s">
        <v>1414</v>
      </c>
      <c r="D2171" s="168" t="s">
        <v>1483</v>
      </c>
      <c r="E2171" s="183" t="s">
        <v>1483</v>
      </c>
      <c r="F2171" s="168" t="s">
        <v>1116</v>
      </c>
      <c r="G2171" s="183" t="s">
        <v>1158</v>
      </c>
      <c r="H2171" s="168" t="s">
        <v>1117</v>
      </c>
      <c r="I2171" s="168" t="s">
        <v>1118</v>
      </c>
      <c r="J2171" s="184">
        <v>31064000</v>
      </c>
      <c r="K2171" s="185"/>
      <c r="L2171" s="168"/>
      <c r="M2171" s="185"/>
      <c r="N2171" s="168"/>
      <c r="O2171" s="168" t="s">
        <v>1133</v>
      </c>
      <c r="P2171" s="168" t="s">
        <v>1327</v>
      </c>
      <c r="Q2171" s="168"/>
      <c r="R2171" s="168" t="s">
        <v>1370</v>
      </c>
      <c r="S2171" s="168" t="s">
        <v>1401</v>
      </c>
      <c r="T2171" s="168" t="s">
        <v>1489</v>
      </c>
      <c r="U2171" s="168" t="s">
        <v>1215</v>
      </c>
      <c r="V2171" s="168" t="s">
        <v>1486</v>
      </c>
      <c r="W2171" s="168" t="s">
        <v>1165</v>
      </c>
      <c r="X2171" s="183" t="s">
        <v>1160</v>
      </c>
      <c r="Y2171" s="168" t="s">
        <v>55</v>
      </c>
      <c r="Z2171" s="170">
        <v>2017011000179</v>
      </c>
      <c r="AA2171" s="170" t="s">
        <v>1238</v>
      </c>
      <c r="AB2171" s="169" t="s">
        <v>1166</v>
      </c>
      <c r="AC2171" s="169" t="s">
        <v>1167</v>
      </c>
      <c r="AD2171" s="170">
        <v>3202032</v>
      </c>
      <c r="AE2171" s="169" t="s">
        <v>1217</v>
      </c>
      <c r="AF2171" s="169" t="s">
        <v>1289</v>
      </c>
      <c r="AG2171" s="168" t="s">
        <v>1151</v>
      </c>
      <c r="AH2171" s="192"/>
    </row>
    <row r="2172" spans="1:34" ht="98.25" customHeight="1" x14ac:dyDescent="0.25">
      <c r="A2172" s="192"/>
      <c r="B2172" s="168" t="s">
        <v>1314</v>
      </c>
      <c r="C2172" s="168" t="s">
        <v>1414</v>
      </c>
      <c r="D2172" s="168" t="s">
        <v>1483</v>
      </c>
      <c r="E2172" s="183" t="s">
        <v>1483</v>
      </c>
      <c r="F2172" s="168" t="s">
        <v>1116</v>
      </c>
      <c r="G2172" s="183" t="s">
        <v>1158</v>
      </c>
      <c r="H2172" s="168" t="s">
        <v>1117</v>
      </c>
      <c r="I2172" s="168" t="s">
        <v>1118</v>
      </c>
      <c r="J2172" s="184">
        <v>36551900</v>
      </c>
      <c r="K2172" s="185"/>
      <c r="L2172" s="168"/>
      <c r="M2172" s="185"/>
      <c r="N2172" s="168"/>
      <c r="O2172" s="168" t="s">
        <v>1247</v>
      </c>
      <c r="P2172" s="168" t="s">
        <v>1490</v>
      </c>
      <c r="Q2172" s="168"/>
      <c r="R2172" s="168" t="s">
        <v>1370</v>
      </c>
      <c r="S2172" s="168" t="s">
        <v>1401</v>
      </c>
      <c r="T2172" s="168" t="s">
        <v>1370</v>
      </c>
      <c r="U2172" s="168" t="s">
        <v>1215</v>
      </c>
      <c r="V2172" s="168" t="s">
        <v>1486</v>
      </c>
      <c r="W2172" s="168" t="s">
        <v>1165</v>
      </c>
      <c r="X2172" s="183" t="s">
        <v>1160</v>
      </c>
      <c r="Y2172" s="168" t="s">
        <v>55</v>
      </c>
      <c r="Z2172" s="170">
        <v>2017011000179</v>
      </c>
      <c r="AA2172" s="170" t="s">
        <v>1238</v>
      </c>
      <c r="AB2172" s="169" t="s">
        <v>1166</v>
      </c>
      <c r="AC2172" s="169" t="s">
        <v>1167</v>
      </c>
      <c r="AD2172" s="170">
        <v>3202032</v>
      </c>
      <c r="AE2172" s="169" t="s">
        <v>1217</v>
      </c>
      <c r="AF2172" s="169" t="s">
        <v>1289</v>
      </c>
      <c r="AG2172" s="168" t="s">
        <v>1128</v>
      </c>
      <c r="AH2172" s="192"/>
    </row>
    <row r="2173" spans="1:34" ht="98.25" customHeight="1" x14ac:dyDescent="0.25">
      <c r="A2173" s="192"/>
      <c r="B2173" s="168" t="s">
        <v>1314</v>
      </c>
      <c r="C2173" s="168" t="s">
        <v>1414</v>
      </c>
      <c r="D2173" s="168" t="s">
        <v>1483</v>
      </c>
      <c r="E2173" s="183" t="s">
        <v>1483</v>
      </c>
      <c r="F2173" s="168" t="s">
        <v>1223</v>
      </c>
      <c r="G2173" s="183" t="s">
        <v>1312</v>
      </c>
      <c r="H2173" s="168" t="s">
        <v>1117</v>
      </c>
      <c r="I2173" s="168" t="s">
        <v>1118</v>
      </c>
      <c r="J2173" s="184">
        <v>0</v>
      </c>
      <c r="K2173" s="185"/>
      <c r="L2173" s="168"/>
      <c r="M2173" s="185"/>
      <c r="N2173" s="168" t="s">
        <v>1370</v>
      </c>
      <c r="O2173" s="168" t="s">
        <v>1133</v>
      </c>
      <c r="P2173" s="168" t="s">
        <v>1327</v>
      </c>
      <c r="Q2173" s="168"/>
      <c r="R2173" s="168" t="s">
        <v>1370</v>
      </c>
      <c r="S2173" s="168" t="s">
        <v>1401</v>
      </c>
      <c r="T2173" s="168" t="s">
        <v>1491</v>
      </c>
      <c r="U2173" s="168" t="s">
        <v>1215</v>
      </c>
      <c r="V2173" s="168" t="s">
        <v>1486</v>
      </c>
      <c r="W2173" s="168" t="s">
        <v>1165</v>
      </c>
      <c r="X2173" s="183" t="s">
        <v>1160</v>
      </c>
      <c r="Y2173" s="168" t="s">
        <v>55</v>
      </c>
      <c r="Z2173" s="170">
        <v>2017011000179</v>
      </c>
      <c r="AA2173" s="170" t="s">
        <v>1238</v>
      </c>
      <c r="AB2173" s="169" t="s">
        <v>1166</v>
      </c>
      <c r="AC2173" s="169" t="s">
        <v>1167</v>
      </c>
      <c r="AD2173" s="170">
        <v>3202032</v>
      </c>
      <c r="AE2173" s="169" t="s">
        <v>1217</v>
      </c>
      <c r="AF2173" s="169" t="s">
        <v>1289</v>
      </c>
      <c r="AG2173" s="168" t="s">
        <v>1124</v>
      </c>
      <c r="AH2173" s="192"/>
    </row>
    <row r="2174" spans="1:34" ht="98.25" customHeight="1" x14ac:dyDescent="0.25">
      <c r="A2174" s="192"/>
      <c r="B2174" s="168" t="s">
        <v>1314</v>
      </c>
      <c r="C2174" s="168" t="s">
        <v>1414</v>
      </c>
      <c r="D2174" s="168" t="s">
        <v>1483</v>
      </c>
      <c r="E2174" s="183" t="s">
        <v>1483</v>
      </c>
      <c r="F2174" s="168" t="s">
        <v>1116</v>
      </c>
      <c r="G2174" s="183" t="s">
        <v>1158</v>
      </c>
      <c r="H2174" s="168" t="s">
        <v>1117</v>
      </c>
      <c r="I2174" s="168" t="s">
        <v>1118</v>
      </c>
      <c r="J2174" s="184">
        <v>32441200</v>
      </c>
      <c r="K2174" s="185"/>
      <c r="L2174" s="168"/>
      <c r="M2174" s="185"/>
      <c r="N2174" s="168"/>
      <c r="O2174" s="168" t="s">
        <v>1133</v>
      </c>
      <c r="P2174" s="168" t="s">
        <v>1484</v>
      </c>
      <c r="Q2174" s="168"/>
      <c r="R2174" s="168" t="s">
        <v>1370</v>
      </c>
      <c r="S2174" s="168" t="s">
        <v>1401</v>
      </c>
      <c r="T2174" s="168" t="s">
        <v>1492</v>
      </c>
      <c r="U2174" s="168" t="s">
        <v>1215</v>
      </c>
      <c r="V2174" s="168" t="s">
        <v>1486</v>
      </c>
      <c r="W2174" s="168" t="s">
        <v>1165</v>
      </c>
      <c r="X2174" s="183" t="s">
        <v>1160</v>
      </c>
      <c r="Y2174" s="168" t="s">
        <v>55</v>
      </c>
      <c r="Z2174" s="170">
        <v>2017011000179</v>
      </c>
      <c r="AA2174" s="170" t="s">
        <v>1238</v>
      </c>
      <c r="AB2174" s="169" t="s">
        <v>1166</v>
      </c>
      <c r="AC2174" s="169" t="s">
        <v>1269</v>
      </c>
      <c r="AD2174" s="170">
        <v>3202005</v>
      </c>
      <c r="AE2174" s="169" t="s">
        <v>1270</v>
      </c>
      <c r="AF2174" s="169" t="s">
        <v>1272</v>
      </c>
      <c r="AG2174" s="168" t="s">
        <v>1128</v>
      </c>
      <c r="AH2174" s="192"/>
    </row>
    <row r="2175" spans="1:34" ht="98.25" customHeight="1" x14ac:dyDescent="0.25">
      <c r="A2175" s="192"/>
      <c r="B2175" s="168" t="s">
        <v>1314</v>
      </c>
      <c r="C2175" s="168" t="s">
        <v>1414</v>
      </c>
      <c r="D2175" s="168" t="s">
        <v>1483</v>
      </c>
      <c r="E2175" s="183" t="s">
        <v>1483</v>
      </c>
      <c r="F2175" s="168" t="s">
        <v>1116</v>
      </c>
      <c r="G2175" s="183" t="s">
        <v>1158</v>
      </c>
      <c r="H2175" s="168" t="s">
        <v>1117</v>
      </c>
      <c r="I2175" s="168" t="s">
        <v>1118</v>
      </c>
      <c r="J2175" s="184">
        <v>0</v>
      </c>
      <c r="K2175" s="185"/>
      <c r="L2175" s="168"/>
      <c r="M2175" s="185"/>
      <c r="N2175" s="168"/>
      <c r="O2175" s="168" t="s">
        <v>1133</v>
      </c>
      <c r="P2175" s="168" t="s">
        <v>1484</v>
      </c>
      <c r="Q2175" s="168"/>
      <c r="R2175" s="168" t="s">
        <v>1370</v>
      </c>
      <c r="S2175" s="168" t="s">
        <v>1401</v>
      </c>
      <c r="T2175" s="168" t="s">
        <v>1492</v>
      </c>
      <c r="U2175" s="168" t="s">
        <v>1215</v>
      </c>
      <c r="V2175" s="168" t="s">
        <v>1486</v>
      </c>
      <c r="W2175" s="168" t="s">
        <v>1165</v>
      </c>
      <c r="X2175" s="183" t="s">
        <v>1160</v>
      </c>
      <c r="Y2175" s="168" t="s">
        <v>55</v>
      </c>
      <c r="Z2175" s="170">
        <v>2017011000179</v>
      </c>
      <c r="AA2175" s="170" t="s">
        <v>1238</v>
      </c>
      <c r="AB2175" s="169" t="s">
        <v>1166</v>
      </c>
      <c r="AC2175" s="169" t="s">
        <v>1269</v>
      </c>
      <c r="AD2175" s="170">
        <v>3202005</v>
      </c>
      <c r="AE2175" s="169" t="s">
        <v>1273</v>
      </c>
      <c r="AF2175" s="169" t="s">
        <v>1274</v>
      </c>
      <c r="AG2175" s="168" t="s">
        <v>1128</v>
      </c>
      <c r="AH2175" s="192"/>
    </row>
    <row r="2176" spans="1:34" ht="98.25" customHeight="1" x14ac:dyDescent="0.25">
      <c r="A2176" s="192"/>
      <c r="B2176" s="168" t="s">
        <v>1314</v>
      </c>
      <c r="C2176" s="168" t="s">
        <v>1414</v>
      </c>
      <c r="D2176" s="168" t="s">
        <v>1483</v>
      </c>
      <c r="E2176" s="183" t="s">
        <v>1483</v>
      </c>
      <c r="F2176" s="168" t="s">
        <v>1116</v>
      </c>
      <c r="G2176" s="183" t="s">
        <v>1158</v>
      </c>
      <c r="H2176" s="168" t="s">
        <v>1117</v>
      </c>
      <c r="I2176" s="168" t="s">
        <v>1118</v>
      </c>
      <c r="J2176" s="184">
        <v>79072000</v>
      </c>
      <c r="K2176" s="185"/>
      <c r="L2176" s="168"/>
      <c r="M2176" s="185"/>
      <c r="N2176" s="168"/>
      <c r="O2176" s="168" t="s">
        <v>1133</v>
      </c>
      <c r="P2176" s="168" t="s">
        <v>1327</v>
      </c>
      <c r="Q2176" s="168"/>
      <c r="R2176" s="168" t="s">
        <v>1370</v>
      </c>
      <c r="S2176" s="168" t="s">
        <v>1401</v>
      </c>
      <c r="T2176" s="168" t="s">
        <v>1492</v>
      </c>
      <c r="U2176" s="168" t="s">
        <v>1215</v>
      </c>
      <c r="V2176" s="168" t="s">
        <v>1486</v>
      </c>
      <c r="W2176" s="168" t="s">
        <v>1165</v>
      </c>
      <c r="X2176" s="183" t="s">
        <v>1160</v>
      </c>
      <c r="Y2176" s="168" t="s">
        <v>55</v>
      </c>
      <c r="Z2176" s="170">
        <v>2017011000179</v>
      </c>
      <c r="AA2176" s="170" t="s">
        <v>1238</v>
      </c>
      <c r="AB2176" s="169" t="s">
        <v>1166</v>
      </c>
      <c r="AC2176" s="169" t="s">
        <v>1269</v>
      </c>
      <c r="AD2176" s="170">
        <v>3202005</v>
      </c>
      <c r="AE2176" s="169" t="s">
        <v>1270</v>
      </c>
      <c r="AF2176" s="169" t="s">
        <v>1272</v>
      </c>
      <c r="AG2176" s="168" t="s">
        <v>1151</v>
      </c>
      <c r="AH2176" s="192"/>
    </row>
    <row r="2177" spans="1:34" ht="98.25" customHeight="1" x14ac:dyDescent="0.25">
      <c r="A2177" s="192"/>
      <c r="B2177" s="168" t="s">
        <v>1314</v>
      </c>
      <c r="C2177" s="168" t="s">
        <v>1414</v>
      </c>
      <c r="D2177" s="168" t="s">
        <v>1483</v>
      </c>
      <c r="E2177" s="183" t="s">
        <v>1483</v>
      </c>
      <c r="F2177" s="168" t="s">
        <v>1223</v>
      </c>
      <c r="G2177" s="183" t="s">
        <v>1312</v>
      </c>
      <c r="H2177" s="168" t="s">
        <v>1117</v>
      </c>
      <c r="I2177" s="168" t="s">
        <v>1118</v>
      </c>
      <c r="J2177" s="184">
        <v>13628977</v>
      </c>
      <c r="K2177" s="185"/>
      <c r="L2177" s="168"/>
      <c r="M2177" s="185"/>
      <c r="N2177" s="168"/>
      <c r="O2177" s="168" t="s">
        <v>1183</v>
      </c>
      <c r="P2177" s="168" t="s">
        <v>1493</v>
      </c>
      <c r="Q2177" s="168"/>
      <c r="R2177" s="168" t="s">
        <v>1370</v>
      </c>
      <c r="S2177" s="168" t="s">
        <v>1401</v>
      </c>
      <c r="T2177" s="168" t="s">
        <v>1492</v>
      </c>
      <c r="U2177" s="168" t="s">
        <v>1215</v>
      </c>
      <c r="V2177" s="168" t="s">
        <v>1486</v>
      </c>
      <c r="W2177" s="168" t="s">
        <v>1165</v>
      </c>
      <c r="X2177" s="183" t="s">
        <v>1160</v>
      </c>
      <c r="Y2177" s="168" t="s">
        <v>55</v>
      </c>
      <c r="Z2177" s="170">
        <v>2017011000179</v>
      </c>
      <c r="AA2177" s="170" t="s">
        <v>1238</v>
      </c>
      <c r="AB2177" s="169" t="s">
        <v>1166</v>
      </c>
      <c r="AC2177" s="169" t="s">
        <v>1269</v>
      </c>
      <c r="AD2177" s="170">
        <v>3202005</v>
      </c>
      <c r="AE2177" s="169" t="s">
        <v>1270</v>
      </c>
      <c r="AF2177" s="169" t="s">
        <v>1272</v>
      </c>
      <c r="AG2177" s="168" t="s">
        <v>1192</v>
      </c>
      <c r="AH2177" s="192"/>
    </row>
    <row r="2178" spans="1:34" ht="98.25" customHeight="1" x14ac:dyDescent="0.25">
      <c r="A2178" s="192"/>
      <c r="B2178" s="168" t="s">
        <v>1314</v>
      </c>
      <c r="C2178" s="168" t="s">
        <v>1414</v>
      </c>
      <c r="D2178" s="168" t="s">
        <v>1483</v>
      </c>
      <c r="E2178" s="183" t="s">
        <v>1483</v>
      </c>
      <c r="F2178" s="168" t="s">
        <v>1223</v>
      </c>
      <c r="G2178" s="183" t="s">
        <v>1312</v>
      </c>
      <c r="H2178" s="168" t="s">
        <v>1117</v>
      </c>
      <c r="I2178" s="168" t="s">
        <v>1118</v>
      </c>
      <c r="J2178" s="184">
        <v>2000000</v>
      </c>
      <c r="K2178" s="185"/>
      <c r="L2178" s="168"/>
      <c r="M2178" s="185"/>
      <c r="N2178" s="168" t="s">
        <v>1370</v>
      </c>
      <c r="O2178" s="168" t="s">
        <v>1183</v>
      </c>
      <c r="P2178" s="168" t="s">
        <v>1487</v>
      </c>
      <c r="Q2178" s="168"/>
      <c r="R2178" s="168" t="s">
        <v>1370</v>
      </c>
      <c r="S2178" s="168" t="s">
        <v>1401</v>
      </c>
      <c r="T2178" s="168" t="s">
        <v>1488</v>
      </c>
      <c r="U2178" s="168" t="s">
        <v>1215</v>
      </c>
      <c r="V2178" s="168" t="s">
        <v>1486</v>
      </c>
      <c r="W2178" s="168" t="s">
        <v>1165</v>
      </c>
      <c r="X2178" s="183" t="s">
        <v>1160</v>
      </c>
      <c r="Y2178" s="168" t="s">
        <v>55</v>
      </c>
      <c r="Z2178" s="170">
        <v>2017011000179</v>
      </c>
      <c r="AA2178" s="170" t="s">
        <v>1238</v>
      </c>
      <c r="AB2178" s="169" t="s">
        <v>1179</v>
      </c>
      <c r="AC2178" s="169" t="s">
        <v>1180</v>
      </c>
      <c r="AD2178" s="170">
        <v>3202008</v>
      </c>
      <c r="AE2178" s="169" t="s">
        <v>1181</v>
      </c>
      <c r="AF2178" s="169" t="s">
        <v>1290</v>
      </c>
      <c r="AG2178" s="168" t="s">
        <v>1150</v>
      </c>
      <c r="AH2178" s="192"/>
    </row>
    <row r="2179" spans="1:34" ht="98.25" customHeight="1" x14ac:dyDescent="0.25">
      <c r="A2179" s="192"/>
      <c r="B2179" s="168" t="s">
        <v>1314</v>
      </c>
      <c r="C2179" s="168" t="s">
        <v>1414</v>
      </c>
      <c r="D2179" s="168" t="s">
        <v>1483</v>
      </c>
      <c r="E2179" s="183" t="s">
        <v>1483</v>
      </c>
      <c r="F2179" s="168" t="s">
        <v>1223</v>
      </c>
      <c r="G2179" s="183" t="s">
        <v>1312</v>
      </c>
      <c r="H2179" s="168" t="s">
        <v>1117</v>
      </c>
      <c r="I2179" s="168" t="s">
        <v>1118</v>
      </c>
      <c r="J2179" s="184">
        <v>3000000</v>
      </c>
      <c r="K2179" s="185"/>
      <c r="L2179" s="168"/>
      <c r="M2179" s="185"/>
      <c r="N2179" s="168" t="s">
        <v>1370</v>
      </c>
      <c r="O2179" s="168" t="s">
        <v>1183</v>
      </c>
      <c r="P2179" s="168" t="s">
        <v>1487</v>
      </c>
      <c r="Q2179" s="168"/>
      <c r="R2179" s="168" t="s">
        <v>1370</v>
      </c>
      <c r="S2179" s="168" t="s">
        <v>1401</v>
      </c>
      <c r="T2179" s="168" t="s">
        <v>1488</v>
      </c>
      <c r="U2179" s="168" t="s">
        <v>1215</v>
      </c>
      <c r="V2179" s="168" t="s">
        <v>1486</v>
      </c>
      <c r="W2179" s="168" t="s">
        <v>1165</v>
      </c>
      <c r="X2179" s="183" t="s">
        <v>1160</v>
      </c>
      <c r="Y2179" s="168" t="s">
        <v>55</v>
      </c>
      <c r="Z2179" s="170">
        <v>2017011000179</v>
      </c>
      <c r="AA2179" s="170" t="s">
        <v>1238</v>
      </c>
      <c r="AB2179" s="169" t="s">
        <v>1179</v>
      </c>
      <c r="AC2179" s="169" t="s">
        <v>1180</v>
      </c>
      <c r="AD2179" s="170">
        <v>3202008</v>
      </c>
      <c r="AE2179" s="169" t="s">
        <v>1181</v>
      </c>
      <c r="AF2179" s="169" t="s">
        <v>1290</v>
      </c>
      <c r="AG2179" s="168" t="s">
        <v>1150</v>
      </c>
      <c r="AH2179" s="192"/>
    </row>
    <row r="2180" spans="1:34" ht="98.25" customHeight="1" x14ac:dyDescent="0.25">
      <c r="A2180" s="192"/>
      <c r="B2180" s="168" t="s">
        <v>1314</v>
      </c>
      <c r="C2180" s="168" t="s">
        <v>1414</v>
      </c>
      <c r="D2180" s="168" t="s">
        <v>1483</v>
      </c>
      <c r="E2180" s="183" t="s">
        <v>1483</v>
      </c>
      <c r="F2180" s="168" t="s">
        <v>1223</v>
      </c>
      <c r="G2180" s="183" t="s">
        <v>1312</v>
      </c>
      <c r="H2180" s="168" t="s">
        <v>1117</v>
      </c>
      <c r="I2180" s="168" t="s">
        <v>1118</v>
      </c>
      <c r="J2180" s="184">
        <v>0</v>
      </c>
      <c r="K2180" s="185"/>
      <c r="L2180" s="168"/>
      <c r="M2180" s="185"/>
      <c r="N2180" s="168" t="s">
        <v>1370</v>
      </c>
      <c r="O2180" s="168" t="s">
        <v>1183</v>
      </c>
      <c r="P2180" s="168" t="s">
        <v>1487</v>
      </c>
      <c r="Q2180" s="168"/>
      <c r="R2180" s="168" t="s">
        <v>1370</v>
      </c>
      <c r="S2180" s="168" t="s">
        <v>1401</v>
      </c>
      <c r="T2180" s="168" t="s">
        <v>1488</v>
      </c>
      <c r="U2180" s="168" t="s">
        <v>1215</v>
      </c>
      <c r="V2180" s="168" t="s">
        <v>1486</v>
      </c>
      <c r="W2180" s="168" t="s">
        <v>1165</v>
      </c>
      <c r="X2180" s="183" t="s">
        <v>1160</v>
      </c>
      <c r="Y2180" s="168" t="s">
        <v>55</v>
      </c>
      <c r="Z2180" s="170">
        <v>2017011000179</v>
      </c>
      <c r="AA2180" s="170" t="s">
        <v>1238</v>
      </c>
      <c r="AB2180" s="169" t="s">
        <v>1179</v>
      </c>
      <c r="AC2180" s="169" t="s">
        <v>1180</v>
      </c>
      <c r="AD2180" s="170">
        <v>3202008</v>
      </c>
      <c r="AE2180" s="169" t="s">
        <v>1181</v>
      </c>
      <c r="AF2180" s="169" t="s">
        <v>1319</v>
      </c>
      <c r="AG2180" s="168" t="s">
        <v>1208</v>
      </c>
      <c r="AH2180" s="192"/>
    </row>
    <row r="2181" spans="1:34" ht="98.25" customHeight="1" x14ac:dyDescent="0.25">
      <c r="A2181" s="192"/>
      <c r="B2181" s="168" t="s">
        <v>1314</v>
      </c>
      <c r="C2181" s="168" t="s">
        <v>1414</v>
      </c>
      <c r="D2181" s="168" t="s">
        <v>1483</v>
      </c>
      <c r="E2181" s="183" t="s">
        <v>1483</v>
      </c>
      <c r="F2181" s="168" t="s">
        <v>1116</v>
      </c>
      <c r="G2181" s="183" t="s">
        <v>1158</v>
      </c>
      <c r="H2181" s="168" t="s">
        <v>1117</v>
      </c>
      <c r="I2181" s="168" t="s">
        <v>1118</v>
      </c>
      <c r="J2181" s="184">
        <v>0</v>
      </c>
      <c r="K2181" s="185">
        <v>0</v>
      </c>
      <c r="L2181" s="168">
        <v>0</v>
      </c>
      <c r="M2181" s="185">
        <v>0</v>
      </c>
      <c r="N2181" s="168">
        <v>0</v>
      </c>
      <c r="O2181" s="168" t="s">
        <v>1133</v>
      </c>
      <c r="P2181" s="168" t="s">
        <v>1327</v>
      </c>
      <c r="Q2181" s="168">
        <v>0</v>
      </c>
      <c r="R2181" s="168" t="s">
        <v>1370</v>
      </c>
      <c r="S2181" s="168" t="s">
        <v>1401</v>
      </c>
      <c r="T2181" s="168" t="s">
        <v>1492</v>
      </c>
      <c r="U2181" s="168" t="s">
        <v>1215</v>
      </c>
      <c r="V2181" s="168" t="s">
        <v>1486</v>
      </c>
      <c r="W2181" s="168" t="s">
        <v>1165</v>
      </c>
      <c r="X2181" s="183" t="s">
        <v>1160</v>
      </c>
      <c r="Y2181" s="168" t="s">
        <v>55</v>
      </c>
      <c r="Z2181" s="170">
        <v>2017011000179</v>
      </c>
      <c r="AA2181" s="170" t="s">
        <v>1238</v>
      </c>
      <c r="AB2181" s="169" t="s">
        <v>1166</v>
      </c>
      <c r="AC2181" s="169" t="s">
        <v>1269</v>
      </c>
      <c r="AD2181" s="170">
        <v>3202005</v>
      </c>
      <c r="AE2181" s="169" t="s">
        <v>1270</v>
      </c>
      <c r="AF2181" s="169" t="s">
        <v>1271</v>
      </c>
      <c r="AG2181" s="168" t="s">
        <v>1126</v>
      </c>
      <c r="AH2181" s="192"/>
    </row>
    <row r="2182" spans="1:34" ht="98.25" customHeight="1" x14ac:dyDescent="0.25">
      <c r="A2182" s="192"/>
      <c r="B2182" s="168" t="s">
        <v>1314</v>
      </c>
      <c r="C2182" s="168" t="s">
        <v>1414</v>
      </c>
      <c r="D2182" s="168" t="s">
        <v>1483</v>
      </c>
      <c r="E2182" s="183" t="s">
        <v>1483</v>
      </c>
      <c r="F2182" s="168" t="s">
        <v>1223</v>
      </c>
      <c r="G2182" s="183" t="s">
        <v>1312</v>
      </c>
      <c r="H2182" s="168" t="s">
        <v>1117</v>
      </c>
      <c r="I2182" s="168" t="s">
        <v>1118</v>
      </c>
      <c r="J2182" s="184">
        <v>13794690</v>
      </c>
      <c r="K2182" s="185"/>
      <c r="L2182" s="168"/>
      <c r="M2182" s="185"/>
      <c r="N2182" s="168"/>
      <c r="O2182" s="168" t="s">
        <v>1183</v>
      </c>
      <c r="P2182" s="168" t="s">
        <v>1487</v>
      </c>
      <c r="Q2182" s="168"/>
      <c r="R2182" s="168" t="s">
        <v>1370</v>
      </c>
      <c r="S2182" s="168" t="s">
        <v>1401</v>
      </c>
      <c r="T2182" s="168" t="s">
        <v>1488</v>
      </c>
      <c r="U2182" s="168" t="s">
        <v>1215</v>
      </c>
      <c r="V2182" s="168" t="s">
        <v>1486</v>
      </c>
      <c r="W2182" s="168" t="s">
        <v>1165</v>
      </c>
      <c r="X2182" s="183" t="s">
        <v>1160</v>
      </c>
      <c r="Y2182" s="168" t="s">
        <v>55</v>
      </c>
      <c r="Z2182" s="170">
        <v>2017011000179</v>
      </c>
      <c r="AA2182" s="170" t="s">
        <v>1238</v>
      </c>
      <c r="AB2182" s="169" t="s">
        <v>1179</v>
      </c>
      <c r="AC2182" s="169" t="s">
        <v>1180</v>
      </c>
      <c r="AD2182" s="170">
        <v>3202008</v>
      </c>
      <c r="AE2182" s="169" t="s">
        <v>1181</v>
      </c>
      <c r="AF2182" s="169" t="s">
        <v>1319</v>
      </c>
      <c r="AG2182" s="168" t="s">
        <v>1150</v>
      </c>
      <c r="AH2182" s="192"/>
    </row>
    <row r="2183" spans="1:34" ht="98.25" customHeight="1" x14ac:dyDescent="0.25">
      <c r="A2183" s="192"/>
      <c r="B2183" s="168" t="s">
        <v>1314</v>
      </c>
      <c r="C2183" s="168" t="s">
        <v>1414</v>
      </c>
      <c r="D2183" s="168" t="s">
        <v>1494</v>
      </c>
      <c r="E2183" s="183" t="s">
        <v>1494</v>
      </c>
      <c r="F2183" s="168" t="s">
        <v>1116</v>
      </c>
      <c r="G2183" s="183" t="s">
        <v>1158</v>
      </c>
      <c r="H2183" s="168" t="s">
        <v>1117</v>
      </c>
      <c r="I2183" s="168" t="s">
        <v>1118</v>
      </c>
      <c r="J2183" s="184">
        <v>36663000</v>
      </c>
      <c r="K2183" s="185">
        <v>0</v>
      </c>
      <c r="L2183" s="168">
        <v>0</v>
      </c>
      <c r="M2183" s="185">
        <v>0</v>
      </c>
      <c r="N2183" s="168">
        <v>0</v>
      </c>
      <c r="O2183" s="168" t="s">
        <v>1183</v>
      </c>
      <c r="P2183" s="168" t="s">
        <v>1495</v>
      </c>
      <c r="Q2183" s="168"/>
      <c r="R2183" s="168"/>
      <c r="S2183" s="168" t="s">
        <v>1443</v>
      </c>
      <c r="T2183" s="168" t="s">
        <v>1496</v>
      </c>
      <c r="U2183" s="168" t="s">
        <v>1215</v>
      </c>
      <c r="V2183" s="168" t="s">
        <v>1416</v>
      </c>
      <c r="W2183" s="168" t="s">
        <v>1165</v>
      </c>
      <c r="X2183" s="183" t="s">
        <v>1160</v>
      </c>
      <c r="Y2183" s="168" t="s">
        <v>55</v>
      </c>
      <c r="Z2183" s="170">
        <v>2017011000179</v>
      </c>
      <c r="AA2183" s="170" t="s">
        <v>1238</v>
      </c>
      <c r="AB2183" s="169" t="s">
        <v>1224</v>
      </c>
      <c r="AC2183" s="169" t="s">
        <v>1225</v>
      </c>
      <c r="AD2183" s="170">
        <v>3202010</v>
      </c>
      <c r="AE2183" s="169" t="s">
        <v>1226</v>
      </c>
      <c r="AF2183" s="169" t="s">
        <v>1264</v>
      </c>
      <c r="AG2183" s="168" t="s">
        <v>1128</v>
      </c>
      <c r="AH2183" s="192"/>
    </row>
    <row r="2184" spans="1:34" ht="98.25" customHeight="1" x14ac:dyDescent="0.25">
      <c r="A2184" s="192"/>
      <c r="B2184" s="168" t="s">
        <v>1314</v>
      </c>
      <c r="C2184" s="168" t="s">
        <v>1414</v>
      </c>
      <c r="D2184" s="168" t="s">
        <v>1494</v>
      </c>
      <c r="E2184" s="183" t="s">
        <v>1494</v>
      </c>
      <c r="F2184" s="168" t="s">
        <v>1116</v>
      </c>
      <c r="G2184" s="183" t="s">
        <v>1158</v>
      </c>
      <c r="H2184" s="168" t="s">
        <v>1117</v>
      </c>
      <c r="I2184" s="168" t="s">
        <v>1118</v>
      </c>
      <c r="J2184" s="184">
        <v>15532000</v>
      </c>
      <c r="K2184" s="185">
        <v>0</v>
      </c>
      <c r="L2184" s="168">
        <v>0</v>
      </c>
      <c r="M2184" s="185">
        <v>0</v>
      </c>
      <c r="N2184" s="168">
        <v>0</v>
      </c>
      <c r="O2184" s="168" t="s">
        <v>1183</v>
      </c>
      <c r="P2184" s="168" t="s">
        <v>1495</v>
      </c>
      <c r="Q2184" s="168"/>
      <c r="R2184" s="168"/>
      <c r="S2184" s="168" t="s">
        <v>1443</v>
      </c>
      <c r="T2184" s="168" t="s">
        <v>1496</v>
      </c>
      <c r="U2184" s="168" t="s">
        <v>1215</v>
      </c>
      <c r="V2184" s="168" t="s">
        <v>1416</v>
      </c>
      <c r="W2184" s="168" t="s">
        <v>1165</v>
      </c>
      <c r="X2184" s="183" t="s">
        <v>1160</v>
      </c>
      <c r="Y2184" s="168" t="s">
        <v>55</v>
      </c>
      <c r="Z2184" s="170">
        <v>2017011000179</v>
      </c>
      <c r="AA2184" s="170" t="s">
        <v>1238</v>
      </c>
      <c r="AB2184" s="169" t="s">
        <v>1166</v>
      </c>
      <c r="AC2184" s="169" t="s">
        <v>1167</v>
      </c>
      <c r="AD2184" s="170">
        <v>3202032</v>
      </c>
      <c r="AE2184" s="169" t="s">
        <v>1217</v>
      </c>
      <c r="AF2184" s="169" t="s">
        <v>1289</v>
      </c>
      <c r="AG2184" s="168" t="s">
        <v>1151</v>
      </c>
      <c r="AH2184" s="192"/>
    </row>
    <row r="2185" spans="1:34" ht="98.25" customHeight="1" x14ac:dyDescent="0.25">
      <c r="A2185" s="192"/>
      <c r="B2185" s="168" t="s">
        <v>1314</v>
      </c>
      <c r="C2185" s="168" t="s">
        <v>1414</v>
      </c>
      <c r="D2185" s="168" t="s">
        <v>1494</v>
      </c>
      <c r="E2185" s="183" t="s">
        <v>1494</v>
      </c>
      <c r="F2185" s="168" t="s">
        <v>1116</v>
      </c>
      <c r="G2185" s="183" t="s">
        <v>1158</v>
      </c>
      <c r="H2185" s="168" t="s">
        <v>1117</v>
      </c>
      <c r="I2185" s="168" t="s">
        <v>1118</v>
      </c>
      <c r="J2185" s="184">
        <v>25628955</v>
      </c>
      <c r="K2185" s="185">
        <v>0</v>
      </c>
      <c r="L2185" s="168">
        <v>0</v>
      </c>
      <c r="M2185" s="185">
        <v>0</v>
      </c>
      <c r="N2185" s="168">
        <v>0</v>
      </c>
      <c r="O2185" s="168" t="s">
        <v>1183</v>
      </c>
      <c r="P2185" s="168" t="s">
        <v>1495</v>
      </c>
      <c r="Q2185" s="168"/>
      <c r="R2185" s="168"/>
      <c r="S2185" s="168" t="s">
        <v>1443</v>
      </c>
      <c r="T2185" s="168" t="s">
        <v>1496</v>
      </c>
      <c r="U2185" s="168" t="s">
        <v>1215</v>
      </c>
      <c r="V2185" s="168" t="s">
        <v>1416</v>
      </c>
      <c r="W2185" s="168" t="s">
        <v>1165</v>
      </c>
      <c r="X2185" s="183" t="s">
        <v>1160</v>
      </c>
      <c r="Y2185" s="168" t="s">
        <v>55</v>
      </c>
      <c r="Z2185" s="170">
        <v>2017011000179</v>
      </c>
      <c r="AA2185" s="170" t="s">
        <v>1238</v>
      </c>
      <c r="AB2185" s="169" t="s">
        <v>1166</v>
      </c>
      <c r="AC2185" s="169" t="s">
        <v>1167</v>
      </c>
      <c r="AD2185" s="170">
        <v>3202032</v>
      </c>
      <c r="AE2185" s="169" t="s">
        <v>1217</v>
      </c>
      <c r="AF2185" s="169" t="s">
        <v>1289</v>
      </c>
      <c r="AG2185" s="168" t="s">
        <v>1128</v>
      </c>
      <c r="AH2185" s="192"/>
    </row>
    <row r="2186" spans="1:34" ht="98.25" customHeight="1" x14ac:dyDescent="0.25">
      <c r="A2186" s="192"/>
      <c r="B2186" s="168" t="s">
        <v>1314</v>
      </c>
      <c r="C2186" s="168" t="s">
        <v>1414</v>
      </c>
      <c r="D2186" s="168" t="s">
        <v>1494</v>
      </c>
      <c r="E2186" s="183" t="s">
        <v>1494</v>
      </c>
      <c r="F2186" s="168" t="s">
        <v>1116</v>
      </c>
      <c r="G2186" s="183" t="s">
        <v>1158</v>
      </c>
      <c r="H2186" s="168" t="s">
        <v>1117</v>
      </c>
      <c r="I2186" s="168" t="s">
        <v>1118</v>
      </c>
      <c r="J2186" s="184">
        <v>35025045</v>
      </c>
      <c r="K2186" s="185">
        <v>0</v>
      </c>
      <c r="L2186" s="168">
        <v>0</v>
      </c>
      <c r="M2186" s="185">
        <v>0</v>
      </c>
      <c r="N2186" s="168">
        <v>0</v>
      </c>
      <c r="O2186" s="168" t="s">
        <v>1183</v>
      </c>
      <c r="P2186" s="168" t="s">
        <v>1495</v>
      </c>
      <c r="Q2186" s="168"/>
      <c r="R2186" s="168"/>
      <c r="S2186" s="168" t="s">
        <v>1443</v>
      </c>
      <c r="T2186" s="168" t="s">
        <v>1496</v>
      </c>
      <c r="U2186" s="168" t="s">
        <v>1215</v>
      </c>
      <c r="V2186" s="168" t="s">
        <v>1416</v>
      </c>
      <c r="W2186" s="168" t="s">
        <v>1165</v>
      </c>
      <c r="X2186" s="183" t="s">
        <v>1160</v>
      </c>
      <c r="Y2186" s="168" t="s">
        <v>55</v>
      </c>
      <c r="Z2186" s="170">
        <v>2017011000179</v>
      </c>
      <c r="AA2186" s="170" t="s">
        <v>1238</v>
      </c>
      <c r="AB2186" s="169" t="s">
        <v>1166</v>
      </c>
      <c r="AC2186" s="169" t="s">
        <v>1167</v>
      </c>
      <c r="AD2186" s="170">
        <v>3202032</v>
      </c>
      <c r="AE2186" s="169" t="s">
        <v>1217</v>
      </c>
      <c r="AF2186" s="169" t="s">
        <v>1289</v>
      </c>
      <c r="AG2186" s="168" t="s">
        <v>1151</v>
      </c>
      <c r="AH2186" s="192"/>
    </row>
    <row r="2187" spans="1:34" ht="98.25" customHeight="1" x14ac:dyDescent="0.25">
      <c r="A2187" s="192"/>
      <c r="B2187" s="168" t="s">
        <v>1314</v>
      </c>
      <c r="C2187" s="168" t="s">
        <v>1414</v>
      </c>
      <c r="D2187" s="168" t="s">
        <v>1494</v>
      </c>
      <c r="E2187" s="183" t="s">
        <v>1494</v>
      </c>
      <c r="F2187" s="168" t="s">
        <v>1116</v>
      </c>
      <c r="G2187" s="183" t="s">
        <v>1158</v>
      </c>
      <c r="H2187" s="168" t="s">
        <v>1117</v>
      </c>
      <c r="I2187" s="168" t="s">
        <v>1118</v>
      </c>
      <c r="J2187" s="184">
        <v>41278533</v>
      </c>
      <c r="K2187" s="185">
        <v>0</v>
      </c>
      <c r="L2187" s="168">
        <v>0</v>
      </c>
      <c r="M2187" s="185">
        <v>0</v>
      </c>
      <c r="N2187" s="168">
        <v>0</v>
      </c>
      <c r="O2187" s="168" t="s">
        <v>1183</v>
      </c>
      <c r="P2187" s="168" t="s">
        <v>1495</v>
      </c>
      <c r="Q2187" s="168"/>
      <c r="R2187" s="168"/>
      <c r="S2187" s="168" t="s">
        <v>1443</v>
      </c>
      <c r="T2187" s="168" t="s">
        <v>1496</v>
      </c>
      <c r="U2187" s="168" t="s">
        <v>1215</v>
      </c>
      <c r="V2187" s="168" t="s">
        <v>1416</v>
      </c>
      <c r="W2187" s="168" t="s">
        <v>1165</v>
      </c>
      <c r="X2187" s="183" t="s">
        <v>1160</v>
      </c>
      <c r="Y2187" s="168" t="s">
        <v>55</v>
      </c>
      <c r="Z2187" s="170">
        <v>2017011000179</v>
      </c>
      <c r="AA2187" s="170" t="s">
        <v>1238</v>
      </c>
      <c r="AB2187" s="169" t="s">
        <v>1166</v>
      </c>
      <c r="AC2187" s="169" t="s">
        <v>1167</v>
      </c>
      <c r="AD2187" s="170">
        <v>3202032</v>
      </c>
      <c r="AE2187" s="169" t="s">
        <v>1217</v>
      </c>
      <c r="AF2187" s="169" t="s">
        <v>1289</v>
      </c>
      <c r="AG2187" s="168" t="s">
        <v>1128</v>
      </c>
      <c r="AH2187" s="192"/>
    </row>
    <row r="2188" spans="1:34" ht="98.25" customHeight="1" x14ac:dyDescent="0.25">
      <c r="A2188" s="192"/>
      <c r="B2188" s="168" t="s">
        <v>1314</v>
      </c>
      <c r="C2188" s="168" t="s">
        <v>1414</v>
      </c>
      <c r="D2188" s="168" t="s">
        <v>1494</v>
      </c>
      <c r="E2188" s="183" t="s">
        <v>1494</v>
      </c>
      <c r="F2188" s="168" t="s">
        <v>1223</v>
      </c>
      <c r="G2188" s="183" t="s">
        <v>1312</v>
      </c>
      <c r="H2188" s="168" t="s">
        <v>1117</v>
      </c>
      <c r="I2188" s="168" t="s">
        <v>1118</v>
      </c>
      <c r="J2188" s="184">
        <v>0</v>
      </c>
      <c r="K2188" s="185">
        <v>0</v>
      </c>
      <c r="L2188" s="168">
        <v>0</v>
      </c>
      <c r="M2188" s="185">
        <v>0</v>
      </c>
      <c r="N2188" s="168">
        <v>0</v>
      </c>
      <c r="O2188" s="168" t="s">
        <v>1183</v>
      </c>
      <c r="P2188" s="168" t="s">
        <v>1495</v>
      </c>
      <c r="Q2188" s="168"/>
      <c r="R2188" s="168"/>
      <c r="S2188" s="168" t="s">
        <v>1443</v>
      </c>
      <c r="T2188" s="168" t="s">
        <v>1496</v>
      </c>
      <c r="U2188" s="168" t="s">
        <v>1215</v>
      </c>
      <c r="V2188" s="168" t="s">
        <v>1416</v>
      </c>
      <c r="W2188" s="168" t="s">
        <v>1165</v>
      </c>
      <c r="X2188" s="183" t="s">
        <v>1160</v>
      </c>
      <c r="Y2188" s="168" t="s">
        <v>55</v>
      </c>
      <c r="Z2188" s="170">
        <v>2017011000179</v>
      </c>
      <c r="AA2188" s="170" t="s">
        <v>1238</v>
      </c>
      <c r="AB2188" s="169" t="s">
        <v>1166</v>
      </c>
      <c r="AC2188" s="169" t="s">
        <v>1167</v>
      </c>
      <c r="AD2188" s="170">
        <v>3202032</v>
      </c>
      <c r="AE2188" s="169" t="s">
        <v>1217</v>
      </c>
      <c r="AF2188" s="169" t="s">
        <v>1289</v>
      </c>
      <c r="AG2188" s="168" t="s">
        <v>1126</v>
      </c>
      <c r="AH2188" s="192"/>
    </row>
    <row r="2189" spans="1:34" ht="98.25" customHeight="1" x14ac:dyDescent="0.25">
      <c r="A2189" s="192"/>
      <c r="B2189" s="168" t="s">
        <v>1314</v>
      </c>
      <c r="C2189" s="168" t="s">
        <v>1414</v>
      </c>
      <c r="D2189" s="168" t="s">
        <v>1494</v>
      </c>
      <c r="E2189" s="183" t="s">
        <v>1494</v>
      </c>
      <c r="F2189" s="168" t="s">
        <v>1116</v>
      </c>
      <c r="G2189" s="183" t="s">
        <v>1158</v>
      </c>
      <c r="H2189" s="168" t="s">
        <v>1117</v>
      </c>
      <c r="I2189" s="168" t="s">
        <v>1118</v>
      </c>
      <c r="J2189" s="184">
        <v>0</v>
      </c>
      <c r="K2189" s="185">
        <v>0</v>
      </c>
      <c r="L2189" s="168">
        <v>0</v>
      </c>
      <c r="M2189" s="185">
        <v>0</v>
      </c>
      <c r="N2189" s="168">
        <v>0</v>
      </c>
      <c r="O2189" s="168" t="s">
        <v>1183</v>
      </c>
      <c r="P2189" s="168" t="s">
        <v>1495</v>
      </c>
      <c r="Q2189" s="168"/>
      <c r="R2189" s="168"/>
      <c r="S2189" s="168" t="s">
        <v>1443</v>
      </c>
      <c r="T2189" s="168" t="s">
        <v>1496</v>
      </c>
      <c r="U2189" s="168" t="s">
        <v>1215</v>
      </c>
      <c r="V2189" s="168" t="s">
        <v>1416</v>
      </c>
      <c r="W2189" s="168" t="s">
        <v>1165</v>
      </c>
      <c r="X2189" s="183" t="s">
        <v>1160</v>
      </c>
      <c r="Y2189" s="168" t="s">
        <v>55</v>
      </c>
      <c r="Z2189" s="170">
        <v>2017011000179</v>
      </c>
      <c r="AA2189" s="170" t="s">
        <v>1238</v>
      </c>
      <c r="AB2189" s="169" t="s">
        <v>1166</v>
      </c>
      <c r="AC2189" s="169" t="s">
        <v>1269</v>
      </c>
      <c r="AD2189" s="170">
        <v>3202005</v>
      </c>
      <c r="AE2189" s="169" t="s">
        <v>1270</v>
      </c>
      <c r="AF2189" s="169" t="s">
        <v>1272</v>
      </c>
      <c r="AG2189" s="168" t="s">
        <v>1151</v>
      </c>
      <c r="AH2189" s="192"/>
    </row>
    <row r="2190" spans="1:34" ht="98.25" customHeight="1" x14ac:dyDescent="0.25">
      <c r="A2190" s="192"/>
      <c r="B2190" s="168" t="s">
        <v>1314</v>
      </c>
      <c r="C2190" s="168" t="s">
        <v>1414</v>
      </c>
      <c r="D2190" s="168" t="s">
        <v>1494</v>
      </c>
      <c r="E2190" s="183" t="s">
        <v>1494</v>
      </c>
      <c r="F2190" s="168" t="s">
        <v>1116</v>
      </c>
      <c r="G2190" s="183" t="s">
        <v>1158</v>
      </c>
      <c r="H2190" s="168" t="s">
        <v>1117</v>
      </c>
      <c r="I2190" s="168" t="s">
        <v>1118</v>
      </c>
      <c r="J2190" s="184">
        <v>37514533</v>
      </c>
      <c r="K2190" s="185">
        <v>0</v>
      </c>
      <c r="L2190" s="168">
        <v>0</v>
      </c>
      <c r="M2190" s="185">
        <v>0</v>
      </c>
      <c r="N2190" s="168">
        <v>0</v>
      </c>
      <c r="O2190" s="168" t="s">
        <v>1183</v>
      </c>
      <c r="P2190" s="168" t="s">
        <v>1495</v>
      </c>
      <c r="Q2190" s="168"/>
      <c r="R2190" s="168"/>
      <c r="S2190" s="168" t="s">
        <v>1443</v>
      </c>
      <c r="T2190" s="168" t="s">
        <v>1496</v>
      </c>
      <c r="U2190" s="168" t="s">
        <v>1215</v>
      </c>
      <c r="V2190" s="168" t="s">
        <v>1416</v>
      </c>
      <c r="W2190" s="168" t="s">
        <v>1165</v>
      </c>
      <c r="X2190" s="183" t="s">
        <v>1160</v>
      </c>
      <c r="Y2190" s="168" t="s">
        <v>55</v>
      </c>
      <c r="Z2190" s="170">
        <v>2017011000179</v>
      </c>
      <c r="AA2190" s="170" t="s">
        <v>1238</v>
      </c>
      <c r="AB2190" s="169" t="s">
        <v>1166</v>
      </c>
      <c r="AC2190" s="169" t="s">
        <v>1269</v>
      </c>
      <c r="AD2190" s="170">
        <v>3202005</v>
      </c>
      <c r="AE2190" s="169" t="s">
        <v>1270</v>
      </c>
      <c r="AF2190" s="169" t="s">
        <v>1272</v>
      </c>
      <c r="AG2190" s="168" t="s">
        <v>1128</v>
      </c>
      <c r="AH2190" s="192"/>
    </row>
    <row r="2191" spans="1:34" ht="98.25" customHeight="1" x14ac:dyDescent="0.25">
      <c r="A2191" s="192"/>
      <c r="B2191" s="168" t="s">
        <v>1314</v>
      </c>
      <c r="C2191" s="168" t="s">
        <v>1414</v>
      </c>
      <c r="D2191" s="168" t="s">
        <v>1494</v>
      </c>
      <c r="E2191" s="183" t="s">
        <v>1494</v>
      </c>
      <c r="F2191" s="168" t="s">
        <v>1152</v>
      </c>
      <c r="G2191" s="183" t="s">
        <v>1158</v>
      </c>
      <c r="H2191" s="168" t="s">
        <v>1117</v>
      </c>
      <c r="I2191" s="168" t="s">
        <v>1118</v>
      </c>
      <c r="J2191" s="184">
        <v>25946000</v>
      </c>
      <c r="K2191" s="185">
        <v>0</v>
      </c>
      <c r="L2191" s="168">
        <v>0</v>
      </c>
      <c r="M2191" s="185">
        <v>0</v>
      </c>
      <c r="N2191" s="168">
        <v>0</v>
      </c>
      <c r="O2191" s="168" t="s">
        <v>1133</v>
      </c>
      <c r="P2191" s="168" t="s">
        <v>1495</v>
      </c>
      <c r="Q2191" s="168"/>
      <c r="R2191" s="168"/>
      <c r="S2191" s="168" t="s">
        <v>1443</v>
      </c>
      <c r="T2191" s="168" t="s">
        <v>1496</v>
      </c>
      <c r="U2191" s="168" t="s">
        <v>1215</v>
      </c>
      <c r="V2191" s="168" t="s">
        <v>1416</v>
      </c>
      <c r="W2191" s="168" t="s">
        <v>1165</v>
      </c>
      <c r="X2191" s="183" t="s">
        <v>1160</v>
      </c>
      <c r="Y2191" s="168" t="s">
        <v>55</v>
      </c>
      <c r="Z2191" s="170">
        <v>2017011000179</v>
      </c>
      <c r="AA2191" s="170" t="s">
        <v>1238</v>
      </c>
      <c r="AB2191" s="169" t="s">
        <v>1166</v>
      </c>
      <c r="AC2191" s="169" t="s">
        <v>1269</v>
      </c>
      <c r="AD2191" s="170">
        <v>3202005</v>
      </c>
      <c r="AE2191" s="169" t="s">
        <v>1270</v>
      </c>
      <c r="AF2191" s="169" t="s">
        <v>1272</v>
      </c>
      <c r="AG2191" s="168" t="s">
        <v>1151</v>
      </c>
      <c r="AH2191" s="192"/>
    </row>
    <row r="2192" spans="1:34" ht="98.25" customHeight="1" x14ac:dyDescent="0.25">
      <c r="A2192" s="192"/>
      <c r="B2192" s="168" t="s">
        <v>1314</v>
      </c>
      <c r="C2192" s="168" t="s">
        <v>1414</v>
      </c>
      <c r="D2192" s="168" t="s">
        <v>1494</v>
      </c>
      <c r="E2192" s="183" t="s">
        <v>1494</v>
      </c>
      <c r="F2192" s="168" t="s">
        <v>1152</v>
      </c>
      <c r="G2192" s="183" t="s">
        <v>1158</v>
      </c>
      <c r="H2192" s="168" t="s">
        <v>1117</v>
      </c>
      <c r="I2192" s="168" t="s">
        <v>1118</v>
      </c>
      <c r="J2192" s="184">
        <v>-2.7272701263427734E-3</v>
      </c>
      <c r="K2192" s="185">
        <v>0</v>
      </c>
      <c r="L2192" s="168">
        <v>0</v>
      </c>
      <c r="M2192" s="185">
        <v>0</v>
      </c>
      <c r="N2192" s="168">
        <v>0</v>
      </c>
      <c r="O2192" s="168" t="s">
        <v>1183</v>
      </c>
      <c r="P2192" s="168" t="s">
        <v>1495</v>
      </c>
      <c r="Q2192" s="168"/>
      <c r="R2192" s="168"/>
      <c r="S2192" s="168" t="s">
        <v>1443</v>
      </c>
      <c r="T2192" s="168" t="s">
        <v>1496</v>
      </c>
      <c r="U2192" s="168" t="s">
        <v>1215</v>
      </c>
      <c r="V2192" s="168" t="s">
        <v>1416</v>
      </c>
      <c r="W2192" s="168" t="s">
        <v>1165</v>
      </c>
      <c r="X2192" s="183" t="s">
        <v>1160</v>
      </c>
      <c r="Y2192" s="168" t="s">
        <v>55</v>
      </c>
      <c r="Z2192" s="170">
        <v>2017011000179</v>
      </c>
      <c r="AA2192" s="170" t="s">
        <v>1238</v>
      </c>
      <c r="AB2192" s="169" t="s">
        <v>1166</v>
      </c>
      <c r="AC2192" s="169" t="s">
        <v>1269</v>
      </c>
      <c r="AD2192" s="170">
        <v>3202005</v>
      </c>
      <c r="AE2192" s="169" t="s">
        <v>1273</v>
      </c>
      <c r="AF2192" s="169" t="s">
        <v>1274</v>
      </c>
      <c r="AG2192" s="168" t="s">
        <v>1128</v>
      </c>
      <c r="AH2192" s="192"/>
    </row>
    <row r="2193" spans="1:34" ht="98.25" customHeight="1" x14ac:dyDescent="0.25">
      <c r="A2193" s="192"/>
      <c r="B2193" s="168" t="s">
        <v>1314</v>
      </c>
      <c r="C2193" s="168" t="s">
        <v>1414</v>
      </c>
      <c r="D2193" s="168" t="s">
        <v>1494</v>
      </c>
      <c r="E2193" s="183" t="s">
        <v>1494</v>
      </c>
      <c r="F2193" s="168" t="s">
        <v>1152</v>
      </c>
      <c r="G2193" s="183" t="s">
        <v>1158</v>
      </c>
      <c r="H2193" s="168" t="s">
        <v>1117</v>
      </c>
      <c r="I2193" s="168" t="s">
        <v>1118</v>
      </c>
      <c r="J2193" s="184">
        <v>46596000.008555606</v>
      </c>
      <c r="K2193" s="185">
        <v>0</v>
      </c>
      <c r="L2193" s="168">
        <v>0</v>
      </c>
      <c r="M2193" s="185">
        <v>0</v>
      </c>
      <c r="N2193" s="168">
        <v>0</v>
      </c>
      <c r="O2193" s="168" t="s">
        <v>1183</v>
      </c>
      <c r="P2193" s="168" t="s">
        <v>1495</v>
      </c>
      <c r="Q2193" s="168"/>
      <c r="R2193" s="168"/>
      <c r="S2193" s="168" t="s">
        <v>1443</v>
      </c>
      <c r="T2193" s="168" t="s">
        <v>1496</v>
      </c>
      <c r="U2193" s="168" t="s">
        <v>1215</v>
      </c>
      <c r="V2193" s="168" t="s">
        <v>1416</v>
      </c>
      <c r="W2193" s="168" t="s">
        <v>1165</v>
      </c>
      <c r="X2193" s="183" t="s">
        <v>1160</v>
      </c>
      <c r="Y2193" s="168" t="s">
        <v>55</v>
      </c>
      <c r="Z2193" s="170">
        <v>2017011000179</v>
      </c>
      <c r="AA2193" s="170" t="s">
        <v>1238</v>
      </c>
      <c r="AB2193" s="169" t="s">
        <v>1166</v>
      </c>
      <c r="AC2193" s="169" t="s">
        <v>1269</v>
      </c>
      <c r="AD2193" s="170">
        <v>3202005</v>
      </c>
      <c r="AE2193" s="169" t="s">
        <v>1270</v>
      </c>
      <c r="AF2193" s="169" t="s">
        <v>1272</v>
      </c>
      <c r="AG2193" s="168" t="s">
        <v>1151</v>
      </c>
      <c r="AH2193" s="192"/>
    </row>
    <row r="2194" spans="1:34" ht="98.25" customHeight="1" x14ac:dyDescent="0.25">
      <c r="A2194" s="192"/>
      <c r="B2194" s="168" t="s">
        <v>1314</v>
      </c>
      <c r="C2194" s="168" t="s">
        <v>1414</v>
      </c>
      <c r="D2194" s="168" t="s">
        <v>1494</v>
      </c>
      <c r="E2194" s="183" t="s">
        <v>1494</v>
      </c>
      <c r="F2194" s="168" t="s">
        <v>1116</v>
      </c>
      <c r="G2194" s="183" t="s">
        <v>1158</v>
      </c>
      <c r="H2194" s="168" t="s">
        <v>1117</v>
      </c>
      <c r="I2194" s="168" t="s">
        <v>1118</v>
      </c>
      <c r="J2194" s="184">
        <v>41278534</v>
      </c>
      <c r="K2194" s="185">
        <v>0</v>
      </c>
      <c r="L2194" s="168">
        <v>0</v>
      </c>
      <c r="M2194" s="185">
        <v>0</v>
      </c>
      <c r="N2194" s="168">
        <v>0</v>
      </c>
      <c r="O2194" s="168" t="s">
        <v>1183</v>
      </c>
      <c r="P2194" s="168" t="s">
        <v>1495</v>
      </c>
      <c r="Q2194" s="168"/>
      <c r="R2194" s="168"/>
      <c r="S2194" s="168" t="s">
        <v>1443</v>
      </c>
      <c r="T2194" s="168" t="s">
        <v>1496</v>
      </c>
      <c r="U2194" s="168" t="s">
        <v>1215</v>
      </c>
      <c r="V2194" s="168" t="s">
        <v>1416</v>
      </c>
      <c r="W2194" s="168" t="s">
        <v>1165</v>
      </c>
      <c r="X2194" s="183" t="s">
        <v>1160</v>
      </c>
      <c r="Y2194" s="168" t="s">
        <v>55</v>
      </c>
      <c r="Z2194" s="170">
        <v>2017011000179</v>
      </c>
      <c r="AA2194" s="170" t="s">
        <v>1238</v>
      </c>
      <c r="AB2194" s="169" t="s">
        <v>1224</v>
      </c>
      <c r="AC2194" s="169" t="s">
        <v>1280</v>
      </c>
      <c r="AD2194" s="170">
        <v>3202004</v>
      </c>
      <c r="AE2194" s="169" t="s">
        <v>1281</v>
      </c>
      <c r="AF2194" s="169" t="s">
        <v>1283</v>
      </c>
      <c r="AG2194" s="168" t="s">
        <v>1128</v>
      </c>
      <c r="AH2194" s="192"/>
    </row>
    <row r="2195" spans="1:34" ht="98.25" customHeight="1" x14ac:dyDescent="0.25">
      <c r="A2195" s="192"/>
      <c r="B2195" s="168" t="s">
        <v>1314</v>
      </c>
      <c r="C2195" s="168" t="s">
        <v>1414</v>
      </c>
      <c r="D2195" s="168" t="s">
        <v>1494</v>
      </c>
      <c r="E2195" s="183" t="s">
        <v>1494</v>
      </c>
      <c r="F2195" s="168" t="s">
        <v>1152</v>
      </c>
      <c r="G2195" s="183" t="s">
        <v>1158</v>
      </c>
      <c r="H2195" s="168" t="s">
        <v>1117</v>
      </c>
      <c r="I2195" s="168" t="s">
        <v>1118</v>
      </c>
      <c r="J2195" s="184">
        <v>0</v>
      </c>
      <c r="K2195" s="185"/>
      <c r="L2195" s="168"/>
      <c r="M2195" s="185"/>
      <c r="N2195" s="168"/>
      <c r="O2195" s="168"/>
      <c r="P2195" s="168"/>
      <c r="Q2195" s="168"/>
      <c r="R2195" s="168"/>
      <c r="S2195" s="168"/>
      <c r="T2195" s="168"/>
      <c r="U2195" s="168" t="s">
        <v>1215</v>
      </c>
      <c r="V2195" s="168" t="s">
        <v>1437</v>
      </c>
      <c r="W2195" s="168" t="s">
        <v>1165</v>
      </c>
      <c r="X2195" s="183" t="s">
        <v>1160</v>
      </c>
      <c r="Y2195" s="168" t="s">
        <v>55</v>
      </c>
      <c r="Z2195" s="170">
        <v>2017011000179</v>
      </c>
      <c r="AA2195" s="170" t="s">
        <v>1238</v>
      </c>
      <c r="AB2195" s="169" t="s">
        <v>1179</v>
      </c>
      <c r="AC2195" s="169" t="s">
        <v>1235</v>
      </c>
      <c r="AD2195" s="170">
        <v>3202036</v>
      </c>
      <c r="AE2195" s="169" t="s">
        <v>1347</v>
      </c>
      <c r="AF2195" s="169" t="s">
        <v>1348</v>
      </c>
      <c r="AG2195" s="168" t="s">
        <v>1311</v>
      </c>
      <c r="AH2195" s="192"/>
    </row>
    <row r="2196" spans="1:34" ht="98.25" customHeight="1" x14ac:dyDescent="0.25">
      <c r="A2196" s="192"/>
      <c r="B2196" s="168" t="s">
        <v>1314</v>
      </c>
      <c r="C2196" s="168" t="s">
        <v>1414</v>
      </c>
      <c r="D2196" s="168" t="s">
        <v>1494</v>
      </c>
      <c r="E2196" s="183" t="s">
        <v>1494</v>
      </c>
      <c r="F2196" s="168" t="s">
        <v>1116</v>
      </c>
      <c r="G2196" s="183" t="s">
        <v>1158</v>
      </c>
      <c r="H2196" s="168" t="s">
        <v>1117</v>
      </c>
      <c r="I2196" s="168" t="s">
        <v>1118</v>
      </c>
      <c r="J2196" s="184">
        <v>15532000</v>
      </c>
      <c r="K2196" s="185">
        <v>0</v>
      </c>
      <c r="L2196" s="168">
        <v>0</v>
      </c>
      <c r="M2196" s="185">
        <v>0</v>
      </c>
      <c r="N2196" s="168">
        <v>0</v>
      </c>
      <c r="O2196" s="168" t="s">
        <v>1183</v>
      </c>
      <c r="P2196" s="168" t="s">
        <v>1495</v>
      </c>
      <c r="Q2196" s="168"/>
      <c r="R2196" s="168"/>
      <c r="S2196" s="168" t="s">
        <v>1443</v>
      </c>
      <c r="T2196" s="168" t="s">
        <v>1496</v>
      </c>
      <c r="U2196" s="168" t="s">
        <v>1215</v>
      </c>
      <c r="V2196" s="168" t="s">
        <v>1416</v>
      </c>
      <c r="W2196" s="168" t="s">
        <v>1165</v>
      </c>
      <c r="X2196" s="183" t="s">
        <v>1160</v>
      </c>
      <c r="Y2196" s="168" t="s">
        <v>55</v>
      </c>
      <c r="Z2196" s="170">
        <v>2017011000179</v>
      </c>
      <c r="AA2196" s="170" t="s">
        <v>1238</v>
      </c>
      <c r="AB2196" s="169" t="s">
        <v>1179</v>
      </c>
      <c r="AC2196" s="169" t="s">
        <v>1180</v>
      </c>
      <c r="AD2196" s="170">
        <v>3202008</v>
      </c>
      <c r="AE2196" s="169" t="s">
        <v>1181</v>
      </c>
      <c r="AF2196" s="169" t="s">
        <v>1286</v>
      </c>
      <c r="AG2196" s="168" t="s">
        <v>1151</v>
      </c>
      <c r="AH2196" s="192"/>
    </row>
    <row r="2197" spans="1:34" ht="98.25" customHeight="1" x14ac:dyDescent="0.25">
      <c r="A2197" s="192"/>
      <c r="B2197" s="168" t="s">
        <v>1314</v>
      </c>
      <c r="C2197" s="168" t="s">
        <v>1414</v>
      </c>
      <c r="D2197" s="168" t="s">
        <v>1494</v>
      </c>
      <c r="E2197" s="183" t="s">
        <v>1494</v>
      </c>
      <c r="F2197" s="168" t="s">
        <v>1116</v>
      </c>
      <c r="G2197" s="183" t="s">
        <v>1158</v>
      </c>
      <c r="H2197" s="168" t="s">
        <v>1117</v>
      </c>
      <c r="I2197" s="168" t="s">
        <v>1118</v>
      </c>
      <c r="J2197" s="184">
        <v>41278533</v>
      </c>
      <c r="K2197" s="185">
        <v>0</v>
      </c>
      <c r="L2197" s="168">
        <v>0</v>
      </c>
      <c r="M2197" s="185">
        <v>0</v>
      </c>
      <c r="N2197" s="168">
        <v>0</v>
      </c>
      <c r="O2197" s="168" t="s">
        <v>1183</v>
      </c>
      <c r="P2197" s="168" t="s">
        <v>1495</v>
      </c>
      <c r="Q2197" s="168"/>
      <c r="R2197" s="168"/>
      <c r="S2197" s="168" t="s">
        <v>1443</v>
      </c>
      <c r="T2197" s="168" t="s">
        <v>1496</v>
      </c>
      <c r="U2197" s="168" t="s">
        <v>1215</v>
      </c>
      <c r="V2197" s="168" t="s">
        <v>1416</v>
      </c>
      <c r="W2197" s="168" t="s">
        <v>1165</v>
      </c>
      <c r="X2197" s="183" t="s">
        <v>1160</v>
      </c>
      <c r="Y2197" s="168" t="s">
        <v>55</v>
      </c>
      <c r="Z2197" s="170">
        <v>2017011000179</v>
      </c>
      <c r="AA2197" s="170" t="s">
        <v>1238</v>
      </c>
      <c r="AB2197" s="169" t="s">
        <v>1179</v>
      </c>
      <c r="AC2197" s="169" t="s">
        <v>1180</v>
      </c>
      <c r="AD2197" s="170">
        <v>3202008</v>
      </c>
      <c r="AE2197" s="169" t="s">
        <v>1181</v>
      </c>
      <c r="AF2197" s="169" t="s">
        <v>1286</v>
      </c>
      <c r="AG2197" s="168" t="s">
        <v>1128</v>
      </c>
      <c r="AH2197" s="192"/>
    </row>
    <row r="2198" spans="1:34" ht="98.25" customHeight="1" x14ac:dyDescent="0.25">
      <c r="A2198" s="192"/>
      <c r="B2198" s="168" t="s">
        <v>1314</v>
      </c>
      <c r="C2198" s="168" t="s">
        <v>1414</v>
      </c>
      <c r="D2198" s="168" t="s">
        <v>1494</v>
      </c>
      <c r="E2198" s="183" t="s">
        <v>1494</v>
      </c>
      <c r="F2198" s="168" t="s">
        <v>1116</v>
      </c>
      <c r="G2198" s="183" t="s">
        <v>1158</v>
      </c>
      <c r="H2198" s="168" t="s">
        <v>1117</v>
      </c>
      <c r="I2198" s="168" t="s">
        <v>1118</v>
      </c>
      <c r="J2198" s="184">
        <v>51104666</v>
      </c>
      <c r="K2198" s="185">
        <v>0</v>
      </c>
      <c r="L2198" s="168">
        <v>0</v>
      </c>
      <c r="M2198" s="185">
        <v>0</v>
      </c>
      <c r="N2198" s="168">
        <v>0</v>
      </c>
      <c r="O2198" s="168" t="s">
        <v>1183</v>
      </c>
      <c r="P2198" s="168" t="s">
        <v>1495</v>
      </c>
      <c r="Q2198" s="168"/>
      <c r="R2198" s="168"/>
      <c r="S2198" s="168" t="s">
        <v>1443</v>
      </c>
      <c r="T2198" s="168" t="s">
        <v>1496</v>
      </c>
      <c r="U2198" s="168" t="s">
        <v>1215</v>
      </c>
      <c r="V2198" s="168" t="s">
        <v>1416</v>
      </c>
      <c r="W2198" s="168" t="s">
        <v>1165</v>
      </c>
      <c r="X2198" s="183" t="s">
        <v>1160</v>
      </c>
      <c r="Y2198" s="168" t="s">
        <v>55</v>
      </c>
      <c r="Z2198" s="170">
        <v>2017011000179</v>
      </c>
      <c r="AA2198" s="170" t="s">
        <v>1238</v>
      </c>
      <c r="AB2198" s="169" t="s">
        <v>1179</v>
      </c>
      <c r="AC2198" s="169" t="s">
        <v>1180</v>
      </c>
      <c r="AD2198" s="170">
        <v>3202008</v>
      </c>
      <c r="AE2198" s="169" t="s">
        <v>1181</v>
      </c>
      <c r="AF2198" s="169" t="s">
        <v>1286</v>
      </c>
      <c r="AG2198" s="168" t="s">
        <v>1128</v>
      </c>
      <c r="AH2198" s="192"/>
    </row>
    <row r="2199" spans="1:34" ht="98.25" customHeight="1" x14ac:dyDescent="0.25">
      <c r="A2199" s="192"/>
      <c r="B2199" s="168" t="s">
        <v>1314</v>
      </c>
      <c r="C2199" s="168" t="s">
        <v>1414</v>
      </c>
      <c r="D2199" s="168" t="s">
        <v>1494</v>
      </c>
      <c r="E2199" s="183" t="s">
        <v>1494</v>
      </c>
      <c r="F2199" s="168" t="s">
        <v>1223</v>
      </c>
      <c r="G2199" s="183" t="s">
        <v>1312</v>
      </c>
      <c r="H2199" s="168" t="s">
        <v>1117</v>
      </c>
      <c r="I2199" s="168" t="s">
        <v>1118</v>
      </c>
      <c r="J2199" s="184">
        <v>0</v>
      </c>
      <c r="K2199" s="185">
        <v>0</v>
      </c>
      <c r="L2199" s="168">
        <v>0</v>
      </c>
      <c r="M2199" s="185">
        <v>0</v>
      </c>
      <c r="N2199" s="168">
        <v>0</v>
      </c>
      <c r="O2199" s="168" t="s">
        <v>1183</v>
      </c>
      <c r="P2199" s="168" t="s">
        <v>1495</v>
      </c>
      <c r="Q2199" s="168"/>
      <c r="R2199" s="168"/>
      <c r="S2199" s="168" t="s">
        <v>1443</v>
      </c>
      <c r="T2199" s="168" t="s">
        <v>1496</v>
      </c>
      <c r="U2199" s="168" t="s">
        <v>1215</v>
      </c>
      <c r="V2199" s="168" t="s">
        <v>1416</v>
      </c>
      <c r="W2199" s="168" t="s">
        <v>1165</v>
      </c>
      <c r="X2199" s="183" t="s">
        <v>1160</v>
      </c>
      <c r="Y2199" s="168" t="s">
        <v>55</v>
      </c>
      <c r="Z2199" s="170">
        <v>2017011000179</v>
      </c>
      <c r="AA2199" s="170" t="s">
        <v>1238</v>
      </c>
      <c r="AB2199" s="169" t="s">
        <v>1179</v>
      </c>
      <c r="AC2199" s="169" t="s">
        <v>1180</v>
      </c>
      <c r="AD2199" s="170">
        <v>3202008</v>
      </c>
      <c r="AE2199" s="169" t="s">
        <v>1181</v>
      </c>
      <c r="AF2199" s="169" t="s">
        <v>1286</v>
      </c>
      <c r="AG2199" s="168" t="s">
        <v>1124</v>
      </c>
      <c r="AH2199" s="192"/>
    </row>
    <row r="2200" spans="1:34" ht="98.25" customHeight="1" x14ac:dyDescent="0.25">
      <c r="A2200" s="192"/>
      <c r="B2200" s="168" t="s">
        <v>1314</v>
      </c>
      <c r="C2200" s="168" t="s">
        <v>1414</v>
      </c>
      <c r="D2200" s="168" t="s">
        <v>1494</v>
      </c>
      <c r="E2200" s="183" t="s">
        <v>1494</v>
      </c>
      <c r="F2200" s="168" t="s">
        <v>1223</v>
      </c>
      <c r="G2200" s="183" t="s">
        <v>1312</v>
      </c>
      <c r="H2200" s="168" t="s">
        <v>1117</v>
      </c>
      <c r="I2200" s="168" t="s">
        <v>1118</v>
      </c>
      <c r="J2200" s="184">
        <v>10000000</v>
      </c>
      <c r="K2200" s="185">
        <v>0</v>
      </c>
      <c r="L2200" s="168">
        <v>0</v>
      </c>
      <c r="M2200" s="185">
        <v>0</v>
      </c>
      <c r="N2200" s="168">
        <v>0</v>
      </c>
      <c r="O2200" s="168" t="s">
        <v>1183</v>
      </c>
      <c r="P2200" s="168" t="s">
        <v>1495</v>
      </c>
      <c r="Q2200" s="168"/>
      <c r="R2200" s="168"/>
      <c r="S2200" s="168" t="s">
        <v>1443</v>
      </c>
      <c r="T2200" s="168" t="s">
        <v>1496</v>
      </c>
      <c r="U2200" s="168" t="s">
        <v>1215</v>
      </c>
      <c r="V2200" s="168" t="s">
        <v>1416</v>
      </c>
      <c r="W2200" s="168" t="s">
        <v>1165</v>
      </c>
      <c r="X2200" s="183" t="s">
        <v>1160</v>
      </c>
      <c r="Y2200" s="168" t="s">
        <v>55</v>
      </c>
      <c r="Z2200" s="170">
        <v>2017011000179</v>
      </c>
      <c r="AA2200" s="170" t="s">
        <v>1238</v>
      </c>
      <c r="AB2200" s="169" t="s">
        <v>1179</v>
      </c>
      <c r="AC2200" s="169" t="s">
        <v>1180</v>
      </c>
      <c r="AD2200" s="170">
        <v>3202008</v>
      </c>
      <c r="AE2200" s="169" t="s">
        <v>1181</v>
      </c>
      <c r="AF2200" s="169" t="s">
        <v>1286</v>
      </c>
      <c r="AG2200" s="168" t="s">
        <v>1126</v>
      </c>
      <c r="AH2200" s="192"/>
    </row>
    <row r="2201" spans="1:34" ht="98.25" customHeight="1" x14ac:dyDescent="0.25">
      <c r="A2201" s="192"/>
      <c r="B2201" s="168" t="s">
        <v>1314</v>
      </c>
      <c r="C2201" s="168" t="s">
        <v>1414</v>
      </c>
      <c r="D2201" s="168" t="s">
        <v>1494</v>
      </c>
      <c r="E2201" s="183" t="s">
        <v>1494</v>
      </c>
      <c r="F2201" s="168" t="s">
        <v>1152</v>
      </c>
      <c r="G2201" s="183" t="s">
        <v>1158</v>
      </c>
      <c r="H2201" s="168" t="s">
        <v>1117</v>
      </c>
      <c r="I2201" s="168" t="s">
        <v>1118</v>
      </c>
      <c r="J2201" s="184">
        <v>3764000</v>
      </c>
      <c r="K2201" s="185" t="s">
        <v>1159</v>
      </c>
      <c r="L2201" s="168" t="s">
        <v>1159</v>
      </c>
      <c r="M2201" s="185" t="s">
        <v>1159</v>
      </c>
      <c r="N2201" s="168" t="s">
        <v>1159</v>
      </c>
      <c r="O2201" s="168" t="s">
        <v>1183</v>
      </c>
      <c r="P2201" s="168" t="s">
        <v>1495</v>
      </c>
      <c r="Q2201" s="168">
        <v>0</v>
      </c>
      <c r="R2201" s="168">
        <v>0</v>
      </c>
      <c r="S2201" s="168" t="s">
        <v>1443</v>
      </c>
      <c r="T2201" s="168" t="s">
        <v>1496</v>
      </c>
      <c r="U2201" s="168" t="s">
        <v>1215</v>
      </c>
      <c r="V2201" s="168" t="s">
        <v>1416</v>
      </c>
      <c r="W2201" s="168" t="s">
        <v>1165</v>
      </c>
      <c r="X2201" s="183" t="s">
        <v>1160</v>
      </c>
      <c r="Y2201" s="168" t="s">
        <v>55</v>
      </c>
      <c r="Z2201" s="170">
        <v>2017011000179</v>
      </c>
      <c r="AA2201" s="170" t="s">
        <v>1238</v>
      </c>
      <c r="AB2201" s="169" t="s">
        <v>1166</v>
      </c>
      <c r="AC2201" s="169" t="s">
        <v>1269</v>
      </c>
      <c r="AD2201" s="170">
        <v>3202005</v>
      </c>
      <c r="AE2201" s="169" t="s">
        <v>1270</v>
      </c>
      <c r="AF2201" s="169" t="s">
        <v>1272</v>
      </c>
      <c r="AG2201" s="168" t="s">
        <v>1151</v>
      </c>
      <c r="AH2201" s="192"/>
    </row>
    <row r="2202" spans="1:34" ht="98.25" customHeight="1" x14ac:dyDescent="0.25">
      <c r="A2202" s="192"/>
      <c r="B2202" s="168" t="s">
        <v>1314</v>
      </c>
      <c r="C2202" s="168" t="s">
        <v>1414</v>
      </c>
      <c r="D2202" s="168" t="s">
        <v>1494</v>
      </c>
      <c r="E2202" s="183" t="s">
        <v>1494</v>
      </c>
      <c r="F2202" s="168" t="s">
        <v>1152</v>
      </c>
      <c r="G2202" s="183" t="s">
        <v>1158</v>
      </c>
      <c r="H2202" s="168" t="s">
        <v>1117</v>
      </c>
      <c r="I2202" s="168" t="s">
        <v>1118</v>
      </c>
      <c r="J2202" s="184">
        <v>11000000</v>
      </c>
      <c r="K2202" s="185" t="s">
        <v>1159</v>
      </c>
      <c r="L2202" s="168" t="s">
        <v>1159</v>
      </c>
      <c r="M2202" s="185" t="s">
        <v>1159</v>
      </c>
      <c r="N2202" s="168" t="s">
        <v>1159</v>
      </c>
      <c r="O2202" s="168" t="s">
        <v>1183</v>
      </c>
      <c r="P2202" s="168" t="s">
        <v>1495</v>
      </c>
      <c r="Q2202" s="168">
        <v>0</v>
      </c>
      <c r="R2202" s="168">
        <v>0</v>
      </c>
      <c r="S2202" s="168" t="s">
        <v>1443</v>
      </c>
      <c r="T2202" s="168" t="s">
        <v>1496</v>
      </c>
      <c r="U2202" s="168" t="s">
        <v>1215</v>
      </c>
      <c r="V2202" s="168" t="s">
        <v>1416</v>
      </c>
      <c r="W2202" s="168" t="s">
        <v>1165</v>
      </c>
      <c r="X2202" s="183" t="s">
        <v>1160</v>
      </c>
      <c r="Y2202" s="168" t="s">
        <v>55</v>
      </c>
      <c r="Z2202" s="170">
        <v>2017011000179</v>
      </c>
      <c r="AA2202" s="170" t="s">
        <v>1238</v>
      </c>
      <c r="AB2202" s="169" t="s">
        <v>1166</v>
      </c>
      <c r="AC2202" s="169" t="s">
        <v>1269</v>
      </c>
      <c r="AD2202" s="170">
        <v>3202005</v>
      </c>
      <c r="AE2202" s="169" t="s">
        <v>1270</v>
      </c>
      <c r="AF2202" s="169" t="s">
        <v>1271</v>
      </c>
      <c r="AG2202" s="168" t="s">
        <v>1126</v>
      </c>
      <c r="AH2202" s="192"/>
    </row>
    <row r="2203" spans="1:34" ht="98.25" customHeight="1" x14ac:dyDescent="0.25">
      <c r="A2203" s="192"/>
      <c r="B2203" s="168" t="s">
        <v>1314</v>
      </c>
      <c r="C2203" s="168" t="s">
        <v>1414</v>
      </c>
      <c r="D2203" s="168" t="s">
        <v>1494</v>
      </c>
      <c r="E2203" s="183" t="s">
        <v>1494</v>
      </c>
      <c r="F2203" s="168" t="s">
        <v>1152</v>
      </c>
      <c r="G2203" s="183" t="s">
        <v>1158</v>
      </c>
      <c r="H2203" s="168" t="s">
        <v>1117</v>
      </c>
      <c r="I2203" s="168" t="s">
        <v>1118</v>
      </c>
      <c r="J2203" s="184">
        <v>6854324</v>
      </c>
      <c r="K2203" s="185" t="s">
        <v>1159</v>
      </c>
      <c r="L2203" s="168" t="s">
        <v>1159</v>
      </c>
      <c r="M2203" s="185" t="s">
        <v>1159</v>
      </c>
      <c r="N2203" s="168" t="s">
        <v>1159</v>
      </c>
      <c r="O2203" s="168" t="s">
        <v>1183</v>
      </c>
      <c r="P2203" s="168" t="s">
        <v>1495</v>
      </c>
      <c r="Q2203" s="168">
        <v>0</v>
      </c>
      <c r="R2203" s="168">
        <v>0</v>
      </c>
      <c r="S2203" s="168" t="s">
        <v>1443</v>
      </c>
      <c r="T2203" s="168" t="s">
        <v>1496</v>
      </c>
      <c r="U2203" s="168" t="s">
        <v>1215</v>
      </c>
      <c r="V2203" s="168" t="s">
        <v>1416</v>
      </c>
      <c r="W2203" s="168" t="s">
        <v>1165</v>
      </c>
      <c r="X2203" s="183" t="s">
        <v>1160</v>
      </c>
      <c r="Y2203" s="168" t="s">
        <v>55</v>
      </c>
      <c r="Z2203" s="170">
        <v>2017011000179</v>
      </c>
      <c r="AA2203" s="170" t="s">
        <v>1238</v>
      </c>
      <c r="AB2203" s="169" t="s">
        <v>1166</v>
      </c>
      <c r="AC2203" s="169" t="s">
        <v>1269</v>
      </c>
      <c r="AD2203" s="170">
        <v>3202005</v>
      </c>
      <c r="AE2203" s="169" t="s">
        <v>1270</v>
      </c>
      <c r="AF2203" s="169" t="s">
        <v>1272</v>
      </c>
      <c r="AG2203" s="168" t="s">
        <v>1192</v>
      </c>
      <c r="AH2203" s="192"/>
    </row>
    <row r="2204" spans="1:34" ht="98.25" customHeight="1" x14ac:dyDescent="0.25">
      <c r="A2204" s="192"/>
      <c r="B2204" s="168" t="s">
        <v>1314</v>
      </c>
      <c r="C2204" s="168" t="s">
        <v>1414</v>
      </c>
      <c r="D2204" s="168" t="s">
        <v>1494</v>
      </c>
      <c r="E2204" s="183" t="s">
        <v>1494</v>
      </c>
      <c r="F2204" s="168" t="s">
        <v>1152</v>
      </c>
      <c r="G2204" s="183" t="s">
        <v>1158</v>
      </c>
      <c r="H2204" s="168" t="s">
        <v>1117</v>
      </c>
      <c r="I2204" s="168" t="s">
        <v>1118</v>
      </c>
      <c r="J2204" s="184">
        <v>10580000</v>
      </c>
      <c r="K2204" s="185" t="s">
        <v>1159</v>
      </c>
      <c r="L2204" s="168" t="s">
        <v>1159</v>
      </c>
      <c r="M2204" s="185" t="s">
        <v>1159</v>
      </c>
      <c r="N2204" s="168" t="s">
        <v>1159</v>
      </c>
      <c r="O2204" s="168" t="s">
        <v>1183</v>
      </c>
      <c r="P2204" s="168" t="s">
        <v>1495</v>
      </c>
      <c r="Q2204" s="168">
        <v>0</v>
      </c>
      <c r="R2204" s="168">
        <v>0</v>
      </c>
      <c r="S2204" s="168" t="s">
        <v>1443</v>
      </c>
      <c r="T2204" s="168" t="s">
        <v>1496</v>
      </c>
      <c r="U2204" s="168" t="s">
        <v>1215</v>
      </c>
      <c r="V2204" s="168" t="s">
        <v>1416</v>
      </c>
      <c r="W2204" s="168" t="s">
        <v>1165</v>
      </c>
      <c r="X2204" s="183" t="s">
        <v>1160</v>
      </c>
      <c r="Y2204" s="168" t="s">
        <v>55</v>
      </c>
      <c r="Z2204" s="170">
        <v>2017011000179</v>
      </c>
      <c r="AA2204" s="170" t="s">
        <v>1238</v>
      </c>
      <c r="AB2204" s="169" t="s">
        <v>1166</v>
      </c>
      <c r="AC2204" s="169" t="s">
        <v>1269</v>
      </c>
      <c r="AD2204" s="170">
        <v>3202005</v>
      </c>
      <c r="AE2204" s="169" t="s">
        <v>1270</v>
      </c>
      <c r="AF2204" s="169" t="s">
        <v>1272</v>
      </c>
      <c r="AG2204" s="168" t="s">
        <v>1192</v>
      </c>
      <c r="AH2204" s="192"/>
    </row>
    <row r="2205" spans="1:34" ht="98.25" customHeight="1" x14ac:dyDescent="0.25">
      <c r="A2205" s="192"/>
      <c r="B2205" s="168" t="s">
        <v>1314</v>
      </c>
      <c r="C2205" s="168" t="s">
        <v>1414</v>
      </c>
      <c r="D2205" s="168" t="s">
        <v>1494</v>
      </c>
      <c r="E2205" s="183" t="s">
        <v>1494</v>
      </c>
      <c r="F2205" s="168" t="s">
        <v>1152</v>
      </c>
      <c r="G2205" s="183" t="s">
        <v>1158</v>
      </c>
      <c r="H2205" s="168" t="s">
        <v>1117</v>
      </c>
      <c r="I2205" s="168" t="s">
        <v>1118</v>
      </c>
      <c r="J2205" s="184">
        <v>5100000</v>
      </c>
      <c r="K2205" s="185" t="s">
        <v>1159</v>
      </c>
      <c r="L2205" s="168" t="s">
        <v>1159</v>
      </c>
      <c r="M2205" s="185" t="s">
        <v>1159</v>
      </c>
      <c r="N2205" s="168" t="s">
        <v>1159</v>
      </c>
      <c r="O2205" s="168" t="s">
        <v>1183</v>
      </c>
      <c r="P2205" s="168" t="s">
        <v>1495</v>
      </c>
      <c r="Q2205" s="168">
        <v>0</v>
      </c>
      <c r="R2205" s="168">
        <v>0</v>
      </c>
      <c r="S2205" s="168" t="s">
        <v>1443</v>
      </c>
      <c r="T2205" s="168" t="s">
        <v>1496</v>
      </c>
      <c r="U2205" s="168" t="s">
        <v>1215</v>
      </c>
      <c r="V2205" s="168" t="s">
        <v>1416</v>
      </c>
      <c r="W2205" s="168" t="s">
        <v>1165</v>
      </c>
      <c r="X2205" s="183" t="s">
        <v>1160</v>
      </c>
      <c r="Y2205" s="168" t="s">
        <v>55</v>
      </c>
      <c r="Z2205" s="170">
        <v>2017011000179</v>
      </c>
      <c r="AA2205" s="170" t="s">
        <v>1238</v>
      </c>
      <c r="AB2205" s="169" t="s">
        <v>1166</v>
      </c>
      <c r="AC2205" s="169" t="s">
        <v>1269</v>
      </c>
      <c r="AD2205" s="170">
        <v>3202005</v>
      </c>
      <c r="AE2205" s="169" t="s">
        <v>1270</v>
      </c>
      <c r="AF2205" s="169" t="s">
        <v>1272</v>
      </c>
      <c r="AG2205" s="168" t="s">
        <v>1124</v>
      </c>
      <c r="AH2205" s="192"/>
    </row>
    <row r="2206" spans="1:34" ht="98.25" customHeight="1" x14ac:dyDescent="0.25">
      <c r="A2206" s="192"/>
      <c r="B2206" s="168" t="s">
        <v>1420</v>
      </c>
      <c r="C2206" s="168" t="s">
        <v>1414</v>
      </c>
      <c r="D2206" s="168" t="s">
        <v>1494</v>
      </c>
      <c r="E2206" s="183" t="s">
        <v>1497</v>
      </c>
      <c r="F2206" s="168" t="s">
        <v>1152</v>
      </c>
      <c r="G2206" s="183" t="s">
        <v>1158</v>
      </c>
      <c r="H2206" s="168" t="s">
        <v>1320</v>
      </c>
      <c r="I2206" s="168" t="s">
        <v>1118</v>
      </c>
      <c r="J2206" s="186">
        <v>15000000</v>
      </c>
      <c r="K2206" s="185" t="s">
        <v>1366</v>
      </c>
      <c r="L2206" s="168" t="s">
        <v>1366</v>
      </c>
      <c r="M2206" s="185" t="s">
        <v>1366</v>
      </c>
      <c r="N2206" s="168" t="s">
        <v>1366</v>
      </c>
      <c r="O2206" s="168" t="s">
        <v>1133</v>
      </c>
      <c r="P2206" s="168" t="s">
        <v>1421</v>
      </c>
      <c r="Q2206" s="168" t="s">
        <v>1159</v>
      </c>
      <c r="R2206" s="168" t="s">
        <v>1159</v>
      </c>
      <c r="S2206" s="168" t="s">
        <v>1159</v>
      </c>
      <c r="T2206" s="168" t="s">
        <v>1159</v>
      </c>
      <c r="U2206" s="168" t="s">
        <v>1215</v>
      </c>
      <c r="V2206" s="168" t="s">
        <v>1416</v>
      </c>
      <c r="W2206" s="168" t="s">
        <v>1165</v>
      </c>
      <c r="X2206" s="183" t="s">
        <v>1160</v>
      </c>
      <c r="Y2206" s="168" t="s">
        <v>55</v>
      </c>
      <c r="Z2206" s="170">
        <v>2017011000179</v>
      </c>
      <c r="AA2206" s="170" t="s">
        <v>1238</v>
      </c>
      <c r="AB2206" s="169" t="s">
        <v>1166</v>
      </c>
      <c r="AC2206" s="169" t="s">
        <v>1167</v>
      </c>
      <c r="AD2206" s="170">
        <v>3202032</v>
      </c>
      <c r="AE2206" s="169" t="s">
        <v>1217</v>
      </c>
      <c r="AF2206" s="169" t="s">
        <v>1218</v>
      </c>
      <c r="AG2206" s="168" t="s">
        <v>1150</v>
      </c>
      <c r="AH2206" s="192"/>
    </row>
    <row r="2207" spans="1:34" ht="98.25" customHeight="1" x14ac:dyDescent="0.25">
      <c r="A2207" s="192"/>
      <c r="B2207" s="168" t="s">
        <v>1314</v>
      </c>
      <c r="C2207" s="168" t="s">
        <v>1414</v>
      </c>
      <c r="D2207" s="168" t="s">
        <v>1497</v>
      </c>
      <c r="E2207" s="183" t="s">
        <v>1497</v>
      </c>
      <c r="F2207" s="168" t="s">
        <v>1152</v>
      </c>
      <c r="G2207" s="183" t="s">
        <v>1158</v>
      </c>
      <c r="H2207" s="168" t="s">
        <v>1320</v>
      </c>
      <c r="I2207" s="168" t="s">
        <v>1118</v>
      </c>
      <c r="J2207" s="186">
        <v>14465313</v>
      </c>
      <c r="K2207" s="185" t="s">
        <v>1366</v>
      </c>
      <c r="L2207" s="168" t="s">
        <v>1366</v>
      </c>
      <c r="M2207" s="185" t="s">
        <v>1366</v>
      </c>
      <c r="N2207" s="168" t="s">
        <v>1366</v>
      </c>
      <c r="O2207" s="168" t="s">
        <v>1133</v>
      </c>
      <c r="P2207" s="168" t="s">
        <v>1421</v>
      </c>
      <c r="Q2207" s="168">
        <v>0</v>
      </c>
      <c r="R2207" s="168" t="s">
        <v>1366</v>
      </c>
      <c r="S2207" s="168">
        <v>0</v>
      </c>
      <c r="T2207" s="168" t="s">
        <v>1366</v>
      </c>
      <c r="U2207" s="168" t="s">
        <v>1215</v>
      </c>
      <c r="V2207" s="168" t="s">
        <v>1498</v>
      </c>
      <c r="W2207" s="168" t="s">
        <v>1165</v>
      </c>
      <c r="X2207" s="183" t="s">
        <v>1160</v>
      </c>
      <c r="Y2207" s="168" t="s">
        <v>55</v>
      </c>
      <c r="Z2207" s="170">
        <v>2017011000179</v>
      </c>
      <c r="AA2207" s="170" t="s">
        <v>1238</v>
      </c>
      <c r="AB2207" s="169" t="s">
        <v>1166</v>
      </c>
      <c r="AC2207" s="169" t="s">
        <v>1167</v>
      </c>
      <c r="AD2207" s="170">
        <v>3202032</v>
      </c>
      <c r="AE2207" s="169" t="s">
        <v>1217</v>
      </c>
      <c r="AF2207" s="169" t="s">
        <v>1218</v>
      </c>
      <c r="AG2207" s="168" t="s">
        <v>1192</v>
      </c>
      <c r="AH2207" s="192"/>
    </row>
    <row r="2208" spans="1:34" ht="98.25" customHeight="1" x14ac:dyDescent="0.25">
      <c r="A2208" s="192"/>
      <c r="B2208" s="168" t="s">
        <v>1314</v>
      </c>
      <c r="C2208" s="168" t="s">
        <v>1414</v>
      </c>
      <c r="D2208" s="168" t="s">
        <v>1497</v>
      </c>
      <c r="E2208" s="183" t="s">
        <v>1497</v>
      </c>
      <c r="F2208" s="168" t="s">
        <v>1223</v>
      </c>
      <c r="G2208" s="183" t="s">
        <v>1312</v>
      </c>
      <c r="H2208" s="168" t="s">
        <v>1117</v>
      </c>
      <c r="I2208" s="168" t="s">
        <v>1118</v>
      </c>
      <c r="J2208" s="186">
        <v>7885454</v>
      </c>
      <c r="K2208" s="185"/>
      <c r="L2208" s="168"/>
      <c r="M2208" s="185"/>
      <c r="N2208" s="168"/>
      <c r="O2208" s="168"/>
      <c r="P2208" s="168"/>
      <c r="Q2208" s="168"/>
      <c r="R2208" s="168"/>
      <c r="S2208" s="168"/>
      <c r="T2208" s="168"/>
      <c r="U2208" s="168" t="s">
        <v>1215</v>
      </c>
      <c r="V2208" s="168" t="s">
        <v>1416</v>
      </c>
      <c r="W2208" s="168" t="s">
        <v>1165</v>
      </c>
      <c r="X2208" s="183" t="s">
        <v>1160</v>
      </c>
      <c r="Y2208" s="168" t="s">
        <v>55</v>
      </c>
      <c r="Z2208" s="170">
        <v>2017011000179</v>
      </c>
      <c r="AA2208" s="170" t="s">
        <v>1238</v>
      </c>
      <c r="AB2208" s="169" t="s">
        <v>1224</v>
      </c>
      <c r="AC2208" s="169" t="s">
        <v>1225</v>
      </c>
      <c r="AD2208" s="170">
        <v>3202010</v>
      </c>
      <c r="AE2208" s="169" t="s">
        <v>1226</v>
      </c>
      <c r="AF2208" s="169" t="s">
        <v>1264</v>
      </c>
      <c r="AG2208" s="168" t="s">
        <v>1151</v>
      </c>
      <c r="AH2208" s="192"/>
    </row>
    <row r="2209" spans="1:34" ht="98.25" customHeight="1" x14ac:dyDescent="0.25">
      <c r="A2209" s="192"/>
      <c r="B2209" s="168" t="s">
        <v>1314</v>
      </c>
      <c r="C2209" s="168" t="s">
        <v>1414</v>
      </c>
      <c r="D2209" s="168" t="s">
        <v>1497</v>
      </c>
      <c r="E2209" s="183" t="s">
        <v>1497</v>
      </c>
      <c r="F2209" s="168" t="s">
        <v>1223</v>
      </c>
      <c r="G2209" s="183" t="s">
        <v>1312</v>
      </c>
      <c r="H2209" s="168" t="s">
        <v>1117</v>
      </c>
      <c r="I2209" s="168" t="s">
        <v>1118</v>
      </c>
      <c r="J2209" s="186">
        <v>21806192</v>
      </c>
      <c r="K2209" s="185"/>
      <c r="L2209" s="168"/>
      <c r="M2209" s="185"/>
      <c r="N2209" s="168"/>
      <c r="O2209" s="168"/>
      <c r="P2209" s="168"/>
      <c r="Q2209" s="168"/>
      <c r="R2209" s="168"/>
      <c r="S2209" s="168"/>
      <c r="T2209" s="168"/>
      <c r="U2209" s="168" t="s">
        <v>1215</v>
      </c>
      <c r="V2209" s="168" t="s">
        <v>1416</v>
      </c>
      <c r="W2209" s="168" t="s">
        <v>1165</v>
      </c>
      <c r="X2209" s="183" t="s">
        <v>1160</v>
      </c>
      <c r="Y2209" s="168" t="s">
        <v>55</v>
      </c>
      <c r="Z2209" s="170">
        <v>2017011000179</v>
      </c>
      <c r="AA2209" s="170" t="s">
        <v>1238</v>
      </c>
      <c r="AB2209" s="169" t="s">
        <v>1224</v>
      </c>
      <c r="AC2209" s="169" t="s">
        <v>1225</v>
      </c>
      <c r="AD2209" s="170">
        <v>3202010</v>
      </c>
      <c r="AE2209" s="169" t="s">
        <v>1226</v>
      </c>
      <c r="AF2209" s="169" t="s">
        <v>1264</v>
      </c>
      <c r="AG2209" s="168" t="s">
        <v>1151</v>
      </c>
      <c r="AH2209" s="192"/>
    </row>
    <row r="2210" spans="1:34" ht="98.25" customHeight="1" x14ac:dyDescent="0.25">
      <c r="A2210" s="192"/>
      <c r="B2210" s="168" t="s">
        <v>1314</v>
      </c>
      <c r="C2210" s="168" t="s">
        <v>1414</v>
      </c>
      <c r="D2210" s="168" t="s">
        <v>1497</v>
      </c>
      <c r="E2210" s="183" t="s">
        <v>1497</v>
      </c>
      <c r="F2210" s="168" t="s">
        <v>1223</v>
      </c>
      <c r="G2210" s="183" t="s">
        <v>1312</v>
      </c>
      <c r="H2210" s="168" t="s">
        <v>1117</v>
      </c>
      <c r="I2210" s="168" t="s">
        <v>1118</v>
      </c>
      <c r="J2210" s="186">
        <v>5000000</v>
      </c>
      <c r="K2210" s="185"/>
      <c r="L2210" s="168"/>
      <c r="M2210" s="185"/>
      <c r="N2210" s="168"/>
      <c r="O2210" s="168" t="s">
        <v>1183</v>
      </c>
      <c r="P2210" s="168" t="s">
        <v>1495</v>
      </c>
      <c r="Q2210" s="168"/>
      <c r="R2210" s="168"/>
      <c r="S2210" s="168" t="s">
        <v>1443</v>
      </c>
      <c r="T2210" s="168" t="s">
        <v>1496</v>
      </c>
      <c r="U2210" s="168" t="s">
        <v>1215</v>
      </c>
      <c r="V2210" s="168" t="s">
        <v>1416</v>
      </c>
      <c r="W2210" s="168" t="s">
        <v>1165</v>
      </c>
      <c r="X2210" s="183" t="s">
        <v>1160</v>
      </c>
      <c r="Y2210" s="168" t="s">
        <v>55</v>
      </c>
      <c r="Z2210" s="170">
        <v>2017011000179</v>
      </c>
      <c r="AA2210" s="170" t="s">
        <v>1238</v>
      </c>
      <c r="AB2210" s="169" t="s">
        <v>1166</v>
      </c>
      <c r="AC2210" s="169" t="s">
        <v>1167</v>
      </c>
      <c r="AD2210" s="170">
        <v>3202032</v>
      </c>
      <c r="AE2210" s="169" t="s">
        <v>1217</v>
      </c>
      <c r="AF2210" s="169" t="s">
        <v>1289</v>
      </c>
      <c r="AG2210" s="168" t="s">
        <v>1150</v>
      </c>
      <c r="AH2210" s="192"/>
    </row>
    <row r="2211" spans="1:34" ht="98.25" customHeight="1" x14ac:dyDescent="0.25">
      <c r="A2211" s="192"/>
      <c r="B2211" s="168" t="s">
        <v>1314</v>
      </c>
      <c r="C2211" s="168" t="s">
        <v>1414</v>
      </c>
      <c r="D2211" s="168" t="s">
        <v>1497</v>
      </c>
      <c r="E2211" s="183" t="s">
        <v>1497</v>
      </c>
      <c r="F2211" s="168" t="s">
        <v>1152</v>
      </c>
      <c r="G2211" s="183" t="s">
        <v>1158</v>
      </c>
      <c r="H2211" s="168" t="s">
        <v>1117</v>
      </c>
      <c r="I2211" s="168" t="s">
        <v>1118</v>
      </c>
      <c r="J2211" s="186">
        <v>78000000</v>
      </c>
      <c r="K2211" s="185"/>
      <c r="L2211" s="168"/>
      <c r="M2211" s="185"/>
      <c r="N2211" s="168"/>
      <c r="O2211" s="168"/>
      <c r="P2211" s="168"/>
      <c r="Q2211" s="168"/>
      <c r="R2211" s="168"/>
      <c r="S2211" s="168"/>
      <c r="T2211" s="168"/>
      <c r="U2211" s="168"/>
      <c r="V2211" s="168"/>
      <c r="W2211" s="168" t="s">
        <v>1165</v>
      </c>
      <c r="X2211" s="183" t="s">
        <v>1160</v>
      </c>
      <c r="Y2211" s="168" t="s">
        <v>55</v>
      </c>
      <c r="Z2211" s="170">
        <v>2017011000179</v>
      </c>
      <c r="AA2211" s="170" t="s">
        <v>1238</v>
      </c>
      <c r="AB2211" s="169" t="s">
        <v>1179</v>
      </c>
      <c r="AC2211" s="169" t="s">
        <v>1338</v>
      </c>
      <c r="AD2211" s="170">
        <v>3202035</v>
      </c>
      <c r="AE2211" s="169" t="s">
        <v>1345</v>
      </c>
      <c r="AF2211" s="169" t="s">
        <v>1346</v>
      </c>
      <c r="AG2211" s="168" t="s">
        <v>1311</v>
      </c>
      <c r="AH2211" s="192"/>
    </row>
    <row r="2212" spans="1:34" ht="98.25" customHeight="1" x14ac:dyDescent="0.25">
      <c r="A2212" s="192"/>
      <c r="B2212" s="168" t="s">
        <v>1314</v>
      </c>
      <c r="C2212" s="168" t="s">
        <v>1414</v>
      </c>
      <c r="D2212" s="168" t="s">
        <v>1497</v>
      </c>
      <c r="E2212" s="183" t="s">
        <v>1497</v>
      </c>
      <c r="F2212" s="168" t="s">
        <v>1223</v>
      </c>
      <c r="G2212" s="183" t="s">
        <v>1312</v>
      </c>
      <c r="H2212" s="168" t="s">
        <v>1117</v>
      </c>
      <c r="I2212" s="168" t="s">
        <v>1118</v>
      </c>
      <c r="J2212" s="186">
        <v>18000000</v>
      </c>
      <c r="K2212" s="185"/>
      <c r="L2212" s="168"/>
      <c r="M2212" s="185"/>
      <c r="N2212" s="168"/>
      <c r="O2212" s="168"/>
      <c r="P2212" s="168"/>
      <c r="Q2212" s="168"/>
      <c r="R2212" s="168"/>
      <c r="S2212" s="168"/>
      <c r="T2212" s="168"/>
      <c r="U2212" s="168"/>
      <c r="V2212" s="168"/>
      <c r="W2212" s="168" t="s">
        <v>1165</v>
      </c>
      <c r="X2212" s="183" t="s">
        <v>1160</v>
      </c>
      <c r="Y2212" s="168" t="s">
        <v>55</v>
      </c>
      <c r="Z2212" s="170">
        <v>2017011000179</v>
      </c>
      <c r="AA2212" s="170" t="s">
        <v>1238</v>
      </c>
      <c r="AB2212" s="169" t="s">
        <v>1166</v>
      </c>
      <c r="AC2212" s="169" t="s">
        <v>1269</v>
      </c>
      <c r="AD2212" s="170">
        <v>3202005</v>
      </c>
      <c r="AE2212" s="169" t="s">
        <v>1273</v>
      </c>
      <c r="AF2212" s="169" t="s">
        <v>1274</v>
      </c>
      <c r="AG2212" s="168" t="s">
        <v>1192</v>
      </c>
      <c r="AH2212" s="192"/>
    </row>
    <row r="2213" spans="1:34" ht="98.25" customHeight="1" x14ac:dyDescent="0.25">
      <c r="A2213" s="192"/>
      <c r="B2213" s="168" t="s">
        <v>1314</v>
      </c>
      <c r="C2213" s="168" t="s">
        <v>1414</v>
      </c>
      <c r="D2213" s="168" t="s">
        <v>1497</v>
      </c>
      <c r="E2213" s="183" t="s">
        <v>1497</v>
      </c>
      <c r="F2213" s="168" t="s">
        <v>1324</v>
      </c>
      <c r="G2213" s="183" t="s">
        <v>1325</v>
      </c>
      <c r="H2213" s="168" t="s">
        <v>1326</v>
      </c>
      <c r="I2213" s="168" t="s">
        <v>1118</v>
      </c>
      <c r="J2213" s="186">
        <v>6085833</v>
      </c>
      <c r="K2213" s="185"/>
      <c r="L2213" s="168"/>
      <c r="M2213" s="185"/>
      <c r="N2213" s="168"/>
      <c r="O2213" s="168" t="s">
        <v>1133</v>
      </c>
      <c r="P2213" s="168" t="s">
        <v>1327</v>
      </c>
      <c r="Q2213" s="168"/>
      <c r="R2213" s="168"/>
      <c r="S2213" s="168"/>
      <c r="T2213" s="168"/>
      <c r="U2213" s="168"/>
      <c r="V2213" s="168"/>
      <c r="W2213" s="168" t="s">
        <v>1165</v>
      </c>
      <c r="X2213" s="183" t="s">
        <v>1160</v>
      </c>
      <c r="Y2213" s="168" t="s">
        <v>1328</v>
      </c>
      <c r="Z2213" s="170">
        <v>2022011000088</v>
      </c>
      <c r="AA2213" s="170" t="s">
        <v>1329</v>
      </c>
      <c r="AB2213" s="169" t="s">
        <v>1330</v>
      </c>
      <c r="AC2213" s="169" t="s">
        <v>1269</v>
      </c>
      <c r="AD2213" s="170">
        <v>3202005</v>
      </c>
      <c r="AE2213" s="169" t="s">
        <v>1331</v>
      </c>
      <c r="AF2213" s="169" t="s">
        <v>1335</v>
      </c>
      <c r="AG2213" s="168" t="s">
        <v>1336</v>
      </c>
      <c r="AH2213" s="192"/>
    </row>
    <row r="2214" spans="1:34" ht="98.25" customHeight="1" x14ac:dyDescent="0.25">
      <c r="A2214" s="192"/>
      <c r="B2214" s="168" t="s">
        <v>1314</v>
      </c>
      <c r="C2214" s="168" t="s">
        <v>1414</v>
      </c>
      <c r="D2214" s="168" t="s">
        <v>1497</v>
      </c>
      <c r="E2214" s="183" t="s">
        <v>1497</v>
      </c>
      <c r="F2214" s="168" t="s">
        <v>1324</v>
      </c>
      <c r="G2214" s="183" t="s">
        <v>1325</v>
      </c>
      <c r="H2214" s="168" t="s">
        <v>1326</v>
      </c>
      <c r="I2214" s="168" t="s">
        <v>1118</v>
      </c>
      <c r="J2214" s="186">
        <v>8630167</v>
      </c>
      <c r="K2214" s="185"/>
      <c r="L2214" s="168"/>
      <c r="M2214" s="185"/>
      <c r="N2214" s="168"/>
      <c r="O2214" s="168" t="s">
        <v>1133</v>
      </c>
      <c r="P2214" s="168" t="s">
        <v>1327</v>
      </c>
      <c r="Q2214" s="168"/>
      <c r="R2214" s="168"/>
      <c r="S2214" s="168"/>
      <c r="T2214" s="168"/>
      <c r="U2214" s="168"/>
      <c r="V2214" s="168"/>
      <c r="W2214" s="168" t="s">
        <v>1165</v>
      </c>
      <c r="X2214" s="183" t="s">
        <v>1160</v>
      </c>
      <c r="Y2214" s="168" t="s">
        <v>1328</v>
      </c>
      <c r="Z2214" s="170">
        <v>2022011000088</v>
      </c>
      <c r="AA2214" s="170" t="s">
        <v>1329</v>
      </c>
      <c r="AB2214" s="169" t="s">
        <v>1330</v>
      </c>
      <c r="AC2214" s="169" t="s">
        <v>1269</v>
      </c>
      <c r="AD2214" s="170">
        <v>3202005</v>
      </c>
      <c r="AE2214" s="169" t="s">
        <v>1331</v>
      </c>
      <c r="AF2214" s="169" t="s">
        <v>1335</v>
      </c>
      <c r="AG2214" s="168" t="s">
        <v>1336</v>
      </c>
      <c r="AH2214" s="192"/>
    </row>
    <row r="2215" spans="1:34" ht="98.25" customHeight="1" x14ac:dyDescent="0.25">
      <c r="A2215" s="192"/>
      <c r="B2215" s="168" t="s">
        <v>1314</v>
      </c>
      <c r="C2215" s="168" t="s">
        <v>1414</v>
      </c>
      <c r="D2215" s="168" t="s">
        <v>1497</v>
      </c>
      <c r="E2215" s="183" t="s">
        <v>1497</v>
      </c>
      <c r="F2215" s="168" t="s">
        <v>1324</v>
      </c>
      <c r="G2215" s="183" t="s">
        <v>1325</v>
      </c>
      <c r="H2215" s="168" t="s">
        <v>1326</v>
      </c>
      <c r="I2215" s="168" t="s">
        <v>1118</v>
      </c>
      <c r="J2215" s="186">
        <v>13248000</v>
      </c>
      <c r="K2215" s="185"/>
      <c r="L2215" s="168"/>
      <c r="M2215" s="185"/>
      <c r="N2215" s="168"/>
      <c r="O2215" s="168" t="s">
        <v>1133</v>
      </c>
      <c r="P2215" s="168" t="s">
        <v>1327</v>
      </c>
      <c r="Q2215" s="168"/>
      <c r="R2215" s="168"/>
      <c r="S2215" s="168"/>
      <c r="T2215" s="168"/>
      <c r="U2215" s="168"/>
      <c r="V2215" s="168"/>
      <c r="W2215" s="168" t="s">
        <v>1165</v>
      </c>
      <c r="X2215" s="183" t="s">
        <v>1160</v>
      </c>
      <c r="Y2215" s="168" t="s">
        <v>1328</v>
      </c>
      <c r="Z2215" s="170">
        <v>2022011000088</v>
      </c>
      <c r="AA2215" s="170" t="s">
        <v>1329</v>
      </c>
      <c r="AB2215" s="169" t="s">
        <v>1330</v>
      </c>
      <c r="AC2215" s="169" t="s">
        <v>1269</v>
      </c>
      <c r="AD2215" s="170">
        <v>3202005</v>
      </c>
      <c r="AE2215" s="169" t="s">
        <v>1331</v>
      </c>
      <c r="AF2215" s="169" t="s">
        <v>1332</v>
      </c>
      <c r="AG2215" s="168" t="s">
        <v>1128</v>
      </c>
      <c r="AH2215" s="192"/>
    </row>
    <row r="2216" spans="1:34" ht="98.25" customHeight="1" x14ac:dyDescent="0.25">
      <c r="A2216" s="192"/>
      <c r="B2216" s="168" t="s">
        <v>1314</v>
      </c>
      <c r="C2216" s="168" t="s">
        <v>1414</v>
      </c>
      <c r="D2216" s="168" t="s">
        <v>1497</v>
      </c>
      <c r="E2216" s="183" t="s">
        <v>1497</v>
      </c>
      <c r="F2216" s="168" t="s">
        <v>1152</v>
      </c>
      <c r="G2216" s="183" t="s">
        <v>1158</v>
      </c>
      <c r="H2216" s="168" t="s">
        <v>1320</v>
      </c>
      <c r="I2216" s="168" t="s">
        <v>1118</v>
      </c>
      <c r="J2216" s="186">
        <v>1121610814.3</v>
      </c>
      <c r="K2216" s="185"/>
      <c r="L2216" s="168"/>
      <c r="M2216" s="185"/>
      <c r="N2216" s="168"/>
      <c r="O2216" s="168"/>
      <c r="P2216" s="168"/>
      <c r="Q2216" s="168"/>
      <c r="R2216" s="168"/>
      <c r="S2216" s="168"/>
      <c r="T2216" s="168"/>
      <c r="U2216" s="168"/>
      <c r="V2216" s="168"/>
      <c r="W2216" s="168" t="s">
        <v>1165</v>
      </c>
      <c r="X2216" s="183" t="s">
        <v>1160</v>
      </c>
      <c r="Y2216" s="168" t="s">
        <v>55</v>
      </c>
      <c r="Z2216" s="170">
        <v>2017011000179</v>
      </c>
      <c r="AA2216" s="170" t="s">
        <v>1238</v>
      </c>
      <c r="AB2216" s="169" t="s">
        <v>1166</v>
      </c>
      <c r="AC2216" s="169" t="s">
        <v>1167</v>
      </c>
      <c r="AD2216" s="170">
        <v>3202032</v>
      </c>
      <c r="AE2216" s="169" t="s">
        <v>1168</v>
      </c>
      <c r="AF2216" s="169" t="s">
        <v>1169</v>
      </c>
      <c r="AG2216" s="168" t="s">
        <v>1381</v>
      </c>
      <c r="AH2216" s="192"/>
    </row>
    <row r="2217" spans="1:34" ht="98.25" customHeight="1" x14ac:dyDescent="0.25">
      <c r="A2217" s="192"/>
      <c r="B2217" s="168" t="s">
        <v>1314</v>
      </c>
      <c r="C2217" s="168" t="s">
        <v>1414</v>
      </c>
      <c r="D2217" s="168" t="s">
        <v>1497</v>
      </c>
      <c r="E2217" s="183" t="s">
        <v>1497</v>
      </c>
      <c r="F2217" s="168" t="s">
        <v>1152</v>
      </c>
      <c r="G2217" s="183" t="s">
        <v>1158</v>
      </c>
      <c r="H2217" s="168" t="s">
        <v>1117</v>
      </c>
      <c r="I2217" s="168" t="s">
        <v>1118</v>
      </c>
      <c r="J2217" s="186">
        <v>516268425.46999997</v>
      </c>
      <c r="K2217" s="185"/>
      <c r="L2217" s="168"/>
      <c r="M2217" s="185"/>
      <c r="N2217" s="168"/>
      <c r="O2217" s="168"/>
      <c r="P2217" s="168"/>
      <c r="Q2217" s="168"/>
      <c r="R2217" s="168"/>
      <c r="S2217" s="168"/>
      <c r="T2217" s="168"/>
      <c r="U2217" s="168"/>
      <c r="V2217" s="168"/>
      <c r="W2217" s="168" t="s">
        <v>1165</v>
      </c>
      <c r="X2217" s="183" t="s">
        <v>1160</v>
      </c>
      <c r="Y2217" s="168" t="s">
        <v>55</v>
      </c>
      <c r="Z2217" s="170">
        <v>2017011000179</v>
      </c>
      <c r="AA2217" s="170" t="s">
        <v>1238</v>
      </c>
      <c r="AB2217" s="169" t="s">
        <v>1166</v>
      </c>
      <c r="AC2217" s="169" t="s">
        <v>1167</v>
      </c>
      <c r="AD2217" s="170">
        <v>3202032</v>
      </c>
      <c r="AE2217" s="169" t="s">
        <v>1168</v>
      </c>
      <c r="AF2217" s="169" t="s">
        <v>1169</v>
      </c>
      <c r="AG2217" s="168" t="s">
        <v>1381</v>
      </c>
      <c r="AH2217" s="192"/>
    </row>
    <row r="2218" spans="1:34" ht="98.25" customHeight="1" x14ac:dyDescent="0.25">
      <c r="A2218" s="192"/>
      <c r="B2218" s="168" t="s">
        <v>1314</v>
      </c>
      <c r="C2218" s="168" t="s">
        <v>1414</v>
      </c>
      <c r="D2218" s="168" t="s">
        <v>1497</v>
      </c>
      <c r="E2218" s="183" t="s">
        <v>1497</v>
      </c>
      <c r="F2218" s="168" t="s">
        <v>1116</v>
      </c>
      <c r="G2218" s="183" t="s">
        <v>1158</v>
      </c>
      <c r="H2218" s="168" t="s">
        <v>1117</v>
      </c>
      <c r="I2218" s="168" t="s">
        <v>1118</v>
      </c>
      <c r="J2218" s="186">
        <v>273767993</v>
      </c>
      <c r="K2218" s="185"/>
      <c r="L2218" s="168"/>
      <c r="M2218" s="185"/>
      <c r="N2218" s="168"/>
      <c r="O2218" s="168"/>
      <c r="P2218" s="168"/>
      <c r="Q2218" s="168"/>
      <c r="R2218" s="168"/>
      <c r="S2218" s="168"/>
      <c r="T2218" s="168"/>
      <c r="U2218" s="168"/>
      <c r="V2218" s="168"/>
      <c r="W2218" s="168" t="s">
        <v>1165</v>
      </c>
      <c r="X2218" s="183" t="s">
        <v>1160</v>
      </c>
      <c r="Y2218" s="168" t="s">
        <v>55</v>
      </c>
      <c r="Z2218" s="170">
        <v>2017011000179</v>
      </c>
      <c r="AA2218" s="170" t="s">
        <v>1238</v>
      </c>
      <c r="AB2218" s="169" t="s">
        <v>1166</v>
      </c>
      <c r="AC2218" s="169" t="s">
        <v>1167</v>
      </c>
      <c r="AD2218" s="170">
        <v>3202032</v>
      </c>
      <c r="AE2218" s="169" t="s">
        <v>1168</v>
      </c>
      <c r="AF2218" s="169" t="s">
        <v>1169</v>
      </c>
      <c r="AG2218" s="168" t="s">
        <v>1381</v>
      </c>
      <c r="AH2218" s="192"/>
    </row>
    <row r="2219" spans="1:34" ht="98.25" customHeight="1" x14ac:dyDescent="0.25">
      <c r="A2219" s="192"/>
      <c r="B2219" s="168" t="s">
        <v>1314</v>
      </c>
      <c r="C2219" s="168" t="s">
        <v>1414</v>
      </c>
      <c r="D2219" s="168" t="s">
        <v>1497</v>
      </c>
      <c r="E2219" s="183" t="s">
        <v>1497</v>
      </c>
      <c r="F2219" s="168" t="s">
        <v>1116</v>
      </c>
      <c r="G2219" s="183" t="s">
        <v>1158</v>
      </c>
      <c r="H2219" s="168" t="s">
        <v>1117</v>
      </c>
      <c r="I2219" s="168" t="s">
        <v>1118</v>
      </c>
      <c r="J2219" s="186">
        <v>73352767</v>
      </c>
      <c r="K2219" s="185"/>
      <c r="L2219" s="168"/>
      <c r="M2219" s="185"/>
      <c r="N2219" s="168"/>
      <c r="O2219" s="168"/>
      <c r="P2219" s="168"/>
      <c r="Q2219" s="168"/>
      <c r="R2219" s="168"/>
      <c r="S2219" s="168"/>
      <c r="T2219" s="168"/>
      <c r="U2219" s="168"/>
      <c r="V2219" s="168"/>
      <c r="W2219" s="168" t="s">
        <v>1165</v>
      </c>
      <c r="X2219" s="183" t="s">
        <v>1160</v>
      </c>
      <c r="Y2219" s="168" t="s">
        <v>55</v>
      </c>
      <c r="Z2219" s="170">
        <v>2017011000179</v>
      </c>
      <c r="AA2219" s="170" t="s">
        <v>1238</v>
      </c>
      <c r="AB2219" s="169" t="s">
        <v>1166</v>
      </c>
      <c r="AC2219" s="169" t="s">
        <v>1167</v>
      </c>
      <c r="AD2219" s="170">
        <v>3202032</v>
      </c>
      <c r="AE2219" s="169" t="s">
        <v>1168</v>
      </c>
      <c r="AF2219" s="169" t="s">
        <v>1169</v>
      </c>
      <c r="AG2219" s="168" t="s">
        <v>1381</v>
      </c>
      <c r="AH2219" s="192"/>
    </row>
    <row r="2220" spans="1:34" ht="98.25" customHeight="1" x14ac:dyDescent="0.25">
      <c r="A2220" s="192"/>
      <c r="B2220" s="168" t="s">
        <v>1314</v>
      </c>
      <c r="C2220" s="168" t="s">
        <v>1414</v>
      </c>
      <c r="D2220" s="168" t="s">
        <v>1494</v>
      </c>
      <c r="E2220" s="183" t="s">
        <v>1494</v>
      </c>
      <c r="F2220" s="168" t="s">
        <v>1116</v>
      </c>
      <c r="G2220" s="183" t="s">
        <v>1158</v>
      </c>
      <c r="H2220" s="168" t="s">
        <v>1117</v>
      </c>
      <c r="I2220" s="168" t="s">
        <v>1118</v>
      </c>
      <c r="J2220" s="184">
        <v>26639667</v>
      </c>
      <c r="K2220" s="185">
        <v>0</v>
      </c>
      <c r="L2220" s="168">
        <v>0</v>
      </c>
      <c r="M2220" s="185">
        <v>0</v>
      </c>
      <c r="N2220" s="168">
        <v>0</v>
      </c>
      <c r="O2220" s="168" t="s">
        <v>1183</v>
      </c>
      <c r="P2220" s="168" t="s">
        <v>1495</v>
      </c>
      <c r="Q2220" s="168"/>
      <c r="R2220" s="168"/>
      <c r="S2220" s="168" t="s">
        <v>1443</v>
      </c>
      <c r="T2220" s="168" t="s">
        <v>1496</v>
      </c>
      <c r="U2220" s="168" t="s">
        <v>1215</v>
      </c>
      <c r="V2220" s="168" t="s">
        <v>1416</v>
      </c>
      <c r="W2220" s="168" t="s">
        <v>1119</v>
      </c>
      <c r="X2220" s="183" t="s">
        <v>1160</v>
      </c>
      <c r="Y2220" s="168" t="s">
        <v>363</v>
      </c>
      <c r="Z2220" s="170">
        <v>2019011000081</v>
      </c>
      <c r="AA2220" s="170" t="s">
        <v>1161</v>
      </c>
      <c r="AB2220" s="169" t="s">
        <v>1120</v>
      </c>
      <c r="AC2220" s="169" t="s">
        <v>606</v>
      </c>
      <c r="AD2220" s="170">
        <v>3299060</v>
      </c>
      <c r="AE2220" s="169" t="s">
        <v>1135</v>
      </c>
      <c r="AF2220" s="169" t="s">
        <v>607</v>
      </c>
      <c r="AG2220" s="168" t="s">
        <v>1128</v>
      </c>
      <c r="AH2220" s="192"/>
    </row>
    <row r="2221" spans="1:34" ht="98.25" customHeight="1" x14ac:dyDescent="0.25">
      <c r="A2221" s="192"/>
      <c r="B2221" s="168" t="s">
        <v>1314</v>
      </c>
      <c r="C2221" s="168" t="s">
        <v>1414</v>
      </c>
      <c r="D2221" s="168" t="s">
        <v>1499</v>
      </c>
      <c r="E2221" s="183" t="s">
        <v>1499</v>
      </c>
      <c r="F2221" s="168" t="s">
        <v>1116</v>
      </c>
      <c r="G2221" s="183" t="s">
        <v>1158</v>
      </c>
      <c r="H2221" s="168" t="s">
        <v>1117</v>
      </c>
      <c r="I2221" s="168" t="s">
        <v>1118</v>
      </c>
      <c r="J2221" s="184">
        <v>22278667</v>
      </c>
      <c r="K2221" s="185"/>
      <c r="L2221" s="168"/>
      <c r="M2221" s="185">
        <v>19686522</v>
      </c>
      <c r="N2221" s="168">
        <v>65821</v>
      </c>
      <c r="O2221" s="168" t="s">
        <v>1133</v>
      </c>
      <c r="P2221" s="168" t="s">
        <v>1500</v>
      </c>
      <c r="Q2221" s="168"/>
      <c r="R2221" s="168"/>
      <c r="S2221" s="168"/>
      <c r="T2221" s="168"/>
      <c r="U2221" s="168" t="s">
        <v>1215</v>
      </c>
      <c r="V2221" s="168" t="s">
        <v>1416</v>
      </c>
      <c r="W2221" s="168" t="s">
        <v>1165</v>
      </c>
      <c r="X2221" s="183" t="s">
        <v>1160</v>
      </c>
      <c r="Y2221" s="168" t="s">
        <v>55</v>
      </c>
      <c r="Z2221" s="170">
        <v>2017011000179</v>
      </c>
      <c r="AA2221" s="170" t="s">
        <v>1238</v>
      </c>
      <c r="AB2221" s="169" t="s">
        <v>1224</v>
      </c>
      <c r="AC2221" s="169" t="s">
        <v>1225</v>
      </c>
      <c r="AD2221" s="170">
        <v>3202010</v>
      </c>
      <c r="AE2221" s="169" t="s">
        <v>1226</v>
      </c>
      <c r="AF2221" s="169" t="s">
        <v>1264</v>
      </c>
      <c r="AG2221" s="168" t="s">
        <v>1128</v>
      </c>
      <c r="AH2221" s="192"/>
    </row>
    <row r="2222" spans="1:34" ht="98.25" customHeight="1" x14ac:dyDescent="0.25">
      <c r="A2222" s="192"/>
      <c r="B2222" s="168" t="s">
        <v>1314</v>
      </c>
      <c r="C2222" s="168" t="s">
        <v>1414</v>
      </c>
      <c r="D2222" s="168" t="s">
        <v>1499</v>
      </c>
      <c r="E2222" s="183" t="s">
        <v>1499</v>
      </c>
      <c r="F2222" s="168" t="s">
        <v>1116</v>
      </c>
      <c r="G2222" s="183" t="s">
        <v>1158</v>
      </c>
      <c r="H2222" s="168" t="s">
        <v>1117</v>
      </c>
      <c r="I2222" s="168" t="s">
        <v>1118</v>
      </c>
      <c r="J2222" s="184">
        <v>66955999.700000003</v>
      </c>
      <c r="K2222" s="185"/>
      <c r="L2222" s="168"/>
      <c r="M2222" s="185">
        <v>29653345</v>
      </c>
      <c r="N2222" s="168">
        <v>65821</v>
      </c>
      <c r="O2222" s="168" t="s">
        <v>1133</v>
      </c>
      <c r="P2222" s="168" t="s">
        <v>1500</v>
      </c>
      <c r="Q2222" s="168"/>
      <c r="R2222" s="168"/>
      <c r="S2222" s="168"/>
      <c r="T2222" s="168"/>
      <c r="U2222" s="168" t="s">
        <v>1215</v>
      </c>
      <c r="V2222" s="168" t="s">
        <v>1416</v>
      </c>
      <c r="W2222" s="168" t="s">
        <v>1165</v>
      </c>
      <c r="X2222" s="183" t="s">
        <v>1160</v>
      </c>
      <c r="Y2222" s="168" t="s">
        <v>55</v>
      </c>
      <c r="Z2222" s="170">
        <v>2017011000179</v>
      </c>
      <c r="AA2222" s="170" t="s">
        <v>1238</v>
      </c>
      <c r="AB2222" s="169" t="s">
        <v>1166</v>
      </c>
      <c r="AC2222" s="169" t="s">
        <v>1167</v>
      </c>
      <c r="AD2222" s="170">
        <v>3202032</v>
      </c>
      <c r="AE2222" s="169" t="s">
        <v>1217</v>
      </c>
      <c r="AF2222" s="169" t="s">
        <v>1289</v>
      </c>
      <c r="AG2222" s="168" t="s">
        <v>1151</v>
      </c>
      <c r="AH2222" s="192"/>
    </row>
    <row r="2223" spans="1:34" ht="98.25" customHeight="1" x14ac:dyDescent="0.25">
      <c r="A2223" s="192"/>
      <c r="B2223" s="168" t="s">
        <v>1314</v>
      </c>
      <c r="C2223" s="168" t="s">
        <v>1414</v>
      </c>
      <c r="D2223" s="168" t="s">
        <v>1499</v>
      </c>
      <c r="E2223" s="183" t="s">
        <v>1499</v>
      </c>
      <c r="F2223" s="168" t="s">
        <v>1116</v>
      </c>
      <c r="G2223" s="183" t="s">
        <v>1158</v>
      </c>
      <c r="H2223" s="168" t="s">
        <v>1117</v>
      </c>
      <c r="I2223" s="168" t="s">
        <v>1118</v>
      </c>
      <c r="J2223" s="184">
        <v>25862999.333333332</v>
      </c>
      <c r="K2223" s="185"/>
      <c r="L2223" s="168"/>
      <c r="M2223" s="185"/>
      <c r="N2223" s="168"/>
      <c r="O2223" s="168" t="s">
        <v>1133</v>
      </c>
      <c r="P2223" s="168" t="s">
        <v>1500</v>
      </c>
      <c r="Q2223" s="168"/>
      <c r="R2223" s="168"/>
      <c r="S2223" s="168"/>
      <c r="T2223" s="168"/>
      <c r="U2223" s="168" t="s">
        <v>1215</v>
      </c>
      <c r="V2223" s="168" t="s">
        <v>1416</v>
      </c>
      <c r="W2223" s="168" t="s">
        <v>1165</v>
      </c>
      <c r="X2223" s="183" t="s">
        <v>1160</v>
      </c>
      <c r="Y2223" s="168" t="s">
        <v>55</v>
      </c>
      <c r="Z2223" s="170">
        <v>2017011000179</v>
      </c>
      <c r="AA2223" s="170" t="s">
        <v>1238</v>
      </c>
      <c r="AB2223" s="169" t="s">
        <v>1166</v>
      </c>
      <c r="AC2223" s="169" t="s">
        <v>1167</v>
      </c>
      <c r="AD2223" s="170">
        <v>3202032</v>
      </c>
      <c r="AE2223" s="169" t="s">
        <v>1217</v>
      </c>
      <c r="AF2223" s="169" t="s">
        <v>1218</v>
      </c>
      <c r="AG2223" s="168" t="s">
        <v>1128</v>
      </c>
      <c r="AH2223" s="192"/>
    </row>
    <row r="2224" spans="1:34" ht="98.25" customHeight="1" x14ac:dyDescent="0.25">
      <c r="A2224" s="192"/>
      <c r="B2224" s="168" t="s">
        <v>1314</v>
      </c>
      <c r="C2224" s="168" t="s">
        <v>1414</v>
      </c>
      <c r="D2224" s="168" t="s">
        <v>1499</v>
      </c>
      <c r="E2224" s="183" t="s">
        <v>1499</v>
      </c>
      <c r="F2224" s="168" t="s">
        <v>1116</v>
      </c>
      <c r="G2224" s="183" t="s">
        <v>1158</v>
      </c>
      <c r="H2224" s="168" t="s">
        <v>1117</v>
      </c>
      <c r="I2224" s="168" t="s">
        <v>1118</v>
      </c>
      <c r="J2224" s="184">
        <v>30935964.510000002</v>
      </c>
      <c r="K2224" s="185"/>
      <c r="L2224" s="168"/>
      <c r="M2224" s="185"/>
      <c r="N2224" s="168"/>
      <c r="O2224" s="168" t="s">
        <v>1133</v>
      </c>
      <c r="P2224" s="168" t="s">
        <v>1500</v>
      </c>
      <c r="Q2224" s="168"/>
      <c r="R2224" s="168"/>
      <c r="S2224" s="168"/>
      <c r="T2224" s="168"/>
      <c r="U2224" s="168" t="s">
        <v>1215</v>
      </c>
      <c r="V2224" s="168" t="s">
        <v>1416</v>
      </c>
      <c r="W2224" s="168" t="s">
        <v>1165</v>
      </c>
      <c r="X2224" s="183" t="s">
        <v>1160</v>
      </c>
      <c r="Y2224" s="168" t="s">
        <v>55</v>
      </c>
      <c r="Z2224" s="170">
        <v>2017011000179</v>
      </c>
      <c r="AA2224" s="170" t="s">
        <v>1238</v>
      </c>
      <c r="AB2224" s="169" t="s">
        <v>1166</v>
      </c>
      <c r="AC2224" s="169" t="s">
        <v>1167</v>
      </c>
      <c r="AD2224" s="170">
        <v>3202032</v>
      </c>
      <c r="AE2224" s="169" t="s">
        <v>1217</v>
      </c>
      <c r="AF2224" s="169" t="s">
        <v>1218</v>
      </c>
      <c r="AG2224" s="168" t="s">
        <v>1128</v>
      </c>
      <c r="AH2224" s="192"/>
    </row>
    <row r="2225" spans="1:34" ht="98.25" customHeight="1" x14ac:dyDescent="0.25">
      <c r="A2225" s="192"/>
      <c r="B2225" s="168" t="s">
        <v>1314</v>
      </c>
      <c r="C2225" s="168" t="s">
        <v>1414</v>
      </c>
      <c r="D2225" s="168" t="s">
        <v>1499</v>
      </c>
      <c r="E2225" s="183" t="s">
        <v>1499</v>
      </c>
      <c r="F2225" s="168" t="s">
        <v>1116</v>
      </c>
      <c r="G2225" s="183" t="s">
        <v>1158</v>
      </c>
      <c r="H2225" s="168" t="s">
        <v>1117</v>
      </c>
      <c r="I2225" s="168" t="s">
        <v>1118</v>
      </c>
      <c r="J2225" s="184">
        <v>225991335.70000002</v>
      </c>
      <c r="K2225" s="185"/>
      <c r="L2225" s="168"/>
      <c r="M2225" s="185"/>
      <c r="N2225" s="168"/>
      <c r="O2225" s="168" t="s">
        <v>1133</v>
      </c>
      <c r="P2225" s="168" t="s">
        <v>1500</v>
      </c>
      <c r="Q2225" s="168"/>
      <c r="R2225" s="168"/>
      <c r="S2225" s="168"/>
      <c r="T2225" s="168"/>
      <c r="U2225" s="168" t="s">
        <v>1215</v>
      </c>
      <c r="V2225" s="168" t="s">
        <v>1416</v>
      </c>
      <c r="W2225" s="168" t="s">
        <v>1165</v>
      </c>
      <c r="X2225" s="183" t="s">
        <v>1160</v>
      </c>
      <c r="Y2225" s="168" t="s">
        <v>55</v>
      </c>
      <c r="Z2225" s="170">
        <v>2017011000179</v>
      </c>
      <c r="AA2225" s="170" t="s">
        <v>1238</v>
      </c>
      <c r="AB2225" s="169" t="s">
        <v>1166</v>
      </c>
      <c r="AC2225" s="169" t="s">
        <v>1167</v>
      </c>
      <c r="AD2225" s="170">
        <v>3202032</v>
      </c>
      <c r="AE2225" s="169" t="s">
        <v>1217</v>
      </c>
      <c r="AF2225" s="169" t="s">
        <v>1218</v>
      </c>
      <c r="AG2225" s="168" t="s">
        <v>1128</v>
      </c>
      <c r="AH2225" s="192"/>
    </row>
    <row r="2226" spans="1:34" ht="98.25" customHeight="1" x14ac:dyDescent="0.25">
      <c r="A2226" s="192"/>
      <c r="B2226" s="168" t="s">
        <v>1314</v>
      </c>
      <c r="C2226" s="168" t="s">
        <v>1414</v>
      </c>
      <c r="D2226" s="168" t="s">
        <v>1499</v>
      </c>
      <c r="E2226" s="183" t="s">
        <v>1499</v>
      </c>
      <c r="F2226" s="168" t="s">
        <v>1223</v>
      </c>
      <c r="G2226" s="183" t="s">
        <v>1312</v>
      </c>
      <c r="H2226" s="168" t="s">
        <v>1117</v>
      </c>
      <c r="I2226" s="168" t="s">
        <v>1118</v>
      </c>
      <c r="J2226" s="184">
        <v>0</v>
      </c>
      <c r="K2226" s="185"/>
      <c r="L2226" s="168"/>
      <c r="M2226" s="185"/>
      <c r="N2226" s="168"/>
      <c r="O2226" s="168" t="s">
        <v>1133</v>
      </c>
      <c r="P2226" s="168" t="s">
        <v>1500</v>
      </c>
      <c r="Q2226" s="168"/>
      <c r="R2226" s="168"/>
      <c r="S2226" s="168"/>
      <c r="T2226" s="168"/>
      <c r="U2226" s="168" t="s">
        <v>1215</v>
      </c>
      <c r="V2226" s="168" t="s">
        <v>1416</v>
      </c>
      <c r="W2226" s="168" t="s">
        <v>1165</v>
      </c>
      <c r="X2226" s="183" t="s">
        <v>1160</v>
      </c>
      <c r="Y2226" s="168" t="s">
        <v>55</v>
      </c>
      <c r="Z2226" s="170">
        <v>2017011000179</v>
      </c>
      <c r="AA2226" s="170" t="s">
        <v>1238</v>
      </c>
      <c r="AB2226" s="169" t="s">
        <v>1166</v>
      </c>
      <c r="AC2226" s="169" t="s">
        <v>1167</v>
      </c>
      <c r="AD2226" s="170">
        <v>3202032</v>
      </c>
      <c r="AE2226" s="169" t="s">
        <v>1217</v>
      </c>
      <c r="AF2226" s="169" t="s">
        <v>1218</v>
      </c>
      <c r="AG2226" s="168" t="s">
        <v>1126</v>
      </c>
      <c r="AH2226" s="192"/>
    </row>
    <row r="2227" spans="1:34" ht="98.25" customHeight="1" x14ac:dyDescent="0.25">
      <c r="A2227" s="192"/>
      <c r="B2227" s="168" t="s">
        <v>1314</v>
      </c>
      <c r="C2227" s="168" t="s">
        <v>1414</v>
      </c>
      <c r="D2227" s="168" t="s">
        <v>1499</v>
      </c>
      <c r="E2227" s="183" t="s">
        <v>1499</v>
      </c>
      <c r="F2227" s="168" t="s">
        <v>1223</v>
      </c>
      <c r="G2227" s="183" t="s">
        <v>1312</v>
      </c>
      <c r="H2227" s="168" t="s">
        <v>1117</v>
      </c>
      <c r="I2227" s="168" t="s">
        <v>1118</v>
      </c>
      <c r="J2227" s="184">
        <v>0</v>
      </c>
      <c r="K2227" s="185"/>
      <c r="L2227" s="168"/>
      <c r="M2227" s="185"/>
      <c r="N2227" s="168"/>
      <c r="O2227" s="168" t="s">
        <v>1133</v>
      </c>
      <c r="P2227" s="168" t="s">
        <v>1500</v>
      </c>
      <c r="Q2227" s="168"/>
      <c r="R2227" s="168"/>
      <c r="S2227" s="168"/>
      <c r="T2227" s="168"/>
      <c r="U2227" s="168" t="s">
        <v>1215</v>
      </c>
      <c r="V2227" s="168" t="s">
        <v>1416</v>
      </c>
      <c r="W2227" s="168" t="s">
        <v>1165</v>
      </c>
      <c r="X2227" s="183" t="s">
        <v>1160</v>
      </c>
      <c r="Y2227" s="168" t="s">
        <v>55</v>
      </c>
      <c r="Z2227" s="170">
        <v>2017011000179</v>
      </c>
      <c r="AA2227" s="170" t="s">
        <v>1238</v>
      </c>
      <c r="AB2227" s="169" t="s">
        <v>1166</v>
      </c>
      <c r="AC2227" s="169" t="s">
        <v>1167</v>
      </c>
      <c r="AD2227" s="170">
        <v>3202032</v>
      </c>
      <c r="AE2227" s="169" t="s">
        <v>1217</v>
      </c>
      <c r="AF2227" s="169" t="s">
        <v>1218</v>
      </c>
      <c r="AG2227" s="168" t="s">
        <v>1126</v>
      </c>
      <c r="AH2227" s="192"/>
    </row>
    <row r="2228" spans="1:34" ht="98.25" customHeight="1" x14ac:dyDescent="0.25">
      <c r="A2228" s="192"/>
      <c r="B2228" s="168" t="s">
        <v>1314</v>
      </c>
      <c r="C2228" s="168" t="s">
        <v>1414</v>
      </c>
      <c r="D2228" s="168" t="s">
        <v>1499</v>
      </c>
      <c r="E2228" s="183" t="s">
        <v>1499</v>
      </c>
      <c r="F2228" s="168" t="s">
        <v>1223</v>
      </c>
      <c r="G2228" s="183" t="s">
        <v>1312</v>
      </c>
      <c r="H2228" s="168" t="s">
        <v>1117</v>
      </c>
      <c r="I2228" s="168" t="s">
        <v>1118</v>
      </c>
      <c r="J2228" s="184">
        <v>56465313</v>
      </c>
      <c r="K2228" s="185"/>
      <c r="L2228" s="168"/>
      <c r="M2228" s="185"/>
      <c r="N2228" s="168"/>
      <c r="O2228" s="168" t="s">
        <v>1133</v>
      </c>
      <c r="P2228" s="168" t="s">
        <v>1500</v>
      </c>
      <c r="Q2228" s="168"/>
      <c r="R2228" s="168"/>
      <c r="S2228" s="168"/>
      <c r="T2228" s="168"/>
      <c r="U2228" s="168" t="s">
        <v>1215</v>
      </c>
      <c r="V2228" s="168" t="s">
        <v>1416</v>
      </c>
      <c r="W2228" s="168" t="s">
        <v>1165</v>
      </c>
      <c r="X2228" s="183" t="s">
        <v>1160</v>
      </c>
      <c r="Y2228" s="168" t="s">
        <v>55</v>
      </c>
      <c r="Z2228" s="170">
        <v>2017011000179</v>
      </c>
      <c r="AA2228" s="170" t="s">
        <v>1238</v>
      </c>
      <c r="AB2228" s="169" t="s">
        <v>1166</v>
      </c>
      <c r="AC2228" s="169" t="s">
        <v>1167</v>
      </c>
      <c r="AD2228" s="170">
        <v>3202032</v>
      </c>
      <c r="AE2228" s="169" t="s">
        <v>1217</v>
      </c>
      <c r="AF2228" s="169" t="s">
        <v>1218</v>
      </c>
      <c r="AG2228" s="168" t="s">
        <v>1395</v>
      </c>
      <c r="AH2228" s="192"/>
    </row>
    <row r="2229" spans="1:34" ht="98.25" customHeight="1" x14ac:dyDescent="0.25">
      <c r="A2229" s="192"/>
      <c r="B2229" s="168" t="s">
        <v>1314</v>
      </c>
      <c r="C2229" s="168" t="s">
        <v>1414</v>
      </c>
      <c r="D2229" s="168" t="s">
        <v>1499</v>
      </c>
      <c r="E2229" s="183" t="s">
        <v>1499</v>
      </c>
      <c r="F2229" s="168" t="s">
        <v>1393</v>
      </c>
      <c r="G2229" s="183" t="s">
        <v>1312</v>
      </c>
      <c r="H2229" s="168" t="s">
        <v>1117</v>
      </c>
      <c r="I2229" s="168" t="s">
        <v>1118</v>
      </c>
      <c r="J2229" s="184">
        <v>50147482</v>
      </c>
      <c r="K2229" s="185"/>
      <c r="L2229" s="168"/>
      <c r="M2229" s="185"/>
      <c r="N2229" s="168"/>
      <c r="O2229" s="168" t="s">
        <v>1133</v>
      </c>
      <c r="P2229" s="168" t="s">
        <v>1500</v>
      </c>
      <c r="Q2229" s="168"/>
      <c r="R2229" s="168"/>
      <c r="S2229" s="168"/>
      <c r="T2229" s="168"/>
      <c r="U2229" s="168" t="s">
        <v>1215</v>
      </c>
      <c r="V2229" s="168" t="s">
        <v>1416</v>
      </c>
      <c r="W2229" s="168" t="s">
        <v>1165</v>
      </c>
      <c r="X2229" s="183" t="s">
        <v>1160</v>
      </c>
      <c r="Y2229" s="168" t="s">
        <v>55</v>
      </c>
      <c r="Z2229" s="170">
        <v>2017011000179</v>
      </c>
      <c r="AA2229" s="170" t="s">
        <v>1238</v>
      </c>
      <c r="AB2229" s="169" t="s">
        <v>1166</v>
      </c>
      <c r="AC2229" s="169" t="s">
        <v>1167</v>
      </c>
      <c r="AD2229" s="170">
        <v>3202032</v>
      </c>
      <c r="AE2229" s="169" t="s">
        <v>1217</v>
      </c>
      <c r="AF2229" s="169" t="s">
        <v>1218</v>
      </c>
      <c r="AG2229" s="168" t="s">
        <v>1128</v>
      </c>
      <c r="AH2229" s="192"/>
    </row>
    <row r="2230" spans="1:34" ht="98.25" customHeight="1" x14ac:dyDescent="0.25">
      <c r="A2230" s="192"/>
      <c r="B2230" s="168" t="s">
        <v>1314</v>
      </c>
      <c r="C2230" s="168" t="s">
        <v>1414</v>
      </c>
      <c r="D2230" s="168" t="s">
        <v>1499</v>
      </c>
      <c r="E2230" s="183" t="s">
        <v>1499</v>
      </c>
      <c r="F2230" s="168" t="s">
        <v>1116</v>
      </c>
      <c r="G2230" s="183" t="s">
        <v>1158</v>
      </c>
      <c r="H2230" s="168" t="s">
        <v>1117</v>
      </c>
      <c r="I2230" s="168" t="s">
        <v>1118</v>
      </c>
      <c r="J2230" s="184">
        <v>37639032.5</v>
      </c>
      <c r="K2230" s="185"/>
      <c r="L2230" s="168"/>
      <c r="M2230" s="185"/>
      <c r="N2230" s="168"/>
      <c r="O2230" s="168" t="s">
        <v>1133</v>
      </c>
      <c r="P2230" s="168" t="s">
        <v>1500</v>
      </c>
      <c r="Q2230" s="168"/>
      <c r="R2230" s="168"/>
      <c r="S2230" s="168"/>
      <c r="T2230" s="168"/>
      <c r="U2230" s="168" t="s">
        <v>1215</v>
      </c>
      <c r="V2230" s="168" t="s">
        <v>1416</v>
      </c>
      <c r="W2230" s="168" t="s">
        <v>1165</v>
      </c>
      <c r="X2230" s="183" t="s">
        <v>1160</v>
      </c>
      <c r="Y2230" s="168" t="s">
        <v>55</v>
      </c>
      <c r="Z2230" s="170">
        <v>2017011000179</v>
      </c>
      <c r="AA2230" s="170" t="s">
        <v>1238</v>
      </c>
      <c r="AB2230" s="169" t="s">
        <v>1166</v>
      </c>
      <c r="AC2230" s="169" t="s">
        <v>1269</v>
      </c>
      <c r="AD2230" s="170">
        <v>3202005</v>
      </c>
      <c r="AE2230" s="169" t="s">
        <v>1273</v>
      </c>
      <c r="AF2230" s="169" t="s">
        <v>1274</v>
      </c>
      <c r="AG2230" s="168" t="s">
        <v>1128</v>
      </c>
      <c r="AH2230" s="192"/>
    </row>
    <row r="2231" spans="1:34" ht="98.25" customHeight="1" x14ac:dyDescent="0.25">
      <c r="A2231" s="192"/>
      <c r="B2231" s="168" t="s">
        <v>1314</v>
      </c>
      <c r="C2231" s="168" t="s">
        <v>1414</v>
      </c>
      <c r="D2231" s="168" t="s">
        <v>1499</v>
      </c>
      <c r="E2231" s="183" t="s">
        <v>1499</v>
      </c>
      <c r="F2231" s="168" t="s">
        <v>1116</v>
      </c>
      <c r="G2231" s="183" t="s">
        <v>1158</v>
      </c>
      <c r="H2231" s="168" t="s">
        <v>1117</v>
      </c>
      <c r="I2231" s="168" t="s">
        <v>1118</v>
      </c>
      <c r="J2231" s="184">
        <v>46728329.899998471</v>
      </c>
      <c r="K2231" s="185"/>
      <c r="L2231" s="168"/>
      <c r="M2231" s="185"/>
      <c r="N2231" s="168"/>
      <c r="O2231" s="168" t="s">
        <v>1133</v>
      </c>
      <c r="P2231" s="168" t="s">
        <v>1500</v>
      </c>
      <c r="Q2231" s="168"/>
      <c r="R2231" s="168"/>
      <c r="S2231" s="168"/>
      <c r="T2231" s="168"/>
      <c r="U2231" s="168" t="s">
        <v>1215</v>
      </c>
      <c r="V2231" s="168" t="s">
        <v>1416</v>
      </c>
      <c r="W2231" s="168" t="s">
        <v>1165</v>
      </c>
      <c r="X2231" s="183" t="s">
        <v>1160</v>
      </c>
      <c r="Y2231" s="168" t="s">
        <v>55</v>
      </c>
      <c r="Z2231" s="170">
        <v>2017011000179</v>
      </c>
      <c r="AA2231" s="170" t="s">
        <v>1238</v>
      </c>
      <c r="AB2231" s="169" t="s">
        <v>1166</v>
      </c>
      <c r="AC2231" s="169" t="s">
        <v>1269</v>
      </c>
      <c r="AD2231" s="170">
        <v>3202005</v>
      </c>
      <c r="AE2231" s="169" t="s">
        <v>1270</v>
      </c>
      <c r="AF2231" s="169" t="s">
        <v>1272</v>
      </c>
      <c r="AG2231" s="168" t="s">
        <v>1128</v>
      </c>
      <c r="AH2231" s="192"/>
    </row>
    <row r="2232" spans="1:34" ht="98.25" customHeight="1" x14ac:dyDescent="0.25">
      <c r="A2232" s="192"/>
      <c r="B2232" s="168" t="s">
        <v>1314</v>
      </c>
      <c r="C2232" s="168" t="s">
        <v>1414</v>
      </c>
      <c r="D2232" s="168" t="s">
        <v>1499</v>
      </c>
      <c r="E2232" s="183" t="s">
        <v>1499</v>
      </c>
      <c r="F2232" s="168" t="s">
        <v>1116</v>
      </c>
      <c r="G2232" s="183" t="s">
        <v>1158</v>
      </c>
      <c r="H2232" s="168" t="s">
        <v>1117</v>
      </c>
      <c r="I2232" s="168" t="s">
        <v>1118</v>
      </c>
      <c r="J2232" s="184">
        <v>49605926.900000006</v>
      </c>
      <c r="K2232" s="185"/>
      <c r="L2232" s="168"/>
      <c r="M2232" s="185"/>
      <c r="N2232" s="168"/>
      <c r="O2232" s="168" t="s">
        <v>1133</v>
      </c>
      <c r="P2232" s="168" t="s">
        <v>1500</v>
      </c>
      <c r="Q2232" s="168"/>
      <c r="R2232" s="168"/>
      <c r="S2232" s="168"/>
      <c r="T2232" s="168"/>
      <c r="U2232" s="168" t="s">
        <v>1215</v>
      </c>
      <c r="V2232" s="168" t="s">
        <v>1416</v>
      </c>
      <c r="W2232" s="168" t="s">
        <v>1165</v>
      </c>
      <c r="X2232" s="183" t="s">
        <v>1160</v>
      </c>
      <c r="Y2232" s="168" t="s">
        <v>55</v>
      </c>
      <c r="Z2232" s="170">
        <v>2017011000179</v>
      </c>
      <c r="AA2232" s="170" t="s">
        <v>1238</v>
      </c>
      <c r="AB2232" s="169" t="s">
        <v>1166</v>
      </c>
      <c r="AC2232" s="169" t="s">
        <v>1269</v>
      </c>
      <c r="AD2232" s="170">
        <v>3202005</v>
      </c>
      <c r="AE2232" s="169" t="s">
        <v>1270</v>
      </c>
      <c r="AF2232" s="169" t="s">
        <v>1272</v>
      </c>
      <c r="AG2232" s="168" t="s">
        <v>1128</v>
      </c>
      <c r="AH2232" s="192"/>
    </row>
    <row r="2233" spans="1:34" ht="98.25" customHeight="1" x14ac:dyDescent="0.25">
      <c r="A2233" s="192"/>
      <c r="B2233" s="168" t="s">
        <v>1314</v>
      </c>
      <c r="C2233" s="168" t="s">
        <v>1414</v>
      </c>
      <c r="D2233" s="168" t="s">
        <v>1499</v>
      </c>
      <c r="E2233" s="183" t="s">
        <v>1499</v>
      </c>
      <c r="F2233" s="168" t="s">
        <v>1116</v>
      </c>
      <c r="G2233" s="183" t="s">
        <v>1158</v>
      </c>
      <c r="H2233" s="168" t="s">
        <v>1117</v>
      </c>
      <c r="I2233" s="168" t="s">
        <v>1118</v>
      </c>
      <c r="J2233" s="184">
        <v>115024444.40375143</v>
      </c>
      <c r="K2233" s="185"/>
      <c r="L2233" s="168"/>
      <c r="M2233" s="185"/>
      <c r="N2233" s="168"/>
      <c r="O2233" s="168" t="s">
        <v>1133</v>
      </c>
      <c r="P2233" s="168" t="s">
        <v>1500</v>
      </c>
      <c r="Q2233" s="168"/>
      <c r="R2233" s="168"/>
      <c r="S2233" s="168"/>
      <c r="T2233" s="168"/>
      <c r="U2233" s="168" t="s">
        <v>1215</v>
      </c>
      <c r="V2233" s="168" t="s">
        <v>1416</v>
      </c>
      <c r="W2233" s="168" t="s">
        <v>1165</v>
      </c>
      <c r="X2233" s="183" t="s">
        <v>1160</v>
      </c>
      <c r="Y2233" s="168" t="s">
        <v>55</v>
      </c>
      <c r="Z2233" s="170">
        <v>2017011000179</v>
      </c>
      <c r="AA2233" s="170" t="s">
        <v>1238</v>
      </c>
      <c r="AB2233" s="169" t="s">
        <v>1166</v>
      </c>
      <c r="AC2233" s="169" t="s">
        <v>1269</v>
      </c>
      <c r="AD2233" s="170">
        <v>3202005</v>
      </c>
      <c r="AE2233" s="169" t="s">
        <v>1273</v>
      </c>
      <c r="AF2233" s="169" t="s">
        <v>1274</v>
      </c>
      <c r="AG2233" s="168" t="s">
        <v>1128</v>
      </c>
      <c r="AH2233" s="192"/>
    </row>
    <row r="2234" spans="1:34" ht="98.25" customHeight="1" x14ac:dyDescent="0.25">
      <c r="A2234" s="192"/>
      <c r="B2234" s="168" t="s">
        <v>1314</v>
      </c>
      <c r="C2234" s="168" t="s">
        <v>1414</v>
      </c>
      <c r="D2234" s="168" t="s">
        <v>1499</v>
      </c>
      <c r="E2234" s="183" t="s">
        <v>1499</v>
      </c>
      <c r="F2234" s="168" t="s">
        <v>1223</v>
      </c>
      <c r="G2234" s="183" t="s">
        <v>1312</v>
      </c>
      <c r="H2234" s="168" t="s">
        <v>1117</v>
      </c>
      <c r="I2234" s="168" t="s">
        <v>1118</v>
      </c>
      <c r="J2234" s="184">
        <v>40000000</v>
      </c>
      <c r="K2234" s="185"/>
      <c r="L2234" s="168"/>
      <c r="M2234" s="185"/>
      <c r="N2234" s="168"/>
      <c r="O2234" s="168" t="s">
        <v>1133</v>
      </c>
      <c r="P2234" s="168" t="s">
        <v>1500</v>
      </c>
      <c r="Q2234" s="168"/>
      <c r="R2234" s="168"/>
      <c r="S2234" s="168"/>
      <c r="T2234" s="168"/>
      <c r="U2234" s="168" t="s">
        <v>1215</v>
      </c>
      <c r="V2234" s="168" t="s">
        <v>1416</v>
      </c>
      <c r="W2234" s="168" t="s">
        <v>1165</v>
      </c>
      <c r="X2234" s="183" t="s">
        <v>1160</v>
      </c>
      <c r="Y2234" s="168" t="s">
        <v>55</v>
      </c>
      <c r="Z2234" s="170">
        <v>2017011000179</v>
      </c>
      <c r="AA2234" s="170" t="s">
        <v>1238</v>
      </c>
      <c r="AB2234" s="169" t="s">
        <v>1166</v>
      </c>
      <c r="AC2234" s="169" t="s">
        <v>1269</v>
      </c>
      <c r="AD2234" s="170">
        <v>3202005</v>
      </c>
      <c r="AE2234" s="169" t="s">
        <v>1270</v>
      </c>
      <c r="AF2234" s="169" t="s">
        <v>1272</v>
      </c>
      <c r="AG2234" s="168" t="s">
        <v>1192</v>
      </c>
      <c r="AH2234" s="192"/>
    </row>
    <row r="2235" spans="1:34" ht="98.25" customHeight="1" x14ac:dyDescent="0.25">
      <c r="A2235" s="192"/>
      <c r="B2235" s="168" t="s">
        <v>1314</v>
      </c>
      <c r="C2235" s="168" t="s">
        <v>1414</v>
      </c>
      <c r="D2235" s="168" t="s">
        <v>1499</v>
      </c>
      <c r="E2235" s="183" t="s">
        <v>1499</v>
      </c>
      <c r="F2235" s="168" t="s">
        <v>1223</v>
      </c>
      <c r="G2235" s="183" t="s">
        <v>1312</v>
      </c>
      <c r="H2235" s="168" t="s">
        <v>1117</v>
      </c>
      <c r="I2235" s="168" t="s">
        <v>1118</v>
      </c>
      <c r="J2235" s="184">
        <v>614670525.73999989</v>
      </c>
      <c r="K2235" s="185"/>
      <c r="L2235" s="168"/>
      <c r="M2235" s="185"/>
      <c r="N2235" s="168"/>
      <c r="O2235" s="168" t="s">
        <v>1133</v>
      </c>
      <c r="P2235" s="168" t="s">
        <v>1500</v>
      </c>
      <c r="Q2235" s="168"/>
      <c r="R2235" s="168"/>
      <c r="S2235" s="168"/>
      <c r="T2235" s="168"/>
      <c r="U2235" s="168" t="s">
        <v>1215</v>
      </c>
      <c r="V2235" s="168" t="s">
        <v>1416</v>
      </c>
      <c r="W2235" s="168" t="s">
        <v>1165</v>
      </c>
      <c r="X2235" s="183" t="s">
        <v>1160</v>
      </c>
      <c r="Y2235" s="168" t="s">
        <v>55</v>
      </c>
      <c r="Z2235" s="170">
        <v>2017011000179</v>
      </c>
      <c r="AA2235" s="170" t="s">
        <v>1238</v>
      </c>
      <c r="AB2235" s="169" t="s">
        <v>1166</v>
      </c>
      <c r="AC2235" s="169" t="s">
        <v>1269</v>
      </c>
      <c r="AD2235" s="170">
        <v>3202005</v>
      </c>
      <c r="AE2235" s="169" t="s">
        <v>1270</v>
      </c>
      <c r="AF2235" s="169" t="s">
        <v>1272</v>
      </c>
      <c r="AG2235" s="168" t="s">
        <v>1192</v>
      </c>
      <c r="AH2235" s="192"/>
    </row>
    <row r="2236" spans="1:34" ht="98.25" customHeight="1" x14ac:dyDescent="0.25">
      <c r="A2236" s="192"/>
      <c r="B2236" s="168" t="s">
        <v>1314</v>
      </c>
      <c r="C2236" s="168" t="s">
        <v>1414</v>
      </c>
      <c r="D2236" s="168" t="s">
        <v>1499</v>
      </c>
      <c r="E2236" s="183" t="s">
        <v>1499</v>
      </c>
      <c r="F2236" s="168" t="s">
        <v>1116</v>
      </c>
      <c r="G2236" s="183" t="s">
        <v>1158</v>
      </c>
      <c r="H2236" s="168" t="s">
        <v>1117</v>
      </c>
      <c r="I2236" s="168" t="s">
        <v>1118</v>
      </c>
      <c r="J2236" s="184">
        <v>47660533</v>
      </c>
      <c r="K2236" s="185"/>
      <c r="L2236" s="168"/>
      <c r="M2236" s="185"/>
      <c r="N2236" s="168"/>
      <c r="O2236" s="168" t="s">
        <v>1133</v>
      </c>
      <c r="P2236" s="168" t="s">
        <v>1500</v>
      </c>
      <c r="Q2236" s="168"/>
      <c r="R2236" s="168"/>
      <c r="S2236" s="168"/>
      <c r="T2236" s="168"/>
      <c r="U2236" s="168" t="s">
        <v>1215</v>
      </c>
      <c r="V2236" s="168" t="s">
        <v>1416</v>
      </c>
      <c r="W2236" s="168" t="s">
        <v>1165</v>
      </c>
      <c r="X2236" s="183" t="s">
        <v>1160</v>
      </c>
      <c r="Y2236" s="168" t="s">
        <v>55</v>
      </c>
      <c r="Z2236" s="170">
        <v>2017011000179</v>
      </c>
      <c r="AA2236" s="170" t="s">
        <v>1238</v>
      </c>
      <c r="AB2236" s="169" t="s">
        <v>1224</v>
      </c>
      <c r="AC2236" s="169" t="s">
        <v>1280</v>
      </c>
      <c r="AD2236" s="170">
        <v>3202004</v>
      </c>
      <c r="AE2236" s="169" t="s">
        <v>1281</v>
      </c>
      <c r="AF2236" s="169" t="s">
        <v>1372</v>
      </c>
      <c r="AG2236" s="168" t="s">
        <v>1128</v>
      </c>
      <c r="AH2236" s="192"/>
    </row>
    <row r="2237" spans="1:34" ht="98.25" customHeight="1" x14ac:dyDescent="0.25">
      <c r="A2237" s="192"/>
      <c r="B2237" s="168" t="s">
        <v>1314</v>
      </c>
      <c r="C2237" s="168" t="s">
        <v>1414</v>
      </c>
      <c r="D2237" s="168" t="s">
        <v>1499</v>
      </c>
      <c r="E2237" s="183" t="s">
        <v>1499</v>
      </c>
      <c r="F2237" s="168" t="s">
        <v>1116</v>
      </c>
      <c r="G2237" s="183" t="s">
        <v>1158</v>
      </c>
      <c r="H2237" s="168" t="s">
        <v>1117</v>
      </c>
      <c r="I2237" s="168" t="s">
        <v>1118</v>
      </c>
      <c r="J2237" s="184">
        <v>26664000</v>
      </c>
      <c r="K2237" s="185"/>
      <c r="L2237" s="168"/>
      <c r="M2237" s="185"/>
      <c r="N2237" s="168"/>
      <c r="O2237" s="168" t="s">
        <v>1133</v>
      </c>
      <c r="P2237" s="168" t="s">
        <v>1500</v>
      </c>
      <c r="Q2237" s="168"/>
      <c r="R2237" s="168"/>
      <c r="S2237" s="168"/>
      <c r="T2237" s="168"/>
      <c r="U2237" s="168" t="s">
        <v>1215</v>
      </c>
      <c r="V2237" s="168" t="s">
        <v>1416</v>
      </c>
      <c r="W2237" s="168" t="s">
        <v>1119</v>
      </c>
      <c r="X2237" s="183" t="s">
        <v>1160</v>
      </c>
      <c r="Y2237" s="168" t="s">
        <v>363</v>
      </c>
      <c r="Z2237" s="170">
        <v>2019011000081</v>
      </c>
      <c r="AA2237" s="170" t="s">
        <v>1161</v>
      </c>
      <c r="AB2237" s="169" t="s">
        <v>1120</v>
      </c>
      <c r="AC2237" s="169" t="s">
        <v>606</v>
      </c>
      <c r="AD2237" s="170">
        <v>3299060</v>
      </c>
      <c r="AE2237" s="169" t="s">
        <v>1135</v>
      </c>
      <c r="AF2237" s="169" t="s">
        <v>607</v>
      </c>
      <c r="AG2237" s="168" t="s">
        <v>1128</v>
      </c>
      <c r="AH2237" s="192"/>
    </row>
    <row r="2238" spans="1:34" ht="98.25" customHeight="1" x14ac:dyDescent="0.25">
      <c r="A2238" s="192"/>
      <c r="B2238" s="168" t="s">
        <v>1314</v>
      </c>
      <c r="C2238" s="168" t="s">
        <v>1414</v>
      </c>
      <c r="D2238" s="168" t="s">
        <v>1499</v>
      </c>
      <c r="E2238" s="183" t="s">
        <v>1499</v>
      </c>
      <c r="F2238" s="168" t="s">
        <v>1116</v>
      </c>
      <c r="G2238" s="183" t="s">
        <v>1158</v>
      </c>
      <c r="H2238" s="168" t="s">
        <v>1117</v>
      </c>
      <c r="I2238" s="168" t="s">
        <v>1118</v>
      </c>
      <c r="J2238" s="184">
        <v>7377000</v>
      </c>
      <c r="K2238" s="185">
        <v>0</v>
      </c>
      <c r="L2238" s="168">
        <v>0</v>
      </c>
      <c r="M2238" s="185">
        <v>0</v>
      </c>
      <c r="N2238" s="168">
        <v>0</v>
      </c>
      <c r="O2238" s="168" t="s">
        <v>1133</v>
      </c>
      <c r="P2238" s="168" t="s">
        <v>1500</v>
      </c>
      <c r="Q2238" s="168">
        <v>0</v>
      </c>
      <c r="R2238" s="168">
        <v>0</v>
      </c>
      <c r="S2238" s="168">
        <v>0</v>
      </c>
      <c r="T2238" s="168">
        <v>0</v>
      </c>
      <c r="U2238" s="168" t="s">
        <v>1215</v>
      </c>
      <c r="V2238" s="168" t="s">
        <v>1416</v>
      </c>
      <c r="W2238" s="168" t="s">
        <v>1165</v>
      </c>
      <c r="X2238" s="183" t="s">
        <v>1160</v>
      </c>
      <c r="Y2238" s="168" t="s">
        <v>55</v>
      </c>
      <c r="Z2238" s="170">
        <v>2017011000179</v>
      </c>
      <c r="AA2238" s="170" t="s">
        <v>1238</v>
      </c>
      <c r="AB2238" s="169" t="s">
        <v>1166</v>
      </c>
      <c r="AC2238" s="169" t="s">
        <v>1269</v>
      </c>
      <c r="AD2238" s="170">
        <v>3202005</v>
      </c>
      <c r="AE2238" s="169" t="s">
        <v>1273</v>
      </c>
      <c r="AF2238" s="169" t="s">
        <v>1274</v>
      </c>
      <c r="AG2238" s="168" t="s">
        <v>1126</v>
      </c>
      <c r="AH2238" s="192"/>
    </row>
    <row r="2239" spans="1:34" ht="98.25" customHeight="1" x14ac:dyDescent="0.25">
      <c r="A2239" s="192"/>
      <c r="B2239" s="168" t="s">
        <v>1420</v>
      </c>
      <c r="C2239" s="168" t="s">
        <v>1414</v>
      </c>
      <c r="D2239" s="168" t="s">
        <v>1499</v>
      </c>
      <c r="E2239" s="183" t="s">
        <v>1499</v>
      </c>
      <c r="F2239" s="168" t="s">
        <v>1152</v>
      </c>
      <c r="G2239" s="183" t="s">
        <v>1158</v>
      </c>
      <c r="H2239" s="168" t="s">
        <v>1320</v>
      </c>
      <c r="I2239" s="168" t="s">
        <v>1118</v>
      </c>
      <c r="J2239" s="186">
        <v>14284414</v>
      </c>
      <c r="K2239" s="185" t="s">
        <v>1366</v>
      </c>
      <c r="L2239" s="168" t="s">
        <v>1366</v>
      </c>
      <c r="M2239" s="185" t="s">
        <v>1366</v>
      </c>
      <c r="N2239" s="168" t="s">
        <v>1366</v>
      </c>
      <c r="O2239" s="168" t="s">
        <v>1133</v>
      </c>
      <c r="P2239" s="168" t="s">
        <v>1421</v>
      </c>
      <c r="Q2239" s="168" t="s">
        <v>1159</v>
      </c>
      <c r="R2239" s="168" t="s">
        <v>1159</v>
      </c>
      <c r="S2239" s="168" t="s">
        <v>1159</v>
      </c>
      <c r="T2239" s="168" t="s">
        <v>1159</v>
      </c>
      <c r="U2239" s="168" t="s">
        <v>1215</v>
      </c>
      <c r="V2239" s="168" t="s">
        <v>1416</v>
      </c>
      <c r="W2239" s="168" t="s">
        <v>1165</v>
      </c>
      <c r="X2239" s="183" t="s">
        <v>1160</v>
      </c>
      <c r="Y2239" s="168" t="s">
        <v>55</v>
      </c>
      <c r="Z2239" s="170">
        <v>2017011000179</v>
      </c>
      <c r="AA2239" s="170" t="s">
        <v>1238</v>
      </c>
      <c r="AB2239" s="169" t="s">
        <v>1166</v>
      </c>
      <c r="AC2239" s="169" t="s">
        <v>1167</v>
      </c>
      <c r="AD2239" s="170">
        <v>3202032</v>
      </c>
      <c r="AE2239" s="169" t="s">
        <v>1217</v>
      </c>
      <c r="AF2239" s="169" t="s">
        <v>1218</v>
      </c>
      <c r="AG2239" s="168" t="s">
        <v>1150</v>
      </c>
      <c r="AH2239" s="192"/>
    </row>
    <row r="2240" spans="1:34" ht="98.25" customHeight="1" x14ac:dyDescent="0.25">
      <c r="A2240" s="192"/>
      <c r="B2240" s="168" t="s">
        <v>1314</v>
      </c>
      <c r="C2240" s="168" t="s">
        <v>1414</v>
      </c>
      <c r="D2240" s="168" t="s">
        <v>1499</v>
      </c>
      <c r="E2240" s="183" t="s">
        <v>1499</v>
      </c>
      <c r="F2240" s="168" t="s">
        <v>1152</v>
      </c>
      <c r="G2240" s="183" t="s">
        <v>1158</v>
      </c>
      <c r="H2240" s="168" t="s">
        <v>1320</v>
      </c>
      <c r="I2240" s="168" t="s">
        <v>1118</v>
      </c>
      <c r="J2240" s="186">
        <v>14173435</v>
      </c>
      <c r="K2240" s="185" t="s">
        <v>1366</v>
      </c>
      <c r="L2240" s="168" t="s">
        <v>1366</v>
      </c>
      <c r="M2240" s="185" t="s">
        <v>1366</v>
      </c>
      <c r="N2240" s="168" t="s">
        <v>1366</v>
      </c>
      <c r="O2240" s="168" t="s">
        <v>1133</v>
      </c>
      <c r="P2240" s="168" t="s">
        <v>1500</v>
      </c>
      <c r="Q2240" s="168"/>
      <c r="R2240" s="168"/>
      <c r="S2240" s="168"/>
      <c r="T2240" s="168"/>
      <c r="U2240" s="168" t="s">
        <v>1215</v>
      </c>
      <c r="V2240" s="168" t="s">
        <v>1416</v>
      </c>
      <c r="W2240" s="168" t="s">
        <v>1165</v>
      </c>
      <c r="X2240" s="183" t="s">
        <v>1160</v>
      </c>
      <c r="Y2240" s="168" t="s">
        <v>55</v>
      </c>
      <c r="Z2240" s="170">
        <v>2017011000179</v>
      </c>
      <c r="AA2240" s="170" t="s">
        <v>1238</v>
      </c>
      <c r="AB2240" s="169" t="s">
        <v>1166</v>
      </c>
      <c r="AC2240" s="169" t="s">
        <v>1167</v>
      </c>
      <c r="AD2240" s="170">
        <v>3202032</v>
      </c>
      <c r="AE2240" s="169" t="s">
        <v>1217</v>
      </c>
      <c r="AF2240" s="169" t="s">
        <v>1218</v>
      </c>
      <c r="AG2240" s="168" t="s">
        <v>1192</v>
      </c>
      <c r="AH2240" s="192"/>
    </row>
    <row r="2241" spans="1:34" ht="98.25" customHeight="1" x14ac:dyDescent="0.25">
      <c r="A2241" s="192"/>
      <c r="B2241" s="168" t="s">
        <v>1420</v>
      </c>
      <c r="C2241" s="168" t="s">
        <v>1414</v>
      </c>
      <c r="D2241" s="168" t="s">
        <v>1499</v>
      </c>
      <c r="E2241" s="183" t="s">
        <v>1499</v>
      </c>
      <c r="F2241" s="168" t="s">
        <v>1152</v>
      </c>
      <c r="G2241" s="183" t="s">
        <v>1158</v>
      </c>
      <c r="H2241" s="168" t="s">
        <v>1320</v>
      </c>
      <c r="I2241" s="168" t="s">
        <v>1118</v>
      </c>
      <c r="J2241" s="186">
        <v>39719817</v>
      </c>
      <c r="K2241" s="185"/>
      <c r="L2241" s="168"/>
      <c r="M2241" s="185"/>
      <c r="N2241" s="168"/>
      <c r="O2241" s="168" t="s">
        <v>1199</v>
      </c>
      <c r="P2241" s="168" t="s">
        <v>1436</v>
      </c>
      <c r="Q2241" s="168"/>
      <c r="R2241" s="168"/>
      <c r="S2241" s="168"/>
      <c r="T2241" s="168"/>
      <c r="U2241" s="168" t="s">
        <v>1215</v>
      </c>
      <c r="V2241" s="168" t="s">
        <v>1437</v>
      </c>
      <c r="W2241" s="168" t="s">
        <v>1165</v>
      </c>
      <c r="X2241" s="183" t="s">
        <v>1160</v>
      </c>
      <c r="Y2241" s="168" t="s">
        <v>55</v>
      </c>
      <c r="Z2241" s="170">
        <v>2017011000179</v>
      </c>
      <c r="AA2241" s="170" t="s">
        <v>1238</v>
      </c>
      <c r="AB2241" s="169" t="s">
        <v>1179</v>
      </c>
      <c r="AC2241" s="169" t="s">
        <v>1180</v>
      </c>
      <c r="AD2241" s="170">
        <v>3202008</v>
      </c>
      <c r="AE2241" s="169" t="s">
        <v>1181</v>
      </c>
      <c r="AF2241" s="169" t="s">
        <v>1319</v>
      </c>
      <c r="AG2241" s="168" t="s">
        <v>1150</v>
      </c>
      <c r="AH2241" s="192"/>
    </row>
    <row r="2242" spans="1:34" ht="98.25" customHeight="1" x14ac:dyDescent="0.25">
      <c r="A2242" s="192"/>
      <c r="B2242" s="168" t="s">
        <v>1314</v>
      </c>
      <c r="C2242" s="168" t="s">
        <v>1414</v>
      </c>
      <c r="D2242" s="168" t="s">
        <v>1499</v>
      </c>
      <c r="E2242" s="183" t="s">
        <v>1499</v>
      </c>
      <c r="F2242" s="168" t="s">
        <v>1152</v>
      </c>
      <c r="G2242" s="183" t="s">
        <v>1158</v>
      </c>
      <c r="H2242" s="168" t="s">
        <v>1320</v>
      </c>
      <c r="I2242" s="168" t="s">
        <v>1118</v>
      </c>
      <c r="J2242" s="186">
        <v>939175148</v>
      </c>
      <c r="K2242" s="185" t="s">
        <v>1159</v>
      </c>
      <c r="L2242" s="168" t="s">
        <v>1159</v>
      </c>
      <c r="M2242" s="185" t="s">
        <v>1159</v>
      </c>
      <c r="N2242" s="168" t="s">
        <v>1159</v>
      </c>
      <c r="O2242" s="168" t="s">
        <v>1159</v>
      </c>
      <c r="P2242" s="168" t="s">
        <v>1159</v>
      </c>
      <c r="Q2242" s="168" t="s">
        <v>1159</v>
      </c>
      <c r="R2242" s="168" t="s">
        <v>1159</v>
      </c>
      <c r="S2242" s="168" t="s">
        <v>1159</v>
      </c>
      <c r="T2242" s="168" t="s">
        <v>1159</v>
      </c>
      <c r="U2242" s="168" t="s">
        <v>1159</v>
      </c>
      <c r="V2242" s="168" t="s">
        <v>1159</v>
      </c>
      <c r="W2242" s="168" t="s">
        <v>1165</v>
      </c>
      <c r="X2242" s="183" t="s">
        <v>1160</v>
      </c>
      <c r="Y2242" s="168" t="s">
        <v>55</v>
      </c>
      <c r="Z2242" s="170">
        <v>2017011000179</v>
      </c>
      <c r="AA2242" s="170" t="s">
        <v>1238</v>
      </c>
      <c r="AB2242" s="169" t="s">
        <v>1179</v>
      </c>
      <c r="AC2242" s="169" t="s">
        <v>1232</v>
      </c>
      <c r="AD2242" s="170">
        <v>3202034</v>
      </c>
      <c r="AE2242" s="169" t="s">
        <v>1477</v>
      </c>
      <c r="AF2242" s="169" t="s">
        <v>1478</v>
      </c>
      <c r="AG2242" s="168" t="s">
        <v>1311</v>
      </c>
      <c r="AH2242" s="192"/>
    </row>
    <row r="2243" spans="1:34" ht="98.25" customHeight="1" x14ac:dyDescent="0.25">
      <c r="A2243" s="192"/>
      <c r="B2243" s="168" t="s">
        <v>1314</v>
      </c>
      <c r="C2243" s="168" t="s">
        <v>1414</v>
      </c>
      <c r="D2243" s="168" t="s">
        <v>1499</v>
      </c>
      <c r="E2243" s="183" t="s">
        <v>1499</v>
      </c>
      <c r="F2243" s="168" t="s">
        <v>1223</v>
      </c>
      <c r="G2243" s="183" t="s">
        <v>1312</v>
      </c>
      <c r="H2243" s="168" t="s">
        <v>1117</v>
      </c>
      <c r="I2243" s="168" t="s">
        <v>1118</v>
      </c>
      <c r="J2243" s="186">
        <v>0</v>
      </c>
      <c r="K2243" s="185" t="s">
        <v>1159</v>
      </c>
      <c r="L2243" s="168" t="s">
        <v>1159</v>
      </c>
      <c r="M2243" s="185" t="s">
        <v>1159</v>
      </c>
      <c r="N2243" s="168" t="s">
        <v>1159</v>
      </c>
      <c r="O2243" s="168" t="s">
        <v>1159</v>
      </c>
      <c r="P2243" s="168" t="s">
        <v>1159</v>
      </c>
      <c r="Q2243" s="168" t="s">
        <v>1159</v>
      </c>
      <c r="R2243" s="168" t="s">
        <v>1159</v>
      </c>
      <c r="S2243" s="168" t="s">
        <v>1159</v>
      </c>
      <c r="T2243" s="168" t="s">
        <v>1159</v>
      </c>
      <c r="U2243" s="168" t="s">
        <v>1159</v>
      </c>
      <c r="V2243" s="168" t="s">
        <v>1159</v>
      </c>
      <c r="W2243" s="168" t="s">
        <v>1165</v>
      </c>
      <c r="X2243" s="183" t="s">
        <v>1160</v>
      </c>
      <c r="Y2243" s="168" t="s">
        <v>55</v>
      </c>
      <c r="Z2243" s="170">
        <v>2017011000179</v>
      </c>
      <c r="AA2243" s="170" t="s">
        <v>1238</v>
      </c>
      <c r="AB2243" s="169" t="s">
        <v>1179</v>
      </c>
      <c r="AC2243" s="169" t="s">
        <v>1308</v>
      </c>
      <c r="AD2243" s="170">
        <v>3202033</v>
      </c>
      <c r="AE2243" s="169" t="s">
        <v>1309</v>
      </c>
      <c r="AF2243" s="169" t="s">
        <v>1310</v>
      </c>
      <c r="AG2243" s="168" t="s">
        <v>1311</v>
      </c>
      <c r="AH2243" s="192"/>
    </row>
    <row r="2244" spans="1:34" ht="98.25" customHeight="1" x14ac:dyDescent="0.25">
      <c r="A2244" s="192"/>
      <c r="B2244" s="168" t="s">
        <v>1314</v>
      </c>
      <c r="C2244" s="168" t="s">
        <v>1414</v>
      </c>
      <c r="D2244" s="168" t="s">
        <v>1499</v>
      </c>
      <c r="E2244" s="183" t="s">
        <v>1499</v>
      </c>
      <c r="F2244" s="168" t="s">
        <v>1223</v>
      </c>
      <c r="G2244" s="183" t="s">
        <v>1312</v>
      </c>
      <c r="H2244" s="168" t="s">
        <v>1117</v>
      </c>
      <c r="I2244" s="168" t="s">
        <v>1118</v>
      </c>
      <c r="J2244" s="186">
        <v>0</v>
      </c>
      <c r="K2244" s="185" t="s">
        <v>1159</v>
      </c>
      <c r="L2244" s="168" t="s">
        <v>1159</v>
      </c>
      <c r="M2244" s="185" t="s">
        <v>1159</v>
      </c>
      <c r="N2244" s="168" t="s">
        <v>1159</v>
      </c>
      <c r="O2244" s="168" t="s">
        <v>1159</v>
      </c>
      <c r="P2244" s="168" t="s">
        <v>1159</v>
      </c>
      <c r="Q2244" s="168" t="s">
        <v>1159</v>
      </c>
      <c r="R2244" s="168" t="s">
        <v>1159</v>
      </c>
      <c r="S2244" s="168" t="s">
        <v>1159</v>
      </c>
      <c r="T2244" s="168" t="s">
        <v>1159</v>
      </c>
      <c r="U2244" s="168" t="s">
        <v>1159</v>
      </c>
      <c r="V2244" s="168" t="s">
        <v>1159</v>
      </c>
      <c r="W2244" s="168" t="s">
        <v>1165</v>
      </c>
      <c r="X2244" s="183" t="s">
        <v>1160</v>
      </c>
      <c r="Y2244" s="168" t="s">
        <v>55</v>
      </c>
      <c r="Z2244" s="170">
        <v>2017011000179</v>
      </c>
      <c r="AA2244" s="170" t="s">
        <v>1238</v>
      </c>
      <c r="AB2244" s="169" t="s">
        <v>1179</v>
      </c>
      <c r="AC2244" s="169" t="s">
        <v>1232</v>
      </c>
      <c r="AD2244" s="170">
        <v>3202034</v>
      </c>
      <c r="AE2244" s="169" t="s">
        <v>1233</v>
      </c>
      <c r="AF2244" s="169" t="s">
        <v>1234</v>
      </c>
      <c r="AG2244" s="168" t="s">
        <v>1311</v>
      </c>
      <c r="AH2244" s="192"/>
    </row>
    <row r="2245" spans="1:34" ht="98.25" customHeight="1" x14ac:dyDescent="0.25">
      <c r="A2245" s="192"/>
      <c r="B2245" s="168" t="s">
        <v>1314</v>
      </c>
      <c r="C2245" s="168" t="s">
        <v>1414</v>
      </c>
      <c r="D2245" s="168" t="s">
        <v>1499</v>
      </c>
      <c r="E2245" s="183" t="s">
        <v>1499</v>
      </c>
      <c r="F2245" s="168" t="s">
        <v>1223</v>
      </c>
      <c r="G2245" s="183" t="s">
        <v>1312</v>
      </c>
      <c r="H2245" s="168" t="s">
        <v>1117</v>
      </c>
      <c r="I2245" s="168" t="s">
        <v>1118</v>
      </c>
      <c r="J2245" s="186">
        <v>7885454</v>
      </c>
      <c r="K2245" s="185"/>
      <c r="L2245" s="168"/>
      <c r="M2245" s="185"/>
      <c r="N2245" s="168"/>
      <c r="O2245" s="168"/>
      <c r="P2245" s="168"/>
      <c r="Q2245" s="168"/>
      <c r="R2245" s="168"/>
      <c r="S2245" s="168"/>
      <c r="T2245" s="168"/>
      <c r="U2245" s="168" t="s">
        <v>1215</v>
      </c>
      <c r="V2245" s="168" t="s">
        <v>1416</v>
      </c>
      <c r="W2245" s="168" t="s">
        <v>1165</v>
      </c>
      <c r="X2245" s="183" t="s">
        <v>1160</v>
      </c>
      <c r="Y2245" s="168" t="s">
        <v>55</v>
      </c>
      <c r="Z2245" s="170">
        <v>2017011000179</v>
      </c>
      <c r="AA2245" s="170" t="s">
        <v>1238</v>
      </c>
      <c r="AB2245" s="169" t="s">
        <v>1224</v>
      </c>
      <c r="AC2245" s="169" t="s">
        <v>1225</v>
      </c>
      <c r="AD2245" s="170">
        <v>3202010</v>
      </c>
      <c r="AE2245" s="169" t="s">
        <v>1226</v>
      </c>
      <c r="AF2245" s="169" t="s">
        <v>1264</v>
      </c>
      <c r="AG2245" s="168" t="s">
        <v>1151</v>
      </c>
      <c r="AH2245" s="192"/>
    </row>
    <row r="2246" spans="1:34" ht="98.25" customHeight="1" x14ac:dyDescent="0.25">
      <c r="A2246" s="192"/>
      <c r="B2246" s="168" t="s">
        <v>1314</v>
      </c>
      <c r="C2246" s="168" t="s">
        <v>1414</v>
      </c>
      <c r="D2246" s="168" t="s">
        <v>1499</v>
      </c>
      <c r="E2246" s="183" t="s">
        <v>1499</v>
      </c>
      <c r="F2246" s="168" t="s">
        <v>1223</v>
      </c>
      <c r="G2246" s="183" t="s">
        <v>1312</v>
      </c>
      <c r="H2246" s="168" t="s">
        <v>1117</v>
      </c>
      <c r="I2246" s="168" t="s">
        <v>1118</v>
      </c>
      <c r="J2246" s="186">
        <v>25659278</v>
      </c>
      <c r="K2246" s="185"/>
      <c r="L2246" s="168"/>
      <c r="M2246" s="185"/>
      <c r="N2246" s="168"/>
      <c r="O2246" s="168"/>
      <c r="P2246" s="168"/>
      <c r="Q2246" s="168"/>
      <c r="R2246" s="168"/>
      <c r="S2246" s="168"/>
      <c r="T2246" s="168"/>
      <c r="U2246" s="168" t="s">
        <v>1215</v>
      </c>
      <c r="V2246" s="168" t="s">
        <v>1416</v>
      </c>
      <c r="W2246" s="168" t="s">
        <v>1165</v>
      </c>
      <c r="X2246" s="183" t="s">
        <v>1160</v>
      </c>
      <c r="Y2246" s="168" t="s">
        <v>55</v>
      </c>
      <c r="Z2246" s="170">
        <v>2017011000179</v>
      </c>
      <c r="AA2246" s="170" t="s">
        <v>1238</v>
      </c>
      <c r="AB2246" s="169" t="s">
        <v>1224</v>
      </c>
      <c r="AC2246" s="169" t="s">
        <v>1225</v>
      </c>
      <c r="AD2246" s="170">
        <v>3202010</v>
      </c>
      <c r="AE2246" s="169" t="s">
        <v>1226</v>
      </c>
      <c r="AF2246" s="169" t="s">
        <v>1264</v>
      </c>
      <c r="AG2246" s="168" t="s">
        <v>1151</v>
      </c>
      <c r="AH2246" s="192"/>
    </row>
    <row r="2247" spans="1:34" ht="98.25" customHeight="1" x14ac:dyDescent="0.25">
      <c r="A2247" s="192"/>
      <c r="B2247" s="168" t="s">
        <v>1314</v>
      </c>
      <c r="C2247" s="168" t="s">
        <v>1414</v>
      </c>
      <c r="D2247" s="168" t="s">
        <v>1499</v>
      </c>
      <c r="E2247" s="183" t="s">
        <v>1499</v>
      </c>
      <c r="F2247" s="168" t="s">
        <v>1116</v>
      </c>
      <c r="G2247" s="183" t="s">
        <v>1158</v>
      </c>
      <c r="H2247" s="168" t="s">
        <v>1117</v>
      </c>
      <c r="I2247" s="168" t="s">
        <v>1118</v>
      </c>
      <c r="J2247" s="186">
        <v>10337066</v>
      </c>
      <c r="K2247" s="185"/>
      <c r="L2247" s="168"/>
      <c r="M2247" s="185"/>
      <c r="N2247" s="168"/>
      <c r="O2247" s="168" t="s">
        <v>1133</v>
      </c>
      <c r="P2247" s="168" t="s">
        <v>1500</v>
      </c>
      <c r="Q2247" s="168"/>
      <c r="R2247" s="168"/>
      <c r="S2247" s="168"/>
      <c r="T2247" s="168"/>
      <c r="U2247" s="168" t="s">
        <v>1215</v>
      </c>
      <c r="V2247" s="168" t="s">
        <v>1416</v>
      </c>
      <c r="W2247" s="168" t="s">
        <v>1165</v>
      </c>
      <c r="X2247" s="183" t="s">
        <v>1160</v>
      </c>
      <c r="Y2247" s="168" t="s">
        <v>55</v>
      </c>
      <c r="Z2247" s="170">
        <v>2017011000179</v>
      </c>
      <c r="AA2247" s="170" t="s">
        <v>1238</v>
      </c>
      <c r="AB2247" s="169" t="s">
        <v>1166</v>
      </c>
      <c r="AC2247" s="169" t="s">
        <v>1167</v>
      </c>
      <c r="AD2247" s="170">
        <v>3202032</v>
      </c>
      <c r="AE2247" s="169" t="s">
        <v>1217</v>
      </c>
      <c r="AF2247" s="169" t="s">
        <v>1289</v>
      </c>
      <c r="AG2247" s="168" t="s">
        <v>1151</v>
      </c>
      <c r="AH2247" s="192"/>
    </row>
    <row r="2248" spans="1:34" ht="98.25" customHeight="1" x14ac:dyDescent="0.25">
      <c r="A2248" s="192"/>
      <c r="B2248" s="168" t="s">
        <v>1314</v>
      </c>
      <c r="C2248" s="168" t="s">
        <v>1414</v>
      </c>
      <c r="D2248" s="168" t="s">
        <v>1499</v>
      </c>
      <c r="E2248" s="183" t="s">
        <v>1499</v>
      </c>
      <c r="F2248" s="168" t="s">
        <v>1223</v>
      </c>
      <c r="G2248" s="183" t="s">
        <v>1312</v>
      </c>
      <c r="H2248" s="168" t="s">
        <v>1117</v>
      </c>
      <c r="I2248" s="168" t="s">
        <v>1118</v>
      </c>
      <c r="J2248" s="186">
        <v>6000000</v>
      </c>
      <c r="K2248" s="185"/>
      <c r="L2248" s="168"/>
      <c r="M2248" s="185"/>
      <c r="N2248" s="168"/>
      <c r="O2248" s="168" t="s">
        <v>1133</v>
      </c>
      <c r="P2248" s="168" t="s">
        <v>1421</v>
      </c>
      <c r="Q2248" s="168"/>
      <c r="R2248" s="168"/>
      <c r="S2248" s="168"/>
      <c r="T2248" s="168"/>
      <c r="U2248" s="168" t="s">
        <v>1215</v>
      </c>
      <c r="V2248" s="168" t="s">
        <v>1416</v>
      </c>
      <c r="W2248" s="168" t="s">
        <v>1165</v>
      </c>
      <c r="X2248" s="183" t="s">
        <v>1160</v>
      </c>
      <c r="Y2248" s="168" t="s">
        <v>55</v>
      </c>
      <c r="Z2248" s="170">
        <v>2017011000179</v>
      </c>
      <c r="AA2248" s="170" t="s">
        <v>1238</v>
      </c>
      <c r="AB2248" s="169" t="s">
        <v>1166</v>
      </c>
      <c r="AC2248" s="169" t="s">
        <v>1167</v>
      </c>
      <c r="AD2248" s="170">
        <v>3202032</v>
      </c>
      <c r="AE2248" s="169" t="s">
        <v>1217</v>
      </c>
      <c r="AF2248" s="169" t="s">
        <v>1289</v>
      </c>
      <c r="AG2248" s="168" t="s">
        <v>1150</v>
      </c>
      <c r="AH2248" s="192"/>
    </row>
    <row r="2249" spans="1:34" ht="98.25" customHeight="1" x14ac:dyDescent="0.25">
      <c r="A2249" s="192"/>
      <c r="B2249" s="168" t="s">
        <v>1314</v>
      </c>
      <c r="C2249" s="168" t="s">
        <v>1414</v>
      </c>
      <c r="D2249" s="168" t="s">
        <v>1499</v>
      </c>
      <c r="E2249" s="183" t="s">
        <v>1499</v>
      </c>
      <c r="F2249" s="168" t="s">
        <v>1324</v>
      </c>
      <c r="G2249" s="183" t="s">
        <v>1325</v>
      </c>
      <c r="H2249" s="168" t="s">
        <v>1326</v>
      </c>
      <c r="I2249" s="168" t="s">
        <v>1118</v>
      </c>
      <c r="J2249" s="186">
        <v>44538237</v>
      </c>
      <c r="K2249" s="185"/>
      <c r="L2249" s="168"/>
      <c r="M2249" s="185"/>
      <c r="N2249" s="168"/>
      <c r="O2249" s="168" t="s">
        <v>1133</v>
      </c>
      <c r="P2249" s="168" t="s">
        <v>1327</v>
      </c>
      <c r="Q2249" s="168"/>
      <c r="R2249" s="168"/>
      <c r="S2249" s="168"/>
      <c r="T2249" s="168"/>
      <c r="U2249" s="168"/>
      <c r="V2249" s="168"/>
      <c r="W2249" s="168" t="s">
        <v>1165</v>
      </c>
      <c r="X2249" s="183" t="s">
        <v>1160</v>
      </c>
      <c r="Y2249" s="168" t="s">
        <v>1328</v>
      </c>
      <c r="Z2249" s="170">
        <v>2022011000088</v>
      </c>
      <c r="AA2249" s="170" t="s">
        <v>1329</v>
      </c>
      <c r="AB2249" s="169" t="s">
        <v>1330</v>
      </c>
      <c r="AC2249" s="169" t="s">
        <v>1269</v>
      </c>
      <c r="AD2249" s="170">
        <v>3202005</v>
      </c>
      <c r="AE2249" s="169" t="s">
        <v>1273</v>
      </c>
      <c r="AF2249" s="169" t="s">
        <v>1349</v>
      </c>
      <c r="AG2249" s="168" t="s">
        <v>1350</v>
      </c>
      <c r="AH2249" s="192"/>
    </row>
    <row r="2250" spans="1:34" ht="98.25" customHeight="1" x14ac:dyDescent="0.25">
      <c r="A2250" s="192"/>
      <c r="B2250" s="168" t="s">
        <v>1314</v>
      </c>
      <c r="C2250" s="168" t="s">
        <v>1414</v>
      </c>
      <c r="D2250" s="168" t="s">
        <v>1499</v>
      </c>
      <c r="E2250" s="183" t="s">
        <v>1499</v>
      </c>
      <c r="F2250" s="168" t="s">
        <v>1324</v>
      </c>
      <c r="G2250" s="183" t="s">
        <v>1325</v>
      </c>
      <c r="H2250" s="168" t="s">
        <v>1326</v>
      </c>
      <c r="I2250" s="168" t="s">
        <v>1118</v>
      </c>
      <c r="J2250" s="186">
        <v>7321200</v>
      </c>
      <c r="K2250" s="185"/>
      <c r="L2250" s="168"/>
      <c r="M2250" s="185"/>
      <c r="N2250" s="168"/>
      <c r="O2250" s="168" t="s">
        <v>1133</v>
      </c>
      <c r="P2250" s="168" t="s">
        <v>1327</v>
      </c>
      <c r="Q2250" s="168"/>
      <c r="R2250" s="168"/>
      <c r="S2250" s="168"/>
      <c r="T2250" s="168"/>
      <c r="U2250" s="168"/>
      <c r="V2250" s="168"/>
      <c r="W2250" s="168" t="s">
        <v>1165</v>
      </c>
      <c r="X2250" s="183" t="s">
        <v>1160</v>
      </c>
      <c r="Y2250" s="168" t="s">
        <v>1328</v>
      </c>
      <c r="Z2250" s="170">
        <v>2022011000088</v>
      </c>
      <c r="AA2250" s="170" t="s">
        <v>1329</v>
      </c>
      <c r="AB2250" s="169" t="s">
        <v>1330</v>
      </c>
      <c r="AC2250" s="169" t="s">
        <v>1269</v>
      </c>
      <c r="AD2250" s="170">
        <v>3202005</v>
      </c>
      <c r="AE2250" s="169" t="s">
        <v>1331</v>
      </c>
      <c r="AF2250" s="169" t="s">
        <v>1335</v>
      </c>
      <c r="AG2250" s="168" t="s">
        <v>1336</v>
      </c>
      <c r="AH2250" s="192"/>
    </row>
    <row r="2251" spans="1:34" ht="98.25" customHeight="1" x14ac:dyDescent="0.25">
      <c r="A2251" s="192"/>
      <c r="B2251" s="168" t="s">
        <v>1314</v>
      </c>
      <c r="C2251" s="168" t="s">
        <v>1414</v>
      </c>
      <c r="D2251" s="168" t="s">
        <v>1499</v>
      </c>
      <c r="E2251" s="183" t="s">
        <v>1499</v>
      </c>
      <c r="F2251" s="168" t="s">
        <v>1324</v>
      </c>
      <c r="G2251" s="183" t="s">
        <v>1325</v>
      </c>
      <c r="H2251" s="168" t="s">
        <v>1326</v>
      </c>
      <c r="I2251" s="168" t="s">
        <v>1118</v>
      </c>
      <c r="J2251" s="186">
        <v>17260332</v>
      </c>
      <c r="K2251" s="185"/>
      <c r="L2251" s="168"/>
      <c r="M2251" s="185"/>
      <c r="N2251" s="168"/>
      <c r="O2251" s="168" t="s">
        <v>1133</v>
      </c>
      <c r="P2251" s="168" t="s">
        <v>1327</v>
      </c>
      <c r="Q2251" s="168"/>
      <c r="R2251" s="168"/>
      <c r="S2251" s="168"/>
      <c r="T2251" s="168"/>
      <c r="U2251" s="168"/>
      <c r="V2251" s="168"/>
      <c r="W2251" s="168" t="s">
        <v>1165</v>
      </c>
      <c r="X2251" s="183" t="s">
        <v>1160</v>
      </c>
      <c r="Y2251" s="168" t="s">
        <v>1328</v>
      </c>
      <c r="Z2251" s="170">
        <v>2022011000088</v>
      </c>
      <c r="AA2251" s="170" t="s">
        <v>1329</v>
      </c>
      <c r="AB2251" s="169" t="s">
        <v>1330</v>
      </c>
      <c r="AC2251" s="169" t="s">
        <v>1269</v>
      </c>
      <c r="AD2251" s="170">
        <v>3202005</v>
      </c>
      <c r="AE2251" s="169" t="s">
        <v>1331</v>
      </c>
      <c r="AF2251" s="169" t="s">
        <v>1335</v>
      </c>
      <c r="AG2251" s="168" t="s">
        <v>1336</v>
      </c>
      <c r="AH2251" s="192"/>
    </row>
    <row r="2252" spans="1:34" ht="98.25" customHeight="1" x14ac:dyDescent="0.25">
      <c r="A2252" s="192"/>
      <c r="B2252" s="168" t="s">
        <v>1314</v>
      </c>
      <c r="C2252" s="168" t="s">
        <v>1414</v>
      </c>
      <c r="D2252" s="168" t="s">
        <v>1499</v>
      </c>
      <c r="E2252" s="183" t="s">
        <v>1499</v>
      </c>
      <c r="F2252" s="168" t="s">
        <v>1324</v>
      </c>
      <c r="G2252" s="183" t="s">
        <v>1325</v>
      </c>
      <c r="H2252" s="168" t="s">
        <v>1326</v>
      </c>
      <c r="I2252" s="168" t="s">
        <v>1118</v>
      </c>
      <c r="J2252" s="186">
        <v>45840000</v>
      </c>
      <c r="K2252" s="185"/>
      <c r="L2252" s="168"/>
      <c r="M2252" s="185"/>
      <c r="N2252" s="168"/>
      <c r="O2252" s="168" t="s">
        <v>1133</v>
      </c>
      <c r="P2252" s="168" t="s">
        <v>1327</v>
      </c>
      <c r="Q2252" s="168"/>
      <c r="R2252" s="168"/>
      <c r="S2252" s="168"/>
      <c r="T2252" s="168"/>
      <c r="U2252" s="168"/>
      <c r="V2252" s="168"/>
      <c r="W2252" s="168" t="s">
        <v>1165</v>
      </c>
      <c r="X2252" s="183" t="s">
        <v>1160</v>
      </c>
      <c r="Y2252" s="168" t="s">
        <v>1328</v>
      </c>
      <c r="Z2252" s="170">
        <v>2022011000088</v>
      </c>
      <c r="AA2252" s="170" t="s">
        <v>1329</v>
      </c>
      <c r="AB2252" s="169" t="s">
        <v>1330</v>
      </c>
      <c r="AC2252" s="169" t="s">
        <v>1269</v>
      </c>
      <c r="AD2252" s="170">
        <v>3202005</v>
      </c>
      <c r="AE2252" s="169" t="s">
        <v>1331</v>
      </c>
      <c r="AF2252" s="169" t="s">
        <v>1332</v>
      </c>
      <c r="AG2252" s="168" t="s">
        <v>1128</v>
      </c>
      <c r="AH2252" s="192"/>
    </row>
    <row r="2253" spans="1:34" ht="98.25" customHeight="1" x14ac:dyDescent="0.25">
      <c r="A2253" s="192"/>
      <c r="B2253" s="168" t="s">
        <v>1314</v>
      </c>
      <c r="C2253" s="168" t="s">
        <v>1414</v>
      </c>
      <c r="D2253" s="168" t="s">
        <v>1499</v>
      </c>
      <c r="E2253" s="183" t="s">
        <v>1499</v>
      </c>
      <c r="F2253" s="168" t="s">
        <v>1116</v>
      </c>
      <c r="G2253" s="183" t="s">
        <v>1158</v>
      </c>
      <c r="H2253" s="168" t="s">
        <v>1117</v>
      </c>
      <c r="I2253" s="168" t="s">
        <v>1118</v>
      </c>
      <c r="J2253" s="184">
        <v>32338000</v>
      </c>
      <c r="K2253" s="185"/>
      <c r="L2253" s="168"/>
      <c r="M2253" s="185"/>
      <c r="N2253" s="168"/>
      <c r="O2253" s="168" t="s">
        <v>1133</v>
      </c>
      <c r="P2253" s="168" t="s">
        <v>1500</v>
      </c>
      <c r="Q2253" s="168"/>
      <c r="R2253" s="168"/>
      <c r="S2253" s="168"/>
      <c r="T2253" s="168"/>
      <c r="U2253" s="168" t="s">
        <v>1215</v>
      </c>
      <c r="V2253" s="168" t="s">
        <v>1416</v>
      </c>
      <c r="W2253" s="168" t="s">
        <v>1119</v>
      </c>
      <c r="X2253" s="183" t="s">
        <v>1160</v>
      </c>
      <c r="Y2253" s="168" t="s">
        <v>363</v>
      </c>
      <c r="Z2253" s="170">
        <v>2019011000081</v>
      </c>
      <c r="AA2253" s="170" t="s">
        <v>1161</v>
      </c>
      <c r="AB2253" s="169" t="s">
        <v>1120</v>
      </c>
      <c r="AC2253" s="169" t="s">
        <v>606</v>
      </c>
      <c r="AD2253" s="170">
        <v>3299060</v>
      </c>
      <c r="AE2253" s="169" t="s">
        <v>1135</v>
      </c>
      <c r="AF2253" s="169" t="s">
        <v>607</v>
      </c>
      <c r="AG2253" s="168" t="s">
        <v>1128</v>
      </c>
      <c r="AH2253" s="192"/>
    </row>
    <row r="2254" spans="1:34" ht="98.25" customHeight="1" x14ac:dyDescent="0.25">
      <c r="A2254" s="192"/>
      <c r="B2254" s="168" t="s">
        <v>1314</v>
      </c>
      <c r="C2254" s="168" t="s">
        <v>1364</v>
      </c>
      <c r="D2254" s="168" t="s">
        <v>1364</v>
      </c>
      <c r="E2254" s="183" t="s">
        <v>22</v>
      </c>
      <c r="F2254" s="168" t="s">
        <v>1116</v>
      </c>
      <c r="G2254" s="183" t="s">
        <v>1158</v>
      </c>
      <c r="H2254" s="168" t="s">
        <v>1117</v>
      </c>
      <c r="I2254" s="168" t="s">
        <v>1118</v>
      </c>
      <c r="J2254" s="184">
        <v>76430705.840000004</v>
      </c>
      <c r="K2254" s="185">
        <v>0</v>
      </c>
      <c r="L2254" s="168" t="s">
        <v>1366</v>
      </c>
      <c r="M2254" s="185">
        <v>0</v>
      </c>
      <c r="N2254" s="168" t="s">
        <v>1366</v>
      </c>
      <c r="O2254" s="168" t="s">
        <v>1133</v>
      </c>
      <c r="P2254" s="168" t="s">
        <v>1501</v>
      </c>
      <c r="Q2254" s="168"/>
      <c r="R2254" s="168" t="s">
        <v>1366</v>
      </c>
      <c r="S2254" s="168"/>
      <c r="T2254" s="168" t="s">
        <v>1366</v>
      </c>
      <c r="U2254" s="168" t="s">
        <v>1215</v>
      </c>
      <c r="V2254" s="168" t="s">
        <v>1498</v>
      </c>
      <c r="W2254" s="168" t="s">
        <v>1165</v>
      </c>
      <c r="X2254" s="183" t="s">
        <v>1160</v>
      </c>
      <c r="Y2254" s="168" t="s">
        <v>55</v>
      </c>
      <c r="Z2254" s="170">
        <v>2017011000179</v>
      </c>
      <c r="AA2254" s="170" t="s">
        <v>1238</v>
      </c>
      <c r="AB2254" s="169" t="s">
        <v>1224</v>
      </c>
      <c r="AC2254" s="169" t="s">
        <v>1225</v>
      </c>
      <c r="AD2254" s="170">
        <v>3202010</v>
      </c>
      <c r="AE2254" s="169" t="s">
        <v>1226</v>
      </c>
      <c r="AF2254" s="169" t="s">
        <v>1227</v>
      </c>
      <c r="AG2254" s="168" t="s">
        <v>1128</v>
      </c>
      <c r="AH2254" s="192"/>
    </row>
    <row r="2255" spans="1:34" ht="98.25" customHeight="1" x14ac:dyDescent="0.25">
      <c r="A2255" s="192"/>
      <c r="B2255" s="168" t="s">
        <v>1314</v>
      </c>
      <c r="C2255" s="168" t="s">
        <v>1364</v>
      </c>
      <c r="D2255" s="168" t="s">
        <v>1364</v>
      </c>
      <c r="E2255" s="183" t="s">
        <v>22</v>
      </c>
      <c r="F2255" s="168" t="s">
        <v>1223</v>
      </c>
      <c r="G2255" s="183" t="s">
        <v>1312</v>
      </c>
      <c r="H2255" s="168" t="s">
        <v>1117</v>
      </c>
      <c r="I2255" s="168" t="s">
        <v>1118</v>
      </c>
      <c r="J2255" s="184">
        <v>7597289.0700000003</v>
      </c>
      <c r="K2255" s="185">
        <v>0</v>
      </c>
      <c r="L2255" s="168" t="s">
        <v>1366</v>
      </c>
      <c r="M2255" s="185">
        <v>0</v>
      </c>
      <c r="N2255" s="168" t="s">
        <v>1366</v>
      </c>
      <c r="O2255" s="168" t="s">
        <v>1133</v>
      </c>
      <c r="P2255" s="168" t="s">
        <v>1501</v>
      </c>
      <c r="Q2255" s="168"/>
      <c r="R2255" s="168" t="s">
        <v>1366</v>
      </c>
      <c r="S2255" s="168"/>
      <c r="T2255" s="168" t="s">
        <v>1366</v>
      </c>
      <c r="U2255" s="168" t="s">
        <v>1215</v>
      </c>
      <c r="V2255" s="168" t="s">
        <v>1498</v>
      </c>
      <c r="W2255" s="168" t="s">
        <v>1165</v>
      </c>
      <c r="X2255" s="183" t="s">
        <v>1160</v>
      </c>
      <c r="Y2255" s="168" t="s">
        <v>55</v>
      </c>
      <c r="Z2255" s="170">
        <v>2017011000179</v>
      </c>
      <c r="AA2255" s="170" t="s">
        <v>1238</v>
      </c>
      <c r="AB2255" s="169" t="s">
        <v>1224</v>
      </c>
      <c r="AC2255" s="169" t="s">
        <v>1225</v>
      </c>
      <c r="AD2255" s="170">
        <v>3202010</v>
      </c>
      <c r="AE2255" s="169" t="s">
        <v>1226</v>
      </c>
      <c r="AF2255" s="169" t="s">
        <v>1227</v>
      </c>
      <c r="AG2255" s="168" t="s">
        <v>1124</v>
      </c>
      <c r="AH2255" s="192"/>
    </row>
    <row r="2256" spans="1:34" ht="98.25" customHeight="1" x14ac:dyDescent="0.25">
      <c r="A2256" s="192"/>
      <c r="B2256" s="168" t="s">
        <v>1314</v>
      </c>
      <c r="C2256" s="168" t="s">
        <v>1364</v>
      </c>
      <c r="D2256" s="168" t="s">
        <v>1364</v>
      </c>
      <c r="E2256" s="183" t="s">
        <v>22</v>
      </c>
      <c r="F2256" s="168" t="s">
        <v>1116</v>
      </c>
      <c r="G2256" s="183" t="s">
        <v>1158</v>
      </c>
      <c r="H2256" s="168" t="s">
        <v>1117</v>
      </c>
      <c r="I2256" s="168" t="s">
        <v>1118</v>
      </c>
      <c r="J2256" s="184">
        <v>168047172</v>
      </c>
      <c r="K2256" s="185">
        <v>0</v>
      </c>
      <c r="L2256" s="168" t="s">
        <v>1366</v>
      </c>
      <c r="M2256" s="185">
        <v>0</v>
      </c>
      <c r="N2256" s="168" t="s">
        <v>1366</v>
      </c>
      <c r="O2256" s="168" t="s">
        <v>1133</v>
      </c>
      <c r="P2256" s="168" t="s">
        <v>1501</v>
      </c>
      <c r="Q2256" s="168"/>
      <c r="R2256" s="168" t="s">
        <v>1366</v>
      </c>
      <c r="S2256" s="168"/>
      <c r="T2256" s="168" t="s">
        <v>1366</v>
      </c>
      <c r="U2256" s="168" t="s">
        <v>1215</v>
      </c>
      <c r="V2256" s="168" t="s">
        <v>1498</v>
      </c>
      <c r="W2256" s="168" t="s">
        <v>1165</v>
      </c>
      <c r="X2256" s="183" t="s">
        <v>1160</v>
      </c>
      <c r="Y2256" s="168" t="s">
        <v>55</v>
      </c>
      <c r="Z2256" s="170">
        <v>2017011000179</v>
      </c>
      <c r="AA2256" s="170" t="s">
        <v>1238</v>
      </c>
      <c r="AB2256" s="169" t="s">
        <v>1166</v>
      </c>
      <c r="AC2256" s="169" t="s">
        <v>1167</v>
      </c>
      <c r="AD2256" s="170">
        <v>3202032</v>
      </c>
      <c r="AE2256" s="169" t="s">
        <v>1217</v>
      </c>
      <c r="AF2256" s="169" t="s">
        <v>1289</v>
      </c>
      <c r="AG2256" s="168" t="s">
        <v>1128</v>
      </c>
      <c r="AH2256" s="192"/>
    </row>
    <row r="2257" spans="1:34" ht="98.25" customHeight="1" x14ac:dyDescent="0.25">
      <c r="A2257" s="192"/>
      <c r="B2257" s="168" t="s">
        <v>1314</v>
      </c>
      <c r="C2257" s="168" t="s">
        <v>1364</v>
      </c>
      <c r="D2257" s="168" t="s">
        <v>1364</v>
      </c>
      <c r="E2257" s="183" t="s">
        <v>22</v>
      </c>
      <c r="F2257" s="168" t="s">
        <v>1223</v>
      </c>
      <c r="G2257" s="183" t="s">
        <v>1312</v>
      </c>
      <c r="H2257" s="168" t="s">
        <v>1117</v>
      </c>
      <c r="I2257" s="168" t="s">
        <v>1118</v>
      </c>
      <c r="J2257" s="184">
        <v>7597289.0700000003</v>
      </c>
      <c r="K2257" s="185">
        <v>0</v>
      </c>
      <c r="L2257" s="168" t="s">
        <v>1366</v>
      </c>
      <c r="M2257" s="185">
        <v>0</v>
      </c>
      <c r="N2257" s="168" t="s">
        <v>1366</v>
      </c>
      <c r="O2257" s="168" t="s">
        <v>1133</v>
      </c>
      <c r="P2257" s="168" t="s">
        <v>1501</v>
      </c>
      <c r="Q2257" s="168"/>
      <c r="R2257" s="168" t="s">
        <v>1366</v>
      </c>
      <c r="S2257" s="168"/>
      <c r="T2257" s="168" t="s">
        <v>1366</v>
      </c>
      <c r="U2257" s="168" t="s">
        <v>1215</v>
      </c>
      <c r="V2257" s="168" t="s">
        <v>1498</v>
      </c>
      <c r="W2257" s="168" t="s">
        <v>1165</v>
      </c>
      <c r="X2257" s="183" t="s">
        <v>1160</v>
      </c>
      <c r="Y2257" s="168" t="s">
        <v>55</v>
      </c>
      <c r="Z2257" s="170">
        <v>2017011000179</v>
      </c>
      <c r="AA2257" s="170" t="s">
        <v>1238</v>
      </c>
      <c r="AB2257" s="169" t="s">
        <v>1166</v>
      </c>
      <c r="AC2257" s="169" t="s">
        <v>1167</v>
      </c>
      <c r="AD2257" s="170">
        <v>3202032</v>
      </c>
      <c r="AE2257" s="169" t="s">
        <v>1217</v>
      </c>
      <c r="AF2257" s="169" t="s">
        <v>1289</v>
      </c>
      <c r="AG2257" s="168" t="s">
        <v>1124</v>
      </c>
      <c r="AH2257" s="192"/>
    </row>
    <row r="2258" spans="1:34" ht="98.25" customHeight="1" x14ac:dyDescent="0.25">
      <c r="A2258" s="192"/>
      <c r="B2258" s="168" t="s">
        <v>1314</v>
      </c>
      <c r="C2258" s="168" t="s">
        <v>1364</v>
      </c>
      <c r="D2258" s="168" t="s">
        <v>1364</v>
      </c>
      <c r="E2258" s="183" t="s">
        <v>22</v>
      </c>
      <c r="F2258" s="168" t="s">
        <v>1223</v>
      </c>
      <c r="G2258" s="183" t="s">
        <v>1312</v>
      </c>
      <c r="H2258" s="168" t="s">
        <v>1117</v>
      </c>
      <c r="I2258" s="168" t="s">
        <v>1118</v>
      </c>
      <c r="J2258" s="184">
        <v>0</v>
      </c>
      <c r="K2258" s="185">
        <v>0</v>
      </c>
      <c r="L2258" s="168" t="s">
        <v>1366</v>
      </c>
      <c r="M2258" s="185">
        <v>0</v>
      </c>
      <c r="N2258" s="168" t="s">
        <v>1366</v>
      </c>
      <c r="O2258" s="168" t="s">
        <v>1133</v>
      </c>
      <c r="P2258" s="168" t="s">
        <v>1501</v>
      </c>
      <c r="Q2258" s="168"/>
      <c r="R2258" s="168" t="s">
        <v>1366</v>
      </c>
      <c r="S2258" s="168"/>
      <c r="T2258" s="168" t="s">
        <v>1366</v>
      </c>
      <c r="U2258" s="168" t="s">
        <v>1215</v>
      </c>
      <c r="V2258" s="168" t="s">
        <v>1498</v>
      </c>
      <c r="W2258" s="168" t="s">
        <v>1165</v>
      </c>
      <c r="X2258" s="183" t="s">
        <v>1160</v>
      </c>
      <c r="Y2258" s="168" t="s">
        <v>55</v>
      </c>
      <c r="Z2258" s="170">
        <v>2017011000179</v>
      </c>
      <c r="AA2258" s="170" t="s">
        <v>1238</v>
      </c>
      <c r="AB2258" s="169" t="s">
        <v>1166</v>
      </c>
      <c r="AC2258" s="169" t="s">
        <v>1167</v>
      </c>
      <c r="AD2258" s="170">
        <v>3202032</v>
      </c>
      <c r="AE2258" s="169" t="s">
        <v>1217</v>
      </c>
      <c r="AF2258" s="169" t="s">
        <v>1289</v>
      </c>
      <c r="AG2258" s="168" t="s">
        <v>1126</v>
      </c>
      <c r="AH2258" s="192"/>
    </row>
    <row r="2259" spans="1:34" ht="98.25" customHeight="1" x14ac:dyDescent="0.25">
      <c r="A2259" s="192"/>
      <c r="B2259" s="168" t="s">
        <v>1314</v>
      </c>
      <c r="C2259" s="168" t="s">
        <v>1364</v>
      </c>
      <c r="D2259" s="168" t="s">
        <v>1364</v>
      </c>
      <c r="E2259" s="183" t="s">
        <v>22</v>
      </c>
      <c r="F2259" s="168" t="s">
        <v>1223</v>
      </c>
      <c r="G2259" s="183" t="s">
        <v>1312</v>
      </c>
      <c r="H2259" s="168" t="s">
        <v>1117</v>
      </c>
      <c r="I2259" s="168" t="s">
        <v>1118</v>
      </c>
      <c r="J2259" s="184">
        <v>4000000</v>
      </c>
      <c r="K2259" s="185">
        <v>0</v>
      </c>
      <c r="L2259" s="168" t="s">
        <v>1366</v>
      </c>
      <c r="M2259" s="185">
        <v>0</v>
      </c>
      <c r="N2259" s="168" t="s">
        <v>1366</v>
      </c>
      <c r="O2259" s="168" t="s">
        <v>1133</v>
      </c>
      <c r="P2259" s="168" t="s">
        <v>1501</v>
      </c>
      <c r="Q2259" s="168"/>
      <c r="R2259" s="168" t="s">
        <v>1366</v>
      </c>
      <c r="S2259" s="168"/>
      <c r="T2259" s="168" t="s">
        <v>1366</v>
      </c>
      <c r="U2259" s="168" t="s">
        <v>1215</v>
      </c>
      <c r="V2259" s="168" t="s">
        <v>1498</v>
      </c>
      <c r="W2259" s="168" t="s">
        <v>1165</v>
      </c>
      <c r="X2259" s="183" t="s">
        <v>1160</v>
      </c>
      <c r="Y2259" s="168" t="s">
        <v>55</v>
      </c>
      <c r="Z2259" s="170">
        <v>2017011000179</v>
      </c>
      <c r="AA2259" s="170" t="s">
        <v>1238</v>
      </c>
      <c r="AB2259" s="169" t="s">
        <v>1253</v>
      </c>
      <c r="AC2259" s="169" t="s">
        <v>1254</v>
      </c>
      <c r="AD2259" s="170">
        <v>3202018</v>
      </c>
      <c r="AE2259" s="169" t="s">
        <v>1255</v>
      </c>
      <c r="AF2259" s="169" t="s">
        <v>1256</v>
      </c>
      <c r="AG2259" s="168" t="s">
        <v>1147</v>
      </c>
      <c r="AH2259" s="192"/>
    </row>
    <row r="2260" spans="1:34" ht="98.25" customHeight="1" x14ac:dyDescent="0.25">
      <c r="A2260" s="192"/>
      <c r="B2260" s="168" t="s">
        <v>1314</v>
      </c>
      <c r="C2260" s="168" t="s">
        <v>1364</v>
      </c>
      <c r="D2260" s="168" t="s">
        <v>1364</v>
      </c>
      <c r="E2260" s="183" t="s">
        <v>22</v>
      </c>
      <c r="F2260" s="168" t="s">
        <v>1223</v>
      </c>
      <c r="G2260" s="183" t="s">
        <v>1312</v>
      </c>
      <c r="H2260" s="168" t="s">
        <v>1117</v>
      </c>
      <c r="I2260" s="168" t="s">
        <v>1118</v>
      </c>
      <c r="J2260" s="184">
        <v>7597289.0700000003</v>
      </c>
      <c r="K2260" s="185">
        <v>0</v>
      </c>
      <c r="L2260" s="168" t="s">
        <v>1366</v>
      </c>
      <c r="M2260" s="185">
        <v>0</v>
      </c>
      <c r="N2260" s="168" t="s">
        <v>1366</v>
      </c>
      <c r="O2260" s="168" t="s">
        <v>1133</v>
      </c>
      <c r="P2260" s="168" t="s">
        <v>1501</v>
      </c>
      <c r="Q2260" s="168"/>
      <c r="R2260" s="168" t="s">
        <v>1366</v>
      </c>
      <c r="S2260" s="168"/>
      <c r="T2260" s="168" t="s">
        <v>1366</v>
      </c>
      <c r="U2260" s="168" t="s">
        <v>1215</v>
      </c>
      <c r="V2260" s="168" t="s">
        <v>1498</v>
      </c>
      <c r="W2260" s="168" t="s">
        <v>1165</v>
      </c>
      <c r="X2260" s="183" t="s">
        <v>1160</v>
      </c>
      <c r="Y2260" s="168" t="s">
        <v>55</v>
      </c>
      <c r="Z2260" s="170">
        <v>2017011000179</v>
      </c>
      <c r="AA2260" s="170" t="s">
        <v>1238</v>
      </c>
      <c r="AB2260" s="169" t="s">
        <v>1253</v>
      </c>
      <c r="AC2260" s="169" t="s">
        <v>1254</v>
      </c>
      <c r="AD2260" s="170">
        <v>3202018</v>
      </c>
      <c r="AE2260" s="169" t="s">
        <v>1255</v>
      </c>
      <c r="AF2260" s="169" t="s">
        <v>1256</v>
      </c>
      <c r="AG2260" s="168" t="s">
        <v>1124</v>
      </c>
      <c r="AH2260" s="192"/>
    </row>
    <row r="2261" spans="1:34" ht="98.25" customHeight="1" x14ac:dyDescent="0.25">
      <c r="A2261" s="192"/>
      <c r="B2261" s="168" t="s">
        <v>1314</v>
      </c>
      <c r="C2261" s="168" t="s">
        <v>1364</v>
      </c>
      <c r="D2261" s="168" t="s">
        <v>1364</v>
      </c>
      <c r="E2261" s="183" t="s">
        <v>22</v>
      </c>
      <c r="F2261" s="168" t="s">
        <v>1223</v>
      </c>
      <c r="G2261" s="183" t="s">
        <v>1312</v>
      </c>
      <c r="H2261" s="168" t="s">
        <v>1117</v>
      </c>
      <c r="I2261" s="168" t="s">
        <v>1118</v>
      </c>
      <c r="J2261" s="184">
        <v>0</v>
      </c>
      <c r="K2261" s="185">
        <v>0</v>
      </c>
      <c r="L2261" s="168" t="s">
        <v>1366</v>
      </c>
      <c r="M2261" s="185">
        <v>0</v>
      </c>
      <c r="N2261" s="168" t="s">
        <v>1366</v>
      </c>
      <c r="O2261" s="168" t="s">
        <v>1133</v>
      </c>
      <c r="P2261" s="168" t="s">
        <v>1501</v>
      </c>
      <c r="Q2261" s="168"/>
      <c r="R2261" s="168" t="s">
        <v>1366</v>
      </c>
      <c r="S2261" s="168"/>
      <c r="T2261" s="168" t="s">
        <v>1366</v>
      </c>
      <c r="U2261" s="168" t="s">
        <v>1215</v>
      </c>
      <c r="V2261" s="168" t="s">
        <v>1498</v>
      </c>
      <c r="W2261" s="168" t="s">
        <v>1165</v>
      </c>
      <c r="X2261" s="183" t="s">
        <v>1160</v>
      </c>
      <c r="Y2261" s="168" t="s">
        <v>55</v>
      </c>
      <c r="Z2261" s="170">
        <v>2017011000179</v>
      </c>
      <c r="AA2261" s="170" t="s">
        <v>1238</v>
      </c>
      <c r="AB2261" s="169" t="s">
        <v>1253</v>
      </c>
      <c r="AC2261" s="169" t="s">
        <v>1254</v>
      </c>
      <c r="AD2261" s="170">
        <v>3202018</v>
      </c>
      <c r="AE2261" s="169" t="s">
        <v>1255</v>
      </c>
      <c r="AF2261" s="169" t="s">
        <v>1256</v>
      </c>
      <c r="AG2261" s="168" t="s">
        <v>1150</v>
      </c>
      <c r="AH2261" s="192"/>
    </row>
    <row r="2262" spans="1:34" ht="98.25" customHeight="1" x14ac:dyDescent="0.25">
      <c r="A2262" s="192"/>
      <c r="B2262" s="168" t="s">
        <v>1314</v>
      </c>
      <c r="C2262" s="168" t="s">
        <v>1364</v>
      </c>
      <c r="D2262" s="168" t="s">
        <v>1364</v>
      </c>
      <c r="E2262" s="183" t="s">
        <v>22</v>
      </c>
      <c r="F2262" s="168" t="s">
        <v>1116</v>
      </c>
      <c r="G2262" s="183" t="s">
        <v>1158</v>
      </c>
      <c r="H2262" s="168" t="s">
        <v>1117</v>
      </c>
      <c r="I2262" s="168" t="s">
        <v>1118</v>
      </c>
      <c r="J2262" s="184">
        <v>129382866</v>
      </c>
      <c r="K2262" s="185">
        <v>0</v>
      </c>
      <c r="L2262" s="168" t="s">
        <v>1366</v>
      </c>
      <c r="M2262" s="185">
        <v>0</v>
      </c>
      <c r="N2262" s="168" t="s">
        <v>1366</v>
      </c>
      <c r="O2262" s="168" t="s">
        <v>1133</v>
      </c>
      <c r="P2262" s="168" t="s">
        <v>1501</v>
      </c>
      <c r="Q2262" s="168"/>
      <c r="R2262" s="168" t="s">
        <v>1366</v>
      </c>
      <c r="S2262" s="168"/>
      <c r="T2262" s="168" t="s">
        <v>1366</v>
      </c>
      <c r="U2262" s="168" t="s">
        <v>1215</v>
      </c>
      <c r="V2262" s="168" t="s">
        <v>1498</v>
      </c>
      <c r="W2262" s="168" t="s">
        <v>1165</v>
      </c>
      <c r="X2262" s="183" t="s">
        <v>1160</v>
      </c>
      <c r="Y2262" s="168" t="s">
        <v>55</v>
      </c>
      <c r="Z2262" s="170">
        <v>2017011000179</v>
      </c>
      <c r="AA2262" s="170" t="s">
        <v>1238</v>
      </c>
      <c r="AB2262" s="169" t="s">
        <v>1166</v>
      </c>
      <c r="AC2262" s="169" t="s">
        <v>1173</v>
      </c>
      <c r="AD2262" s="170">
        <v>3202031</v>
      </c>
      <c r="AE2262" s="169" t="s">
        <v>1174</v>
      </c>
      <c r="AF2262" s="169" t="s">
        <v>1249</v>
      </c>
      <c r="AG2262" s="168" t="s">
        <v>1128</v>
      </c>
      <c r="AH2262" s="192"/>
    </row>
    <row r="2263" spans="1:34" ht="98.25" customHeight="1" x14ac:dyDescent="0.25">
      <c r="A2263" s="192"/>
      <c r="B2263" s="168" t="s">
        <v>1314</v>
      </c>
      <c r="C2263" s="168" t="s">
        <v>1364</v>
      </c>
      <c r="D2263" s="168" t="s">
        <v>1364</v>
      </c>
      <c r="E2263" s="183" t="s">
        <v>22</v>
      </c>
      <c r="F2263" s="168" t="s">
        <v>1223</v>
      </c>
      <c r="G2263" s="183" t="s">
        <v>1312</v>
      </c>
      <c r="H2263" s="168" t="s">
        <v>1117</v>
      </c>
      <c r="I2263" s="168" t="s">
        <v>1118</v>
      </c>
      <c r="J2263" s="184">
        <v>0</v>
      </c>
      <c r="K2263" s="185">
        <v>0</v>
      </c>
      <c r="L2263" s="168" t="s">
        <v>1366</v>
      </c>
      <c r="M2263" s="185">
        <v>0</v>
      </c>
      <c r="N2263" s="168" t="s">
        <v>1366</v>
      </c>
      <c r="O2263" s="168" t="s">
        <v>1133</v>
      </c>
      <c r="P2263" s="168" t="s">
        <v>1501</v>
      </c>
      <c r="Q2263" s="168"/>
      <c r="R2263" s="168" t="s">
        <v>1366</v>
      </c>
      <c r="S2263" s="168"/>
      <c r="T2263" s="168" t="s">
        <v>1366</v>
      </c>
      <c r="U2263" s="168" t="s">
        <v>1215</v>
      </c>
      <c r="V2263" s="168" t="s">
        <v>1498</v>
      </c>
      <c r="W2263" s="168" t="s">
        <v>1165</v>
      </c>
      <c r="X2263" s="183" t="s">
        <v>1160</v>
      </c>
      <c r="Y2263" s="168" t="s">
        <v>55</v>
      </c>
      <c r="Z2263" s="170">
        <v>2017011000179</v>
      </c>
      <c r="AA2263" s="170" t="s">
        <v>1238</v>
      </c>
      <c r="AB2263" s="169" t="s">
        <v>1166</v>
      </c>
      <c r="AC2263" s="169" t="s">
        <v>1173</v>
      </c>
      <c r="AD2263" s="170">
        <v>3202031</v>
      </c>
      <c r="AE2263" s="169" t="s">
        <v>1174</v>
      </c>
      <c r="AF2263" s="169" t="s">
        <v>1249</v>
      </c>
      <c r="AG2263" s="168" t="s">
        <v>1192</v>
      </c>
      <c r="AH2263" s="192"/>
    </row>
    <row r="2264" spans="1:34" ht="98.25" customHeight="1" x14ac:dyDescent="0.25">
      <c r="A2264" s="192"/>
      <c r="B2264" s="168" t="s">
        <v>1314</v>
      </c>
      <c r="C2264" s="168" t="s">
        <v>1364</v>
      </c>
      <c r="D2264" s="168" t="s">
        <v>1364</v>
      </c>
      <c r="E2264" s="183" t="s">
        <v>22</v>
      </c>
      <c r="F2264" s="168" t="s">
        <v>1223</v>
      </c>
      <c r="G2264" s="183" t="s">
        <v>1312</v>
      </c>
      <c r="H2264" s="168" t="s">
        <v>1117</v>
      </c>
      <c r="I2264" s="168" t="s">
        <v>1118</v>
      </c>
      <c r="J2264" s="184">
        <v>0</v>
      </c>
      <c r="K2264" s="185">
        <v>0</v>
      </c>
      <c r="L2264" s="168" t="s">
        <v>1366</v>
      </c>
      <c r="M2264" s="185">
        <v>0</v>
      </c>
      <c r="N2264" s="168" t="s">
        <v>1366</v>
      </c>
      <c r="O2264" s="168" t="s">
        <v>1133</v>
      </c>
      <c r="P2264" s="168" t="s">
        <v>1501</v>
      </c>
      <c r="Q2264" s="168"/>
      <c r="R2264" s="168" t="s">
        <v>1366</v>
      </c>
      <c r="S2264" s="168"/>
      <c r="T2264" s="168" t="s">
        <v>1366</v>
      </c>
      <c r="U2264" s="168" t="s">
        <v>1215</v>
      </c>
      <c r="V2264" s="168" t="s">
        <v>1498</v>
      </c>
      <c r="W2264" s="168" t="s">
        <v>1165</v>
      </c>
      <c r="X2264" s="183" t="s">
        <v>1160</v>
      </c>
      <c r="Y2264" s="168" t="s">
        <v>55</v>
      </c>
      <c r="Z2264" s="170">
        <v>2017011000179</v>
      </c>
      <c r="AA2264" s="170" t="s">
        <v>1238</v>
      </c>
      <c r="AB2264" s="169" t="s">
        <v>1166</v>
      </c>
      <c r="AC2264" s="169" t="s">
        <v>1173</v>
      </c>
      <c r="AD2264" s="170">
        <v>3202031</v>
      </c>
      <c r="AE2264" s="169" t="s">
        <v>1174</v>
      </c>
      <c r="AF2264" s="169" t="s">
        <v>1249</v>
      </c>
      <c r="AG2264" s="168" t="s">
        <v>1124</v>
      </c>
      <c r="AH2264" s="192"/>
    </row>
    <row r="2265" spans="1:34" ht="98.25" customHeight="1" x14ac:dyDescent="0.25">
      <c r="A2265" s="192"/>
      <c r="B2265" s="168" t="s">
        <v>1314</v>
      </c>
      <c r="C2265" s="168" t="s">
        <v>1364</v>
      </c>
      <c r="D2265" s="168" t="s">
        <v>1364</v>
      </c>
      <c r="E2265" s="183" t="s">
        <v>22</v>
      </c>
      <c r="F2265" s="168" t="s">
        <v>1116</v>
      </c>
      <c r="G2265" s="183" t="s">
        <v>1158</v>
      </c>
      <c r="H2265" s="168" t="s">
        <v>1117</v>
      </c>
      <c r="I2265" s="168" t="s">
        <v>1118</v>
      </c>
      <c r="J2265" s="184">
        <v>134590667.01199999</v>
      </c>
      <c r="K2265" s="185">
        <v>0</v>
      </c>
      <c r="L2265" s="168" t="s">
        <v>1366</v>
      </c>
      <c r="M2265" s="185">
        <v>0</v>
      </c>
      <c r="N2265" s="168" t="s">
        <v>1366</v>
      </c>
      <c r="O2265" s="168" t="s">
        <v>1133</v>
      </c>
      <c r="P2265" s="168" t="s">
        <v>1501</v>
      </c>
      <c r="Q2265" s="168"/>
      <c r="R2265" s="168" t="s">
        <v>1366</v>
      </c>
      <c r="S2265" s="168"/>
      <c r="T2265" s="168" t="s">
        <v>1366</v>
      </c>
      <c r="U2265" s="168" t="s">
        <v>1215</v>
      </c>
      <c r="V2265" s="168" t="s">
        <v>1498</v>
      </c>
      <c r="W2265" s="168" t="s">
        <v>1165</v>
      </c>
      <c r="X2265" s="183" t="s">
        <v>1160</v>
      </c>
      <c r="Y2265" s="168" t="s">
        <v>55</v>
      </c>
      <c r="Z2265" s="170">
        <v>2017011000179</v>
      </c>
      <c r="AA2265" s="170" t="s">
        <v>1238</v>
      </c>
      <c r="AB2265" s="169" t="s">
        <v>1166</v>
      </c>
      <c r="AC2265" s="169" t="s">
        <v>1269</v>
      </c>
      <c r="AD2265" s="170">
        <v>3202005</v>
      </c>
      <c r="AE2265" s="169" t="s">
        <v>1270</v>
      </c>
      <c r="AF2265" s="169" t="s">
        <v>1272</v>
      </c>
      <c r="AG2265" s="168" t="s">
        <v>1128</v>
      </c>
      <c r="AH2265" s="192"/>
    </row>
    <row r="2266" spans="1:34" ht="98.25" customHeight="1" x14ac:dyDescent="0.25">
      <c r="A2266" s="192"/>
      <c r="B2266" s="168" t="s">
        <v>1314</v>
      </c>
      <c r="C2266" s="168" t="s">
        <v>1364</v>
      </c>
      <c r="D2266" s="168" t="s">
        <v>1364</v>
      </c>
      <c r="E2266" s="183" t="s">
        <v>22</v>
      </c>
      <c r="F2266" s="168" t="s">
        <v>1223</v>
      </c>
      <c r="G2266" s="183" t="s">
        <v>1312</v>
      </c>
      <c r="H2266" s="168" t="s">
        <v>1117</v>
      </c>
      <c r="I2266" s="168" t="s">
        <v>1118</v>
      </c>
      <c r="J2266" s="184">
        <v>0</v>
      </c>
      <c r="K2266" s="185">
        <v>0</v>
      </c>
      <c r="L2266" s="168" t="s">
        <v>1366</v>
      </c>
      <c r="M2266" s="185">
        <v>0</v>
      </c>
      <c r="N2266" s="168" t="s">
        <v>1366</v>
      </c>
      <c r="O2266" s="168" t="s">
        <v>1133</v>
      </c>
      <c r="P2266" s="168" t="s">
        <v>1501</v>
      </c>
      <c r="Q2266" s="168"/>
      <c r="R2266" s="168" t="s">
        <v>1366</v>
      </c>
      <c r="S2266" s="168"/>
      <c r="T2266" s="168" t="s">
        <v>1366</v>
      </c>
      <c r="U2266" s="168" t="s">
        <v>1215</v>
      </c>
      <c r="V2266" s="168" t="s">
        <v>1498</v>
      </c>
      <c r="W2266" s="168" t="s">
        <v>1165</v>
      </c>
      <c r="X2266" s="183" t="s">
        <v>1160</v>
      </c>
      <c r="Y2266" s="168" t="s">
        <v>55</v>
      </c>
      <c r="Z2266" s="170">
        <v>2017011000179</v>
      </c>
      <c r="AA2266" s="170" t="s">
        <v>1238</v>
      </c>
      <c r="AB2266" s="169" t="s">
        <v>1166</v>
      </c>
      <c r="AC2266" s="169" t="s">
        <v>1269</v>
      </c>
      <c r="AD2266" s="170">
        <v>3202005</v>
      </c>
      <c r="AE2266" s="169" t="s">
        <v>1270</v>
      </c>
      <c r="AF2266" s="169" t="s">
        <v>1272</v>
      </c>
      <c r="AG2266" s="168" t="s">
        <v>1150</v>
      </c>
      <c r="AH2266" s="192"/>
    </row>
    <row r="2267" spans="1:34" ht="98.25" customHeight="1" x14ac:dyDescent="0.25">
      <c r="A2267" s="192"/>
      <c r="B2267" s="168" t="s">
        <v>1314</v>
      </c>
      <c r="C2267" s="168" t="s">
        <v>1364</v>
      </c>
      <c r="D2267" s="168" t="s">
        <v>1364</v>
      </c>
      <c r="E2267" s="183" t="s">
        <v>22</v>
      </c>
      <c r="F2267" s="168" t="s">
        <v>1223</v>
      </c>
      <c r="G2267" s="183" t="s">
        <v>1312</v>
      </c>
      <c r="H2267" s="168" t="s">
        <v>1117</v>
      </c>
      <c r="I2267" s="168" t="s">
        <v>1118</v>
      </c>
      <c r="J2267" s="184">
        <v>0</v>
      </c>
      <c r="K2267" s="185">
        <v>0</v>
      </c>
      <c r="L2267" s="168" t="s">
        <v>1366</v>
      </c>
      <c r="M2267" s="185">
        <v>0</v>
      </c>
      <c r="N2267" s="168" t="s">
        <v>1366</v>
      </c>
      <c r="O2267" s="168" t="s">
        <v>1133</v>
      </c>
      <c r="P2267" s="168" t="s">
        <v>1501</v>
      </c>
      <c r="Q2267" s="168"/>
      <c r="R2267" s="168" t="s">
        <v>1366</v>
      </c>
      <c r="S2267" s="168"/>
      <c r="T2267" s="168" t="s">
        <v>1366</v>
      </c>
      <c r="U2267" s="168" t="s">
        <v>1215</v>
      </c>
      <c r="V2267" s="168" t="s">
        <v>1498</v>
      </c>
      <c r="W2267" s="168" t="s">
        <v>1165</v>
      </c>
      <c r="X2267" s="183" t="s">
        <v>1160</v>
      </c>
      <c r="Y2267" s="168" t="s">
        <v>55</v>
      </c>
      <c r="Z2267" s="170">
        <v>2017011000179</v>
      </c>
      <c r="AA2267" s="170" t="s">
        <v>1238</v>
      </c>
      <c r="AB2267" s="169" t="s">
        <v>1166</v>
      </c>
      <c r="AC2267" s="169" t="s">
        <v>1269</v>
      </c>
      <c r="AD2267" s="170">
        <v>3202005</v>
      </c>
      <c r="AE2267" s="169" t="s">
        <v>1270</v>
      </c>
      <c r="AF2267" s="169" t="s">
        <v>1272</v>
      </c>
      <c r="AG2267" s="168" t="s">
        <v>1147</v>
      </c>
      <c r="AH2267" s="192"/>
    </row>
    <row r="2268" spans="1:34" ht="98.25" customHeight="1" x14ac:dyDescent="0.25">
      <c r="A2268" s="192"/>
      <c r="B2268" s="168" t="s">
        <v>1314</v>
      </c>
      <c r="C2268" s="168" t="s">
        <v>1364</v>
      </c>
      <c r="D2268" s="168" t="s">
        <v>1364</v>
      </c>
      <c r="E2268" s="183" t="s">
        <v>22</v>
      </c>
      <c r="F2268" s="168" t="s">
        <v>1116</v>
      </c>
      <c r="G2268" s="183" t="s">
        <v>1158</v>
      </c>
      <c r="H2268" s="168" t="s">
        <v>1117</v>
      </c>
      <c r="I2268" s="168" t="s">
        <v>1118</v>
      </c>
      <c r="J2268" s="184">
        <v>75980999.840000004</v>
      </c>
      <c r="K2268" s="185">
        <v>0</v>
      </c>
      <c r="L2268" s="168" t="s">
        <v>1366</v>
      </c>
      <c r="M2268" s="185">
        <v>0</v>
      </c>
      <c r="N2268" s="168" t="s">
        <v>1366</v>
      </c>
      <c r="O2268" s="168" t="s">
        <v>1133</v>
      </c>
      <c r="P2268" s="168" t="s">
        <v>1501</v>
      </c>
      <c r="Q2268" s="168"/>
      <c r="R2268" s="168" t="s">
        <v>1366</v>
      </c>
      <c r="S2268" s="168"/>
      <c r="T2268" s="168" t="s">
        <v>1366</v>
      </c>
      <c r="U2268" s="168" t="s">
        <v>1215</v>
      </c>
      <c r="V2268" s="168" t="s">
        <v>1498</v>
      </c>
      <c r="W2268" s="168" t="s">
        <v>1165</v>
      </c>
      <c r="X2268" s="183" t="s">
        <v>1160</v>
      </c>
      <c r="Y2268" s="168" t="s">
        <v>55</v>
      </c>
      <c r="Z2268" s="170">
        <v>2017011000179</v>
      </c>
      <c r="AA2268" s="170" t="s">
        <v>1238</v>
      </c>
      <c r="AB2268" s="169" t="s">
        <v>1179</v>
      </c>
      <c r="AC2268" s="169" t="s">
        <v>1180</v>
      </c>
      <c r="AD2268" s="170">
        <v>3202008</v>
      </c>
      <c r="AE2268" s="169" t="s">
        <v>1181</v>
      </c>
      <c r="AF2268" s="169" t="s">
        <v>1240</v>
      </c>
      <c r="AG2268" s="168" t="s">
        <v>1128</v>
      </c>
      <c r="AH2268" s="192"/>
    </row>
    <row r="2269" spans="1:34" ht="98.25" customHeight="1" x14ac:dyDescent="0.25">
      <c r="A2269" s="192"/>
      <c r="B2269" s="168" t="s">
        <v>1314</v>
      </c>
      <c r="C2269" s="168" t="s">
        <v>1364</v>
      </c>
      <c r="D2269" s="168" t="s">
        <v>1364</v>
      </c>
      <c r="E2269" s="183" t="s">
        <v>22</v>
      </c>
      <c r="F2269" s="168" t="s">
        <v>1223</v>
      </c>
      <c r="G2269" s="183" t="s">
        <v>1312</v>
      </c>
      <c r="H2269" s="168" t="s">
        <v>1117</v>
      </c>
      <c r="I2269" s="168" t="s">
        <v>1118</v>
      </c>
      <c r="J2269" s="184">
        <v>7597289.0700000003</v>
      </c>
      <c r="K2269" s="185">
        <v>0</v>
      </c>
      <c r="L2269" s="168" t="s">
        <v>1366</v>
      </c>
      <c r="M2269" s="185">
        <v>0</v>
      </c>
      <c r="N2269" s="168" t="s">
        <v>1366</v>
      </c>
      <c r="O2269" s="168" t="s">
        <v>1133</v>
      </c>
      <c r="P2269" s="168" t="s">
        <v>1501</v>
      </c>
      <c r="Q2269" s="168"/>
      <c r="R2269" s="168" t="s">
        <v>1366</v>
      </c>
      <c r="S2269" s="168"/>
      <c r="T2269" s="168" t="s">
        <v>1366</v>
      </c>
      <c r="U2269" s="168" t="s">
        <v>1215</v>
      </c>
      <c r="V2269" s="168" t="s">
        <v>1498</v>
      </c>
      <c r="W2269" s="168" t="s">
        <v>1165</v>
      </c>
      <c r="X2269" s="183" t="s">
        <v>1160</v>
      </c>
      <c r="Y2269" s="168" t="s">
        <v>55</v>
      </c>
      <c r="Z2269" s="170">
        <v>2017011000179</v>
      </c>
      <c r="AA2269" s="170" t="s">
        <v>1238</v>
      </c>
      <c r="AB2269" s="169" t="s">
        <v>1179</v>
      </c>
      <c r="AC2269" s="169" t="s">
        <v>1180</v>
      </c>
      <c r="AD2269" s="170">
        <v>3202008</v>
      </c>
      <c r="AE2269" s="169" t="s">
        <v>1181</v>
      </c>
      <c r="AF2269" s="169" t="s">
        <v>1240</v>
      </c>
      <c r="AG2269" s="168" t="s">
        <v>1124</v>
      </c>
      <c r="AH2269" s="192"/>
    </row>
    <row r="2270" spans="1:34" ht="98.25" customHeight="1" x14ac:dyDescent="0.25">
      <c r="A2270" s="192"/>
      <c r="B2270" s="168" t="s">
        <v>1314</v>
      </c>
      <c r="C2270" s="168" t="s">
        <v>1364</v>
      </c>
      <c r="D2270" s="168" t="s">
        <v>1364</v>
      </c>
      <c r="E2270" s="183" t="s">
        <v>22</v>
      </c>
      <c r="F2270" s="168" t="s">
        <v>1223</v>
      </c>
      <c r="G2270" s="183" t="s">
        <v>1312</v>
      </c>
      <c r="H2270" s="168" t="s">
        <v>1117</v>
      </c>
      <c r="I2270" s="168" t="s">
        <v>1118</v>
      </c>
      <c r="J2270" s="184">
        <v>8085000</v>
      </c>
      <c r="K2270" s="185">
        <v>0</v>
      </c>
      <c r="L2270" s="168" t="s">
        <v>1366</v>
      </c>
      <c r="M2270" s="185">
        <v>0</v>
      </c>
      <c r="N2270" s="168" t="s">
        <v>1366</v>
      </c>
      <c r="O2270" s="168" t="s">
        <v>1133</v>
      </c>
      <c r="P2270" s="168" t="s">
        <v>1501</v>
      </c>
      <c r="Q2270" s="168"/>
      <c r="R2270" s="168" t="s">
        <v>1366</v>
      </c>
      <c r="S2270" s="168"/>
      <c r="T2270" s="168" t="s">
        <v>1366</v>
      </c>
      <c r="U2270" s="168" t="s">
        <v>1215</v>
      </c>
      <c r="V2270" s="168" t="s">
        <v>1498</v>
      </c>
      <c r="W2270" s="168" t="s">
        <v>1165</v>
      </c>
      <c r="X2270" s="183" t="s">
        <v>1160</v>
      </c>
      <c r="Y2270" s="168" t="s">
        <v>55</v>
      </c>
      <c r="Z2270" s="170">
        <v>2017011000179</v>
      </c>
      <c r="AA2270" s="170" t="s">
        <v>1238</v>
      </c>
      <c r="AB2270" s="169" t="s">
        <v>1179</v>
      </c>
      <c r="AC2270" s="169" t="s">
        <v>1180</v>
      </c>
      <c r="AD2270" s="170">
        <v>3202008</v>
      </c>
      <c r="AE2270" s="169" t="s">
        <v>1181</v>
      </c>
      <c r="AF2270" s="169" t="s">
        <v>1240</v>
      </c>
      <c r="AG2270" s="168" t="s">
        <v>1192</v>
      </c>
      <c r="AH2270" s="192"/>
    </row>
    <row r="2271" spans="1:34" ht="98.25" customHeight="1" x14ac:dyDescent="0.25">
      <c r="A2271" s="192"/>
      <c r="B2271" s="168" t="s">
        <v>1314</v>
      </c>
      <c r="C2271" s="168" t="s">
        <v>1364</v>
      </c>
      <c r="D2271" s="168" t="s">
        <v>1364</v>
      </c>
      <c r="E2271" s="183" t="s">
        <v>22</v>
      </c>
      <c r="F2271" s="168" t="s">
        <v>1223</v>
      </c>
      <c r="G2271" s="183" t="s">
        <v>1312</v>
      </c>
      <c r="H2271" s="168" t="s">
        <v>1117</v>
      </c>
      <c r="I2271" s="168" t="s">
        <v>1118</v>
      </c>
      <c r="J2271" s="184">
        <v>0</v>
      </c>
      <c r="K2271" s="185">
        <v>0</v>
      </c>
      <c r="L2271" s="168" t="s">
        <v>1366</v>
      </c>
      <c r="M2271" s="185">
        <v>0</v>
      </c>
      <c r="N2271" s="168" t="s">
        <v>1366</v>
      </c>
      <c r="O2271" s="168" t="s">
        <v>1133</v>
      </c>
      <c r="P2271" s="168" t="s">
        <v>1501</v>
      </c>
      <c r="Q2271" s="168"/>
      <c r="R2271" s="168" t="s">
        <v>1366</v>
      </c>
      <c r="S2271" s="168"/>
      <c r="T2271" s="168" t="s">
        <v>1366</v>
      </c>
      <c r="U2271" s="168" t="s">
        <v>1215</v>
      </c>
      <c r="V2271" s="168" t="s">
        <v>1498</v>
      </c>
      <c r="W2271" s="168" t="s">
        <v>1165</v>
      </c>
      <c r="X2271" s="183" t="s">
        <v>1160</v>
      </c>
      <c r="Y2271" s="168" t="s">
        <v>55</v>
      </c>
      <c r="Z2271" s="170">
        <v>2017011000179</v>
      </c>
      <c r="AA2271" s="170" t="s">
        <v>1238</v>
      </c>
      <c r="AB2271" s="169" t="s">
        <v>1179</v>
      </c>
      <c r="AC2271" s="169" t="s">
        <v>1180</v>
      </c>
      <c r="AD2271" s="170">
        <v>3202008</v>
      </c>
      <c r="AE2271" s="169" t="s">
        <v>1181</v>
      </c>
      <c r="AF2271" s="169" t="s">
        <v>1240</v>
      </c>
      <c r="AG2271" s="168" t="s">
        <v>1156</v>
      </c>
      <c r="AH2271" s="192"/>
    </row>
    <row r="2272" spans="1:34" ht="98.25" customHeight="1" x14ac:dyDescent="0.25">
      <c r="A2272" s="192"/>
      <c r="B2272" s="168" t="s">
        <v>1314</v>
      </c>
      <c r="C2272" s="168" t="s">
        <v>1364</v>
      </c>
      <c r="D2272" s="168" t="s">
        <v>1364</v>
      </c>
      <c r="E2272" s="183" t="s">
        <v>22</v>
      </c>
      <c r="F2272" s="168" t="s">
        <v>1223</v>
      </c>
      <c r="G2272" s="183" t="s">
        <v>1312</v>
      </c>
      <c r="H2272" s="168" t="s">
        <v>1117</v>
      </c>
      <c r="I2272" s="168" t="s">
        <v>1118</v>
      </c>
      <c r="J2272" s="184">
        <v>0</v>
      </c>
      <c r="K2272" s="185">
        <v>0</v>
      </c>
      <c r="L2272" s="168" t="s">
        <v>1366</v>
      </c>
      <c r="M2272" s="185">
        <v>0</v>
      </c>
      <c r="N2272" s="168" t="s">
        <v>1366</v>
      </c>
      <c r="O2272" s="168" t="s">
        <v>1133</v>
      </c>
      <c r="P2272" s="168" t="s">
        <v>1501</v>
      </c>
      <c r="Q2272" s="168"/>
      <c r="R2272" s="168" t="s">
        <v>1366</v>
      </c>
      <c r="S2272" s="168"/>
      <c r="T2272" s="168" t="s">
        <v>1366</v>
      </c>
      <c r="U2272" s="168" t="s">
        <v>1215</v>
      </c>
      <c r="V2272" s="168" t="s">
        <v>1498</v>
      </c>
      <c r="W2272" s="168" t="s">
        <v>1165</v>
      </c>
      <c r="X2272" s="183" t="s">
        <v>1160</v>
      </c>
      <c r="Y2272" s="168" t="s">
        <v>55</v>
      </c>
      <c r="Z2272" s="170">
        <v>2017011000179</v>
      </c>
      <c r="AA2272" s="170" t="s">
        <v>1238</v>
      </c>
      <c r="AB2272" s="169" t="s">
        <v>1179</v>
      </c>
      <c r="AC2272" s="169" t="s">
        <v>1180</v>
      </c>
      <c r="AD2272" s="170">
        <v>3202008</v>
      </c>
      <c r="AE2272" s="169" t="s">
        <v>1181</v>
      </c>
      <c r="AF2272" s="169" t="s">
        <v>1240</v>
      </c>
      <c r="AG2272" s="168" t="s">
        <v>1156</v>
      </c>
      <c r="AH2272" s="192"/>
    </row>
    <row r="2273" spans="1:34" ht="98.25" customHeight="1" x14ac:dyDescent="0.25">
      <c r="A2273" s="192"/>
      <c r="B2273" s="168" t="s">
        <v>1314</v>
      </c>
      <c r="C2273" s="168" t="s">
        <v>1364</v>
      </c>
      <c r="D2273" s="168" t="s">
        <v>1364</v>
      </c>
      <c r="E2273" s="183" t="s">
        <v>22</v>
      </c>
      <c r="F2273" s="168" t="s">
        <v>1116</v>
      </c>
      <c r="G2273" s="183" t="s">
        <v>1158</v>
      </c>
      <c r="H2273" s="168" t="s">
        <v>1117</v>
      </c>
      <c r="I2273" s="168" t="s">
        <v>1118</v>
      </c>
      <c r="J2273" s="184">
        <v>128672272.26000001</v>
      </c>
      <c r="K2273" s="185">
        <v>56015723.939999998</v>
      </c>
      <c r="L2273" s="168" t="s">
        <v>1502</v>
      </c>
      <c r="M2273" s="185">
        <v>0</v>
      </c>
      <c r="N2273" s="168" t="s">
        <v>1366</v>
      </c>
      <c r="O2273" s="168" t="s">
        <v>1133</v>
      </c>
      <c r="P2273" s="168" t="s">
        <v>1501</v>
      </c>
      <c r="Q2273" s="168"/>
      <c r="R2273" s="168" t="s">
        <v>1366</v>
      </c>
      <c r="S2273" s="168"/>
      <c r="T2273" s="168" t="s">
        <v>1366</v>
      </c>
      <c r="U2273" s="168" t="s">
        <v>1215</v>
      </c>
      <c r="V2273" s="168" t="s">
        <v>1498</v>
      </c>
      <c r="W2273" s="168" t="s">
        <v>1119</v>
      </c>
      <c r="X2273" s="183" t="s">
        <v>1160</v>
      </c>
      <c r="Y2273" s="168" t="s">
        <v>363</v>
      </c>
      <c r="Z2273" s="170">
        <v>2019011000081</v>
      </c>
      <c r="AA2273" s="170" t="s">
        <v>1161</v>
      </c>
      <c r="AB2273" s="169" t="s">
        <v>1120</v>
      </c>
      <c r="AC2273" s="169" t="s">
        <v>1121</v>
      </c>
      <c r="AD2273" s="170">
        <v>3299054</v>
      </c>
      <c r="AE2273" s="169" t="s">
        <v>1122</v>
      </c>
      <c r="AF2273" s="169" t="s">
        <v>1123</v>
      </c>
      <c r="AG2273" s="168" t="s">
        <v>1128</v>
      </c>
      <c r="AH2273" s="192"/>
    </row>
    <row r="2274" spans="1:34" ht="98.25" customHeight="1" x14ac:dyDescent="0.25">
      <c r="A2274" s="192"/>
      <c r="B2274" s="168" t="s">
        <v>1314</v>
      </c>
      <c r="C2274" s="168" t="s">
        <v>1364</v>
      </c>
      <c r="D2274" s="168" t="s">
        <v>1364</v>
      </c>
      <c r="E2274" s="183" t="s">
        <v>22</v>
      </c>
      <c r="F2274" s="168" t="s">
        <v>1116</v>
      </c>
      <c r="G2274" s="183" t="s">
        <v>1158</v>
      </c>
      <c r="H2274" s="168" t="s">
        <v>1117</v>
      </c>
      <c r="I2274" s="168" t="s">
        <v>1118</v>
      </c>
      <c r="J2274" s="184">
        <v>62681220.630000003</v>
      </c>
      <c r="K2274" s="185"/>
      <c r="L2274" s="168" t="s">
        <v>1366</v>
      </c>
      <c r="M2274" s="185">
        <v>39888048.829999998</v>
      </c>
      <c r="N2274" s="168">
        <v>55821</v>
      </c>
      <c r="O2274" s="168" t="s">
        <v>1133</v>
      </c>
      <c r="P2274" s="168" t="s">
        <v>1501</v>
      </c>
      <c r="Q2274" s="168"/>
      <c r="R2274" s="168" t="s">
        <v>1366</v>
      </c>
      <c r="S2274" s="168"/>
      <c r="T2274" s="168" t="s">
        <v>1366</v>
      </c>
      <c r="U2274" s="168" t="s">
        <v>1215</v>
      </c>
      <c r="V2274" s="168" t="s">
        <v>1498</v>
      </c>
      <c r="W2274" s="168" t="s">
        <v>1119</v>
      </c>
      <c r="X2274" s="183" t="s">
        <v>1160</v>
      </c>
      <c r="Y2274" s="168" t="s">
        <v>363</v>
      </c>
      <c r="Z2274" s="170">
        <v>2019011000081</v>
      </c>
      <c r="AA2274" s="170" t="s">
        <v>1161</v>
      </c>
      <c r="AB2274" s="169" t="s">
        <v>1120</v>
      </c>
      <c r="AC2274" s="169" t="s">
        <v>1121</v>
      </c>
      <c r="AD2274" s="170">
        <v>3299054</v>
      </c>
      <c r="AE2274" s="169" t="s">
        <v>1122</v>
      </c>
      <c r="AF2274" s="169" t="s">
        <v>1125</v>
      </c>
      <c r="AG2274" s="168" t="s">
        <v>1128</v>
      </c>
      <c r="AH2274" s="192"/>
    </row>
    <row r="2275" spans="1:34" ht="98.25" customHeight="1" x14ac:dyDescent="0.25">
      <c r="A2275" s="192"/>
      <c r="B2275" s="168" t="s">
        <v>1314</v>
      </c>
      <c r="C2275" s="168" t="s">
        <v>1364</v>
      </c>
      <c r="D2275" s="168" t="s">
        <v>1364</v>
      </c>
      <c r="E2275" s="183" t="s">
        <v>22</v>
      </c>
      <c r="F2275" s="168" t="s">
        <v>1116</v>
      </c>
      <c r="G2275" s="183" t="s">
        <v>1158</v>
      </c>
      <c r="H2275" s="168" t="s">
        <v>1117</v>
      </c>
      <c r="I2275" s="168" t="s">
        <v>1118</v>
      </c>
      <c r="J2275" s="184">
        <v>0</v>
      </c>
      <c r="K2275" s="185">
        <v>0</v>
      </c>
      <c r="L2275" s="168" t="s">
        <v>1366</v>
      </c>
      <c r="M2275" s="185">
        <v>0</v>
      </c>
      <c r="N2275" s="168" t="s">
        <v>1366</v>
      </c>
      <c r="O2275" s="168" t="s">
        <v>1133</v>
      </c>
      <c r="P2275" s="168" t="s">
        <v>1501</v>
      </c>
      <c r="Q2275" s="168"/>
      <c r="R2275" s="168" t="s">
        <v>1366</v>
      </c>
      <c r="S2275" s="168"/>
      <c r="T2275" s="168" t="s">
        <v>1366</v>
      </c>
      <c r="U2275" s="168" t="s">
        <v>1215</v>
      </c>
      <c r="V2275" s="168" t="s">
        <v>1498</v>
      </c>
      <c r="W2275" s="168" t="s">
        <v>1119</v>
      </c>
      <c r="X2275" s="183" t="s">
        <v>1160</v>
      </c>
      <c r="Y2275" s="168" t="s">
        <v>363</v>
      </c>
      <c r="Z2275" s="170">
        <v>2019011000081</v>
      </c>
      <c r="AA2275" s="170" t="s">
        <v>1161</v>
      </c>
      <c r="AB2275" s="169" t="s">
        <v>1120</v>
      </c>
      <c r="AC2275" s="169" t="s">
        <v>606</v>
      </c>
      <c r="AD2275" s="170">
        <v>3299060</v>
      </c>
      <c r="AE2275" s="169" t="s">
        <v>1135</v>
      </c>
      <c r="AF2275" s="169" t="s">
        <v>1207</v>
      </c>
      <c r="AG2275" s="168" t="s">
        <v>1151</v>
      </c>
      <c r="AH2275" s="192"/>
    </row>
    <row r="2276" spans="1:34" ht="98.25" customHeight="1" x14ac:dyDescent="0.25">
      <c r="A2276" s="192"/>
      <c r="B2276" s="168" t="s">
        <v>1314</v>
      </c>
      <c r="C2276" s="168" t="s">
        <v>1364</v>
      </c>
      <c r="D2276" s="168" t="s">
        <v>1364</v>
      </c>
      <c r="E2276" s="183" t="s">
        <v>22</v>
      </c>
      <c r="F2276" s="168" t="s">
        <v>1116</v>
      </c>
      <c r="G2276" s="183" t="s">
        <v>1158</v>
      </c>
      <c r="H2276" s="168" t="s">
        <v>1117</v>
      </c>
      <c r="I2276" s="168" t="s">
        <v>1118</v>
      </c>
      <c r="J2276" s="184">
        <v>2591500</v>
      </c>
      <c r="K2276" s="185">
        <v>0</v>
      </c>
      <c r="L2276" s="168" t="s">
        <v>1366</v>
      </c>
      <c r="M2276" s="185">
        <v>0</v>
      </c>
      <c r="N2276" s="168" t="s">
        <v>1366</v>
      </c>
      <c r="O2276" s="168" t="s">
        <v>1133</v>
      </c>
      <c r="P2276" s="168" t="s">
        <v>1501</v>
      </c>
      <c r="Q2276" s="168"/>
      <c r="R2276" s="168" t="s">
        <v>1366</v>
      </c>
      <c r="S2276" s="168"/>
      <c r="T2276" s="168" t="s">
        <v>1366</v>
      </c>
      <c r="U2276" s="168" t="s">
        <v>1215</v>
      </c>
      <c r="V2276" s="168" t="s">
        <v>1498</v>
      </c>
      <c r="W2276" s="168" t="s">
        <v>1119</v>
      </c>
      <c r="X2276" s="183" t="s">
        <v>1160</v>
      </c>
      <c r="Y2276" s="168" t="s">
        <v>363</v>
      </c>
      <c r="Z2276" s="170">
        <v>2019011000081</v>
      </c>
      <c r="AA2276" s="170" t="s">
        <v>1161</v>
      </c>
      <c r="AB2276" s="169" t="s">
        <v>1120</v>
      </c>
      <c r="AC2276" s="169" t="s">
        <v>606</v>
      </c>
      <c r="AD2276" s="170">
        <v>3299060</v>
      </c>
      <c r="AE2276" s="169" t="s">
        <v>1135</v>
      </c>
      <c r="AF2276" s="169" t="s">
        <v>607</v>
      </c>
      <c r="AG2276" s="168" t="s">
        <v>1192</v>
      </c>
      <c r="AH2276" s="192"/>
    </row>
    <row r="2277" spans="1:34" ht="98.25" customHeight="1" x14ac:dyDescent="0.25">
      <c r="A2277" s="192"/>
      <c r="B2277" s="168" t="s">
        <v>1314</v>
      </c>
      <c r="C2277" s="168" t="s">
        <v>1364</v>
      </c>
      <c r="D2277" s="168" t="s">
        <v>1364</v>
      </c>
      <c r="E2277" s="183" t="s">
        <v>22</v>
      </c>
      <c r="F2277" s="168" t="s">
        <v>1116</v>
      </c>
      <c r="G2277" s="183" t="s">
        <v>1158</v>
      </c>
      <c r="H2277" s="168" t="s">
        <v>1117</v>
      </c>
      <c r="I2277" s="168" t="s">
        <v>1118</v>
      </c>
      <c r="J2277" s="184">
        <v>9141636</v>
      </c>
      <c r="K2277" s="185">
        <v>0</v>
      </c>
      <c r="L2277" s="168" t="s">
        <v>1366</v>
      </c>
      <c r="M2277" s="185">
        <v>0</v>
      </c>
      <c r="N2277" s="168" t="s">
        <v>1366</v>
      </c>
      <c r="O2277" s="168" t="s">
        <v>1133</v>
      </c>
      <c r="P2277" s="168" t="s">
        <v>1501</v>
      </c>
      <c r="Q2277" s="168"/>
      <c r="R2277" s="168" t="s">
        <v>1366</v>
      </c>
      <c r="S2277" s="168"/>
      <c r="T2277" s="168" t="s">
        <v>1366</v>
      </c>
      <c r="U2277" s="168" t="s">
        <v>1215</v>
      </c>
      <c r="V2277" s="168" t="s">
        <v>1498</v>
      </c>
      <c r="W2277" s="168" t="s">
        <v>1119</v>
      </c>
      <c r="X2277" s="183" t="s">
        <v>1160</v>
      </c>
      <c r="Y2277" s="168" t="s">
        <v>363</v>
      </c>
      <c r="Z2277" s="170">
        <v>2019011000081</v>
      </c>
      <c r="AA2277" s="170" t="s">
        <v>1161</v>
      </c>
      <c r="AB2277" s="169" t="s">
        <v>1120</v>
      </c>
      <c r="AC2277" s="169" t="s">
        <v>606</v>
      </c>
      <c r="AD2277" s="170">
        <v>3299060</v>
      </c>
      <c r="AE2277" s="169" t="s">
        <v>1135</v>
      </c>
      <c r="AF2277" s="169" t="s">
        <v>607</v>
      </c>
      <c r="AG2277" s="168" t="s">
        <v>1137</v>
      </c>
      <c r="AH2277" s="192"/>
    </row>
    <row r="2278" spans="1:34" ht="98.25" customHeight="1" x14ac:dyDescent="0.25">
      <c r="A2278" s="192"/>
      <c r="B2278" s="168" t="s">
        <v>1314</v>
      </c>
      <c r="C2278" s="168" t="s">
        <v>1364</v>
      </c>
      <c r="D2278" s="168" t="s">
        <v>1364</v>
      </c>
      <c r="E2278" s="183" t="s">
        <v>22</v>
      </c>
      <c r="F2278" s="168" t="s">
        <v>1116</v>
      </c>
      <c r="G2278" s="183" t="s">
        <v>1158</v>
      </c>
      <c r="H2278" s="168" t="s">
        <v>1117</v>
      </c>
      <c r="I2278" s="168" t="s">
        <v>1118</v>
      </c>
      <c r="J2278" s="184">
        <v>27828830</v>
      </c>
      <c r="K2278" s="185">
        <v>0</v>
      </c>
      <c r="L2278" s="168" t="s">
        <v>1366</v>
      </c>
      <c r="M2278" s="185">
        <v>0</v>
      </c>
      <c r="N2278" s="168" t="s">
        <v>1366</v>
      </c>
      <c r="O2278" s="168" t="s">
        <v>1133</v>
      </c>
      <c r="P2278" s="168" t="s">
        <v>1501</v>
      </c>
      <c r="Q2278" s="168"/>
      <c r="R2278" s="168" t="s">
        <v>1366</v>
      </c>
      <c r="S2278" s="168"/>
      <c r="T2278" s="168" t="s">
        <v>1366</v>
      </c>
      <c r="U2278" s="168" t="s">
        <v>1215</v>
      </c>
      <c r="V2278" s="168" t="s">
        <v>1498</v>
      </c>
      <c r="W2278" s="168" t="s">
        <v>1119</v>
      </c>
      <c r="X2278" s="183" t="s">
        <v>1160</v>
      </c>
      <c r="Y2278" s="168" t="s">
        <v>363</v>
      </c>
      <c r="Z2278" s="170">
        <v>2019011000081</v>
      </c>
      <c r="AA2278" s="170" t="s">
        <v>1161</v>
      </c>
      <c r="AB2278" s="169" t="s">
        <v>1120</v>
      </c>
      <c r="AC2278" s="169" t="s">
        <v>606</v>
      </c>
      <c r="AD2278" s="170">
        <v>3299060</v>
      </c>
      <c r="AE2278" s="169" t="s">
        <v>1135</v>
      </c>
      <c r="AF2278" s="169" t="s">
        <v>607</v>
      </c>
      <c r="AG2278" s="168" t="s">
        <v>1124</v>
      </c>
      <c r="AH2278" s="192"/>
    </row>
    <row r="2279" spans="1:34" ht="98.25" customHeight="1" x14ac:dyDescent="0.25">
      <c r="A2279" s="192"/>
      <c r="B2279" s="168" t="s">
        <v>1314</v>
      </c>
      <c r="C2279" s="168" t="s">
        <v>1364</v>
      </c>
      <c r="D2279" s="168" t="s">
        <v>1364</v>
      </c>
      <c r="E2279" s="183" t="s">
        <v>22</v>
      </c>
      <c r="F2279" s="168" t="s">
        <v>1116</v>
      </c>
      <c r="G2279" s="183" t="s">
        <v>1158</v>
      </c>
      <c r="H2279" s="168" t="s">
        <v>1117</v>
      </c>
      <c r="I2279" s="168" t="s">
        <v>1118</v>
      </c>
      <c r="J2279" s="184">
        <v>20927741</v>
      </c>
      <c r="K2279" s="185">
        <v>0</v>
      </c>
      <c r="L2279" s="168" t="s">
        <v>1366</v>
      </c>
      <c r="M2279" s="185">
        <v>0</v>
      </c>
      <c r="N2279" s="168" t="s">
        <v>1366</v>
      </c>
      <c r="O2279" s="168" t="s">
        <v>1133</v>
      </c>
      <c r="P2279" s="168" t="s">
        <v>1501</v>
      </c>
      <c r="Q2279" s="168"/>
      <c r="R2279" s="168" t="s">
        <v>1366</v>
      </c>
      <c r="S2279" s="168"/>
      <c r="T2279" s="168" t="s">
        <v>1366</v>
      </c>
      <c r="U2279" s="168" t="s">
        <v>1215</v>
      </c>
      <c r="V2279" s="168" t="s">
        <v>1498</v>
      </c>
      <c r="W2279" s="168" t="s">
        <v>1119</v>
      </c>
      <c r="X2279" s="183" t="s">
        <v>1160</v>
      </c>
      <c r="Y2279" s="168" t="s">
        <v>363</v>
      </c>
      <c r="Z2279" s="170">
        <v>2019011000081</v>
      </c>
      <c r="AA2279" s="170" t="s">
        <v>1161</v>
      </c>
      <c r="AB2279" s="169" t="s">
        <v>1120</v>
      </c>
      <c r="AC2279" s="169" t="s">
        <v>606</v>
      </c>
      <c r="AD2279" s="170">
        <v>3299060</v>
      </c>
      <c r="AE2279" s="169" t="s">
        <v>1135</v>
      </c>
      <c r="AF2279" s="169" t="s">
        <v>607</v>
      </c>
      <c r="AG2279" s="168" t="s">
        <v>1126</v>
      </c>
      <c r="AH2279" s="192"/>
    </row>
    <row r="2280" spans="1:34" ht="98.25" customHeight="1" x14ac:dyDescent="0.25">
      <c r="A2280" s="192"/>
      <c r="B2280" s="168" t="s">
        <v>1314</v>
      </c>
      <c r="C2280" s="168" t="s">
        <v>1364</v>
      </c>
      <c r="D2280" s="168" t="s">
        <v>1364</v>
      </c>
      <c r="E2280" s="183" t="s">
        <v>22</v>
      </c>
      <c r="F2280" s="168" t="s">
        <v>1116</v>
      </c>
      <c r="G2280" s="183" t="s">
        <v>1158</v>
      </c>
      <c r="H2280" s="168" t="s">
        <v>1117</v>
      </c>
      <c r="I2280" s="168" t="s">
        <v>1118</v>
      </c>
      <c r="J2280" s="184">
        <v>90480800</v>
      </c>
      <c r="K2280" s="185">
        <v>0</v>
      </c>
      <c r="L2280" s="168" t="s">
        <v>1366</v>
      </c>
      <c r="M2280" s="185">
        <v>0</v>
      </c>
      <c r="N2280" s="168" t="s">
        <v>1366</v>
      </c>
      <c r="O2280" s="168" t="s">
        <v>1133</v>
      </c>
      <c r="P2280" s="168" t="s">
        <v>1501</v>
      </c>
      <c r="Q2280" s="168"/>
      <c r="R2280" s="168" t="s">
        <v>1366</v>
      </c>
      <c r="S2280" s="168"/>
      <c r="T2280" s="168" t="s">
        <v>1366</v>
      </c>
      <c r="U2280" s="168" t="s">
        <v>1215</v>
      </c>
      <c r="V2280" s="168" t="s">
        <v>1498</v>
      </c>
      <c r="W2280" s="168" t="s">
        <v>1119</v>
      </c>
      <c r="X2280" s="183" t="s">
        <v>1160</v>
      </c>
      <c r="Y2280" s="168" t="s">
        <v>363</v>
      </c>
      <c r="Z2280" s="170">
        <v>2019011000081</v>
      </c>
      <c r="AA2280" s="170" t="s">
        <v>1161</v>
      </c>
      <c r="AB2280" s="169" t="s">
        <v>1120</v>
      </c>
      <c r="AC2280" s="169" t="s">
        <v>606</v>
      </c>
      <c r="AD2280" s="170">
        <v>3299060</v>
      </c>
      <c r="AE2280" s="169" t="s">
        <v>1135</v>
      </c>
      <c r="AF2280" s="169" t="s">
        <v>607</v>
      </c>
      <c r="AG2280" s="168" t="s">
        <v>1128</v>
      </c>
      <c r="AH2280" s="192"/>
    </row>
    <row r="2281" spans="1:34" ht="98.25" customHeight="1" x14ac:dyDescent="0.25">
      <c r="A2281" s="192"/>
      <c r="B2281" s="168" t="s">
        <v>1314</v>
      </c>
      <c r="C2281" s="168" t="s">
        <v>1364</v>
      </c>
      <c r="D2281" s="168" t="s">
        <v>1364</v>
      </c>
      <c r="E2281" s="183" t="s">
        <v>22</v>
      </c>
      <c r="F2281" s="168" t="s">
        <v>1116</v>
      </c>
      <c r="G2281" s="183" t="s">
        <v>1158</v>
      </c>
      <c r="H2281" s="168" t="s">
        <v>1117</v>
      </c>
      <c r="I2281" s="168" t="s">
        <v>1118</v>
      </c>
      <c r="J2281" s="184">
        <v>0</v>
      </c>
      <c r="K2281" s="185"/>
      <c r="L2281" s="168" t="s">
        <v>1366</v>
      </c>
      <c r="M2281" s="185">
        <v>11896500</v>
      </c>
      <c r="N2281" s="168">
        <v>55821</v>
      </c>
      <c r="O2281" s="168" t="s">
        <v>1133</v>
      </c>
      <c r="P2281" s="168" t="s">
        <v>1501</v>
      </c>
      <c r="Q2281" s="168"/>
      <c r="R2281" s="168" t="s">
        <v>1366</v>
      </c>
      <c r="S2281" s="168"/>
      <c r="T2281" s="168" t="s">
        <v>1366</v>
      </c>
      <c r="U2281" s="168" t="s">
        <v>1215</v>
      </c>
      <c r="V2281" s="168" t="s">
        <v>1498</v>
      </c>
      <c r="W2281" s="168" t="s">
        <v>1119</v>
      </c>
      <c r="X2281" s="183" t="s">
        <v>1160</v>
      </c>
      <c r="Y2281" s="168" t="s">
        <v>363</v>
      </c>
      <c r="Z2281" s="170">
        <v>2019011000081</v>
      </c>
      <c r="AA2281" s="170" t="s">
        <v>1161</v>
      </c>
      <c r="AB2281" s="169" t="s">
        <v>1120</v>
      </c>
      <c r="AC2281" s="169" t="s">
        <v>606</v>
      </c>
      <c r="AD2281" s="170">
        <v>3299060</v>
      </c>
      <c r="AE2281" s="169" t="s">
        <v>1135</v>
      </c>
      <c r="AF2281" s="169" t="s">
        <v>607</v>
      </c>
      <c r="AG2281" s="168" t="s">
        <v>1147</v>
      </c>
      <c r="AH2281" s="192"/>
    </row>
    <row r="2282" spans="1:34" ht="98.25" customHeight="1" x14ac:dyDescent="0.25">
      <c r="A2282" s="192"/>
      <c r="B2282" s="168" t="s">
        <v>1314</v>
      </c>
      <c r="C2282" s="168" t="s">
        <v>1364</v>
      </c>
      <c r="D2282" s="168" t="s">
        <v>1364</v>
      </c>
      <c r="E2282" s="183" t="s">
        <v>22</v>
      </c>
      <c r="F2282" s="168" t="s">
        <v>1116</v>
      </c>
      <c r="G2282" s="183" t="s">
        <v>1158</v>
      </c>
      <c r="H2282" s="168" t="s">
        <v>1117</v>
      </c>
      <c r="I2282" s="168" t="s">
        <v>1118</v>
      </c>
      <c r="J2282" s="184">
        <v>533773464.25999999</v>
      </c>
      <c r="K2282" s="185">
        <v>0</v>
      </c>
      <c r="L2282" s="168" t="s">
        <v>1366</v>
      </c>
      <c r="M2282" s="185">
        <v>96526081.260000005</v>
      </c>
      <c r="N2282" s="168">
        <v>55821</v>
      </c>
      <c r="O2282" s="168" t="s">
        <v>1133</v>
      </c>
      <c r="P2282" s="168" t="s">
        <v>1501</v>
      </c>
      <c r="Q2282" s="168"/>
      <c r="R2282" s="168" t="s">
        <v>1366</v>
      </c>
      <c r="S2282" s="168"/>
      <c r="T2282" s="168" t="s">
        <v>1366</v>
      </c>
      <c r="U2282" s="168" t="s">
        <v>1215</v>
      </c>
      <c r="V2282" s="168" t="s">
        <v>1498</v>
      </c>
      <c r="W2282" s="168" t="s">
        <v>1119</v>
      </c>
      <c r="X2282" s="183" t="s">
        <v>1160</v>
      </c>
      <c r="Y2282" s="168" t="s">
        <v>363</v>
      </c>
      <c r="Z2282" s="170">
        <v>2019011000081</v>
      </c>
      <c r="AA2282" s="170" t="s">
        <v>1161</v>
      </c>
      <c r="AB2282" s="169" t="s">
        <v>1120</v>
      </c>
      <c r="AC2282" s="169" t="s">
        <v>606</v>
      </c>
      <c r="AD2282" s="170">
        <v>3299060</v>
      </c>
      <c r="AE2282" s="169" t="s">
        <v>1135</v>
      </c>
      <c r="AF2282" s="169" t="s">
        <v>607</v>
      </c>
      <c r="AG2282" s="168" t="s">
        <v>1128</v>
      </c>
      <c r="AH2282" s="192"/>
    </row>
    <row r="2283" spans="1:34" ht="98.25" customHeight="1" x14ac:dyDescent="0.25">
      <c r="A2283" s="192"/>
      <c r="B2283" s="168" t="s">
        <v>1314</v>
      </c>
      <c r="C2283" s="168" t="s">
        <v>1364</v>
      </c>
      <c r="D2283" s="168" t="s">
        <v>1364</v>
      </c>
      <c r="E2283" s="183" t="s">
        <v>22</v>
      </c>
      <c r="F2283" s="168" t="s">
        <v>1152</v>
      </c>
      <c r="G2283" s="183" t="s">
        <v>1158</v>
      </c>
      <c r="H2283" s="168" t="s">
        <v>1320</v>
      </c>
      <c r="I2283" s="168" t="s">
        <v>1118</v>
      </c>
      <c r="J2283" s="186">
        <v>153000000</v>
      </c>
      <c r="K2283" s="185" t="s">
        <v>1366</v>
      </c>
      <c r="L2283" s="168" t="s">
        <v>1366</v>
      </c>
      <c r="M2283" s="185" t="s">
        <v>1366</v>
      </c>
      <c r="N2283" s="168" t="s">
        <v>1366</v>
      </c>
      <c r="O2283" s="168" t="s">
        <v>1503</v>
      </c>
      <c r="P2283" s="168" t="s">
        <v>1503</v>
      </c>
      <c r="Q2283" s="168" t="s">
        <v>1504</v>
      </c>
      <c r="R2283" s="168" t="s">
        <v>1505</v>
      </c>
      <c r="S2283" s="168" t="s">
        <v>1159</v>
      </c>
      <c r="T2283" s="168" t="s">
        <v>1159</v>
      </c>
      <c r="U2283" s="168" t="s">
        <v>1215</v>
      </c>
      <c r="V2283" s="168" t="s">
        <v>1506</v>
      </c>
      <c r="W2283" s="168" t="s">
        <v>1165</v>
      </c>
      <c r="X2283" s="183" t="s">
        <v>1160</v>
      </c>
      <c r="Y2283" s="168" t="s">
        <v>55</v>
      </c>
      <c r="Z2283" s="170">
        <v>2017011000179</v>
      </c>
      <c r="AA2283" s="170" t="s">
        <v>1238</v>
      </c>
      <c r="AB2283" s="169" t="s">
        <v>1166</v>
      </c>
      <c r="AC2283" s="169" t="s">
        <v>1167</v>
      </c>
      <c r="AD2283" s="170">
        <v>3202032</v>
      </c>
      <c r="AE2283" s="169" t="s">
        <v>1217</v>
      </c>
      <c r="AF2283" s="169" t="s">
        <v>1289</v>
      </c>
      <c r="AG2283" s="168" t="s">
        <v>1151</v>
      </c>
      <c r="AH2283" s="192"/>
    </row>
    <row r="2284" spans="1:34" ht="98.25" customHeight="1" x14ac:dyDescent="0.25">
      <c r="A2284" s="192"/>
      <c r="B2284" s="168" t="s">
        <v>1420</v>
      </c>
      <c r="C2284" s="168" t="s">
        <v>1364</v>
      </c>
      <c r="D2284" s="168" t="s">
        <v>1364</v>
      </c>
      <c r="E2284" s="183" t="s">
        <v>22</v>
      </c>
      <c r="F2284" s="168" t="s">
        <v>1152</v>
      </c>
      <c r="G2284" s="183" t="s">
        <v>1158</v>
      </c>
      <c r="H2284" s="168" t="s">
        <v>1320</v>
      </c>
      <c r="I2284" s="168" t="s">
        <v>1118</v>
      </c>
      <c r="J2284" s="186">
        <v>0</v>
      </c>
      <c r="K2284" s="185" t="s">
        <v>1366</v>
      </c>
      <c r="L2284" s="168" t="s">
        <v>1366</v>
      </c>
      <c r="M2284" s="185" t="s">
        <v>1366</v>
      </c>
      <c r="N2284" s="168" t="s">
        <v>1366</v>
      </c>
      <c r="O2284" s="168" t="s">
        <v>1503</v>
      </c>
      <c r="P2284" s="168" t="s">
        <v>1503</v>
      </c>
      <c r="Q2284" s="168" t="s">
        <v>1159</v>
      </c>
      <c r="R2284" s="168" t="s">
        <v>1159</v>
      </c>
      <c r="S2284" s="168" t="s">
        <v>1159</v>
      </c>
      <c r="T2284" s="168" t="s">
        <v>1159</v>
      </c>
      <c r="U2284" s="168" t="s">
        <v>1215</v>
      </c>
      <c r="V2284" s="168" t="s">
        <v>1506</v>
      </c>
      <c r="W2284" s="168" t="s">
        <v>1165</v>
      </c>
      <c r="X2284" s="183" t="s">
        <v>1160</v>
      </c>
      <c r="Y2284" s="168" t="s">
        <v>55</v>
      </c>
      <c r="Z2284" s="170">
        <v>2017011000179</v>
      </c>
      <c r="AA2284" s="170" t="s">
        <v>1238</v>
      </c>
      <c r="AB2284" s="169" t="s">
        <v>1179</v>
      </c>
      <c r="AC2284" s="169" t="s">
        <v>1235</v>
      </c>
      <c r="AD2284" s="170">
        <v>3202036</v>
      </c>
      <c r="AE2284" s="169" t="s">
        <v>1236</v>
      </c>
      <c r="AF2284" s="169" t="s">
        <v>1237</v>
      </c>
      <c r="AG2284" s="168" t="s">
        <v>1151</v>
      </c>
      <c r="AH2284" s="192"/>
    </row>
    <row r="2285" spans="1:34" ht="98.25" customHeight="1" x14ac:dyDescent="0.25">
      <c r="A2285" s="192"/>
      <c r="B2285" s="168" t="s">
        <v>1420</v>
      </c>
      <c r="C2285" s="168" t="s">
        <v>1364</v>
      </c>
      <c r="D2285" s="168" t="s">
        <v>1364</v>
      </c>
      <c r="E2285" s="183" t="s">
        <v>22</v>
      </c>
      <c r="F2285" s="168" t="s">
        <v>1152</v>
      </c>
      <c r="G2285" s="183" t="s">
        <v>1158</v>
      </c>
      <c r="H2285" s="168" t="s">
        <v>1320</v>
      </c>
      <c r="I2285" s="168" t="s">
        <v>1118</v>
      </c>
      <c r="J2285" s="186">
        <v>33325000</v>
      </c>
      <c r="K2285" s="185" t="s">
        <v>1366</v>
      </c>
      <c r="L2285" s="168" t="s">
        <v>1366</v>
      </c>
      <c r="M2285" s="185" t="s">
        <v>1366</v>
      </c>
      <c r="N2285" s="168" t="s">
        <v>1366</v>
      </c>
      <c r="O2285" s="168" t="s">
        <v>1503</v>
      </c>
      <c r="P2285" s="168" t="s">
        <v>1503</v>
      </c>
      <c r="Q2285" s="168" t="s">
        <v>1159</v>
      </c>
      <c r="R2285" s="168" t="s">
        <v>1159</v>
      </c>
      <c r="S2285" s="168" t="s">
        <v>1159</v>
      </c>
      <c r="T2285" s="168" t="s">
        <v>1159</v>
      </c>
      <c r="U2285" s="168" t="s">
        <v>1215</v>
      </c>
      <c r="V2285" s="168" t="s">
        <v>1506</v>
      </c>
      <c r="W2285" s="168" t="s">
        <v>1165</v>
      </c>
      <c r="X2285" s="183" t="s">
        <v>1160</v>
      </c>
      <c r="Y2285" s="168" t="s">
        <v>55</v>
      </c>
      <c r="Z2285" s="170">
        <v>2017011000179</v>
      </c>
      <c r="AA2285" s="170" t="s">
        <v>1238</v>
      </c>
      <c r="AB2285" s="169" t="s">
        <v>1179</v>
      </c>
      <c r="AC2285" s="169" t="s">
        <v>1244</v>
      </c>
      <c r="AD2285" s="170">
        <v>3202002</v>
      </c>
      <c r="AE2285" s="169" t="s">
        <v>1122</v>
      </c>
      <c r="AF2285" s="169" t="s">
        <v>1316</v>
      </c>
      <c r="AG2285" s="168" t="s">
        <v>1128</v>
      </c>
      <c r="AH2285" s="192"/>
    </row>
    <row r="2286" spans="1:34" ht="98.25" customHeight="1" x14ac:dyDescent="0.25">
      <c r="A2286" s="192"/>
      <c r="B2286" s="168" t="s">
        <v>1314</v>
      </c>
      <c r="C2286" s="168" t="s">
        <v>1364</v>
      </c>
      <c r="D2286" s="168" t="s">
        <v>1364</v>
      </c>
      <c r="E2286" s="183" t="s">
        <v>22</v>
      </c>
      <c r="F2286" s="168" t="s">
        <v>1152</v>
      </c>
      <c r="G2286" s="183" t="s">
        <v>1158</v>
      </c>
      <c r="H2286" s="168" t="s">
        <v>1320</v>
      </c>
      <c r="I2286" s="168" t="s">
        <v>1118</v>
      </c>
      <c r="J2286" s="186">
        <v>10000000</v>
      </c>
      <c r="K2286" s="185" t="s">
        <v>1366</v>
      </c>
      <c r="L2286" s="168" t="s">
        <v>1366</v>
      </c>
      <c r="M2286" s="185" t="s">
        <v>1366</v>
      </c>
      <c r="N2286" s="168" t="s">
        <v>1366</v>
      </c>
      <c r="O2286" s="168" t="s">
        <v>1133</v>
      </c>
      <c r="P2286" s="168" t="s">
        <v>1501</v>
      </c>
      <c r="Q2286" s="168">
        <v>0</v>
      </c>
      <c r="R2286" s="168" t="s">
        <v>1366</v>
      </c>
      <c r="S2286" s="168">
        <v>0</v>
      </c>
      <c r="T2286" s="168" t="s">
        <v>1366</v>
      </c>
      <c r="U2286" s="168" t="s">
        <v>1215</v>
      </c>
      <c r="V2286" s="168" t="s">
        <v>1498</v>
      </c>
      <c r="W2286" s="168" t="s">
        <v>1165</v>
      </c>
      <c r="X2286" s="183" t="s">
        <v>1160</v>
      </c>
      <c r="Y2286" s="168" t="s">
        <v>55</v>
      </c>
      <c r="Z2286" s="170">
        <v>2017011000179</v>
      </c>
      <c r="AA2286" s="170" t="s">
        <v>1238</v>
      </c>
      <c r="AB2286" s="169" t="s">
        <v>1253</v>
      </c>
      <c r="AC2286" s="169" t="s">
        <v>1254</v>
      </c>
      <c r="AD2286" s="170">
        <v>3202018</v>
      </c>
      <c r="AE2286" s="169" t="s">
        <v>1255</v>
      </c>
      <c r="AF2286" s="169" t="s">
        <v>1256</v>
      </c>
      <c r="AG2286" s="168" t="s">
        <v>1150</v>
      </c>
      <c r="AH2286" s="192"/>
    </row>
    <row r="2287" spans="1:34" ht="98.25" customHeight="1" x14ac:dyDescent="0.25">
      <c r="A2287" s="192"/>
      <c r="B2287" s="168" t="s">
        <v>1314</v>
      </c>
      <c r="C2287" s="168" t="s">
        <v>1364</v>
      </c>
      <c r="D2287" s="168" t="s">
        <v>1364</v>
      </c>
      <c r="E2287" s="183" t="s">
        <v>22</v>
      </c>
      <c r="F2287" s="168" t="s">
        <v>1152</v>
      </c>
      <c r="G2287" s="183" t="s">
        <v>1158</v>
      </c>
      <c r="H2287" s="168" t="s">
        <v>1320</v>
      </c>
      <c r="I2287" s="168" t="s">
        <v>1118</v>
      </c>
      <c r="J2287" s="186">
        <v>6000000</v>
      </c>
      <c r="K2287" s="185" t="s">
        <v>1366</v>
      </c>
      <c r="L2287" s="168" t="s">
        <v>1366</v>
      </c>
      <c r="M2287" s="185" t="s">
        <v>1366</v>
      </c>
      <c r="N2287" s="168" t="s">
        <v>1366</v>
      </c>
      <c r="O2287" s="168" t="s">
        <v>1133</v>
      </c>
      <c r="P2287" s="168" t="s">
        <v>1501</v>
      </c>
      <c r="Q2287" s="168">
        <v>0</v>
      </c>
      <c r="R2287" s="168" t="s">
        <v>1366</v>
      </c>
      <c r="S2287" s="168">
        <v>0</v>
      </c>
      <c r="T2287" s="168" t="s">
        <v>1366</v>
      </c>
      <c r="U2287" s="168" t="s">
        <v>1215</v>
      </c>
      <c r="V2287" s="168" t="s">
        <v>1498</v>
      </c>
      <c r="W2287" s="168" t="s">
        <v>1165</v>
      </c>
      <c r="X2287" s="183" t="s">
        <v>1160</v>
      </c>
      <c r="Y2287" s="168" t="s">
        <v>55</v>
      </c>
      <c r="Z2287" s="170">
        <v>2017011000179</v>
      </c>
      <c r="AA2287" s="170" t="s">
        <v>1238</v>
      </c>
      <c r="AB2287" s="169" t="s">
        <v>1166</v>
      </c>
      <c r="AC2287" s="169" t="s">
        <v>1173</v>
      </c>
      <c r="AD2287" s="170">
        <v>3202031</v>
      </c>
      <c r="AE2287" s="169" t="s">
        <v>1174</v>
      </c>
      <c r="AF2287" s="169" t="s">
        <v>1249</v>
      </c>
      <c r="AG2287" s="168" t="s">
        <v>1192</v>
      </c>
      <c r="AH2287" s="192"/>
    </row>
    <row r="2288" spans="1:34" ht="98.25" customHeight="1" x14ac:dyDescent="0.25">
      <c r="A2288" s="192"/>
      <c r="B2288" s="168" t="s">
        <v>1314</v>
      </c>
      <c r="C2288" s="168" t="s">
        <v>1364</v>
      </c>
      <c r="D2288" s="168" t="s">
        <v>1364</v>
      </c>
      <c r="E2288" s="183" t="s">
        <v>22</v>
      </c>
      <c r="F2288" s="168" t="s">
        <v>1152</v>
      </c>
      <c r="G2288" s="183" t="s">
        <v>1158</v>
      </c>
      <c r="H2288" s="168" t="s">
        <v>1320</v>
      </c>
      <c r="I2288" s="168" t="s">
        <v>1118</v>
      </c>
      <c r="J2288" s="186">
        <v>22450000</v>
      </c>
      <c r="K2288" s="185" t="s">
        <v>1366</v>
      </c>
      <c r="L2288" s="168" t="s">
        <v>1366</v>
      </c>
      <c r="M2288" s="185" t="s">
        <v>1366</v>
      </c>
      <c r="N2288" s="168" t="s">
        <v>1366</v>
      </c>
      <c r="O2288" s="168" t="s">
        <v>1133</v>
      </c>
      <c r="P2288" s="168" t="s">
        <v>1501</v>
      </c>
      <c r="Q2288" s="168">
        <v>0</v>
      </c>
      <c r="R2288" s="168" t="s">
        <v>1366</v>
      </c>
      <c r="S2288" s="168">
        <v>0</v>
      </c>
      <c r="T2288" s="168" t="s">
        <v>1366</v>
      </c>
      <c r="U2288" s="168" t="s">
        <v>1215</v>
      </c>
      <c r="V2288" s="168" t="s">
        <v>1498</v>
      </c>
      <c r="W2288" s="168" t="s">
        <v>1165</v>
      </c>
      <c r="X2288" s="183" t="s">
        <v>1160</v>
      </c>
      <c r="Y2288" s="168" t="s">
        <v>55</v>
      </c>
      <c r="Z2288" s="170">
        <v>2017011000179</v>
      </c>
      <c r="AA2288" s="170" t="s">
        <v>1238</v>
      </c>
      <c r="AB2288" s="169" t="s">
        <v>1179</v>
      </c>
      <c r="AC2288" s="169" t="s">
        <v>1180</v>
      </c>
      <c r="AD2288" s="170">
        <v>3202008</v>
      </c>
      <c r="AE2288" s="169" t="s">
        <v>1181</v>
      </c>
      <c r="AF2288" s="169" t="s">
        <v>1240</v>
      </c>
      <c r="AG2288" s="168" t="s">
        <v>1192</v>
      </c>
      <c r="AH2288" s="192"/>
    </row>
    <row r="2289" spans="1:34" ht="98.25" customHeight="1" x14ac:dyDescent="0.25">
      <c r="A2289" s="192"/>
      <c r="B2289" s="168" t="s">
        <v>1314</v>
      </c>
      <c r="C2289" s="168" t="s">
        <v>1364</v>
      </c>
      <c r="D2289" s="168" t="s">
        <v>1364</v>
      </c>
      <c r="E2289" s="183" t="s">
        <v>22</v>
      </c>
      <c r="F2289" s="168" t="s">
        <v>1152</v>
      </c>
      <c r="G2289" s="183" t="s">
        <v>1158</v>
      </c>
      <c r="H2289" s="168" t="s">
        <v>1320</v>
      </c>
      <c r="I2289" s="168" t="s">
        <v>1118</v>
      </c>
      <c r="J2289" s="186">
        <v>10000000</v>
      </c>
      <c r="K2289" s="185" t="s">
        <v>1366</v>
      </c>
      <c r="L2289" s="168" t="s">
        <v>1366</v>
      </c>
      <c r="M2289" s="185" t="s">
        <v>1366</v>
      </c>
      <c r="N2289" s="168" t="s">
        <v>1366</v>
      </c>
      <c r="O2289" s="168" t="s">
        <v>1133</v>
      </c>
      <c r="P2289" s="168" t="s">
        <v>1501</v>
      </c>
      <c r="Q2289" s="168">
        <v>0</v>
      </c>
      <c r="R2289" s="168" t="s">
        <v>1366</v>
      </c>
      <c r="S2289" s="168">
        <v>0</v>
      </c>
      <c r="T2289" s="168" t="s">
        <v>1366</v>
      </c>
      <c r="U2289" s="168" t="s">
        <v>1215</v>
      </c>
      <c r="V2289" s="168" t="s">
        <v>1498</v>
      </c>
      <c r="W2289" s="168" t="s">
        <v>1165</v>
      </c>
      <c r="X2289" s="183" t="s">
        <v>1160</v>
      </c>
      <c r="Y2289" s="168" t="s">
        <v>55</v>
      </c>
      <c r="Z2289" s="170">
        <v>2017011000179</v>
      </c>
      <c r="AA2289" s="170" t="s">
        <v>1238</v>
      </c>
      <c r="AB2289" s="169" t="s">
        <v>1179</v>
      </c>
      <c r="AC2289" s="169" t="s">
        <v>1180</v>
      </c>
      <c r="AD2289" s="170">
        <v>3202008</v>
      </c>
      <c r="AE2289" s="169" t="s">
        <v>1181</v>
      </c>
      <c r="AF2289" s="169" t="s">
        <v>1240</v>
      </c>
      <c r="AG2289" s="168" t="s">
        <v>1192</v>
      </c>
      <c r="AH2289" s="192"/>
    </row>
    <row r="2290" spans="1:34" ht="98.25" customHeight="1" x14ac:dyDescent="0.25">
      <c r="A2290" s="192"/>
      <c r="B2290" s="168" t="s">
        <v>1314</v>
      </c>
      <c r="C2290" s="168" t="s">
        <v>1364</v>
      </c>
      <c r="D2290" s="168" t="s">
        <v>1364</v>
      </c>
      <c r="E2290" s="183" t="s">
        <v>22</v>
      </c>
      <c r="F2290" s="168" t="s">
        <v>1116</v>
      </c>
      <c r="G2290" s="183" t="s">
        <v>1158</v>
      </c>
      <c r="H2290" s="168" t="s">
        <v>1117</v>
      </c>
      <c r="I2290" s="168" t="s">
        <v>1118</v>
      </c>
      <c r="J2290" s="186">
        <v>47643569</v>
      </c>
      <c r="K2290" s="185" t="s">
        <v>1159</v>
      </c>
      <c r="L2290" s="168" t="s">
        <v>1159</v>
      </c>
      <c r="M2290" s="185" t="s">
        <v>1159</v>
      </c>
      <c r="N2290" s="168" t="s">
        <v>1159</v>
      </c>
      <c r="O2290" s="168" t="s">
        <v>1159</v>
      </c>
      <c r="P2290" s="168" t="s">
        <v>1159</v>
      </c>
      <c r="Q2290" s="168" t="s">
        <v>1159</v>
      </c>
      <c r="R2290" s="168" t="s">
        <v>1159</v>
      </c>
      <c r="S2290" s="168" t="s">
        <v>1159</v>
      </c>
      <c r="T2290" s="168" t="s">
        <v>1159</v>
      </c>
      <c r="U2290" s="168" t="s">
        <v>1159</v>
      </c>
      <c r="V2290" s="168" t="s">
        <v>1159</v>
      </c>
      <c r="W2290" s="168" t="s">
        <v>1119</v>
      </c>
      <c r="X2290" s="183" t="s">
        <v>1160</v>
      </c>
      <c r="Y2290" s="168" t="s">
        <v>363</v>
      </c>
      <c r="Z2290" s="170">
        <v>2019011000081</v>
      </c>
      <c r="AA2290" s="170" t="s">
        <v>1161</v>
      </c>
      <c r="AB2290" s="169" t="s">
        <v>1120</v>
      </c>
      <c r="AC2290" s="169" t="s">
        <v>606</v>
      </c>
      <c r="AD2290" s="170">
        <v>3299060</v>
      </c>
      <c r="AE2290" s="169" t="s">
        <v>1135</v>
      </c>
      <c r="AF2290" s="169" t="s">
        <v>607</v>
      </c>
      <c r="AG2290" s="168" t="s">
        <v>1137</v>
      </c>
      <c r="AH2290" s="192"/>
    </row>
    <row r="2291" spans="1:34" ht="98.25" customHeight="1" x14ac:dyDescent="0.25">
      <c r="A2291" s="192"/>
      <c r="B2291" s="168" t="s">
        <v>1314</v>
      </c>
      <c r="C2291" s="168" t="s">
        <v>1364</v>
      </c>
      <c r="D2291" s="168" t="s">
        <v>1364</v>
      </c>
      <c r="E2291" s="183" t="s">
        <v>22</v>
      </c>
      <c r="F2291" s="168" t="s">
        <v>1223</v>
      </c>
      <c r="G2291" s="183" t="s">
        <v>1312</v>
      </c>
      <c r="H2291" s="168" t="s">
        <v>1117</v>
      </c>
      <c r="I2291" s="168" t="s">
        <v>1118</v>
      </c>
      <c r="J2291" s="186">
        <v>475787916.94999993</v>
      </c>
      <c r="K2291" s="185" t="s">
        <v>1159</v>
      </c>
      <c r="L2291" s="168" t="s">
        <v>1159</v>
      </c>
      <c r="M2291" s="185" t="s">
        <v>1159</v>
      </c>
      <c r="N2291" s="168" t="s">
        <v>1159</v>
      </c>
      <c r="O2291" s="168" t="s">
        <v>1159</v>
      </c>
      <c r="P2291" s="168" t="s">
        <v>1159</v>
      </c>
      <c r="Q2291" s="168" t="s">
        <v>1159</v>
      </c>
      <c r="R2291" s="168" t="s">
        <v>1159</v>
      </c>
      <c r="S2291" s="168" t="s">
        <v>1159</v>
      </c>
      <c r="T2291" s="168" t="s">
        <v>1159</v>
      </c>
      <c r="U2291" s="168" t="s">
        <v>1159</v>
      </c>
      <c r="V2291" s="168" t="s">
        <v>1159</v>
      </c>
      <c r="W2291" s="168" t="s">
        <v>1165</v>
      </c>
      <c r="X2291" s="183" t="s">
        <v>1160</v>
      </c>
      <c r="Y2291" s="168" t="s">
        <v>55</v>
      </c>
      <c r="Z2291" s="170">
        <v>2017011000179</v>
      </c>
      <c r="AA2291" s="170" t="s">
        <v>1238</v>
      </c>
      <c r="AB2291" s="169" t="s">
        <v>1179</v>
      </c>
      <c r="AC2291" s="169" t="s">
        <v>1244</v>
      </c>
      <c r="AD2291" s="170">
        <v>3202002</v>
      </c>
      <c r="AE2291" s="169" t="s">
        <v>1122</v>
      </c>
      <c r="AF2291" s="169" t="s">
        <v>1245</v>
      </c>
      <c r="AG2291" s="168" t="s">
        <v>1128</v>
      </c>
      <c r="AH2291" s="192"/>
    </row>
    <row r="2292" spans="1:34" ht="98.25" customHeight="1" x14ac:dyDescent="0.25">
      <c r="A2292" s="192"/>
      <c r="B2292" s="168" t="s">
        <v>1314</v>
      </c>
      <c r="C2292" s="168" t="s">
        <v>1364</v>
      </c>
      <c r="D2292" s="168" t="s">
        <v>1364</v>
      </c>
      <c r="E2292" s="183" t="s">
        <v>22</v>
      </c>
      <c r="F2292" s="168" t="s">
        <v>1223</v>
      </c>
      <c r="G2292" s="183" t="s">
        <v>1312</v>
      </c>
      <c r="H2292" s="168" t="s">
        <v>1117</v>
      </c>
      <c r="I2292" s="168" t="s">
        <v>1118</v>
      </c>
      <c r="J2292" s="186">
        <v>10000000</v>
      </c>
      <c r="K2292" s="185"/>
      <c r="L2292" s="168"/>
      <c r="M2292" s="185"/>
      <c r="N2292" s="168"/>
      <c r="O2292" s="168" t="s">
        <v>1133</v>
      </c>
      <c r="P2292" s="168" t="s">
        <v>1501</v>
      </c>
      <c r="Q2292" s="168">
        <v>0</v>
      </c>
      <c r="R2292" s="168" t="s">
        <v>1366</v>
      </c>
      <c r="S2292" s="168">
        <v>0</v>
      </c>
      <c r="T2292" s="168" t="s">
        <v>1366</v>
      </c>
      <c r="U2292" s="168" t="s">
        <v>1215</v>
      </c>
      <c r="V2292" s="168" t="s">
        <v>1498</v>
      </c>
      <c r="W2292" s="168" t="s">
        <v>1165</v>
      </c>
      <c r="X2292" s="183" t="s">
        <v>1160</v>
      </c>
      <c r="Y2292" s="168" t="s">
        <v>55</v>
      </c>
      <c r="Z2292" s="170">
        <v>2017011000179</v>
      </c>
      <c r="AA2292" s="170" t="s">
        <v>1238</v>
      </c>
      <c r="AB2292" s="169" t="s">
        <v>1166</v>
      </c>
      <c r="AC2292" s="169" t="s">
        <v>1269</v>
      </c>
      <c r="AD2292" s="170">
        <v>3202005</v>
      </c>
      <c r="AE2292" s="169" t="s">
        <v>1270</v>
      </c>
      <c r="AF2292" s="169" t="s">
        <v>1272</v>
      </c>
      <c r="AG2292" s="168" t="s">
        <v>1147</v>
      </c>
      <c r="AH2292" s="192"/>
    </row>
    <row r="2293" spans="1:34" ht="98.25" customHeight="1" x14ac:dyDescent="0.25">
      <c r="A2293" s="192"/>
      <c r="B2293" s="168" t="s">
        <v>1314</v>
      </c>
      <c r="C2293" s="168" t="s">
        <v>1364</v>
      </c>
      <c r="D2293" s="168" t="s">
        <v>1364</v>
      </c>
      <c r="E2293" s="183" t="s">
        <v>22</v>
      </c>
      <c r="F2293" s="168" t="s">
        <v>1223</v>
      </c>
      <c r="G2293" s="183" t="s">
        <v>1312</v>
      </c>
      <c r="H2293" s="168" t="s">
        <v>1117</v>
      </c>
      <c r="I2293" s="168" t="s">
        <v>1118</v>
      </c>
      <c r="J2293" s="186">
        <v>0</v>
      </c>
      <c r="K2293" s="185"/>
      <c r="L2293" s="168"/>
      <c r="M2293" s="185"/>
      <c r="N2293" s="168"/>
      <c r="O2293" s="168" t="s">
        <v>1133</v>
      </c>
      <c r="P2293" s="168" t="s">
        <v>1501</v>
      </c>
      <c r="Q2293" s="168"/>
      <c r="R2293" s="168"/>
      <c r="S2293" s="168"/>
      <c r="T2293" s="168"/>
      <c r="U2293" s="168" t="s">
        <v>1215</v>
      </c>
      <c r="V2293" s="168" t="s">
        <v>1498</v>
      </c>
      <c r="W2293" s="168" t="s">
        <v>1165</v>
      </c>
      <c r="X2293" s="183" t="s">
        <v>1160</v>
      </c>
      <c r="Y2293" s="168" t="s">
        <v>55</v>
      </c>
      <c r="Z2293" s="170">
        <v>2017011000179</v>
      </c>
      <c r="AA2293" s="170" t="s">
        <v>1238</v>
      </c>
      <c r="AB2293" s="169" t="s">
        <v>1166</v>
      </c>
      <c r="AC2293" s="169" t="s">
        <v>1269</v>
      </c>
      <c r="AD2293" s="170">
        <v>3202005</v>
      </c>
      <c r="AE2293" s="169" t="s">
        <v>1270</v>
      </c>
      <c r="AF2293" s="169" t="s">
        <v>1272</v>
      </c>
      <c r="AG2293" s="168" t="s">
        <v>1147</v>
      </c>
      <c r="AH2293" s="192"/>
    </row>
    <row r="2294" spans="1:34" ht="98.25" customHeight="1" x14ac:dyDescent="0.25">
      <c r="A2294" s="192"/>
      <c r="B2294" s="168" t="s">
        <v>1314</v>
      </c>
      <c r="C2294" s="168" t="s">
        <v>1364</v>
      </c>
      <c r="D2294" s="168" t="s">
        <v>1364</v>
      </c>
      <c r="E2294" s="183" t="s">
        <v>22</v>
      </c>
      <c r="F2294" s="168" t="s">
        <v>1152</v>
      </c>
      <c r="G2294" s="183" t="s">
        <v>1158</v>
      </c>
      <c r="H2294" s="168" t="s">
        <v>1117</v>
      </c>
      <c r="I2294" s="168" t="s">
        <v>1118</v>
      </c>
      <c r="J2294" s="186">
        <v>1200000</v>
      </c>
      <c r="K2294" s="185"/>
      <c r="L2294" s="168"/>
      <c r="M2294" s="185"/>
      <c r="N2294" s="168"/>
      <c r="O2294" s="168" t="s">
        <v>1133</v>
      </c>
      <c r="P2294" s="168" t="s">
        <v>1501</v>
      </c>
      <c r="Q2294" s="168"/>
      <c r="R2294" s="168"/>
      <c r="S2294" s="168"/>
      <c r="T2294" s="168"/>
      <c r="U2294" s="168" t="s">
        <v>1215</v>
      </c>
      <c r="V2294" s="168" t="s">
        <v>1498</v>
      </c>
      <c r="W2294" s="168" t="s">
        <v>1165</v>
      </c>
      <c r="X2294" s="183" t="s">
        <v>1160</v>
      </c>
      <c r="Y2294" s="168" t="s">
        <v>55</v>
      </c>
      <c r="Z2294" s="170">
        <v>2017011000179</v>
      </c>
      <c r="AA2294" s="170" t="s">
        <v>1238</v>
      </c>
      <c r="AB2294" s="169" t="s">
        <v>1166</v>
      </c>
      <c r="AC2294" s="169" t="s">
        <v>1167</v>
      </c>
      <c r="AD2294" s="170">
        <v>3202032</v>
      </c>
      <c r="AE2294" s="169" t="s">
        <v>1217</v>
      </c>
      <c r="AF2294" s="169" t="s">
        <v>1289</v>
      </c>
      <c r="AG2294" s="168" t="s">
        <v>1128</v>
      </c>
      <c r="AH2294" s="192"/>
    </row>
    <row r="2295" spans="1:34" ht="98.25" customHeight="1" x14ac:dyDescent="0.25">
      <c r="A2295" s="192"/>
      <c r="B2295" s="168" t="s">
        <v>1314</v>
      </c>
      <c r="C2295" s="168" t="s">
        <v>1364</v>
      </c>
      <c r="D2295" s="168" t="s">
        <v>1364</v>
      </c>
      <c r="E2295" s="183" t="s">
        <v>22</v>
      </c>
      <c r="F2295" s="168" t="s">
        <v>1116</v>
      </c>
      <c r="G2295" s="183" t="s">
        <v>1158</v>
      </c>
      <c r="H2295" s="168" t="s">
        <v>1117</v>
      </c>
      <c r="I2295" s="168" t="s">
        <v>1118</v>
      </c>
      <c r="J2295" s="186">
        <v>1010000</v>
      </c>
      <c r="K2295" s="185"/>
      <c r="L2295" s="168"/>
      <c r="M2295" s="185"/>
      <c r="N2295" s="168"/>
      <c r="O2295" s="168" t="s">
        <v>1133</v>
      </c>
      <c r="P2295" s="168" t="s">
        <v>1501</v>
      </c>
      <c r="Q2295" s="168"/>
      <c r="R2295" s="168"/>
      <c r="S2295" s="168"/>
      <c r="T2295" s="168"/>
      <c r="U2295" s="168" t="s">
        <v>1215</v>
      </c>
      <c r="V2295" s="168" t="s">
        <v>1498</v>
      </c>
      <c r="W2295" s="168" t="s">
        <v>1165</v>
      </c>
      <c r="X2295" s="183" t="s">
        <v>1160</v>
      </c>
      <c r="Y2295" s="168" t="s">
        <v>55</v>
      </c>
      <c r="Z2295" s="170">
        <v>2017011000179</v>
      </c>
      <c r="AA2295" s="170" t="s">
        <v>1238</v>
      </c>
      <c r="AB2295" s="169" t="s">
        <v>1166</v>
      </c>
      <c r="AC2295" s="169" t="s">
        <v>1167</v>
      </c>
      <c r="AD2295" s="170">
        <v>3202032</v>
      </c>
      <c r="AE2295" s="169" t="s">
        <v>1217</v>
      </c>
      <c r="AF2295" s="169" t="s">
        <v>1289</v>
      </c>
      <c r="AG2295" s="168" t="s">
        <v>1128</v>
      </c>
      <c r="AH2295" s="192"/>
    </row>
    <row r="2296" spans="1:34" ht="98.25" customHeight="1" x14ac:dyDescent="0.25">
      <c r="A2296" s="192"/>
      <c r="B2296" s="168" t="s">
        <v>1314</v>
      </c>
      <c r="C2296" s="168" t="s">
        <v>1364</v>
      </c>
      <c r="D2296" s="168" t="s">
        <v>1364</v>
      </c>
      <c r="E2296" s="183" t="s">
        <v>22</v>
      </c>
      <c r="F2296" s="168" t="s">
        <v>1324</v>
      </c>
      <c r="G2296" s="183" t="s">
        <v>1325</v>
      </c>
      <c r="H2296" s="168" t="s">
        <v>1326</v>
      </c>
      <c r="I2296" s="168" t="s">
        <v>1118</v>
      </c>
      <c r="J2296" s="186">
        <v>20000000000</v>
      </c>
      <c r="K2296" s="185"/>
      <c r="L2296" s="168"/>
      <c r="M2296" s="185"/>
      <c r="N2296" s="168"/>
      <c r="O2296" s="168" t="s">
        <v>1133</v>
      </c>
      <c r="P2296" s="168" t="s">
        <v>1327</v>
      </c>
      <c r="Q2296" s="168"/>
      <c r="R2296" s="168"/>
      <c r="S2296" s="168"/>
      <c r="T2296" s="168"/>
      <c r="U2296" s="168"/>
      <c r="V2296" s="168"/>
      <c r="W2296" s="168" t="s">
        <v>1165</v>
      </c>
      <c r="X2296" s="183" t="s">
        <v>1160</v>
      </c>
      <c r="Y2296" s="168" t="s">
        <v>1328</v>
      </c>
      <c r="Z2296" s="170">
        <v>2022011000088</v>
      </c>
      <c r="AA2296" s="170" t="s">
        <v>1329</v>
      </c>
      <c r="AB2296" s="169" t="s">
        <v>1507</v>
      </c>
      <c r="AC2296" s="169" t="s">
        <v>1167</v>
      </c>
      <c r="AD2296" s="170">
        <v>3202032</v>
      </c>
      <c r="AE2296" s="169" t="s">
        <v>1168</v>
      </c>
      <c r="AF2296" s="169" t="s">
        <v>1508</v>
      </c>
      <c r="AG2296" s="168" t="s">
        <v>1509</v>
      </c>
      <c r="AH2296" s="192"/>
    </row>
    <row r="2297" spans="1:34" ht="98.25" customHeight="1" x14ac:dyDescent="0.25">
      <c r="A2297" s="192"/>
      <c r="B2297" s="168" t="s">
        <v>1314</v>
      </c>
      <c r="C2297" s="168" t="s">
        <v>1364</v>
      </c>
      <c r="D2297" s="168" t="s">
        <v>1364</v>
      </c>
      <c r="E2297" s="183" t="s">
        <v>22</v>
      </c>
      <c r="F2297" s="168" t="s">
        <v>1324</v>
      </c>
      <c r="G2297" s="183" t="s">
        <v>1325</v>
      </c>
      <c r="H2297" s="168" t="s">
        <v>1326</v>
      </c>
      <c r="I2297" s="168" t="s">
        <v>1118</v>
      </c>
      <c r="J2297" s="186">
        <v>981528000</v>
      </c>
      <c r="K2297" s="185"/>
      <c r="L2297" s="168"/>
      <c r="M2297" s="185"/>
      <c r="N2297" s="168"/>
      <c r="O2297" s="168" t="s">
        <v>1133</v>
      </c>
      <c r="P2297" s="168" t="s">
        <v>1327</v>
      </c>
      <c r="Q2297" s="168"/>
      <c r="R2297" s="168"/>
      <c r="S2297" s="168"/>
      <c r="T2297" s="168"/>
      <c r="U2297" s="168"/>
      <c r="V2297" s="168"/>
      <c r="W2297" s="168" t="s">
        <v>1165</v>
      </c>
      <c r="X2297" s="183" t="s">
        <v>1160</v>
      </c>
      <c r="Y2297" s="168" t="s">
        <v>1328</v>
      </c>
      <c r="Z2297" s="170">
        <v>2022011000088</v>
      </c>
      <c r="AA2297" s="170" t="s">
        <v>1329</v>
      </c>
      <c r="AB2297" s="169" t="s">
        <v>1507</v>
      </c>
      <c r="AC2297" s="169" t="s">
        <v>1167</v>
      </c>
      <c r="AD2297" s="170">
        <v>3202032</v>
      </c>
      <c r="AE2297" s="169" t="s">
        <v>1217</v>
      </c>
      <c r="AF2297" s="169" t="s">
        <v>1510</v>
      </c>
      <c r="AG2297" s="168" t="s">
        <v>1509</v>
      </c>
      <c r="AH2297" s="192"/>
    </row>
    <row r="2298" spans="1:34" ht="98.25" customHeight="1" x14ac:dyDescent="0.25">
      <c r="A2298" s="192"/>
      <c r="B2298" s="168" t="s">
        <v>1314</v>
      </c>
      <c r="C2298" s="168" t="s">
        <v>1364</v>
      </c>
      <c r="D2298" s="168" t="s">
        <v>1364</v>
      </c>
      <c r="E2298" s="183" t="s">
        <v>22</v>
      </c>
      <c r="F2298" s="168" t="s">
        <v>1324</v>
      </c>
      <c r="G2298" s="183" t="s">
        <v>1325</v>
      </c>
      <c r="H2298" s="168" t="s">
        <v>1326</v>
      </c>
      <c r="I2298" s="168" t="s">
        <v>1118</v>
      </c>
      <c r="J2298" s="186">
        <v>8472000</v>
      </c>
      <c r="K2298" s="185"/>
      <c r="L2298" s="168"/>
      <c r="M2298" s="185"/>
      <c r="N2298" s="168"/>
      <c r="O2298" s="168" t="s">
        <v>1133</v>
      </c>
      <c r="P2298" s="168" t="s">
        <v>1327</v>
      </c>
      <c r="Q2298" s="168"/>
      <c r="R2298" s="168"/>
      <c r="S2298" s="168"/>
      <c r="T2298" s="168"/>
      <c r="U2298" s="168"/>
      <c r="V2298" s="168"/>
      <c r="W2298" s="168" t="s">
        <v>1165</v>
      </c>
      <c r="X2298" s="183" t="s">
        <v>1160</v>
      </c>
      <c r="Y2298" s="168" t="s">
        <v>1328</v>
      </c>
      <c r="Z2298" s="170">
        <v>2022011000088</v>
      </c>
      <c r="AA2298" s="170" t="s">
        <v>1329</v>
      </c>
      <c r="AB2298" s="169" t="s">
        <v>1507</v>
      </c>
      <c r="AC2298" s="169" t="s">
        <v>1167</v>
      </c>
      <c r="AD2298" s="170">
        <v>3202032</v>
      </c>
      <c r="AE2298" s="169" t="s">
        <v>1217</v>
      </c>
      <c r="AF2298" s="169" t="s">
        <v>1511</v>
      </c>
      <c r="AG2298" s="168" t="s">
        <v>1128</v>
      </c>
      <c r="AH2298" s="192"/>
    </row>
    <row r="2299" spans="1:34" ht="98.25" customHeight="1" x14ac:dyDescent="0.25">
      <c r="A2299" s="192"/>
      <c r="B2299" s="168" t="s">
        <v>1314</v>
      </c>
      <c r="C2299" s="168" t="s">
        <v>1364</v>
      </c>
      <c r="D2299" s="168" t="s">
        <v>1364</v>
      </c>
      <c r="E2299" s="183" t="s">
        <v>22</v>
      </c>
      <c r="F2299" s="168" t="s">
        <v>1324</v>
      </c>
      <c r="G2299" s="183" t="s">
        <v>1325</v>
      </c>
      <c r="H2299" s="168" t="s">
        <v>1326</v>
      </c>
      <c r="I2299" s="168" t="s">
        <v>1118</v>
      </c>
      <c r="J2299" s="186">
        <v>10000000</v>
      </c>
      <c r="K2299" s="185"/>
      <c r="L2299" s="168"/>
      <c r="M2299" s="185"/>
      <c r="N2299" s="168"/>
      <c r="O2299" s="168" t="s">
        <v>1133</v>
      </c>
      <c r="P2299" s="168" t="s">
        <v>1327</v>
      </c>
      <c r="Q2299" s="168"/>
      <c r="R2299" s="168"/>
      <c r="S2299" s="168"/>
      <c r="T2299" s="168"/>
      <c r="U2299" s="168"/>
      <c r="V2299" s="168"/>
      <c r="W2299" s="168" t="s">
        <v>1165</v>
      </c>
      <c r="X2299" s="183" t="s">
        <v>1160</v>
      </c>
      <c r="Y2299" s="168" t="s">
        <v>1328</v>
      </c>
      <c r="Z2299" s="170">
        <v>2022011000088</v>
      </c>
      <c r="AA2299" s="170" t="s">
        <v>1329</v>
      </c>
      <c r="AB2299" s="169" t="s">
        <v>1507</v>
      </c>
      <c r="AC2299" s="169" t="s">
        <v>1167</v>
      </c>
      <c r="AD2299" s="170">
        <v>3202032</v>
      </c>
      <c r="AE2299" s="169" t="s">
        <v>1217</v>
      </c>
      <c r="AF2299" s="169" t="s">
        <v>1512</v>
      </c>
      <c r="AG2299" s="168" t="s">
        <v>1336</v>
      </c>
      <c r="AH2299" s="192"/>
    </row>
    <row r="2300" spans="1:34" ht="98.25" customHeight="1" x14ac:dyDescent="0.25">
      <c r="A2300" s="192"/>
      <c r="B2300" s="168" t="s">
        <v>1314</v>
      </c>
      <c r="C2300" s="168" t="s">
        <v>1364</v>
      </c>
      <c r="D2300" s="168" t="s">
        <v>1364</v>
      </c>
      <c r="E2300" s="183" t="s">
        <v>22</v>
      </c>
      <c r="F2300" s="168" t="s">
        <v>1116</v>
      </c>
      <c r="G2300" s="183" t="s">
        <v>1158</v>
      </c>
      <c r="H2300" s="168" t="s">
        <v>1117</v>
      </c>
      <c r="I2300" s="168" t="s">
        <v>1118</v>
      </c>
      <c r="J2300" s="184">
        <v>43912268.75</v>
      </c>
      <c r="K2300" s="185">
        <v>0</v>
      </c>
      <c r="L2300" s="168" t="s">
        <v>1366</v>
      </c>
      <c r="M2300" s="185">
        <v>0</v>
      </c>
      <c r="N2300" s="168" t="s">
        <v>1366</v>
      </c>
      <c r="O2300" s="168" t="s">
        <v>1133</v>
      </c>
      <c r="P2300" s="168" t="s">
        <v>1501</v>
      </c>
      <c r="Q2300" s="168"/>
      <c r="R2300" s="168" t="s">
        <v>1366</v>
      </c>
      <c r="S2300" s="168"/>
      <c r="T2300" s="168" t="s">
        <v>1366</v>
      </c>
      <c r="U2300" s="168" t="s">
        <v>1215</v>
      </c>
      <c r="V2300" s="168" t="s">
        <v>1498</v>
      </c>
      <c r="W2300" s="168" t="s">
        <v>1119</v>
      </c>
      <c r="X2300" s="183" t="s">
        <v>1160</v>
      </c>
      <c r="Y2300" s="168" t="s">
        <v>363</v>
      </c>
      <c r="Z2300" s="170">
        <v>2019011000081</v>
      </c>
      <c r="AA2300" s="170" t="s">
        <v>1161</v>
      </c>
      <c r="AB2300" s="169" t="s">
        <v>1143</v>
      </c>
      <c r="AC2300" s="169" t="s">
        <v>1153</v>
      </c>
      <c r="AD2300" s="170">
        <v>3299063</v>
      </c>
      <c r="AE2300" s="169" t="s">
        <v>1154</v>
      </c>
      <c r="AF2300" s="169" t="s">
        <v>1155</v>
      </c>
      <c r="AG2300" s="168" t="s">
        <v>1128</v>
      </c>
      <c r="AH2300" s="192"/>
    </row>
    <row r="2301" spans="1:34" ht="98.25" customHeight="1" x14ac:dyDescent="0.25">
      <c r="A2301" s="192"/>
      <c r="B2301" s="168" t="s">
        <v>1314</v>
      </c>
      <c r="C2301" s="168" t="s">
        <v>1364</v>
      </c>
      <c r="D2301" s="168" t="s">
        <v>1365</v>
      </c>
      <c r="E2301" s="183" t="s">
        <v>1365</v>
      </c>
      <c r="F2301" s="168" t="s">
        <v>1116</v>
      </c>
      <c r="G2301" s="183" t="s">
        <v>1158</v>
      </c>
      <c r="H2301" s="168" t="s">
        <v>1117</v>
      </c>
      <c r="I2301" s="168" t="s">
        <v>1118</v>
      </c>
      <c r="J2301" s="184">
        <v>17513122</v>
      </c>
      <c r="K2301" s="185"/>
      <c r="L2301" s="168"/>
      <c r="M2301" s="185"/>
      <c r="N2301" s="168"/>
      <c r="O2301" s="168" t="s">
        <v>1133</v>
      </c>
      <c r="P2301" s="168" t="s">
        <v>1367</v>
      </c>
      <c r="Q2301" s="168"/>
      <c r="R2301" s="168" t="s">
        <v>1366</v>
      </c>
      <c r="S2301" s="168"/>
      <c r="T2301" s="168" t="s">
        <v>1366</v>
      </c>
      <c r="U2301" s="168" t="s">
        <v>1215</v>
      </c>
      <c r="V2301" s="168" t="s">
        <v>1368</v>
      </c>
      <c r="W2301" s="168" t="s">
        <v>1165</v>
      </c>
      <c r="X2301" s="183" t="s">
        <v>1160</v>
      </c>
      <c r="Y2301" s="168" t="s">
        <v>55</v>
      </c>
      <c r="Z2301" s="170">
        <v>2017011000179</v>
      </c>
      <c r="AA2301" s="170" t="s">
        <v>1238</v>
      </c>
      <c r="AB2301" s="169" t="s">
        <v>1179</v>
      </c>
      <c r="AC2301" s="169" t="s">
        <v>1244</v>
      </c>
      <c r="AD2301" s="170">
        <v>3202002</v>
      </c>
      <c r="AE2301" s="169" t="s">
        <v>1122</v>
      </c>
      <c r="AF2301" s="169" t="s">
        <v>1245</v>
      </c>
      <c r="AG2301" s="168" t="s">
        <v>1151</v>
      </c>
      <c r="AH2301" s="192"/>
    </row>
    <row r="2302" spans="1:34" ht="98.25" customHeight="1" x14ac:dyDescent="0.25">
      <c r="A2302" s="192"/>
      <c r="B2302" s="168" t="s">
        <v>1314</v>
      </c>
      <c r="C2302" s="168" t="s">
        <v>1364</v>
      </c>
      <c r="D2302" s="168" t="s">
        <v>1365</v>
      </c>
      <c r="E2302" s="183" t="s">
        <v>1365</v>
      </c>
      <c r="F2302" s="168" t="s">
        <v>1116</v>
      </c>
      <c r="G2302" s="183" t="s">
        <v>1158</v>
      </c>
      <c r="H2302" s="168" t="s">
        <v>1117</v>
      </c>
      <c r="I2302" s="168" t="s">
        <v>1118</v>
      </c>
      <c r="J2302" s="184">
        <v>28310001.450000003</v>
      </c>
      <c r="K2302" s="185"/>
      <c r="L2302" s="168"/>
      <c r="M2302" s="185"/>
      <c r="N2302" s="168"/>
      <c r="O2302" s="168" t="s">
        <v>1133</v>
      </c>
      <c r="P2302" s="168" t="s">
        <v>1367</v>
      </c>
      <c r="Q2302" s="168"/>
      <c r="R2302" s="168" t="s">
        <v>1366</v>
      </c>
      <c r="S2302" s="168"/>
      <c r="T2302" s="168" t="s">
        <v>1366</v>
      </c>
      <c r="U2302" s="168" t="s">
        <v>1215</v>
      </c>
      <c r="V2302" s="168" t="s">
        <v>1368</v>
      </c>
      <c r="W2302" s="168" t="s">
        <v>1165</v>
      </c>
      <c r="X2302" s="183" t="s">
        <v>1160</v>
      </c>
      <c r="Y2302" s="168" t="s">
        <v>55</v>
      </c>
      <c r="Z2302" s="170">
        <v>2017011000179</v>
      </c>
      <c r="AA2302" s="170" t="s">
        <v>1238</v>
      </c>
      <c r="AB2302" s="169" t="s">
        <v>1179</v>
      </c>
      <c r="AC2302" s="169" t="s">
        <v>1244</v>
      </c>
      <c r="AD2302" s="170">
        <v>3202002</v>
      </c>
      <c r="AE2302" s="169" t="s">
        <v>1122</v>
      </c>
      <c r="AF2302" s="169" t="s">
        <v>1245</v>
      </c>
      <c r="AG2302" s="168" t="s">
        <v>1128</v>
      </c>
      <c r="AH2302" s="192"/>
    </row>
    <row r="2303" spans="1:34" ht="98.25" customHeight="1" x14ac:dyDescent="0.25">
      <c r="A2303" s="192"/>
      <c r="B2303" s="168" t="s">
        <v>1314</v>
      </c>
      <c r="C2303" s="168" t="s">
        <v>1364</v>
      </c>
      <c r="D2303" s="168" t="s">
        <v>1365</v>
      </c>
      <c r="E2303" s="183" t="s">
        <v>1365</v>
      </c>
      <c r="F2303" s="168" t="s">
        <v>1116</v>
      </c>
      <c r="G2303" s="183" t="s">
        <v>1158</v>
      </c>
      <c r="H2303" s="168" t="s">
        <v>1117</v>
      </c>
      <c r="I2303" s="168" t="s">
        <v>1118</v>
      </c>
      <c r="J2303" s="184">
        <v>34700000.090000004</v>
      </c>
      <c r="K2303" s="185"/>
      <c r="L2303" s="168"/>
      <c r="M2303" s="185"/>
      <c r="N2303" s="168"/>
      <c r="O2303" s="168" t="s">
        <v>1133</v>
      </c>
      <c r="P2303" s="168" t="s">
        <v>1367</v>
      </c>
      <c r="Q2303" s="168"/>
      <c r="R2303" s="168" t="s">
        <v>1366</v>
      </c>
      <c r="S2303" s="168"/>
      <c r="T2303" s="168" t="s">
        <v>1366</v>
      </c>
      <c r="U2303" s="168" t="s">
        <v>1215</v>
      </c>
      <c r="V2303" s="168" t="s">
        <v>1368</v>
      </c>
      <c r="W2303" s="168" t="s">
        <v>1165</v>
      </c>
      <c r="X2303" s="183" t="s">
        <v>1160</v>
      </c>
      <c r="Y2303" s="168" t="s">
        <v>55</v>
      </c>
      <c r="Z2303" s="170">
        <v>2017011000179</v>
      </c>
      <c r="AA2303" s="170" t="s">
        <v>1238</v>
      </c>
      <c r="AB2303" s="169" t="s">
        <v>1179</v>
      </c>
      <c r="AC2303" s="169" t="s">
        <v>1244</v>
      </c>
      <c r="AD2303" s="170">
        <v>3202002</v>
      </c>
      <c r="AE2303" s="169" t="s">
        <v>1122</v>
      </c>
      <c r="AF2303" s="169" t="s">
        <v>1245</v>
      </c>
      <c r="AG2303" s="168" t="s">
        <v>1128</v>
      </c>
      <c r="AH2303" s="192"/>
    </row>
    <row r="2304" spans="1:34" ht="98.25" customHeight="1" x14ac:dyDescent="0.25">
      <c r="A2304" s="192"/>
      <c r="B2304" s="168" t="s">
        <v>1314</v>
      </c>
      <c r="C2304" s="168" t="s">
        <v>1364</v>
      </c>
      <c r="D2304" s="168" t="s">
        <v>1365</v>
      </c>
      <c r="E2304" s="183" t="s">
        <v>1365</v>
      </c>
      <c r="F2304" s="168" t="s">
        <v>1223</v>
      </c>
      <c r="G2304" s="183" t="s">
        <v>1312</v>
      </c>
      <c r="H2304" s="168" t="s">
        <v>1117</v>
      </c>
      <c r="I2304" s="168" t="s">
        <v>1118</v>
      </c>
      <c r="J2304" s="184">
        <v>2000000</v>
      </c>
      <c r="K2304" s="185"/>
      <c r="L2304" s="168"/>
      <c r="M2304" s="185"/>
      <c r="N2304" s="168"/>
      <c r="O2304" s="168" t="s">
        <v>1133</v>
      </c>
      <c r="P2304" s="168" t="s">
        <v>1367</v>
      </c>
      <c r="Q2304" s="168"/>
      <c r="R2304" s="168" t="s">
        <v>1366</v>
      </c>
      <c r="S2304" s="168"/>
      <c r="T2304" s="168" t="s">
        <v>1366</v>
      </c>
      <c r="U2304" s="168" t="s">
        <v>1215</v>
      </c>
      <c r="V2304" s="168" t="s">
        <v>1368</v>
      </c>
      <c r="W2304" s="168" t="s">
        <v>1165</v>
      </c>
      <c r="X2304" s="183" t="s">
        <v>1160</v>
      </c>
      <c r="Y2304" s="168" t="s">
        <v>55</v>
      </c>
      <c r="Z2304" s="170">
        <v>2017011000179</v>
      </c>
      <c r="AA2304" s="170" t="s">
        <v>1238</v>
      </c>
      <c r="AB2304" s="169" t="s">
        <v>1179</v>
      </c>
      <c r="AC2304" s="169" t="s">
        <v>1244</v>
      </c>
      <c r="AD2304" s="170">
        <v>3202002</v>
      </c>
      <c r="AE2304" s="169" t="s">
        <v>1122</v>
      </c>
      <c r="AF2304" s="169" t="s">
        <v>1245</v>
      </c>
      <c r="AG2304" s="168" t="s">
        <v>1192</v>
      </c>
      <c r="AH2304" s="192"/>
    </row>
    <row r="2305" spans="1:34" ht="98.25" customHeight="1" x14ac:dyDescent="0.25">
      <c r="A2305" s="192"/>
      <c r="B2305" s="168" t="s">
        <v>1314</v>
      </c>
      <c r="C2305" s="168" t="s">
        <v>1364</v>
      </c>
      <c r="D2305" s="168" t="s">
        <v>1365</v>
      </c>
      <c r="E2305" s="183" t="s">
        <v>1365</v>
      </c>
      <c r="F2305" s="168" t="s">
        <v>1223</v>
      </c>
      <c r="G2305" s="183" t="s">
        <v>1312</v>
      </c>
      <c r="H2305" s="168" t="s">
        <v>1117</v>
      </c>
      <c r="I2305" s="168" t="s">
        <v>1118</v>
      </c>
      <c r="J2305" s="184">
        <v>2500000</v>
      </c>
      <c r="K2305" s="185"/>
      <c r="L2305" s="168"/>
      <c r="M2305" s="185"/>
      <c r="N2305" s="168"/>
      <c r="O2305" s="168" t="s">
        <v>1133</v>
      </c>
      <c r="P2305" s="168" t="s">
        <v>1367</v>
      </c>
      <c r="Q2305" s="168"/>
      <c r="R2305" s="168" t="s">
        <v>1366</v>
      </c>
      <c r="S2305" s="168"/>
      <c r="T2305" s="168" t="s">
        <v>1366</v>
      </c>
      <c r="U2305" s="168" t="s">
        <v>1215</v>
      </c>
      <c r="V2305" s="168" t="s">
        <v>1368</v>
      </c>
      <c r="W2305" s="168" t="s">
        <v>1165</v>
      </c>
      <c r="X2305" s="183" t="s">
        <v>1160</v>
      </c>
      <c r="Y2305" s="168" t="s">
        <v>55</v>
      </c>
      <c r="Z2305" s="170">
        <v>2017011000179</v>
      </c>
      <c r="AA2305" s="170" t="s">
        <v>1238</v>
      </c>
      <c r="AB2305" s="169" t="s">
        <v>1179</v>
      </c>
      <c r="AC2305" s="169" t="s">
        <v>1244</v>
      </c>
      <c r="AD2305" s="170">
        <v>3202002</v>
      </c>
      <c r="AE2305" s="169" t="s">
        <v>1122</v>
      </c>
      <c r="AF2305" s="169" t="s">
        <v>1245</v>
      </c>
      <c r="AG2305" s="168" t="s">
        <v>1124</v>
      </c>
      <c r="AH2305" s="192"/>
    </row>
    <row r="2306" spans="1:34" ht="98.25" customHeight="1" x14ac:dyDescent="0.25">
      <c r="A2306" s="192"/>
      <c r="B2306" s="168" t="s">
        <v>1314</v>
      </c>
      <c r="C2306" s="168" t="s">
        <v>1364</v>
      </c>
      <c r="D2306" s="168" t="s">
        <v>1365</v>
      </c>
      <c r="E2306" s="183" t="s">
        <v>1365</v>
      </c>
      <c r="F2306" s="168" t="s">
        <v>1223</v>
      </c>
      <c r="G2306" s="183" t="s">
        <v>1312</v>
      </c>
      <c r="H2306" s="168" t="s">
        <v>1117</v>
      </c>
      <c r="I2306" s="168" t="s">
        <v>1118</v>
      </c>
      <c r="J2306" s="184">
        <v>0</v>
      </c>
      <c r="K2306" s="185"/>
      <c r="L2306" s="168"/>
      <c r="M2306" s="185"/>
      <c r="N2306" s="168"/>
      <c r="O2306" s="168" t="s">
        <v>1133</v>
      </c>
      <c r="P2306" s="168" t="s">
        <v>1367</v>
      </c>
      <c r="Q2306" s="168"/>
      <c r="R2306" s="168" t="s">
        <v>1366</v>
      </c>
      <c r="S2306" s="168"/>
      <c r="T2306" s="168" t="s">
        <v>1366</v>
      </c>
      <c r="U2306" s="168" t="s">
        <v>1215</v>
      </c>
      <c r="V2306" s="168" t="s">
        <v>1368</v>
      </c>
      <c r="W2306" s="168" t="s">
        <v>1165</v>
      </c>
      <c r="X2306" s="183" t="s">
        <v>1160</v>
      </c>
      <c r="Y2306" s="168" t="s">
        <v>55</v>
      </c>
      <c r="Z2306" s="170">
        <v>2017011000179</v>
      </c>
      <c r="AA2306" s="170" t="s">
        <v>1238</v>
      </c>
      <c r="AB2306" s="169" t="s">
        <v>1179</v>
      </c>
      <c r="AC2306" s="169" t="s">
        <v>1244</v>
      </c>
      <c r="AD2306" s="170">
        <v>3202002</v>
      </c>
      <c r="AE2306" s="169" t="s">
        <v>1122</v>
      </c>
      <c r="AF2306" s="169" t="s">
        <v>1245</v>
      </c>
      <c r="AG2306" s="168" t="s">
        <v>1150</v>
      </c>
      <c r="AH2306" s="192"/>
    </row>
    <row r="2307" spans="1:34" ht="98.25" customHeight="1" x14ac:dyDescent="0.25">
      <c r="A2307" s="192"/>
      <c r="B2307" s="168" t="s">
        <v>1314</v>
      </c>
      <c r="C2307" s="168" t="s">
        <v>1364</v>
      </c>
      <c r="D2307" s="168" t="s">
        <v>1365</v>
      </c>
      <c r="E2307" s="183" t="s">
        <v>1365</v>
      </c>
      <c r="F2307" s="168" t="s">
        <v>1116</v>
      </c>
      <c r="G2307" s="183" t="s">
        <v>1158</v>
      </c>
      <c r="H2307" s="168" t="s">
        <v>1117</v>
      </c>
      <c r="I2307" s="168" t="s">
        <v>1118</v>
      </c>
      <c r="J2307" s="184">
        <v>27924781</v>
      </c>
      <c r="K2307" s="185"/>
      <c r="L2307" s="168"/>
      <c r="M2307" s="185">
        <v>11144714</v>
      </c>
      <c r="N2307" s="168">
        <v>65821</v>
      </c>
      <c r="O2307" s="168" t="s">
        <v>1133</v>
      </c>
      <c r="P2307" s="168" t="s">
        <v>1367</v>
      </c>
      <c r="Q2307" s="168"/>
      <c r="R2307" s="168" t="s">
        <v>1366</v>
      </c>
      <c r="S2307" s="168"/>
      <c r="T2307" s="168" t="s">
        <v>1366</v>
      </c>
      <c r="U2307" s="168" t="s">
        <v>1215</v>
      </c>
      <c r="V2307" s="168" t="s">
        <v>1368</v>
      </c>
      <c r="W2307" s="168" t="s">
        <v>1165</v>
      </c>
      <c r="X2307" s="183" t="s">
        <v>1160</v>
      </c>
      <c r="Y2307" s="168" t="s">
        <v>55</v>
      </c>
      <c r="Z2307" s="170">
        <v>2017011000179</v>
      </c>
      <c r="AA2307" s="170" t="s">
        <v>1238</v>
      </c>
      <c r="AB2307" s="169" t="s">
        <v>1166</v>
      </c>
      <c r="AC2307" s="169" t="s">
        <v>1167</v>
      </c>
      <c r="AD2307" s="170">
        <v>3202032</v>
      </c>
      <c r="AE2307" s="169" t="s">
        <v>1217</v>
      </c>
      <c r="AF2307" s="169" t="s">
        <v>1289</v>
      </c>
      <c r="AG2307" s="168" t="s">
        <v>1151</v>
      </c>
      <c r="AH2307" s="192"/>
    </row>
    <row r="2308" spans="1:34" ht="98.25" customHeight="1" x14ac:dyDescent="0.25">
      <c r="A2308" s="192"/>
      <c r="B2308" s="168" t="s">
        <v>1314</v>
      </c>
      <c r="C2308" s="168" t="s">
        <v>1364</v>
      </c>
      <c r="D2308" s="168" t="s">
        <v>1365</v>
      </c>
      <c r="E2308" s="183" t="s">
        <v>1365</v>
      </c>
      <c r="F2308" s="168" t="s">
        <v>1116</v>
      </c>
      <c r="G2308" s="183" t="s">
        <v>1158</v>
      </c>
      <c r="H2308" s="168" t="s">
        <v>1117</v>
      </c>
      <c r="I2308" s="168" t="s">
        <v>1118</v>
      </c>
      <c r="J2308" s="184">
        <v>46658419.299999997</v>
      </c>
      <c r="K2308" s="185"/>
      <c r="L2308" s="168"/>
      <c r="M2308" s="185">
        <v>46658419</v>
      </c>
      <c r="N2308" s="168">
        <v>65821</v>
      </c>
      <c r="O2308" s="168" t="s">
        <v>1133</v>
      </c>
      <c r="P2308" s="168" t="s">
        <v>1513</v>
      </c>
      <c r="Q2308" s="168"/>
      <c r="R2308" s="168" t="s">
        <v>1366</v>
      </c>
      <c r="S2308" s="168"/>
      <c r="T2308" s="168" t="s">
        <v>1366</v>
      </c>
      <c r="U2308" s="168" t="s">
        <v>1215</v>
      </c>
      <c r="V2308" s="168" t="s">
        <v>1368</v>
      </c>
      <c r="W2308" s="168" t="s">
        <v>1165</v>
      </c>
      <c r="X2308" s="183" t="s">
        <v>1160</v>
      </c>
      <c r="Y2308" s="168" t="s">
        <v>55</v>
      </c>
      <c r="Z2308" s="170">
        <v>2017011000179</v>
      </c>
      <c r="AA2308" s="170" t="s">
        <v>1238</v>
      </c>
      <c r="AB2308" s="169" t="s">
        <v>1166</v>
      </c>
      <c r="AC2308" s="169" t="s">
        <v>1167</v>
      </c>
      <c r="AD2308" s="170">
        <v>3202032</v>
      </c>
      <c r="AE2308" s="169" t="s">
        <v>1217</v>
      </c>
      <c r="AF2308" s="169" t="s">
        <v>1289</v>
      </c>
      <c r="AG2308" s="168" t="s">
        <v>1128</v>
      </c>
      <c r="AH2308" s="192"/>
    </row>
    <row r="2309" spans="1:34" ht="98.25" customHeight="1" x14ac:dyDescent="0.25">
      <c r="A2309" s="192"/>
      <c r="B2309" s="168" t="s">
        <v>1314</v>
      </c>
      <c r="C2309" s="168" t="s">
        <v>1364</v>
      </c>
      <c r="D2309" s="168" t="s">
        <v>1365</v>
      </c>
      <c r="E2309" s="183" t="s">
        <v>1365</v>
      </c>
      <c r="F2309" s="168" t="s">
        <v>1152</v>
      </c>
      <c r="G2309" s="183" t="s">
        <v>1158</v>
      </c>
      <c r="H2309" s="168" t="s">
        <v>1117</v>
      </c>
      <c r="I2309" s="168" t="s">
        <v>1118</v>
      </c>
      <c r="J2309" s="184">
        <v>0</v>
      </c>
      <c r="K2309" s="185"/>
      <c r="L2309" s="168"/>
      <c r="M2309" s="185"/>
      <c r="N2309" s="168"/>
      <c r="O2309" s="168" t="s">
        <v>1133</v>
      </c>
      <c r="P2309" s="168" t="s">
        <v>1367</v>
      </c>
      <c r="Q2309" s="168"/>
      <c r="R2309" s="168" t="s">
        <v>1366</v>
      </c>
      <c r="S2309" s="168"/>
      <c r="T2309" s="168" t="s">
        <v>1366</v>
      </c>
      <c r="U2309" s="168" t="s">
        <v>1215</v>
      </c>
      <c r="V2309" s="168" t="s">
        <v>1368</v>
      </c>
      <c r="W2309" s="168" t="s">
        <v>1165</v>
      </c>
      <c r="X2309" s="183" t="s">
        <v>1160</v>
      </c>
      <c r="Y2309" s="168" t="s">
        <v>55</v>
      </c>
      <c r="Z2309" s="170">
        <v>2017011000179</v>
      </c>
      <c r="AA2309" s="170" t="s">
        <v>1238</v>
      </c>
      <c r="AB2309" s="169" t="s">
        <v>1166</v>
      </c>
      <c r="AC2309" s="169" t="s">
        <v>1167</v>
      </c>
      <c r="AD2309" s="170">
        <v>3202032</v>
      </c>
      <c r="AE2309" s="169" t="s">
        <v>1217</v>
      </c>
      <c r="AF2309" s="169" t="s">
        <v>1218</v>
      </c>
      <c r="AG2309" s="168" t="s">
        <v>1128</v>
      </c>
      <c r="AH2309" s="192"/>
    </row>
    <row r="2310" spans="1:34" ht="98.25" customHeight="1" x14ac:dyDescent="0.25">
      <c r="A2310" s="192"/>
      <c r="B2310" s="168" t="s">
        <v>1314</v>
      </c>
      <c r="C2310" s="168" t="s">
        <v>1364</v>
      </c>
      <c r="D2310" s="168" t="s">
        <v>1365</v>
      </c>
      <c r="E2310" s="183" t="s">
        <v>1365</v>
      </c>
      <c r="F2310" s="168" t="s">
        <v>1223</v>
      </c>
      <c r="G2310" s="183" t="s">
        <v>1312</v>
      </c>
      <c r="H2310" s="168" t="s">
        <v>1117</v>
      </c>
      <c r="I2310" s="168" t="s">
        <v>1118</v>
      </c>
      <c r="J2310" s="184">
        <v>2500000</v>
      </c>
      <c r="K2310" s="185"/>
      <c r="L2310" s="168"/>
      <c r="M2310" s="185"/>
      <c r="N2310" s="168"/>
      <c r="O2310" s="168" t="s">
        <v>1133</v>
      </c>
      <c r="P2310" s="168" t="s">
        <v>1367</v>
      </c>
      <c r="Q2310" s="168"/>
      <c r="R2310" s="168" t="s">
        <v>1366</v>
      </c>
      <c r="S2310" s="168"/>
      <c r="T2310" s="168" t="s">
        <v>1366</v>
      </c>
      <c r="U2310" s="168" t="s">
        <v>1215</v>
      </c>
      <c r="V2310" s="168" t="s">
        <v>1368</v>
      </c>
      <c r="W2310" s="168" t="s">
        <v>1165</v>
      </c>
      <c r="X2310" s="183" t="s">
        <v>1160</v>
      </c>
      <c r="Y2310" s="168" t="s">
        <v>55</v>
      </c>
      <c r="Z2310" s="170">
        <v>2017011000179</v>
      </c>
      <c r="AA2310" s="170" t="s">
        <v>1238</v>
      </c>
      <c r="AB2310" s="169" t="s">
        <v>1166</v>
      </c>
      <c r="AC2310" s="169" t="s">
        <v>1167</v>
      </c>
      <c r="AD2310" s="170">
        <v>3202032</v>
      </c>
      <c r="AE2310" s="169" t="s">
        <v>1217</v>
      </c>
      <c r="AF2310" s="169" t="s">
        <v>1218</v>
      </c>
      <c r="AG2310" s="168" t="s">
        <v>1124</v>
      </c>
      <c r="AH2310" s="192"/>
    </row>
    <row r="2311" spans="1:34" ht="98.25" customHeight="1" x14ac:dyDescent="0.25">
      <c r="A2311" s="192"/>
      <c r="B2311" s="168" t="s">
        <v>1314</v>
      </c>
      <c r="C2311" s="168" t="s">
        <v>1364</v>
      </c>
      <c r="D2311" s="168" t="s">
        <v>1365</v>
      </c>
      <c r="E2311" s="183" t="s">
        <v>1365</v>
      </c>
      <c r="F2311" s="168" t="s">
        <v>1223</v>
      </c>
      <c r="G2311" s="183" t="s">
        <v>1312</v>
      </c>
      <c r="H2311" s="168" t="s">
        <v>1117</v>
      </c>
      <c r="I2311" s="168" t="s">
        <v>1118</v>
      </c>
      <c r="J2311" s="184">
        <v>0.18999996595084667</v>
      </c>
      <c r="K2311" s="185"/>
      <c r="L2311" s="168"/>
      <c r="M2311" s="185"/>
      <c r="N2311" s="168"/>
      <c r="O2311" s="168" t="s">
        <v>1133</v>
      </c>
      <c r="P2311" s="168" t="s">
        <v>1367</v>
      </c>
      <c r="Q2311" s="168"/>
      <c r="R2311" s="168" t="s">
        <v>1366</v>
      </c>
      <c r="S2311" s="168"/>
      <c r="T2311" s="168" t="s">
        <v>1366</v>
      </c>
      <c r="U2311" s="168" t="s">
        <v>1215</v>
      </c>
      <c r="V2311" s="168" t="s">
        <v>1368</v>
      </c>
      <c r="W2311" s="168" t="s">
        <v>1165</v>
      </c>
      <c r="X2311" s="183" t="s">
        <v>1160</v>
      </c>
      <c r="Y2311" s="168" t="s">
        <v>55</v>
      </c>
      <c r="Z2311" s="170">
        <v>2017011000179</v>
      </c>
      <c r="AA2311" s="170" t="s">
        <v>1238</v>
      </c>
      <c r="AB2311" s="169" t="s">
        <v>1166</v>
      </c>
      <c r="AC2311" s="169" t="s">
        <v>1167</v>
      </c>
      <c r="AD2311" s="170">
        <v>3202032</v>
      </c>
      <c r="AE2311" s="169" t="s">
        <v>1217</v>
      </c>
      <c r="AF2311" s="169" t="s">
        <v>1218</v>
      </c>
      <c r="AG2311" s="168" t="s">
        <v>1192</v>
      </c>
      <c r="AH2311" s="192"/>
    </row>
    <row r="2312" spans="1:34" ht="98.25" customHeight="1" x14ac:dyDescent="0.25">
      <c r="A2312" s="192"/>
      <c r="B2312" s="168" t="s">
        <v>1314</v>
      </c>
      <c r="C2312" s="168" t="s">
        <v>1364</v>
      </c>
      <c r="D2312" s="168" t="s">
        <v>1365</v>
      </c>
      <c r="E2312" s="183" t="s">
        <v>1365</v>
      </c>
      <c r="F2312" s="168" t="s">
        <v>1223</v>
      </c>
      <c r="G2312" s="183" t="s">
        <v>1312</v>
      </c>
      <c r="H2312" s="168" t="s">
        <v>1117</v>
      </c>
      <c r="I2312" s="168" t="s">
        <v>1118</v>
      </c>
      <c r="J2312" s="184">
        <v>5000000</v>
      </c>
      <c r="K2312" s="185"/>
      <c r="L2312" s="168"/>
      <c r="M2312" s="185"/>
      <c r="N2312" s="168"/>
      <c r="O2312" s="168" t="s">
        <v>1133</v>
      </c>
      <c r="P2312" s="168" t="s">
        <v>1367</v>
      </c>
      <c r="Q2312" s="168"/>
      <c r="R2312" s="168" t="s">
        <v>1366</v>
      </c>
      <c r="S2312" s="168"/>
      <c r="T2312" s="168" t="s">
        <v>1366</v>
      </c>
      <c r="U2312" s="168" t="s">
        <v>1514</v>
      </c>
      <c r="V2312" s="168" t="s">
        <v>1368</v>
      </c>
      <c r="W2312" s="168" t="s">
        <v>1165</v>
      </c>
      <c r="X2312" s="183" t="s">
        <v>1160</v>
      </c>
      <c r="Y2312" s="168" t="s">
        <v>55</v>
      </c>
      <c r="Z2312" s="170">
        <v>2017011000179</v>
      </c>
      <c r="AA2312" s="170" t="s">
        <v>1238</v>
      </c>
      <c r="AB2312" s="169" t="s">
        <v>1166</v>
      </c>
      <c r="AC2312" s="169" t="s">
        <v>1167</v>
      </c>
      <c r="AD2312" s="170">
        <v>3202032</v>
      </c>
      <c r="AE2312" s="169" t="s">
        <v>1217</v>
      </c>
      <c r="AF2312" s="169" t="s">
        <v>1218</v>
      </c>
      <c r="AG2312" s="168" t="s">
        <v>1192</v>
      </c>
      <c r="AH2312" s="192"/>
    </row>
    <row r="2313" spans="1:34" ht="98.25" customHeight="1" x14ac:dyDescent="0.25">
      <c r="A2313" s="192"/>
      <c r="B2313" s="168" t="s">
        <v>1314</v>
      </c>
      <c r="C2313" s="168" t="s">
        <v>1364</v>
      </c>
      <c r="D2313" s="168" t="s">
        <v>1365</v>
      </c>
      <c r="E2313" s="183" t="s">
        <v>1365</v>
      </c>
      <c r="F2313" s="168" t="s">
        <v>1223</v>
      </c>
      <c r="G2313" s="183" t="s">
        <v>1312</v>
      </c>
      <c r="H2313" s="168" t="s">
        <v>1117</v>
      </c>
      <c r="I2313" s="168" t="s">
        <v>1118</v>
      </c>
      <c r="J2313" s="184">
        <v>0</v>
      </c>
      <c r="K2313" s="185"/>
      <c r="L2313" s="168"/>
      <c r="M2313" s="185"/>
      <c r="N2313" s="168"/>
      <c r="O2313" s="168" t="s">
        <v>1133</v>
      </c>
      <c r="P2313" s="168" t="s">
        <v>1367</v>
      </c>
      <c r="Q2313" s="168"/>
      <c r="R2313" s="168" t="s">
        <v>1366</v>
      </c>
      <c r="S2313" s="168"/>
      <c r="T2313" s="168" t="s">
        <v>1366</v>
      </c>
      <c r="U2313" s="168" t="s">
        <v>1215</v>
      </c>
      <c r="V2313" s="168" t="s">
        <v>1368</v>
      </c>
      <c r="W2313" s="168" t="s">
        <v>1165</v>
      </c>
      <c r="X2313" s="183" t="s">
        <v>1160</v>
      </c>
      <c r="Y2313" s="168" t="s">
        <v>55</v>
      </c>
      <c r="Z2313" s="170">
        <v>2017011000179</v>
      </c>
      <c r="AA2313" s="170" t="s">
        <v>1238</v>
      </c>
      <c r="AB2313" s="169" t="s">
        <v>1166</v>
      </c>
      <c r="AC2313" s="169" t="s">
        <v>1167</v>
      </c>
      <c r="AD2313" s="170">
        <v>3202032</v>
      </c>
      <c r="AE2313" s="169" t="s">
        <v>1217</v>
      </c>
      <c r="AF2313" s="169" t="s">
        <v>1218</v>
      </c>
      <c r="AG2313" s="168" t="s">
        <v>1126</v>
      </c>
      <c r="AH2313" s="192"/>
    </row>
    <row r="2314" spans="1:34" ht="98.25" customHeight="1" x14ac:dyDescent="0.25">
      <c r="A2314" s="192"/>
      <c r="B2314" s="168" t="s">
        <v>1314</v>
      </c>
      <c r="C2314" s="168" t="s">
        <v>1364</v>
      </c>
      <c r="D2314" s="168" t="s">
        <v>1365</v>
      </c>
      <c r="E2314" s="183" t="s">
        <v>1365</v>
      </c>
      <c r="F2314" s="168" t="s">
        <v>1223</v>
      </c>
      <c r="G2314" s="183" t="s">
        <v>1312</v>
      </c>
      <c r="H2314" s="168" t="s">
        <v>1117</v>
      </c>
      <c r="I2314" s="168" t="s">
        <v>1118</v>
      </c>
      <c r="J2314" s="184">
        <v>0</v>
      </c>
      <c r="K2314" s="185"/>
      <c r="L2314" s="168"/>
      <c r="M2314" s="185"/>
      <c r="N2314" s="168"/>
      <c r="O2314" s="168" t="s">
        <v>1133</v>
      </c>
      <c r="P2314" s="168" t="s">
        <v>1367</v>
      </c>
      <c r="Q2314" s="168"/>
      <c r="R2314" s="168" t="s">
        <v>1366</v>
      </c>
      <c r="S2314" s="168"/>
      <c r="T2314" s="168" t="s">
        <v>1366</v>
      </c>
      <c r="U2314" s="168" t="s">
        <v>1215</v>
      </c>
      <c r="V2314" s="168"/>
      <c r="W2314" s="168" t="s">
        <v>1165</v>
      </c>
      <c r="X2314" s="183" t="s">
        <v>1160</v>
      </c>
      <c r="Y2314" s="168" t="s">
        <v>55</v>
      </c>
      <c r="Z2314" s="170">
        <v>2017011000179</v>
      </c>
      <c r="AA2314" s="170" t="s">
        <v>1238</v>
      </c>
      <c r="AB2314" s="169" t="s">
        <v>1166</v>
      </c>
      <c r="AC2314" s="169" t="s">
        <v>1167</v>
      </c>
      <c r="AD2314" s="170">
        <v>3202032</v>
      </c>
      <c r="AE2314" s="169" t="s">
        <v>1217</v>
      </c>
      <c r="AF2314" s="169" t="s">
        <v>1218</v>
      </c>
      <c r="AG2314" s="168" t="s">
        <v>1150</v>
      </c>
      <c r="AH2314" s="192"/>
    </row>
    <row r="2315" spans="1:34" ht="98.25" customHeight="1" x14ac:dyDescent="0.25">
      <c r="A2315" s="192"/>
      <c r="B2315" s="168" t="s">
        <v>1314</v>
      </c>
      <c r="C2315" s="168" t="s">
        <v>1364</v>
      </c>
      <c r="D2315" s="168" t="s">
        <v>1365</v>
      </c>
      <c r="E2315" s="183" t="s">
        <v>1365</v>
      </c>
      <c r="F2315" s="168" t="s">
        <v>1116</v>
      </c>
      <c r="G2315" s="183" t="s">
        <v>1158</v>
      </c>
      <c r="H2315" s="168" t="s">
        <v>1117</v>
      </c>
      <c r="I2315" s="168" t="s">
        <v>1118</v>
      </c>
      <c r="J2315" s="184">
        <v>58384000.704999998</v>
      </c>
      <c r="K2315" s="185"/>
      <c r="L2315" s="168"/>
      <c r="M2315" s="185"/>
      <c r="N2315" s="168"/>
      <c r="O2315" s="168" t="s">
        <v>1133</v>
      </c>
      <c r="P2315" s="168" t="s">
        <v>1367</v>
      </c>
      <c r="Q2315" s="168"/>
      <c r="R2315" s="168" t="s">
        <v>1366</v>
      </c>
      <c r="S2315" s="168"/>
      <c r="T2315" s="168" t="s">
        <v>1366</v>
      </c>
      <c r="U2315" s="168" t="s">
        <v>1215</v>
      </c>
      <c r="V2315" s="168" t="s">
        <v>1368</v>
      </c>
      <c r="W2315" s="168" t="s">
        <v>1165</v>
      </c>
      <c r="X2315" s="183" t="s">
        <v>1160</v>
      </c>
      <c r="Y2315" s="168" t="s">
        <v>55</v>
      </c>
      <c r="Z2315" s="170">
        <v>2017011000179</v>
      </c>
      <c r="AA2315" s="170" t="s">
        <v>1238</v>
      </c>
      <c r="AB2315" s="169" t="s">
        <v>1166</v>
      </c>
      <c r="AC2315" s="169" t="s">
        <v>1269</v>
      </c>
      <c r="AD2315" s="170">
        <v>3202005</v>
      </c>
      <c r="AE2315" s="169" t="s">
        <v>1273</v>
      </c>
      <c r="AF2315" s="169" t="s">
        <v>1274</v>
      </c>
      <c r="AG2315" s="168" t="s">
        <v>1128</v>
      </c>
      <c r="AH2315" s="192"/>
    </row>
    <row r="2316" spans="1:34" ht="98.25" customHeight="1" x14ac:dyDescent="0.25">
      <c r="A2316" s="192"/>
      <c r="B2316" s="168" t="s">
        <v>1314</v>
      </c>
      <c r="C2316" s="168" t="s">
        <v>1364</v>
      </c>
      <c r="D2316" s="168" t="s">
        <v>1365</v>
      </c>
      <c r="E2316" s="183" t="s">
        <v>1365</v>
      </c>
      <c r="F2316" s="168" t="s">
        <v>1116</v>
      </c>
      <c r="G2316" s="183" t="s">
        <v>1158</v>
      </c>
      <c r="H2316" s="168" t="s">
        <v>1117</v>
      </c>
      <c r="I2316" s="168" t="s">
        <v>1118</v>
      </c>
      <c r="J2316" s="184">
        <v>76140000.320000008</v>
      </c>
      <c r="K2316" s="185"/>
      <c r="L2316" s="168"/>
      <c r="M2316" s="185"/>
      <c r="N2316" s="168"/>
      <c r="O2316" s="168" t="s">
        <v>1133</v>
      </c>
      <c r="P2316" s="168" t="s">
        <v>1367</v>
      </c>
      <c r="Q2316" s="168"/>
      <c r="R2316" s="168" t="s">
        <v>1366</v>
      </c>
      <c r="S2316" s="168"/>
      <c r="T2316" s="168" t="s">
        <v>1366</v>
      </c>
      <c r="U2316" s="168" t="s">
        <v>1215</v>
      </c>
      <c r="V2316" s="168" t="s">
        <v>1368</v>
      </c>
      <c r="W2316" s="168" t="s">
        <v>1165</v>
      </c>
      <c r="X2316" s="183" t="s">
        <v>1160</v>
      </c>
      <c r="Y2316" s="168" t="s">
        <v>55</v>
      </c>
      <c r="Z2316" s="170">
        <v>2017011000179</v>
      </c>
      <c r="AA2316" s="170" t="s">
        <v>1238</v>
      </c>
      <c r="AB2316" s="169" t="s">
        <v>1166</v>
      </c>
      <c r="AC2316" s="169" t="s">
        <v>1269</v>
      </c>
      <c r="AD2316" s="170">
        <v>3202005</v>
      </c>
      <c r="AE2316" s="169" t="s">
        <v>1273</v>
      </c>
      <c r="AF2316" s="169" t="s">
        <v>1274</v>
      </c>
      <c r="AG2316" s="168" t="s">
        <v>1151</v>
      </c>
      <c r="AH2316" s="192"/>
    </row>
    <row r="2317" spans="1:34" ht="98.25" customHeight="1" x14ac:dyDescent="0.25">
      <c r="A2317" s="192"/>
      <c r="B2317" s="168" t="s">
        <v>1314</v>
      </c>
      <c r="C2317" s="168" t="s">
        <v>1364</v>
      </c>
      <c r="D2317" s="168" t="s">
        <v>1365</v>
      </c>
      <c r="E2317" s="183" t="s">
        <v>1365</v>
      </c>
      <c r="F2317" s="168" t="s">
        <v>1223</v>
      </c>
      <c r="G2317" s="183" t="s">
        <v>1312</v>
      </c>
      <c r="H2317" s="168" t="s">
        <v>1117</v>
      </c>
      <c r="I2317" s="168" t="s">
        <v>1118</v>
      </c>
      <c r="J2317" s="184">
        <v>0</v>
      </c>
      <c r="K2317" s="185"/>
      <c r="L2317" s="168"/>
      <c r="M2317" s="185"/>
      <c r="N2317" s="168"/>
      <c r="O2317" s="168" t="s">
        <v>1133</v>
      </c>
      <c r="P2317" s="168" t="s">
        <v>1367</v>
      </c>
      <c r="Q2317" s="168"/>
      <c r="R2317" s="168" t="s">
        <v>1366</v>
      </c>
      <c r="S2317" s="168"/>
      <c r="T2317" s="168" t="s">
        <v>1366</v>
      </c>
      <c r="U2317" s="168" t="s">
        <v>1215</v>
      </c>
      <c r="V2317" s="168"/>
      <c r="W2317" s="168" t="s">
        <v>1165</v>
      </c>
      <c r="X2317" s="183" t="s">
        <v>1160</v>
      </c>
      <c r="Y2317" s="168" t="s">
        <v>55</v>
      </c>
      <c r="Z2317" s="170">
        <v>2017011000179</v>
      </c>
      <c r="AA2317" s="170" t="s">
        <v>1238</v>
      </c>
      <c r="AB2317" s="169" t="s">
        <v>1166</v>
      </c>
      <c r="AC2317" s="169" t="s">
        <v>1269</v>
      </c>
      <c r="AD2317" s="170">
        <v>3202005</v>
      </c>
      <c r="AE2317" s="169" t="s">
        <v>1273</v>
      </c>
      <c r="AF2317" s="169" t="s">
        <v>1274</v>
      </c>
      <c r="AG2317" s="168" t="s">
        <v>1147</v>
      </c>
      <c r="AH2317" s="192"/>
    </row>
    <row r="2318" spans="1:34" ht="98.25" customHeight="1" x14ac:dyDescent="0.25">
      <c r="A2318" s="192"/>
      <c r="B2318" s="168" t="s">
        <v>1314</v>
      </c>
      <c r="C2318" s="168" t="s">
        <v>1364</v>
      </c>
      <c r="D2318" s="168" t="s">
        <v>1365</v>
      </c>
      <c r="E2318" s="183" t="s">
        <v>1365</v>
      </c>
      <c r="F2318" s="168" t="s">
        <v>1223</v>
      </c>
      <c r="G2318" s="183" t="s">
        <v>1312</v>
      </c>
      <c r="H2318" s="168" t="s">
        <v>1117</v>
      </c>
      <c r="I2318" s="168" t="s">
        <v>1118</v>
      </c>
      <c r="J2318" s="184">
        <v>0</v>
      </c>
      <c r="K2318" s="185"/>
      <c r="L2318" s="168"/>
      <c r="M2318" s="185"/>
      <c r="N2318" s="168"/>
      <c r="O2318" s="168" t="s">
        <v>1133</v>
      </c>
      <c r="P2318" s="168" t="s">
        <v>1367</v>
      </c>
      <c r="Q2318" s="168"/>
      <c r="R2318" s="168" t="s">
        <v>1366</v>
      </c>
      <c r="S2318" s="168"/>
      <c r="T2318" s="168" t="s">
        <v>1366</v>
      </c>
      <c r="U2318" s="168" t="s">
        <v>1215</v>
      </c>
      <c r="V2318" s="168"/>
      <c r="W2318" s="168" t="s">
        <v>1165</v>
      </c>
      <c r="X2318" s="183" t="s">
        <v>1160</v>
      </c>
      <c r="Y2318" s="168" t="s">
        <v>55</v>
      </c>
      <c r="Z2318" s="170">
        <v>2017011000179</v>
      </c>
      <c r="AA2318" s="170" t="s">
        <v>1238</v>
      </c>
      <c r="AB2318" s="169" t="s">
        <v>1166</v>
      </c>
      <c r="AC2318" s="169" t="s">
        <v>1269</v>
      </c>
      <c r="AD2318" s="170">
        <v>3202005</v>
      </c>
      <c r="AE2318" s="169" t="s">
        <v>1273</v>
      </c>
      <c r="AF2318" s="169" t="s">
        <v>1274</v>
      </c>
      <c r="AG2318" s="168" t="s">
        <v>1192</v>
      </c>
      <c r="AH2318" s="192"/>
    </row>
    <row r="2319" spans="1:34" ht="98.25" customHeight="1" x14ac:dyDescent="0.25">
      <c r="A2319" s="192"/>
      <c r="B2319" s="168" t="s">
        <v>1314</v>
      </c>
      <c r="C2319" s="168" t="s">
        <v>1364</v>
      </c>
      <c r="D2319" s="168" t="s">
        <v>1365</v>
      </c>
      <c r="E2319" s="183" t="s">
        <v>1365</v>
      </c>
      <c r="F2319" s="168" t="s">
        <v>1223</v>
      </c>
      <c r="G2319" s="183" t="s">
        <v>1312</v>
      </c>
      <c r="H2319" s="168" t="s">
        <v>1117</v>
      </c>
      <c r="I2319" s="168" t="s">
        <v>1515</v>
      </c>
      <c r="J2319" s="184">
        <v>29894400</v>
      </c>
      <c r="K2319" s="185"/>
      <c r="L2319" s="168"/>
      <c r="M2319" s="185"/>
      <c r="N2319" s="168"/>
      <c r="O2319" s="168" t="s">
        <v>1133</v>
      </c>
      <c r="P2319" s="168" t="s">
        <v>1367</v>
      </c>
      <c r="Q2319" s="168"/>
      <c r="R2319" s="168"/>
      <c r="S2319" s="168"/>
      <c r="T2319" s="168"/>
      <c r="U2319" s="168" t="s">
        <v>1215</v>
      </c>
      <c r="V2319" s="168"/>
      <c r="W2319" s="168" t="s">
        <v>1165</v>
      </c>
      <c r="X2319" s="183" t="s">
        <v>1160</v>
      </c>
      <c r="Y2319" s="168" t="s">
        <v>55</v>
      </c>
      <c r="Z2319" s="170">
        <v>2017011000179</v>
      </c>
      <c r="AA2319" s="170" t="s">
        <v>1238</v>
      </c>
      <c r="AB2319" s="169" t="s">
        <v>1166</v>
      </c>
      <c r="AC2319" s="169" t="s">
        <v>1269</v>
      </c>
      <c r="AD2319" s="170">
        <v>3202005</v>
      </c>
      <c r="AE2319" s="169" t="s">
        <v>1270</v>
      </c>
      <c r="AF2319" s="169" t="s">
        <v>1272</v>
      </c>
      <c r="AG2319" s="168" t="s">
        <v>1192</v>
      </c>
      <c r="AH2319" s="192"/>
    </row>
    <row r="2320" spans="1:34" ht="98.25" customHeight="1" x14ac:dyDescent="0.25">
      <c r="A2320" s="192"/>
      <c r="B2320" s="168" t="s">
        <v>1314</v>
      </c>
      <c r="C2320" s="168" t="s">
        <v>1364</v>
      </c>
      <c r="D2320" s="168" t="s">
        <v>1365</v>
      </c>
      <c r="E2320" s="183" t="s">
        <v>1365</v>
      </c>
      <c r="F2320" s="168" t="s">
        <v>1223</v>
      </c>
      <c r="G2320" s="183" t="s">
        <v>1312</v>
      </c>
      <c r="H2320" s="168" t="s">
        <v>1117</v>
      </c>
      <c r="I2320" s="168" t="s">
        <v>1118</v>
      </c>
      <c r="J2320" s="184">
        <v>3484012</v>
      </c>
      <c r="K2320" s="185"/>
      <c r="L2320" s="168"/>
      <c r="M2320" s="185"/>
      <c r="N2320" s="168"/>
      <c r="O2320" s="168" t="s">
        <v>1133</v>
      </c>
      <c r="P2320" s="168" t="s">
        <v>1367</v>
      </c>
      <c r="Q2320" s="168"/>
      <c r="R2320" s="168"/>
      <c r="S2320" s="168"/>
      <c r="T2320" s="168"/>
      <c r="U2320" s="168" t="s">
        <v>1215</v>
      </c>
      <c r="V2320" s="168"/>
      <c r="W2320" s="168" t="s">
        <v>1165</v>
      </c>
      <c r="X2320" s="183" t="s">
        <v>1160</v>
      </c>
      <c r="Y2320" s="168" t="s">
        <v>55</v>
      </c>
      <c r="Z2320" s="170">
        <v>2017011000179</v>
      </c>
      <c r="AA2320" s="170" t="s">
        <v>1238</v>
      </c>
      <c r="AB2320" s="169" t="s">
        <v>1166</v>
      </c>
      <c r="AC2320" s="169" t="s">
        <v>1269</v>
      </c>
      <c r="AD2320" s="170">
        <v>3202005</v>
      </c>
      <c r="AE2320" s="169" t="s">
        <v>1270</v>
      </c>
      <c r="AF2320" s="169" t="s">
        <v>1272</v>
      </c>
      <c r="AG2320" s="168" t="s">
        <v>1192</v>
      </c>
      <c r="AH2320" s="192"/>
    </row>
    <row r="2321" spans="1:34" ht="98.25" customHeight="1" x14ac:dyDescent="0.25">
      <c r="A2321" s="192"/>
      <c r="B2321" s="168" t="s">
        <v>1314</v>
      </c>
      <c r="C2321" s="168" t="s">
        <v>1364</v>
      </c>
      <c r="D2321" s="168" t="s">
        <v>1365</v>
      </c>
      <c r="E2321" s="183" t="s">
        <v>1365</v>
      </c>
      <c r="F2321" s="168" t="s">
        <v>1152</v>
      </c>
      <c r="G2321" s="183" t="s">
        <v>1158</v>
      </c>
      <c r="H2321" s="168" t="s">
        <v>1320</v>
      </c>
      <c r="I2321" s="168" t="s">
        <v>1118</v>
      </c>
      <c r="J2321" s="184">
        <v>12655300</v>
      </c>
      <c r="K2321" s="185"/>
      <c r="L2321" s="168"/>
      <c r="M2321" s="185"/>
      <c r="N2321" s="168"/>
      <c r="O2321" s="168" t="s">
        <v>1133</v>
      </c>
      <c r="P2321" s="168" t="s">
        <v>1367</v>
      </c>
      <c r="Q2321" s="168"/>
      <c r="R2321" s="168"/>
      <c r="S2321" s="168"/>
      <c r="T2321" s="168"/>
      <c r="U2321" s="168" t="s">
        <v>1215</v>
      </c>
      <c r="V2321" s="168" t="s">
        <v>1368</v>
      </c>
      <c r="W2321" s="168" t="s">
        <v>1165</v>
      </c>
      <c r="X2321" s="183" t="s">
        <v>1160</v>
      </c>
      <c r="Y2321" s="168" t="s">
        <v>55</v>
      </c>
      <c r="Z2321" s="170">
        <v>2017011000179</v>
      </c>
      <c r="AA2321" s="170" t="s">
        <v>1238</v>
      </c>
      <c r="AB2321" s="169" t="s">
        <v>1166</v>
      </c>
      <c r="AC2321" s="169" t="s">
        <v>1269</v>
      </c>
      <c r="AD2321" s="170">
        <v>3202005</v>
      </c>
      <c r="AE2321" s="169" t="s">
        <v>1273</v>
      </c>
      <c r="AF2321" s="169" t="s">
        <v>1274</v>
      </c>
      <c r="AG2321" s="168" t="s">
        <v>1151</v>
      </c>
      <c r="AH2321" s="192"/>
    </row>
    <row r="2322" spans="1:34" ht="98.25" customHeight="1" x14ac:dyDescent="0.25">
      <c r="A2322" s="192"/>
      <c r="B2322" s="168" t="s">
        <v>1314</v>
      </c>
      <c r="C2322" s="168" t="s">
        <v>1364</v>
      </c>
      <c r="D2322" s="168" t="s">
        <v>1365</v>
      </c>
      <c r="E2322" s="183" t="s">
        <v>1365</v>
      </c>
      <c r="F2322" s="168" t="s">
        <v>1324</v>
      </c>
      <c r="G2322" s="183" t="s">
        <v>1325</v>
      </c>
      <c r="H2322" s="168" t="s">
        <v>1326</v>
      </c>
      <c r="I2322" s="168" t="s">
        <v>1118</v>
      </c>
      <c r="J2322" s="184">
        <v>144361072</v>
      </c>
      <c r="K2322" s="185"/>
      <c r="L2322" s="168"/>
      <c r="M2322" s="185"/>
      <c r="N2322" s="168"/>
      <c r="O2322" s="168" t="s">
        <v>1133</v>
      </c>
      <c r="P2322" s="168" t="s">
        <v>1327</v>
      </c>
      <c r="Q2322" s="168"/>
      <c r="R2322" s="168"/>
      <c r="S2322" s="168"/>
      <c r="T2322" s="168"/>
      <c r="U2322" s="168"/>
      <c r="V2322" s="168"/>
      <c r="W2322" s="168" t="s">
        <v>1165</v>
      </c>
      <c r="X2322" s="183" t="s">
        <v>1160</v>
      </c>
      <c r="Y2322" s="168" t="s">
        <v>1328</v>
      </c>
      <c r="Z2322" s="170">
        <v>2022011000088</v>
      </c>
      <c r="AA2322" s="170" t="s">
        <v>1329</v>
      </c>
      <c r="AB2322" s="169" t="s">
        <v>1330</v>
      </c>
      <c r="AC2322" s="169" t="s">
        <v>1269</v>
      </c>
      <c r="AD2322" s="170">
        <v>3202005</v>
      </c>
      <c r="AE2322" s="169" t="s">
        <v>1331</v>
      </c>
      <c r="AF2322" s="169" t="s">
        <v>1349</v>
      </c>
      <c r="AG2322" s="168" t="s">
        <v>1350</v>
      </c>
      <c r="AH2322" s="192"/>
    </row>
    <row r="2323" spans="1:34" ht="98.25" customHeight="1" x14ac:dyDescent="0.25">
      <c r="A2323" s="192"/>
      <c r="B2323" s="168" t="s">
        <v>1314</v>
      </c>
      <c r="C2323" s="168" t="s">
        <v>1364</v>
      </c>
      <c r="D2323" s="168" t="s">
        <v>1365</v>
      </c>
      <c r="E2323" s="183" t="s">
        <v>1365</v>
      </c>
      <c r="F2323" s="168" t="s">
        <v>1324</v>
      </c>
      <c r="G2323" s="183" t="s">
        <v>1325</v>
      </c>
      <c r="H2323" s="168" t="s">
        <v>1326</v>
      </c>
      <c r="I2323" s="168" t="s">
        <v>1118</v>
      </c>
      <c r="J2323" s="184">
        <v>22720000</v>
      </c>
      <c r="K2323" s="185"/>
      <c r="L2323" s="168"/>
      <c r="M2323" s="185"/>
      <c r="N2323" s="168"/>
      <c r="O2323" s="168" t="s">
        <v>1133</v>
      </c>
      <c r="P2323" s="168" t="s">
        <v>1327</v>
      </c>
      <c r="Q2323" s="168"/>
      <c r="R2323" s="168"/>
      <c r="S2323" s="168"/>
      <c r="T2323" s="168"/>
      <c r="U2323" s="168"/>
      <c r="V2323" s="168"/>
      <c r="W2323" s="168" t="s">
        <v>1165</v>
      </c>
      <c r="X2323" s="183" t="s">
        <v>1160</v>
      </c>
      <c r="Y2323" s="168" t="s">
        <v>1328</v>
      </c>
      <c r="Z2323" s="170">
        <v>2022011000088</v>
      </c>
      <c r="AA2323" s="170" t="s">
        <v>1329</v>
      </c>
      <c r="AB2323" s="169" t="s">
        <v>1330</v>
      </c>
      <c r="AC2323" s="169" t="s">
        <v>1269</v>
      </c>
      <c r="AD2323" s="170">
        <v>3202005</v>
      </c>
      <c r="AE2323" s="169" t="s">
        <v>1331</v>
      </c>
      <c r="AF2323" s="169" t="s">
        <v>1332</v>
      </c>
      <c r="AG2323" s="168" t="s">
        <v>1128</v>
      </c>
      <c r="AH2323" s="192"/>
    </row>
    <row r="2324" spans="1:34" ht="98.25" customHeight="1" x14ac:dyDescent="0.25">
      <c r="A2324" s="192"/>
      <c r="B2324" s="168" t="s">
        <v>1314</v>
      </c>
      <c r="C2324" s="168" t="s">
        <v>1364</v>
      </c>
      <c r="D2324" s="168" t="s">
        <v>1365</v>
      </c>
      <c r="E2324" s="183" t="s">
        <v>1365</v>
      </c>
      <c r="F2324" s="168" t="s">
        <v>1324</v>
      </c>
      <c r="G2324" s="183" t="s">
        <v>1325</v>
      </c>
      <c r="H2324" s="168" t="s">
        <v>1326</v>
      </c>
      <c r="I2324" s="168" t="s">
        <v>1118</v>
      </c>
      <c r="J2324" s="184">
        <v>17260332</v>
      </c>
      <c r="K2324" s="185"/>
      <c r="L2324" s="168"/>
      <c r="M2324" s="185"/>
      <c r="N2324" s="168"/>
      <c r="O2324" s="168" t="s">
        <v>1133</v>
      </c>
      <c r="P2324" s="168" t="s">
        <v>1327</v>
      </c>
      <c r="Q2324" s="168"/>
      <c r="R2324" s="168"/>
      <c r="S2324" s="168"/>
      <c r="T2324" s="168"/>
      <c r="U2324" s="168"/>
      <c r="V2324" s="168"/>
      <c r="W2324" s="168" t="s">
        <v>1165</v>
      </c>
      <c r="X2324" s="183" t="s">
        <v>1160</v>
      </c>
      <c r="Y2324" s="168" t="s">
        <v>1328</v>
      </c>
      <c r="Z2324" s="170">
        <v>2022011000088</v>
      </c>
      <c r="AA2324" s="170" t="s">
        <v>1329</v>
      </c>
      <c r="AB2324" s="169" t="s">
        <v>1330</v>
      </c>
      <c r="AC2324" s="169" t="s">
        <v>1269</v>
      </c>
      <c r="AD2324" s="170">
        <v>3202005</v>
      </c>
      <c r="AE2324" s="169" t="s">
        <v>1331</v>
      </c>
      <c r="AF2324" s="169" t="s">
        <v>1335</v>
      </c>
      <c r="AG2324" s="168" t="s">
        <v>1336</v>
      </c>
      <c r="AH2324" s="192"/>
    </row>
    <row r="2325" spans="1:34" ht="98.25" customHeight="1" x14ac:dyDescent="0.25">
      <c r="A2325" s="192"/>
      <c r="B2325" s="168" t="s">
        <v>1314</v>
      </c>
      <c r="C2325" s="168" t="s">
        <v>1364</v>
      </c>
      <c r="D2325" s="168" t="s">
        <v>1365</v>
      </c>
      <c r="E2325" s="183" t="s">
        <v>1365</v>
      </c>
      <c r="F2325" s="168" t="s">
        <v>1223</v>
      </c>
      <c r="G2325" s="183" t="s">
        <v>1312</v>
      </c>
      <c r="H2325" s="168" t="s">
        <v>1117</v>
      </c>
      <c r="I2325" s="168" t="s">
        <v>1118</v>
      </c>
      <c r="J2325" s="184">
        <v>43999999.974999987</v>
      </c>
      <c r="K2325" s="185"/>
      <c r="L2325" s="168"/>
      <c r="M2325" s="185"/>
      <c r="N2325" s="168"/>
      <c r="O2325" s="168" t="s">
        <v>1133</v>
      </c>
      <c r="P2325" s="168" t="s">
        <v>1367</v>
      </c>
      <c r="Q2325" s="168"/>
      <c r="R2325" s="168"/>
      <c r="S2325" s="168"/>
      <c r="T2325" s="168"/>
      <c r="U2325" s="168" t="s">
        <v>1215</v>
      </c>
      <c r="V2325" s="168"/>
      <c r="W2325" s="168" t="s">
        <v>1165</v>
      </c>
      <c r="X2325" s="183" t="s">
        <v>1160</v>
      </c>
      <c r="Y2325" s="168" t="s">
        <v>55</v>
      </c>
      <c r="Z2325" s="170">
        <v>2017011000179</v>
      </c>
      <c r="AA2325" s="170" t="s">
        <v>1238</v>
      </c>
      <c r="AB2325" s="169" t="s">
        <v>1166</v>
      </c>
      <c r="AC2325" s="169" t="s">
        <v>1269</v>
      </c>
      <c r="AD2325" s="170">
        <v>3202005</v>
      </c>
      <c r="AE2325" s="169" t="s">
        <v>1273</v>
      </c>
      <c r="AF2325" s="169" t="s">
        <v>1274</v>
      </c>
      <c r="AG2325" s="168" t="s">
        <v>1192</v>
      </c>
      <c r="AH2325" s="192"/>
    </row>
    <row r="2326" spans="1:34" ht="98.25" customHeight="1" x14ac:dyDescent="0.25">
      <c r="A2326" s="192"/>
      <c r="B2326" s="168" t="s">
        <v>1314</v>
      </c>
      <c r="C2326" s="168" t="s">
        <v>1364</v>
      </c>
      <c r="D2326" s="168" t="s">
        <v>1516</v>
      </c>
      <c r="E2326" s="183" t="s">
        <v>1516</v>
      </c>
      <c r="F2326" s="168" t="s">
        <v>1223</v>
      </c>
      <c r="G2326" s="183" t="s">
        <v>1312</v>
      </c>
      <c r="H2326" s="168" t="s">
        <v>1117</v>
      </c>
      <c r="I2326" s="168" t="s">
        <v>1118</v>
      </c>
      <c r="J2326" s="184">
        <v>4500000</v>
      </c>
      <c r="K2326" s="185">
        <v>0</v>
      </c>
      <c r="L2326" s="168" t="s">
        <v>1298</v>
      </c>
      <c r="M2326" s="185">
        <v>0</v>
      </c>
      <c r="N2326" s="168">
        <v>0</v>
      </c>
      <c r="O2326" s="168" t="s">
        <v>1133</v>
      </c>
      <c r="P2326" s="168" t="s">
        <v>1517</v>
      </c>
      <c r="Q2326" s="168"/>
      <c r="R2326" s="168"/>
      <c r="S2326" s="168"/>
      <c r="T2326" s="168"/>
      <c r="U2326" s="168" t="s">
        <v>1215</v>
      </c>
      <c r="V2326" s="168" t="s">
        <v>1518</v>
      </c>
      <c r="W2326" s="168" t="s">
        <v>1165</v>
      </c>
      <c r="X2326" s="183" t="s">
        <v>1160</v>
      </c>
      <c r="Y2326" s="168" t="s">
        <v>1376</v>
      </c>
      <c r="Z2326" s="170">
        <v>2018011000087</v>
      </c>
      <c r="AA2326" s="170" t="s">
        <v>1544</v>
      </c>
      <c r="AB2326" s="169" t="s">
        <v>1519</v>
      </c>
      <c r="AC2326" s="169" t="s">
        <v>1520</v>
      </c>
      <c r="AD2326" s="170">
        <v>3202004</v>
      </c>
      <c r="AE2326" s="169" t="s">
        <v>1521</v>
      </c>
      <c r="AF2326" s="169" t="s">
        <v>1522</v>
      </c>
      <c r="AG2326" s="168" t="s">
        <v>1124</v>
      </c>
      <c r="AH2326" s="192"/>
    </row>
    <row r="2327" spans="1:34" ht="98.25" customHeight="1" x14ac:dyDescent="0.25">
      <c r="A2327" s="192"/>
      <c r="B2327" s="168" t="s">
        <v>1314</v>
      </c>
      <c r="C2327" s="168" t="s">
        <v>1364</v>
      </c>
      <c r="D2327" s="168" t="s">
        <v>1516</v>
      </c>
      <c r="E2327" s="183" t="s">
        <v>1516</v>
      </c>
      <c r="F2327" s="168" t="s">
        <v>1223</v>
      </c>
      <c r="G2327" s="183" t="s">
        <v>1312</v>
      </c>
      <c r="H2327" s="168" t="s">
        <v>1117</v>
      </c>
      <c r="I2327" s="168" t="s">
        <v>1118</v>
      </c>
      <c r="J2327" s="184">
        <v>8007100</v>
      </c>
      <c r="K2327" s="185">
        <v>0</v>
      </c>
      <c r="L2327" s="168" t="s">
        <v>1298</v>
      </c>
      <c r="M2327" s="185">
        <v>0</v>
      </c>
      <c r="N2327" s="168">
        <v>0</v>
      </c>
      <c r="O2327" s="168" t="s">
        <v>1133</v>
      </c>
      <c r="P2327" s="168" t="s">
        <v>1517</v>
      </c>
      <c r="Q2327" s="168"/>
      <c r="R2327" s="168"/>
      <c r="S2327" s="168"/>
      <c r="T2327" s="168"/>
      <c r="U2327" s="168" t="s">
        <v>1215</v>
      </c>
      <c r="V2327" s="168" t="s">
        <v>1518</v>
      </c>
      <c r="W2327" s="168" t="s">
        <v>1165</v>
      </c>
      <c r="X2327" s="183" t="s">
        <v>1160</v>
      </c>
      <c r="Y2327" s="168" t="s">
        <v>1376</v>
      </c>
      <c r="Z2327" s="170">
        <v>2018011000087</v>
      </c>
      <c r="AA2327" s="170" t="s">
        <v>1544</v>
      </c>
      <c r="AB2327" s="169" t="s">
        <v>1519</v>
      </c>
      <c r="AC2327" s="169" t="s">
        <v>1520</v>
      </c>
      <c r="AD2327" s="170">
        <v>3202004</v>
      </c>
      <c r="AE2327" s="169" t="s">
        <v>1521</v>
      </c>
      <c r="AF2327" s="169" t="s">
        <v>1523</v>
      </c>
      <c r="AG2327" s="168" t="s">
        <v>1192</v>
      </c>
      <c r="AH2327" s="192"/>
    </row>
    <row r="2328" spans="1:34" ht="98.25" customHeight="1" x14ac:dyDescent="0.25">
      <c r="A2328" s="192"/>
      <c r="B2328" s="168" t="s">
        <v>1314</v>
      </c>
      <c r="C2328" s="168" t="s">
        <v>1364</v>
      </c>
      <c r="D2328" s="168" t="s">
        <v>1516</v>
      </c>
      <c r="E2328" s="183" t="s">
        <v>1516</v>
      </c>
      <c r="F2328" s="168" t="s">
        <v>1393</v>
      </c>
      <c r="G2328" s="183" t="s">
        <v>1312</v>
      </c>
      <c r="H2328" s="168" t="s">
        <v>1117</v>
      </c>
      <c r="I2328" s="168" t="s">
        <v>1118</v>
      </c>
      <c r="J2328" s="184">
        <v>17513120.899999999</v>
      </c>
      <c r="K2328" s="185">
        <v>0</v>
      </c>
      <c r="L2328" s="168" t="s">
        <v>1298</v>
      </c>
      <c r="M2328" s="185">
        <v>0</v>
      </c>
      <c r="N2328" s="168">
        <v>0</v>
      </c>
      <c r="O2328" s="168" t="s">
        <v>1133</v>
      </c>
      <c r="P2328" s="168" t="s">
        <v>1517</v>
      </c>
      <c r="Q2328" s="168"/>
      <c r="R2328" s="168"/>
      <c r="S2328" s="168"/>
      <c r="T2328" s="168"/>
      <c r="U2328" s="168" t="s">
        <v>1215</v>
      </c>
      <c r="V2328" s="168" t="s">
        <v>1518</v>
      </c>
      <c r="W2328" s="168" t="s">
        <v>1165</v>
      </c>
      <c r="X2328" s="183" t="s">
        <v>1160</v>
      </c>
      <c r="Y2328" s="168" t="s">
        <v>1376</v>
      </c>
      <c r="Z2328" s="170">
        <v>2018011000087</v>
      </c>
      <c r="AA2328" s="170" t="s">
        <v>1544</v>
      </c>
      <c r="AB2328" s="169" t="s">
        <v>1519</v>
      </c>
      <c r="AC2328" s="169" t="s">
        <v>1520</v>
      </c>
      <c r="AD2328" s="170">
        <v>3202004</v>
      </c>
      <c r="AE2328" s="169" t="s">
        <v>1521</v>
      </c>
      <c r="AF2328" s="169" t="s">
        <v>1523</v>
      </c>
      <c r="AG2328" s="168" t="s">
        <v>1151</v>
      </c>
      <c r="AH2328" s="192"/>
    </row>
    <row r="2329" spans="1:34" ht="98.25" customHeight="1" x14ac:dyDescent="0.25">
      <c r="A2329" s="192"/>
      <c r="B2329" s="168" t="s">
        <v>1314</v>
      </c>
      <c r="C2329" s="168" t="s">
        <v>1364</v>
      </c>
      <c r="D2329" s="168" t="s">
        <v>1516</v>
      </c>
      <c r="E2329" s="183" t="s">
        <v>1516</v>
      </c>
      <c r="F2329" s="168" t="s">
        <v>1393</v>
      </c>
      <c r="G2329" s="183" t="s">
        <v>1312</v>
      </c>
      <c r="H2329" s="168" t="s">
        <v>1117</v>
      </c>
      <c r="I2329" s="168" t="s">
        <v>1118</v>
      </c>
      <c r="J2329" s="184">
        <v>30931999.5</v>
      </c>
      <c r="K2329" s="185">
        <v>0</v>
      </c>
      <c r="L2329" s="168" t="s">
        <v>1298</v>
      </c>
      <c r="M2329" s="185">
        <v>0</v>
      </c>
      <c r="N2329" s="168">
        <v>0</v>
      </c>
      <c r="O2329" s="168" t="s">
        <v>1133</v>
      </c>
      <c r="P2329" s="168" t="s">
        <v>1517</v>
      </c>
      <c r="Q2329" s="168"/>
      <c r="R2329" s="168"/>
      <c r="S2329" s="168"/>
      <c r="T2329" s="168"/>
      <c r="U2329" s="168" t="s">
        <v>1215</v>
      </c>
      <c r="V2329" s="168" t="s">
        <v>1518</v>
      </c>
      <c r="W2329" s="168" t="s">
        <v>1165</v>
      </c>
      <c r="X2329" s="183" t="s">
        <v>1160</v>
      </c>
      <c r="Y2329" s="168" t="s">
        <v>1376</v>
      </c>
      <c r="Z2329" s="170">
        <v>2018011000087</v>
      </c>
      <c r="AA2329" s="170" t="s">
        <v>1544</v>
      </c>
      <c r="AB2329" s="169" t="s">
        <v>1519</v>
      </c>
      <c r="AC2329" s="169" t="s">
        <v>1520</v>
      </c>
      <c r="AD2329" s="170">
        <v>3202004</v>
      </c>
      <c r="AE2329" s="169" t="s">
        <v>1521</v>
      </c>
      <c r="AF2329" s="169" t="s">
        <v>1523</v>
      </c>
      <c r="AG2329" s="168" t="s">
        <v>1128</v>
      </c>
      <c r="AH2329" s="192"/>
    </row>
    <row r="2330" spans="1:34" ht="98.25" customHeight="1" x14ac:dyDescent="0.25">
      <c r="A2330" s="192"/>
      <c r="B2330" s="168" t="s">
        <v>1314</v>
      </c>
      <c r="C2330" s="168" t="s">
        <v>1364</v>
      </c>
      <c r="D2330" s="168" t="s">
        <v>1516</v>
      </c>
      <c r="E2330" s="183" t="s">
        <v>1516</v>
      </c>
      <c r="F2330" s="168" t="s">
        <v>1393</v>
      </c>
      <c r="G2330" s="183" t="s">
        <v>1312</v>
      </c>
      <c r="H2330" s="168" t="s">
        <v>1117</v>
      </c>
      <c r="I2330" s="168" t="s">
        <v>1118</v>
      </c>
      <c r="J2330" s="184">
        <v>186220735.44</v>
      </c>
      <c r="K2330" s="185">
        <v>0</v>
      </c>
      <c r="L2330" s="168" t="s">
        <v>1298</v>
      </c>
      <c r="M2330" s="185">
        <v>0</v>
      </c>
      <c r="N2330" s="168">
        <v>0</v>
      </c>
      <c r="O2330" s="168" t="s">
        <v>1133</v>
      </c>
      <c r="P2330" s="168" t="s">
        <v>1517</v>
      </c>
      <c r="Q2330" s="168"/>
      <c r="R2330" s="168"/>
      <c r="S2330" s="168"/>
      <c r="T2330" s="168"/>
      <c r="U2330" s="168" t="s">
        <v>1215</v>
      </c>
      <c r="V2330" s="168" t="s">
        <v>1518</v>
      </c>
      <c r="W2330" s="168" t="s">
        <v>1165</v>
      </c>
      <c r="X2330" s="183" t="s">
        <v>1160</v>
      </c>
      <c r="Y2330" s="168" t="s">
        <v>1376</v>
      </c>
      <c r="Z2330" s="170">
        <v>2018011000087</v>
      </c>
      <c r="AA2330" s="170" t="s">
        <v>1544</v>
      </c>
      <c r="AB2330" s="169" t="s">
        <v>1519</v>
      </c>
      <c r="AC2330" s="169" t="s">
        <v>1520</v>
      </c>
      <c r="AD2330" s="170">
        <v>3202004</v>
      </c>
      <c r="AE2330" s="169" t="s">
        <v>1521</v>
      </c>
      <c r="AF2330" s="169" t="s">
        <v>1523</v>
      </c>
      <c r="AG2330" s="168" t="s">
        <v>1128</v>
      </c>
      <c r="AH2330" s="192"/>
    </row>
    <row r="2331" spans="1:34" ht="98.25" customHeight="1" x14ac:dyDescent="0.25">
      <c r="A2331" s="192"/>
      <c r="B2331" s="168" t="s">
        <v>1314</v>
      </c>
      <c r="C2331" s="168" t="s">
        <v>1364</v>
      </c>
      <c r="D2331" s="168" t="s">
        <v>1516</v>
      </c>
      <c r="E2331" s="183" t="s">
        <v>1516</v>
      </c>
      <c r="F2331" s="168" t="s">
        <v>1223</v>
      </c>
      <c r="G2331" s="183" t="s">
        <v>1312</v>
      </c>
      <c r="H2331" s="168" t="s">
        <v>1117</v>
      </c>
      <c r="I2331" s="168" t="s">
        <v>1118</v>
      </c>
      <c r="J2331" s="184">
        <v>1000000</v>
      </c>
      <c r="K2331" s="185">
        <v>0</v>
      </c>
      <c r="L2331" s="168">
        <v>0</v>
      </c>
      <c r="M2331" s="185">
        <v>0</v>
      </c>
      <c r="N2331" s="168">
        <v>0</v>
      </c>
      <c r="O2331" s="168" t="s">
        <v>1133</v>
      </c>
      <c r="P2331" s="168" t="s">
        <v>1517</v>
      </c>
      <c r="Q2331" s="168"/>
      <c r="R2331" s="168"/>
      <c r="S2331" s="168"/>
      <c r="T2331" s="168"/>
      <c r="U2331" s="168" t="s">
        <v>1215</v>
      </c>
      <c r="V2331" s="168" t="s">
        <v>1518</v>
      </c>
      <c r="W2331" s="168" t="s">
        <v>1165</v>
      </c>
      <c r="X2331" s="183" t="s">
        <v>1160</v>
      </c>
      <c r="Y2331" s="168" t="s">
        <v>1376</v>
      </c>
      <c r="Z2331" s="170">
        <v>2018011000087</v>
      </c>
      <c r="AA2331" s="170" t="s">
        <v>1544</v>
      </c>
      <c r="AB2331" s="169" t="s">
        <v>1377</v>
      </c>
      <c r="AC2331" s="169" t="s">
        <v>1378</v>
      </c>
      <c r="AD2331" s="170" t="s">
        <v>1546</v>
      </c>
      <c r="AE2331" s="169" t="s">
        <v>1379</v>
      </c>
      <c r="AF2331" s="169" t="s">
        <v>1524</v>
      </c>
      <c r="AG2331" s="168" t="s">
        <v>1192</v>
      </c>
      <c r="AH2331" s="192"/>
    </row>
    <row r="2332" spans="1:34" ht="98.25" customHeight="1" x14ac:dyDescent="0.25">
      <c r="A2332" s="192"/>
      <c r="B2332" s="168" t="s">
        <v>1314</v>
      </c>
      <c r="C2332" s="168" t="s">
        <v>1364</v>
      </c>
      <c r="D2332" s="168" t="s">
        <v>1516</v>
      </c>
      <c r="E2332" s="183" t="s">
        <v>1516</v>
      </c>
      <c r="F2332" s="168" t="s">
        <v>1223</v>
      </c>
      <c r="G2332" s="183" t="s">
        <v>1312</v>
      </c>
      <c r="H2332" s="168" t="s">
        <v>1117</v>
      </c>
      <c r="I2332" s="168" t="s">
        <v>1118</v>
      </c>
      <c r="J2332" s="184">
        <v>5000000</v>
      </c>
      <c r="K2332" s="185">
        <v>0</v>
      </c>
      <c r="L2332" s="168">
        <v>0</v>
      </c>
      <c r="M2332" s="185">
        <v>0</v>
      </c>
      <c r="N2332" s="168">
        <v>0</v>
      </c>
      <c r="O2332" s="168" t="s">
        <v>1133</v>
      </c>
      <c r="P2332" s="168" t="s">
        <v>1517</v>
      </c>
      <c r="Q2332" s="168"/>
      <c r="R2332" s="168"/>
      <c r="S2332" s="168"/>
      <c r="T2332" s="168"/>
      <c r="U2332" s="168" t="s">
        <v>1215</v>
      </c>
      <c r="V2332" s="168" t="s">
        <v>1518</v>
      </c>
      <c r="W2332" s="168" t="s">
        <v>1165</v>
      </c>
      <c r="X2332" s="183" t="s">
        <v>1160</v>
      </c>
      <c r="Y2332" s="168" t="s">
        <v>1376</v>
      </c>
      <c r="Z2332" s="170">
        <v>2018011000087</v>
      </c>
      <c r="AA2332" s="170" t="s">
        <v>1544</v>
      </c>
      <c r="AB2332" s="169" t="s">
        <v>1377</v>
      </c>
      <c r="AC2332" s="169" t="s">
        <v>1378</v>
      </c>
      <c r="AD2332" s="170" t="s">
        <v>1546</v>
      </c>
      <c r="AE2332" s="169" t="s">
        <v>1379</v>
      </c>
      <c r="AF2332" s="169" t="s">
        <v>1524</v>
      </c>
      <c r="AG2332" s="168" t="s">
        <v>1192</v>
      </c>
      <c r="AH2332" s="192"/>
    </row>
    <row r="2333" spans="1:34" ht="98.25" customHeight="1" x14ac:dyDescent="0.25">
      <c r="A2333" s="192"/>
      <c r="B2333" s="168" t="s">
        <v>1314</v>
      </c>
      <c r="C2333" s="168" t="s">
        <v>1364</v>
      </c>
      <c r="D2333" s="168" t="s">
        <v>1516</v>
      </c>
      <c r="E2333" s="183" t="s">
        <v>1516</v>
      </c>
      <c r="F2333" s="168" t="s">
        <v>1223</v>
      </c>
      <c r="G2333" s="183" t="s">
        <v>1312</v>
      </c>
      <c r="H2333" s="168" t="s">
        <v>1117</v>
      </c>
      <c r="I2333" s="168" t="s">
        <v>1118</v>
      </c>
      <c r="J2333" s="184">
        <v>1475307372</v>
      </c>
      <c r="K2333" s="185">
        <v>0</v>
      </c>
      <c r="L2333" s="168">
        <v>0</v>
      </c>
      <c r="M2333" s="185">
        <v>0</v>
      </c>
      <c r="N2333" s="168">
        <v>0</v>
      </c>
      <c r="O2333" s="168" t="s">
        <v>1133</v>
      </c>
      <c r="P2333" s="168" t="s">
        <v>1517</v>
      </c>
      <c r="Q2333" s="168"/>
      <c r="R2333" s="168"/>
      <c r="S2333" s="168"/>
      <c r="T2333" s="168"/>
      <c r="U2333" s="168" t="s">
        <v>1215</v>
      </c>
      <c r="V2333" s="168" t="s">
        <v>1518</v>
      </c>
      <c r="W2333" s="168" t="s">
        <v>1165</v>
      </c>
      <c r="X2333" s="183" t="s">
        <v>1160</v>
      </c>
      <c r="Y2333" s="168" t="s">
        <v>1376</v>
      </c>
      <c r="Z2333" s="170">
        <v>2018011000087</v>
      </c>
      <c r="AA2333" s="170" t="s">
        <v>1544</v>
      </c>
      <c r="AB2333" s="169" t="s">
        <v>1377</v>
      </c>
      <c r="AC2333" s="169" t="s">
        <v>1378</v>
      </c>
      <c r="AD2333" s="170" t="s">
        <v>1546</v>
      </c>
      <c r="AE2333" s="169" t="s">
        <v>1525</v>
      </c>
      <c r="AF2333" s="169" t="s">
        <v>1526</v>
      </c>
      <c r="AG2333" s="168" t="s">
        <v>1387</v>
      </c>
      <c r="AH2333" s="192"/>
    </row>
    <row r="2334" spans="1:34" ht="98.25" customHeight="1" x14ac:dyDescent="0.25">
      <c r="A2334" s="192"/>
      <c r="B2334" s="168" t="s">
        <v>1314</v>
      </c>
      <c r="C2334" s="168" t="s">
        <v>1364</v>
      </c>
      <c r="D2334" s="168" t="s">
        <v>1516</v>
      </c>
      <c r="E2334" s="183" t="s">
        <v>1516</v>
      </c>
      <c r="F2334" s="168" t="s">
        <v>1223</v>
      </c>
      <c r="G2334" s="183" t="s">
        <v>1312</v>
      </c>
      <c r="H2334" s="168" t="s">
        <v>1117</v>
      </c>
      <c r="I2334" s="168" t="s">
        <v>1118</v>
      </c>
      <c r="J2334" s="184">
        <v>8000000</v>
      </c>
      <c r="K2334" s="185">
        <v>0</v>
      </c>
      <c r="L2334" s="168">
        <v>0</v>
      </c>
      <c r="M2334" s="185">
        <v>0</v>
      </c>
      <c r="N2334" s="168">
        <v>0</v>
      </c>
      <c r="O2334" s="168" t="s">
        <v>1133</v>
      </c>
      <c r="P2334" s="168" t="s">
        <v>1517</v>
      </c>
      <c r="Q2334" s="168"/>
      <c r="R2334" s="168"/>
      <c r="S2334" s="168"/>
      <c r="T2334" s="168"/>
      <c r="U2334" s="168" t="s">
        <v>1215</v>
      </c>
      <c r="V2334" s="168" t="s">
        <v>1518</v>
      </c>
      <c r="W2334" s="168" t="s">
        <v>1165</v>
      </c>
      <c r="X2334" s="183" t="s">
        <v>1160</v>
      </c>
      <c r="Y2334" s="168" t="s">
        <v>1376</v>
      </c>
      <c r="Z2334" s="170">
        <v>2018011000087</v>
      </c>
      <c r="AA2334" s="170" t="s">
        <v>1544</v>
      </c>
      <c r="AB2334" s="169" t="s">
        <v>1377</v>
      </c>
      <c r="AC2334" s="169" t="s">
        <v>1378</v>
      </c>
      <c r="AD2334" s="170" t="s">
        <v>1546</v>
      </c>
      <c r="AE2334" s="169" t="s">
        <v>1379</v>
      </c>
      <c r="AF2334" s="169" t="s">
        <v>1524</v>
      </c>
      <c r="AG2334" s="168" t="s">
        <v>1192</v>
      </c>
      <c r="AH2334" s="192"/>
    </row>
    <row r="2335" spans="1:34" ht="98.25" customHeight="1" x14ac:dyDescent="0.25">
      <c r="A2335" s="192"/>
      <c r="B2335" s="168" t="s">
        <v>1314</v>
      </c>
      <c r="C2335" s="168" t="s">
        <v>1364</v>
      </c>
      <c r="D2335" s="168" t="s">
        <v>1516</v>
      </c>
      <c r="E2335" s="183" t="s">
        <v>1516</v>
      </c>
      <c r="F2335" s="168" t="s">
        <v>1223</v>
      </c>
      <c r="G2335" s="183" t="s">
        <v>1312</v>
      </c>
      <c r="H2335" s="168" t="s">
        <v>1117</v>
      </c>
      <c r="I2335" s="168" t="s">
        <v>1118</v>
      </c>
      <c r="J2335" s="184">
        <v>10000000</v>
      </c>
      <c r="K2335" s="185">
        <v>0</v>
      </c>
      <c r="L2335" s="168">
        <v>0</v>
      </c>
      <c r="M2335" s="185">
        <v>0</v>
      </c>
      <c r="N2335" s="168">
        <v>0</v>
      </c>
      <c r="O2335" s="168" t="s">
        <v>1133</v>
      </c>
      <c r="P2335" s="168" t="s">
        <v>1517</v>
      </c>
      <c r="Q2335" s="168"/>
      <c r="R2335" s="168"/>
      <c r="S2335" s="168"/>
      <c r="T2335" s="168"/>
      <c r="U2335" s="168" t="s">
        <v>1215</v>
      </c>
      <c r="V2335" s="168" t="s">
        <v>1518</v>
      </c>
      <c r="W2335" s="168" t="s">
        <v>1165</v>
      </c>
      <c r="X2335" s="183" t="s">
        <v>1160</v>
      </c>
      <c r="Y2335" s="168" t="s">
        <v>1376</v>
      </c>
      <c r="Z2335" s="170">
        <v>2018011000087</v>
      </c>
      <c r="AA2335" s="170" t="s">
        <v>1544</v>
      </c>
      <c r="AB2335" s="169" t="s">
        <v>1377</v>
      </c>
      <c r="AC2335" s="169" t="s">
        <v>1378</v>
      </c>
      <c r="AD2335" s="170" t="s">
        <v>1546</v>
      </c>
      <c r="AE2335" s="169" t="s">
        <v>1379</v>
      </c>
      <c r="AF2335" s="169" t="s">
        <v>1527</v>
      </c>
      <c r="AG2335" s="168" t="s">
        <v>1192</v>
      </c>
      <c r="AH2335" s="192"/>
    </row>
    <row r="2336" spans="1:34" ht="98.25" customHeight="1" x14ac:dyDescent="0.25">
      <c r="A2336" s="192"/>
      <c r="B2336" s="168" t="s">
        <v>1314</v>
      </c>
      <c r="C2336" s="168" t="s">
        <v>1364</v>
      </c>
      <c r="D2336" s="168" t="s">
        <v>1516</v>
      </c>
      <c r="E2336" s="183" t="s">
        <v>1516</v>
      </c>
      <c r="F2336" s="168" t="s">
        <v>1223</v>
      </c>
      <c r="G2336" s="183" t="s">
        <v>1312</v>
      </c>
      <c r="H2336" s="168" t="s">
        <v>1117</v>
      </c>
      <c r="I2336" s="168" t="s">
        <v>1118</v>
      </c>
      <c r="J2336" s="184">
        <v>10000000</v>
      </c>
      <c r="K2336" s="185">
        <v>0</v>
      </c>
      <c r="L2336" s="168">
        <v>0</v>
      </c>
      <c r="M2336" s="185">
        <v>0</v>
      </c>
      <c r="N2336" s="168">
        <v>0</v>
      </c>
      <c r="O2336" s="168" t="s">
        <v>1133</v>
      </c>
      <c r="P2336" s="168" t="s">
        <v>1517</v>
      </c>
      <c r="Q2336" s="168"/>
      <c r="R2336" s="168"/>
      <c r="S2336" s="168"/>
      <c r="T2336" s="168"/>
      <c r="U2336" s="168" t="s">
        <v>1215</v>
      </c>
      <c r="V2336" s="168" t="s">
        <v>1518</v>
      </c>
      <c r="W2336" s="168" t="s">
        <v>1165</v>
      </c>
      <c r="X2336" s="183" t="s">
        <v>1160</v>
      </c>
      <c r="Y2336" s="168" t="s">
        <v>1376</v>
      </c>
      <c r="Z2336" s="170">
        <v>2018011000087</v>
      </c>
      <c r="AA2336" s="170" t="s">
        <v>1544</v>
      </c>
      <c r="AB2336" s="169" t="s">
        <v>1377</v>
      </c>
      <c r="AC2336" s="169" t="s">
        <v>1378</v>
      </c>
      <c r="AD2336" s="170" t="s">
        <v>1546</v>
      </c>
      <c r="AE2336" s="169" t="s">
        <v>1379</v>
      </c>
      <c r="AF2336" s="169" t="s">
        <v>1524</v>
      </c>
      <c r="AG2336" s="168" t="s">
        <v>1192</v>
      </c>
      <c r="AH2336" s="192"/>
    </row>
    <row r="2337" spans="1:34" ht="98.25" customHeight="1" x14ac:dyDescent="0.25">
      <c r="A2337" s="192"/>
      <c r="B2337" s="168" t="s">
        <v>1314</v>
      </c>
      <c r="C2337" s="168" t="s">
        <v>1364</v>
      </c>
      <c r="D2337" s="168" t="s">
        <v>1516</v>
      </c>
      <c r="E2337" s="183" t="s">
        <v>1516</v>
      </c>
      <c r="F2337" s="168" t="s">
        <v>1223</v>
      </c>
      <c r="G2337" s="183" t="s">
        <v>1312</v>
      </c>
      <c r="H2337" s="168" t="s">
        <v>1117</v>
      </c>
      <c r="I2337" s="168" t="s">
        <v>1118</v>
      </c>
      <c r="J2337" s="184">
        <v>17214008</v>
      </c>
      <c r="K2337" s="185">
        <v>0</v>
      </c>
      <c r="L2337" s="168">
        <v>0</v>
      </c>
      <c r="M2337" s="185">
        <v>0</v>
      </c>
      <c r="N2337" s="168">
        <v>0</v>
      </c>
      <c r="O2337" s="168" t="s">
        <v>1133</v>
      </c>
      <c r="P2337" s="168" t="s">
        <v>1517</v>
      </c>
      <c r="Q2337" s="168"/>
      <c r="R2337" s="168"/>
      <c r="S2337" s="168"/>
      <c r="T2337" s="168"/>
      <c r="U2337" s="168" t="s">
        <v>1215</v>
      </c>
      <c r="V2337" s="168" t="s">
        <v>1518</v>
      </c>
      <c r="W2337" s="168" t="s">
        <v>1165</v>
      </c>
      <c r="X2337" s="183" t="s">
        <v>1160</v>
      </c>
      <c r="Y2337" s="168" t="s">
        <v>1376</v>
      </c>
      <c r="Z2337" s="170">
        <v>2018011000087</v>
      </c>
      <c r="AA2337" s="170" t="s">
        <v>1544</v>
      </c>
      <c r="AB2337" s="169" t="s">
        <v>1377</v>
      </c>
      <c r="AC2337" s="169" t="s">
        <v>1378</v>
      </c>
      <c r="AD2337" s="170" t="s">
        <v>1546</v>
      </c>
      <c r="AE2337" s="169" t="s">
        <v>1379</v>
      </c>
      <c r="AF2337" s="169" t="s">
        <v>1524</v>
      </c>
      <c r="AG2337" s="168" t="s">
        <v>1192</v>
      </c>
      <c r="AH2337" s="192"/>
    </row>
    <row r="2338" spans="1:34" ht="98.25" customHeight="1" x14ac:dyDescent="0.25">
      <c r="A2338" s="192"/>
      <c r="B2338" s="168" t="s">
        <v>1314</v>
      </c>
      <c r="C2338" s="168" t="s">
        <v>1364</v>
      </c>
      <c r="D2338" s="168" t="s">
        <v>1516</v>
      </c>
      <c r="E2338" s="183" t="s">
        <v>1516</v>
      </c>
      <c r="F2338" s="168" t="s">
        <v>1223</v>
      </c>
      <c r="G2338" s="183" t="s">
        <v>1312</v>
      </c>
      <c r="H2338" s="168" t="s">
        <v>1117</v>
      </c>
      <c r="I2338" s="168" t="s">
        <v>1118</v>
      </c>
      <c r="J2338" s="184">
        <v>15000000</v>
      </c>
      <c r="K2338" s="185">
        <v>0</v>
      </c>
      <c r="L2338" s="168">
        <v>0</v>
      </c>
      <c r="M2338" s="185">
        <v>0</v>
      </c>
      <c r="N2338" s="168">
        <v>0</v>
      </c>
      <c r="O2338" s="168" t="s">
        <v>1133</v>
      </c>
      <c r="P2338" s="168" t="s">
        <v>1517</v>
      </c>
      <c r="Q2338" s="168"/>
      <c r="R2338" s="168"/>
      <c r="S2338" s="168"/>
      <c r="T2338" s="168"/>
      <c r="U2338" s="168" t="s">
        <v>1215</v>
      </c>
      <c r="V2338" s="168" t="s">
        <v>1518</v>
      </c>
      <c r="W2338" s="168" t="s">
        <v>1165</v>
      </c>
      <c r="X2338" s="183" t="s">
        <v>1160</v>
      </c>
      <c r="Y2338" s="168" t="s">
        <v>1376</v>
      </c>
      <c r="Z2338" s="170">
        <v>2018011000087</v>
      </c>
      <c r="AA2338" s="170" t="s">
        <v>1544</v>
      </c>
      <c r="AB2338" s="169" t="s">
        <v>1377</v>
      </c>
      <c r="AC2338" s="169" t="s">
        <v>1378</v>
      </c>
      <c r="AD2338" s="170" t="s">
        <v>1546</v>
      </c>
      <c r="AE2338" s="169" t="s">
        <v>1379</v>
      </c>
      <c r="AF2338" s="169" t="s">
        <v>1380</v>
      </c>
      <c r="AG2338" s="168" t="s">
        <v>1124</v>
      </c>
      <c r="AH2338" s="192"/>
    </row>
    <row r="2339" spans="1:34" ht="98.25" customHeight="1" x14ac:dyDescent="0.25">
      <c r="A2339" s="192"/>
      <c r="B2339" s="168" t="s">
        <v>1314</v>
      </c>
      <c r="C2339" s="168" t="s">
        <v>1364</v>
      </c>
      <c r="D2339" s="168" t="s">
        <v>1516</v>
      </c>
      <c r="E2339" s="183" t="s">
        <v>1516</v>
      </c>
      <c r="F2339" s="168" t="s">
        <v>1223</v>
      </c>
      <c r="G2339" s="183" t="s">
        <v>1312</v>
      </c>
      <c r="H2339" s="168" t="s">
        <v>1117</v>
      </c>
      <c r="I2339" s="168" t="s">
        <v>1118</v>
      </c>
      <c r="J2339" s="184">
        <v>15000000</v>
      </c>
      <c r="K2339" s="185">
        <v>0</v>
      </c>
      <c r="L2339" s="168">
        <v>0</v>
      </c>
      <c r="M2339" s="185">
        <v>0</v>
      </c>
      <c r="N2339" s="168">
        <v>0</v>
      </c>
      <c r="O2339" s="168" t="s">
        <v>1133</v>
      </c>
      <c r="P2339" s="168" t="s">
        <v>1517</v>
      </c>
      <c r="Q2339" s="168"/>
      <c r="R2339" s="168"/>
      <c r="S2339" s="168"/>
      <c r="T2339" s="168"/>
      <c r="U2339" s="168" t="s">
        <v>1215</v>
      </c>
      <c r="V2339" s="168" t="s">
        <v>1518</v>
      </c>
      <c r="W2339" s="168" t="s">
        <v>1165</v>
      </c>
      <c r="X2339" s="183" t="s">
        <v>1160</v>
      </c>
      <c r="Y2339" s="168" t="s">
        <v>1376</v>
      </c>
      <c r="Z2339" s="170">
        <v>2018011000087</v>
      </c>
      <c r="AA2339" s="170" t="s">
        <v>1544</v>
      </c>
      <c r="AB2339" s="169" t="s">
        <v>1377</v>
      </c>
      <c r="AC2339" s="169" t="s">
        <v>1378</v>
      </c>
      <c r="AD2339" s="170" t="s">
        <v>1546</v>
      </c>
      <c r="AE2339" s="169" t="s">
        <v>1379</v>
      </c>
      <c r="AF2339" s="169" t="s">
        <v>1527</v>
      </c>
      <c r="AG2339" s="168" t="s">
        <v>1192</v>
      </c>
      <c r="AH2339" s="192"/>
    </row>
    <row r="2340" spans="1:34" ht="98.25" customHeight="1" x14ac:dyDescent="0.25">
      <c r="A2340" s="192"/>
      <c r="B2340" s="168" t="s">
        <v>1314</v>
      </c>
      <c r="C2340" s="168" t="s">
        <v>1364</v>
      </c>
      <c r="D2340" s="168" t="s">
        <v>1516</v>
      </c>
      <c r="E2340" s="183" t="s">
        <v>1516</v>
      </c>
      <c r="F2340" s="168" t="s">
        <v>1223</v>
      </c>
      <c r="G2340" s="183" t="s">
        <v>1312</v>
      </c>
      <c r="H2340" s="168" t="s">
        <v>1117</v>
      </c>
      <c r="I2340" s="168" t="s">
        <v>1118</v>
      </c>
      <c r="J2340" s="184">
        <v>15000000</v>
      </c>
      <c r="K2340" s="185">
        <v>0</v>
      </c>
      <c r="L2340" s="168">
        <v>0</v>
      </c>
      <c r="M2340" s="185">
        <v>0</v>
      </c>
      <c r="N2340" s="168">
        <v>0</v>
      </c>
      <c r="O2340" s="168" t="s">
        <v>1133</v>
      </c>
      <c r="P2340" s="168" t="s">
        <v>1517</v>
      </c>
      <c r="Q2340" s="168"/>
      <c r="R2340" s="168"/>
      <c r="S2340" s="168"/>
      <c r="T2340" s="168"/>
      <c r="U2340" s="168" t="s">
        <v>1215</v>
      </c>
      <c r="V2340" s="168" t="s">
        <v>1518</v>
      </c>
      <c r="W2340" s="168" t="s">
        <v>1165</v>
      </c>
      <c r="X2340" s="183" t="s">
        <v>1160</v>
      </c>
      <c r="Y2340" s="168" t="s">
        <v>1376</v>
      </c>
      <c r="Z2340" s="170">
        <v>2018011000087</v>
      </c>
      <c r="AA2340" s="170" t="s">
        <v>1544</v>
      </c>
      <c r="AB2340" s="169" t="s">
        <v>1377</v>
      </c>
      <c r="AC2340" s="169" t="s">
        <v>1378</v>
      </c>
      <c r="AD2340" s="170" t="s">
        <v>1546</v>
      </c>
      <c r="AE2340" s="169" t="s">
        <v>1379</v>
      </c>
      <c r="AF2340" s="169" t="s">
        <v>1524</v>
      </c>
      <c r="AG2340" s="168" t="s">
        <v>1192</v>
      </c>
      <c r="AH2340" s="192"/>
    </row>
    <row r="2341" spans="1:34" ht="98.25" customHeight="1" x14ac:dyDescent="0.25">
      <c r="A2341" s="192"/>
      <c r="B2341" s="168" t="s">
        <v>1314</v>
      </c>
      <c r="C2341" s="168" t="s">
        <v>1364</v>
      </c>
      <c r="D2341" s="168" t="s">
        <v>1516</v>
      </c>
      <c r="E2341" s="183" t="s">
        <v>1516</v>
      </c>
      <c r="F2341" s="168" t="s">
        <v>1223</v>
      </c>
      <c r="G2341" s="183" t="s">
        <v>1312</v>
      </c>
      <c r="H2341" s="168" t="s">
        <v>1117</v>
      </c>
      <c r="I2341" s="168" t="s">
        <v>1118</v>
      </c>
      <c r="J2341" s="184">
        <v>15000000</v>
      </c>
      <c r="K2341" s="185">
        <v>0</v>
      </c>
      <c r="L2341" s="168">
        <v>0</v>
      </c>
      <c r="M2341" s="185">
        <v>0</v>
      </c>
      <c r="N2341" s="168">
        <v>0</v>
      </c>
      <c r="O2341" s="168" t="s">
        <v>1133</v>
      </c>
      <c r="P2341" s="168" t="s">
        <v>1517</v>
      </c>
      <c r="Q2341" s="168"/>
      <c r="R2341" s="168"/>
      <c r="S2341" s="168"/>
      <c r="T2341" s="168"/>
      <c r="U2341" s="168" t="s">
        <v>1215</v>
      </c>
      <c r="V2341" s="168" t="s">
        <v>1518</v>
      </c>
      <c r="W2341" s="168" t="s">
        <v>1165</v>
      </c>
      <c r="X2341" s="183" t="s">
        <v>1160</v>
      </c>
      <c r="Y2341" s="168" t="s">
        <v>1376</v>
      </c>
      <c r="Z2341" s="170">
        <v>2018011000087</v>
      </c>
      <c r="AA2341" s="170" t="s">
        <v>1544</v>
      </c>
      <c r="AB2341" s="169" t="s">
        <v>1377</v>
      </c>
      <c r="AC2341" s="169" t="s">
        <v>1378</v>
      </c>
      <c r="AD2341" s="170" t="s">
        <v>1546</v>
      </c>
      <c r="AE2341" s="169" t="s">
        <v>1379</v>
      </c>
      <c r="AF2341" s="169" t="s">
        <v>1524</v>
      </c>
      <c r="AG2341" s="168" t="s">
        <v>1192</v>
      </c>
      <c r="AH2341" s="192"/>
    </row>
    <row r="2342" spans="1:34" ht="98.25" customHeight="1" x14ac:dyDescent="0.25">
      <c r="A2342" s="192"/>
      <c r="B2342" s="168" t="s">
        <v>1314</v>
      </c>
      <c r="C2342" s="168" t="s">
        <v>1364</v>
      </c>
      <c r="D2342" s="168" t="s">
        <v>1516</v>
      </c>
      <c r="E2342" s="183" t="s">
        <v>1516</v>
      </c>
      <c r="F2342" s="168" t="s">
        <v>1223</v>
      </c>
      <c r="G2342" s="183" t="s">
        <v>1312</v>
      </c>
      <c r="H2342" s="168" t="s">
        <v>1117</v>
      </c>
      <c r="I2342" s="168" t="s">
        <v>1118</v>
      </c>
      <c r="J2342" s="184">
        <v>20000000</v>
      </c>
      <c r="K2342" s="185">
        <v>0</v>
      </c>
      <c r="L2342" s="168">
        <v>0</v>
      </c>
      <c r="M2342" s="185">
        <v>0</v>
      </c>
      <c r="N2342" s="168">
        <v>0</v>
      </c>
      <c r="O2342" s="168" t="s">
        <v>1133</v>
      </c>
      <c r="P2342" s="168" t="s">
        <v>1517</v>
      </c>
      <c r="Q2342" s="168"/>
      <c r="R2342" s="168"/>
      <c r="S2342" s="168"/>
      <c r="T2342" s="168"/>
      <c r="U2342" s="168" t="s">
        <v>1215</v>
      </c>
      <c r="V2342" s="168" t="s">
        <v>1518</v>
      </c>
      <c r="W2342" s="168" t="s">
        <v>1165</v>
      </c>
      <c r="X2342" s="183" t="s">
        <v>1160</v>
      </c>
      <c r="Y2342" s="168" t="s">
        <v>1376</v>
      </c>
      <c r="Z2342" s="170">
        <v>2018011000087</v>
      </c>
      <c r="AA2342" s="170" t="s">
        <v>1544</v>
      </c>
      <c r="AB2342" s="169" t="s">
        <v>1377</v>
      </c>
      <c r="AC2342" s="169" t="s">
        <v>1378</v>
      </c>
      <c r="AD2342" s="170" t="s">
        <v>1546</v>
      </c>
      <c r="AE2342" s="169" t="s">
        <v>1379</v>
      </c>
      <c r="AF2342" s="169" t="s">
        <v>1380</v>
      </c>
      <c r="AG2342" s="168" t="s">
        <v>1137</v>
      </c>
      <c r="AH2342" s="192"/>
    </row>
    <row r="2343" spans="1:34" ht="98.25" customHeight="1" x14ac:dyDescent="0.25">
      <c r="A2343" s="192"/>
      <c r="B2343" s="168" t="s">
        <v>1314</v>
      </c>
      <c r="C2343" s="168" t="s">
        <v>1364</v>
      </c>
      <c r="D2343" s="168" t="s">
        <v>1516</v>
      </c>
      <c r="E2343" s="183" t="s">
        <v>1516</v>
      </c>
      <c r="F2343" s="168" t="s">
        <v>1223</v>
      </c>
      <c r="G2343" s="183" t="s">
        <v>1312</v>
      </c>
      <c r="H2343" s="168" t="s">
        <v>1117</v>
      </c>
      <c r="I2343" s="168" t="s">
        <v>1118</v>
      </c>
      <c r="J2343" s="184">
        <v>20000000</v>
      </c>
      <c r="K2343" s="185">
        <v>0</v>
      </c>
      <c r="L2343" s="168">
        <v>0</v>
      </c>
      <c r="M2343" s="185">
        <v>0</v>
      </c>
      <c r="N2343" s="168">
        <v>0</v>
      </c>
      <c r="O2343" s="168" t="s">
        <v>1133</v>
      </c>
      <c r="P2343" s="168" t="s">
        <v>1517</v>
      </c>
      <c r="Q2343" s="168"/>
      <c r="R2343" s="168"/>
      <c r="S2343" s="168"/>
      <c r="T2343" s="168"/>
      <c r="U2343" s="168" t="s">
        <v>1215</v>
      </c>
      <c r="V2343" s="168" t="s">
        <v>1518</v>
      </c>
      <c r="W2343" s="168" t="s">
        <v>1165</v>
      </c>
      <c r="X2343" s="183" t="s">
        <v>1160</v>
      </c>
      <c r="Y2343" s="168" t="s">
        <v>1376</v>
      </c>
      <c r="Z2343" s="170">
        <v>2018011000087</v>
      </c>
      <c r="AA2343" s="170" t="s">
        <v>1544</v>
      </c>
      <c r="AB2343" s="169" t="s">
        <v>1377</v>
      </c>
      <c r="AC2343" s="169" t="s">
        <v>1378</v>
      </c>
      <c r="AD2343" s="170" t="s">
        <v>1546</v>
      </c>
      <c r="AE2343" s="169" t="s">
        <v>1379</v>
      </c>
      <c r="AF2343" s="169" t="s">
        <v>1524</v>
      </c>
      <c r="AG2343" s="168" t="s">
        <v>1192</v>
      </c>
      <c r="AH2343" s="192"/>
    </row>
    <row r="2344" spans="1:34" ht="98.25" customHeight="1" x14ac:dyDescent="0.25">
      <c r="A2344" s="192"/>
      <c r="B2344" s="168" t="s">
        <v>1314</v>
      </c>
      <c r="C2344" s="168" t="s">
        <v>1364</v>
      </c>
      <c r="D2344" s="168" t="s">
        <v>1516</v>
      </c>
      <c r="E2344" s="183" t="s">
        <v>1516</v>
      </c>
      <c r="F2344" s="168" t="s">
        <v>1223</v>
      </c>
      <c r="G2344" s="183" t="s">
        <v>1312</v>
      </c>
      <c r="H2344" s="168" t="s">
        <v>1117</v>
      </c>
      <c r="I2344" s="168" t="s">
        <v>1118</v>
      </c>
      <c r="J2344" s="184">
        <v>46800000</v>
      </c>
      <c r="K2344" s="185">
        <v>0</v>
      </c>
      <c r="L2344" s="168">
        <v>0</v>
      </c>
      <c r="M2344" s="185">
        <v>0</v>
      </c>
      <c r="N2344" s="168">
        <v>0</v>
      </c>
      <c r="O2344" s="168" t="s">
        <v>1133</v>
      </c>
      <c r="P2344" s="168" t="s">
        <v>1517</v>
      </c>
      <c r="Q2344" s="168"/>
      <c r="R2344" s="168"/>
      <c r="S2344" s="168"/>
      <c r="T2344" s="168"/>
      <c r="U2344" s="168" t="s">
        <v>1215</v>
      </c>
      <c r="V2344" s="168" t="s">
        <v>1518</v>
      </c>
      <c r="W2344" s="168" t="s">
        <v>1165</v>
      </c>
      <c r="X2344" s="183" t="s">
        <v>1160</v>
      </c>
      <c r="Y2344" s="168" t="s">
        <v>1376</v>
      </c>
      <c r="Z2344" s="170">
        <v>2018011000087</v>
      </c>
      <c r="AA2344" s="170" t="s">
        <v>1544</v>
      </c>
      <c r="AB2344" s="169" t="s">
        <v>1377</v>
      </c>
      <c r="AC2344" s="169" t="s">
        <v>1378</v>
      </c>
      <c r="AD2344" s="170" t="s">
        <v>1546</v>
      </c>
      <c r="AE2344" s="169" t="s">
        <v>1379</v>
      </c>
      <c r="AF2344" s="169" t="s">
        <v>1527</v>
      </c>
      <c r="AG2344" s="168" t="s">
        <v>1147</v>
      </c>
      <c r="AH2344" s="192"/>
    </row>
    <row r="2345" spans="1:34" ht="98.25" customHeight="1" x14ac:dyDescent="0.25">
      <c r="A2345" s="192"/>
      <c r="B2345" s="168" t="s">
        <v>1314</v>
      </c>
      <c r="C2345" s="168" t="s">
        <v>1364</v>
      </c>
      <c r="D2345" s="168" t="s">
        <v>1516</v>
      </c>
      <c r="E2345" s="183" t="s">
        <v>1516</v>
      </c>
      <c r="F2345" s="168" t="s">
        <v>1393</v>
      </c>
      <c r="G2345" s="183" t="s">
        <v>1312</v>
      </c>
      <c r="H2345" s="168" t="s">
        <v>1117</v>
      </c>
      <c r="I2345" s="168" t="s">
        <v>1118</v>
      </c>
      <c r="J2345" s="184">
        <v>522721535</v>
      </c>
      <c r="K2345" s="185">
        <v>0</v>
      </c>
      <c r="L2345" s="168">
        <v>0</v>
      </c>
      <c r="M2345" s="185">
        <v>0</v>
      </c>
      <c r="N2345" s="168">
        <v>0</v>
      </c>
      <c r="O2345" s="168" t="s">
        <v>1133</v>
      </c>
      <c r="P2345" s="168" t="s">
        <v>1517</v>
      </c>
      <c r="Q2345" s="168"/>
      <c r="R2345" s="168"/>
      <c r="S2345" s="168"/>
      <c r="T2345" s="168"/>
      <c r="U2345" s="168" t="s">
        <v>1215</v>
      </c>
      <c r="V2345" s="168" t="s">
        <v>1518</v>
      </c>
      <c r="W2345" s="168" t="s">
        <v>1165</v>
      </c>
      <c r="X2345" s="183" t="s">
        <v>1160</v>
      </c>
      <c r="Y2345" s="168" t="s">
        <v>1376</v>
      </c>
      <c r="Z2345" s="170">
        <v>2018011000087</v>
      </c>
      <c r="AA2345" s="170" t="s">
        <v>1544</v>
      </c>
      <c r="AB2345" s="169" t="s">
        <v>1377</v>
      </c>
      <c r="AC2345" s="169" t="s">
        <v>1378</v>
      </c>
      <c r="AD2345" s="170" t="s">
        <v>1546</v>
      </c>
      <c r="AE2345" s="169" t="s">
        <v>1525</v>
      </c>
      <c r="AF2345" s="169" t="s">
        <v>1526</v>
      </c>
      <c r="AG2345" s="168" t="s">
        <v>1387</v>
      </c>
      <c r="AH2345" s="192"/>
    </row>
    <row r="2346" spans="1:34" ht="98.25" customHeight="1" x14ac:dyDescent="0.25">
      <c r="A2346" s="192"/>
      <c r="B2346" s="168" t="s">
        <v>1314</v>
      </c>
      <c r="C2346" s="168" t="s">
        <v>1364</v>
      </c>
      <c r="D2346" s="168" t="s">
        <v>1516</v>
      </c>
      <c r="E2346" s="183" t="s">
        <v>1516</v>
      </c>
      <c r="F2346" s="168" t="s">
        <v>1393</v>
      </c>
      <c r="G2346" s="183" t="s">
        <v>1312</v>
      </c>
      <c r="H2346" s="168" t="s">
        <v>1117</v>
      </c>
      <c r="I2346" s="168" t="s">
        <v>1118</v>
      </c>
      <c r="J2346" s="184">
        <v>8000000</v>
      </c>
      <c r="K2346" s="185">
        <v>0</v>
      </c>
      <c r="L2346" s="168">
        <v>0</v>
      </c>
      <c r="M2346" s="185">
        <v>0</v>
      </c>
      <c r="N2346" s="168">
        <v>0</v>
      </c>
      <c r="O2346" s="168" t="s">
        <v>1133</v>
      </c>
      <c r="P2346" s="168" t="s">
        <v>1517</v>
      </c>
      <c r="Q2346" s="168"/>
      <c r="R2346" s="168"/>
      <c r="S2346" s="168"/>
      <c r="T2346" s="168"/>
      <c r="U2346" s="168" t="s">
        <v>1215</v>
      </c>
      <c r="V2346" s="168" t="s">
        <v>1518</v>
      </c>
      <c r="W2346" s="168" t="s">
        <v>1165</v>
      </c>
      <c r="X2346" s="183" t="s">
        <v>1160</v>
      </c>
      <c r="Y2346" s="168" t="s">
        <v>1376</v>
      </c>
      <c r="Z2346" s="170">
        <v>2018011000087</v>
      </c>
      <c r="AA2346" s="170" t="s">
        <v>1544</v>
      </c>
      <c r="AB2346" s="169" t="s">
        <v>1377</v>
      </c>
      <c r="AC2346" s="169" t="s">
        <v>1378</v>
      </c>
      <c r="AD2346" s="170" t="s">
        <v>1546</v>
      </c>
      <c r="AE2346" s="169" t="s">
        <v>1379</v>
      </c>
      <c r="AF2346" s="169" t="s">
        <v>1527</v>
      </c>
      <c r="AG2346" s="168" t="s">
        <v>1147</v>
      </c>
      <c r="AH2346" s="192"/>
    </row>
    <row r="2347" spans="1:34" ht="98.25" customHeight="1" x14ac:dyDescent="0.25">
      <c r="A2347" s="192"/>
      <c r="B2347" s="168" t="s">
        <v>1314</v>
      </c>
      <c r="C2347" s="168" t="s">
        <v>1364</v>
      </c>
      <c r="D2347" s="168" t="s">
        <v>1516</v>
      </c>
      <c r="E2347" s="183" t="s">
        <v>1516</v>
      </c>
      <c r="F2347" s="168" t="s">
        <v>1393</v>
      </c>
      <c r="G2347" s="183" t="s">
        <v>1312</v>
      </c>
      <c r="H2347" s="168" t="s">
        <v>1117</v>
      </c>
      <c r="I2347" s="168" t="s">
        <v>1118</v>
      </c>
      <c r="J2347" s="184">
        <v>15000000</v>
      </c>
      <c r="K2347" s="185">
        <v>0</v>
      </c>
      <c r="L2347" s="168">
        <v>0</v>
      </c>
      <c r="M2347" s="185">
        <v>0</v>
      </c>
      <c r="N2347" s="168">
        <v>0</v>
      </c>
      <c r="O2347" s="168" t="s">
        <v>1133</v>
      </c>
      <c r="P2347" s="168" t="s">
        <v>1517</v>
      </c>
      <c r="Q2347" s="168"/>
      <c r="R2347" s="168"/>
      <c r="S2347" s="168"/>
      <c r="T2347" s="168"/>
      <c r="U2347" s="168" t="s">
        <v>1215</v>
      </c>
      <c r="V2347" s="168" t="s">
        <v>1518</v>
      </c>
      <c r="W2347" s="168" t="s">
        <v>1165</v>
      </c>
      <c r="X2347" s="183" t="s">
        <v>1160</v>
      </c>
      <c r="Y2347" s="168" t="s">
        <v>1376</v>
      </c>
      <c r="Z2347" s="170">
        <v>2018011000087</v>
      </c>
      <c r="AA2347" s="170" t="s">
        <v>1544</v>
      </c>
      <c r="AB2347" s="169" t="s">
        <v>1377</v>
      </c>
      <c r="AC2347" s="169" t="s">
        <v>1378</v>
      </c>
      <c r="AD2347" s="170" t="s">
        <v>1546</v>
      </c>
      <c r="AE2347" s="169" t="s">
        <v>1379</v>
      </c>
      <c r="AF2347" s="169" t="s">
        <v>1527</v>
      </c>
      <c r="AG2347" s="168" t="s">
        <v>1192</v>
      </c>
      <c r="AH2347" s="192"/>
    </row>
    <row r="2348" spans="1:34" ht="98.25" customHeight="1" x14ac:dyDescent="0.25">
      <c r="A2348" s="192"/>
      <c r="B2348" s="168" t="s">
        <v>1314</v>
      </c>
      <c r="C2348" s="168" t="s">
        <v>1364</v>
      </c>
      <c r="D2348" s="168" t="s">
        <v>1516</v>
      </c>
      <c r="E2348" s="183" t="s">
        <v>1516</v>
      </c>
      <c r="F2348" s="168" t="s">
        <v>1393</v>
      </c>
      <c r="G2348" s="183" t="s">
        <v>1312</v>
      </c>
      <c r="H2348" s="168" t="s">
        <v>1117</v>
      </c>
      <c r="I2348" s="168" t="s">
        <v>1118</v>
      </c>
      <c r="J2348" s="184">
        <v>0</v>
      </c>
      <c r="K2348" s="185">
        <v>0</v>
      </c>
      <c r="L2348" s="168">
        <v>0</v>
      </c>
      <c r="M2348" s="185">
        <v>0</v>
      </c>
      <c r="N2348" s="168">
        <v>0</v>
      </c>
      <c r="O2348" s="168" t="s">
        <v>1133</v>
      </c>
      <c r="P2348" s="168" t="s">
        <v>1517</v>
      </c>
      <c r="Q2348" s="168"/>
      <c r="R2348" s="168"/>
      <c r="S2348" s="168"/>
      <c r="T2348" s="168"/>
      <c r="U2348" s="168" t="s">
        <v>1215</v>
      </c>
      <c r="V2348" s="168" t="s">
        <v>1518</v>
      </c>
      <c r="W2348" s="168" t="s">
        <v>1165</v>
      </c>
      <c r="X2348" s="183" t="s">
        <v>1160</v>
      </c>
      <c r="Y2348" s="168" t="s">
        <v>1376</v>
      </c>
      <c r="Z2348" s="170">
        <v>2018011000087</v>
      </c>
      <c r="AA2348" s="170" t="s">
        <v>1544</v>
      </c>
      <c r="AB2348" s="169" t="s">
        <v>1377</v>
      </c>
      <c r="AC2348" s="169" t="s">
        <v>1378</v>
      </c>
      <c r="AD2348" s="170" t="s">
        <v>1546</v>
      </c>
      <c r="AE2348" s="169" t="s">
        <v>1379</v>
      </c>
      <c r="AF2348" s="169" t="s">
        <v>1527</v>
      </c>
      <c r="AG2348" s="168" t="s">
        <v>1128</v>
      </c>
      <c r="AH2348" s="192"/>
    </row>
    <row r="2349" spans="1:34" ht="98.25" customHeight="1" x14ac:dyDescent="0.25">
      <c r="A2349" s="192"/>
      <c r="B2349" s="168" t="s">
        <v>1314</v>
      </c>
      <c r="C2349" s="168" t="s">
        <v>1364</v>
      </c>
      <c r="D2349" s="168" t="s">
        <v>1516</v>
      </c>
      <c r="E2349" s="183" t="s">
        <v>1516</v>
      </c>
      <c r="F2349" s="168" t="s">
        <v>1393</v>
      </c>
      <c r="G2349" s="183" t="s">
        <v>1312</v>
      </c>
      <c r="H2349" s="168" t="s">
        <v>1117</v>
      </c>
      <c r="I2349" s="168" t="s">
        <v>1118</v>
      </c>
      <c r="J2349" s="184">
        <v>38112780</v>
      </c>
      <c r="K2349" s="185">
        <v>0</v>
      </c>
      <c r="L2349" s="168">
        <v>0</v>
      </c>
      <c r="M2349" s="185">
        <v>0</v>
      </c>
      <c r="N2349" s="168">
        <v>0</v>
      </c>
      <c r="O2349" s="168" t="s">
        <v>1133</v>
      </c>
      <c r="P2349" s="168" t="s">
        <v>1517</v>
      </c>
      <c r="Q2349" s="168"/>
      <c r="R2349" s="168"/>
      <c r="S2349" s="168"/>
      <c r="T2349" s="168"/>
      <c r="U2349" s="168" t="s">
        <v>1215</v>
      </c>
      <c r="V2349" s="168" t="s">
        <v>1518</v>
      </c>
      <c r="W2349" s="168" t="s">
        <v>1165</v>
      </c>
      <c r="X2349" s="183" t="s">
        <v>1160</v>
      </c>
      <c r="Y2349" s="168" t="s">
        <v>1376</v>
      </c>
      <c r="Z2349" s="170">
        <v>2018011000087</v>
      </c>
      <c r="AA2349" s="170" t="s">
        <v>1544</v>
      </c>
      <c r="AB2349" s="169" t="s">
        <v>1377</v>
      </c>
      <c r="AC2349" s="169" t="s">
        <v>1378</v>
      </c>
      <c r="AD2349" s="170" t="s">
        <v>1546</v>
      </c>
      <c r="AE2349" s="169" t="s">
        <v>1379</v>
      </c>
      <c r="AF2349" s="169" t="s">
        <v>1380</v>
      </c>
      <c r="AG2349" s="168" t="s">
        <v>1192</v>
      </c>
      <c r="AH2349" s="192"/>
    </row>
    <row r="2350" spans="1:34" ht="98.25" customHeight="1" x14ac:dyDescent="0.25">
      <c r="A2350" s="192"/>
      <c r="B2350" s="168" t="s">
        <v>1314</v>
      </c>
      <c r="C2350" s="168" t="s">
        <v>1364</v>
      </c>
      <c r="D2350" s="168" t="s">
        <v>1516</v>
      </c>
      <c r="E2350" s="183" t="s">
        <v>1516</v>
      </c>
      <c r="F2350" s="168" t="s">
        <v>1393</v>
      </c>
      <c r="G2350" s="183" t="s">
        <v>1312</v>
      </c>
      <c r="H2350" s="168" t="s">
        <v>1117</v>
      </c>
      <c r="I2350" s="168" t="s">
        <v>1118</v>
      </c>
      <c r="J2350" s="184">
        <v>40800000</v>
      </c>
      <c r="K2350" s="185">
        <v>0</v>
      </c>
      <c r="L2350" s="168">
        <v>0</v>
      </c>
      <c r="M2350" s="185">
        <v>0</v>
      </c>
      <c r="N2350" s="168">
        <v>0</v>
      </c>
      <c r="O2350" s="168" t="s">
        <v>1133</v>
      </c>
      <c r="P2350" s="168" t="s">
        <v>1517</v>
      </c>
      <c r="Q2350" s="168"/>
      <c r="R2350" s="168"/>
      <c r="S2350" s="168"/>
      <c r="T2350" s="168"/>
      <c r="U2350" s="168" t="s">
        <v>1215</v>
      </c>
      <c r="V2350" s="168" t="s">
        <v>1518</v>
      </c>
      <c r="W2350" s="168" t="s">
        <v>1165</v>
      </c>
      <c r="X2350" s="183" t="s">
        <v>1160</v>
      </c>
      <c r="Y2350" s="168" t="s">
        <v>1376</v>
      </c>
      <c r="Z2350" s="170">
        <v>2018011000087</v>
      </c>
      <c r="AA2350" s="170" t="s">
        <v>1544</v>
      </c>
      <c r="AB2350" s="169" t="s">
        <v>1377</v>
      </c>
      <c r="AC2350" s="169" t="s">
        <v>1378</v>
      </c>
      <c r="AD2350" s="170" t="s">
        <v>1546</v>
      </c>
      <c r="AE2350" s="169" t="s">
        <v>1379</v>
      </c>
      <c r="AF2350" s="169" t="s">
        <v>1524</v>
      </c>
      <c r="AG2350" s="168" t="s">
        <v>1192</v>
      </c>
      <c r="AH2350" s="192"/>
    </row>
    <row r="2351" spans="1:34" ht="98.25" customHeight="1" x14ac:dyDescent="0.25">
      <c r="A2351" s="192"/>
      <c r="B2351" s="168" t="s">
        <v>1314</v>
      </c>
      <c r="C2351" s="168" t="s">
        <v>1364</v>
      </c>
      <c r="D2351" s="168" t="s">
        <v>1516</v>
      </c>
      <c r="E2351" s="183" t="s">
        <v>1516</v>
      </c>
      <c r="F2351" s="168" t="s">
        <v>1393</v>
      </c>
      <c r="G2351" s="183" t="s">
        <v>1312</v>
      </c>
      <c r="H2351" s="168" t="s">
        <v>1117</v>
      </c>
      <c r="I2351" s="168" t="s">
        <v>1118</v>
      </c>
      <c r="J2351" s="184">
        <v>48800000</v>
      </c>
      <c r="K2351" s="185">
        <v>0</v>
      </c>
      <c r="L2351" s="168">
        <v>0</v>
      </c>
      <c r="M2351" s="185">
        <v>0</v>
      </c>
      <c r="N2351" s="168">
        <v>0</v>
      </c>
      <c r="O2351" s="168" t="s">
        <v>1133</v>
      </c>
      <c r="P2351" s="168" t="s">
        <v>1517</v>
      </c>
      <c r="Q2351" s="168"/>
      <c r="R2351" s="168"/>
      <c r="S2351" s="168"/>
      <c r="T2351" s="168"/>
      <c r="U2351" s="168" t="s">
        <v>1215</v>
      </c>
      <c r="V2351" s="168" t="s">
        <v>1518</v>
      </c>
      <c r="W2351" s="168" t="s">
        <v>1165</v>
      </c>
      <c r="X2351" s="183" t="s">
        <v>1160</v>
      </c>
      <c r="Y2351" s="168" t="s">
        <v>1376</v>
      </c>
      <c r="Z2351" s="170">
        <v>2018011000087</v>
      </c>
      <c r="AA2351" s="170" t="s">
        <v>1544</v>
      </c>
      <c r="AB2351" s="169" t="s">
        <v>1377</v>
      </c>
      <c r="AC2351" s="169" t="s">
        <v>1378</v>
      </c>
      <c r="AD2351" s="170" t="s">
        <v>1546</v>
      </c>
      <c r="AE2351" s="169" t="s">
        <v>1379</v>
      </c>
      <c r="AF2351" s="169" t="s">
        <v>1524</v>
      </c>
      <c r="AG2351" s="168" t="s">
        <v>1150</v>
      </c>
      <c r="AH2351" s="192"/>
    </row>
    <row r="2352" spans="1:34" ht="98.25" customHeight="1" x14ac:dyDescent="0.25">
      <c r="A2352" s="192"/>
      <c r="B2352" s="168" t="s">
        <v>1314</v>
      </c>
      <c r="C2352" s="168" t="s">
        <v>1364</v>
      </c>
      <c r="D2352" s="168" t="s">
        <v>1516</v>
      </c>
      <c r="E2352" s="183" t="s">
        <v>1516</v>
      </c>
      <c r="F2352" s="168" t="s">
        <v>1393</v>
      </c>
      <c r="G2352" s="183" t="s">
        <v>1312</v>
      </c>
      <c r="H2352" s="168" t="s">
        <v>1117</v>
      </c>
      <c r="I2352" s="168" t="s">
        <v>1118</v>
      </c>
      <c r="J2352" s="184">
        <v>56564923</v>
      </c>
      <c r="K2352" s="185">
        <v>0</v>
      </c>
      <c r="L2352" s="168">
        <v>0</v>
      </c>
      <c r="M2352" s="185">
        <v>0</v>
      </c>
      <c r="N2352" s="168">
        <v>0</v>
      </c>
      <c r="O2352" s="168" t="s">
        <v>1133</v>
      </c>
      <c r="P2352" s="168" t="s">
        <v>1517</v>
      </c>
      <c r="Q2352" s="168"/>
      <c r="R2352" s="168"/>
      <c r="S2352" s="168"/>
      <c r="T2352" s="168"/>
      <c r="U2352" s="168" t="s">
        <v>1215</v>
      </c>
      <c r="V2352" s="168" t="s">
        <v>1518</v>
      </c>
      <c r="W2352" s="168" t="s">
        <v>1165</v>
      </c>
      <c r="X2352" s="183" t="s">
        <v>1160</v>
      </c>
      <c r="Y2352" s="168" t="s">
        <v>1376</v>
      </c>
      <c r="Z2352" s="170">
        <v>2018011000087</v>
      </c>
      <c r="AA2352" s="170" t="s">
        <v>1544</v>
      </c>
      <c r="AB2352" s="169" t="s">
        <v>1377</v>
      </c>
      <c r="AC2352" s="169" t="s">
        <v>1378</v>
      </c>
      <c r="AD2352" s="170" t="s">
        <v>1546</v>
      </c>
      <c r="AE2352" s="169" t="s">
        <v>1379</v>
      </c>
      <c r="AF2352" s="169" t="s">
        <v>1527</v>
      </c>
      <c r="AG2352" s="168" t="s">
        <v>1128</v>
      </c>
      <c r="AH2352" s="192"/>
    </row>
    <row r="2353" spans="1:34" ht="98.25" customHeight="1" x14ac:dyDescent="0.25">
      <c r="A2353" s="192"/>
      <c r="B2353" s="168" t="s">
        <v>1314</v>
      </c>
      <c r="C2353" s="168" t="s">
        <v>1364</v>
      </c>
      <c r="D2353" s="168" t="s">
        <v>1516</v>
      </c>
      <c r="E2353" s="183" t="s">
        <v>1516</v>
      </c>
      <c r="F2353" s="168" t="s">
        <v>1393</v>
      </c>
      <c r="G2353" s="183" t="s">
        <v>1312</v>
      </c>
      <c r="H2353" s="168" t="s">
        <v>1117</v>
      </c>
      <c r="I2353" s="168" t="s">
        <v>1118</v>
      </c>
      <c r="J2353" s="184">
        <v>61871929</v>
      </c>
      <c r="K2353" s="185">
        <v>0</v>
      </c>
      <c r="L2353" s="168">
        <v>0</v>
      </c>
      <c r="M2353" s="185">
        <v>0</v>
      </c>
      <c r="N2353" s="168">
        <v>0</v>
      </c>
      <c r="O2353" s="168" t="s">
        <v>1133</v>
      </c>
      <c r="P2353" s="168" t="s">
        <v>1517</v>
      </c>
      <c r="Q2353" s="168"/>
      <c r="R2353" s="168"/>
      <c r="S2353" s="168"/>
      <c r="T2353" s="168"/>
      <c r="U2353" s="168" t="s">
        <v>1215</v>
      </c>
      <c r="V2353" s="168" t="s">
        <v>1518</v>
      </c>
      <c r="W2353" s="168" t="s">
        <v>1165</v>
      </c>
      <c r="X2353" s="183" t="s">
        <v>1160</v>
      </c>
      <c r="Y2353" s="168" t="s">
        <v>1376</v>
      </c>
      <c r="Z2353" s="170">
        <v>2018011000087</v>
      </c>
      <c r="AA2353" s="170" t="s">
        <v>1544</v>
      </c>
      <c r="AB2353" s="169" t="s">
        <v>1377</v>
      </c>
      <c r="AC2353" s="169" t="s">
        <v>1378</v>
      </c>
      <c r="AD2353" s="170" t="s">
        <v>1546</v>
      </c>
      <c r="AE2353" s="169" t="s">
        <v>1379</v>
      </c>
      <c r="AF2353" s="169" t="s">
        <v>1524</v>
      </c>
      <c r="AG2353" s="168" t="s">
        <v>1128</v>
      </c>
      <c r="AH2353" s="192"/>
    </row>
    <row r="2354" spans="1:34" ht="98.25" customHeight="1" x14ac:dyDescent="0.25">
      <c r="A2354" s="192"/>
      <c r="B2354" s="168" t="s">
        <v>1314</v>
      </c>
      <c r="C2354" s="168" t="s">
        <v>1364</v>
      </c>
      <c r="D2354" s="168" t="s">
        <v>1516</v>
      </c>
      <c r="E2354" s="183" t="s">
        <v>1516</v>
      </c>
      <c r="F2354" s="168" t="s">
        <v>1393</v>
      </c>
      <c r="G2354" s="183" t="s">
        <v>1312</v>
      </c>
      <c r="H2354" s="168" t="s">
        <v>1117</v>
      </c>
      <c r="I2354" s="168" t="s">
        <v>1118</v>
      </c>
      <c r="J2354" s="184">
        <v>39084800.239999995</v>
      </c>
      <c r="K2354" s="185">
        <v>0</v>
      </c>
      <c r="L2354" s="168">
        <v>0</v>
      </c>
      <c r="M2354" s="185">
        <v>0</v>
      </c>
      <c r="N2354" s="168">
        <v>0</v>
      </c>
      <c r="O2354" s="168" t="s">
        <v>1133</v>
      </c>
      <c r="P2354" s="168" t="s">
        <v>1517</v>
      </c>
      <c r="Q2354" s="168"/>
      <c r="R2354" s="168"/>
      <c r="S2354" s="168"/>
      <c r="T2354" s="168"/>
      <c r="U2354" s="168" t="s">
        <v>1215</v>
      </c>
      <c r="V2354" s="168" t="s">
        <v>1518</v>
      </c>
      <c r="W2354" s="168" t="s">
        <v>1165</v>
      </c>
      <c r="X2354" s="183" t="s">
        <v>1160</v>
      </c>
      <c r="Y2354" s="168" t="s">
        <v>1376</v>
      </c>
      <c r="Z2354" s="170">
        <v>2018011000087</v>
      </c>
      <c r="AA2354" s="170" t="s">
        <v>1544</v>
      </c>
      <c r="AB2354" s="169" t="s">
        <v>1377</v>
      </c>
      <c r="AC2354" s="169" t="s">
        <v>1378</v>
      </c>
      <c r="AD2354" s="170" t="s">
        <v>1546</v>
      </c>
      <c r="AE2354" s="169" t="s">
        <v>1379</v>
      </c>
      <c r="AF2354" s="169" t="s">
        <v>1527</v>
      </c>
      <c r="AG2354" s="168" t="s">
        <v>1128</v>
      </c>
      <c r="AH2354" s="192"/>
    </row>
    <row r="2355" spans="1:34" ht="98.25" customHeight="1" x14ac:dyDescent="0.25">
      <c r="A2355" s="192"/>
      <c r="B2355" s="168" t="s">
        <v>1314</v>
      </c>
      <c r="C2355" s="168" t="s">
        <v>1364</v>
      </c>
      <c r="D2355" s="168" t="s">
        <v>1516</v>
      </c>
      <c r="E2355" s="183" t="s">
        <v>1516</v>
      </c>
      <c r="F2355" s="168" t="s">
        <v>1393</v>
      </c>
      <c r="G2355" s="183" t="s">
        <v>1312</v>
      </c>
      <c r="H2355" s="168" t="s">
        <v>1117</v>
      </c>
      <c r="I2355" s="168" t="s">
        <v>1118</v>
      </c>
      <c r="J2355" s="184">
        <v>226951450</v>
      </c>
      <c r="K2355" s="185">
        <v>0</v>
      </c>
      <c r="L2355" s="168">
        <v>0</v>
      </c>
      <c r="M2355" s="185">
        <v>0</v>
      </c>
      <c r="N2355" s="168">
        <v>0</v>
      </c>
      <c r="O2355" s="168" t="s">
        <v>1133</v>
      </c>
      <c r="P2355" s="168" t="s">
        <v>1517</v>
      </c>
      <c r="Q2355" s="168"/>
      <c r="R2355" s="168"/>
      <c r="S2355" s="168"/>
      <c r="T2355" s="168"/>
      <c r="U2355" s="168" t="s">
        <v>1215</v>
      </c>
      <c r="V2355" s="168" t="s">
        <v>1518</v>
      </c>
      <c r="W2355" s="168" t="s">
        <v>1165</v>
      </c>
      <c r="X2355" s="183" t="s">
        <v>1160</v>
      </c>
      <c r="Y2355" s="168" t="s">
        <v>1376</v>
      </c>
      <c r="Z2355" s="170">
        <v>2018011000087</v>
      </c>
      <c r="AA2355" s="170" t="s">
        <v>1544</v>
      </c>
      <c r="AB2355" s="169" t="s">
        <v>1377</v>
      </c>
      <c r="AC2355" s="169" t="s">
        <v>1378</v>
      </c>
      <c r="AD2355" s="170" t="s">
        <v>1546</v>
      </c>
      <c r="AE2355" s="169" t="s">
        <v>1379</v>
      </c>
      <c r="AF2355" s="169" t="s">
        <v>1524</v>
      </c>
      <c r="AG2355" s="168" t="s">
        <v>1128</v>
      </c>
      <c r="AH2355" s="192"/>
    </row>
    <row r="2356" spans="1:34" ht="98.25" customHeight="1" x14ac:dyDescent="0.25">
      <c r="A2356" s="192"/>
      <c r="B2356" s="168" t="s">
        <v>1314</v>
      </c>
      <c r="C2356" s="168" t="s">
        <v>1364</v>
      </c>
      <c r="D2356" s="168" t="s">
        <v>1516</v>
      </c>
      <c r="E2356" s="183" t="s">
        <v>1516</v>
      </c>
      <c r="F2356" s="168" t="s">
        <v>1393</v>
      </c>
      <c r="G2356" s="183" t="s">
        <v>1312</v>
      </c>
      <c r="H2356" s="168" t="s">
        <v>1117</v>
      </c>
      <c r="I2356" s="168" t="s">
        <v>1118</v>
      </c>
      <c r="J2356" s="184">
        <v>334139696.89999998</v>
      </c>
      <c r="K2356" s="185">
        <v>0</v>
      </c>
      <c r="L2356" s="168">
        <v>0</v>
      </c>
      <c r="M2356" s="185">
        <v>0</v>
      </c>
      <c r="N2356" s="168">
        <v>0</v>
      </c>
      <c r="O2356" s="168" t="s">
        <v>1133</v>
      </c>
      <c r="P2356" s="168" t="s">
        <v>1517</v>
      </c>
      <c r="Q2356" s="168"/>
      <c r="R2356" s="168"/>
      <c r="S2356" s="168"/>
      <c r="T2356" s="168"/>
      <c r="U2356" s="168" t="s">
        <v>1215</v>
      </c>
      <c r="V2356" s="168" t="s">
        <v>1518</v>
      </c>
      <c r="W2356" s="168" t="s">
        <v>1165</v>
      </c>
      <c r="X2356" s="183" t="s">
        <v>1160</v>
      </c>
      <c r="Y2356" s="168" t="s">
        <v>1376</v>
      </c>
      <c r="Z2356" s="170">
        <v>2018011000087</v>
      </c>
      <c r="AA2356" s="170" t="s">
        <v>1544</v>
      </c>
      <c r="AB2356" s="169" t="s">
        <v>1377</v>
      </c>
      <c r="AC2356" s="169" t="s">
        <v>1378</v>
      </c>
      <c r="AD2356" s="170" t="s">
        <v>1546</v>
      </c>
      <c r="AE2356" s="169" t="s">
        <v>1379</v>
      </c>
      <c r="AF2356" s="169" t="s">
        <v>1380</v>
      </c>
      <c r="AG2356" s="168" t="s">
        <v>1128</v>
      </c>
      <c r="AH2356" s="192"/>
    </row>
    <row r="2357" spans="1:34" ht="98.25" customHeight="1" x14ac:dyDescent="0.25">
      <c r="A2357" s="192"/>
      <c r="B2357" s="168" t="s">
        <v>1314</v>
      </c>
      <c r="C2357" s="168" t="s">
        <v>1364</v>
      </c>
      <c r="D2357" s="168" t="s">
        <v>1516</v>
      </c>
      <c r="E2357" s="183" t="s">
        <v>1516</v>
      </c>
      <c r="F2357" s="168" t="s">
        <v>1393</v>
      </c>
      <c r="G2357" s="183" t="s">
        <v>1312</v>
      </c>
      <c r="H2357" s="168" t="s">
        <v>1117</v>
      </c>
      <c r="I2357" s="168" t="s">
        <v>1118</v>
      </c>
      <c r="J2357" s="184">
        <v>0</v>
      </c>
      <c r="K2357" s="185">
        <v>0</v>
      </c>
      <c r="L2357" s="168">
        <v>0</v>
      </c>
      <c r="M2357" s="185">
        <v>0</v>
      </c>
      <c r="N2357" s="168">
        <v>0</v>
      </c>
      <c r="O2357" s="168" t="s">
        <v>1133</v>
      </c>
      <c r="P2357" s="168" t="s">
        <v>1517</v>
      </c>
      <c r="Q2357" s="168"/>
      <c r="R2357" s="168"/>
      <c r="S2357" s="168"/>
      <c r="T2357" s="168"/>
      <c r="U2357" s="168" t="s">
        <v>1215</v>
      </c>
      <c r="V2357" s="168" t="s">
        <v>1518</v>
      </c>
      <c r="W2357" s="168" t="s">
        <v>1165</v>
      </c>
      <c r="X2357" s="183" t="s">
        <v>1160</v>
      </c>
      <c r="Y2357" s="168" t="s">
        <v>1376</v>
      </c>
      <c r="Z2357" s="170">
        <v>2018011000087</v>
      </c>
      <c r="AA2357" s="170" t="s">
        <v>1544</v>
      </c>
      <c r="AB2357" s="169" t="s">
        <v>1377</v>
      </c>
      <c r="AC2357" s="169" t="s">
        <v>1378</v>
      </c>
      <c r="AD2357" s="170" t="s">
        <v>1546</v>
      </c>
      <c r="AE2357" s="169" t="s">
        <v>1525</v>
      </c>
      <c r="AF2357" s="169" t="s">
        <v>1526</v>
      </c>
      <c r="AG2357" s="168" t="s">
        <v>1387</v>
      </c>
      <c r="AH2357" s="192"/>
    </row>
    <row r="2358" spans="1:34" ht="98.25" customHeight="1" x14ac:dyDescent="0.25">
      <c r="A2358" s="192"/>
      <c r="B2358" s="168" t="s">
        <v>1314</v>
      </c>
      <c r="C2358" s="168" t="s">
        <v>1364</v>
      </c>
      <c r="D2358" s="168" t="s">
        <v>1516</v>
      </c>
      <c r="E2358" s="183" t="s">
        <v>1516</v>
      </c>
      <c r="F2358" s="168" t="s">
        <v>1393</v>
      </c>
      <c r="G2358" s="183" t="s">
        <v>1312</v>
      </c>
      <c r="H2358" s="168" t="s">
        <v>1117</v>
      </c>
      <c r="I2358" s="168" t="s">
        <v>1118</v>
      </c>
      <c r="J2358" s="184">
        <v>17513122</v>
      </c>
      <c r="K2358" s="185">
        <v>0</v>
      </c>
      <c r="L2358" s="168">
        <v>0</v>
      </c>
      <c r="M2358" s="185">
        <v>11144713.300000001</v>
      </c>
      <c r="N2358" s="168">
        <v>59821</v>
      </c>
      <c r="O2358" s="168" t="s">
        <v>1133</v>
      </c>
      <c r="P2358" s="168" t="s">
        <v>1517</v>
      </c>
      <c r="Q2358" s="168"/>
      <c r="R2358" s="168"/>
      <c r="S2358" s="168"/>
      <c r="T2358" s="168"/>
      <c r="U2358" s="168" t="s">
        <v>1215</v>
      </c>
      <c r="V2358" s="168" t="s">
        <v>1518</v>
      </c>
      <c r="W2358" s="168" t="s">
        <v>1165</v>
      </c>
      <c r="X2358" s="183" t="s">
        <v>1160</v>
      </c>
      <c r="Y2358" s="168" t="s">
        <v>1376</v>
      </c>
      <c r="Z2358" s="170">
        <v>2018011000087</v>
      </c>
      <c r="AA2358" s="170" t="s">
        <v>1544</v>
      </c>
      <c r="AB2358" s="169" t="s">
        <v>1377</v>
      </c>
      <c r="AC2358" s="169" t="s">
        <v>1378</v>
      </c>
      <c r="AD2358" s="170" t="s">
        <v>1546</v>
      </c>
      <c r="AE2358" s="169" t="s">
        <v>1379</v>
      </c>
      <c r="AF2358" s="169" t="s">
        <v>1380</v>
      </c>
      <c r="AG2358" s="168" t="s">
        <v>1128</v>
      </c>
      <c r="AH2358" s="192"/>
    </row>
    <row r="2359" spans="1:34" ht="98.25" customHeight="1" x14ac:dyDescent="0.25">
      <c r="A2359" s="192"/>
      <c r="B2359" s="168" t="s">
        <v>1314</v>
      </c>
      <c r="C2359" s="168" t="s">
        <v>1364</v>
      </c>
      <c r="D2359" s="168" t="s">
        <v>1516</v>
      </c>
      <c r="E2359" s="183" t="s">
        <v>1516</v>
      </c>
      <c r="F2359" s="168" t="s">
        <v>1393</v>
      </c>
      <c r="G2359" s="183" t="s">
        <v>1312</v>
      </c>
      <c r="H2359" s="168" t="s">
        <v>1117</v>
      </c>
      <c r="I2359" s="168" t="s">
        <v>1118</v>
      </c>
      <c r="J2359" s="184">
        <v>90625805</v>
      </c>
      <c r="K2359" s="185">
        <v>0</v>
      </c>
      <c r="L2359" s="168">
        <v>0</v>
      </c>
      <c r="M2359" s="185">
        <v>72100000</v>
      </c>
      <c r="N2359" s="168">
        <v>59821</v>
      </c>
      <c r="O2359" s="168" t="s">
        <v>1133</v>
      </c>
      <c r="P2359" s="168" t="s">
        <v>1517</v>
      </c>
      <c r="Q2359" s="168"/>
      <c r="R2359" s="168"/>
      <c r="S2359" s="168"/>
      <c r="T2359" s="168"/>
      <c r="U2359" s="168" t="s">
        <v>1215</v>
      </c>
      <c r="V2359" s="168" t="s">
        <v>1518</v>
      </c>
      <c r="W2359" s="168" t="s">
        <v>1165</v>
      </c>
      <c r="X2359" s="183" t="s">
        <v>1160</v>
      </c>
      <c r="Y2359" s="168" t="s">
        <v>1376</v>
      </c>
      <c r="Z2359" s="170">
        <v>2018011000087</v>
      </c>
      <c r="AA2359" s="170" t="s">
        <v>1544</v>
      </c>
      <c r="AB2359" s="169" t="s">
        <v>1377</v>
      </c>
      <c r="AC2359" s="169" t="s">
        <v>1378</v>
      </c>
      <c r="AD2359" s="170" t="s">
        <v>1546</v>
      </c>
      <c r="AE2359" s="169" t="s">
        <v>1379</v>
      </c>
      <c r="AF2359" s="169" t="s">
        <v>1380</v>
      </c>
      <c r="AG2359" s="168" t="s">
        <v>1150</v>
      </c>
      <c r="AH2359" s="192"/>
    </row>
    <row r="2360" spans="1:34" ht="98.25" customHeight="1" x14ac:dyDescent="0.25">
      <c r="A2360" s="192"/>
      <c r="B2360" s="168" t="s">
        <v>1314</v>
      </c>
      <c r="C2360" s="168" t="s">
        <v>1364</v>
      </c>
      <c r="D2360" s="168" t="s">
        <v>1516</v>
      </c>
      <c r="E2360" s="183" t="s">
        <v>1516</v>
      </c>
      <c r="F2360" s="168" t="s">
        <v>1393</v>
      </c>
      <c r="G2360" s="183" t="s">
        <v>1312</v>
      </c>
      <c r="H2360" s="168" t="s">
        <v>1117</v>
      </c>
      <c r="I2360" s="168" t="s">
        <v>1118</v>
      </c>
      <c r="J2360" s="184">
        <v>153756587</v>
      </c>
      <c r="K2360" s="185">
        <v>0</v>
      </c>
      <c r="L2360" s="168">
        <v>0</v>
      </c>
      <c r="M2360" s="185">
        <v>92460751.599999994</v>
      </c>
      <c r="N2360" s="168">
        <v>59821</v>
      </c>
      <c r="O2360" s="168" t="s">
        <v>1133</v>
      </c>
      <c r="P2360" s="168" t="s">
        <v>1517</v>
      </c>
      <c r="Q2360" s="168"/>
      <c r="R2360" s="168"/>
      <c r="S2360" s="168"/>
      <c r="T2360" s="168"/>
      <c r="U2360" s="168" t="s">
        <v>1215</v>
      </c>
      <c r="V2360" s="168" t="s">
        <v>1518</v>
      </c>
      <c r="W2360" s="168" t="s">
        <v>1165</v>
      </c>
      <c r="X2360" s="183" t="s">
        <v>1160</v>
      </c>
      <c r="Y2360" s="168" t="s">
        <v>1376</v>
      </c>
      <c r="Z2360" s="170">
        <v>2018011000087</v>
      </c>
      <c r="AA2360" s="170" t="s">
        <v>1544</v>
      </c>
      <c r="AB2360" s="169" t="s">
        <v>1377</v>
      </c>
      <c r="AC2360" s="169" t="s">
        <v>1378</v>
      </c>
      <c r="AD2360" s="170" t="s">
        <v>1546</v>
      </c>
      <c r="AE2360" s="169" t="s">
        <v>1379</v>
      </c>
      <c r="AF2360" s="169" t="s">
        <v>1380</v>
      </c>
      <c r="AG2360" s="168" t="s">
        <v>1128</v>
      </c>
      <c r="AH2360" s="192"/>
    </row>
    <row r="2361" spans="1:34" ht="98.25" customHeight="1" x14ac:dyDescent="0.25">
      <c r="A2361" s="192"/>
      <c r="B2361" s="168" t="s">
        <v>1314</v>
      </c>
      <c r="C2361" s="168" t="s">
        <v>1364</v>
      </c>
      <c r="D2361" s="168" t="s">
        <v>1516</v>
      </c>
      <c r="E2361" s="183" t="s">
        <v>1516</v>
      </c>
      <c r="F2361" s="168" t="s">
        <v>1223</v>
      </c>
      <c r="G2361" s="183" t="s">
        <v>1312</v>
      </c>
      <c r="H2361" s="168" t="s">
        <v>1117</v>
      </c>
      <c r="I2361" s="168" t="s">
        <v>1118</v>
      </c>
      <c r="J2361" s="184">
        <v>5000000</v>
      </c>
      <c r="K2361" s="185">
        <v>0</v>
      </c>
      <c r="L2361" s="168">
        <v>0</v>
      </c>
      <c r="M2361" s="185">
        <v>0</v>
      </c>
      <c r="N2361" s="168">
        <v>0</v>
      </c>
      <c r="O2361" s="168" t="s">
        <v>1133</v>
      </c>
      <c r="P2361" s="168" t="s">
        <v>1517</v>
      </c>
      <c r="Q2361" s="168"/>
      <c r="R2361" s="168"/>
      <c r="S2361" s="168"/>
      <c r="T2361" s="168"/>
      <c r="U2361" s="168" t="s">
        <v>1215</v>
      </c>
      <c r="V2361" s="168" t="s">
        <v>1518</v>
      </c>
      <c r="W2361" s="168" t="s">
        <v>1165</v>
      </c>
      <c r="X2361" s="183" t="s">
        <v>1160</v>
      </c>
      <c r="Y2361" s="168" t="s">
        <v>1376</v>
      </c>
      <c r="Z2361" s="170">
        <v>2018011000087</v>
      </c>
      <c r="AA2361" s="170" t="s">
        <v>1544</v>
      </c>
      <c r="AB2361" s="169" t="s">
        <v>1377</v>
      </c>
      <c r="AC2361" s="169" t="s">
        <v>1528</v>
      </c>
      <c r="AD2361" s="170" t="s">
        <v>1545</v>
      </c>
      <c r="AE2361" s="169" t="s">
        <v>1529</v>
      </c>
      <c r="AF2361" s="169" t="s">
        <v>1530</v>
      </c>
      <c r="AG2361" s="168" t="s">
        <v>1124</v>
      </c>
      <c r="AH2361" s="192"/>
    </row>
    <row r="2362" spans="1:34" ht="98.25" customHeight="1" x14ac:dyDescent="0.25">
      <c r="A2362" s="192"/>
      <c r="B2362" s="168" t="s">
        <v>1314</v>
      </c>
      <c r="C2362" s="168" t="s">
        <v>1364</v>
      </c>
      <c r="D2362" s="168" t="s">
        <v>1516</v>
      </c>
      <c r="E2362" s="183" t="s">
        <v>1516</v>
      </c>
      <c r="F2362" s="168" t="s">
        <v>1223</v>
      </c>
      <c r="G2362" s="183" t="s">
        <v>1312</v>
      </c>
      <c r="H2362" s="168" t="s">
        <v>1117</v>
      </c>
      <c r="I2362" s="168" t="s">
        <v>1118</v>
      </c>
      <c r="J2362" s="184">
        <v>10000000</v>
      </c>
      <c r="K2362" s="185">
        <v>0</v>
      </c>
      <c r="L2362" s="168">
        <v>0</v>
      </c>
      <c r="M2362" s="185">
        <v>0</v>
      </c>
      <c r="N2362" s="168">
        <v>0</v>
      </c>
      <c r="O2362" s="168" t="s">
        <v>1133</v>
      </c>
      <c r="P2362" s="168" t="s">
        <v>1517</v>
      </c>
      <c r="Q2362" s="168"/>
      <c r="R2362" s="168"/>
      <c r="S2362" s="168"/>
      <c r="T2362" s="168"/>
      <c r="U2362" s="168" t="s">
        <v>1215</v>
      </c>
      <c r="V2362" s="168" t="s">
        <v>1518</v>
      </c>
      <c r="W2362" s="168" t="s">
        <v>1165</v>
      </c>
      <c r="X2362" s="183" t="s">
        <v>1160</v>
      </c>
      <c r="Y2362" s="168" t="s">
        <v>1376</v>
      </c>
      <c r="Z2362" s="170">
        <v>2018011000087</v>
      </c>
      <c r="AA2362" s="170" t="s">
        <v>1544</v>
      </c>
      <c r="AB2362" s="169" t="s">
        <v>1377</v>
      </c>
      <c r="AC2362" s="169" t="s">
        <v>1528</v>
      </c>
      <c r="AD2362" s="170" t="s">
        <v>1545</v>
      </c>
      <c r="AE2362" s="169" t="s">
        <v>1529</v>
      </c>
      <c r="AF2362" s="169" t="s">
        <v>1530</v>
      </c>
      <c r="AG2362" s="168" t="s">
        <v>1208</v>
      </c>
      <c r="AH2362" s="192"/>
    </row>
    <row r="2363" spans="1:34" ht="98.25" customHeight="1" x14ac:dyDescent="0.25">
      <c r="A2363" s="192"/>
      <c r="B2363" s="168" t="s">
        <v>1314</v>
      </c>
      <c r="C2363" s="168" t="s">
        <v>1364</v>
      </c>
      <c r="D2363" s="168" t="s">
        <v>1516</v>
      </c>
      <c r="E2363" s="183" t="s">
        <v>1516</v>
      </c>
      <c r="F2363" s="168" t="s">
        <v>1223</v>
      </c>
      <c r="G2363" s="183" t="s">
        <v>1312</v>
      </c>
      <c r="H2363" s="168" t="s">
        <v>1117</v>
      </c>
      <c r="I2363" s="168" t="s">
        <v>1118</v>
      </c>
      <c r="J2363" s="184">
        <v>0</v>
      </c>
      <c r="K2363" s="185">
        <v>0</v>
      </c>
      <c r="L2363" s="168">
        <v>0</v>
      </c>
      <c r="M2363" s="185">
        <v>0</v>
      </c>
      <c r="N2363" s="168">
        <v>0</v>
      </c>
      <c r="O2363" s="168" t="s">
        <v>1133</v>
      </c>
      <c r="P2363" s="168" t="s">
        <v>1517</v>
      </c>
      <c r="Q2363" s="168"/>
      <c r="R2363" s="168"/>
      <c r="S2363" s="168"/>
      <c r="T2363" s="168"/>
      <c r="U2363" s="168" t="s">
        <v>1215</v>
      </c>
      <c r="V2363" s="168" t="s">
        <v>1518</v>
      </c>
      <c r="W2363" s="168" t="s">
        <v>1165</v>
      </c>
      <c r="X2363" s="183" t="s">
        <v>1160</v>
      </c>
      <c r="Y2363" s="168" t="s">
        <v>1376</v>
      </c>
      <c r="Z2363" s="170">
        <v>2018011000087</v>
      </c>
      <c r="AA2363" s="170" t="s">
        <v>1544</v>
      </c>
      <c r="AB2363" s="169" t="s">
        <v>1377</v>
      </c>
      <c r="AC2363" s="169" t="s">
        <v>1528</v>
      </c>
      <c r="AD2363" s="170" t="s">
        <v>1545</v>
      </c>
      <c r="AE2363" s="169" t="s">
        <v>1529</v>
      </c>
      <c r="AF2363" s="169" t="s">
        <v>1530</v>
      </c>
      <c r="AG2363" s="168" t="s">
        <v>1126</v>
      </c>
      <c r="AH2363" s="192"/>
    </row>
    <row r="2364" spans="1:34" ht="98.25" customHeight="1" x14ac:dyDescent="0.25">
      <c r="A2364" s="192"/>
      <c r="B2364" s="168" t="s">
        <v>1314</v>
      </c>
      <c r="C2364" s="168" t="s">
        <v>1364</v>
      </c>
      <c r="D2364" s="168" t="s">
        <v>1516</v>
      </c>
      <c r="E2364" s="183" t="s">
        <v>1516</v>
      </c>
      <c r="F2364" s="168" t="s">
        <v>1393</v>
      </c>
      <c r="G2364" s="183" t="s">
        <v>1312</v>
      </c>
      <c r="H2364" s="168" t="s">
        <v>1117</v>
      </c>
      <c r="I2364" s="168" t="s">
        <v>1118</v>
      </c>
      <c r="J2364" s="184">
        <v>50923385.399999999</v>
      </c>
      <c r="K2364" s="185">
        <v>0</v>
      </c>
      <c r="L2364" s="168">
        <v>0</v>
      </c>
      <c r="M2364" s="185">
        <v>0</v>
      </c>
      <c r="N2364" s="168">
        <v>0</v>
      </c>
      <c r="O2364" s="168" t="s">
        <v>1133</v>
      </c>
      <c r="P2364" s="168" t="s">
        <v>1517</v>
      </c>
      <c r="Q2364" s="168"/>
      <c r="R2364" s="168"/>
      <c r="S2364" s="168"/>
      <c r="T2364" s="168"/>
      <c r="U2364" s="168" t="s">
        <v>1215</v>
      </c>
      <c r="V2364" s="168" t="s">
        <v>1518</v>
      </c>
      <c r="W2364" s="168" t="s">
        <v>1165</v>
      </c>
      <c r="X2364" s="183" t="s">
        <v>1160</v>
      </c>
      <c r="Y2364" s="168" t="s">
        <v>1376</v>
      </c>
      <c r="Z2364" s="170">
        <v>2018011000087</v>
      </c>
      <c r="AA2364" s="170" t="s">
        <v>1544</v>
      </c>
      <c r="AB2364" s="169" t="s">
        <v>1377</v>
      </c>
      <c r="AC2364" s="169" t="s">
        <v>1528</v>
      </c>
      <c r="AD2364" s="170" t="s">
        <v>1545</v>
      </c>
      <c r="AE2364" s="169" t="s">
        <v>1529</v>
      </c>
      <c r="AF2364" s="169" t="s">
        <v>1530</v>
      </c>
      <c r="AG2364" s="168" t="s">
        <v>1128</v>
      </c>
      <c r="AH2364" s="192"/>
    </row>
    <row r="2365" spans="1:34" ht="98.25" customHeight="1" x14ac:dyDescent="0.25">
      <c r="A2365" s="192"/>
      <c r="B2365" s="168" t="s">
        <v>1314</v>
      </c>
      <c r="C2365" s="168" t="s">
        <v>1364</v>
      </c>
      <c r="D2365" s="168" t="s">
        <v>1516</v>
      </c>
      <c r="E2365" s="183" t="s">
        <v>1516</v>
      </c>
      <c r="F2365" s="168" t="s">
        <v>1393</v>
      </c>
      <c r="G2365" s="183" t="s">
        <v>1312</v>
      </c>
      <c r="H2365" s="168" t="s">
        <v>1117</v>
      </c>
      <c r="I2365" s="168" t="s">
        <v>1118</v>
      </c>
      <c r="J2365" s="184">
        <v>0</v>
      </c>
      <c r="K2365" s="185">
        <v>0</v>
      </c>
      <c r="L2365" s="168">
        <v>0</v>
      </c>
      <c r="M2365" s="185">
        <v>0</v>
      </c>
      <c r="N2365" s="168">
        <v>0</v>
      </c>
      <c r="O2365" s="168" t="s">
        <v>1133</v>
      </c>
      <c r="P2365" s="168" t="s">
        <v>1517</v>
      </c>
      <c r="Q2365" s="168"/>
      <c r="R2365" s="168"/>
      <c r="S2365" s="168"/>
      <c r="T2365" s="168"/>
      <c r="U2365" s="168" t="s">
        <v>1215</v>
      </c>
      <c r="V2365" s="168" t="s">
        <v>1518</v>
      </c>
      <c r="W2365" s="168" t="s">
        <v>1165</v>
      </c>
      <c r="X2365" s="183" t="s">
        <v>1160</v>
      </c>
      <c r="Y2365" s="168" t="s">
        <v>1376</v>
      </c>
      <c r="Z2365" s="170">
        <v>2018011000087</v>
      </c>
      <c r="AA2365" s="170" t="s">
        <v>1544</v>
      </c>
      <c r="AB2365" s="169" t="s">
        <v>1377</v>
      </c>
      <c r="AC2365" s="169" t="s">
        <v>1528</v>
      </c>
      <c r="AD2365" s="170" t="s">
        <v>1545</v>
      </c>
      <c r="AE2365" s="169" t="s">
        <v>1529</v>
      </c>
      <c r="AF2365" s="169" t="s">
        <v>1530</v>
      </c>
      <c r="AG2365" s="168" t="s">
        <v>1192</v>
      </c>
      <c r="AH2365" s="192"/>
    </row>
    <row r="2366" spans="1:34" ht="98.25" customHeight="1" x14ac:dyDescent="0.25">
      <c r="A2366" s="192"/>
      <c r="B2366" s="168" t="s">
        <v>1314</v>
      </c>
      <c r="C2366" s="168" t="s">
        <v>1364</v>
      </c>
      <c r="D2366" s="168" t="s">
        <v>1516</v>
      </c>
      <c r="E2366" s="183" t="s">
        <v>1516</v>
      </c>
      <c r="F2366" s="168" t="s">
        <v>1223</v>
      </c>
      <c r="G2366" s="183" t="s">
        <v>1312</v>
      </c>
      <c r="H2366" s="168" t="s">
        <v>1117</v>
      </c>
      <c r="I2366" s="168" t="s">
        <v>1118</v>
      </c>
      <c r="J2366" s="184">
        <v>3500000</v>
      </c>
      <c r="K2366" s="185">
        <v>0</v>
      </c>
      <c r="L2366" s="168">
        <v>0</v>
      </c>
      <c r="M2366" s="185">
        <v>0</v>
      </c>
      <c r="N2366" s="168">
        <v>0</v>
      </c>
      <c r="O2366" s="168" t="s">
        <v>1133</v>
      </c>
      <c r="P2366" s="168" t="s">
        <v>1517</v>
      </c>
      <c r="Q2366" s="168"/>
      <c r="R2366" s="168"/>
      <c r="S2366" s="168"/>
      <c r="T2366" s="168"/>
      <c r="U2366" s="168" t="s">
        <v>1215</v>
      </c>
      <c r="V2366" s="168" t="s">
        <v>1518</v>
      </c>
      <c r="W2366" s="168" t="s">
        <v>1165</v>
      </c>
      <c r="X2366" s="183" t="s">
        <v>1160</v>
      </c>
      <c r="Y2366" s="168" t="s">
        <v>1376</v>
      </c>
      <c r="Z2366" s="170">
        <v>2018011000087</v>
      </c>
      <c r="AA2366" s="170" t="s">
        <v>1544</v>
      </c>
      <c r="AB2366" s="169" t="s">
        <v>1519</v>
      </c>
      <c r="AC2366" s="169" t="s">
        <v>1531</v>
      </c>
      <c r="AD2366" s="170">
        <v>3202014</v>
      </c>
      <c r="AE2366" s="169" t="s">
        <v>1532</v>
      </c>
      <c r="AF2366" s="169" t="s">
        <v>1533</v>
      </c>
      <c r="AG2366" s="168" t="s">
        <v>1124</v>
      </c>
      <c r="AH2366" s="192"/>
    </row>
    <row r="2367" spans="1:34" ht="98.25" customHeight="1" x14ac:dyDescent="0.25">
      <c r="A2367" s="192"/>
      <c r="B2367" s="168" t="s">
        <v>1314</v>
      </c>
      <c r="C2367" s="168" t="s">
        <v>1364</v>
      </c>
      <c r="D2367" s="168" t="s">
        <v>1516</v>
      </c>
      <c r="E2367" s="183" t="s">
        <v>1516</v>
      </c>
      <c r="F2367" s="168" t="s">
        <v>1393</v>
      </c>
      <c r="G2367" s="183" t="s">
        <v>1312</v>
      </c>
      <c r="H2367" s="168" t="s">
        <v>1117</v>
      </c>
      <c r="I2367" s="168" t="s">
        <v>1118</v>
      </c>
      <c r="J2367" s="184">
        <v>33875129.25</v>
      </c>
      <c r="K2367" s="185">
        <v>0</v>
      </c>
      <c r="L2367" s="168">
        <v>0</v>
      </c>
      <c r="M2367" s="185">
        <v>0</v>
      </c>
      <c r="N2367" s="168">
        <v>0</v>
      </c>
      <c r="O2367" s="168" t="s">
        <v>1133</v>
      </c>
      <c r="P2367" s="168" t="s">
        <v>1517</v>
      </c>
      <c r="Q2367" s="168"/>
      <c r="R2367" s="168"/>
      <c r="S2367" s="168"/>
      <c r="T2367" s="168"/>
      <c r="U2367" s="168" t="s">
        <v>1215</v>
      </c>
      <c r="V2367" s="168" t="s">
        <v>1518</v>
      </c>
      <c r="W2367" s="168" t="s">
        <v>1165</v>
      </c>
      <c r="X2367" s="183" t="s">
        <v>1160</v>
      </c>
      <c r="Y2367" s="168" t="s">
        <v>1376</v>
      </c>
      <c r="Z2367" s="170">
        <v>2018011000087</v>
      </c>
      <c r="AA2367" s="170" t="s">
        <v>1544</v>
      </c>
      <c r="AB2367" s="169" t="s">
        <v>1519</v>
      </c>
      <c r="AC2367" s="169" t="s">
        <v>1531</v>
      </c>
      <c r="AD2367" s="170">
        <v>3202014</v>
      </c>
      <c r="AE2367" s="169" t="s">
        <v>1532</v>
      </c>
      <c r="AF2367" s="169" t="s">
        <v>1533</v>
      </c>
      <c r="AG2367" s="168" t="s">
        <v>1128</v>
      </c>
      <c r="AH2367" s="192"/>
    </row>
    <row r="2368" spans="1:34" ht="98.25" customHeight="1" x14ac:dyDescent="0.25">
      <c r="A2368" s="192"/>
      <c r="B2368" s="168" t="s">
        <v>1314</v>
      </c>
      <c r="C2368" s="168" t="s">
        <v>1364</v>
      </c>
      <c r="D2368" s="168" t="s">
        <v>1516</v>
      </c>
      <c r="E2368" s="183" t="s">
        <v>1516</v>
      </c>
      <c r="F2368" s="168" t="s">
        <v>1393</v>
      </c>
      <c r="G2368" s="183" t="s">
        <v>1312</v>
      </c>
      <c r="H2368" s="168" t="s">
        <v>1117</v>
      </c>
      <c r="I2368" s="168" t="s">
        <v>1118</v>
      </c>
      <c r="J2368" s="184">
        <v>30000000</v>
      </c>
      <c r="K2368" s="185">
        <v>0</v>
      </c>
      <c r="L2368" s="168">
        <v>0</v>
      </c>
      <c r="M2368" s="185">
        <v>0</v>
      </c>
      <c r="N2368" s="168">
        <v>0</v>
      </c>
      <c r="O2368" s="168" t="s">
        <v>1133</v>
      </c>
      <c r="P2368" s="168" t="s">
        <v>1517</v>
      </c>
      <c r="Q2368" s="168"/>
      <c r="R2368" s="168"/>
      <c r="S2368" s="168"/>
      <c r="T2368" s="168"/>
      <c r="U2368" s="168" t="s">
        <v>1215</v>
      </c>
      <c r="V2368" s="168" t="s">
        <v>1518</v>
      </c>
      <c r="W2368" s="168" t="s">
        <v>1165</v>
      </c>
      <c r="X2368" s="183" t="s">
        <v>1160</v>
      </c>
      <c r="Y2368" s="168" t="s">
        <v>1376</v>
      </c>
      <c r="Z2368" s="170">
        <v>2018011000087</v>
      </c>
      <c r="AA2368" s="170" t="s">
        <v>1544</v>
      </c>
      <c r="AB2368" s="169" t="s">
        <v>1377</v>
      </c>
      <c r="AC2368" s="169" t="s">
        <v>1534</v>
      </c>
      <c r="AD2368" s="170" t="s">
        <v>1655</v>
      </c>
      <c r="AE2368" s="169" t="s">
        <v>1535</v>
      </c>
      <c r="AF2368" s="169" t="s">
        <v>1536</v>
      </c>
      <c r="AG2368" s="168" t="s">
        <v>1192</v>
      </c>
      <c r="AH2368" s="192"/>
    </row>
    <row r="2369" spans="1:34" ht="98.25" customHeight="1" x14ac:dyDescent="0.25">
      <c r="A2369" s="192"/>
      <c r="B2369" s="168" t="s">
        <v>1314</v>
      </c>
      <c r="C2369" s="168" t="s">
        <v>1364</v>
      </c>
      <c r="D2369" s="168" t="s">
        <v>1516</v>
      </c>
      <c r="E2369" s="183" t="s">
        <v>1516</v>
      </c>
      <c r="F2369" s="168" t="s">
        <v>1393</v>
      </c>
      <c r="G2369" s="183" t="s">
        <v>1312</v>
      </c>
      <c r="H2369" s="168" t="s">
        <v>1117</v>
      </c>
      <c r="I2369" s="168" t="s">
        <v>1118</v>
      </c>
      <c r="J2369" s="184">
        <v>41000000.82</v>
      </c>
      <c r="K2369" s="185">
        <v>0</v>
      </c>
      <c r="L2369" s="168">
        <v>0</v>
      </c>
      <c r="M2369" s="185">
        <v>0</v>
      </c>
      <c r="N2369" s="168">
        <v>0</v>
      </c>
      <c r="O2369" s="168" t="s">
        <v>1133</v>
      </c>
      <c r="P2369" s="168" t="s">
        <v>1517</v>
      </c>
      <c r="Q2369" s="168"/>
      <c r="R2369" s="168"/>
      <c r="S2369" s="168"/>
      <c r="T2369" s="168"/>
      <c r="U2369" s="168" t="s">
        <v>1215</v>
      </c>
      <c r="V2369" s="168" t="s">
        <v>1518</v>
      </c>
      <c r="W2369" s="168" t="s">
        <v>1165</v>
      </c>
      <c r="X2369" s="183" t="s">
        <v>1160</v>
      </c>
      <c r="Y2369" s="168" t="s">
        <v>1376</v>
      </c>
      <c r="Z2369" s="170">
        <v>2018011000087</v>
      </c>
      <c r="AA2369" s="170" t="s">
        <v>1544</v>
      </c>
      <c r="AB2369" s="169" t="s">
        <v>1377</v>
      </c>
      <c r="AC2369" s="169" t="s">
        <v>1534</v>
      </c>
      <c r="AD2369" s="170" t="s">
        <v>1655</v>
      </c>
      <c r="AE2369" s="169" t="s">
        <v>1535</v>
      </c>
      <c r="AF2369" s="169" t="s">
        <v>1537</v>
      </c>
      <c r="AG2369" s="168" t="s">
        <v>1128</v>
      </c>
      <c r="AH2369" s="192"/>
    </row>
    <row r="2370" spans="1:34" ht="98.25" customHeight="1" x14ac:dyDescent="0.25">
      <c r="A2370" s="192"/>
      <c r="B2370" s="168" t="s">
        <v>1314</v>
      </c>
      <c r="C2370" s="168" t="s">
        <v>1364</v>
      </c>
      <c r="D2370" s="168" t="s">
        <v>1516</v>
      </c>
      <c r="E2370" s="183" t="s">
        <v>1516</v>
      </c>
      <c r="F2370" s="168" t="s">
        <v>1223</v>
      </c>
      <c r="G2370" s="183" t="s">
        <v>1312</v>
      </c>
      <c r="H2370" s="168" t="s">
        <v>1117</v>
      </c>
      <c r="I2370" s="168" t="s">
        <v>1118</v>
      </c>
      <c r="J2370" s="184">
        <v>1212133953.650002</v>
      </c>
      <c r="K2370" s="185">
        <v>0</v>
      </c>
      <c r="L2370" s="168">
        <v>0</v>
      </c>
      <c r="M2370" s="185">
        <v>0</v>
      </c>
      <c r="N2370" s="168">
        <v>0</v>
      </c>
      <c r="O2370" s="168" t="s">
        <v>1133</v>
      </c>
      <c r="P2370" s="168" t="s">
        <v>1517</v>
      </c>
      <c r="Q2370" s="168"/>
      <c r="R2370" s="168"/>
      <c r="S2370" s="168"/>
      <c r="T2370" s="168"/>
      <c r="U2370" s="168" t="s">
        <v>1215</v>
      </c>
      <c r="V2370" s="168" t="s">
        <v>1518</v>
      </c>
      <c r="W2370" s="168" t="s">
        <v>1165</v>
      </c>
      <c r="X2370" s="183" t="s">
        <v>1160</v>
      </c>
      <c r="Y2370" s="168" t="s">
        <v>1376</v>
      </c>
      <c r="Z2370" s="170">
        <v>2018011000087</v>
      </c>
      <c r="AA2370" s="170" t="s">
        <v>1544</v>
      </c>
      <c r="AB2370" s="169" t="s">
        <v>1377</v>
      </c>
      <c r="AC2370" s="169" t="s">
        <v>1538</v>
      </c>
      <c r="AD2370" s="170" t="s">
        <v>1656</v>
      </c>
      <c r="AE2370" s="169" t="s">
        <v>1539</v>
      </c>
      <c r="AF2370" s="169" t="s">
        <v>1540</v>
      </c>
      <c r="AG2370" s="168" t="s">
        <v>1311</v>
      </c>
      <c r="AH2370" s="192"/>
    </row>
    <row r="2371" spans="1:34" ht="98.25" customHeight="1" x14ac:dyDescent="0.25">
      <c r="A2371" s="192"/>
      <c r="B2371" s="168" t="s">
        <v>1314</v>
      </c>
      <c r="C2371" s="168" t="s">
        <v>1364</v>
      </c>
      <c r="D2371" s="168" t="s">
        <v>1516</v>
      </c>
      <c r="E2371" s="183" t="s">
        <v>1516</v>
      </c>
      <c r="F2371" s="168" t="s">
        <v>1223</v>
      </c>
      <c r="G2371" s="183" t="s">
        <v>1312</v>
      </c>
      <c r="H2371" s="168" t="s">
        <v>1117</v>
      </c>
      <c r="I2371" s="168" t="s">
        <v>1118</v>
      </c>
      <c r="J2371" s="184">
        <v>4437185528</v>
      </c>
      <c r="K2371" s="185">
        <v>0</v>
      </c>
      <c r="L2371" s="168">
        <v>0</v>
      </c>
      <c r="M2371" s="185">
        <v>0</v>
      </c>
      <c r="N2371" s="168">
        <v>0</v>
      </c>
      <c r="O2371" s="168" t="s">
        <v>1133</v>
      </c>
      <c r="P2371" s="168" t="s">
        <v>1517</v>
      </c>
      <c r="Q2371" s="168"/>
      <c r="R2371" s="168"/>
      <c r="S2371" s="168"/>
      <c r="T2371" s="168"/>
      <c r="U2371" s="168" t="s">
        <v>1215</v>
      </c>
      <c r="V2371" s="168" t="s">
        <v>1518</v>
      </c>
      <c r="W2371" s="168" t="s">
        <v>1165</v>
      </c>
      <c r="X2371" s="183" t="s">
        <v>1160</v>
      </c>
      <c r="Y2371" s="168" t="s">
        <v>1376</v>
      </c>
      <c r="Z2371" s="170">
        <v>2018011000087</v>
      </c>
      <c r="AA2371" s="170" t="s">
        <v>1544</v>
      </c>
      <c r="AB2371" s="169" t="s">
        <v>1377</v>
      </c>
      <c r="AC2371" s="169" t="s">
        <v>1538</v>
      </c>
      <c r="AD2371" s="170" t="s">
        <v>1656</v>
      </c>
      <c r="AE2371" s="169" t="s">
        <v>1539</v>
      </c>
      <c r="AF2371" s="169" t="s">
        <v>1540</v>
      </c>
      <c r="AG2371" s="168" t="s">
        <v>1311</v>
      </c>
      <c r="AH2371" s="192"/>
    </row>
    <row r="2372" spans="1:34" ht="98.25" customHeight="1" x14ac:dyDescent="0.25">
      <c r="A2372" s="192"/>
      <c r="B2372" s="168" t="s">
        <v>1314</v>
      </c>
      <c r="C2372" s="168" t="s">
        <v>1364</v>
      </c>
      <c r="D2372" s="168" t="s">
        <v>1516</v>
      </c>
      <c r="E2372" s="183" t="s">
        <v>1516</v>
      </c>
      <c r="F2372" s="168" t="s">
        <v>1223</v>
      </c>
      <c r="G2372" s="183" t="s">
        <v>1312</v>
      </c>
      <c r="H2372" s="168" t="s">
        <v>1117</v>
      </c>
      <c r="I2372" s="168" t="s">
        <v>1118</v>
      </c>
      <c r="J2372" s="184">
        <v>3000000</v>
      </c>
      <c r="K2372" s="185">
        <v>0</v>
      </c>
      <c r="L2372" s="168">
        <v>0</v>
      </c>
      <c r="M2372" s="185"/>
      <c r="N2372" s="168">
        <v>0</v>
      </c>
      <c r="O2372" s="168" t="s">
        <v>1133</v>
      </c>
      <c r="P2372" s="168" t="s">
        <v>1517</v>
      </c>
      <c r="Q2372" s="168"/>
      <c r="R2372" s="168"/>
      <c r="S2372" s="168"/>
      <c r="T2372" s="168"/>
      <c r="U2372" s="168" t="s">
        <v>1215</v>
      </c>
      <c r="V2372" s="168" t="s">
        <v>1518</v>
      </c>
      <c r="W2372" s="168" t="s">
        <v>1165</v>
      </c>
      <c r="X2372" s="183" t="s">
        <v>1160</v>
      </c>
      <c r="Y2372" s="168" t="s">
        <v>1376</v>
      </c>
      <c r="Z2372" s="170">
        <v>2018011000087</v>
      </c>
      <c r="AA2372" s="170" t="s">
        <v>1544</v>
      </c>
      <c r="AB2372" s="169" t="s">
        <v>1377</v>
      </c>
      <c r="AC2372" s="169" t="s">
        <v>1538</v>
      </c>
      <c r="AD2372" s="170" t="s">
        <v>1656</v>
      </c>
      <c r="AE2372" s="169" t="s">
        <v>1539</v>
      </c>
      <c r="AF2372" s="169" t="s">
        <v>1540</v>
      </c>
      <c r="AG2372" s="168" t="s">
        <v>1124</v>
      </c>
      <c r="AH2372" s="192"/>
    </row>
    <row r="2373" spans="1:34" ht="98.25" customHeight="1" x14ac:dyDescent="0.25">
      <c r="A2373" s="192"/>
      <c r="B2373" s="168" t="s">
        <v>1314</v>
      </c>
      <c r="C2373" s="168" t="s">
        <v>1364</v>
      </c>
      <c r="D2373" s="168" t="s">
        <v>1516</v>
      </c>
      <c r="E2373" s="183" t="s">
        <v>1516</v>
      </c>
      <c r="F2373" s="168" t="s">
        <v>1223</v>
      </c>
      <c r="G2373" s="183" t="s">
        <v>1312</v>
      </c>
      <c r="H2373" s="168" t="s">
        <v>1117</v>
      </c>
      <c r="I2373" s="168" t="s">
        <v>1118</v>
      </c>
      <c r="J2373" s="184">
        <v>6500000</v>
      </c>
      <c r="K2373" s="185">
        <v>0</v>
      </c>
      <c r="L2373" s="168">
        <v>0</v>
      </c>
      <c r="M2373" s="185"/>
      <c r="N2373" s="168">
        <v>0</v>
      </c>
      <c r="O2373" s="168" t="s">
        <v>1133</v>
      </c>
      <c r="P2373" s="168" t="s">
        <v>1517</v>
      </c>
      <c r="Q2373" s="168"/>
      <c r="R2373" s="168"/>
      <c r="S2373" s="168"/>
      <c r="T2373" s="168"/>
      <c r="U2373" s="168" t="s">
        <v>1215</v>
      </c>
      <c r="V2373" s="168" t="s">
        <v>1518</v>
      </c>
      <c r="W2373" s="168" t="s">
        <v>1165</v>
      </c>
      <c r="X2373" s="183" t="s">
        <v>1160</v>
      </c>
      <c r="Y2373" s="168" t="s">
        <v>1376</v>
      </c>
      <c r="Z2373" s="170">
        <v>2018011000087</v>
      </c>
      <c r="AA2373" s="170" t="s">
        <v>1544</v>
      </c>
      <c r="AB2373" s="169" t="s">
        <v>1377</v>
      </c>
      <c r="AC2373" s="169" t="s">
        <v>1538</v>
      </c>
      <c r="AD2373" s="170" t="s">
        <v>1656</v>
      </c>
      <c r="AE2373" s="169" t="s">
        <v>1539</v>
      </c>
      <c r="AF2373" s="169" t="s">
        <v>1540</v>
      </c>
      <c r="AG2373" s="168" t="s">
        <v>1124</v>
      </c>
      <c r="AH2373" s="192"/>
    </row>
    <row r="2374" spans="1:34" ht="98.25" customHeight="1" x14ac:dyDescent="0.25">
      <c r="A2374" s="192"/>
      <c r="B2374" s="168" t="s">
        <v>1314</v>
      </c>
      <c r="C2374" s="168" t="s">
        <v>1364</v>
      </c>
      <c r="D2374" s="168" t="s">
        <v>1516</v>
      </c>
      <c r="E2374" s="183" t="s">
        <v>1516</v>
      </c>
      <c r="F2374" s="168" t="s">
        <v>1223</v>
      </c>
      <c r="G2374" s="183" t="s">
        <v>1312</v>
      </c>
      <c r="H2374" s="168" t="s">
        <v>1117</v>
      </c>
      <c r="I2374" s="168" t="s">
        <v>1118</v>
      </c>
      <c r="J2374" s="184">
        <v>11033360</v>
      </c>
      <c r="K2374" s="185">
        <v>0</v>
      </c>
      <c r="L2374" s="168">
        <v>0</v>
      </c>
      <c r="M2374" s="185"/>
      <c r="N2374" s="168">
        <v>0</v>
      </c>
      <c r="O2374" s="168" t="s">
        <v>1133</v>
      </c>
      <c r="P2374" s="168" t="s">
        <v>1517</v>
      </c>
      <c r="Q2374" s="168"/>
      <c r="R2374" s="168"/>
      <c r="S2374" s="168"/>
      <c r="T2374" s="168"/>
      <c r="U2374" s="168" t="s">
        <v>1215</v>
      </c>
      <c r="V2374" s="168" t="s">
        <v>1518</v>
      </c>
      <c r="W2374" s="168" t="s">
        <v>1165</v>
      </c>
      <c r="X2374" s="183" t="s">
        <v>1160</v>
      </c>
      <c r="Y2374" s="168" t="s">
        <v>1376</v>
      </c>
      <c r="Z2374" s="170">
        <v>2018011000087</v>
      </c>
      <c r="AA2374" s="170" t="s">
        <v>1544</v>
      </c>
      <c r="AB2374" s="169" t="s">
        <v>1377</v>
      </c>
      <c r="AC2374" s="169" t="s">
        <v>1538</v>
      </c>
      <c r="AD2374" s="170" t="s">
        <v>1656</v>
      </c>
      <c r="AE2374" s="169" t="s">
        <v>1539</v>
      </c>
      <c r="AF2374" s="169" t="s">
        <v>1540</v>
      </c>
      <c r="AG2374" s="168" t="s">
        <v>1208</v>
      </c>
      <c r="AH2374" s="192"/>
    </row>
    <row r="2375" spans="1:34" ht="98.25" customHeight="1" x14ac:dyDescent="0.25">
      <c r="A2375" s="192"/>
      <c r="B2375" s="168" t="s">
        <v>1314</v>
      </c>
      <c r="C2375" s="168" t="s">
        <v>1364</v>
      </c>
      <c r="D2375" s="168" t="s">
        <v>1516</v>
      </c>
      <c r="E2375" s="183" t="s">
        <v>1516</v>
      </c>
      <c r="F2375" s="168" t="s">
        <v>1223</v>
      </c>
      <c r="G2375" s="183" t="s">
        <v>1312</v>
      </c>
      <c r="H2375" s="168" t="s">
        <v>1117</v>
      </c>
      <c r="I2375" s="168" t="s">
        <v>1118</v>
      </c>
      <c r="J2375" s="184">
        <v>158200000</v>
      </c>
      <c r="K2375" s="185">
        <v>0</v>
      </c>
      <c r="L2375" s="168">
        <v>0</v>
      </c>
      <c r="M2375" s="185"/>
      <c r="N2375" s="168">
        <v>0</v>
      </c>
      <c r="O2375" s="168" t="s">
        <v>1133</v>
      </c>
      <c r="P2375" s="168" t="s">
        <v>1517</v>
      </c>
      <c r="Q2375" s="168"/>
      <c r="R2375" s="168"/>
      <c r="S2375" s="168"/>
      <c r="T2375" s="168"/>
      <c r="U2375" s="168" t="s">
        <v>1215</v>
      </c>
      <c r="V2375" s="168" t="s">
        <v>1518</v>
      </c>
      <c r="W2375" s="168" t="s">
        <v>1165</v>
      </c>
      <c r="X2375" s="183" t="s">
        <v>1160</v>
      </c>
      <c r="Y2375" s="168" t="s">
        <v>1376</v>
      </c>
      <c r="Z2375" s="170">
        <v>2018011000087</v>
      </c>
      <c r="AA2375" s="170" t="s">
        <v>1544</v>
      </c>
      <c r="AB2375" s="169" t="s">
        <v>1377</v>
      </c>
      <c r="AC2375" s="169" t="s">
        <v>1538</v>
      </c>
      <c r="AD2375" s="170" t="s">
        <v>1656</v>
      </c>
      <c r="AE2375" s="169" t="s">
        <v>1539</v>
      </c>
      <c r="AF2375" s="169" t="s">
        <v>1540</v>
      </c>
      <c r="AG2375" s="168" t="s">
        <v>1126</v>
      </c>
      <c r="AH2375" s="192"/>
    </row>
    <row r="2376" spans="1:34" ht="98.25" customHeight="1" x14ac:dyDescent="0.25">
      <c r="A2376" s="192"/>
      <c r="B2376" s="168" t="s">
        <v>1314</v>
      </c>
      <c r="C2376" s="168" t="s">
        <v>1364</v>
      </c>
      <c r="D2376" s="168" t="s">
        <v>1516</v>
      </c>
      <c r="E2376" s="183" t="s">
        <v>1516</v>
      </c>
      <c r="F2376" s="168" t="s">
        <v>1393</v>
      </c>
      <c r="G2376" s="183" t="s">
        <v>1312</v>
      </c>
      <c r="H2376" s="168" t="s">
        <v>1117</v>
      </c>
      <c r="I2376" s="168" t="s">
        <v>1118</v>
      </c>
      <c r="J2376" s="184">
        <v>8791600</v>
      </c>
      <c r="K2376" s="185">
        <v>0</v>
      </c>
      <c r="L2376" s="168">
        <v>0</v>
      </c>
      <c r="M2376" s="185">
        <v>0</v>
      </c>
      <c r="N2376" s="168">
        <v>0</v>
      </c>
      <c r="O2376" s="168" t="s">
        <v>1133</v>
      </c>
      <c r="P2376" s="168" t="s">
        <v>1517</v>
      </c>
      <c r="Q2376" s="168"/>
      <c r="R2376" s="168"/>
      <c r="S2376" s="168"/>
      <c r="T2376" s="168"/>
      <c r="U2376" s="168" t="s">
        <v>1215</v>
      </c>
      <c r="V2376" s="168" t="s">
        <v>1518</v>
      </c>
      <c r="W2376" s="168" t="s">
        <v>1165</v>
      </c>
      <c r="X2376" s="183" t="s">
        <v>1160</v>
      </c>
      <c r="Y2376" s="168" t="s">
        <v>1376</v>
      </c>
      <c r="Z2376" s="170">
        <v>2018011000087</v>
      </c>
      <c r="AA2376" s="170" t="s">
        <v>1544</v>
      </c>
      <c r="AB2376" s="169" t="s">
        <v>1377</v>
      </c>
      <c r="AC2376" s="169" t="s">
        <v>1538</v>
      </c>
      <c r="AD2376" s="170" t="s">
        <v>1656</v>
      </c>
      <c r="AE2376" s="169" t="s">
        <v>1539</v>
      </c>
      <c r="AF2376" s="169" t="s">
        <v>1540</v>
      </c>
      <c r="AG2376" s="168" t="s">
        <v>1128</v>
      </c>
      <c r="AH2376" s="192"/>
    </row>
    <row r="2377" spans="1:34" ht="98.25" customHeight="1" x14ac:dyDescent="0.25">
      <c r="A2377" s="192"/>
      <c r="B2377" s="168" t="s">
        <v>1314</v>
      </c>
      <c r="C2377" s="168" t="s">
        <v>1364</v>
      </c>
      <c r="D2377" s="168" t="s">
        <v>1516</v>
      </c>
      <c r="E2377" s="183" t="s">
        <v>1516</v>
      </c>
      <c r="F2377" s="168" t="s">
        <v>1393</v>
      </c>
      <c r="G2377" s="183" t="s">
        <v>1312</v>
      </c>
      <c r="H2377" s="168" t="s">
        <v>1117</v>
      </c>
      <c r="I2377" s="168" t="s">
        <v>1118</v>
      </c>
      <c r="J2377" s="184">
        <v>100400883.59999999</v>
      </c>
      <c r="K2377" s="185">
        <v>0</v>
      </c>
      <c r="L2377" s="168">
        <v>0</v>
      </c>
      <c r="M2377" s="185">
        <v>0</v>
      </c>
      <c r="N2377" s="168">
        <v>0</v>
      </c>
      <c r="O2377" s="168" t="s">
        <v>1133</v>
      </c>
      <c r="P2377" s="168" t="s">
        <v>1517</v>
      </c>
      <c r="Q2377" s="168"/>
      <c r="R2377" s="168"/>
      <c r="S2377" s="168"/>
      <c r="T2377" s="168"/>
      <c r="U2377" s="168" t="s">
        <v>1215</v>
      </c>
      <c r="V2377" s="168" t="s">
        <v>1518</v>
      </c>
      <c r="W2377" s="168" t="s">
        <v>1165</v>
      </c>
      <c r="X2377" s="183" t="s">
        <v>1160</v>
      </c>
      <c r="Y2377" s="168" t="s">
        <v>1376</v>
      </c>
      <c r="Z2377" s="170">
        <v>2018011000087</v>
      </c>
      <c r="AA2377" s="170" t="s">
        <v>1544</v>
      </c>
      <c r="AB2377" s="169" t="s">
        <v>1377</v>
      </c>
      <c r="AC2377" s="169" t="s">
        <v>1538</v>
      </c>
      <c r="AD2377" s="170" t="s">
        <v>1656</v>
      </c>
      <c r="AE2377" s="169" t="s">
        <v>1539</v>
      </c>
      <c r="AF2377" s="169" t="s">
        <v>1540</v>
      </c>
      <c r="AG2377" s="168" t="s">
        <v>1151</v>
      </c>
      <c r="AH2377" s="192"/>
    </row>
    <row r="2378" spans="1:34" ht="98.25" customHeight="1" x14ac:dyDescent="0.25">
      <c r="A2378" s="192"/>
      <c r="B2378" s="168" t="s">
        <v>1314</v>
      </c>
      <c r="C2378" s="168" t="s">
        <v>1364</v>
      </c>
      <c r="D2378" s="168" t="s">
        <v>1516</v>
      </c>
      <c r="E2378" s="183" t="s">
        <v>1516</v>
      </c>
      <c r="F2378" s="168" t="s">
        <v>1393</v>
      </c>
      <c r="G2378" s="183" t="s">
        <v>1312</v>
      </c>
      <c r="H2378" s="168" t="s">
        <v>1117</v>
      </c>
      <c r="I2378" s="168" t="s">
        <v>1118</v>
      </c>
      <c r="J2378" s="184">
        <v>1378935573.3999996</v>
      </c>
      <c r="K2378" s="185">
        <v>0</v>
      </c>
      <c r="L2378" s="168">
        <v>0</v>
      </c>
      <c r="M2378" s="185">
        <v>0</v>
      </c>
      <c r="N2378" s="168">
        <v>0</v>
      </c>
      <c r="O2378" s="168" t="s">
        <v>1133</v>
      </c>
      <c r="P2378" s="168" t="s">
        <v>1517</v>
      </c>
      <c r="Q2378" s="168"/>
      <c r="R2378" s="168"/>
      <c r="S2378" s="168"/>
      <c r="T2378" s="168"/>
      <c r="U2378" s="168" t="s">
        <v>1215</v>
      </c>
      <c r="V2378" s="168" t="s">
        <v>1518</v>
      </c>
      <c r="W2378" s="168" t="s">
        <v>1165</v>
      </c>
      <c r="X2378" s="183" t="s">
        <v>1160</v>
      </c>
      <c r="Y2378" s="168" t="s">
        <v>1376</v>
      </c>
      <c r="Z2378" s="170">
        <v>2018011000087</v>
      </c>
      <c r="AA2378" s="170" t="s">
        <v>1544</v>
      </c>
      <c r="AB2378" s="169" t="s">
        <v>1377</v>
      </c>
      <c r="AC2378" s="169" t="s">
        <v>1538</v>
      </c>
      <c r="AD2378" s="170" t="s">
        <v>1656</v>
      </c>
      <c r="AE2378" s="169" t="s">
        <v>1539</v>
      </c>
      <c r="AF2378" s="169" t="s">
        <v>1540</v>
      </c>
      <c r="AG2378" s="168" t="s">
        <v>1311</v>
      </c>
      <c r="AH2378" s="192"/>
    </row>
    <row r="2379" spans="1:34" ht="98.25" customHeight="1" x14ac:dyDescent="0.25">
      <c r="A2379" s="192"/>
      <c r="B2379" s="168" t="s">
        <v>1314</v>
      </c>
      <c r="C2379" s="168" t="s">
        <v>1364</v>
      </c>
      <c r="D2379" s="168" t="s">
        <v>1516</v>
      </c>
      <c r="E2379" s="183" t="s">
        <v>1516</v>
      </c>
      <c r="F2379" s="168" t="s">
        <v>1393</v>
      </c>
      <c r="G2379" s="183" t="s">
        <v>1312</v>
      </c>
      <c r="H2379" s="168" t="s">
        <v>1117</v>
      </c>
      <c r="I2379" s="168" t="s">
        <v>1118</v>
      </c>
      <c r="J2379" s="184">
        <v>72000000</v>
      </c>
      <c r="K2379" s="185">
        <v>0</v>
      </c>
      <c r="L2379" s="168">
        <v>0</v>
      </c>
      <c r="M2379" s="185">
        <v>55271787.899999999</v>
      </c>
      <c r="N2379" s="168">
        <v>59821</v>
      </c>
      <c r="O2379" s="168" t="s">
        <v>1133</v>
      </c>
      <c r="P2379" s="168" t="s">
        <v>1517</v>
      </c>
      <c r="Q2379" s="168"/>
      <c r="R2379" s="168"/>
      <c r="S2379" s="168"/>
      <c r="T2379" s="168"/>
      <c r="U2379" s="168" t="s">
        <v>1215</v>
      </c>
      <c r="V2379" s="168" t="s">
        <v>1518</v>
      </c>
      <c r="W2379" s="168" t="s">
        <v>1165</v>
      </c>
      <c r="X2379" s="183" t="s">
        <v>1160</v>
      </c>
      <c r="Y2379" s="168" t="s">
        <v>1376</v>
      </c>
      <c r="Z2379" s="170">
        <v>2018011000087</v>
      </c>
      <c r="AA2379" s="170" t="s">
        <v>1544</v>
      </c>
      <c r="AB2379" s="169" t="s">
        <v>1377</v>
      </c>
      <c r="AC2379" s="169" t="s">
        <v>1538</v>
      </c>
      <c r="AD2379" s="170" t="s">
        <v>1656</v>
      </c>
      <c r="AE2379" s="169" t="s">
        <v>1539</v>
      </c>
      <c r="AF2379" s="169" t="s">
        <v>1540</v>
      </c>
      <c r="AG2379" s="168" t="s">
        <v>1147</v>
      </c>
      <c r="AH2379" s="192"/>
    </row>
    <row r="2380" spans="1:34" ht="98.25" customHeight="1" x14ac:dyDescent="0.25">
      <c r="A2380" s="192"/>
      <c r="B2380" s="168" t="s">
        <v>1314</v>
      </c>
      <c r="C2380" s="168" t="s">
        <v>1364</v>
      </c>
      <c r="D2380" s="168" t="s">
        <v>1516</v>
      </c>
      <c r="E2380" s="183" t="s">
        <v>1516</v>
      </c>
      <c r="F2380" s="168" t="s">
        <v>1393</v>
      </c>
      <c r="G2380" s="183" t="s">
        <v>1312</v>
      </c>
      <c r="H2380" s="168" t="s">
        <v>1117</v>
      </c>
      <c r="I2380" s="168" t="s">
        <v>1118</v>
      </c>
      <c r="J2380" s="184">
        <v>104416684.91</v>
      </c>
      <c r="K2380" s="185">
        <v>0</v>
      </c>
      <c r="L2380" s="168">
        <v>0</v>
      </c>
      <c r="M2380" s="185">
        <v>58926399.909999996</v>
      </c>
      <c r="N2380" s="168">
        <v>59821</v>
      </c>
      <c r="O2380" s="168" t="s">
        <v>1133</v>
      </c>
      <c r="P2380" s="168" t="s">
        <v>1517</v>
      </c>
      <c r="Q2380" s="168"/>
      <c r="R2380" s="168"/>
      <c r="S2380" s="168"/>
      <c r="T2380" s="168"/>
      <c r="U2380" s="168" t="s">
        <v>1215</v>
      </c>
      <c r="V2380" s="168" t="s">
        <v>1518</v>
      </c>
      <c r="W2380" s="168" t="s">
        <v>1165</v>
      </c>
      <c r="X2380" s="183" t="s">
        <v>1160</v>
      </c>
      <c r="Y2380" s="168" t="s">
        <v>1376</v>
      </c>
      <c r="Z2380" s="170">
        <v>2018011000087</v>
      </c>
      <c r="AA2380" s="170" t="s">
        <v>1544</v>
      </c>
      <c r="AB2380" s="169" t="s">
        <v>1377</v>
      </c>
      <c r="AC2380" s="169" t="s">
        <v>1538</v>
      </c>
      <c r="AD2380" s="170" t="s">
        <v>1656</v>
      </c>
      <c r="AE2380" s="169" t="s">
        <v>1539</v>
      </c>
      <c r="AF2380" s="169" t="s">
        <v>1540</v>
      </c>
      <c r="AG2380" s="168" t="s">
        <v>1387</v>
      </c>
      <c r="AH2380" s="192"/>
    </row>
    <row r="2381" spans="1:34" ht="98.25" customHeight="1" x14ac:dyDescent="0.25">
      <c r="A2381" s="192"/>
      <c r="B2381" s="168" t="s">
        <v>1314</v>
      </c>
      <c r="C2381" s="168" t="s">
        <v>1364</v>
      </c>
      <c r="D2381" s="168" t="s">
        <v>1516</v>
      </c>
      <c r="E2381" s="183" t="s">
        <v>1516</v>
      </c>
      <c r="F2381" s="168" t="s">
        <v>1393</v>
      </c>
      <c r="G2381" s="183" t="s">
        <v>1312</v>
      </c>
      <c r="H2381" s="168" t="s">
        <v>1117</v>
      </c>
      <c r="I2381" s="168" t="s">
        <v>1118</v>
      </c>
      <c r="J2381" s="184">
        <v>625999100.13999999</v>
      </c>
      <c r="K2381" s="185">
        <v>0</v>
      </c>
      <c r="L2381" s="168">
        <v>0</v>
      </c>
      <c r="M2381" s="185">
        <v>134428474.46000001</v>
      </c>
      <c r="N2381" s="168">
        <v>59821</v>
      </c>
      <c r="O2381" s="168" t="s">
        <v>1133</v>
      </c>
      <c r="P2381" s="168" t="s">
        <v>1517</v>
      </c>
      <c r="Q2381" s="168"/>
      <c r="R2381" s="168"/>
      <c r="S2381" s="168"/>
      <c r="T2381" s="168"/>
      <c r="U2381" s="168" t="s">
        <v>1215</v>
      </c>
      <c r="V2381" s="168" t="s">
        <v>1518</v>
      </c>
      <c r="W2381" s="168" t="s">
        <v>1165</v>
      </c>
      <c r="X2381" s="183" t="s">
        <v>1160</v>
      </c>
      <c r="Y2381" s="168" t="s">
        <v>1376</v>
      </c>
      <c r="Z2381" s="170">
        <v>2018011000087</v>
      </c>
      <c r="AA2381" s="170" t="s">
        <v>1544</v>
      </c>
      <c r="AB2381" s="169" t="s">
        <v>1377</v>
      </c>
      <c r="AC2381" s="169" t="s">
        <v>1538</v>
      </c>
      <c r="AD2381" s="170" t="s">
        <v>1656</v>
      </c>
      <c r="AE2381" s="169" t="s">
        <v>1539</v>
      </c>
      <c r="AF2381" s="169" t="s">
        <v>1540</v>
      </c>
      <c r="AG2381" s="168" t="s">
        <v>1128</v>
      </c>
      <c r="AH2381" s="192"/>
    </row>
    <row r="2382" spans="1:34" ht="98.25" customHeight="1" x14ac:dyDescent="0.25">
      <c r="A2382" s="192"/>
      <c r="B2382" s="168" t="s">
        <v>1314</v>
      </c>
      <c r="C2382" s="168" t="s">
        <v>1364</v>
      </c>
      <c r="D2382" s="168" t="s">
        <v>1516</v>
      </c>
      <c r="E2382" s="183" t="s">
        <v>1516</v>
      </c>
      <c r="F2382" s="168" t="s">
        <v>1223</v>
      </c>
      <c r="G2382" s="183" t="s">
        <v>1312</v>
      </c>
      <c r="H2382" s="168" t="s">
        <v>1117</v>
      </c>
      <c r="I2382" s="168" t="s">
        <v>1118</v>
      </c>
      <c r="J2382" s="184">
        <v>8000000</v>
      </c>
      <c r="K2382" s="185">
        <v>0</v>
      </c>
      <c r="L2382" s="168">
        <v>0</v>
      </c>
      <c r="M2382" s="185">
        <v>0</v>
      </c>
      <c r="N2382" s="168">
        <v>0</v>
      </c>
      <c r="O2382" s="168" t="s">
        <v>1133</v>
      </c>
      <c r="P2382" s="168" t="s">
        <v>1517</v>
      </c>
      <c r="Q2382" s="168"/>
      <c r="R2382" s="168"/>
      <c r="S2382" s="168"/>
      <c r="T2382" s="168"/>
      <c r="U2382" s="168" t="s">
        <v>1215</v>
      </c>
      <c r="V2382" s="168" t="s">
        <v>1518</v>
      </c>
      <c r="W2382" s="168" t="s">
        <v>1165</v>
      </c>
      <c r="X2382" s="183" t="s">
        <v>1160</v>
      </c>
      <c r="Y2382" s="168" t="s">
        <v>1376</v>
      </c>
      <c r="Z2382" s="170">
        <v>2018011000087</v>
      </c>
      <c r="AA2382" s="170" t="s">
        <v>1544</v>
      </c>
      <c r="AB2382" s="169" t="s">
        <v>1377</v>
      </c>
      <c r="AC2382" s="169" t="s">
        <v>1541</v>
      </c>
      <c r="AD2382" s="170" t="s">
        <v>1547</v>
      </c>
      <c r="AE2382" s="169" t="s">
        <v>1542</v>
      </c>
      <c r="AF2382" s="169" t="s">
        <v>1543</v>
      </c>
      <c r="AG2382" s="168" t="s">
        <v>1124</v>
      </c>
      <c r="AH2382" s="192"/>
    </row>
    <row r="2383" spans="1:34" ht="98.25" customHeight="1" x14ac:dyDescent="0.25">
      <c r="A2383" s="192"/>
      <c r="B2383" s="168" t="s">
        <v>1314</v>
      </c>
      <c r="C2383" s="168" t="s">
        <v>1364</v>
      </c>
      <c r="D2383" s="168" t="s">
        <v>1516</v>
      </c>
      <c r="E2383" s="183" t="s">
        <v>1516</v>
      </c>
      <c r="F2383" s="168" t="s">
        <v>1223</v>
      </c>
      <c r="G2383" s="183" t="s">
        <v>1312</v>
      </c>
      <c r="H2383" s="168" t="s">
        <v>1117</v>
      </c>
      <c r="I2383" s="168" t="s">
        <v>1118</v>
      </c>
      <c r="J2383" s="184">
        <v>12000000</v>
      </c>
      <c r="K2383" s="185">
        <v>0</v>
      </c>
      <c r="L2383" s="168">
        <v>0</v>
      </c>
      <c r="M2383" s="185">
        <v>0</v>
      </c>
      <c r="N2383" s="168">
        <v>0</v>
      </c>
      <c r="O2383" s="168" t="s">
        <v>1133</v>
      </c>
      <c r="P2383" s="168" t="s">
        <v>1517</v>
      </c>
      <c r="Q2383" s="168"/>
      <c r="R2383" s="168"/>
      <c r="S2383" s="168"/>
      <c r="T2383" s="168"/>
      <c r="U2383" s="168" t="s">
        <v>1215</v>
      </c>
      <c r="V2383" s="168" t="s">
        <v>1518</v>
      </c>
      <c r="W2383" s="168" t="s">
        <v>1165</v>
      </c>
      <c r="X2383" s="183" t="s">
        <v>1160</v>
      </c>
      <c r="Y2383" s="168" t="s">
        <v>1376</v>
      </c>
      <c r="Z2383" s="170">
        <v>2018011000087</v>
      </c>
      <c r="AA2383" s="170" t="s">
        <v>1544</v>
      </c>
      <c r="AB2383" s="169" t="s">
        <v>1377</v>
      </c>
      <c r="AC2383" s="169" t="s">
        <v>1541</v>
      </c>
      <c r="AD2383" s="170" t="s">
        <v>1547</v>
      </c>
      <c r="AE2383" s="169" t="s">
        <v>1542</v>
      </c>
      <c r="AF2383" s="169" t="s">
        <v>1543</v>
      </c>
      <c r="AG2383" s="168" t="s">
        <v>1137</v>
      </c>
      <c r="AH2383" s="192"/>
    </row>
    <row r="2384" spans="1:34" ht="98.25" customHeight="1" x14ac:dyDescent="0.25">
      <c r="A2384" s="192"/>
      <c r="B2384" s="168" t="s">
        <v>1314</v>
      </c>
      <c r="C2384" s="168" t="s">
        <v>1364</v>
      </c>
      <c r="D2384" s="168" t="s">
        <v>1516</v>
      </c>
      <c r="E2384" s="183" t="s">
        <v>1516</v>
      </c>
      <c r="F2384" s="168" t="s">
        <v>1223</v>
      </c>
      <c r="G2384" s="183" t="s">
        <v>1312</v>
      </c>
      <c r="H2384" s="168" t="s">
        <v>1117</v>
      </c>
      <c r="I2384" s="168" t="s">
        <v>1118</v>
      </c>
      <c r="J2384" s="184">
        <v>150800000</v>
      </c>
      <c r="K2384" s="185">
        <v>0</v>
      </c>
      <c r="L2384" s="168">
        <v>0</v>
      </c>
      <c r="M2384" s="185">
        <v>0</v>
      </c>
      <c r="N2384" s="168">
        <v>0</v>
      </c>
      <c r="O2384" s="168" t="s">
        <v>1133</v>
      </c>
      <c r="P2384" s="168" t="s">
        <v>1517</v>
      </c>
      <c r="Q2384" s="168"/>
      <c r="R2384" s="168"/>
      <c r="S2384" s="168"/>
      <c r="T2384" s="168"/>
      <c r="U2384" s="168" t="s">
        <v>1215</v>
      </c>
      <c r="V2384" s="168" t="s">
        <v>1518</v>
      </c>
      <c r="W2384" s="168" t="s">
        <v>1165</v>
      </c>
      <c r="X2384" s="183" t="s">
        <v>1160</v>
      </c>
      <c r="Y2384" s="168" t="s">
        <v>1376</v>
      </c>
      <c r="Z2384" s="170">
        <v>2018011000087</v>
      </c>
      <c r="AA2384" s="170" t="s">
        <v>1544</v>
      </c>
      <c r="AB2384" s="169" t="s">
        <v>1377</v>
      </c>
      <c r="AC2384" s="169" t="s">
        <v>1541</v>
      </c>
      <c r="AD2384" s="170" t="s">
        <v>1547</v>
      </c>
      <c r="AE2384" s="169" t="s">
        <v>1542</v>
      </c>
      <c r="AF2384" s="169" t="s">
        <v>1543</v>
      </c>
      <c r="AG2384" s="168" t="s">
        <v>1147</v>
      </c>
      <c r="AH2384" s="192"/>
    </row>
    <row r="2385" spans="1:34" ht="98.25" customHeight="1" x14ac:dyDescent="0.25">
      <c r="A2385" s="192"/>
      <c r="B2385" s="168" t="s">
        <v>1314</v>
      </c>
      <c r="C2385" s="168" t="s">
        <v>1364</v>
      </c>
      <c r="D2385" s="168" t="s">
        <v>1516</v>
      </c>
      <c r="E2385" s="183" t="s">
        <v>1516</v>
      </c>
      <c r="F2385" s="168" t="s">
        <v>1393</v>
      </c>
      <c r="G2385" s="183" t="s">
        <v>1312</v>
      </c>
      <c r="H2385" s="168" t="s">
        <v>1117</v>
      </c>
      <c r="I2385" s="168" t="s">
        <v>1118</v>
      </c>
      <c r="J2385" s="184">
        <v>30931999.739999086</v>
      </c>
      <c r="K2385" s="185">
        <v>0</v>
      </c>
      <c r="L2385" s="168">
        <v>0</v>
      </c>
      <c r="M2385" s="185">
        <v>0</v>
      </c>
      <c r="N2385" s="168">
        <v>0</v>
      </c>
      <c r="O2385" s="168" t="s">
        <v>1133</v>
      </c>
      <c r="P2385" s="168" t="s">
        <v>1517</v>
      </c>
      <c r="Q2385" s="168"/>
      <c r="R2385" s="168"/>
      <c r="S2385" s="168"/>
      <c r="T2385" s="168"/>
      <c r="U2385" s="168" t="s">
        <v>1215</v>
      </c>
      <c r="V2385" s="168" t="s">
        <v>1518</v>
      </c>
      <c r="W2385" s="168" t="s">
        <v>1165</v>
      </c>
      <c r="X2385" s="183" t="s">
        <v>1160</v>
      </c>
      <c r="Y2385" s="168" t="s">
        <v>1376</v>
      </c>
      <c r="Z2385" s="170">
        <v>2018011000087</v>
      </c>
      <c r="AA2385" s="170" t="s">
        <v>1544</v>
      </c>
      <c r="AB2385" s="169" t="s">
        <v>1377</v>
      </c>
      <c r="AC2385" s="169" t="s">
        <v>1541</v>
      </c>
      <c r="AD2385" s="170" t="s">
        <v>1547</v>
      </c>
      <c r="AE2385" s="169" t="s">
        <v>1542</v>
      </c>
      <c r="AF2385" s="169" t="s">
        <v>1543</v>
      </c>
      <c r="AG2385" s="168" t="s">
        <v>1128</v>
      </c>
      <c r="AH2385" s="192"/>
    </row>
    <row r="2386" spans="1:34" ht="98.25" customHeight="1" x14ac:dyDescent="0.25">
      <c r="A2386" s="192"/>
      <c r="B2386" s="168" t="s">
        <v>1314</v>
      </c>
      <c r="C2386" s="168" t="s">
        <v>1364</v>
      </c>
      <c r="D2386" s="168" t="s">
        <v>1516</v>
      </c>
      <c r="E2386" s="183" t="s">
        <v>1516</v>
      </c>
      <c r="F2386" s="168" t="s">
        <v>1393</v>
      </c>
      <c r="G2386" s="183" t="s">
        <v>1312</v>
      </c>
      <c r="H2386" s="168" t="s">
        <v>1117</v>
      </c>
      <c r="I2386" s="168" t="s">
        <v>1118</v>
      </c>
      <c r="J2386" s="184">
        <v>45000000</v>
      </c>
      <c r="K2386" s="185">
        <v>0</v>
      </c>
      <c r="L2386" s="168">
        <v>0</v>
      </c>
      <c r="M2386" s="185">
        <v>0</v>
      </c>
      <c r="N2386" s="168">
        <v>0</v>
      </c>
      <c r="O2386" s="168" t="s">
        <v>1133</v>
      </c>
      <c r="P2386" s="168" t="s">
        <v>1517</v>
      </c>
      <c r="Q2386" s="168"/>
      <c r="R2386" s="168"/>
      <c r="S2386" s="168"/>
      <c r="T2386" s="168"/>
      <c r="U2386" s="168" t="s">
        <v>1215</v>
      </c>
      <c r="V2386" s="168" t="s">
        <v>1518</v>
      </c>
      <c r="W2386" s="168" t="s">
        <v>1165</v>
      </c>
      <c r="X2386" s="183" t="s">
        <v>1160</v>
      </c>
      <c r="Y2386" s="168" t="s">
        <v>1376</v>
      </c>
      <c r="Z2386" s="170">
        <v>2018011000087</v>
      </c>
      <c r="AA2386" s="170" t="s">
        <v>1544</v>
      </c>
      <c r="AB2386" s="169" t="s">
        <v>1377</v>
      </c>
      <c r="AC2386" s="169" t="s">
        <v>1541</v>
      </c>
      <c r="AD2386" s="170" t="s">
        <v>1547</v>
      </c>
      <c r="AE2386" s="169" t="s">
        <v>1542</v>
      </c>
      <c r="AF2386" s="169" t="s">
        <v>1543</v>
      </c>
      <c r="AG2386" s="168" t="s">
        <v>1150</v>
      </c>
      <c r="AH2386" s="192"/>
    </row>
    <row r="2387" spans="1:34" ht="98.25" customHeight="1" x14ac:dyDescent="0.25">
      <c r="A2387" s="192"/>
      <c r="B2387" s="168" t="s">
        <v>1314</v>
      </c>
      <c r="C2387" s="168" t="s">
        <v>1364</v>
      </c>
      <c r="D2387" s="168" t="s">
        <v>1516</v>
      </c>
      <c r="E2387" s="183" t="s">
        <v>1516</v>
      </c>
      <c r="F2387" s="168" t="s">
        <v>1393</v>
      </c>
      <c r="G2387" s="183" t="s">
        <v>1312</v>
      </c>
      <c r="H2387" s="168" t="s">
        <v>1117</v>
      </c>
      <c r="I2387" s="168" t="s">
        <v>1515</v>
      </c>
      <c r="J2387" s="184">
        <v>0</v>
      </c>
      <c r="K2387" s="185" t="s">
        <v>1159</v>
      </c>
      <c r="L2387" s="168" t="s">
        <v>1159</v>
      </c>
      <c r="M2387" s="185" t="s">
        <v>1159</v>
      </c>
      <c r="N2387" s="168" t="s">
        <v>1159</v>
      </c>
      <c r="O2387" s="168" t="s">
        <v>1133</v>
      </c>
      <c r="P2387" s="168" t="s">
        <v>1517</v>
      </c>
      <c r="Q2387" s="168">
        <v>0</v>
      </c>
      <c r="R2387" s="168">
        <v>0</v>
      </c>
      <c r="S2387" s="168">
        <v>0</v>
      </c>
      <c r="T2387" s="168">
        <v>0</v>
      </c>
      <c r="U2387" s="168" t="s">
        <v>1215</v>
      </c>
      <c r="V2387" s="168" t="s">
        <v>1518</v>
      </c>
      <c r="W2387" s="168" t="s">
        <v>1165</v>
      </c>
      <c r="X2387" s="183" t="s">
        <v>1160</v>
      </c>
      <c r="Y2387" s="168" t="s">
        <v>1376</v>
      </c>
      <c r="Z2387" s="170">
        <v>2018011000087</v>
      </c>
      <c r="AA2387" s="170" t="s">
        <v>1544</v>
      </c>
      <c r="AB2387" s="169" t="s">
        <v>1377</v>
      </c>
      <c r="AC2387" s="169" t="s">
        <v>1528</v>
      </c>
      <c r="AD2387" s="170" t="s">
        <v>1545</v>
      </c>
      <c r="AE2387" s="169" t="s">
        <v>1529</v>
      </c>
      <c r="AF2387" s="169" t="s">
        <v>1530</v>
      </c>
      <c r="AG2387" s="168" t="s">
        <v>1192</v>
      </c>
      <c r="AH2387" s="192"/>
    </row>
    <row r="2388" spans="1:34" ht="98.25" customHeight="1" x14ac:dyDescent="0.25">
      <c r="A2388" s="192"/>
      <c r="B2388" s="168" t="s">
        <v>1314</v>
      </c>
      <c r="C2388" s="168" t="s">
        <v>1364</v>
      </c>
      <c r="D2388" s="168" t="s">
        <v>1516</v>
      </c>
      <c r="E2388" s="183" t="s">
        <v>1516</v>
      </c>
      <c r="F2388" s="168" t="s">
        <v>1393</v>
      </c>
      <c r="G2388" s="183" t="s">
        <v>1312</v>
      </c>
      <c r="H2388" s="168" t="s">
        <v>1117</v>
      </c>
      <c r="I2388" s="168" t="s">
        <v>1118</v>
      </c>
      <c r="J2388" s="184">
        <v>22274195</v>
      </c>
      <c r="K2388" s="185"/>
      <c r="L2388" s="168"/>
      <c r="M2388" s="185"/>
      <c r="N2388" s="168"/>
      <c r="O2388" s="168" t="s">
        <v>1133</v>
      </c>
      <c r="P2388" s="168" t="s">
        <v>1517</v>
      </c>
      <c r="Q2388" s="168"/>
      <c r="R2388" s="168"/>
      <c r="S2388" s="168"/>
      <c r="T2388" s="168"/>
      <c r="U2388" s="168" t="s">
        <v>1215</v>
      </c>
      <c r="V2388" s="168" t="s">
        <v>1518</v>
      </c>
      <c r="W2388" s="168" t="s">
        <v>1165</v>
      </c>
      <c r="X2388" s="183" t="s">
        <v>1160</v>
      </c>
      <c r="Y2388" s="168" t="s">
        <v>1376</v>
      </c>
      <c r="Z2388" s="170">
        <v>2018011000087</v>
      </c>
      <c r="AA2388" s="170" t="s">
        <v>1544</v>
      </c>
      <c r="AB2388" s="169" t="s">
        <v>1377</v>
      </c>
      <c r="AC2388" s="169" t="s">
        <v>1378</v>
      </c>
      <c r="AD2388" s="170" t="s">
        <v>1546</v>
      </c>
      <c r="AE2388" s="169" t="s">
        <v>1379</v>
      </c>
      <c r="AF2388" s="169" t="s">
        <v>1380</v>
      </c>
      <c r="AG2388" s="168" t="s">
        <v>1150</v>
      </c>
      <c r="AH2388" s="192"/>
    </row>
    <row r="2389" spans="1:34" ht="98.25" customHeight="1" x14ac:dyDescent="0.25">
      <c r="A2389" s="192"/>
      <c r="B2389" s="168" t="s">
        <v>1314</v>
      </c>
      <c r="C2389" s="168" t="s">
        <v>1364</v>
      </c>
      <c r="D2389" s="168" t="s">
        <v>1516</v>
      </c>
      <c r="E2389" s="183" t="s">
        <v>1516</v>
      </c>
      <c r="F2389" s="168" t="s">
        <v>1223</v>
      </c>
      <c r="G2389" s="183" t="s">
        <v>1312</v>
      </c>
      <c r="H2389" s="168" t="s">
        <v>1117</v>
      </c>
      <c r="I2389" s="168" t="s">
        <v>1515</v>
      </c>
      <c r="J2389" s="184">
        <v>0</v>
      </c>
      <c r="K2389" s="185"/>
      <c r="L2389" s="168"/>
      <c r="M2389" s="185"/>
      <c r="N2389" s="168"/>
      <c r="O2389" s="168" t="s">
        <v>1133</v>
      </c>
      <c r="P2389" s="168" t="s">
        <v>1517</v>
      </c>
      <c r="Q2389" s="168"/>
      <c r="R2389" s="168"/>
      <c r="S2389" s="168"/>
      <c r="T2389" s="168"/>
      <c r="U2389" s="168" t="s">
        <v>1215</v>
      </c>
      <c r="V2389" s="168" t="s">
        <v>1518</v>
      </c>
      <c r="W2389" s="168" t="s">
        <v>1165</v>
      </c>
      <c r="X2389" s="183" t="s">
        <v>1160</v>
      </c>
      <c r="Y2389" s="168" t="s">
        <v>1376</v>
      </c>
      <c r="Z2389" s="170">
        <v>2018011000087</v>
      </c>
      <c r="AA2389" s="170" t="s">
        <v>1544</v>
      </c>
      <c r="AB2389" s="169" t="s">
        <v>1377</v>
      </c>
      <c r="AC2389" s="169" t="s">
        <v>1528</v>
      </c>
      <c r="AD2389" s="170" t="s">
        <v>1545</v>
      </c>
      <c r="AE2389" s="169" t="s">
        <v>1529</v>
      </c>
      <c r="AF2389" s="169" t="s">
        <v>1530</v>
      </c>
      <c r="AG2389" s="168" t="s">
        <v>1192</v>
      </c>
      <c r="AH2389" s="192"/>
    </row>
    <row r="2390" spans="1:34" ht="98.25" customHeight="1" x14ac:dyDescent="0.25">
      <c r="A2390" s="192"/>
      <c r="B2390" s="168" t="s">
        <v>1314</v>
      </c>
      <c r="C2390" s="168" t="s">
        <v>1364</v>
      </c>
      <c r="D2390" s="168" t="s">
        <v>1516</v>
      </c>
      <c r="E2390" s="183" t="s">
        <v>1516</v>
      </c>
      <c r="F2390" s="168" t="s">
        <v>1393</v>
      </c>
      <c r="G2390" s="183" t="s">
        <v>1312</v>
      </c>
      <c r="H2390" s="168" t="s">
        <v>1117</v>
      </c>
      <c r="I2390" s="168" t="s">
        <v>1118</v>
      </c>
      <c r="J2390" s="184">
        <v>349962970</v>
      </c>
      <c r="K2390" s="185"/>
      <c r="L2390" s="168"/>
      <c r="M2390" s="185"/>
      <c r="N2390" s="168"/>
      <c r="O2390" s="168" t="s">
        <v>1133</v>
      </c>
      <c r="P2390" s="168" t="s">
        <v>1517</v>
      </c>
      <c r="Q2390" s="168"/>
      <c r="R2390" s="168"/>
      <c r="S2390" s="168"/>
      <c r="T2390" s="168"/>
      <c r="U2390" s="168" t="s">
        <v>1215</v>
      </c>
      <c r="V2390" s="168" t="s">
        <v>1518</v>
      </c>
      <c r="W2390" s="168" t="s">
        <v>1165</v>
      </c>
      <c r="X2390" s="183" t="s">
        <v>1160</v>
      </c>
      <c r="Y2390" s="168" t="s">
        <v>1376</v>
      </c>
      <c r="Z2390" s="170">
        <v>2018011000087</v>
      </c>
      <c r="AA2390" s="170" t="s">
        <v>1544</v>
      </c>
      <c r="AB2390" s="169" t="s">
        <v>1377</v>
      </c>
      <c r="AC2390" s="169" t="s">
        <v>1541</v>
      </c>
      <c r="AD2390" s="170" t="s">
        <v>1547</v>
      </c>
      <c r="AE2390" s="169" t="s">
        <v>1542</v>
      </c>
      <c r="AF2390" s="169" t="s">
        <v>1543</v>
      </c>
      <c r="AG2390" s="168" t="s">
        <v>1147</v>
      </c>
      <c r="AH2390" s="192"/>
    </row>
    <row r="2391" spans="1:34" ht="98.25" customHeight="1" x14ac:dyDescent="0.25">
      <c r="A2391" s="192"/>
      <c r="B2391" s="168" t="s">
        <v>1314</v>
      </c>
      <c r="C2391" s="168" t="s">
        <v>1364</v>
      </c>
      <c r="D2391" s="168" t="s">
        <v>1516</v>
      </c>
      <c r="E2391" s="183" t="s">
        <v>1516</v>
      </c>
      <c r="F2391" s="168" t="s">
        <v>1393</v>
      </c>
      <c r="G2391" s="183" t="s">
        <v>1312</v>
      </c>
      <c r="H2391" s="168" t="s">
        <v>1117</v>
      </c>
      <c r="I2391" s="168" t="s">
        <v>1118</v>
      </c>
      <c r="J2391" s="184">
        <v>174486299.75999999</v>
      </c>
      <c r="K2391" s="185">
        <v>0</v>
      </c>
      <c r="L2391" s="168">
        <v>0</v>
      </c>
      <c r="M2391" s="185">
        <v>0</v>
      </c>
      <c r="N2391" s="168">
        <v>0</v>
      </c>
      <c r="O2391" s="168" t="s">
        <v>1133</v>
      </c>
      <c r="P2391" s="168" t="s">
        <v>1517</v>
      </c>
      <c r="Q2391" s="168"/>
      <c r="R2391" s="168"/>
      <c r="S2391" s="168"/>
      <c r="T2391" s="168"/>
      <c r="U2391" s="168" t="s">
        <v>1215</v>
      </c>
      <c r="V2391" s="168" t="s">
        <v>1518</v>
      </c>
      <c r="W2391" s="168" t="s">
        <v>1165</v>
      </c>
      <c r="X2391" s="183" t="s">
        <v>1160</v>
      </c>
      <c r="Y2391" s="168" t="s">
        <v>1376</v>
      </c>
      <c r="Z2391" s="170">
        <v>2018011000087</v>
      </c>
      <c r="AA2391" s="170" t="s">
        <v>1544</v>
      </c>
      <c r="AB2391" s="169" t="s">
        <v>1377</v>
      </c>
      <c r="AC2391" s="169" t="s">
        <v>1541</v>
      </c>
      <c r="AD2391" s="170" t="s">
        <v>1547</v>
      </c>
      <c r="AE2391" s="169" t="s">
        <v>1542</v>
      </c>
      <c r="AF2391" s="169" t="s">
        <v>1543</v>
      </c>
      <c r="AG2391" s="168" t="s">
        <v>1128</v>
      </c>
      <c r="AH2391" s="192"/>
    </row>
    <row r="2392" spans="1:34" ht="98.25" customHeight="1" x14ac:dyDescent="0.25">
      <c r="A2392" s="192"/>
      <c r="B2392" s="168" t="s">
        <v>1314</v>
      </c>
      <c r="C2392" s="168" t="s">
        <v>1364</v>
      </c>
      <c r="D2392" s="168" t="s">
        <v>1548</v>
      </c>
      <c r="E2392" s="183" t="s">
        <v>1548</v>
      </c>
      <c r="F2392" s="168" t="s">
        <v>1223</v>
      </c>
      <c r="G2392" s="183" t="s">
        <v>1312</v>
      </c>
      <c r="H2392" s="168" t="s">
        <v>1117</v>
      </c>
      <c r="I2392" s="168" t="s">
        <v>1118</v>
      </c>
      <c r="J2392" s="184">
        <v>1500000</v>
      </c>
      <c r="K2392" s="185"/>
      <c r="L2392" s="168"/>
      <c r="M2392" s="185"/>
      <c r="N2392" s="168"/>
      <c r="O2392" s="168" t="s">
        <v>1133</v>
      </c>
      <c r="P2392" s="168" t="s">
        <v>1501</v>
      </c>
      <c r="Q2392" s="168"/>
      <c r="R2392" s="168"/>
      <c r="S2392" s="168"/>
      <c r="T2392" s="168"/>
      <c r="U2392" s="168" t="s">
        <v>1215</v>
      </c>
      <c r="V2392" s="168" t="s">
        <v>1549</v>
      </c>
      <c r="W2392" s="168" t="s">
        <v>1165</v>
      </c>
      <c r="X2392" s="183" t="s">
        <v>1160</v>
      </c>
      <c r="Y2392" s="168" t="s">
        <v>55</v>
      </c>
      <c r="Z2392" s="170">
        <v>2017011000179</v>
      </c>
      <c r="AA2392" s="170" t="s">
        <v>1238</v>
      </c>
      <c r="AB2392" s="169" t="s">
        <v>1179</v>
      </c>
      <c r="AC2392" s="169" t="s">
        <v>1244</v>
      </c>
      <c r="AD2392" s="170">
        <v>3202002</v>
      </c>
      <c r="AE2392" s="169" t="s">
        <v>1122</v>
      </c>
      <c r="AF2392" s="169" t="s">
        <v>1316</v>
      </c>
      <c r="AG2392" s="168" t="s">
        <v>1192</v>
      </c>
      <c r="AH2392" s="192"/>
    </row>
    <row r="2393" spans="1:34" ht="98.25" customHeight="1" x14ac:dyDescent="0.25">
      <c r="A2393" s="192"/>
      <c r="B2393" s="168" t="s">
        <v>1314</v>
      </c>
      <c r="C2393" s="168" t="s">
        <v>1364</v>
      </c>
      <c r="D2393" s="168" t="s">
        <v>1548</v>
      </c>
      <c r="E2393" s="183" t="s">
        <v>1548</v>
      </c>
      <c r="F2393" s="168" t="s">
        <v>1223</v>
      </c>
      <c r="G2393" s="183" t="s">
        <v>1312</v>
      </c>
      <c r="H2393" s="168" t="s">
        <v>1117</v>
      </c>
      <c r="I2393" s="168" t="s">
        <v>1118</v>
      </c>
      <c r="J2393" s="184">
        <v>4250000</v>
      </c>
      <c r="K2393" s="185"/>
      <c r="L2393" s="168"/>
      <c r="M2393" s="185"/>
      <c r="N2393" s="168"/>
      <c r="O2393" s="168" t="s">
        <v>1133</v>
      </c>
      <c r="P2393" s="168" t="s">
        <v>1501</v>
      </c>
      <c r="Q2393" s="168"/>
      <c r="R2393" s="168"/>
      <c r="S2393" s="168"/>
      <c r="T2393" s="168"/>
      <c r="U2393" s="168" t="s">
        <v>1215</v>
      </c>
      <c r="V2393" s="168" t="s">
        <v>1549</v>
      </c>
      <c r="W2393" s="168" t="s">
        <v>1165</v>
      </c>
      <c r="X2393" s="183" t="s">
        <v>1160</v>
      </c>
      <c r="Y2393" s="168" t="s">
        <v>55</v>
      </c>
      <c r="Z2393" s="170">
        <v>2017011000179</v>
      </c>
      <c r="AA2393" s="170" t="s">
        <v>1238</v>
      </c>
      <c r="AB2393" s="169" t="s">
        <v>1179</v>
      </c>
      <c r="AC2393" s="169" t="s">
        <v>1244</v>
      </c>
      <c r="AD2393" s="170">
        <v>3202002</v>
      </c>
      <c r="AE2393" s="169" t="s">
        <v>1122</v>
      </c>
      <c r="AF2393" s="169" t="s">
        <v>1316</v>
      </c>
      <c r="AG2393" s="168" t="s">
        <v>1124</v>
      </c>
      <c r="AH2393" s="192"/>
    </row>
    <row r="2394" spans="1:34" ht="98.25" customHeight="1" x14ac:dyDescent="0.25">
      <c r="A2394" s="192"/>
      <c r="B2394" s="168" t="s">
        <v>1314</v>
      </c>
      <c r="C2394" s="168" t="s">
        <v>1364</v>
      </c>
      <c r="D2394" s="168" t="s">
        <v>1548</v>
      </c>
      <c r="E2394" s="183" t="s">
        <v>1548</v>
      </c>
      <c r="F2394" s="168" t="s">
        <v>1116</v>
      </c>
      <c r="G2394" s="183" t="s">
        <v>1158</v>
      </c>
      <c r="H2394" s="168" t="s">
        <v>1117</v>
      </c>
      <c r="I2394" s="168" t="s">
        <v>1118</v>
      </c>
      <c r="J2394" s="184">
        <v>34993803.494999997</v>
      </c>
      <c r="K2394" s="185"/>
      <c r="L2394" s="168"/>
      <c r="M2394" s="185"/>
      <c r="N2394" s="168"/>
      <c r="O2394" s="168" t="s">
        <v>1133</v>
      </c>
      <c r="P2394" s="168" t="s">
        <v>1550</v>
      </c>
      <c r="Q2394" s="168"/>
      <c r="R2394" s="168"/>
      <c r="S2394" s="168"/>
      <c r="T2394" s="168"/>
      <c r="U2394" s="168" t="s">
        <v>1215</v>
      </c>
      <c r="V2394" s="168" t="s">
        <v>1549</v>
      </c>
      <c r="W2394" s="168" t="s">
        <v>1165</v>
      </c>
      <c r="X2394" s="183" t="s">
        <v>1160</v>
      </c>
      <c r="Y2394" s="168" t="s">
        <v>55</v>
      </c>
      <c r="Z2394" s="170">
        <v>2017011000179</v>
      </c>
      <c r="AA2394" s="170" t="s">
        <v>1238</v>
      </c>
      <c r="AB2394" s="169" t="s">
        <v>1224</v>
      </c>
      <c r="AC2394" s="169" t="s">
        <v>1225</v>
      </c>
      <c r="AD2394" s="170">
        <v>3202010</v>
      </c>
      <c r="AE2394" s="169" t="s">
        <v>1226</v>
      </c>
      <c r="AF2394" s="169" t="s">
        <v>1263</v>
      </c>
      <c r="AG2394" s="168" t="s">
        <v>1128</v>
      </c>
      <c r="AH2394" s="192"/>
    </row>
    <row r="2395" spans="1:34" ht="98.25" customHeight="1" x14ac:dyDescent="0.25">
      <c r="A2395" s="192"/>
      <c r="B2395" s="168" t="s">
        <v>1314</v>
      </c>
      <c r="C2395" s="168" t="s">
        <v>1364</v>
      </c>
      <c r="D2395" s="168" t="s">
        <v>1548</v>
      </c>
      <c r="E2395" s="183" t="s">
        <v>1548</v>
      </c>
      <c r="F2395" s="168" t="s">
        <v>1223</v>
      </c>
      <c r="G2395" s="183" t="s">
        <v>1312</v>
      </c>
      <c r="H2395" s="168" t="s">
        <v>1117</v>
      </c>
      <c r="I2395" s="168" t="s">
        <v>1118</v>
      </c>
      <c r="J2395" s="184">
        <v>508546</v>
      </c>
      <c r="K2395" s="185"/>
      <c r="L2395" s="168"/>
      <c r="M2395" s="185"/>
      <c r="N2395" s="168"/>
      <c r="O2395" s="168" t="s">
        <v>1133</v>
      </c>
      <c r="P2395" s="168" t="s">
        <v>1550</v>
      </c>
      <c r="Q2395" s="168"/>
      <c r="R2395" s="168"/>
      <c r="S2395" s="168"/>
      <c r="T2395" s="168"/>
      <c r="U2395" s="168" t="s">
        <v>1215</v>
      </c>
      <c r="V2395" s="168" t="s">
        <v>1549</v>
      </c>
      <c r="W2395" s="168" t="s">
        <v>1165</v>
      </c>
      <c r="X2395" s="183" t="s">
        <v>1160</v>
      </c>
      <c r="Y2395" s="168" t="s">
        <v>55</v>
      </c>
      <c r="Z2395" s="170">
        <v>2017011000179</v>
      </c>
      <c r="AA2395" s="170" t="s">
        <v>1238</v>
      </c>
      <c r="AB2395" s="169" t="s">
        <v>1224</v>
      </c>
      <c r="AC2395" s="169" t="s">
        <v>1225</v>
      </c>
      <c r="AD2395" s="170">
        <v>3202010</v>
      </c>
      <c r="AE2395" s="169" t="s">
        <v>1226</v>
      </c>
      <c r="AF2395" s="169" t="s">
        <v>1263</v>
      </c>
      <c r="AG2395" s="168" t="s">
        <v>1124</v>
      </c>
      <c r="AH2395" s="192"/>
    </row>
    <row r="2396" spans="1:34" ht="98.25" customHeight="1" x14ac:dyDescent="0.25">
      <c r="A2396" s="192"/>
      <c r="B2396" s="168" t="s">
        <v>1314</v>
      </c>
      <c r="C2396" s="168" t="s">
        <v>1364</v>
      </c>
      <c r="D2396" s="168" t="s">
        <v>1548</v>
      </c>
      <c r="E2396" s="183" t="s">
        <v>1548</v>
      </c>
      <c r="F2396" s="168" t="s">
        <v>1116</v>
      </c>
      <c r="G2396" s="183" t="s">
        <v>1158</v>
      </c>
      <c r="H2396" s="168" t="s">
        <v>1117</v>
      </c>
      <c r="I2396" s="168" t="s">
        <v>1118</v>
      </c>
      <c r="J2396" s="184">
        <v>11296512.640000001</v>
      </c>
      <c r="K2396" s="185"/>
      <c r="L2396" s="168"/>
      <c r="M2396" s="185"/>
      <c r="N2396" s="168"/>
      <c r="O2396" s="168" t="s">
        <v>1133</v>
      </c>
      <c r="P2396" s="168" t="s">
        <v>1551</v>
      </c>
      <c r="Q2396" s="168" t="s">
        <v>1171</v>
      </c>
      <c r="R2396" s="168" t="s">
        <v>1552</v>
      </c>
      <c r="S2396" s="168"/>
      <c r="T2396" s="168"/>
      <c r="U2396" s="168" t="s">
        <v>1215</v>
      </c>
      <c r="V2396" s="168" t="s">
        <v>1549</v>
      </c>
      <c r="W2396" s="168" t="s">
        <v>1165</v>
      </c>
      <c r="X2396" s="183" t="s">
        <v>1160</v>
      </c>
      <c r="Y2396" s="168" t="s">
        <v>55</v>
      </c>
      <c r="Z2396" s="170">
        <v>2017011000179</v>
      </c>
      <c r="AA2396" s="170" t="s">
        <v>1238</v>
      </c>
      <c r="AB2396" s="169" t="s">
        <v>1166</v>
      </c>
      <c r="AC2396" s="169" t="s">
        <v>1167</v>
      </c>
      <c r="AD2396" s="170">
        <v>3202032</v>
      </c>
      <c r="AE2396" s="169" t="s">
        <v>1217</v>
      </c>
      <c r="AF2396" s="169" t="s">
        <v>1289</v>
      </c>
      <c r="AG2396" s="168" t="s">
        <v>1151</v>
      </c>
      <c r="AH2396" s="192"/>
    </row>
    <row r="2397" spans="1:34" ht="98.25" customHeight="1" x14ac:dyDescent="0.25">
      <c r="A2397" s="192"/>
      <c r="B2397" s="168" t="s">
        <v>1314</v>
      </c>
      <c r="C2397" s="168" t="s">
        <v>1364</v>
      </c>
      <c r="D2397" s="168" t="s">
        <v>1548</v>
      </c>
      <c r="E2397" s="183" t="s">
        <v>1548</v>
      </c>
      <c r="F2397" s="168" t="s">
        <v>1116</v>
      </c>
      <c r="G2397" s="183" t="s">
        <v>1158</v>
      </c>
      <c r="H2397" s="168" t="s">
        <v>1117</v>
      </c>
      <c r="I2397" s="168" t="s">
        <v>1118</v>
      </c>
      <c r="J2397" s="184">
        <v>18639242.559999999</v>
      </c>
      <c r="K2397" s="185"/>
      <c r="L2397" s="168"/>
      <c r="M2397" s="185"/>
      <c r="N2397" s="168"/>
      <c r="O2397" s="168" t="s">
        <v>1133</v>
      </c>
      <c r="P2397" s="168" t="s">
        <v>1551</v>
      </c>
      <c r="Q2397" s="168" t="s">
        <v>1171</v>
      </c>
      <c r="R2397" s="168" t="s">
        <v>1552</v>
      </c>
      <c r="S2397" s="168"/>
      <c r="T2397" s="168"/>
      <c r="U2397" s="168" t="s">
        <v>1215</v>
      </c>
      <c r="V2397" s="168" t="s">
        <v>1549</v>
      </c>
      <c r="W2397" s="168" t="s">
        <v>1165</v>
      </c>
      <c r="X2397" s="183" t="s">
        <v>1160</v>
      </c>
      <c r="Y2397" s="168" t="s">
        <v>55</v>
      </c>
      <c r="Z2397" s="170">
        <v>2017011000179</v>
      </c>
      <c r="AA2397" s="170" t="s">
        <v>1238</v>
      </c>
      <c r="AB2397" s="169" t="s">
        <v>1166</v>
      </c>
      <c r="AC2397" s="169" t="s">
        <v>1167</v>
      </c>
      <c r="AD2397" s="170">
        <v>3202032</v>
      </c>
      <c r="AE2397" s="169" t="s">
        <v>1217</v>
      </c>
      <c r="AF2397" s="169" t="s">
        <v>1289</v>
      </c>
      <c r="AG2397" s="168" t="s">
        <v>1128</v>
      </c>
      <c r="AH2397" s="192"/>
    </row>
    <row r="2398" spans="1:34" ht="98.25" customHeight="1" x14ac:dyDescent="0.25">
      <c r="A2398" s="192"/>
      <c r="B2398" s="168" t="s">
        <v>1314</v>
      </c>
      <c r="C2398" s="168" t="s">
        <v>1364</v>
      </c>
      <c r="D2398" s="168" t="s">
        <v>1548</v>
      </c>
      <c r="E2398" s="183" t="s">
        <v>1548</v>
      </c>
      <c r="F2398" s="168" t="s">
        <v>1223</v>
      </c>
      <c r="G2398" s="183" t="s">
        <v>1312</v>
      </c>
      <c r="H2398" s="168" t="s">
        <v>1117</v>
      </c>
      <c r="I2398" s="168" t="s">
        <v>1118</v>
      </c>
      <c r="J2398" s="184">
        <v>3400000</v>
      </c>
      <c r="K2398" s="185"/>
      <c r="L2398" s="168"/>
      <c r="M2398" s="185"/>
      <c r="N2398" s="168"/>
      <c r="O2398" s="168" t="s">
        <v>1133</v>
      </c>
      <c r="P2398" s="168" t="s">
        <v>1551</v>
      </c>
      <c r="Q2398" s="168" t="s">
        <v>1171</v>
      </c>
      <c r="R2398" s="168" t="s">
        <v>1552</v>
      </c>
      <c r="S2398" s="168"/>
      <c r="T2398" s="168"/>
      <c r="U2398" s="168" t="s">
        <v>1215</v>
      </c>
      <c r="V2398" s="168" t="s">
        <v>1549</v>
      </c>
      <c r="W2398" s="168" t="s">
        <v>1165</v>
      </c>
      <c r="X2398" s="183" t="s">
        <v>1160</v>
      </c>
      <c r="Y2398" s="168" t="s">
        <v>55</v>
      </c>
      <c r="Z2398" s="170">
        <v>2017011000179</v>
      </c>
      <c r="AA2398" s="170" t="s">
        <v>1238</v>
      </c>
      <c r="AB2398" s="169" t="s">
        <v>1166</v>
      </c>
      <c r="AC2398" s="169" t="s">
        <v>1167</v>
      </c>
      <c r="AD2398" s="170">
        <v>3202032</v>
      </c>
      <c r="AE2398" s="169" t="s">
        <v>1217</v>
      </c>
      <c r="AF2398" s="169" t="s">
        <v>1289</v>
      </c>
      <c r="AG2398" s="168" t="s">
        <v>1124</v>
      </c>
      <c r="AH2398" s="192"/>
    </row>
    <row r="2399" spans="1:34" ht="98.25" customHeight="1" x14ac:dyDescent="0.25">
      <c r="A2399" s="192"/>
      <c r="B2399" s="168" t="s">
        <v>1314</v>
      </c>
      <c r="C2399" s="168" t="s">
        <v>1364</v>
      </c>
      <c r="D2399" s="168" t="s">
        <v>1548</v>
      </c>
      <c r="E2399" s="183" t="s">
        <v>1548</v>
      </c>
      <c r="F2399" s="168" t="s">
        <v>1223</v>
      </c>
      <c r="G2399" s="183" t="s">
        <v>1312</v>
      </c>
      <c r="H2399" s="168" t="s">
        <v>1117</v>
      </c>
      <c r="I2399" s="168" t="s">
        <v>1118</v>
      </c>
      <c r="J2399" s="184">
        <v>0</v>
      </c>
      <c r="K2399" s="185"/>
      <c r="L2399" s="168"/>
      <c r="M2399" s="185"/>
      <c r="N2399" s="168"/>
      <c r="O2399" s="168" t="s">
        <v>1133</v>
      </c>
      <c r="P2399" s="168" t="s">
        <v>1551</v>
      </c>
      <c r="Q2399" s="168" t="s">
        <v>1171</v>
      </c>
      <c r="R2399" s="168" t="s">
        <v>1552</v>
      </c>
      <c r="S2399" s="168"/>
      <c r="T2399" s="168"/>
      <c r="U2399" s="168" t="s">
        <v>1215</v>
      </c>
      <c r="V2399" s="168" t="s">
        <v>1549</v>
      </c>
      <c r="W2399" s="168" t="s">
        <v>1165</v>
      </c>
      <c r="X2399" s="183" t="s">
        <v>1160</v>
      </c>
      <c r="Y2399" s="168" t="s">
        <v>55</v>
      </c>
      <c r="Z2399" s="170">
        <v>2017011000179</v>
      </c>
      <c r="AA2399" s="170" t="s">
        <v>1238</v>
      </c>
      <c r="AB2399" s="169" t="s">
        <v>1166</v>
      </c>
      <c r="AC2399" s="169" t="s">
        <v>1167</v>
      </c>
      <c r="AD2399" s="170">
        <v>3202032</v>
      </c>
      <c r="AE2399" s="169" t="s">
        <v>1217</v>
      </c>
      <c r="AF2399" s="169" t="s">
        <v>1289</v>
      </c>
      <c r="AG2399" s="168" t="s">
        <v>1147</v>
      </c>
      <c r="AH2399" s="192"/>
    </row>
    <row r="2400" spans="1:34" ht="98.25" customHeight="1" x14ac:dyDescent="0.25">
      <c r="A2400" s="192"/>
      <c r="B2400" s="168" t="s">
        <v>1314</v>
      </c>
      <c r="C2400" s="168" t="s">
        <v>1364</v>
      </c>
      <c r="D2400" s="168" t="s">
        <v>1548</v>
      </c>
      <c r="E2400" s="183" t="s">
        <v>1548</v>
      </c>
      <c r="F2400" s="168" t="s">
        <v>1223</v>
      </c>
      <c r="G2400" s="183" t="s">
        <v>1312</v>
      </c>
      <c r="H2400" s="168" t="s">
        <v>1117</v>
      </c>
      <c r="I2400" s="168" t="s">
        <v>1118</v>
      </c>
      <c r="J2400" s="184">
        <v>0</v>
      </c>
      <c r="K2400" s="185"/>
      <c r="L2400" s="168"/>
      <c r="M2400" s="185"/>
      <c r="N2400" s="168"/>
      <c r="O2400" s="168" t="s">
        <v>1133</v>
      </c>
      <c r="P2400" s="168" t="s">
        <v>1551</v>
      </c>
      <c r="Q2400" s="168" t="s">
        <v>1171</v>
      </c>
      <c r="R2400" s="168" t="s">
        <v>1552</v>
      </c>
      <c r="S2400" s="168"/>
      <c r="T2400" s="168"/>
      <c r="U2400" s="168" t="s">
        <v>1215</v>
      </c>
      <c r="V2400" s="168" t="s">
        <v>1549</v>
      </c>
      <c r="W2400" s="168" t="s">
        <v>1165</v>
      </c>
      <c r="X2400" s="183" t="s">
        <v>1160</v>
      </c>
      <c r="Y2400" s="168" t="s">
        <v>55</v>
      </c>
      <c r="Z2400" s="170">
        <v>2017011000179</v>
      </c>
      <c r="AA2400" s="170" t="s">
        <v>1238</v>
      </c>
      <c r="AB2400" s="169" t="s">
        <v>1166</v>
      </c>
      <c r="AC2400" s="169" t="s">
        <v>1167</v>
      </c>
      <c r="AD2400" s="170">
        <v>3202032</v>
      </c>
      <c r="AE2400" s="169" t="s">
        <v>1217</v>
      </c>
      <c r="AF2400" s="169" t="s">
        <v>1218</v>
      </c>
      <c r="AG2400" s="168" t="s">
        <v>1150</v>
      </c>
      <c r="AH2400" s="192"/>
    </row>
    <row r="2401" spans="1:34" ht="98.25" customHeight="1" x14ac:dyDescent="0.25">
      <c r="A2401" s="192"/>
      <c r="B2401" s="168" t="s">
        <v>1314</v>
      </c>
      <c r="C2401" s="168" t="s">
        <v>1364</v>
      </c>
      <c r="D2401" s="168" t="s">
        <v>1548</v>
      </c>
      <c r="E2401" s="183" t="s">
        <v>1548</v>
      </c>
      <c r="F2401" s="168" t="s">
        <v>1116</v>
      </c>
      <c r="G2401" s="183" t="s">
        <v>1158</v>
      </c>
      <c r="H2401" s="168" t="s">
        <v>1117</v>
      </c>
      <c r="I2401" s="168" t="s">
        <v>1118</v>
      </c>
      <c r="J2401" s="184">
        <v>22593025.280000001</v>
      </c>
      <c r="K2401" s="185"/>
      <c r="L2401" s="168"/>
      <c r="M2401" s="185"/>
      <c r="N2401" s="168"/>
      <c r="O2401" s="168" t="s">
        <v>1133</v>
      </c>
      <c r="P2401" s="168" t="s">
        <v>1501</v>
      </c>
      <c r="Q2401" s="168"/>
      <c r="R2401" s="168"/>
      <c r="S2401" s="168"/>
      <c r="T2401" s="168"/>
      <c r="U2401" s="168" t="s">
        <v>1215</v>
      </c>
      <c r="V2401" s="168" t="s">
        <v>1549</v>
      </c>
      <c r="W2401" s="168" t="s">
        <v>1165</v>
      </c>
      <c r="X2401" s="183" t="s">
        <v>1160</v>
      </c>
      <c r="Y2401" s="168" t="s">
        <v>55</v>
      </c>
      <c r="Z2401" s="170">
        <v>2017011000179</v>
      </c>
      <c r="AA2401" s="170" t="s">
        <v>1238</v>
      </c>
      <c r="AB2401" s="169" t="s">
        <v>1166</v>
      </c>
      <c r="AC2401" s="169" t="s">
        <v>1173</v>
      </c>
      <c r="AD2401" s="170">
        <v>3202031</v>
      </c>
      <c r="AE2401" s="169" t="s">
        <v>1174</v>
      </c>
      <c r="AF2401" s="169" t="s">
        <v>1249</v>
      </c>
      <c r="AG2401" s="168" t="s">
        <v>1151</v>
      </c>
      <c r="AH2401" s="192"/>
    </row>
    <row r="2402" spans="1:34" ht="98.25" customHeight="1" x14ac:dyDescent="0.25">
      <c r="A2402" s="192"/>
      <c r="B2402" s="168" t="s">
        <v>1314</v>
      </c>
      <c r="C2402" s="168" t="s">
        <v>1364</v>
      </c>
      <c r="D2402" s="168" t="s">
        <v>1548</v>
      </c>
      <c r="E2402" s="183" t="s">
        <v>1548</v>
      </c>
      <c r="F2402" s="168" t="s">
        <v>1116</v>
      </c>
      <c r="G2402" s="183" t="s">
        <v>1158</v>
      </c>
      <c r="H2402" s="168" t="s">
        <v>1117</v>
      </c>
      <c r="I2402" s="168" t="s">
        <v>1118</v>
      </c>
      <c r="J2402" s="184">
        <v>49064746.5</v>
      </c>
      <c r="K2402" s="185"/>
      <c r="L2402" s="168"/>
      <c r="M2402" s="185"/>
      <c r="N2402" s="168"/>
      <c r="O2402" s="168" t="s">
        <v>1133</v>
      </c>
      <c r="P2402" s="168" t="s">
        <v>1501</v>
      </c>
      <c r="Q2402" s="168"/>
      <c r="R2402" s="168"/>
      <c r="S2402" s="168"/>
      <c r="T2402" s="168"/>
      <c r="U2402" s="168" t="s">
        <v>1215</v>
      </c>
      <c r="V2402" s="168" t="s">
        <v>1549</v>
      </c>
      <c r="W2402" s="168" t="s">
        <v>1165</v>
      </c>
      <c r="X2402" s="183" t="s">
        <v>1160</v>
      </c>
      <c r="Y2402" s="168" t="s">
        <v>55</v>
      </c>
      <c r="Z2402" s="170">
        <v>2017011000179</v>
      </c>
      <c r="AA2402" s="170" t="s">
        <v>1238</v>
      </c>
      <c r="AB2402" s="169" t="s">
        <v>1166</v>
      </c>
      <c r="AC2402" s="169" t="s">
        <v>1173</v>
      </c>
      <c r="AD2402" s="170">
        <v>3202031</v>
      </c>
      <c r="AE2402" s="169" t="s">
        <v>1174</v>
      </c>
      <c r="AF2402" s="169" t="s">
        <v>1249</v>
      </c>
      <c r="AG2402" s="168" t="s">
        <v>1128</v>
      </c>
      <c r="AH2402" s="192"/>
    </row>
    <row r="2403" spans="1:34" ht="98.25" customHeight="1" x14ac:dyDescent="0.25">
      <c r="A2403" s="192"/>
      <c r="B2403" s="168" t="s">
        <v>1314</v>
      </c>
      <c r="C2403" s="168" t="s">
        <v>1364</v>
      </c>
      <c r="D2403" s="168" t="s">
        <v>1548</v>
      </c>
      <c r="E2403" s="183" t="s">
        <v>1548</v>
      </c>
      <c r="F2403" s="168" t="s">
        <v>1116</v>
      </c>
      <c r="G2403" s="183" t="s">
        <v>1158</v>
      </c>
      <c r="H2403" s="168" t="s">
        <v>1117</v>
      </c>
      <c r="I2403" s="168" t="s">
        <v>1118</v>
      </c>
      <c r="J2403" s="184">
        <v>61341491.379999995</v>
      </c>
      <c r="K2403" s="185"/>
      <c r="L2403" s="168"/>
      <c r="M2403" s="185"/>
      <c r="N2403" s="168"/>
      <c r="O2403" s="168" t="s">
        <v>1133</v>
      </c>
      <c r="P2403" s="168" t="s">
        <v>1550</v>
      </c>
      <c r="Q2403" s="168" t="s">
        <v>1171</v>
      </c>
      <c r="R2403" s="168" t="s">
        <v>1552</v>
      </c>
      <c r="S2403" s="168"/>
      <c r="T2403" s="168"/>
      <c r="U2403" s="168" t="s">
        <v>1215</v>
      </c>
      <c r="V2403" s="168" t="s">
        <v>1549</v>
      </c>
      <c r="W2403" s="168" t="s">
        <v>1165</v>
      </c>
      <c r="X2403" s="183" t="s">
        <v>1160</v>
      </c>
      <c r="Y2403" s="168" t="s">
        <v>55</v>
      </c>
      <c r="Z2403" s="170">
        <v>2017011000179</v>
      </c>
      <c r="AA2403" s="170" t="s">
        <v>1238</v>
      </c>
      <c r="AB2403" s="169" t="s">
        <v>1166</v>
      </c>
      <c r="AC2403" s="169" t="s">
        <v>1173</v>
      </c>
      <c r="AD2403" s="170">
        <v>3202031</v>
      </c>
      <c r="AE2403" s="169" t="s">
        <v>1174</v>
      </c>
      <c r="AF2403" s="169" t="s">
        <v>1249</v>
      </c>
      <c r="AG2403" s="168" t="s">
        <v>1128</v>
      </c>
      <c r="AH2403" s="192"/>
    </row>
    <row r="2404" spans="1:34" ht="98.25" customHeight="1" x14ac:dyDescent="0.25">
      <c r="A2404" s="192"/>
      <c r="B2404" s="168" t="s">
        <v>1314</v>
      </c>
      <c r="C2404" s="168" t="s">
        <v>1364</v>
      </c>
      <c r="D2404" s="168" t="s">
        <v>1548</v>
      </c>
      <c r="E2404" s="183" t="s">
        <v>1548</v>
      </c>
      <c r="F2404" s="168" t="s">
        <v>1223</v>
      </c>
      <c r="G2404" s="183" t="s">
        <v>1312</v>
      </c>
      <c r="H2404" s="168" t="s">
        <v>1117</v>
      </c>
      <c r="I2404" s="168" t="s">
        <v>1118</v>
      </c>
      <c r="J2404" s="184">
        <v>0</v>
      </c>
      <c r="K2404" s="185"/>
      <c r="L2404" s="168"/>
      <c r="M2404" s="185"/>
      <c r="N2404" s="168"/>
      <c r="O2404" s="168" t="s">
        <v>1133</v>
      </c>
      <c r="P2404" s="168" t="s">
        <v>1550</v>
      </c>
      <c r="Q2404" s="168"/>
      <c r="R2404" s="168"/>
      <c r="S2404" s="168"/>
      <c r="T2404" s="168"/>
      <c r="U2404" s="168" t="s">
        <v>1215</v>
      </c>
      <c r="V2404" s="168" t="s">
        <v>1549</v>
      </c>
      <c r="W2404" s="168" t="s">
        <v>1165</v>
      </c>
      <c r="X2404" s="183" t="s">
        <v>1160</v>
      </c>
      <c r="Y2404" s="168" t="s">
        <v>55</v>
      </c>
      <c r="Z2404" s="170">
        <v>2017011000179</v>
      </c>
      <c r="AA2404" s="170" t="s">
        <v>1238</v>
      </c>
      <c r="AB2404" s="169" t="s">
        <v>1166</v>
      </c>
      <c r="AC2404" s="169" t="s">
        <v>1173</v>
      </c>
      <c r="AD2404" s="170">
        <v>3202031</v>
      </c>
      <c r="AE2404" s="169" t="s">
        <v>1174</v>
      </c>
      <c r="AF2404" s="169" t="s">
        <v>1249</v>
      </c>
      <c r="AG2404" s="168" t="s">
        <v>1124</v>
      </c>
      <c r="AH2404" s="192"/>
    </row>
    <row r="2405" spans="1:34" ht="98.25" customHeight="1" x14ac:dyDescent="0.25">
      <c r="A2405" s="192"/>
      <c r="B2405" s="168" t="s">
        <v>1314</v>
      </c>
      <c r="C2405" s="168" t="s">
        <v>1364</v>
      </c>
      <c r="D2405" s="168" t="s">
        <v>1548</v>
      </c>
      <c r="E2405" s="183" t="s">
        <v>1548</v>
      </c>
      <c r="F2405" s="168" t="s">
        <v>1223</v>
      </c>
      <c r="G2405" s="183" t="s">
        <v>1312</v>
      </c>
      <c r="H2405" s="168" t="s">
        <v>1117</v>
      </c>
      <c r="I2405" s="168" t="s">
        <v>1118</v>
      </c>
      <c r="J2405" s="184">
        <v>3825000</v>
      </c>
      <c r="K2405" s="185"/>
      <c r="L2405" s="168"/>
      <c r="M2405" s="185"/>
      <c r="N2405" s="168"/>
      <c r="O2405" s="168" t="s">
        <v>1133</v>
      </c>
      <c r="P2405" s="168" t="s">
        <v>1550</v>
      </c>
      <c r="Q2405" s="168"/>
      <c r="R2405" s="168"/>
      <c r="S2405" s="168"/>
      <c r="T2405" s="168"/>
      <c r="U2405" s="168" t="s">
        <v>1215</v>
      </c>
      <c r="V2405" s="168" t="s">
        <v>1549</v>
      </c>
      <c r="W2405" s="168" t="s">
        <v>1165</v>
      </c>
      <c r="X2405" s="183" t="s">
        <v>1160</v>
      </c>
      <c r="Y2405" s="168" t="s">
        <v>55</v>
      </c>
      <c r="Z2405" s="170">
        <v>2017011000179</v>
      </c>
      <c r="AA2405" s="170" t="s">
        <v>1238</v>
      </c>
      <c r="AB2405" s="169" t="s">
        <v>1166</v>
      </c>
      <c r="AC2405" s="169" t="s">
        <v>1173</v>
      </c>
      <c r="AD2405" s="170">
        <v>3202031</v>
      </c>
      <c r="AE2405" s="169" t="s">
        <v>1174</v>
      </c>
      <c r="AF2405" s="169" t="s">
        <v>1249</v>
      </c>
      <c r="AG2405" s="168" t="s">
        <v>1124</v>
      </c>
      <c r="AH2405" s="192"/>
    </row>
    <row r="2406" spans="1:34" ht="98.25" customHeight="1" x14ac:dyDescent="0.25">
      <c r="A2406" s="192"/>
      <c r="B2406" s="168" t="s">
        <v>1314</v>
      </c>
      <c r="C2406" s="168" t="s">
        <v>1364</v>
      </c>
      <c r="D2406" s="168" t="s">
        <v>1548</v>
      </c>
      <c r="E2406" s="183" t="s">
        <v>1548</v>
      </c>
      <c r="F2406" s="168" t="s">
        <v>1223</v>
      </c>
      <c r="G2406" s="183" t="s">
        <v>1312</v>
      </c>
      <c r="H2406" s="168" t="s">
        <v>1117</v>
      </c>
      <c r="I2406" s="168" t="s">
        <v>1118</v>
      </c>
      <c r="J2406" s="184">
        <v>5000000</v>
      </c>
      <c r="K2406" s="185"/>
      <c r="L2406" s="168"/>
      <c r="M2406" s="185"/>
      <c r="N2406" s="168"/>
      <c r="O2406" s="168" t="s">
        <v>1133</v>
      </c>
      <c r="P2406" s="168" t="s">
        <v>1550</v>
      </c>
      <c r="Q2406" s="168"/>
      <c r="R2406" s="168"/>
      <c r="S2406" s="168"/>
      <c r="T2406" s="168"/>
      <c r="U2406" s="168" t="s">
        <v>1215</v>
      </c>
      <c r="V2406" s="168" t="s">
        <v>1549</v>
      </c>
      <c r="W2406" s="168" t="s">
        <v>1165</v>
      </c>
      <c r="X2406" s="183" t="s">
        <v>1160</v>
      </c>
      <c r="Y2406" s="168" t="s">
        <v>55</v>
      </c>
      <c r="Z2406" s="170">
        <v>2017011000179</v>
      </c>
      <c r="AA2406" s="170" t="s">
        <v>1238</v>
      </c>
      <c r="AB2406" s="169" t="s">
        <v>1166</v>
      </c>
      <c r="AC2406" s="169" t="s">
        <v>1173</v>
      </c>
      <c r="AD2406" s="170">
        <v>3202031</v>
      </c>
      <c r="AE2406" s="169" t="s">
        <v>1174</v>
      </c>
      <c r="AF2406" s="169" t="s">
        <v>1249</v>
      </c>
      <c r="AG2406" s="168" t="s">
        <v>1208</v>
      </c>
      <c r="AH2406" s="192"/>
    </row>
    <row r="2407" spans="1:34" ht="98.25" customHeight="1" x14ac:dyDescent="0.25">
      <c r="A2407" s="192"/>
      <c r="B2407" s="168" t="s">
        <v>1314</v>
      </c>
      <c r="C2407" s="168" t="s">
        <v>1364</v>
      </c>
      <c r="D2407" s="168" t="s">
        <v>1548</v>
      </c>
      <c r="E2407" s="183" t="s">
        <v>1548</v>
      </c>
      <c r="F2407" s="168" t="s">
        <v>1116</v>
      </c>
      <c r="G2407" s="183" t="s">
        <v>1158</v>
      </c>
      <c r="H2407" s="168" t="s">
        <v>1117</v>
      </c>
      <c r="I2407" s="168" t="s">
        <v>1118</v>
      </c>
      <c r="J2407" s="184">
        <v>26243243.690000001</v>
      </c>
      <c r="K2407" s="185"/>
      <c r="L2407" s="168"/>
      <c r="M2407" s="185"/>
      <c r="N2407" s="168"/>
      <c r="O2407" s="168" t="s">
        <v>1133</v>
      </c>
      <c r="P2407" s="168" t="s">
        <v>1501</v>
      </c>
      <c r="Q2407" s="168"/>
      <c r="R2407" s="168"/>
      <c r="S2407" s="168"/>
      <c r="T2407" s="168"/>
      <c r="U2407" s="168" t="s">
        <v>1215</v>
      </c>
      <c r="V2407" s="168" t="s">
        <v>1549</v>
      </c>
      <c r="W2407" s="168" t="s">
        <v>1165</v>
      </c>
      <c r="X2407" s="183" t="s">
        <v>1160</v>
      </c>
      <c r="Y2407" s="168" t="s">
        <v>55</v>
      </c>
      <c r="Z2407" s="170">
        <v>2017011000179</v>
      </c>
      <c r="AA2407" s="170" t="s">
        <v>1238</v>
      </c>
      <c r="AB2407" s="169" t="s">
        <v>1166</v>
      </c>
      <c r="AC2407" s="169" t="s">
        <v>1269</v>
      </c>
      <c r="AD2407" s="170">
        <v>3202005</v>
      </c>
      <c r="AE2407" s="169" t="s">
        <v>1273</v>
      </c>
      <c r="AF2407" s="169" t="s">
        <v>1274</v>
      </c>
      <c r="AG2407" s="168" t="s">
        <v>1128</v>
      </c>
      <c r="AH2407" s="192"/>
    </row>
    <row r="2408" spans="1:34" ht="98.25" customHeight="1" x14ac:dyDescent="0.25">
      <c r="A2408" s="192"/>
      <c r="B2408" s="168" t="s">
        <v>1314</v>
      </c>
      <c r="C2408" s="168" t="s">
        <v>1364</v>
      </c>
      <c r="D2408" s="168" t="s">
        <v>1548</v>
      </c>
      <c r="E2408" s="183" t="s">
        <v>1548</v>
      </c>
      <c r="F2408" s="168" t="s">
        <v>1116</v>
      </c>
      <c r="G2408" s="183" t="s">
        <v>1158</v>
      </c>
      <c r="H2408" s="168" t="s">
        <v>1117</v>
      </c>
      <c r="I2408" s="168" t="s">
        <v>1118</v>
      </c>
      <c r="J2408" s="184">
        <v>37193730.160000004</v>
      </c>
      <c r="K2408" s="185"/>
      <c r="L2408" s="168"/>
      <c r="M2408" s="185"/>
      <c r="N2408" s="168"/>
      <c r="O2408" s="168" t="s">
        <v>1133</v>
      </c>
      <c r="P2408" s="168" t="s">
        <v>1550</v>
      </c>
      <c r="Q2408" s="168"/>
      <c r="R2408" s="168"/>
      <c r="S2408" s="168"/>
      <c r="T2408" s="168"/>
      <c r="U2408" s="168" t="s">
        <v>1215</v>
      </c>
      <c r="V2408" s="168" t="s">
        <v>1549</v>
      </c>
      <c r="W2408" s="168" t="s">
        <v>1165</v>
      </c>
      <c r="X2408" s="183" t="s">
        <v>1160</v>
      </c>
      <c r="Y2408" s="168" t="s">
        <v>55</v>
      </c>
      <c r="Z2408" s="170">
        <v>2017011000179</v>
      </c>
      <c r="AA2408" s="170" t="s">
        <v>1238</v>
      </c>
      <c r="AB2408" s="169" t="s">
        <v>1166</v>
      </c>
      <c r="AC2408" s="169" t="s">
        <v>1269</v>
      </c>
      <c r="AD2408" s="170">
        <v>3202005</v>
      </c>
      <c r="AE2408" s="169" t="s">
        <v>1273</v>
      </c>
      <c r="AF2408" s="169" t="s">
        <v>1274</v>
      </c>
      <c r="AG2408" s="168" t="s">
        <v>1151</v>
      </c>
      <c r="AH2408" s="192"/>
    </row>
    <row r="2409" spans="1:34" ht="98.25" customHeight="1" x14ac:dyDescent="0.25">
      <c r="A2409" s="192"/>
      <c r="B2409" s="168" t="s">
        <v>1314</v>
      </c>
      <c r="C2409" s="168" t="s">
        <v>1364</v>
      </c>
      <c r="D2409" s="168" t="s">
        <v>1548</v>
      </c>
      <c r="E2409" s="183" t="s">
        <v>1548</v>
      </c>
      <c r="F2409" s="168" t="s">
        <v>1223</v>
      </c>
      <c r="G2409" s="183" t="s">
        <v>1312</v>
      </c>
      <c r="H2409" s="168" t="s">
        <v>1117</v>
      </c>
      <c r="I2409" s="168" t="s">
        <v>1118</v>
      </c>
      <c r="J2409" s="184">
        <v>0.45000000298023224</v>
      </c>
      <c r="K2409" s="185"/>
      <c r="L2409" s="168"/>
      <c r="M2409" s="185"/>
      <c r="N2409" s="168"/>
      <c r="O2409" s="168" t="s">
        <v>1133</v>
      </c>
      <c r="P2409" s="168" t="s">
        <v>1501</v>
      </c>
      <c r="Q2409" s="168"/>
      <c r="R2409" s="168"/>
      <c r="S2409" s="168"/>
      <c r="T2409" s="168"/>
      <c r="U2409" s="168" t="s">
        <v>1215</v>
      </c>
      <c r="V2409" s="168" t="s">
        <v>1549</v>
      </c>
      <c r="W2409" s="168" t="s">
        <v>1165</v>
      </c>
      <c r="X2409" s="183" t="s">
        <v>1160</v>
      </c>
      <c r="Y2409" s="168" t="s">
        <v>55</v>
      </c>
      <c r="Z2409" s="170">
        <v>2017011000179</v>
      </c>
      <c r="AA2409" s="170" t="s">
        <v>1238</v>
      </c>
      <c r="AB2409" s="169" t="s">
        <v>1166</v>
      </c>
      <c r="AC2409" s="169" t="s">
        <v>1269</v>
      </c>
      <c r="AD2409" s="170">
        <v>3202005</v>
      </c>
      <c r="AE2409" s="169" t="s">
        <v>1273</v>
      </c>
      <c r="AF2409" s="169" t="s">
        <v>1274</v>
      </c>
      <c r="AG2409" s="168" t="s">
        <v>1192</v>
      </c>
      <c r="AH2409" s="192"/>
    </row>
    <row r="2410" spans="1:34" ht="98.25" customHeight="1" x14ac:dyDescent="0.25">
      <c r="A2410" s="192"/>
      <c r="B2410" s="168" t="s">
        <v>1314</v>
      </c>
      <c r="C2410" s="168" t="s">
        <v>1364</v>
      </c>
      <c r="D2410" s="168" t="s">
        <v>1548</v>
      </c>
      <c r="E2410" s="183" t="s">
        <v>1548</v>
      </c>
      <c r="F2410" s="168" t="s">
        <v>1223</v>
      </c>
      <c r="G2410" s="183" t="s">
        <v>1312</v>
      </c>
      <c r="H2410" s="168" t="s">
        <v>1117</v>
      </c>
      <c r="I2410" s="168" t="s">
        <v>1515</v>
      </c>
      <c r="J2410" s="184">
        <v>22400000</v>
      </c>
      <c r="K2410" s="185"/>
      <c r="L2410" s="168"/>
      <c r="M2410" s="185"/>
      <c r="N2410" s="168"/>
      <c r="O2410" s="168" t="s">
        <v>1133</v>
      </c>
      <c r="P2410" s="168" t="s">
        <v>1501</v>
      </c>
      <c r="Q2410" s="168"/>
      <c r="R2410" s="168"/>
      <c r="S2410" s="168"/>
      <c r="T2410" s="168"/>
      <c r="U2410" s="168" t="s">
        <v>1215</v>
      </c>
      <c r="V2410" s="168" t="s">
        <v>1549</v>
      </c>
      <c r="W2410" s="168" t="s">
        <v>1165</v>
      </c>
      <c r="X2410" s="183" t="s">
        <v>1160</v>
      </c>
      <c r="Y2410" s="168" t="s">
        <v>55</v>
      </c>
      <c r="Z2410" s="170">
        <v>2017011000179</v>
      </c>
      <c r="AA2410" s="170" t="s">
        <v>1238</v>
      </c>
      <c r="AB2410" s="169" t="s">
        <v>1166</v>
      </c>
      <c r="AC2410" s="169" t="s">
        <v>1269</v>
      </c>
      <c r="AD2410" s="170">
        <v>3202005</v>
      </c>
      <c r="AE2410" s="169" t="s">
        <v>1270</v>
      </c>
      <c r="AF2410" s="169" t="s">
        <v>1272</v>
      </c>
      <c r="AG2410" s="168" t="s">
        <v>1192</v>
      </c>
      <c r="AH2410" s="192"/>
    </row>
    <row r="2411" spans="1:34" ht="98.25" customHeight="1" x14ac:dyDescent="0.25">
      <c r="A2411" s="192"/>
      <c r="B2411" s="168" t="s">
        <v>1314</v>
      </c>
      <c r="C2411" s="168" t="s">
        <v>1364</v>
      </c>
      <c r="D2411" s="168" t="s">
        <v>1548</v>
      </c>
      <c r="E2411" s="183" t="s">
        <v>1548</v>
      </c>
      <c r="F2411" s="168" t="s">
        <v>1223</v>
      </c>
      <c r="G2411" s="183" t="s">
        <v>1312</v>
      </c>
      <c r="H2411" s="168" t="s">
        <v>1117</v>
      </c>
      <c r="I2411" s="168" t="s">
        <v>1515</v>
      </c>
      <c r="J2411" s="184">
        <v>39826904.998200014</v>
      </c>
      <c r="K2411" s="185"/>
      <c r="L2411" s="168"/>
      <c r="M2411" s="185"/>
      <c r="N2411" s="168"/>
      <c r="O2411" s="168" t="s">
        <v>1133</v>
      </c>
      <c r="P2411" s="168" t="s">
        <v>1501</v>
      </c>
      <c r="Q2411" s="168"/>
      <c r="R2411" s="168"/>
      <c r="S2411" s="168"/>
      <c r="T2411" s="168"/>
      <c r="U2411" s="168" t="s">
        <v>1215</v>
      </c>
      <c r="V2411" s="168" t="s">
        <v>1549</v>
      </c>
      <c r="W2411" s="168" t="s">
        <v>1165</v>
      </c>
      <c r="X2411" s="183" t="s">
        <v>1160</v>
      </c>
      <c r="Y2411" s="168" t="s">
        <v>55</v>
      </c>
      <c r="Z2411" s="170">
        <v>2017011000179</v>
      </c>
      <c r="AA2411" s="170" t="s">
        <v>1238</v>
      </c>
      <c r="AB2411" s="169" t="s">
        <v>1166</v>
      </c>
      <c r="AC2411" s="169" t="s">
        <v>1269</v>
      </c>
      <c r="AD2411" s="170">
        <v>3202005</v>
      </c>
      <c r="AE2411" s="169" t="s">
        <v>1273</v>
      </c>
      <c r="AF2411" s="169" t="s">
        <v>1274</v>
      </c>
      <c r="AG2411" s="168" t="s">
        <v>1192</v>
      </c>
      <c r="AH2411" s="192"/>
    </row>
    <row r="2412" spans="1:34" ht="98.25" customHeight="1" x14ac:dyDescent="0.25">
      <c r="A2412" s="192"/>
      <c r="B2412" s="168" t="s">
        <v>1314</v>
      </c>
      <c r="C2412" s="168" t="s">
        <v>1364</v>
      </c>
      <c r="D2412" s="168" t="s">
        <v>1548</v>
      </c>
      <c r="E2412" s="183" t="s">
        <v>1548</v>
      </c>
      <c r="F2412" s="168" t="s">
        <v>1116</v>
      </c>
      <c r="G2412" s="183" t="s">
        <v>1158</v>
      </c>
      <c r="H2412" s="168" t="s">
        <v>1117</v>
      </c>
      <c r="I2412" s="168" t="s">
        <v>1118</v>
      </c>
      <c r="J2412" s="184">
        <v>34993803.494999997</v>
      </c>
      <c r="K2412" s="185"/>
      <c r="L2412" s="168"/>
      <c r="M2412" s="185"/>
      <c r="N2412" s="168"/>
      <c r="O2412" s="168" t="s">
        <v>1133</v>
      </c>
      <c r="P2412" s="168" t="s">
        <v>1501</v>
      </c>
      <c r="Q2412" s="168"/>
      <c r="R2412" s="168"/>
      <c r="S2412" s="168"/>
      <c r="T2412" s="168"/>
      <c r="U2412" s="168" t="s">
        <v>1215</v>
      </c>
      <c r="V2412" s="168" t="s">
        <v>1549</v>
      </c>
      <c r="W2412" s="168" t="s">
        <v>1165</v>
      </c>
      <c r="X2412" s="183" t="s">
        <v>1160</v>
      </c>
      <c r="Y2412" s="168" t="s">
        <v>55</v>
      </c>
      <c r="Z2412" s="170">
        <v>2017011000179</v>
      </c>
      <c r="AA2412" s="170" t="s">
        <v>1238</v>
      </c>
      <c r="AB2412" s="169" t="s">
        <v>1224</v>
      </c>
      <c r="AC2412" s="169" t="s">
        <v>1275</v>
      </c>
      <c r="AD2412" s="170">
        <v>3202014</v>
      </c>
      <c r="AE2412" s="169" t="s">
        <v>1276</v>
      </c>
      <c r="AF2412" s="169" t="s">
        <v>1277</v>
      </c>
      <c r="AG2412" s="168" t="s">
        <v>1128</v>
      </c>
      <c r="AH2412" s="192"/>
    </row>
    <row r="2413" spans="1:34" ht="98.25" customHeight="1" x14ac:dyDescent="0.25">
      <c r="A2413" s="192"/>
      <c r="B2413" s="168" t="s">
        <v>1314</v>
      </c>
      <c r="C2413" s="168" t="s">
        <v>1364</v>
      </c>
      <c r="D2413" s="168" t="s">
        <v>1548</v>
      </c>
      <c r="E2413" s="183" t="s">
        <v>1548</v>
      </c>
      <c r="F2413" s="168" t="s">
        <v>1116</v>
      </c>
      <c r="G2413" s="183" t="s">
        <v>1158</v>
      </c>
      <c r="H2413" s="168" t="s">
        <v>1117</v>
      </c>
      <c r="I2413" s="168" t="s">
        <v>1118</v>
      </c>
      <c r="J2413" s="184">
        <v>11296512.640000001</v>
      </c>
      <c r="K2413" s="185"/>
      <c r="L2413" s="168"/>
      <c r="M2413" s="185"/>
      <c r="N2413" s="168"/>
      <c r="O2413" s="168" t="s">
        <v>1133</v>
      </c>
      <c r="P2413" s="168" t="s">
        <v>1550</v>
      </c>
      <c r="Q2413" s="168" t="s">
        <v>1171</v>
      </c>
      <c r="R2413" s="168" t="s">
        <v>1552</v>
      </c>
      <c r="S2413" s="168"/>
      <c r="T2413" s="168"/>
      <c r="U2413" s="168" t="s">
        <v>1215</v>
      </c>
      <c r="V2413" s="168" t="s">
        <v>1549</v>
      </c>
      <c r="W2413" s="168" t="s">
        <v>1165</v>
      </c>
      <c r="X2413" s="183" t="s">
        <v>1160</v>
      </c>
      <c r="Y2413" s="168" t="s">
        <v>55</v>
      </c>
      <c r="Z2413" s="170">
        <v>2017011000179</v>
      </c>
      <c r="AA2413" s="170" t="s">
        <v>1238</v>
      </c>
      <c r="AB2413" s="169" t="s">
        <v>1224</v>
      </c>
      <c r="AC2413" s="169" t="s">
        <v>1280</v>
      </c>
      <c r="AD2413" s="170">
        <v>3202004</v>
      </c>
      <c r="AE2413" s="169" t="s">
        <v>1281</v>
      </c>
      <c r="AF2413" s="169" t="s">
        <v>1372</v>
      </c>
      <c r="AG2413" s="168" t="s">
        <v>1151</v>
      </c>
      <c r="AH2413" s="192"/>
    </row>
    <row r="2414" spans="1:34" ht="98.25" customHeight="1" x14ac:dyDescent="0.25">
      <c r="A2414" s="192"/>
      <c r="B2414" s="168" t="s">
        <v>1314</v>
      </c>
      <c r="C2414" s="168" t="s">
        <v>1364</v>
      </c>
      <c r="D2414" s="168" t="s">
        <v>1548</v>
      </c>
      <c r="E2414" s="183" t="s">
        <v>1548</v>
      </c>
      <c r="F2414" s="168" t="s">
        <v>1116</v>
      </c>
      <c r="G2414" s="183" t="s">
        <v>1158</v>
      </c>
      <c r="H2414" s="168" t="s">
        <v>1117</v>
      </c>
      <c r="I2414" s="168" t="s">
        <v>1118</v>
      </c>
      <c r="J2414" s="184">
        <v>39520982.205397606</v>
      </c>
      <c r="K2414" s="185"/>
      <c r="L2414" s="168"/>
      <c r="M2414" s="185"/>
      <c r="N2414" s="168"/>
      <c r="O2414" s="168" t="s">
        <v>1133</v>
      </c>
      <c r="P2414" s="168" t="s">
        <v>1550</v>
      </c>
      <c r="Q2414" s="168" t="s">
        <v>1171</v>
      </c>
      <c r="R2414" s="168" t="s">
        <v>1552</v>
      </c>
      <c r="S2414" s="168"/>
      <c r="T2414" s="168"/>
      <c r="U2414" s="168" t="s">
        <v>1215</v>
      </c>
      <c r="V2414" s="168" t="s">
        <v>1549</v>
      </c>
      <c r="W2414" s="168" t="s">
        <v>1165</v>
      </c>
      <c r="X2414" s="183" t="s">
        <v>1160</v>
      </c>
      <c r="Y2414" s="168" t="s">
        <v>55</v>
      </c>
      <c r="Z2414" s="170">
        <v>2017011000179</v>
      </c>
      <c r="AA2414" s="170" t="s">
        <v>1238</v>
      </c>
      <c r="AB2414" s="169" t="s">
        <v>1224</v>
      </c>
      <c r="AC2414" s="169" t="s">
        <v>1280</v>
      </c>
      <c r="AD2414" s="170">
        <v>3202004</v>
      </c>
      <c r="AE2414" s="169" t="s">
        <v>1281</v>
      </c>
      <c r="AF2414" s="169" t="s">
        <v>1372</v>
      </c>
      <c r="AG2414" s="168" t="s">
        <v>1128</v>
      </c>
      <c r="AH2414" s="192"/>
    </row>
    <row r="2415" spans="1:34" ht="98.25" customHeight="1" x14ac:dyDescent="0.25">
      <c r="A2415" s="192"/>
      <c r="B2415" s="168" t="s">
        <v>1314</v>
      </c>
      <c r="C2415" s="168" t="s">
        <v>1364</v>
      </c>
      <c r="D2415" s="168" t="s">
        <v>1548</v>
      </c>
      <c r="E2415" s="183" t="s">
        <v>1548</v>
      </c>
      <c r="F2415" s="168" t="s">
        <v>1223</v>
      </c>
      <c r="G2415" s="183" t="s">
        <v>1312</v>
      </c>
      <c r="H2415" s="168" t="s">
        <v>1117</v>
      </c>
      <c r="I2415" s="168" t="s">
        <v>1118</v>
      </c>
      <c r="J2415" s="184">
        <v>0</v>
      </c>
      <c r="K2415" s="185"/>
      <c r="L2415" s="168"/>
      <c r="M2415" s="185"/>
      <c r="N2415" s="168"/>
      <c r="O2415" s="168" t="s">
        <v>1133</v>
      </c>
      <c r="P2415" s="168" t="s">
        <v>1501</v>
      </c>
      <c r="Q2415" s="168"/>
      <c r="R2415" s="168"/>
      <c r="S2415" s="168"/>
      <c r="T2415" s="168"/>
      <c r="U2415" s="168" t="s">
        <v>1215</v>
      </c>
      <c r="V2415" s="168" t="s">
        <v>1549</v>
      </c>
      <c r="W2415" s="168" t="s">
        <v>1165</v>
      </c>
      <c r="X2415" s="183" t="s">
        <v>1160</v>
      </c>
      <c r="Y2415" s="168" t="s">
        <v>55</v>
      </c>
      <c r="Z2415" s="170">
        <v>2017011000179</v>
      </c>
      <c r="AA2415" s="170" t="s">
        <v>1238</v>
      </c>
      <c r="AB2415" s="169" t="s">
        <v>1179</v>
      </c>
      <c r="AC2415" s="169" t="s">
        <v>1235</v>
      </c>
      <c r="AD2415" s="170">
        <v>3202036</v>
      </c>
      <c r="AE2415" s="169" t="s">
        <v>1236</v>
      </c>
      <c r="AF2415" s="169" t="s">
        <v>1237</v>
      </c>
      <c r="AG2415" s="168" t="s">
        <v>1311</v>
      </c>
      <c r="AH2415" s="192"/>
    </row>
    <row r="2416" spans="1:34" ht="98.25" customHeight="1" x14ac:dyDescent="0.25">
      <c r="A2416" s="192"/>
      <c r="B2416" s="168" t="s">
        <v>1314</v>
      </c>
      <c r="C2416" s="168" t="s">
        <v>1364</v>
      </c>
      <c r="D2416" s="168" t="s">
        <v>1548</v>
      </c>
      <c r="E2416" s="183" t="s">
        <v>1548</v>
      </c>
      <c r="F2416" s="168" t="s">
        <v>1152</v>
      </c>
      <c r="G2416" s="183" t="s">
        <v>1158</v>
      </c>
      <c r="H2416" s="168" t="s">
        <v>1320</v>
      </c>
      <c r="I2416" s="168" t="s">
        <v>1118</v>
      </c>
      <c r="J2416" s="186">
        <v>18817446.919999771</v>
      </c>
      <c r="K2416" s="185" t="s">
        <v>1366</v>
      </c>
      <c r="L2416" s="168" t="s">
        <v>1366</v>
      </c>
      <c r="M2416" s="185" t="s">
        <v>1366</v>
      </c>
      <c r="N2416" s="168" t="s">
        <v>1366</v>
      </c>
      <c r="O2416" s="168" t="s">
        <v>1133</v>
      </c>
      <c r="P2416" s="168" t="s">
        <v>1551</v>
      </c>
      <c r="Q2416" s="168" t="s">
        <v>1171</v>
      </c>
      <c r="R2416" s="168" t="s">
        <v>1552</v>
      </c>
      <c r="S2416" s="168">
        <v>0</v>
      </c>
      <c r="T2416" s="168">
        <v>0</v>
      </c>
      <c r="U2416" s="168" t="s">
        <v>1215</v>
      </c>
      <c r="V2416" s="168" t="s">
        <v>1549</v>
      </c>
      <c r="W2416" s="168" t="s">
        <v>1165</v>
      </c>
      <c r="X2416" s="183" t="s">
        <v>1160</v>
      </c>
      <c r="Y2416" s="168" t="s">
        <v>55</v>
      </c>
      <c r="Z2416" s="170">
        <v>2017011000179</v>
      </c>
      <c r="AA2416" s="170" t="s">
        <v>1238</v>
      </c>
      <c r="AB2416" s="169" t="s">
        <v>1166</v>
      </c>
      <c r="AC2416" s="169" t="s">
        <v>1167</v>
      </c>
      <c r="AD2416" s="170">
        <v>3202032</v>
      </c>
      <c r="AE2416" s="169" t="s">
        <v>1217</v>
      </c>
      <c r="AF2416" s="169" t="s">
        <v>1218</v>
      </c>
      <c r="AG2416" s="168" t="s">
        <v>1150</v>
      </c>
      <c r="AH2416" s="192"/>
    </row>
    <row r="2417" spans="1:34" ht="98.25" customHeight="1" x14ac:dyDescent="0.25">
      <c r="A2417" s="192"/>
      <c r="B2417" s="168" t="s">
        <v>1314</v>
      </c>
      <c r="C2417" s="168" t="s">
        <v>1364</v>
      </c>
      <c r="D2417" s="168" t="s">
        <v>1548</v>
      </c>
      <c r="E2417" s="183" t="s">
        <v>1548</v>
      </c>
      <c r="F2417" s="168" t="s">
        <v>1152</v>
      </c>
      <c r="G2417" s="183" t="s">
        <v>1158</v>
      </c>
      <c r="H2417" s="168" t="s">
        <v>1320</v>
      </c>
      <c r="I2417" s="168" t="s">
        <v>1118</v>
      </c>
      <c r="J2417" s="186">
        <v>10962000</v>
      </c>
      <c r="K2417" s="185" t="s">
        <v>1366</v>
      </c>
      <c r="L2417" s="168" t="s">
        <v>1366</v>
      </c>
      <c r="M2417" s="185" t="s">
        <v>1366</v>
      </c>
      <c r="N2417" s="168" t="s">
        <v>1366</v>
      </c>
      <c r="O2417" s="168" t="s">
        <v>1133</v>
      </c>
      <c r="P2417" s="168" t="s">
        <v>1551</v>
      </c>
      <c r="Q2417" s="168" t="s">
        <v>1171</v>
      </c>
      <c r="R2417" s="168" t="s">
        <v>1552</v>
      </c>
      <c r="S2417" s="168">
        <v>0</v>
      </c>
      <c r="T2417" s="168">
        <v>0</v>
      </c>
      <c r="U2417" s="168" t="s">
        <v>1215</v>
      </c>
      <c r="V2417" s="168" t="s">
        <v>1549</v>
      </c>
      <c r="W2417" s="168" t="s">
        <v>1165</v>
      </c>
      <c r="X2417" s="183" t="s">
        <v>1160</v>
      </c>
      <c r="Y2417" s="168" t="s">
        <v>55</v>
      </c>
      <c r="Z2417" s="170">
        <v>2017011000179</v>
      </c>
      <c r="AA2417" s="170" t="s">
        <v>1238</v>
      </c>
      <c r="AB2417" s="169" t="s">
        <v>1166</v>
      </c>
      <c r="AC2417" s="169" t="s">
        <v>1167</v>
      </c>
      <c r="AD2417" s="170">
        <v>3202032</v>
      </c>
      <c r="AE2417" s="169" t="s">
        <v>1217</v>
      </c>
      <c r="AF2417" s="169" t="s">
        <v>1289</v>
      </c>
      <c r="AG2417" s="168" t="s">
        <v>1147</v>
      </c>
      <c r="AH2417" s="192"/>
    </row>
    <row r="2418" spans="1:34" ht="98.25" customHeight="1" x14ac:dyDescent="0.25">
      <c r="A2418" s="192"/>
      <c r="B2418" s="168" t="s">
        <v>1314</v>
      </c>
      <c r="C2418" s="168" t="s">
        <v>1364</v>
      </c>
      <c r="D2418" s="168" t="s">
        <v>1548</v>
      </c>
      <c r="E2418" s="183" t="s">
        <v>1548</v>
      </c>
      <c r="F2418" s="168" t="s">
        <v>1152</v>
      </c>
      <c r="G2418" s="183" t="s">
        <v>1158</v>
      </c>
      <c r="H2418" s="168" t="s">
        <v>1320</v>
      </c>
      <c r="I2418" s="168" t="s">
        <v>1118</v>
      </c>
      <c r="J2418" s="186">
        <v>3000000</v>
      </c>
      <c r="K2418" s="185" t="s">
        <v>1366</v>
      </c>
      <c r="L2418" s="168" t="s">
        <v>1366</v>
      </c>
      <c r="M2418" s="185" t="s">
        <v>1366</v>
      </c>
      <c r="N2418" s="168" t="s">
        <v>1366</v>
      </c>
      <c r="O2418" s="168" t="s">
        <v>1133</v>
      </c>
      <c r="P2418" s="168" t="s">
        <v>1550</v>
      </c>
      <c r="Q2418" s="168">
        <v>0</v>
      </c>
      <c r="R2418" s="168">
        <v>0</v>
      </c>
      <c r="S2418" s="168">
        <v>0</v>
      </c>
      <c r="T2418" s="168">
        <v>0</v>
      </c>
      <c r="U2418" s="168" t="s">
        <v>1215</v>
      </c>
      <c r="V2418" s="168" t="s">
        <v>1549</v>
      </c>
      <c r="W2418" s="168" t="s">
        <v>1165</v>
      </c>
      <c r="X2418" s="183" t="s">
        <v>1160</v>
      </c>
      <c r="Y2418" s="168" t="s">
        <v>55</v>
      </c>
      <c r="Z2418" s="170">
        <v>2017011000179</v>
      </c>
      <c r="AA2418" s="170" t="s">
        <v>1238</v>
      </c>
      <c r="AB2418" s="169" t="s">
        <v>1166</v>
      </c>
      <c r="AC2418" s="169" t="s">
        <v>1173</v>
      </c>
      <c r="AD2418" s="170">
        <v>3202031</v>
      </c>
      <c r="AE2418" s="169" t="s">
        <v>1174</v>
      </c>
      <c r="AF2418" s="169" t="s">
        <v>1249</v>
      </c>
      <c r="AG2418" s="168" t="s">
        <v>1124</v>
      </c>
      <c r="AH2418" s="192"/>
    </row>
    <row r="2419" spans="1:34" ht="98.25" customHeight="1" x14ac:dyDescent="0.25">
      <c r="A2419" s="192"/>
      <c r="B2419" s="168" t="s">
        <v>1314</v>
      </c>
      <c r="C2419" s="168" t="s">
        <v>1364</v>
      </c>
      <c r="D2419" s="168" t="s">
        <v>1548</v>
      </c>
      <c r="E2419" s="183" t="s">
        <v>1548</v>
      </c>
      <c r="F2419" s="168" t="s">
        <v>1152</v>
      </c>
      <c r="G2419" s="183" t="s">
        <v>1158</v>
      </c>
      <c r="H2419" s="168" t="s">
        <v>1320</v>
      </c>
      <c r="I2419" s="168" t="s">
        <v>1515</v>
      </c>
      <c r="J2419" s="186">
        <v>0</v>
      </c>
      <c r="K2419" s="185" t="s">
        <v>1366</v>
      </c>
      <c r="L2419" s="168" t="s">
        <v>1366</v>
      </c>
      <c r="M2419" s="185" t="s">
        <v>1366</v>
      </c>
      <c r="N2419" s="168" t="s">
        <v>1366</v>
      </c>
      <c r="O2419" s="168" t="s">
        <v>1133</v>
      </c>
      <c r="P2419" s="168" t="s">
        <v>1501</v>
      </c>
      <c r="Q2419" s="168">
        <v>0</v>
      </c>
      <c r="R2419" s="168">
        <v>0</v>
      </c>
      <c r="S2419" s="168">
        <v>0</v>
      </c>
      <c r="T2419" s="168">
        <v>0</v>
      </c>
      <c r="U2419" s="168" t="s">
        <v>1215</v>
      </c>
      <c r="V2419" s="168" t="s">
        <v>1549</v>
      </c>
      <c r="W2419" s="168" t="s">
        <v>1165</v>
      </c>
      <c r="X2419" s="183" t="s">
        <v>1160</v>
      </c>
      <c r="Y2419" s="168" t="s">
        <v>55</v>
      </c>
      <c r="Z2419" s="170">
        <v>2017011000179</v>
      </c>
      <c r="AA2419" s="170" t="s">
        <v>1238</v>
      </c>
      <c r="AB2419" s="169" t="s">
        <v>1166</v>
      </c>
      <c r="AC2419" s="169" t="s">
        <v>1269</v>
      </c>
      <c r="AD2419" s="170">
        <v>3202005</v>
      </c>
      <c r="AE2419" s="169" t="s">
        <v>1273</v>
      </c>
      <c r="AF2419" s="169" t="s">
        <v>1274</v>
      </c>
      <c r="AG2419" s="168" t="s">
        <v>1192</v>
      </c>
      <c r="AH2419" s="192"/>
    </row>
    <row r="2420" spans="1:34" ht="98.25" customHeight="1" x14ac:dyDescent="0.25">
      <c r="A2420" s="192"/>
      <c r="B2420" s="168" t="s">
        <v>1314</v>
      </c>
      <c r="C2420" s="168" t="s">
        <v>1364</v>
      </c>
      <c r="D2420" s="168" t="s">
        <v>1548</v>
      </c>
      <c r="E2420" s="183" t="s">
        <v>1548</v>
      </c>
      <c r="F2420" s="168" t="s">
        <v>1223</v>
      </c>
      <c r="G2420" s="183" t="s">
        <v>1312</v>
      </c>
      <c r="H2420" s="168" t="s">
        <v>1117</v>
      </c>
      <c r="I2420" s="168" t="s">
        <v>1515</v>
      </c>
      <c r="J2420" s="186">
        <v>5289999.5500000007</v>
      </c>
      <c r="K2420" s="185"/>
      <c r="L2420" s="168"/>
      <c r="M2420" s="185"/>
      <c r="N2420" s="168"/>
      <c r="O2420" s="168" t="s">
        <v>1133</v>
      </c>
      <c r="P2420" s="168" t="s">
        <v>1501</v>
      </c>
      <c r="Q2420" s="168"/>
      <c r="R2420" s="168"/>
      <c r="S2420" s="168"/>
      <c r="T2420" s="168"/>
      <c r="U2420" s="168" t="s">
        <v>1215</v>
      </c>
      <c r="V2420" s="168" t="s">
        <v>1549</v>
      </c>
      <c r="W2420" s="168" t="s">
        <v>1165</v>
      </c>
      <c r="X2420" s="183" t="s">
        <v>1160</v>
      </c>
      <c r="Y2420" s="168" t="s">
        <v>55</v>
      </c>
      <c r="Z2420" s="170">
        <v>2017011000179</v>
      </c>
      <c r="AA2420" s="170" t="s">
        <v>1238</v>
      </c>
      <c r="AB2420" s="169" t="s">
        <v>1166</v>
      </c>
      <c r="AC2420" s="169" t="s">
        <v>1269</v>
      </c>
      <c r="AD2420" s="170">
        <v>3202005</v>
      </c>
      <c r="AE2420" s="169" t="s">
        <v>1273</v>
      </c>
      <c r="AF2420" s="169" t="s">
        <v>1274</v>
      </c>
      <c r="AG2420" s="168" t="s">
        <v>1192</v>
      </c>
      <c r="AH2420" s="192"/>
    </row>
    <row r="2421" spans="1:34" ht="98.25" customHeight="1" x14ac:dyDescent="0.25">
      <c r="A2421" s="192"/>
      <c r="B2421" s="168" t="s">
        <v>1314</v>
      </c>
      <c r="C2421" s="168" t="s">
        <v>1364</v>
      </c>
      <c r="D2421" s="168" t="s">
        <v>1548</v>
      </c>
      <c r="E2421" s="183" t="s">
        <v>1548</v>
      </c>
      <c r="F2421" s="168" t="s">
        <v>1223</v>
      </c>
      <c r="G2421" s="183" t="s">
        <v>1312</v>
      </c>
      <c r="H2421" s="168" t="s">
        <v>1117</v>
      </c>
      <c r="I2421" s="168" t="s">
        <v>1515</v>
      </c>
      <c r="J2421" s="186">
        <v>30600200</v>
      </c>
      <c r="K2421" s="185"/>
      <c r="L2421" s="168"/>
      <c r="M2421" s="185"/>
      <c r="N2421" s="168"/>
      <c r="O2421" s="168" t="s">
        <v>1133</v>
      </c>
      <c r="P2421" s="168" t="s">
        <v>1501</v>
      </c>
      <c r="Q2421" s="168"/>
      <c r="R2421" s="168"/>
      <c r="S2421" s="168"/>
      <c r="T2421" s="168"/>
      <c r="U2421" s="168" t="s">
        <v>1215</v>
      </c>
      <c r="V2421" s="168" t="s">
        <v>1549</v>
      </c>
      <c r="W2421" s="168" t="s">
        <v>1165</v>
      </c>
      <c r="X2421" s="183" t="s">
        <v>1160</v>
      </c>
      <c r="Y2421" s="168" t="s">
        <v>55</v>
      </c>
      <c r="Z2421" s="170">
        <v>2017011000179</v>
      </c>
      <c r="AA2421" s="170" t="s">
        <v>1238</v>
      </c>
      <c r="AB2421" s="169" t="s">
        <v>1166</v>
      </c>
      <c r="AC2421" s="169" t="s">
        <v>1269</v>
      </c>
      <c r="AD2421" s="170">
        <v>3202005</v>
      </c>
      <c r="AE2421" s="169" t="s">
        <v>1273</v>
      </c>
      <c r="AF2421" s="169" t="s">
        <v>1274</v>
      </c>
      <c r="AG2421" s="168" t="s">
        <v>1192</v>
      </c>
      <c r="AH2421" s="192"/>
    </row>
    <row r="2422" spans="1:34" ht="98.25" customHeight="1" x14ac:dyDescent="0.25">
      <c r="A2422" s="192"/>
      <c r="B2422" s="168" t="s">
        <v>1314</v>
      </c>
      <c r="C2422" s="168" t="s">
        <v>1364</v>
      </c>
      <c r="D2422" s="168" t="s">
        <v>1548</v>
      </c>
      <c r="E2422" s="183" t="s">
        <v>1548</v>
      </c>
      <c r="F2422" s="168" t="s">
        <v>1152</v>
      </c>
      <c r="G2422" s="183" t="s">
        <v>1158</v>
      </c>
      <c r="H2422" s="168" t="s">
        <v>1320</v>
      </c>
      <c r="I2422" s="168" t="s">
        <v>1118</v>
      </c>
      <c r="J2422" s="186">
        <v>7014699</v>
      </c>
      <c r="K2422" s="185"/>
      <c r="L2422" s="168"/>
      <c r="M2422" s="185"/>
      <c r="N2422" s="168"/>
      <c r="O2422" s="168" t="s">
        <v>1133</v>
      </c>
      <c r="P2422" s="168" t="s">
        <v>1551</v>
      </c>
      <c r="Q2422" s="168" t="s">
        <v>1171</v>
      </c>
      <c r="R2422" s="168" t="s">
        <v>1552</v>
      </c>
      <c r="S2422" s="168"/>
      <c r="T2422" s="168"/>
      <c r="U2422" s="168" t="s">
        <v>1215</v>
      </c>
      <c r="V2422" s="168" t="s">
        <v>1549</v>
      </c>
      <c r="W2422" s="168" t="s">
        <v>1165</v>
      </c>
      <c r="X2422" s="183" t="s">
        <v>1160</v>
      </c>
      <c r="Y2422" s="168" t="s">
        <v>55</v>
      </c>
      <c r="Z2422" s="170">
        <v>2017011000179</v>
      </c>
      <c r="AA2422" s="170" t="s">
        <v>1238</v>
      </c>
      <c r="AB2422" s="169" t="s">
        <v>1166</v>
      </c>
      <c r="AC2422" s="169" t="s">
        <v>1167</v>
      </c>
      <c r="AD2422" s="170">
        <v>3202032</v>
      </c>
      <c r="AE2422" s="169" t="s">
        <v>1217</v>
      </c>
      <c r="AF2422" s="169" t="s">
        <v>1289</v>
      </c>
      <c r="AG2422" s="168" t="s">
        <v>1128</v>
      </c>
      <c r="AH2422" s="192"/>
    </row>
    <row r="2423" spans="1:34" ht="98.25" customHeight="1" x14ac:dyDescent="0.25">
      <c r="A2423" s="192"/>
      <c r="B2423" s="168" t="s">
        <v>1314</v>
      </c>
      <c r="C2423" s="168" t="s">
        <v>1364</v>
      </c>
      <c r="D2423" s="168" t="s">
        <v>1548</v>
      </c>
      <c r="E2423" s="183" t="s">
        <v>1548</v>
      </c>
      <c r="F2423" s="168" t="s">
        <v>1152</v>
      </c>
      <c r="G2423" s="183" t="s">
        <v>1158</v>
      </c>
      <c r="H2423" s="168" t="s">
        <v>1320</v>
      </c>
      <c r="I2423" s="168" t="s">
        <v>1118</v>
      </c>
      <c r="J2423" s="186">
        <v>3432000</v>
      </c>
      <c r="K2423" s="185"/>
      <c r="L2423" s="168"/>
      <c r="M2423" s="185"/>
      <c r="N2423" s="168"/>
      <c r="O2423" s="168" t="s">
        <v>1133</v>
      </c>
      <c r="P2423" s="168" t="s">
        <v>1501</v>
      </c>
      <c r="Q2423" s="168"/>
      <c r="R2423" s="168"/>
      <c r="S2423" s="168"/>
      <c r="T2423" s="168"/>
      <c r="U2423" s="168" t="s">
        <v>1215</v>
      </c>
      <c r="V2423" s="168" t="s">
        <v>1549</v>
      </c>
      <c r="W2423" s="168" t="s">
        <v>1165</v>
      </c>
      <c r="X2423" s="183" t="s">
        <v>1160</v>
      </c>
      <c r="Y2423" s="168" t="s">
        <v>55</v>
      </c>
      <c r="Z2423" s="170">
        <v>2017011000179</v>
      </c>
      <c r="AA2423" s="170" t="s">
        <v>1238</v>
      </c>
      <c r="AB2423" s="169" t="s">
        <v>1166</v>
      </c>
      <c r="AC2423" s="169" t="s">
        <v>1173</v>
      </c>
      <c r="AD2423" s="170">
        <v>3202031</v>
      </c>
      <c r="AE2423" s="169" t="s">
        <v>1174</v>
      </c>
      <c r="AF2423" s="169" t="s">
        <v>1249</v>
      </c>
      <c r="AG2423" s="168" t="s">
        <v>1128</v>
      </c>
      <c r="AH2423" s="192"/>
    </row>
    <row r="2424" spans="1:34" ht="98.25" customHeight="1" x14ac:dyDescent="0.25">
      <c r="A2424" s="192"/>
      <c r="B2424" s="168" t="s">
        <v>1314</v>
      </c>
      <c r="C2424" s="168" t="s">
        <v>1364</v>
      </c>
      <c r="D2424" s="168" t="s">
        <v>1548</v>
      </c>
      <c r="E2424" s="183" t="s">
        <v>1548</v>
      </c>
      <c r="F2424" s="168" t="s">
        <v>1152</v>
      </c>
      <c r="G2424" s="183" t="s">
        <v>1158</v>
      </c>
      <c r="H2424" s="168" t="s">
        <v>1320</v>
      </c>
      <c r="I2424" s="168" t="s">
        <v>1118</v>
      </c>
      <c r="J2424" s="186">
        <v>3200534</v>
      </c>
      <c r="K2424" s="185"/>
      <c r="L2424" s="168"/>
      <c r="M2424" s="185"/>
      <c r="N2424" s="168"/>
      <c r="O2424" s="168" t="s">
        <v>1133</v>
      </c>
      <c r="P2424" s="168" t="s">
        <v>1551</v>
      </c>
      <c r="Q2424" s="168" t="s">
        <v>1171</v>
      </c>
      <c r="R2424" s="168" t="s">
        <v>1552</v>
      </c>
      <c r="S2424" s="168"/>
      <c r="T2424" s="168"/>
      <c r="U2424" s="168" t="s">
        <v>1215</v>
      </c>
      <c r="V2424" s="168" t="s">
        <v>1549</v>
      </c>
      <c r="W2424" s="168" t="s">
        <v>1165</v>
      </c>
      <c r="X2424" s="183" t="s">
        <v>1160</v>
      </c>
      <c r="Y2424" s="168" t="s">
        <v>55</v>
      </c>
      <c r="Z2424" s="170">
        <v>2017011000179</v>
      </c>
      <c r="AA2424" s="170" t="s">
        <v>1238</v>
      </c>
      <c r="AB2424" s="169" t="s">
        <v>1166</v>
      </c>
      <c r="AC2424" s="169" t="s">
        <v>1167</v>
      </c>
      <c r="AD2424" s="170">
        <v>3202032</v>
      </c>
      <c r="AE2424" s="169" t="s">
        <v>1217</v>
      </c>
      <c r="AF2424" s="169" t="s">
        <v>1289</v>
      </c>
      <c r="AG2424" s="168" t="s">
        <v>1151</v>
      </c>
      <c r="AH2424" s="192"/>
    </row>
    <row r="2425" spans="1:34" ht="98.25" customHeight="1" x14ac:dyDescent="0.25">
      <c r="A2425" s="192"/>
      <c r="B2425" s="168" t="s">
        <v>1314</v>
      </c>
      <c r="C2425" s="168" t="s">
        <v>1364</v>
      </c>
      <c r="D2425" s="168" t="s">
        <v>1548</v>
      </c>
      <c r="E2425" s="183" t="s">
        <v>1548</v>
      </c>
      <c r="F2425" s="168" t="s">
        <v>1152</v>
      </c>
      <c r="G2425" s="183" t="s">
        <v>1158</v>
      </c>
      <c r="H2425" s="168" t="s">
        <v>1320</v>
      </c>
      <c r="I2425" s="168" t="s">
        <v>1118</v>
      </c>
      <c r="J2425" s="186">
        <v>11028000</v>
      </c>
      <c r="K2425" s="185"/>
      <c r="L2425" s="168"/>
      <c r="M2425" s="185"/>
      <c r="N2425" s="168"/>
      <c r="O2425" s="168" t="s">
        <v>1133</v>
      </c>
      <c r="P2425" s="168" t="s">
        <v>1550</v>
      </c>
      <c r="Q2425" s="168" t="s">
        <v>1171</v>
      </c>
      <c r="R2425" s="168" t="s">
        <v>1552</v>
      </c>
      <c r="S2425" s="168"/>
      <c r="T2425" s="168"/>
      <c r="U2425" s="168" t="s">
        <v>1215</v>
      </c>
      <c r="V2425" s="168" t="s">
        <v>1549</v>
      </c>
      <c r="W2425" s="168" t="s">
        <v>1165</v>
      </c>
      <c r="X2425" s="183" t="s">
        <v>1160</v>
      </c>
      <c r="Y2425" s="168" t="s">
        <v>55</v>
      </c>
      <c r="Z2425" s="170">
        <v>2017011000179</v>
      </c>
      <c r="AA2425" s="170" t="s">
        <v>1238</v>
      </c>
      <c r="AB2425" s="169" t="s">
        <v>1166</v>
      </c>
      <c r="AC2425" s="169" t="s">
        <v>1173</v>
      </c>
      <c r="AD2425" s="170">
        <v>3202031</v>
      </c>
      <c r="AE2425" s="169" t="s">
        <v>1174</v>
      </c>
      <c r="AF2425" s="169" t="s">
        <v>1249</v>
      </c>
      <c r="AG2425" s="168" t="s">
        <v>1128</v>
      </c>
      <c r="AH2425" s="192"/>
    </row>
    <row r="2426" spans="1:34" ht="98.25" customHeight="1" x14ac:dyDescent="0.25">
      <c r="A2426" s="192"/>
      <c r="B2426" s="168" t="s">
        <v>1314</v>
      </c>
      <c r="C2426" s="168" t="s">
        <v>1364</v>
      </c>
      <c r="D2426" s="168" t="s">
        <v>1548</v>
      </c>
      <c r="E2426" s="183" t="s">
        <v>1548</v>
      </c>
      <c r="F2426" s="168" t="s">
        <v>1152</v>
      </c>
      <c r="G2426" s="183" t="s">
        <v>1158</v>
      </c>
      <c r="H2426" s="168" t="s">
        <v>1320</v>
      </c>
      <c r="I2426" s="168" t="s">
        <v>1118</v>
      </c>
      <c r="J2426" s="186">
        <v>9130934</v>
      </c>
      <c r="K2426" s="185"/>
      <c r="L2426" s="168"/>
      <c r="M2426" s="185"/>
      <c r="N2426" s="168"/>
      <c r="O2426" s="168" t="s">
        <v>1133</v>
      </c>
      <c r="P2426" s="168" t="s">
        <v>1501</v>
      </c>
      <c r="Q2426" s="168"/>
      <c r="R2426" s="168"/>
      <c r="S2426" s="168"/>
      <c r="T2426" s="168"/>
      <c r="U2426" s="168" t="s">
        <v>1215</v>
      </c>
      <c r="V2426" s="168" t="s">
        <v>1549</v>
      </c>
      <c r="W2426" s="168" t="s">
        <v>1165</v>
      </c>
      <c r="X2426" s="183" t="s">
        <v>1160</v>
      </c>
      <c r="Y2426" s="168" t="s">
        <v>55</v>
      </c>
      <c r="Z2426" s="170">
        <v>2017011000179</v>
      </c>
      <c r="AA2426" s="170" t="s">
        <v>1238</v>
      </c>
      <c r="AB2426" s="169" t="s">
        <v>1166</v>
      </c>
      <c r="AC2426" s="169" t="s">
        <v>1173</v>
      </c>
      <c r="AD2426" s="170">
        <v>3202031</v>
      </c>
      <c r="AE2426" s="169" t="s">
        <v>1174</v>
      </c>
      <c r="AF2426" s="169" t="s">
        <v>1249</v>
      </c>
      <c r="AG2426" s="168" t="s">
        <v>1151</v>
      </c>
      <c r="AH2426" s="192"/>
    </row>
    <row r="2427" spans="1:34" ht="98.25" customHeight="1" x14ac:dyDescent="0.25">
      <c r="A2427" s="192"/>
      <c r="B2427" s="168" t="s">
        <v>1314</v>
      </c>
      <c r="C2427" s="168" t="s">
        <v>1364</v>
      </c>
      <c r="D2427" s="168" t="s">
        <v>1548</v>
      </c>
      <c r="E2427" s="183" t="s">
        <v>1548</v>
      </c>
      <c r="F2427" s="168" t="s">
        <v>1152</v>
      </c>
      <c r="G2427" s="183" t="s">
        <v>1158</v>
      </c>
      <c r="H2427" s="168" t="s">
        <v>1320</v>
      </c>
      <c r="I2427" s="168" t="s">
        <v>1118</v>
      </c>
      <c r="J2427" s="186">
        <v>3638533</v>
      </c>
      <c r="K2427" s="185"/>
      <c r="L2427" s="168"/>
      <c r="M2427" s="185"/>
      <c r="N2427" s="168"/>
      <c r="O2427" s="168" t="s">
        <v>1133</v>
      </c>
      <c r="P2427" s="168" t="s">
        <v>1550</v>
      </c>
      <c r="Q2427" s="168" t="s">
        <v>1171</v>
      </c>
      <c r="R2427" s="168" t="s">
        <v>1552</v>
      </c>
      <c r="S2427" s="168"/>
      <c r="T2427" s="168"/>
      <c r="U2427" s="168" t="s">
        <v>1215</v>
      </c>
      <c r="V2427" s="168" t="s">
        <v>1549</v>
      </c>
      <c r="W2427" s="168" t="s">
        <v>1165</v>
      </c>
      <c r="X2427" s="183" t="s">
        <v>1160</v>
      </c>
      <c r="Y2427" s="168" t="s">
        <v>55</v>
      </c>
      <c r="Z2427" s="170">
        <v>2017011000179</v>
      </c>
      <c r="AA2427" s="170" t="s">
        <v>1238</v>
      </c>
      <c r="AB2427" s="169" t="s">
        <v>1224</v>
      </c>
      <c r="AC2427" s="169" t="s">
        <v>1280</v>
      </c>
      <c r="AD2427" s="170">
        <v>3202004</v>
      </c>
      <c r="AE2427" s="169" t="s">
        <v>1281</v>
      </c>
      <c r="AF2427" s="169" t="s">
        <v>1372</v>
      </c>
      <c r="AG2427" s="168" t="s">
        <v>1128</v>
      </c>
      <c r="AH2427" s="192"/>
    </row>
    <row r="2428" spans="1:34" ht="98.25" customHeight="1" x14ac:dyDescent="0.25">
      <c r="A2428" s="192"/>
      <c r="B2428" s="168" t="s">
        <v>1314</v>
      </c>
      <c r="C2428" s="168" t="s">
        <v>1364</v>
      </c>
      <c r="D2428" s="168" t="s">
        <v>1548</v>
      </c>
      <c r="E2428" s="183" t="s">
        <v>1548</v>
      </c>
      <c r="F2428" s="168" t="s">
        <v>1152</v>
      </c>
      <c r="G2428" s="183" t="s">
        <v>1158</v>
      </c>
      <c r="H2428" s="168" t="s">
        <v>1320</v>
      </c>
      <c r="I2428" s="168" t="s">
        <v>1118</v>
      </c>
      <c r="J2428" s="186">
        <v>2555300</v>
      </c>
      <c r="K2428" s="185"/>
      <c r="L2428" s="168"/>
      <c r="M2428" s="185"/>
      <c r="N2428" s="168"/>
      <c r="O2428" s="168" t="s">
        <v>1133</v>
      </c>
      <c r="P2428" s="168" t="s">
        <v>1501</v>
      </c>
      <c r="Q2428" s="168"/>
      <c r="R2428" s="168"/>
      <c r="S2428" s="168"/>
      <c r="T2428" s="168"/>
      <c r="U2428" s="168" t="s">
        <v>1215</v>
      </c>
      <c r="V2428" s="168" t="s">
        <v>1549</v>
      </c>
      <c r="W2428" s="168" t="s">
        <v>1165</v>
      </c>
      <c r="X2428" s="183" t="s">
        <v>1160</v>
      </c>
      <c r="Y2428" s="168" t="s">
        <v>55</v>
      </c>
      <c r="Z2428" s="170">
        <v>2017011000179</v>
      </c>
      <c r="AA2428" s="170" t="s">
        <v>1238</v>
      </c>
      <c r="AB2428" s="169" t="s">
        <v>1224</v>
      </c>
      <c r="AC2428" s="169" t="s">
        <v>1275</v>
      </c>
      <c r="AD2428" s="170">
        <v>3202014</v>
      </c>
      <c r="AE2428" s="169" t="s">
        <v>1276</v>
      </c>
      <c r="AF2428" s="169" t="s">
        <v>1277</v>
      </c>
      <c r="AG2428" s="168" t="s">
        <v>1128</v>
      </c>
      <c r="AH2428" s="192"/>
    </row>
    <row r="2429" spans="1:34" ht="98.25" customHeight="1" x14ac:dyDescent="0.25">
      <c r="A2429" s="192"/>
      <c r="B2429" s="168" t="s">
        <v>1314</v>
      </c>
      <c r="C2429" s="168" t="s">
        <v>1364</v>
      </c>
      <c r="D2429" s="168" t="s">
        <v>1548</v>
      </c>
      <c r="E2429" s="183" t="s">
        <v>1548</v>
      </c>
      <c r="F2429" s="168" t="s">
        <v>1223</v>
      </c>
      <c r="G2429" s="183" t="s">
        <v>1312</v>
      </c>
      <c r="H2429" s="168" t="s">
        <v>1117</v>
      </c>
      <c r="I2429" s="168" t="s">
        <v>1553</v>
      </c>
      <c r="J2429" s="186">
        <v>10842594</v>
      </c>
      <c r="K2429" s="185"/>
      <c r="L2429" s="168"/>
      <c r="M2429" s="185"/>
      <c r="N2429" s="168"/>
      <c r="O2429" s="168" t="s">
        <v>1133</v>
      </c>
      <c r="P2429" s="168" t="s">
        <v>1501</v>
      </c>
      <c r="Q2429" s="168" t="s">
        <v>1159</v>
      </c>
      <c r="R2429" s="168" t="s">
        <v>1159</v>
      </c>
      <c r="S2429" s="168" t="s">
        <v>1159</v>
      </c>
      <c r="T2429" s="168" t="s">
        <v>1159</v>
      </c>
      <c r="U2429" s="168" t="s">
        <v>1215</v>
      </c>
      <c r="V2429" s="168" t="s">
        <v>1549</v>
      </c>
      <c r="W2429" s="168" t="s">
        <v>1165</v>
      </c>
      <c r="X2429" s="183" t="s">
        <v>1160</v>
      </c>
      <c r="Y2429" s="168" t="s">
        <v>55</v>
      </c>
      <c r="Z2429" s="170">
        <v>2017011000179</v>
      </c>
      <c r="AA2429" s="170" t="s">
        <v>1238</v>
      </c>
      <c r="AB2429" s="169" t="s">
        <v>1166</v>
      </c>
      <c r="AC2429" s="169" t="s">
        <v>1269</v>
      </c>
      <c r="AD2429" s="170">
        <v>3202005</v>
      </c>
      <c r="AE2429" s="169" t="s">
        <v>1273</v>
      </c>
      <c r="AF2429" s="169" t="s">
        <v>1274</v>
      </c>
      <c r="AG2429" s="168" t="s">
        <v>1350</v>
      </c>
      <c r="AH2429" s="192"/>
    </row>
    <row r="2430" spans="1:34" ht="98.25" customHeight="1" x14ac:dyDescent="0.25">
      <c r="A2430" s="192"/>
      <c r="B2430" s="168" t="s">
        <v>1314</v>
      </c>
      <c r="C2430" s="168" t="s">
        <v>1364</v>
      </c>
      <c r="D2430" s="168" t="s">
        <v>1548</v>
      </c>
      <c r="E2430" s="183" t="s">
        <v>1548</v>
      </c>
      <c r="F2430" s="168" t="s">
        <v>1223</v>
      </c>
      <c r="G2430" s="183" t="s">
        <v>1312</v>
      </c>
      <c r="H2430" s="168" t="s">
        <v>1117</v>
      </c>
      <c r="I2430" s="168" t="s">
        <v>1515</v>
      </c>
      <c r="J2430" s="186">
        <v>20438250</v>
      </c>
      <c r="K2430" s="185"/>
      <c r="L2430" s="168"/>
      <c r="M2430" s="185"/>
      <c r="N2430" s="168"/>
      <c r="O2430" s="168" t="s">
        <v>1133</v>
      </c>
      <c r="P2430" s="168" t="s">
        <v>1501</v>
      </c>
      <c r="Q2430" s="168"/>
      <c r="R2430" s="168"/>
      <c r="S2430" s="168"/>
      <c r="T2430" s="168"/>
      <c r="U2430" s="168" t="s">
        <v>1215</v>
      </c>
      <c r="V2430" s="168" t="s">
        <v>1549</v>
      </c>
      <c r="W2430" s="168" t="s">
        <v>1165</v>
      </c>
      <c r="X2430" s="183" t="s">
        <v>1160</v>
      </c>
      <c r="Y2430" s="168" t="s">
        <v>55</v>
      </c>
      <c r="Z2430" s="170">
        <v>2017011000179</v>
      </c>
      <c r="AA2430" s="170" t="s">
        <v>1238</v>
      </c>
      <c r="AB2430" s="169" t="s">
        <v>1166</v>
      </c>
      <c r="AC2430" s="169" t="s">
        <v>1269</v>
      </c>
      <c r="AD2430" s="170">
        <v>3202005</v>
      </c>
      <c r="AE2430" s="169" t="s">
        <v>1270</v>
      </c>
      <c r="AF2430" s="169" t="s">
        <v>1272</v>
      </c>
      <c r="AG2430" s="168" t="s">
        <v>1192</v>
      </c>
      <c r="AH2430" s="192"/>
    </row>
    <row r="2431" spans="1:34" ht="98.25" customHeight="1" x14ac:dyDescent="0.25">
      <c r="A2431" s="192"/>
      <c r="B2431" s="168" t="s">
        <v>1314</v>
      </c>
      <c r="C2431" s="168" t="s">
        <v>1364</v>
      </c>
      <c r="D2431" s="168" t="s">
        <v>1548</v>
      </c>
      <c r="E2431" s="183" t="s">
        <v>1548</v>
      </c>
      <c r="F2431" s="168" t="s">
        <v>1223</v>
      </c>
      <c r="G2431" s="183" t="s">
        <v>1312</v>
      </c>
      <c r="H2431" s="168" t="s">
        <v>1117</v>
      </c>
      <c r="I2431" s="168" t="s">
        <v>1515</v>
      </c>
      <c r="J2431" s="186">
        <v>11076000</v>
      </c>
      <c r="K2431" s="185"/>
      <c r="L2431" s="168"/>
      <c r="M2431" s="185"/>
      <c r="N2431" s="168"/>
      <c r="O2431" s="168" t="s">
        <v>1554</v>
      </c>
      <c r="P2431" s="168" t="s">
        <v>1501</v>
      </c>
      <c r="Q2431" s="168"/>
      <c r="R2431" s="168"/>
      <c r="S2431" s="168"/>
      <c r="T2431" s="168"/>
      <c r="U2431" s="168" t="s">
        <v>1215</v>
      </c>
      <c r="V2431" s="168" t="s">
        <v>1549</v>
      </c>
      <c r="W2431" s="168" t="s">
        <v>1165</v>
      </c>
      <c r="X2431" s="183" t="s">
        <v>1160</v>
      </c>
      <c r="Y2431" s="168" t="s">
        <v>55</v>
      </c>
      <c r="Z2431" s="170">
        <v>2017011000179</v>
      </c>
      <c r="AA2431" s="170" t="s">
        <v>1238</v>
      </c>
      <c r="AB2431" s="169" t="s">
        <v>1166</v>
      </c>
      <c r="AC2431" s="169" t="s">
        <v>1269</v>
      </c>
      <c r="AD2431" s="170">
        <v>3202005</v>
      </c>
      <c r="AE2431" s="169" t="s">
        <v>1270</v>
      </c>
      <c r="AF2431" s="169" t="s">
        <v>1272</v>
      </c>
      <c r="AG2431" s="168" t="s">
        <v>1192</v>
      </c>
      <c r="AH2431" s="192"/>
    </row>
    <row r="2432" spans="1:34" ht="98.25" customHeight="1" x14ac:dyDescent="0.25">
      <c r="A2432" s="192"/>
      <c r="B2432" s="168" t="s">
        <v>1314</v>
      </c>
      <c r="C2432" s="168" t="s">
        <v>1364</v>
      </c>
      <c r="D2432" s="168" t="s">
        <v>1548</v>
      </c>
      <c r="E2432" s="183" t="s">
        <v>1548</v>
      </c>
      <c r="F2432" s="168" t="s">
        <v>1223</v>
      </c>
      <c r="G2432" s="183" t="s">
        <v>1158</v>
      </c>
      <c r="H2432" s="168" t="s">
        <v>1117</v>
      </c>
      <c r="I2432" s="168" t="s">
        <v>1118</v>
      </c>
      <c r="J2432" s="186">
        <v>20259437.52</v>
      </c>
      <c r="K2432" s="185"/>
      <c r="L2432" s="168"/>
      <c r="M2432" s="185"/>
      <c r="N2432" s="168"/>
      <c r="O2432" s="168" t="s">
        <v>1133</v>
      </c>
      <c r="P2432" s="168" t="s">
        <v>1550</v>
      </c>
      <c r="Q2432" s="168"/>
      <c r="R2432" s="168"/>
      <c r="S2432" s="168"/>
      <c r="T2432" s="168"/>
      <c r="U2432" s="168" t="s">
        <v>1215</v>
      </c>
      <c r="V2432" s="168" t="s">
        <v>1549</v>
      </c>
      <c r="W2432" s="168" t="s">
        <v>1165</v>
      </c>
      <c r="X2432" s="183" t="s">
        <v>1160</v>
      </c>
      <c r="Y2432" s="168" t="s">
        <v>55</v>
      </c>
      <c r="Z2432" s="170">
        <v>2017011000179</v>
      </c>
      <c r="AA2432" s="170" t="s">
        <v>1238</v>
      </c>
      <c r="AB2432" s="169" t="s">
        <v>1166</v>
      </c>
      <c r="AC2432" s="169" t="s">
        <v>1173</v>
      </c>
      <c r="AD2432" s="170">
        <v>3202031</v>
      </c>
      <c r="AE2432" s="169" t="s">
        <v>1174</v>
      </c>
      <c r="AF2432" s="169" t="s">
        <v>1249</v>
      </c>
      <c r="AG2432" s="168" t="s">
        <v>1555</v>
      </c>
      <c r="AH2432" s="192"/>
    </row>
    <row r="2433" spans="1:34" ht="98.25" customHeight="1" x14ac:dyDescent="0.25">
      <c r="A2433" s="192"/>
      <c r="B2433" s="168" t="s">
        <v>1314</v>
      </c>
      <c r="C2433" s="168" t="s">
        <v>1364</v>
      </c>
      <c r="D2433" s="168" t="s">
        <v>1548</v>
      </c>
      <c r="E2433" s="183" t="s">
        <v>1548</v>
      </c>
      <c r="F2433" s="168" t="s">
        <v>1116</v>
      </c>
      <c r="G2433" s="183" t="s">
        <v>1158</v>
      </c>
      <c r="H2433" s="168" t="s">
        <v>1117</v>
      </c>
      <c r="I2433" s="168" t="s">
        <v>1118</v>
      </c>
      <c r="J2433" s="184">
        <v>46649025</v>
      </c>
      <c r="K2433" s="185"/>
      <c r="L2433" s="168"/>
      <c r="M2433" s="185"/>
      <c r="N2433" s="168"/>
      <c r="O2433" s="168" t="s">
        <v>1133</v>
      </c>
      <c r="P2433" s="168" t="s">
        <v>1501</v>
      </c>
      <c r="Q2433" s="168"/>
      <c r="R2433" s="168"/>
      <c r="S2433" s="168"/>
      <c r="T2433" s="168"/>
      <c r="U2433" s="168" t="s">
        <v>1215</v>
      </c>
      <c r="V2433" s="168" t="s">
        <v>1549</v>
      </c>
      <c r="W2433" s="168" t="s">
        <v>1119</v>
      </c>
      <c r="X2433" s="183" t="s">
        <v>1160</v>
      </c>
      <c r="Y2433" s="168" t="s">
        <v>363</v>
      </c>
      <c r="Z2433" s="170">
        <v>2019011000081</v>
      </c>
      <c r="AA2433" s="170" t="s">
        <v>1161</v>
      </c>
      <c r="AB2433" s="169" t="s">
        <v>1120</v>
      </c>
      <c r="AC2433" s="169" t="s">
        <v>606</v>
      </c>
      <c r="AD2433" s="170">
        <v>3299060</v>
      </c>
      <c r="AE2433" s="169" t="s">
        <v>1135</v>
      </c>
      <c r="AF2433" s="169" t="s">
        <v>607</v>
      </c>
      <c r="AG2433" s="168" t="s">
        <v>1128</v>
      </c>
      <c r="AH2433" s="192"/>
    </row>
    <row r="2434" spans="1:34" ht="98.25" customHeight="1" x14ac:dyDescent="0.25">
      <c r="A2434" s="192"/>
      <c r="B2434" s="168" t="s">
        <v>1314</v>
      </c>
      <c r="C2434" s="168" t="s">
        <v>1364</v>
      </c>
      <c r="D2434" s="168" t="s">
        <v>1556</v>
      </c>
      <c r="E2434" s="183" t="s">
        <v>1556</v>
      </c>
      <c r="F2434" s="168" t="s">
        <v>1116</v>
      </c>
      <c r="G2434" s="183" t="s">
        <v>1158</v>
      </c>
      <c r="H2434" s="168" t="s">
        <v>1117</v>
      </c>
      <c r="I2434" s="168" t="s">
        <v>1118</v>
      </c>
      <c r="J2434" s="184">
        <v>61871930</v>
      </c>
      <c r="K2434" s="185"/>
      <c r="L2434" s="168"/>
      <c r="M2434" s="185"/>
      <c r="N2434" s="168"/>
      <c r="O2434" s="168"/>
      <c r="P2434" s="168"/>
      <c r="Q2434" s="168" t="s">
        <v>1171</v>
      </c>
      <c r="R2434" s="168" t="s">
        <v>1334</v>
      </c>
      <c r="S2434" s="168"/>
      <c r="T2434" s="168"/>
      <c r="U2434" s="168" t="s">
        <v>1215</v>
      </c>
      <c r="V2434" s="168" t="s">
        <v>1557</v>
      </c>
      <c r="W2434" s="168" t="s">
        <v>1165</v>
      </c>
      <c r="X2434" s="183" t="s">
        <v>1160</v>
      </c>
      <c r="Y2434" s="168" t="s">
        <v>55</v>
      </c>
      <c r="Z2434" s="170">
        <v>2017011000179</v>
      </c>
      <c r="AA2434" s="170" t="s">
        <v>1238</v>
      </c>
      <c r="AB2434" s="169" t="s">
        <v>1224</v>
      </c>
      <c r="AC2434" s="169" t="s">
        <v>1225</v>
      </c>
      <c r="AD2434" s="170">
        <v>3202010</v>
      </c>
      <c r="AE2434" s="169" t="s">
        <v>1226</v>
      </c>
      <c r="AF2434" s="169" t="s">
        <v>1264</v>
      </c>
      <c r="AG2434" s="168" t="s">
        <v>1128</v>
      </c>
      <c r="AH2434" s="192"/>
    </row>
    <row r="2435" spans="1:34" ht="98.25" customHeight="1" x14ac:dyDescent="0.25">
      <c r="A2435" s="192"/>
      <c r="B2435" s="168" t="s">
        <v>1314</v>
      </c>
      <c r="C2435" s="168" t="s">
        <v>1364</v>
      </c>
      <c r="D2435" s="168" t="s">
        <v>1556</v>
      </c>
      <c r="E2435" s="183" t="s">
        <v>1556</v>
      </c>
      <c r="F2435" s="168" t="s">
        <v>1116</v>
      </c>
      <c r="G2435" s="183" t="s">
        <v>1158</v>
      </c>
      <c r="H2435" s="168" t="s">
        <v>1117</v>
      </c>
      <c r="I2435" s="168" t="s">
        <v>1118</v>
      </c>
      <c r="J2435" s="184">
        <v>102802324</v>
      </c>
      <c r="K2435" s="185"/>
      <c r="L2435" s="168"/>
      <c r="M2435" s="185"/>
      <c r="N2435" s="168"/>
      <c r="O2435" s="168"/>
      <c r="P2435" s="168"/>
      <c r="Q2435" s="168" t="s">
        <v>1171</v>
      </c>
      <c r="R2435" s="168" t="s">
        <v>1334</v>
      </c>
      <c r="S2435" s="168"/>
      <c r="T2435" s="168"/>
      <c r="U2435" s="168" t="s">
        <v>1215</v>
      </c>
      <c r="V2435" s="168" t="s">
        <v>1557</v>
      </c>
      <c r="W2435" s="168" t="s">
        <v>1165</v>
      </c>
      <c r="X2435" s="183" t="s">
        <v>1160</v>
      </c>
      <c r="Y2435" s="168" t="s">
        <v>55</v>
      </c>
      <c r="Z2435" s="170">
        <v>2017011000179</v>
      </c>
      <c r="AA2435" s="170" t="s">
        <v>1238</v>
      </c>
      <c r="AB2435" s="169" t="s">
        <v>1224</v>
      </c>
      <c r="AC2435" s="169" t="s">
        <v>1225</v>
      </c>
      <c r="AD2435" s="170">
        <v>3202010</v>
      </c>
      <c r="AE2435" s="169" t="s">
        <v>1226</v>
      </c>
      <c r="AF2435" s="169" t="s">
        <v>1264</v>
      </c>
      <c r="AG2435" s="168" t="s">
        <v>1128</v>
      </c>
      <c r="AH2435" s="192"/>
    </row>
    <row r="2436" spans="1:34" ht="98.25" customHeight="1" x14ac:dyDescent="0.25">
      <c r="A2436" s="192"/>
      <c r="B2436" s="168" t="s">
        <v>1314</v>
      </c>
      <c r="C2436" s="168" t="s">
        <v>1364</v>
      </c>
      <c r="D2436" s="168" t="s">
        <v>1556</v>
      </c>
      <c r="E2436" s="183" t="s">
        <v>1556</v>
      </c>
      <c r="F2436" s="168" t="s">
        <v>1223</v>
      </c>
      <c r="G2436" s="183" t="s">
        <v>1312</v>
      </c>
      <c r="H2436" s="168" t="s">
        <v>1117</v>
      </c>
      <c r="I2436" s="168" t="s">
        <v>1118</v>
      </c>
      <c r="J2436" s="184">
        <v>3500000</v>
      </c>
      <c r="K2436" s="185"/>
      <c r="L2436" s="168"/>
      <c r="M2436" s="185"/>
      <c r="N2436" s="168"/>
      <c r="O2436" s="168"/>
      <c r="P2436" s="168"/>
      <c r="Q2436" s="168" t="s">
        <v>1171</v>
      </c>
      <c r="R2436" s="168" t="s">
        <v>1334</v>
      </c>
      <c r="S2436" s="168"/>
      <c r="T2436" s="168"/>
      <c r="U2436" s="168" t="s">
        <v>1215</v>
      </c>
      <c r="V2436" s="168" t="s">
        <v>1557</v>
      </c>
      <c r="W2436" s="168" t="s">
        <v>1165</v>
      </c>
      <c r="X2436" s="183" t="s">
        <v>1160</v>
      </c>
      <c r="Y2436" s="168" t="s">
        <v>55</v>
      </c>
      <c r="Z2436" s="170">
        <v>2017011000179</v>
      </c>
      <c r="AA2436" s="170" t="s">
        <v>1238</v>
      </c>
      <c r="AB2436" s="169" t="s">
        <v>1224</v>
      </c>
      <c r="AC2436" s="169" t="s">
        <v>1225</v>
      </c>
      <c r="AD2436" s="170">
        <v>3202010</v>
      </c>
      <c r="AE2436" s="169" t="s">
        <v>1226</v>
      </c>
      <c r="AF2436" s="169" t="s">
        <v>1264</v>
      </c>
      <c r="AG2436" s="168" t="s">
        <v>1147</v>
      </c>
      <c r="AH2436" s="192"/>
    </row>
    <row r="2437" spans="1:34" ht="98.25" customHeight="1" x14ac:dyDescent="0.25">
      <c r="A2437" s="192"/>
      <c r="B2437" s="168" t="s">
        <v>1314</v>
      </c>
      <c r="C2437" s="168" t="s">
        <v>1364</v>
      </c>
      <c r="D2437" s="168" t="s">
        <v>1556</v>
      </c>
      <c r="E2437" s="183" t="s">
        <v>1556</v>
      </c>
      <c r="F2437" s="168" t="s">
        <v>1223</v>
      </c>
      <c r="G2437" s="183" t="s">
        <v>1312</v>
      </c>
      <c r="H2437" s="168" t="s">
        <v>1117</v>
      </c>
      <c r="I2437" s="168" t="s">
        <v>1118</v>
      </c>
      <c r="J2437" s="184">
        <v>5656750</v>
      </c>
      <c r="K2437" s="185"/>
      <c r="L2437" s="168"/>
      <c r="M2437" s="185"/>
      <c r="N2437" s="168"/>
      <c r="O2437" s="168"/>
      <c r="P2437" s="168"/>
      <c r="Q2437" s="168" t="s">
        <v>1171</v>
      </c>
      <c r="R2437" s="168" t="s">
        <v>1334</v>
      </c>
      <c r="S2437" s="168"/>
      <c r="T2437" s="168"/>
      <c r="U2437" s="168" t="s">
        <v>1215</v>
      </c>
      <c r="V2437" s="168" t="s">
        <v>1557</v>
      </c>
      <c r="W2437" s="168" t="s">
        <v>1165</v>
      </c>
      <c r="X2437" s="183" t="s">
        <v>1160</v>
      </c>
      <c r="Y2437" s="168" t="s">
        <v>55</v>
      </c>
      <c r="Z2437" s="170">
        <v>2017011000179</v>
      </c>
      <c r="AA2437" s="170" t="s">
        <v>1238</v>
      </c>
      <c r="AB2437" s="169" t="s">
        <v>1224</v>
      </c>
      <c r="AC2437" s="169" t="s">
        <v>1225</v>
      </c>
      <c r="AD2437" s="170">
        <v>3202010</v>
      </c>
      <c r="AE2437" s="169" t="s">
        <v>1226</v>
      </c>
      <c r="AF2437" s="169" t="s">
        <v>1264</v>
      </c>
      <c r="AG2437" s="168" t="s">
        <v>1124</v>
      </c>
      <c r="AH2437" s="192"/>
    </row>
    <row r="2438" spans="1:34" ht="98.25" customHeight="1" x14ac:dyDescent="0.25">
      <c r="A2438" s="192"/>
      <c r="B2438" s="168" t="s">
        <v>1314</v>
      </c>
      <c r="C2438" s="168" t="s">
        <v>1364</v>
      </c>
      <c r="D2438" s="168" t="s">
        <v>1556</v>
      </c>
      <c r="E2438" s="183" t="s">
        <v>1556</v>
      </c>
      <c r="F2438" s="168" t="s">
        <v>1223</v>
      </c>
      <c r="G2438" s="183" t="s">
        <v>1312</v>
      </c>
      <c r="H2438" s="168" t="s">
        <v>1117</v>
      </c>
      <c r="I2438" s="168" t="s">
        <v>1118</v>
      </c>
      <c r="J2438" s="184">
        <v>7000000</v>
      </c>
      <c r="K2438" s="185"/>
      <c r="L2438" s="168"/>
      <c r="M2438" s="185"/>
      <c r="N2438" s="168"/>
      <c r="O2438" s="168"/>
      <c r="P2438" s="168"/>
      <c r="Q2438" s="168" t="s">
        <v>1171</v>
      </c>
      <c r="R2438" s="168" t="s">
        <v>1334</v>
      </c>
      <c r="S2438" s="168"/>
      <c r="T2438" s="168"/>
      <c r="U2438" s="168" t="s">
        <v>1215</v>
      </c>
      <c r="V2438" s="168" t="s">
        <v>1557</v>
      </c>
      <c r="W2438" s="168" t="s">
        <v>1165</v>
      </c>
      <c r="X2438" s="183" t="s">
        <v>1160</v>
      </c>
      <c r="Y2438" s="168" t="s">
        <v>55</v>
      </c>
      <c r="Z2438" s="170">
        <v>2017011000179</v>
      </c>
      <c r="AA2438" s="170" t="s">
        <v>1238</v>
      </c>
      <c r="AB2438" s="169" t="s">
        <v>1224</v>
      </c>
      <c r="AC2438" s="169" t="s">
        <v>1225</v>
      </c>
      <c r="AD2438" s="170">
        <v>3202010</v>
      </c>
      <c r="AE2438" s="169" t="s">
        <v>1226</v>
      </c>
      <c r="AF2438" s="169" t="s">
        <v>1264</v>
      </c>
      <c r="AG2438" s="168" t="s">
        <v>1208</v>
      </c>
      <c r="AH2438" s="192"/>
    </row>
    <row r="2439" spans="1:34" ht="98.25" customHeight="1" x14ac:dyDescent="0.25">
      <c r="A2439" s="192"/>
      <c r="B2439" s="168" t="s">
        <v>1314</v>
      </c>
      <c r="C2439" s="168" t="s">
        <v>1364</v>
      </c>
      <c r="D2439" s="168" t="s">
        <v>1556</v>
      </c>
      <c r="E2439" s="183" t="s">
        <v>1556</v>
      </c>
      <c r="F2439" s="168" t="s">
        <v>1116</v>
      </c>
      <c r="G2439" s="183" t="s">
        <v>1158</v>
      </c>
      <c r="H2439" s="168" t="s">
        <v>1117</v>
      </c>
      <c r="I2439" s="168" t="s">
        <v>1118</v>
      </c>
      <c r="J2439" s="184">
        <v>14826672.84</v>
      </c>
      <c r="K2439" s="185"/>
      <c r="L2439" s="168"/>
      <c r="M2439" s="185">
        <v>9884448.5600000005</v>
      </c>
      <c r="N2439" s="168">
        <v>65821</v>
      </c>
      <c r="O2439" s="168"/>
      <c r="P2439" s="168"/>
      <c r="Q2439" s="168" t="s">
        <v>1171</v>
      </c>
      <c r="R2439" s="168" t="s">
        <v>1334</v>
      </c>
      <c r="S2439" s="168"/>
      <c r="T2439" s="168"/>
      <c r="U2439" s="168" t="s">
        <v>1215</v>
      </c>
      <c r="V2439" s="168" t="s">
        <v>1557</v>
      </c>
      <c r="W2439" s="168" t="s">
        <v>1165</v>
      </c>
      <c r="X2439" s="183" t="s">
        <v>1160</v>
      </c>
      <c r="Y2439" s="168" t="s">
        <v>55</v>
      </c>
      <c r="Z2439" s="170">
        <v>2017011000179</v>
      </c>
      <c r="AA2439" s="170" t="s">
        <v>1238</v>
      </c>
      <c r="AB2439" s="169" t="s">
        <v>1166</v>
      </c>
      <c r="AC2439" s="169" t="s">
        <v>1167</v>
      </c>
      <c r="AD2439" s="170">
        <v>3202032</v>
      </c>
      <c r="AE2439" s="169" t="s">
        <v>1217</v>
      </c>
      <c r="AF2439" s="169" t="s">
        <v>1289</v>
      </c>
      <c r="AG2439" s="168" t="s">
        <v>1151</v>
      </c>
      <c r="AH2439" s="192"/>
    </row>
    <row r="2440" spans="1:34" ht="98.25" customHeight="1" x14ac:dyDescent="0.25">
      <c r="A2440" s="192"/>
      <c r="B2440" s="168" t="s">
        <v>1314</v>
      </c>
      <c r="C2440" s="168" t="s">
        <v>1364</v>
      </c>
      <c r="D2440" s="168" t="s">
        <v>1556</v>
      </c>
      <c r="E2440" s="183" t="s">
        <v>1556</v>
      </c>
      <c r="F2440" s="168" t="s">
        <v>1116</v>
      </c>
      <c r="G2440" s="183" t="s">
        <v>1158</v>
      </c>
      <c r="H2440" s="168" t="s">
        <v>1117</v>
      </c>
      <c r="I2440" s="168" t="s">
        <v>1118</v>
      </c>
      <c r="J2440" s="184">
        <v>59059568.609999999</v>
      </c>
      <c r="K2440" s="185"/>
      <c r="L2440" s="168"/>
      <c r="M2440" s="185">
        <v>39373046</v>
      </c>
      <c r="N2440" s="168">
        <v>65821</v>
      </c>
      <c r="O2440" s="168"/>
      <c r="P2440" s="168"/>
      <c r="Q2440" s="168" t="s">
        <v>1171</v>
      </c>
      <c r="R2440" s="168" t="s">
        <v>1334</v>
      </c>
      <c r="S2440" s="168"/>
      <c r="T2440" s="168"/>
      <c r="U2440" s="168" t="s">
        <v>1215</v>
      </c>
      <c r="V2440" s="168" t="s">
        <v>1557</v>
      </c>
      <c r="W2440" s="168" t="s">
        <v>1165</v>
      </c>
      <c r="X2440" s="183" t="s">
        <v>1160</v>
      </c>
      <c r="Y2440" s="168" t="s">
        <v>55</v>
      </c>
      <c r="Z2440" s="170">
        <v>2017011000179</v>
      </c>
      <c r="AA2440" s="170" t="s">
        <v>1238</v>
      </c>
      <c r="AB2440" s="169" t="s">
        <v>1166</v>
      </c>
      <c r="AC2440" s="169" t="s">
        <v>1167</v>
      </c>
      <c r="AD2440" s="170">
        <v>3202032</v>
      </c>
      <c r="AE2440" s="169" t="s">
        <v>1217</v>
      </c>
      <c r="AF2440" s="169" t="s">
        <v>1289</v>
      </c>
      <c r="AG2440" s="168" t="s">
        <v>1128</v>
      </c>
      <c r="AH2440" s="192"/>
    </row>
    <row r="2441" spans="1:34" ht="98.25" customHeight="1" x14ac:dyDescent="0.25">
      <c r="A2441" s="192"/>
      <c r="B2441" s="168" t="s">
        <v>1314</v>
      </c>
      <c r="C2441" s="168" t="s">
        <v>1364</v>
      </c>
      <c r="D2441" s="168" t="s">
        <v>1556</v>
      </c>
      <c r="E2441" s="183" t="s">
        <v>1556</v>
      </c>
      <c r="F2441" s="168" t="s">
        <v>1223</v>
      </c>
      <c r="G2441" s="183" t="s">
        <v>1312</v>
      </c>
      <c r="H2441" s="168" t="s">
        <v>1117</v>
      </c>
      <c r="I2441" s="168" t="s">
        <v>1118</v>
      </c>
      <c r="J2441" s="184">
        <v>0</v>
      </c>
      <c r="K2441" s="185"/>
      <c r="L2441" s="168"/>
      <c r="M2441" s="185"/>
      <c r="N2441" s="168"/>
      <c r="O2441" s="168"/>
      <c r="P2441" s="168"/>
      <c r="Q2441" s="168" t="s">
        <v>1171</v>
      </c>
      <c r="R2441" s="168" t="s">
        <v>1334</v>
      </c>
      <c r="S2441" s="168"/>
      <c r="T2441" s="168"/>
      <c r="U2441" s="168" t="s">
        <v>1215</v>
      </c>
      <c r="V2441" s="168" t="s">
        <v>1557</v>
      </c>
      <c r="W2441" s="168" t="s">
        <v>1165</v>
      </c>
      <c r="X2441" s="183" t="s">
        <v>1160</v>
      </c>
      <c r="Y2441" s="168" t="s">
        <v>55</v>
      </c>
      <c r="Z2441" s="170">
        <v>2017011000179</v>
      </c>
      <c r="AA2441" s="170" t="s">
        <v>1238</v>
      </c>
      <c r="AB2441" s="169" t="s">
        <v>1166</v>
      </c>
      <c r="AC2441" s="169" t="s">
        <v>1167</v>
      </c>
      <c r="AD2441" s="170">
        <v>3202032</v>
      </c>
      <c r="AE2441" s="169" t="s">
        <v>1217</v>
      </c>
      <c r="AF2441" s="169" t="s">
        <v>1289</v>
      </c>
      <c r="AG2441" s="168" t="s">
        <v>1147</v>
      </c>
      <c r="AH2441" s="192"/>
    </row>
    <row r="2442" spans="1:34" ht="98.25" customHeight="1" x14ac:dyDescent="0.25">
      <c r="A2442" s="192"/>
      <c r="B2442" s="168" t="s">
        <v>1314</v>
      </c>
      <c r="C2442" s="168" t="s">
        <v>1364</v>
      </c>
      <c r="D2442" s="168" t="s">
        <v>1556</v>
      </c>
      <c r="E2442" s="183" t="s">
        <v>1556</v>
      </c>
      <c r="F2442" s="168" t="s">
        <v>1223</v>
      </c>
      <c r="G2442" s="183" t="s">
        <v>1312</v>
      </c>
      <c r="H2442" s="168" t="s">
        <v>1117</v>
      </c>
      <c r="I2442" s="168" t="s">
        <v>1118</v>
      </c>
      <c r="J2442" s="184">
        <v>6570000</v>
      </c>
      <c r="K2442" s="185"/>
      <c r="L2442" s="168"/>
      <c r="M2442" s="185"/>
      <c r="N2442" s="168"/>
      <c r="O2442" s="168"/>
      <c r="P2442" s="168"/>
      <c r="Q2442" s="168" t="s">
        <v>1171</v>
      </c>
      <c r="R2442" s="168" t="s">
        <v>1334</v>
      </c>
      <c r="S2442" s="168"/>
      <c r="T2442" s="168"/>
      <c r="U2442" s="168" t="s">
        <v>1215</v>
      </c>
      <c r="V2442" s="168" t="s">
        <v>1557</v>
      </c>
      <c r="W2442" s="168" t="s">
        <v>1165</v>
      </c>
      <c r="X2442" s="183" t="s">
        <v>1160</v>
      </c>
      <c r="Y2442" s="168" t="s">
        <v>55</v>
      </c>
      <c r="Z2442" s="170">
        <v>2017011000179</v>
      </c>
      <c r="AA2442" s="170" t="s">
        <v>1238</v>
      </c>
      <c r="AB2442" s="169" t="s">
        <v>1166</v>
      </c>
      <c r="AC2442" s="169" t="s">
        <v>1167</v>
      </c>
      <c r="AD2442" s="170">
        <v>3202032</v>
      </c>
      <c r="AE2442" s="169" t="s">
        <v>1217</v>
      </c>
      <c r="AF2442" s="169" t="s">
        <v>1289</v>
      </c>
      <c r="AG2442" s="168" t="s">
        <v>1124</v>
      </c>
      <c r="AH2442" s="192"/>
    </row>
    <row r="2443" spans="1:34" ht="98.25" customHeight="1" x14ac:dyDescent="0.25">
      <c r="A2443" s="192"/>
      <c r="B2443" s="168" t="s">
        <v>1314</v>
      </c>
      <c r="C2443" s="168" t="s">
        <v>1364</v>
      </c>
      <c r="D2443" s="168" t="s">
        <v>1556</v>
      </c>
      <c r="E2443" s="183" t="s">
        <v>1556</v>
      </c>
      <c r="F2443" s="168" t="s">
        <v>1223</v>
      </c>
      <c r="G2443" s="183" t="s">
        <v>1312</v>
      </c>
      <c r="H2443" s="168" t="s">
        <v>1117</v>
      </c>
      <c r="I2443" s="168" t="s">
        <v>1118</v>
      </c>
      <c r="J2443" s="184">
        <v>0</v>
      </c>
      <c r="K2443" s="185"/>
      <c r="L2443" s="168"/>
      <c r="M2443" s="185"/>
      <c r="N2443" s="168"/>
      <c r="O2443" s="168"/>
      <c r="P2443" s="168"/>
      <c r="Q2443" s="168" t="s">
        <v>1171</v>
      </c>
      <c r="R2443" s="168" t="s">
        <v>1334</v>
      </c>
      <c r="S2443" s="168"/>
      <c r="T2443" s="168"/>
      <c r="U2443" s="168" t="s">
        <v>1215</v>
      </c>
      <c r="V2443" s="168" t="s">
        <v>1557</v>
      </c>
      <c r="W2443" s="168" t="s">
        <v>1165</v>
      </c>
      <c r="X2443" s="183" t="s">
        <v>1160</v>
      </c>
      <c r="Y2443" s="168" t="s">
        <v>55</v>
      </c>
      <c r="Z2443" s="170">
        <v>2017011000179</v>
      </c>
      <c r="AA2443" s="170" t="s">
        <v>1238</v>
      </c>
      <c r="AB2443" s="169" t="s">
        <v>1166</v>
      </c>
      <c r="AC2443" s="169" t="s">
        <v>1167</v>
      </c>
      <c r="AD2443" s="170">
        <v>3202032</v>
      </c>
      <c r="AE2443" s="169" t="s">
        <v>1217</v>
      </c>
      <c r="AF2443" s="169" t="s">
        <v>1289</v>
      </c>
      <c r="AG2443" s="168" t="s">
        <v>1150</v>
      </c>
      <c r="AH2443" s="192"/>
    </row>
    <row r="2444" spans="1:34" ht="98.25" customHeight="1" x14ac:dyDescent="0.25">
      <c r="A2444" s="192"/>
      <c r="B2444" s="168" t="s">
        <v>1314</v>
      </c>
      <c r="C2444" s="168" t="s">
        <v>1364</v>
      </c>
      <c r="D2444" s="168" t="s">
        <v>1556</v>
      </c>
      <c r="E2444" s="183" t="s">
        <v>1556</v>
      </c>
      <c r="F2444" s="168" t="s">
        <v>1116</v>
      </c>
      <c r="G2444" s="183" t="s">
        <v>1158</v>
      </c>
      <c r="H2444" s="168" t="s">
        <v>1117</v>
      </c>
      <c r="I2444" s="168" t="s">
        <v>1118</v>
      </c>
      <c r="J2444" s="184">
        <v>30935965</v>
      </c>
      <c r="K2444" s="185"/>
      <c r="L2444" s="168"/>
      <c r="M2444" s="185"/>
      <c r="N2444" s="168"/>
      <c r="O2444" s="168"/>
      <c r="P2444" s="168"/>
      <c r="Q2444" s="168" t="s">
        <v>1171</v>
      </c>
      <c r="R2444" s="168" t="s">
        <v>1334</v>
      </c>
      <c r="S2444" s="168"/>
      <c r="T2444" s="168"/>
      <c r="U2444" s="168" t="s">
        <v>1215</v>
      </c>
      <c r="V2444" s="168" t="s">
        <v>1557</v>
      </c>
      <c r="W2444" s="168" t="s">
        <v>1165</v>
      </c>
      <c r="X2444" s="183" t="s">
        <v>1160</v>
      </c>
      <c r="Y2444" s="168" t="s">
        <v>55</v>
      </c>
      <c r="Z2444" s="170">
        <v>2017011000179</v>
      </c>
      <c r="AA2444" s="170" t="s">
        <v>1238</v>
      </c>
      <c r="AB2444" s="169" t="s">
        <v>1166</v>
      </c>
      <c r="AC2444" s="169" t="s">
        <v>1173</v>
      </c>
      <c r="AD2444" s="170">
        <v>3202031</v>
      </c>
      <c r="AE2444" s="169" t="s">
        <v>1174</v>
      </c>
      <c r="AF2444" s="169" t="s">
        <v>1249</v>
      </c>
      <c r="AG2444" s="168" t="s">
        <v>1128</v>
      </c>
      <c r="AH2444" s="192"/>
    </row>
    <row r="2445" spans="1:34" ht="98.25" customHeight="1" x14ac:dyDescent="0.25">
      <c r="A2445" s="192"/>
      <c r="B2445" s="168" t="s">
        <v>1314</v>
      </c>
      <c r="C2445" s="168" t="s">
        <v>1364</v>
      </c>
      <c r="D2445" s="168" t="s">
        <v>1556</v>
      </c>
      <c r="E2445" s="183" t="s">
        <v>1556</v>
      </c>
      <c r="F2445" s="168" t="s">
        <v>1116</v>
      </c>
      <c r="G2445" s="183" t="s">
        <v>1158</v>
      </c>
      <c r="H2445" s="168" t="s">
        <v>1117</v>
      </c>
      <c r="I2445" s="168" t="s">
        <v>1118</v>
      </c>
      <c r="J2445" s="184">
        <v>43381614.399999999</v>
      </c>
      <c r="K2445" s="185"/>
      <c r="L2445" s="168"/>
      <c r="M2445" s="185"/>
      <c r="N2445" s="168"/>
      <c r="O2445" s="168"/>
      <c r="P2445" s="168"/>
      <c r="Q2445" s="168" t="s">
        <v>1171</v>
      </c>
      <c r="R2445" s="168" t="s">
        <v>1334</v>
      </c>
      <c r="S2445" s="168"/>
      <c r="T2445" s="168"/>
      <c r="U2445" s="168" t="s">
        <v>1215</v>
      </c>
      <c r="V2445" s="168" t="s">
        <v>1557</v>
      </c>
      <c r="W2445" s="168" t="s">
        <v>1165</v>
      </c>
      <c r="X2445" s="183" t="s">
        <v>1160</v>
      </c>
      <c r="Y2445" s="168" t="s">
        <v>55</v>
      </c>
      <c r="Z2445" s="170">
        <v>2017011000179</v>
      </c>
      <c r="AA2445" s="170" t="s">
        <v>1238</v>
      </c>
      <c r="AB2445" s="169" t="s">
        <v>1166</v>
      </c>
      <c r="AC2445" s="169" t="s">
        <v>1173</v>
      </c>
      <c r="AD2445" s="170">
        <v>3202031</v>
      </c>
      <c r="AE2445" s="169" t="s">
        <v>1174</v>
      </c>
      <c r="AF2445" s="169" t="s">
        <v>1249</v>
      </c>
      <c r="AG2445" s="168" t="s">
        <v>1151</v>
      </c>
      <c r="AH2445" s="192"/>
    </row>
    <row r="2446" spans="1:34" ht="98.25" customHeight="1" x14ac:dyDescent="0.25">
      <c r="A2446" s="192"/>
      <c r="B2446" s="168" t="s">
        <v>1314</v>
      </c>
      <c r="C2446" s="168" t="s">
        <v>1364</v>
      </c>
      <c r="D2446" s="168" t="s">
        <v>1556</v>
      </c>
      <c r="E2446" s="183" t="s">
        <v>1556</v>
      </c>
      <c r="F2446" s="168" t="s">
        <v>1116</v>
      </c>
      <c r="G2446" s="183" t="s">
        <v>1158</v>
      </c>
      <c r="H2446" s="168" t="s">
        <v>1117</v>
      </c>
      <c r="I2446" s="168" t="s">
        <v>1118</v>
      </c>
      <c r="J2446" s="184">
        <v>135575211</v>
      </c>
      <c r="K2446" s="185"/>
      <c r="L2446" s="168"/>
      <c r="M2446" s="185"/>
      <c r="N2446" s="168"/>
      <c r="O2446" s="168"/>
      <c r="P2446" s="168"/>
      <c r="Q2446" s="168" t="s">
        <v>1171</v>
      </c>
      <c r="R2446" s="168" t="s">
        <v>1334</v>
      </c>
      <c r="S2446" s="168"/>
      <c r="T2446" s="168"/>
      <c r="U2446" s="168" t="s">
        <v>1215</v>
      </c>
      <c r="V2446" s="168" t="s">
        <v>1557</v>
      </c>
      <c r="W2446" s="168" t="s">
        <v>1165</v>
      </c>
      <c r="X2446" s="183" t="s">
        <v>1160</v>
      </c>
      <c r="Y2446" s="168" t="s">
        <v>55</v>
      </c>
      <c r="Z2446" s="170">
        <v>2017011000179</v>
      </c>
      <c r="AA2446" s="170" t="s">
        <v>1238</v>
      </c>
      <c r="AB2446" s="169" t="s">
        <v>1166</v>
      </c>
      <c r="AC2446" s="169" t="s">
        <v>1173</v>
      </c>
      <c r="AD2446" s="170">
        <v>3202031</v>
      </c>
      <c r="AE2446" s="169" t="s">
        <v>1174</v>
      </c>
      <c r="AF2446" s="169" t="s">
        <v>1175</v>
      </c>
      <c r="AG2446" s="168" t="s">
        <v>1128</v>
      </c>
      <c r="AH2446" s="192"/>
    </row>
    <row r="2447" spans="1:34" ht="98.25" customHeight="1" x14ac:dyDescent="0.25">
      <c r="A2447" s="192"/>
      <c r="B2447" s="168" t="s">
        <v>1314</v>
      </c>
      <c r="C2447" s="168" t="s">
        <v>1364</v>
      </c>
      <c r="D2447" s="168" t="s">
        <v>1556</v>
      </c>
      <c r="E2447" s="183" t="s">
        <v>1556</v>
      </c>
      <c r="F2447" s="168" t="s">
        <v>1223</v>
      </c>
      <c r="G2447" s="183" t="s">
        <v>1312</v>
      </c>
      <c r="H2447" s="168" t="s">
        <v>1117</v>
      </c>
      <c r="I2447" s="168" t="s">
        <v>1118</v>
      </c>
      <c r="J2447" s="184">
        <v>0</v>
      </c>
      <c r="K2447" s="185"/>
      <c r="L2447" s="168"/>
      <c r="M2447" s="185"/>
      <c r="N2447" s="168"/>
      <c r="O2447" s="168"/>
      <c r="P2447" s="168"/>
      <c r="Q2447" s="168" t="s">
        <v>1171</v>
      </c>
      <c r="R2447" s="168" t="s">
        <v>1334</v>
      </c>
      <c r="S2447" s="168"/>
      <c r="T2447" s="168"/>
      <c r="U2447" s="168" t="s">
        <v>1215</v>
      </c>
      <c r="V2447" s="168" t="s">
        <v>1557</v>
      </c>
      <c r="W2447" s="168" t="s">
        <v>1165</v>
      </c>
      <c r="X2447" s="183" t="s">
        <v>1160</v>
      </c>
      <c r="Y2447" s="168" t="s">
        <v>55</v>
      </c>
      <c r="Z2447" s="170">
        <v>2017011000179</v>
      </c>
      <c r="AA2447" s="170" t="s">
        <v>1238</v>
      </c>
      <c r="AB2447" s="169" t="s">
        <v>1166</v>
      </c>
      <c r="AC2447" s="169" t="s">
        <v>1173</v>
      </c>
      <c r="AD2447" s="170">
        <v>3202031</v>
      </c>
      <c r="AE2447" s="169" t="s">
        <v>1174</v>
      </c>
      <c r="AF2447" s="169" t="s">
        <v>1249</v>
      </c>
      <c r="AG2447" s="168" t="s">
        <v>1147</v>
      </c>
      <c r="AH2447" s="192"/>
    </row>
    <row r="2448" spans="1:34" ht="98.25" customHeight="1" x14ac:dyDescent="0.25">
      <c r="A2448" s="192"/>
      <c r="B2448" s="168" t="s">
        <v>1314</v>
      </c>
      <c r="C2448" s="168" t="s">
        <v>1364</v>
      </c>
      <c r="D2448" s="168" t="s">
        <v>1556</v>
      </c>
      <c r="E2448" s="183" t="s">
        <v>1556</v>
      </c>
      <c r="F2448" s="168" t="s">
        <v>1223</v>
      </c>
      <c r="G2448" s="183" t="s">
        <v>1312</v>
      </c>
      <c r="H2448" s="168" t="s">
        <v>1117</v>
      </c>
      <c r="I2448" s="168" t="s">
        <v>1118</v>
      </c>
      <c r="J2448" s="184">
        <v>9945000</v>
      </c>
      <c r="K2448" s="185"/>
      <c r="L2448" s="168"/>
      <c r="M2448" s="185"/>
      <c r="N2448" s="168"/>
      <c r="O2448" s="168"/>
      <c r="P2448" s="168"/>
      <c r="Q2448" s="168" t="s">
        <v>1171</v>
      </c>
      <c r="R2448" s="168" t="s">
        <v>1334</v>
      </c>
      <c r="S2448" s="168"/>
      <c r="T2448" s="168"/>
      <c r="U2448" s="168" t="s">
        <v>1215</v>
      </c>
      <c r="V2448" s="168" t="s">
        <v>1557</v>
      </c>
      <c r="W2448" s="168" t="s">
        <v>1165</v>
      </c>
      <c r="X2448" s="183" t="s">
        <v>1160</v>
      </c>
      <c r="Y2448" s="168" t="s">
        <v>55</v>
      </c>
      <c r="Z2448" s="170">
        <v>2017011000179</v>
      </c>
      <c r="AA2448" s="170" t="s">
        <v>1238</v>
      </c>
      <c r="AB2448" s="169" t="s">
        <v>1166</v>
      </c>
      <c r="AC2448" s="169" t="s">
        <v>1173</v>
      </c>
      <c r="AD2448" s="170">
        <v>3202031</v>
      </c>
      <c r="AE2448" s="169" t="s">
        <v>1174</v>
      </c>
      <c r="AF2448" s="169" t="s">
        <v>1249</v>
      </c>
      <c r="AG2448" s="168" t="s">
        <v>1124</v>
      </c>
      <c r="AH2448" s="192"/>
    </row>
    <row r="2449" spans="1:34" ht="98.25" customHeight="1" x14ac:dyDescent="0.25">
      <c r="A2449" s="192"/>
      <c r="B2449" s="168" t="s">
        <v>1314</v>
      </c>
      <c r="C2449" s="168" t="s">
        <v>1364</v>
      </c>
      <c r="D2449" s="168" t="s">
        <v>1556</v>
      </c>
      <c r="E2449" s="183" t="s">
        <v>1556</v>
      </c>
      <c r="F2449" s="168" t="s">
        <v>1116</v>
      </c>
      <c r="G2449" s="183" t="s">
        <v>1158</v>
      </c>
      <c r="H2449" s="168" t="s">
        <v>1117</v>
      </c>
      <c r="I2449" s="168" t="s">
        <v>1118</v>
      </c>
      <c r="J2449" s="184">
        <v>38125730.160000004</v>
      </c>
      <c r="K2449" s="185"/>
      <c r="L2449" s="168"/>
      <c r="M2449" s="185"/>
      <c r="N2449" s="168"/>
      <c r="O2449" s="168"/>
      <c r="P2449" s="168"/>
      <c r="Q2449" s="168" t="s">
        <v>1171</v>
      </c>
      <c r="R2449" s="168" t="s">
        <v>1334</v>
      </c>
      <c r="S2449" s="168"/>
      <c r="T2449" s="168"/>
      <c r="U2449" s="168" t="s">
        <v>1215</v>
      </c>
      <c r="V2449" s="168" t="s">
        <v>1557</v>
      </c>
      <c r="W2449" s="168" t="s">
        <v>1165</v>
      </c>
      <c r="X2449" s="183" t="s">
        <v>1160</v>
      </c>
      <c r="Y2449" s="168" t="s">
        <v>55</v>
      </c>
      <c r="Z2449" s="170">
        <v>2017011000179</v>
      </c>
      <c r="AA2449" s="170" t="s">
        <v>1238</v>
      </c>
      <c r="AB2449" s="169" t="s">
        <v>1166</v>
      </c>
      <c r="AC2449" s="169" t="s">
        <v>1269</v>
      </c>
      <c r="AD2449" s="170">
        <v>3202005</v>
      </c>
      <c r="AE2449" s="169" t="s">
        <v>1273</v>
      </c>
      <c r="AF2449" s="169" t="s">
        <v>1274</v>
      </c>
      <c r="AG2449" s="168" t="s">
        <v>1151</v>
      </c>
      <c r="AH2449" s="192"/>
    </row>
    <row r="2450" spans="1:34" ht="98.25" customHeight="1" x14ac:dyDescent="0.25">
      <c r="A2450" s="192"/>
      <c r="B2450" s="168" t="s">
        <v>1314</v>
      </c>
      <c r="C2450" s="168" t="s">
        <v>1364</v>
      </c>
      <c r="D2450" s="168" t="s">
        <v>1556</v>
      </c>
      <c r="E2450" s="183" t="s">
        <v>1556</v>
      </c>
      <c r="F2450" s="168" t="s">
        <v>1223</v>
      </c>
      <c r="G2450" s="183" t="s">
        <v>1312</v>
      </c>
      <c r="H2450" s="168" t="s">
        <v>1117</v>
      </c>
      <c r="I2450" s="168" t="s">
        <v>1118</v>
      </c>
      <c r="J2450" s="184">
        <v>36231811</v>
      </c>
      <c r="K2450" s="185"/>
      <c r="L2450" s="168"/>
      <c r="M2450" s="185"/>
      <c r="N2450" s="168"/>
      <c r="O2450" s="168"/>
      <c r="P2450" s="168"/>
      <c r="Q2450" s="168" t="s">
        <v>1171</v>
      </c>
      <c r="R2450" s="168" t="s">
        <v>1334</v>
      </c>
      <c r="S2450" s="168"/>
      <c r="T2450" s="168"/>
      <c r="U2450" s="168" t="s">
        <v>1215</v>
      </c>
      <c r="V2450" s="168" t="s">
        <v>1557</v>
      </c>
      <c r="W2450" s="168" t="s">
        <v>1165</v>
      </c>
      <c r="X2450" s="183" t="s">
        <v>1160</v>
      </c>
      <c r="Y2450" s="168" t="s">
        <v>55</v>
      </c>
      <c r="Z2450" s="170">
        <v>2017011000179</v>
      </c>
      <c r="AA2450" s="170" t="s">
        <v>1238</v>
      </c>
      <c r="AB2450" s="169" t="s">
        <v>1166</v>
      </c>
      <c r="AC2450" s="169" t="s">
        <v>1269</v>
      </c>
      <c r="AD2450" s="170">
        <v>3202005</v>
      </c>
      <c r="AE2450" s="169" t="s">
        <v>1273</v>
      </c>
      <c r="AF2450" s="169" t="s">
        <v>1274</v>
      </c>
      <c r="AG2450" s="168" t="s">
        <v>1192</v>
      </c>
      <c r="AH2450" s="192"/>
    </row>
    <row r="2451" spans="1:34" ht="98.25" customHeight="1" x14ac:dyDescent="0.25">
      <c r="A2451" s="192"/>
      <c r="B2451" s="168" t="s">
        <v>1314</v>
      </c>
      <c r="C2451" s="168" t="s">
        <v>1364</v>
      </c>
      <c r="D2451" s="168" t="s">
        <v>1556</v>
      </c>
      <c r="E2451" s="183" t="s">
        <v>1556</v>
      </c>
      <c r="F2451" s="168" t="s">
        <v>1223</v>
      </c>
      <c r="G2451" s="183" t="s">
        <v>1312</v>
      </c>
      <c r="H2451" s="168" t="s">
        <v>1117</v>
      </c>
      <c r="I2451" s="168" t="s">
        <v>1118</v>
      </c>
      <c r="J2451" s="184">
        <v>44456100.652800083</v>
      </c>
      <c r="K2451" s="185"/>
      <c r="L2451" s="168"/>
      <c r="M2451" s="185"/>
      <c r="N2451" s="168"/>
      <c r="O2451" s="168"/>
      <c r="P2451" s="168"/>
      <c r="Q2451" s="168" t="s">
        <v>1171</v>
      </c>
      <c r="R2451" s="168" t="s">
        <v>1334</v>
      </c>
      <c r="S2451" s="168"/>
      <c r="T2451" s="168"/>
      <c r="U2451" s="168" t="s">
        <v>1215</v>
      </c>
      <c r="V2451" s="168" t="s">
        <v>1557</v>
      </c>
      <c r="W2451" s="168" t="s">
        <v>1165</v>
      </c>
      <c r="X2451" s="183" t="s">
        <v>1160</v>
      </c>
      <c r="Y2451" s="168" t="s">
        <v>55</v>
      </c>
      <c r="Z2451" s="170">
        <v>2017011000179</v>
      </c>
      <c r="AA2451" s="170" t="s">
        <v>1238</v>
      </c>
      <c r="AB2451" s="169" t="s">
        <v>1166</v>
      </c>
      <c r="AC2451" s="169" t="s">
        <v>1269</v>
      </c>
      <c r="AD2451" s="170">
        <v>3202005</v>
      </c>
      <c r="AE2451" s="169" t="s">
        <v>1273</v>
      </c>
      <c r="AF2451" s="169" t="s">
        <v>1274</v>
      </c>
      <c r="AG2451" s="168" t="s">
        <v>1192</v>
      </c>
      <c r="AH2451" s="192"/>
    </row>
    <row r="2452" spans="1:34" ht="98.25" customHeight="1" x14ac:dyDescent="0.25">
      <c r="A2452" s="192"/>
      <c r="B2452" s="168" t="s">
        <v>1314</v>
      </c>
      <c r="C2452" s="168" t="s">
        <v>1364</v>
      </c>
      <c r="D2452" s="168" t="s">
        <v>1556</v>
      </c>
      <c r="E2452" s="183" t="s">
        <v>1556</v>
      </c>
      <c r="F2452" s="168" t="s">
        <v>1223</v>
      </c>
      <c r="G2452" s="183" t="s">
        <v>1312</v>
      </c>
      <c r="H2452" s="168" t="s">
        <v>1117</v>
      </c>
      <c r="I2452" s="168" t="s">
        <v>1515</v>
      </c>
      <c r="J2452" s="184">
        <v>160000000</v>
      </c>
      <c r="K2452" s="185"/>
      <c r="L2452" s="168"/>
      <c r="M2452" s="185"/>
      <c r="N2452" s="168"/>
      <c r="O2452" s="168"/>
      <c r="P2452" s="168"/>
      <c r="Q2452" s="168" t="s">
        <v>1171</v>
      </c>
      <c r="R2452" s="168" t="s">
        <v>1334</v>
      </c>
      <c r="S2452" s="168"/>
      <c r="T2452" s="168"/>
      <c r="U2452" s="168" t="s">
        <v>1215</v>
      </c>
      <c r="V2452" s="168" t="s">
        <v>1557</v>
      </c>
      <c r="W2452" s="168" t="s">
        <v>1165</v>
      </c>
      <c r="X2452" s="183" t="s">
        <v>1160</v>
      </c>
      <c r="Y2452" s="168" t="s">
        <v>55</v>
      </c>
      <c r="Z2452" s="170">
        <v>2017011000179</v>
      </c>
      <c r="AA2452" s="170" t="s">
        <v>1238</v>
      </c>
      <c r="AB2452" s="169" t="s">
        <v>1166</v>
      </c>
      <c r="AC2452" s="169" t="s">
        <v>1269</v>
      </c>
      <c r="AD2452" s="170">
        <v>3202005</v>
      </c>
      <c r="AE2452" s="169" t="s">
        <v>1270</v>
      </c>
      <c r="AF2452" s="169" t="s">
        <v>1271</v>
      </c>
      <c r="AG2452" s="168" t="s">
        <v>1192</v>
      </c>
      <c r="AH2452" s="192"/>
    </row>
    <row r="2453" spans="1:34" ht="98.25" customHeight="1" x14ac:dyDescent="0.25">
      <c r="A2453" s="192"/>
      <c r="B2453" s="168" t="s">
        <v>1314</v>
      </c>
      <c r="C2453" s="168" t="s">
        <v>1364</v>
      </c>
      <c r="D2453" s="168" t="s">
        <v>1556</v>
      </c>
      <c r="E2453" s="183" t="s">
        <v>1556</v>
      </c>
      <c r="F2453" s="168" t="s">
        <v>1116</v>
      </c>
      <c r="G2453" s="183" t="s">
        <v>1158</v>
      </c>
      <c r="H2453" s="168" t="s">
        <v>1117</v>
      </c>
      <c r="I2453" s="168" t="s">
        <v>1118</v>
      </c>
      <c r="J2453" s="184">
        <v>30935965</v>
      </c>
      <c r="K2453" s="185"/>
      <c r="L2453" s="168"/>
      <c r="M2453" s="185"/>
      <c r="N2453" s="168"/>
      <c r="O2453" s="168"/>
      <c r="P2453" s="168"/>
      <c r="Q2453" s="168" t="s">
        <v>1171</v>
      </c>
      <c r="R2453" s="168" t="s">
        <v>1334</v>
      </c>
      <c r="S2453" s="168"/>
      <c r="T2453" s="168"/>
      <c r="U2453" s="168" t="s">
        <v>1215</v>
      </c>
      <c r="V2453" s="168" t="s">
        <v>1557</v>
      </c>
      <c r="W2453" s="168" t="s">
        <v>1165</v>
      </c>
      <c r="X2453" s="183" t="s">
        <v>1160</v>
      </c>
      <c r="Y2453" s="168" t="s">
        <v>55</v>
      </c>
      <c r="Z2453" s="170">
        <v>2017011000179</v>
      </c>
      <c r="AA2453" s="170" t="s">
        <v>1238</v>
      </c>
      <c r="AB2453" s="169" t="s">
        <v>1224</v>
      </c>
      <c r="AC2453" s="169" t="s">
        <v>1275</v>
      </c>
      <c r="AD2453" s="170">
        <v>3202014</v>
      </c>
      <c r="AE2453" s="169" t="s">
        <v>1278</v>
      </c>
      <c r="AF2453" s="169" t="s">
        <v>1279</v>
      </c>
      <c r="AG2453" s="168" t="s">
        <v>1128</v>
      </c>
      <c r="AH2453" s="192"/>
    </row>
    <row r="2454" spans="1:34" ht="98.25" customHeight="1" x14ac:dyDescent="0.25">
      <c r="A2454" s="192"/>
      <c r="B2454" s="168" t="s">
        <v>1314</v>
      </c>
      <c r="C2454" s="168" t="s">
        <v>1364</v>
      </c>
      <c r="D2454" s="168" t="s">
        <v>1556</v>
      </c>
      <c r="E2454" s="183" t="s">
        <v>1556</v>
      </c>
      <c r="F2454" s="168" t="s">
        <v>1116</v>
      </c>
      <c r="G2454" s="183" t="s">
        <v>1158</v>
      </c>
      <c r="H2454" s="168" t="s">
        <v>1117</v>
      </c>
      <c r="I2454" s="168" t="s">
        <v>1118</v>
      </c>
      <c r="J2454" s="184">
        <v>21551620</v>
      </c>
      <c r="K2454" s="185"/>
      <c r="L2454" s="168"/>
      <c r="M2454" s="185"/>
      <c r="N2454" s="168"/>
      <c r="O2454" s="168"/>
      <c r="P2454" s="168"/>
      <c r="Q2454" s="168" t="s">
        <v>1171</v>
      </c>
      <c r="R2454" s="168" t="s">
        <v>1334</v>
      </c>
      <c r="S2454" s="168"/>
      <c r="T2454" s="168"/>
      <c r="U2454" s="168" t="s">
        <v>1215</v>
      </c>
      <c r="V2454" s="168" t="s">
        <v>1557</v>
      </c>
      <c r="W2454" s="168" t="s">
        <v>1165</v>
      </c>
      <c r="X2454" s="183" t="s">
        <v>1160</v>
      </c>
      <c r="Y2454" s="168" t="s">
        <v>55</v>
      </c>
      <c r="Z2454" s="170">
        <v>2017011000179</v>
      </c>
      <c r="AA2454" s="170" t="s">
        <v>1238</v>
      </c>
      <c r="AB2454" s="169" t="s">
        <v>1224</v>
      </c>
      <c r="AC2454" s="169" t="s">
        <v>1280</v>
      </c>
      <c r="AD2454" s="170">
        <v>3202004</v>
      </c>
      <c r="AE2454" s="169" t="s">
        <v>1281</v>
      </c>
      <c r="AF2454" s="169" t="s">
        <v>1282</v>
      </c>
      <c r="AG2454" s="168" t="s">
        <v>1128</v>
      </c>
      <c r="AH2454" s="192"/>
    </row>
    <row r="2455" spans="1:34" ht="98.25" customHeight="1" x14ac:dyDescent="0.25">
      <c r="A2455" s="192"/>
      <c r="B2455" s="168" t="s">
        <v>1314</v>
      </c>
      <c r="C2455" s="168" t="s">
        <v>1364</v>
      </c>
      <c r="D2455" s="168" t="s">
        <v>1556</v>
      </c>
      <c r="E2455" s="183" t="s">
        <v>1556</v>
      </c>
      <c r="F2455" s="168" t="s">
        <v>1223</v>
      </c>
      <c r="G2455" s="183" t="s">
        <v>1312</v>
      </c>
      <c r="H2455" s="168" t="s">
        <v>1117</v>
      </c>
      <c r="I2455" s="168" t="s">
        <v>1118</v>
      </c>
      <c r="J2455" s="184">
        <v>654500</v>
      </c>
      <c r="K2455" s="185"/>
      <c r="L2455" s="168"/>
      <c r="M2455" s="185"/>
      <c r="N2455" s="168"/>
      <c r="O2455" s="168"/>
      <c r="P2455" s="168"/>
      <c r="Q2455" s="168" t="s">
        <v>1171</v>
      </c>
      <c r="R2455" s="168" t="s">
        <v>1334</v>
      </c>
      <c r="S2455" s="168"/>
      <c r="T2455" s="168"/>
      <c r="U2455" s="168" t="s">
        <v>1215</v>
      </c>
      <c r="V2455" s="168" t="s">
        <v>1557</v>
      </c>
      <c r="W2455" s="168" t="s">
        <v>1165</v>
      </c>
      <c r="X2455" s="183" t="s">
        <v>1160</v>
      </c>
      <c r="Y2455" s="168" t="s">
        <v>55</v>
      </c>
      <c r="Z2455" s="170">
        <v>2017011000179</v>
      </c>
      <c r="AA2455" s="170" t="s">
        <v>1238</v>
      </c>
      <c r="AB2455" s="169" t="s">
        <v>1224</v>
      </c>
      <c r="AC2455" s="169" t="s">
        <v>1280</v>
      </c>
      <c r="AD2455" s="170">
        <v>3202004</v>
      </c>
      <c r="AE2455" s="169" t="s">
        <v>1281</v>
      </c>
      <c r="AF2455" s="169" t="s">
        <v>1282</v>
      </c>
      <c r="AG2455" s="168" t="s">
        <v>1124</v>
      </c>
      <c r="AH2455" s="192"/>
    </row>
    <row r="2456" spans="1:34" ht="98.25" customHeight="1" x14ac:dyDescent="0.25">
      <c r="A2456" s="192"/>
      <c r="B2456" s="168" t="s">
        <v>1314</v>
      </c>
      <c r="C2456" s="168" t="s">
        <v>1364</v>
      </c>
      <c r="D2456" s="168" t="s">
        <v>1556</v>
      </c>
      <c r="E2456" s="183" t="s">
        <v>1556</v>
      </c>
      <c r="F2456" s="168" t="s">
        <v>1223</v>
      </c>
      <c r="G2456" s="183" t="s">
        <v>1312</v>
      </c>
      <c r="H2456" s="168" t="s">
        <v>1117</v>
      </c>
      <c r="I2456" s="168" t="s">
        <v>1118</v>
      </c>
      <c r="J2456" s="184">
        <v>4000000</v>
      </c>
      <c r="K2456" s="185"/>
      <c r="L2456" s="168"/>
      <c r="M2456" s="185"/>
      <c r="N2456" s="168"/>
      <c r="O2456" s="168"/>
      <c r="P2456" s="168"/>
      <c r="Q2456" s="168" t="s">
        <v>1171</v>
      </c>
      <c r="R2456" s="168" t="s">
        <v>1334</v>
      </c>
      <c r="S2456" s="168"/>
      <c r="T2456" s="168"/>
      <c r="U2456" s="168" t="s">
        <v>1215</v>
      </c>
      <c r="V2456" s="168" t="s">
        <v>1557</v>
      </c>
      <c r="W2456" s="168" t="s">
        <v>1165</v>
      </c>
      <c r="X2456" s="183" t="s">
        <v>1160</v>
      </c>
      <c r="Y2456" s="168" t="s">
        <v>55</v>
      </c>
      <c r="Z2456" s="170">
        <v>2017011000179</v>
      </c>
      <c r="AA2456" s="170" t="s">
        <v>1238</v>
      </c>
      <c r="AB2456" s="169" t="s">
        <v>1224</v>
      </c>
      <c r="AC2456" s="169" t="s">
        <v>1280</v>
      </c>
      <c r="AD2456" s="170">
        <v>3202004</v>
      </c>
      <c r="AE2456" s="169" t="s">
        <v>1281</v>
      </c>
      <c r="AF2456" s="169" t="s">
        <v>1282</v>
      </c>
      <c r="AG2456" s="168" t="s">
        <v>1192</v>
      </c>
      <c r="AH2456" s="192"/>
    </row>
    <row r="2457" spans="1:34" ht="98.25" customHeight="1" x14ac:dyDescent="0.25">
      <c r="A2457" s="192"/>
      <c r="B2457" s="168" t="s">
        <v>1314</v>
      </c>
      <c r="C2457" s="168" t="s">
        <v>1364</v>
      </c>
      <c r="D2457" s="168" t="s">
        <v>1556</v>
      </c>
      <c r="E2457" s="183" t="s">
        <v>1556</v>
      </c>
      <c r="F2457" s="168" t="s">
        <v>1223</v>
      </c>
      <c r="G2457" s="183" t="s">
        <v>1312</v>
      </c>
      <c r="H2457" s="168" t="s">
        <v>1117</v>
      </c>
      <c r="I2457" s="168" t="s">
        <v>1118</v>
      </c>
      <c r="J2457" s="184">
        <v>0</v>
      </c>
      <c r="K2457" s="185"/>
      <c r="L2457" s="168"/>
      <c r="M2457" s="185"/>
      <c r="N2457" s="168"/>
      <c r="O2457" s="168" t="s">
        <v>1133</v>
      </c>
      <c r="P2457" s="168" t="s">
        <v>1503</v>
      </c>
      <c r="Q2457" s="168"/>
      <c r="R2457" s="168"/>
      <c r="S2457" s="168"/>
      <c r="T2457" s="168"/>
      <c r="U2457" s="168" t="s">
        <v>1215</v>
      </c>
      <c r="V2457" s="168" t="s">
        <v>1557</v>
      </c>
      <c r="W2457" s="168" t="s">
        <v>1165</v>
      </c>
      <c r="X2457" s="183" t="s">
        <v>1160</v>
      </c>
      <c r="Y2457" s="168" t="s">
        <v>55</v>
      </c>
      <c r="Z2457" s="170">
        <v>2017011000179</v>
      </c>
      <c r="AA2457" s="170" t="s">
        <v>1238</v>
      </c>
      <c r="AB2457" s="169" t="s">
        <v>1179</v>
      </c>
      <c r="AC2457" s="169" t="s">
        <v>1235</v>
      </c>
      <c r="AD2457" s="170">
        <v>3202036</v>
      </c>
      <c r="AE2457" s="169" t="s">
        <v>1347</v>
      </c>
      <c r="AF2457" s="169" t="s">
        <v>1348</v>
      </c>
      <c r="AG2457" s="168" t="s">
        <v>1311</v>
      </c>
      <c r="AH2457" s="192"/>
    </row>
    <row r="2458" spans="1:34" ht="98.25" customHeight="1" x14ac:dyDescent="0.25">
      <c r="A2458" s="192"/>
      <c r="B2458" s="168" t="s">
        <v>1314</v>
      </c>
      <c r="C2458" s="168" t="s">
        <v>1364</v>
      </c>
      <c r="D2458" s="168" t="s">
        <v>1556</v>
      </c>
      <c r="E2458" s="183" t="s">
        <v>1556</v>
      </c>
      <c r="F2458" s="168" t="s">
        <v>1223</v>
      </c>
      <c r="G2458" s="183" t="s">
        <v>1312</v>
      </c>
      <c r="H2458" s="168" t="s">
        <v>1117</v>
      </c>
      <c r="I2458" s="168" t="s">
        <v>1118</v>
      </c>
      <c r="J2458" s="184">
        <v>11500000</v>
      </c>
      <c r="K2458" s="185"/>
      <c r="L2458" s="168"/>
      <c r="M2458" s="185"/>
      <c r="N2458" s="168"/>
      <c r="O2458" s="168" t="s">
        <v>1133</v>
      </c>
      <c r="P2458" s="168" t="s">
        <v>1558</v>
      </c>
      <c r="Q2458" s="168"/>
      <c r="R2458" s="168"/>
      <c r="S2458" s="168"/>
      <c r="T2458" s="168"/>
      <c r="U2458" s="168" t="s">
        <v>1215</v>
      </c>
      <c r="V2458" s="168" t="s">
        <v>1557</v>
      </c>
      <c r="W2458" s="168" t="s">
        <v>1165</v>
      </c>
      <c r="X2458" s="183" t="s">
        <v>1160</v>
      </c>
      <c r="Y2458" s="168" t="s">
        <v>55</v>
      </c>
      <c r="Z2458" s="170">
        <v>2017011000179</v>
      </c>
      <c r="AA2458" s="170" t="s">
        <v>1238</v>
      </c>
      <c r="AB2458" s="169" t="s">
        <v>1179</v>
      </c>
      <c r="AC2458" s="169" t="s">
        <v>1180</v>
      </c>
      <c r="AD2458" s="170">
        <v>3202008</v>
      </c>
      <c r="AE2458" s="169" t="s">
        <v>1181</v>
      </c>
      <c r="AF2458" s="169" t="s">
        <v>1240</v>
      </c>
      <c r="AG2458" s="168" t="s">
        <v>1192</v>
      </c>
      <c r="AH2458" s="192"/>
    </row>
    <row r="2459" spans="1:34" ht="98.25" customHeight="1" x14ac:dyDescent="0.25">
      <c r="A2459" s="192"/>
      <c r="B2459" s="168" t="s">
        <v>1314</v>
      </c>
      <c r="C2459" s="168" t="s">
        <v>1364</v>
      </c>
      <c r="D2459" s="168" t="s">
        <v>1556</v>
      </c>
      <c r="E2459" s="183" t="s">
        <v>1556</v>
      </c>
      <c r="F2459" s="168" t="s">
        <v>1116</v>
      </c>
      <c r="G2459" s="183" t="s">
        <v>1158</v>
      </c>
      <c r="H2459" s="168" t="s">
        <v>1117</v>
      </c>
      <c r="I2459" s="168" t="s">
        <v>1118</v>
      </c>
      <c r="J2459" s="184">
        <v>6080000</v>
      </c>
      <c r="K2459" s="185"/>
      <c r="L2459" s="168"/>
      <c r="M2459" s="185"/>
      <c r="N2459" s="168"/>
      <c r="O2459" s="168" t="s">
        <v>1133</v>
      </c>
      <c r="P2459" s="168" t="s">
        <v>1558</v>
      </c>
      <c r="Q2459" s="168"/>
      <c r="R2459" s="168"/>
      <c r="S2459" s="168"/>
      <c r="T2459" s="168"/>
      <c r="U2459" s="168" t="s">
        <v>1215</v>
      </c>
      <c r="V2459" s="168" t="s">
        <v>1557</v>
      </c>
      <c r="W2459" s="168" t="s">
        <v>1119</v>
      </c>
      <c r="X2459" s="183" t="s">
        <v>1160</v>
      </c>
      <c r="Y2459" s="168" t="s">
        <v>363</v>
      </c>
      <c r="Z2459" s="170">
        <v>2019011000081</v>
      </c>
      <c r="AA2459" s="170" t="s">
        <v>1161</v>
      </c>
      <c r="AB2459" s="169" t="s">
        <v>1120</v>
      </c>
      <c r="AC2459" s="169" t="s">
        <v>606</v>
      </c>
      <c r="AD2459" s="170">
        <v>3299060</v>
      </c>
      <c r="AE2459" s="169" t="s">
        <v>1135</v>
      </c>
      <c r="AF2459" s="169" t="s">
        <v>607</v>
      </c>
      <c r="AG2459" s="168" t="s">
        <v>1124</v>
      </c>
      <c r="AH2459" s="192"/>
    </row>
    <row r="2460" spans="1:34" ht="98.25" customHeight="1" x14ac:dyDescent="0.25">
      <c r="A2460" s="192"/>
      <c r="B2460" s="168" t="s">
        <v>1314</v>
      </c>
      <c r="C2460" s="168" t="s">
        <v>1364</v>
      </c>
      <c r="D2460" s="168" t="s">
        <v>1556</v>
      </c>
      <c r="E2460" s="183" t="s">
        <v>1556</v>
      </c>
      <c r="F2460" s="168" t="s">
        <v>1152</v>
      </c>
      <c r="G2460" s="183" t="s">
        <v>1158</v>
      </c>
      <c r="H2460" s="168" t="s">
        <v>1320</v>
      </c>
      <c r="I2460" s="168" t="s">
        <v>1118</v>
      </c>
      <c r="J2460" s="186">
        <v>0</v>
      </c>
      <c r="K2460" s="185" t="s">
        <v>1366</v>
      </c>
      <c r="L2460" s="168" t="s">
        <v>1366</v>
      </c>
      <c r="M2460" s="185" t="s">
        <v>1366</v>
      </c>
      <c r="N2460" s="168" t="s">
        <v>1366</v>
      </c>
      <c r="O2460" s="168" t="s">
        <v>1503</v>
      </c>
      <c r="P2460" s="168" t="s">
        <v>1503</v>
      </c>
      <c r="Q2460" s="168" t="s">
        <v>1159</v>
      </c>
      <c r="R2460" s="168" t="s">
        <v>1159</v>
      </c>
      <c r="S2460" s="168" t="s">
        <v>1159</v>
      </c>
      <c r="T2460" s="168" t="s">
        <v>1159</v>
      </c>
      <c r="U2460" s="168" t="s">
        <v>1215</v>
      </c>
      <c r="V2460" s="168" t="s">
        <v>1506</v>
      </c>
      <c r="W2460" s="168" t="s">
        <v>1165</v>
      </c>
      <c r="X2460" s="183" t="s">
        <v>1160</v>
      </c>
      <c r="Y2460" s="168" t="s">
        <v>55</v>
      </c>
      <c r="Z2460" s="170">
        <v>2017011000179</v>
      </c>
      <c r="AA2460" s="170" t="s">
        <v>1238</v>
      </c>
      <c r="AB2460" s="169" t="s">
        <v>1179</v>
      </c>
      <c r="AC2460" s="169" t="s">
        <v>1308</v>
      </c>
      <c r="AD2460" s="170">
        <v>3202033</v>
      </c>
      <c r="AE2460" s="169" t="s">
        <v>1341</v>
      </c>
      <c r="AF2460" s="169" t="s">
        <v>1342</v>
      </c>
      <c r="AG2460" s="168" t="s">
        <v>1311</v>
      </c>
      <c r="AH2460" s="192"/>
    </row>
    <row r="2461" spans="1:34" ht="98.25" customHeight="1" x14ac:dyDescent="0.25">
      <c r="A2461" s="192"/>
      <c r="B2461" s="168" t="s">
        <v>1420</v>
      </c>
      <c r="C2461" s="168" t="s">
        <v>1364</v>
      </c>
      <c r="D2461" s="168" t="s">
        <v>1556</v>
      </c>
      <c r="E2461" s="183" t="s">
        <v>1556</v>
      </c>
      <c r="F2461" s="168" t="s">
        <v>1152</v>
      </c>
      <c r="G2461" s="183" t="s">
        <v>1158</v>
      </c>
      <c r="H2461" s="168" t="s">
        <v>1320</v>
      </c>
      <c r="I2461" s="168" t="s">
        <v>1118</v>
      </c>
      <c r="J2461" s="186">
        <v>1225205333</v>
      </c>
      <c r="K2461" s="185" t="s">
        <v>1366</v>
      </c>
      <c r="L2461" s="168" t="s">
        <v>1366</v>
      </c>
      <c r="M2461" s="185" t="s">
        <v>1366</v>
      </c>
      <c r="N2461" s="168" t="s">
        <v>1366</v>
      </c>
      <c r="O2461" s="168" t="s">
        <v>1503</v>
      </c>
      <c r="P2461" s="168" t="s">
        <v>1503</v>
      </c>
      <c r="Q2461" s="168" t="s">
        <v>1159</v>
      </c>
      <c r="R2461" s="168" t="s">
        <v>1159</v>
      </c>
      <c r="S2461" s="168" t="s">
        <v>1159</v>
      </c>
      <c r="T2461" s="168" t="s">
        <v>1159</v>
      </c>
      <c r="U2461" s="168" t="s">
        <v>1215</v>
      </c>
      <c r="V2461" s="168" t="s">
        <v>1506</v>
      </c>
      <c r="W2461" s="168" t="s">
        <v>1165</v>
      </c>
      <c r="X2461" s="168" t="s">
        <v>1160</v>
      </c>
      <c r="Y2461" s="183" t="s">
        <v>55</v>
      </c>
      <c r="Z2461" s="169">
        <v>2017011000179</v>
      </c>
      <c r="AA2461" s="170" t="s">
        <v>1238</v>
      </c>
      <c r="AB2461" s="169" t="s">
        <v>1179</v>
      </c>
      <c r="AC2461" s="169" t="s">
        <v>1308</v>
      </c>
      <c r="AD2461" s="170">
        <v>3202033</v>
      </c>
      <c r="AE2461" s="169" t="s">
        <v>1309</v>
      </c>
      <c r="AF2461" s="171" t="s">
        <v>1310</v>
      </c>
      <c r="AG2461" s="169" t="s">
        <v>1311</v>
      </c>
      <c r="AH2461" s="192"/>
    </row>
    <row r="2462" spans="1:34" ht="98.25" customHeight="1" x14ac:dyDescent="0.25">
      <c r="A2462" s="192"/>
      <c r="B2462" s="168" t="s">
        <v>1420</v>
      </c>
      <c r="C2462" s="168" t="s">
        <v>1364</v>
      </c>
      <c r="D2462" s="168" t="s">
        <v>1556</v>
      </c>
      <c r="E2462" s="183" t="s">
        <v>1556</v>
      </c>
      <c r="F2462" s="168" t="s">
        <v>1152</v>
      </c>
      <c r="G2462" s="183" t="s">
        <v>1158</v>
      </c>
      <c r="H2462" s="168" t="s">
        <v>1320</v>
      </c>
      <c r="I2462" s="168" t="s">
        <v>1118</v>
      </c>
      <c r="J2462" s="186">
        <v>0</v>
      </c>
      <c r="K2462" s="185" t="s">
        <v>1366</v>
      </c>
      <c r="L2462" s="168" t="s">
        <v>1366</v>
      </c>
      <c r="M2462" s="185" t="s">
        <v>1366</v>
      </c>
      <c r="N2462" s="168" t="s">
        <v>1366</v>
      </c>
      <c r="O2462" s="168" t="s">
        <v>1503</v>
      </c>
      <c r="P2462" s="168" t="s">
        <v>1503</v>
      </c>
      <c r="Q2462" s="168" t="s">
        <v>1159</v>
      </c>
      <c r="R2462" s="168" t="s">
        <v>1159</v>
      </c>
      <c r="S2462" s="168" t="s">
        <v>1159</v>
      </c>
      <c r="T2462" s="168" t="s">
        <v>1159</v>
      </c>
      <c r="U2462" s="168" t="s">
        <v>1215</v>
      </c>
      <c r="V2462" s="168" t="s">
        <v>1506</v>
      </c>
      <c r="W2462" s="168" t="s">
        <v>1165</v>
      </c>
      <c r="X2462" s="168" t="s">
        <v>1160</v>
      </c>
      <c r="Y2462" s="183" t="s">
        <v>55</v>
      </c>
      <c r="Z2462" s="169">
        <v>2017011000179</v>
      </c>
      <c r="AA2462" s="170" t="s">
        <v>1238</v>
      </c>
      <c r="AB2462" s="169" t="s">
        <v>1179</v>
      </c>
      <c r="AC2462" s="169" t="s">
        <v>1308</v>
      </c>
      <c r="AD2462" s="170">
        <v>3202033</v>
      </c>
      <c r="AE2462" s="169" t="s">
        <v>1343</v>
      </c>
      <c r="AF2462" s="169" t="s">
        <v>1344</v>
      </c>
      <c r="AG2462" s="169" t="s">
        <v>1311</v>
      </c>
      <c r="AH2462" s="192"/>
    </row>
    <row r="2463" spans="1:34" ht="98.25" customHeight="1" x14ac:dyDescent="0.25">
      <c r="A2463" s="192"/>
      <c r="B2463" s="168" t="s">
        <v>1314</v>
      </c>
      <c r="C2463" s="168" t="s">
        <v>1364</v>
      </c>
      <c r="D2463" s="168" t="s">
        <v>1556</v>
      </c>
      <c r="E2463" s="183" t="s">
        <v>1556</v>
      </c>
      <c r="F2463" s="168" t="s">
        <v>1152</v>
      </c>
      <c r="G2463" s="183" t="s">
        <v>1158</v>
      </c>
      <c r="H2463" s="168" t="s">
        <v>1320</v>
      </c>
      <c r="I2463" s="168" t="s">
        <v>1118</v>
      </c>
      <c r="J2463" s="186">
        <v>0</v>
      </c>
      <c r="K2463" s="185" t="s">
        <v>1366</v>
      </c>
      <c r="L2463" s="168" t="s">
        <v>1366</v>
      </c>
      <c r="M2463" s="185" t="s">
        <v>1366</v>
      </c>
      <c r="N2463" s="168" t="s">
        <v>1366</v>
      </c>
      <c r="O2463" s="168" t="s">
        <v>1133</v>
      </c>
      <c r="P2463" s="168" t="s">
        <v>1503</v>
      </c>
      <c r="Q2463" s="168">
        <v>0</v>
      </c>
      <c r="R2463" s="168">
        <v>0</v>
      </c>
      <c r="S2463" s="168">
        <v>0</v>
      </c>
      <c r="T2463" s="168">
        <v>0</v>
      </c>
      <c r="U2463" s="168" t="s">
        <v>1215</v>
      </c>
      <c r="V2463" s="168" t="s">
        <v>1557</v>
      </c>
      <c r="W2463" s="168" t="s">
        <v>1165</v>
      </c>
      <c r="X2463" s="168" t="s">
        <v>1160</v>
      </c>
      <c r="Y2463" s="183" t="s">
        <v>55</v>
      </c>
      <c r="Z2463" s="169">
        <v>2017011000179</v>
      </c>
      <c r="AA2463" s="170" t="s">
        <v>1238</v>
      </c>
      <c r="AB2463" s="169" t="s">
        <v>1179</v>
      </c>
      <c r="AC2463" s="169" t="s">
        <v>1338</v>
      </c>
      <c r="AD2463" s="169">
        <v>3202035</v>
      </c>
      <c r="AE2463" s="169" t="s">
        <v>1412</v>
      </c>
      <c r="AF2463" s="171" t="s">
        <v>1411</v>
      </c>
      <c r="AG2463" s="169" t="s">
        <v>1311</v>
      </c>
      <c r="AH2463" s="192"/>
    </row>
    <row r="2464" spans="1:34" ht="98.25" customHeight="1" x14ac:dyDescent="0.25">
      <c r="A2464" s="192"/>
      <c r="B2464" s="168" t="s">
        <v>1314</v>
      </c>
      <c r="C2464" s="168" t="s">
        <v>1364</v>
      </c>
      <c r="D2464" s="168" t="s">
        <v>1556</v>
      </c>
      <c r="E2464" s="183" t="s">
        <v>1556</v>
      </c>
      <c r="F2464" s="168" t="s">
        <v>1152</v>
      </c>
      <c r="G2464" s="183" t="s">
        <v>1158</v>
      </c>
      <c r="H2464" s="168" t="s">
        <v>1320</v>
      </c>
      <c r="I2464" s="168" t="s">
        <v>1118</v>
      </c>
      <c r="J2464" s="186">
        <v>0</v>
      </c>
      <c r="K2464" s="185" t="s">
        <v>1366</v>
      </c>
      <c r="L2464" s="168" t="s">
        <v>1366</v>
      </c>
      <c r="M2464" s="185" t="s">
        <v>1366</v>
      </c>
      <c r="N2464" s="168" t="s">
        <v>1366</v>
      </c>
      <c r="O2464" s="168" t="s">
        <v>1133</v>
      </c>
      <c r="P2464" s="168" t="s">
        <v>1503</v>
      </c>
      <c r="Q2464" s="168">
        <v>0</v>
      </c>
      <c r="R2464" s="168">
        <v>0</v>
      </c>
      <c r="S2464" s="168">
        <v>0</v>
      </c>
      <c r="T2464" s="168">
        <v>0</v>
      </c>
      <c r="U2464" s="168" t="s">
        <v>1215</v>
      </c>
      <c r="V2464" s="168" t="s">
        <v>1557</v>
      </c>
      <c r="W2464" s="168" t="s">
        <v>1165</v>
      </c>
      <c r="X2464" s="168" t="s">
        <v>1160</v>
      </c>
      <c r="Y2464" s="183" t="s">
        <v>55</v>
      </c>
      <c r="Z2464" s="169">
        <v>2017011000179</v>
      </c>
      <c r="AA2464" s="170" t="s">
        <v>1238</v>
      </c>
      <c r="AB2464" s="169" t="s">
        <v>1179</v>
      </c>
      <c r="AC2464" s="169" t="s">
        <v>1338</v>
      </c>
      <c r="AD2464" s="169">
        <v>3202035</v>
      </c>
      <c r="AE2464" s="169" t="s">
        <v>1345</v>
      </c>
      <c r="AF2464" s="171" t="s">
        <v>1346</v>
      </c>
      <c r="AG2464" s="169" t="s">
        <v>1311</v>
      </c>
      <c r="AH2464" s="192"/>
    </row>
    <row r="2465" spans="1:34" ht="98.25" customHeight="1" x14ac:dyDescent="0.25">
      <c r="A2465" s="192"/>
      <c r="B2465" s="168" t="s">
        <v>1314</v>
      </c>
      <c r="C2465" s="168" t="s">
        <v>1364</v>
      </c>
      <c r="D2465" s="168" t="s">
        <v>1556</v>
      </c>
      <c r="E2465" s="183" t="s">
        <v>1556</v>
      </c>
      <c r="F2465" s="168" t="s">
        <v>1152</v>
      </c>
      <c r="G2465" s="183" t="s">
        <v>1158</v>
      </c>
      <c r="H2465" s="168" t="s">
        <v>1320</v>
      </c>
      <c r="I2465" s="168" t="s">
        <v>1118</v>
      </c>
      <c r="J2465" s="186">
        <v>0</v>
      </c>
      <c r="K2465" s="185" t="s">
        <v>1366</v>
      </c>
      <c r="L2465" s="168" t="s">
        <v>1366</v>
      </c>
      <c r="M2465" s="185" t="s">
        <v>1366</v>
      </c>
      <c r="N2465" s="168" t="s">
        <v>1366</v>
      </c>
      <c r="O2465" s="168" t="s">
        <v>1133</v>
      </c>
      <c r="P2465" s="168" t="s">
        <v>1503</v>
      </c>
      <c r="Q2465" s="168">
        <v>0</v>
      </c>
      <c r="R2465" s="168">
        <v>0</v>
      </c>
      <c r="S2465" s="168">
        <v>0</v>
      </c>
      <c r="T2465" s="168">
        <v>0</v>
      </c>
      <c r="U2465" s="168" t="s">
        <v>1215</v>
      </c>
      <c r="V2465" s="168" t="s">
        <v>1557</v>
      </c>
      <c r="W2465" s="168" t="s">
        <v>1165</v>
      </c>
      <c r="X2465" s="168" t="s">
        <v>1160</v>
      </c>
      <c r="Y2465" s="183" t="s">
        <v>55</v>
      </c>
      <c r="Z2465" s="169">
        <v>2017011000179</v>
      </c>
      <c r="AA2465" s="170" t="s">
        <v>1238</v>
      </c>
      <c r="AB2465" s="169" t="s">
        <v>1179</v>
      </c>
      <c r="AC2465" s="169" t="s">
        <v>1338</v>
      </c>
      <c r="AD2465" s="169">
        <v>3202035</v>
      </c>
      <c r="AE2465" s="169" t="s">
        <v>1339</v>
      </c>
      <c r="AF2465" s="171" t="s">
        <v>1340</v>
      </c>
      <c r="AG2465" s="169" t="s">
        <v>1311</v>
      </c>
      <c r="AH2465" s="192"/>
    </row>
    <row r="2466" spans="1:34" ht="98.25" customHeight="1" x14ac:dyDescent="0.25">
      <c r="A2466" s="192"/>
      <c r="B2466" s="168" t="s">
        <v>1314</v>
      </c>
      <c r="C2466" s="168" t="s">
        <v>1364</v>
      </c>
      <c r="D2466" s="168" t="s">
        <v>1556</v>
      </c>
      <c r="E2466" s="183" t="s">
        <v>1556</v>
      </c>
      <c r="F2466" s="168" t="s">
        <v>1152</v>
      </c>
      <c r="G2466" s="183" t="s">
        <v>1158</v>
      </c>
      <c r="H2466" s="168" t="s">
        <v>1320</v>
      </c>
      <c r="I2466" s="168" t="s">
        <v>1118</v>
      </c>
      <c r="J2466" s="186">
        <v>3500000</v>
      </c>
      <c r="K2466" s="185" t="s">
        <v>1366</v>
      </c>
      <c r="L2466" s="168" t="s">
        <v>1366</v>
      </c>
      <c r="M2466" s="185" t="s">
        <v>1366</v>
      </c>
      <c r="N2466" s="168" t="s">
        <v>1366</v>
      </c>
      <c r="O2466" s="168">
        <v>0</v>
      </c>
      <c r="P2466" s="168">
        <v>0</v>
      </c>
      <c r="Q2466" s="168" t="s">
        <v>1171</v>
      </c>
      <c r="R2466" s="168" t="s">
        <v>1334</v>
      </c>
      <c r="S2466" s="168">
        <v>0</v>
      </c>
      <c r="T2466" s="168">
        <v>0</v>
      </c>
      <c r="U2466" s="168" t="s">
        <v>1215</v>
      </c>
      <c r="V2466" s="168" t="s">
        <v>1557</v>
      </c>
      <c r="W2466" s="168" t="s">
        <v>1165</v>
      </c>
      <c r="X2466" s="168" t="s">
        <v>1160</v>
      </c>
      <c r="Y2466" s="183" t="s">
        <v>55</v>
      </c>
      <c r="Z2466" s="169">
        <v>2017011000179</v>
      </c>
      <c r="AA2466" s="170" t="s">
        <v>1238</v>
      </c>
      <c r="AB2466" s="169" t="s">
        <v>1166</v>
      </c>
      <c r="AC2466" s="169" t="s">
        <v>1167</v>
      </c>
      <c r="AD2466" s="170">
        <v>3202032</v>
      </c>
      <c r="AE2466" s="170" t="s">
        <v>1217</v>
      </c>
      <c r="AF2466" s="169" t="s">
        <v>1289</v>
      </c>
      <c r="AG2466" s="169" t="s">
        <v>1147</v>
      </c>
      <c r="AH2466" s="192"/>
    </row>
    <row r="2467" spans="1:34" ht="98.25" customHeight="1" x14ac:dyDescent="0.25">
      <c r="A2467" s="192"/>
      <c r="B2467" s="168" t="s">
        <v>1314</v>
      </c>
      <c r="C2467" s="168" t="s">
        <v>1364</v>
      </c>
      <c r="D2467" s="168" t="s">
        <v>1556</v>
      </c>
      <c r="E2467" s="183" t="s">
        <v>1556</v>
      </c>
      <c r="F2467" s="168" t="s">
        <v>1152</v>
      </c>
      <c r="G2467" s="183" t="s">
        <v>1158</v>
      </c>
      <c r="H2467" s="168" t="s">
        <v>1320</v>
      </c>
      <c r="I2467" s="168" t="s">
        <v>1118</v>
      </c>
      <c r="J2467" s="186">
        <v>60000000</v>
      </c>
      <c r="K2467" s="185" t="s">
        <v>1366</v>
      </c>
      <c r="L2467" s="168" t="s">
        <v>1366</v>
      </c>
      <c r="M2467" s="185" t="s">
        <v>1366</v>
      </c>
      <c r="N2467" s="168" t="s">
        <v>1366</v>
      </c>
      <c r="O2467" s="168">
        <v>0</v>
      </c>
      <c r="P2467" s="168">
        <v>0</v>
      </c>
      <c r="Q2467" s="168" t="s">
        <v>1171</v>
      </c>
      <c r="R2467" s="168" t="s">
        <v>1334</v>
      </c>
      <c r="S2467" s="168">
        <v>0</v>
      </c>
      <c r="T2467" s="168">
        <v>0</v>
      </c>
      <c r="U2467" s="168" t="s">
        <v>1215</v>
      </c>
      <c r="V2467" s="168" t="s">
        <v>1557</v>
      </c>
      <c r="W2467" s="168" t="s">
        <v>1165</v>
      </c>
      <c r="X2467" s="168" t="s">
        <v>1160</v>
      </c>
      <c r="Y2467" s="183" t="s">
        <v>55</v>
      </c>
      <c r="Z2467" s="169">
        <v>2017011000179</v>
      </c>
      <c r="AA2467" s="170" t="s">
        <v>1238</v>
      </c>
      <c r="AB2467" s="169" t="s">
        <v>1166</v>
      </c>
      <c r="AC2467" s="169" t="s">
        <v>1167</v>
      </c>
      <c r="AD2467" s="170">
        <v>3202032</v>
      </c>
      <c r="AE2467" s="170" t="s">
        <v>1217</v>
      </c>
      <c r="AF2467" s="169" t="s">
        <v>1289</v>
      </c>
      <c r="AG2467" s="169" t="s">
        <v>1150</v>
      </c>
      <c r="AH2467" s="192"/>
    </row>
    <row r="2468" spans="1:34" ht="98.25" customHeight="1" x14ac:dyDescent="0.25">
      <c r="A2468" s="192"/>
      <c r="B2468" s="168" t="s">
        <v>1314</v>
      </c>
      <c r="C2468" s="168" t="s">
        <v>1364</v>
      </c>
      <c r="D2468" s="168" t="s">
        <v>1556</v>
      </c>
      <c r="E2468" s="183" t="s">
        <v>1556</v>
      </c>
      <c r="F2468" s="168" t="s">
        <v>1152</v>
      </c>
      <c r="G2468" s="183" t="s">
        <v>1158</v>
      </c>
      <c r="H2468" s="168" t="s">
        <v>1320</v>
      </c>
      <c r="I2468" s="168" t="s">
        <v>1118</v>
      </c>
      <c r="J2468" s="186">
        <v>4000000</v>
      </c>
      <c r="K2468" s="185" t="s">
        <v>1366</v>
      </c>
      <c r="L2468" s="168" t="s">
        <v>1366</v>
      </c>
      <c r="M2468" s="185" t="s">
        <v>1366</v>
      </c>
      <c r="N2468" s="168" t="s">
        <v>1366</v>
      </c>
      <c r="O2468" s="168">
        <v>0</v>
      </c>
      <c r="P2468" s="168">
        <v>0</v>
      </c>
      <c r="Q2468" s="168" t="s">
        <v>1171</v>
      </c>
      <c r="R2468" s="168" t="s">
        <v>1334</v>
      </c>
      <c r="S2468" s="168">
        <v>0</v>
      </c>
      <c r="T2468" s="168">
        <v>0</v>
      </c>
      <c r="U2468" s="168" t="s">
        <v>1215</v>
      </c>
      <c r="V2468" s="168" t="s">
        <v>1557</v>
      </c>
      <c r="W2468" s="168" t="s">
        <v>1165</v>
      </c>
      <c r="X2468" s="168" t="s">
        <v>1160</v>
      </c>
      <c r="Y2468" s="183" t="s">
        <v>55</v>
      </c>
      <c r="Z2468" s="169">
        <v>2017011000179</v>
      </c>
      <c r="AA2468" s="170" t="s">
        <v>1238</v>
      </c>
      <c r="AB2468" s="169" t="s">
        <v>1166</v>
      </c>
      <c r="AC2468" s="169" t="s">
        <v>1173</v>
      </c>
      <c r="AD2468" s="169">
        <v>3202031</v>
      </c>
      <c r="AE2468" s="170" t="s">
        <v>1174</v>
      </c>
      <c r="AF2468" s="171" t="s">
        <v>1249</v>
      </c>
      <c r="AG2468" s="169" t="s">
        <v>1147</v>
      </c>
      <c r="AH2468" s="192"/>
    </row>
    <row r="2469" spans="1:34" ht="98.25" customHeight="1" x14ac:dyDescent="0.25">
      <c r="A2469" s="192"/>
      <c r="B2469" s="168" t="s">
        <v>1314</v>
      </c>
      <c r="C2469" s="168" t="s">
        <v>1364</v>
      </c>
      <c r="D2469" s="168" t="s">
        <v>1556</v>
      </c>
      <c r="E2469" s="183" t="s">
        <v>1556</v>
      </c>
      <c r="F2469" s="168" t="s">
        <v>1223</v>
      </c>
      <c r="G2469" s="183" t="s">
        <v>1312</v>
      </c>
      <c r="H2469" s="168" t="s">
        <v>1117</v>
      </c>
      <c r="I2469" s="168" t="s">
        <v>1118</v>
      </c>
      <c r="J2469" s="186">
        <v>9348024</v>
      </c>
      <c r="K2469" s="185" t="s">
        <v>1159</v>
      </c>
      <c r="L2469" s="168" t="s">
        <v>1159</v>
      </c>
      <c r="M2469" s="185" t="s">
        <v>1159</v>
      </c>
      <c r="N2469" s="168"/>
      <c r="O2469" s="168" t="s">
        <v>1159</v>
      </c>
      <c r="P2469" s="168" t="s">
        <v>1159</v>
      </c>
      <c r="Q2469" s="168" t="s">
        <v>1171</v>
      </c>
      <c r="R2469" s="168" t="s">
        <v>1334</v>
      </c>
      <c r="S2469" s="168" t="s">
        <v>1159</v>
      </c>
      <c r="T2469" s="168" t="s">
        <v>1159</v>
      </c>
      <c r="U2469" s="168" t="s">
        <v>1215</v>
      </c>
      <c r="V2469" s="168" t="s">
        <v>1559</v>
      </c>
      <c r="W2469" s="168" t="s">
        <v>1165</v>
      </c>
      <c r="X2469" s="168" t="s">
        <v>1160</v>
      </c>
      <c r="Y2469" s="183" t="s">
        <v>55</v>
      </c>
      <c r="Z2469" s="169">
        <v>2017011000179</v>
      </c>
      <c r="AA2469" s="170" t="s">
        <v>1238</v>
      </c>
      <c r="AB2469" s="169" t="s">
        <v>1166</v>
      </c>
      <c r="AC2469" s="169" t="s">
        <v>1269</v>
      </c>
      <c r="AD2469" s="169">
        <v>3202005</v>
      </c>
      <c r="AE2469" s="170" t="s">
        <v>1273</v>
      </c>
      <c r="AF2469" s="171" t="s">
        <v>1274</v>
      </c>
      <c r="AG2469" s="169" t="s">
        <v>1147</v>
      </c>
      <c r="AH2469" s="192"/>
    </row>
    <row r="2470" spans="1:34" ht="98.25" customHeight="1" x14ac:dyDescent="0.25">
      <c r="A2470" s="192"/>
      <c r="B2470" s="168" t="s">
        <v>1314</v>
      </c>
      <c r="C2470" s="168" t="s">
        <v>1364</v>
      </c>
      <c r="D2470" s="168" t="s">
        <v>1556</v>
      </c>
      <c r="E2470" s="183" t="s">
        <v>1556</v>
      </c>
      <c r="F2470" s="168" t="s">
        <v>1223</v>
      </c>
      <c r="G2470" s="183" t="s">
        <v>1312</v>
      </c>
      <c r="H2470" s="168" t="s">
        <v>1117</v>
      </c>
      <c r="I2470" s="168" t="s">
        <v>1118</v>
      </c>
      <c r="J2470" s="186">
        <v>0</v>
      </c>
      <c r="K2470" s="185"/>
      <c r="L2470" s="168"/>
      <c r="M2470" s="185"/>
      <c r="N2470" s="168"/>
      <c r="O2470" s="168" t="s">
        <v>1159</v>
      </c>
      <c r="P2470" s="168" t="s">
        <v>1159</v>
      </c>
      <c r="Q2470" s="168" t="s">
        <v>1171</v>
      </c>
      <c r="R2470" s="168" t="s">
        <v>1334</v>
      </c>
      <c r="S2470" s="168" t="s">
        <v>1159</v>
      </c>
      <c r="T2470" s="168" t="s">
        <v>1159</v>
      </c>
      <c r="U2470" s="168" t="s">
        <v>1215</v>
      </c>
      <c r="V2470" s="168" t="s">
        <v>1559</v>
      </c>
      <c r="W2470" s="168" t="s">
        <v>1165</v>
      </c>
      <c r="X2470" s="168" t="s">
        <v>1160</v>
      </c>
      <c r="Y2470" s="183" t="s">
        <v>55</v>
      </c>
      <c r="Z2470" s="169">
        <v>2017011000179</v>
      </c>
      <c r="AA2470" s="170" t="s">
        <v>1238</v>
      </c>
      <c r="AB2470" s="169" t="s">
        <v>1166</v>
      </c>
      <c r="AC2470" s="169" t="s">
        <v>1269</v>
      </c>
      <c r="AD2470" s="169">
        <v>3202005</v>
      </c>
      <c r="AE2470" s="170" t="s">
        <v>1273</v>
      </c>
      <c r="AF2470" s="171" t="s">
        <v>1274</v>
      </c>
      <c r="AG2470" s="169" t="s">
        <v>1151</v>
      </c>
      <c r="AH2470" s="192"/>
    </row>
    <row r="2471" spans="1:34" ht="98.25" customHeight="1" x14ac:dyDescent="0.25">
      <c r="A2471" s="192"/>
      <c r="B2471" s="168" t="s">
        <v>1314</v>
      </c>
      <c r="C2471" s="168" t="s">
        <v>1364</v>
      </c>
      <c r="D2471" s="168" t="s">
        <v>1556</v>
      </c>
      <c r="E2471" s="183" t="s">
        <v>1556</v>
      </c>
      <c r="F2471" s="168" t="s">
        <v>1152</v>
      </c>
      <c r="G2471" s="183" t="s">
        <v>1158</v>
      </c>
      <c r="H2471" s="168" t="s">
        <v>1320</v>
      </c>
      <c r="I2471" s="168" t="s">
        <v>1118</v>
      </c>
      <c r="J2471" s="186">
        <v>3294667</v>
      </c>
      <c r="K2471" s="185"/>
      <c r="L2471" s="168"/>
      <c r="M2471" s="185"/>
      <c r="N2471" s="168"/>
      <c r="O2471" s="168"/>
      <c r="P2471" s="168"/>
      <c r="Q2471" s="168" t="s">
        <v>1171</v>
      </c>
      <c r="R2471" s="168" t="s">
        <v>1334</v>
      </c>
      <c r="S2471" s="168"/>
      <c r="T2471" s="168"/>
      <c r="U2471" s="168" t="s">
        <v>1215</v>
      </c>
      <c r="V2471" s="168" t="s">
        <v>1557</v>
      </c>
      <c r="W2471" s="168" t="s">
        <v>1165</v>
      </c>
      <c r="X2471" s="168" t="s">
        <v>1160</v>
      </c>
      <c r="Y2471" s="183" t="s">
        <v>55</v>
      </c>
      <c r="Z2471" s="169">
        <v>2017011000179</v>
      </c>
      <c r="AA2471" s="170" t="s">
        <v>1238</v>
      </c>
      <c r="AB2471" s="169" t="s">
        <v>1166</v>
      </c>
      <c r="AC2471" s="169" t="s">
        <v>1269</v>
      </c>
      <c r="AD2471" s="169">
        <v>3202005</v>
      </c>
      <c r="AE2471" s="170" t="s">
        <v>1273</v>
      </c>
      <c r="AF2471" s="171" t="s">
        <v>1274</v>
      </c>
      <c r="AG2471" s="169" t="s">
        <v>1151</v>
      </c>
      <c r="AH2471" s="192"/>
    </row>
    <row r="2472" spans="1:34" ht="98.25" customHeight="1" x14ac:dyDescent="0.25">
      <c r="A2472" s="192"/>
      <c r="B2472" s="168" t="s">
        <v>1314</v>
      </c>
      <c r="C2472" s="168" t="s">
        <v>1364</v>
      </c>
      <c r="D2472" s="168" t="s">
        <v>1556</v>
      </c>
      <c r="E2472" s="183" t="s">
        <v>1556</v>
      </c>
      <c r="F2472" s="168" t="s">
        <v>1223</v>
      </c>
      <c r="G2472" s="183" t="s">
        <v>1312</v>
      </c>
      <c r="H2472" s="168" t="s">
        <v>1117</v>
      </c>
      <c r="I2472" s="168" t="s">
        <v>1118</v>
      </c>
      <c r="J2472" s="186">
        <v>6901116</v>
      </c>
      <c r="K2472" s="185"/>
      <c r="L2472" s="168"/>
      <c r="M2472" s="185"/>
      <c r="N2472" s="168"/>
      <c r="O2472" s="168"/>
      <c r="P2472" s="168"/>
      <c r="Q2472" s="168" t="s">
        <v>1171</v>
      </c>
      <c r="R2472" s="168" t="s">
        <v>1334</v>
      </c>
      <c r="S2472" s="168"/>
      <c r="T2472" s="168"/>
      <c r="U2472" s="168" t="s">
        <v>1215</v>
      </c>
      <c r="V2472" s="168" t="s">
        <v>1559</v>
      </c>
      <c r="W2472" s="168" t="s">
        <v>1165</v>
      </c>
      <c r="X2472" s="168" t="s">
        <v>1160</v>
      </c>
      <c r="Y2472" s="183" t="s">
        <v>55</v>
      </c>
      <c r="Z2472" s="169">
        <v>2017011000179</v>
      </c>
      <c r="AA2472" s="170" t="s">
        <v>1238</v>
      </c>
      <c r="AB2472" s="169" t="s">
        <v>1166</v>
      </c>
      <c r="AC2472" s="169" t="s">
        <v>1269</v>
      </c>
      <c r="AD2472" s="169">
        <v>3202005</v>
      </c>
      <c r="AE2472" s="170" t="s">
        <v>1273</v>
      </c>
      <c r="AF2472" s="171" t="s">
        <v>1274</v>
      </c>
      <c r="AG2472" s="169" t="s">
        <v>1192</v>
      </c>
      <c r="AH2472" s="192"/>
    </row>
    <row r="2473" spans="1:34" ht="98.25" customHeight="1" x14ac:dyDescent="0.25">
      <c r="A2473" s="192"/>
      <c r="B2473" s="168" t="s">
        <v>1314</v>
      </c>
      <c r="C2473" s="168" t="s">
        <v>1364</v>
      </c>
      <c r="D2473" s="168" t="s">
        <v>1556</v>
      </c>
      <c r="E2473" s="183" t="s">
        <v>1556</v>
      </c>
      <c r="F2473" s="168" t="s">
        <v>1324</v>
      </c>
      <c r="G2473" s="183" t="s">
        <v>1325</v>
      </c>
      <c r="H2473" s="168" t="s">
        <v>1326</v>
      </c>
      <c r="I2473" s="168" t="s">
        <v>1118</v>
      </c>
      <c r="J2473" s="186">
        <v>115488857</v>
      </c>
      <c r="K2473" s="185"/>
      <c r="L2473" s="168"/>
      <c r="M2473" s="185"/>
      <c r="N2473" s="168"/>
      <c r="O2473" s="168" t="s">
        <v>1133</v>
      </c>
      <c r="P2473" s="168" t="s">
        <v>1327</v>
      </c>
      <c r="Q2473" s="168" t="s">
        <v>1171</v>
      </c>
      <c r="R2473" s="168" t="s">
        <v>1334</v>
      </c>
      <c r="S2473" s="168"/>
      <c r="T2473" s="168"/>
      <c r="U2473" s="168"/>
      <c r="V2473" s="168"/>
      <c r="W2473" s="168" t="s">
        <v>1165</v>
      </c>
      <c r="X2473" s="168" t="s">
        <v>1160</v>
      </c>
      <c r="Y2473" s="183" t="s">
        <v>1328</v>
      </c>
      <c r="Z2473" s="169">
        <v>2022011000088</v>
      </c>
      <c r="AA2473" s="170" t="s">
        <v>1329</v>
      </c>
      <c r="AB2473" s="169" t="s">
        <v>1330</v>
      </c>
      <c r="AC2473" s="169" t="s">
        <v>1269</v>
      </c>
      <c r="AD2473" s="169">
        <v>3202005</v>
      </c>
      <c r="AE2473" s="170" t="s">
        <v>1331</v>
      </c>
      <c r="AF2473" s="171" t="s">
        <v>1349</v>
      </c>
      <c r="AG2473" s="169" t="s">
        <v>1350</v>
      </c>
      <c r="AH2473" s="192"/>
    </row>
    <row r="2474" spans="1:34" ht="98.25" customHeight="1" x14ac:dyDescent="0.25">
      <c r="A2474" s="192"/>
      <c r="B2474" s="168" t="s">
        <v>1314</v>
      </c>
      <c r="C2474" s="168" t="s">
        <v>1364</v>
      </c>
      <c r="D2474" s="168" t="s">
        <v>1556</v>
      </c>
      <c r="E2474" s="183" t="s">
        <v>1556</v>
      </c>
      <c r="F2474" s="168" t="s">
        <v>1324</v>
      </c>
      <c r="G2474" s="183" t="s">
        <v>1325</v>
      </c>
      <c r="H2474" s="168" t="s">
        <v>1326</v>
      </c>
      <c r="I2474" s="168" t="s">
        <v>1118</v>
      </c>
      <c r="J2474" s="186">
        <v>52531424</v>
      </c>
      <c r="K2474" s="185"/>
      <c r="L2474" s="168"/>
      <c r="M2474" s="185"/>
      <c r="N2474" s="168"/>
      <c r="O2474" s="168" t="s">
        <v>1133</v>
      </c>
      <c r="P2474" s="168" t="s">
        <v>1327</v>
      </c>
      <c r="Q2474" s="168" t="s">
        <v>1171</v>
      </c>
      <c r="R2474" s="168" t="s">
        <v>1334</v>
      </c>
      <c r="S2474" s="168"/>
      <c r="T2474" s="168"/>
      <c r="U2474" s="168"/>
      <c r="V2474" s="168"/>
      <c r="W2474" s="168" t="s">
        <v>1165</v>
      </c>
      <c r="X2474" s="168" t="s">
        <v>1160</v>
      </c>
      <c r="Y2474" s="183" t="s">
        <v>1328</v>
      </c>
      <c r="Z2474" s="169">
        <v>2022011000088</v>
      </c>
      <c r="AA2474" s="170" t="s">
        <v>1329</v>
      </c>
      <c r="AB2474" s="169" t="s">
        <v>1330</v>
      </c>
      <c r="AC2474" s="169" t="s">
        <v>1269</v>
      </c>
      <c r="AD2474" s="169">
        <v>3202005</v>
      </c>
      <c r="AE2474" s="170" t="s">
        <v>1331</v>
      </c>
      <c r="AF2474" s="171" t="s">
        <v>1332</v>
      </c>
      <c r="AG2474" s="169" t="s">
        <v>1128</v>
      </c>
      <c r="AH2474" s="192"/>
    </row>
    <row r="2475" spans="1:34" ht="98.25" customHeight="1" x14ac:dyDescent="0.25">
      <c r="A2475" s="192"/>
      <c r="B2475" s="168" t="s">
        <v>1314</v>
      </c>
      <c r="C2475" s="168" t="s">
        <v>1364</v>
      </c>
      <c r="D2475" s="168" t="s">
        <v>1556</v>
      </c>
      <c r="E2475" s="183" t="s">
        <v>1556</v>
      </c>
      <c r="F2475" s="168" t="s">
        <v>1324</v>
      </c>
      <c r="G2475" s="183" t="s">
        <v>1325</v>
      </c>
      <c r="H2475" s="168" t="s">
        <v>1326</v>
      </c>
      <c r="I2475" s="168" t="s">
        <v>1118</v>
      </c>
      <c r="J2475" s="186">
        <v>20000000</v>
      </c>
      <c r="K2475" s="185"/>
      <c r="L2475" s="168"/>
      <c r="M2475" s="185"/>
      <c r="N2475" s="168"/>
      <c r="O2475" s="168" t="s">
        <v>1133</v>
      </c>
      <c r="P2475" s="168" t="s">
        <v>1327</v>
      </c>
      <c r="Q2475" s="168" t="s">
        <v>1171</v>
      </c>
      <c r="R2475" s="168" t="s">
        <v>1334</v>
      </c>
      <c r="S2475" s="168"/>
      <c r="T2475" s="168"/>
      <c r="U2475" s="168"/>
      <c r="V2475" s="168"/>
      <c r="W2475" s="168" t="s">
        <v>1165</v>
      </c>
      <c r="X2475" s="168" t="s">
        <v>1160</v>
      </c>
      <c r="Y2475" s="183" t="s">
        <v>1328</v>
      </c>
      <c r="Z2475" s="169">
        <v>2022011000088</v>
      </c>
      <c r="AA2475" s="170" t="s">
        <v>1329</v>
      </c>
      <c r="AB2475" s="169" t="s">
        <v>1330</v>
      </c>
      <c r="AC2475" s="169" t="s">
        <v>1269</v>
      </c>
      <c r="AD2475" s="169">
        <v>3202005</v>
      </c>
      <c r="AE2475" s="170" t="s">
        <v>1331</v>
      </c>
      <c r="AF2475" s="171" t="s">
        <v>1349</v>
      </c>
      <c r="AG2475" s="169" t="s">
        <v>1350</v>
      </c>
      <c r="AH2475" s="192"/>
    </row>
    <row r="2476" spans="1:34" ht="98.25" customHeight="1" x14ac:dyDescent="0.25">
      <c r="A2476" s="192"/>
      <c r="B2476" s="168" t="s">
        <v>1314</v>
      </c>
      <c r="C2476" s="168" t="s">
        <v>1364</v>
      </c>
      <c r="D2476" s="168" t="s">
        <v>1556</v>
      </c>
      <c r="E2476" s="183" t="s">
        <v>1556</v>
      </c>
      <c r="F2476" s="168" t="s">
        <v>1116</v>
      </c>
      <c r="G2476" s="183" t="s">
        <v>1158</v>
      </c>
      <c r="H2476" s="168" t="s">
        <v>1117</v>
      </c>
      <c r="I2476" s="168" t="s">
        <v>1118</v>
      </c>
      <c r="J2476" s="184">
        <v>46649023</v>
      </c>
      <c r="K2476" s="185"/>
      <c r="L2476" s="168"/>
      <c r="M2476" s="185"/>
      <c r="N2476" s="168"/>
      <c r="O2476" s="168" t="s">
        <v>1133</v>
      </c>
      <c r="P2476" s="168" t="s">
        <v>1558</v>
      </c>
      <c r="Q2476" s="168"/>
      <c r="R2476" s="168"/>
      <c r="S2476" s="168"/>
      <c r="T2476" s="168"/>
      <c r="U2476" s="168" t="s">
        <v>1215</v>
      </c>
      <c r="V2476" s="168" t="s">
        <v>1557</v>
      </c>
      <c r="W2476" s="168" t="s">
        <v>1119</v>
      </c>
      <c r="X2476" s="168" t="s">
        <v>1160</v>
      </c>
      <c r="Y2476" s="183" t="s">
        <v>363</v>
      </c>
      <c r="Z2476" s="169">
        <v>2019011000081</v>
      </c>
      <c r="AA2476" s="170" t="s">
        <v>1161</v>
      </c>
      <c r="AB2476" s="169" t="s">
        <v>1120</v>
      </c>
      <c r="AC2476" s="169" t="s">
        <v>606</v>
      </c>
      <c r="AD2476" s="169">
        <v>3299060</v>
      </c>
      <c r="AE2476" s="170" t="s">
        <v>1135</v>
      </c>
      <c r="AF2476" s="171" t="s">
        <v>607</v>
      </c>
      <c r="AG2476" s="169" t="s">
        <v>1128</v>
      </c>
      <c r="AH2476" s="192"/>
    </row>
    <row r="2477" spans="1:34" ht="98.25" customHeight="1" x14ac:dyDescent="0.25">
      <c r="A2477" s="192"/>
      <c r="B2477" s="168" t="s">
        <v>1314</v>
      </c>
      <c r="C2477" s="168" t="s">
        <v>1364</v>
      </c>
      <c r="D2477" s="168" t="s">
        <v>1560</v>
      </c>
      <c r="E2477" s="183" t="s">
        <v>1560</v>
      </c>
      <c r="F2477" s="168" t="s">
        <v>1116</v>
      </c>
      <c r="G2477" s="183" t="s">
        <v>1158</v>
      </c>
      <c r="H2477" s="168" t="s">
        <v>1117</v>
      </c>
      <c r="I2477" s="168" t="s">
        <v>1118</v>
      </c>
      <c r="J2477" s="184">
        <v>29653346</v>
      </c>
      <c r="K2477" s="185"/>
      <c r="L2477" s="168"/>
      <c r="M2477" s="185">
        <v>19768895.919999998</v>
      </c>
      <c r="N2477" s="168">
        <v>65821</v>
      </c>
      <c r="O2477" s="168" t="s">
        <v>1133</v>
      </c>
      <c r="P2477" s="168" t="s">
        <v>1513</v>
      </c>
      <c r="Q2477" s="168"/>
      <c r="R2477" s="168" t="s">
        <v>1366</v>
      </c>
      <c r="S2477" s="168"/>
      <c r="T2477" s="168" t="s">
        <v>1366</v>
      </c>
      <c r="U2477" s="168" t="s">
        <v>1215</v>
      </c>
      <c r="V2477" s="168" t="s">
        <v>1561</v>
      </c>
      <c r="W2477" s="168" t="s">
        <v>1165</v>
      </c>
      <c r="X2477" s="183" t="s">
        <v>1160</v>
      </c>
      <c r="Y2477" s="168" t="s">
        <v>55</v>
      </c>
      <c r="Z2477" s="170">
        <v>2017011000179</v>
      </c>
      <c r="AA2477" s="170" t="s">
        <v>1238</v>
      </c>
      <c r="AB2477" s="169" t="s">
        <v>1166</v>
      </c>
      <c r="AC2477" s="169" t="s">
        <v>1167</v>
      </c>
      <c r="AD2477" s="170">
        <v>3202032</v>
      </c>
      <c r="AE2477" s="169" t="s">
        <v>1217</v>
      </c>
      <c r="AF2477" s="169" t="s">
        <v>1289</v>
      </c>
      <c r="AG2477" s="168" t="s">
        <v>1151</v>
      </c>
      <c r="AH2477" s="192"/>
    </row>
    <row r="2478" spans="1:34" ht="98.25" customHeight="1" x14ac:dyDescent="0.25">
      <c r="A2478" s="192"/>
      <c r="B2478" s="168" t="s">
        <v>1314</v>
      </c>
      <c r="C2478" s="168" t="s">
        <v>1364</v>
      </c>
      <c r="D2478" s="168" t="s">
        <v>1560</v>
      </c>
      <c r="E2478" s="183" t="s">
        <v>1560</v>
      </c>
      <c r="F2478" s="168" t="s">
        <v>1116</v>
      </c>
      <c r="G2478" s="183" t="s">
        <v>1158</v>
      </c>
      <c r="H2478" s="168" t="s">
        <v>1117</v>
      </c>
      <c r="I2478" s="168" t="s">
        <v>1118</v>
      </c>
      <c r="J2478" s="184">
        <v>24930053.199999999</v>
      </c>
      <c r="K2478" s="185"/>
      <c r="L2478" s="168"/>
      <c r="M2478" s="185"/>
      <c r="N2478" s="168"/>
      <c r="O2478" s="168" t="s">
        <v>1133</v>
      </c>
      <c r="P2478" s="168" t="s">
        <v>1513</v>
      </c>
      <c r="Q2478" s="168"/>
      <c r="R2478" s="168" t="s">
        <v>1366</v>
      </c>
      <c r="S2478" s="168"/>
      <c r="T2478" s="168" t="s">
        <v>1366</v>
      </c>
      <c r="U2478" s="168" t="s">
        <v>1215</v>
      </c>
      <c r="V2478" s="168" t="s">
        <v>1561</v>
      </c>
      <c r="W2478" s="168" t="s">
        <v>1165</v>
      </c>
      <c r="X2478" s="183" t="s">
        <v>1160</v>
      </c>
      <c r="Y2478" s="168" t="s">
        <v>55</v>
      </c>
      <c r="Z2478" s="170">
        <v>2017011000179</v>
      </c>
      <c r="AA2478" s="170" t="s">
        <v>1238</v>
      </c>
      <c r="AB2478" s="169" t="s">
        <v>1166</v>
      </c>
      <c r="AC2478" s="169" t="s">
        <v>1167</v>
      </c>
      <c r="AD2478" s="170">
        <v>3202032</v>
      </c>
      <c r="AE2478" s="169" t="s">
        <v>1217</v>
      </c>
      <c r="AF2478" s="169" t="s">
        <v>1289</v>
      </c>
      <c r="AG2478" s="168" t="s">
        <v>1128</v>
      </c>
      <c r="AH2478" s="192"/>
    </row>
    <row r="2479" spans="1:34" ht="98.25" customHeight="1" x14ac:dyDescent="0.25">
      <c r="A2479" s="192"/>
      <c r="B2479" s="168" t="s">
        <v>1314</v>
      </c>
      <c r="C2479" s="168" t="s">
        <v>1364</v>
      </c>
      <c r="D2479" s="168" t="s">
        <v>1560</v>
      </c>
      <c r="E2479" s="183" t="s">
        <v>1560</v>
      </c>
      <c r="F2479" s="168" t="s">
        <v>1116</v>
      </c>
      <c r="G2479" s="183" t="s">
        <v>1158</v>
      </c>
      <c r="H2479" s="168" t="s">
        <v>1117</v>
      </c>
      <c r="I2479" s="168" t="s">
        <v>1118</v>
      </c>
      <c r="J2479" s="184">
        <v>67877220.609999999</v>
      </c>
      <c r="K2479" s="185">
        <v>13997521.4</v>
      </c>
      <c r="L2479" s="168" t="s">
        <v>1562</v>
      </c>
      <c r="M2479" s="185"/>
      <c r="N2479" s="168"/>
      <c r="O2479" s="168" t="s">
        <v>1133</v>
      </c>
      <c r="P2479" s="168" t="s">
        <v>1513</v>
      </c>
      <c r="Q2479" s="168"/>
      <c r="R2479" s="168" t="s">
        <v>1366</v>
      </c>
      <c r="S2479" s="168"/>
      <c r="T2479" s="168" t="s">
        <v>1366</v>
      </c>
      <c r="U2479" s="168" t="s">
        <v>1215</v>
      </c>
      <c r="V2479" s="168" t="s">
        <v>1561</v>
      </c>
      <c r="W2479" s="168" t="s">
        <v>1165</v>
      </c>
      <c r="X2479" s="183" t="s">
        <v>1160</v>
      </c>
      <c r="Y2479" s="168" t="s">
        <v>55</v>
      </c>
      <c r="Z2479" s="170">
        <v>2017011000179</v>
      </c>
      <c r="AA2479" s="170" t="s">
        <v>1238</v>
      </c>
      <c r="AB2479" s="169" t="s">
        <v>1166</v>
      </c>
      <c r="AC2479" s="169" t="s">
        <v>1167</v>
      </c>
      <c r="AD2479" s="170">
        <v>3202032</v>
      </c>
      <c r="AE2479" s="169" t="s">
        <v>1217</v>
      </c>
      <c r="AF2479" s="169" t="s">
        <v>1289</v>
      </c>
      <c r="AG2479" s="168" t="s">
        <v>1128</v>
      </c>
      <c r="AH2479" s="192"/>
    </row>
    <row r="2480" spans="1:34" ht="98.25" customHeight="1" x14ac:dyDescent="0.25">
      <c r="A2480" s="192"/>
      <c r="B2480" s="168" t="s">
        <v>1314</v>
      </c>
      <c r="C2480" s="168" t="s">
        <v>1364</v>
      </c>
      <c r="D2480" s="168" t="s">
        <v>1560</v>
      </c>
      <c r="E2480" s="183" t="s">
        <v>1560</v>
      </c>
      <c r="F2480" s="168" t="s">
        <v>1223</v>
      </c>
      <c r="G2480" s="183" t="s">
        <v>1312</v>
      </c>
      <c r="H2480" s="168" t="s">
        <v>1117</v>
      </c>
      <c r="I2480" s="168" t="s">
        <v>1118</v>
      </c>
      <c r="J2480" s="184">
        <v>400000</v>
      </c>
      <c r="K2480" s="185"/>
      <c r="L2480" s="168"/>
      <c r="M2480" s="185"/>
      <c r="N2480" s="168"/>
      <c r="O2480" s="168" t="s">
        <v>1133</v>
      </c>
      <c r="P2480" s="168" t="s">
        <v>1513</v>
      </c>
      <c r="Q2480" s="168"/>
      <c r="R2480" s="168" t="s">
        <v>1366</v>
      </c>
      <c r="S2480" s="168"/>
      <c r="T2480" s="168" t="s">
        <v>1366</v>
      </c>
      <c r="U2480" s="168" t="s">
        <v>1215</v>
      </c>
      <c r="V2480" s="168" t="s">
        <v>1561</v>
      </c>
      <c r="W2480" s="168" t="s">
        <v>1165</v>
      </c>
      <c r="X2480" s="183" t="s">
        <v>1160</v>
      </c>
      <c r="Y2480" s="168" t="s">
        <v>55</v>
      </c>
      <c r="Z2480" s="170">
        <v>2017011000179</v>
      </c>
      <c r="AA2480" s="170" t="s">
        <v>1238</v>
      </c>
      <c r="AB2480" s="169" t="s">
        <v>1166</v>
      </c>
      <c r="AC2480" s="169" t="s">
        <v>1167</v>
      </c>
      <c r="AD2480" s="170">
        <v>3202032</v>
      </c>
      <c r="AE2480" s="169" t="s">
        <v>1217</v>
      </c>
      <c r="AF2480" s="169" t="s">
        <v>1289</v>
      </c>
      <c r="AG2480" s="168" t="s">
        <v>1126</v>
      </c>
      <c r="AH2480" s="192"/>
    </row>
    <row r="2481" spans="1:34" ht="98.25" customHeight="1" x14ac:dyDescent="0.25">
      <c r="A2481" s="192"/>
      <c r="B2481" s="168" t="s">
        <v>1314</v>
      </c>
      <c r="C2481" s="168" t="s">
        <v>1364</v>
      </c>
      <c r="D2481" s="168" t="s">
        <v>1560</v>
      </c>
      <c r="E2481" s="183" t="s">
        <v>1560</v>
      </c>
      <c r="F2481" s="168" t="s">
        <v>1223</v>
      </c>
      <c r="G2481" s="183" t="s">
        <v>1312</v>
      </c>
      <c r="H2481" s="168" t="s">
        <v>1117</v>
      </c>
      <c r="I2481" s="168" t="s">
        <v>1118</v>
      </c>
      <c r="J2481" s="184">
        <v>500000</v>
      </c>
      <c r="K2481" s="185"/>
      <c r="L2481" s="168"/>
      <c r="M2481" s="185"/>
      <c r="N2481" s="168"/>
      <c r="O2481" s="168" t="s">
        <v>1133</v>
      </c>
      <c r="P2481" s="168" t="s">
        <v>1513</v>
      </c>
      <c r="Q2481" s="168"/>
      <c r="R2481" s="168" t="s">
        <v>1366</v>
      </c>
      <c r="S2481" s="168"/>
      <c r="T2481" s="168" t="s">
        <v>1366</v>
      </c>
      <c r="U2481" s="168" t="s">
        <v>1215</v>
      </c>
      <c r="V2481" s="168" t="s">
        <v>1561</v>
      </c>
      <c r="W2481" s="168" t="s">
        <v>1165</v>
      </c>
      <c r="X2481" s="183" t="s">
        <v>1160</v>
      </c>
      <c r="Y2481" s="168" t="s">
        <v>55</v>
      </c>
      <c r="Z2481" s="170">
        <v>2017011000179</v>
      </c>
      <c r="AA2481" s="170" t="s">
        <v>1238</v>
      </c>
      <c r="AB2481" s="169" t="s">
        <v>1166</v>
      </c>
      <c r="AC2481" s="169" t="s">
        <v>1167</v>
      </c>
      <c r="AD2481" s="170">
        <v>3202032</v>
      </c>
      <c r="AE2481" s="169" t="s">
        <v>1217</v>
      </c>
      <c r="AF2481" s="169" t="s">
        <v>1289</v>
      </c>
      <c r="AG2481" s="168" t="s">
        <v>1124</v>
      </c>
      <c r="AH2481" s="192"/>
    </row>
    <row r="2482" spans="1:34" ht="98.25" customHeight="1" x14ac:dyDescent="0.25">
      <c r="A2482" s="192"/>
      <c r="B2482" s="168" t="s">
        <v>1314</v>
      </c>
      <c r="C2482" s="168" t="s">
        <v>1364</v>
      </c>
      <c r="D2482" s="168" t="s">
        <v>1560</v>
      </c>
      <c r="E2482" s="183" t="s">
        <v>1560</v>
      </c>
      <c r="F2482" s="168" t="s">
        <v>1393</v>
      </c>
      <c r="G2482" s="183" t="s">
        <v>1312</v>
      </c>
      <c r="H2482" s="168" t="s">
        <v>1117</v>
      </c>
      <c r="I2482" s="168" t="s">
        <v>1118</v>
      </c>
      <c r="J2482" s="184">
        <v>12510000</v>
      </c>
      <c r="K2482" s="185"/>
      <c r="L2482" s="168"/>
      <c r="M2482" s="185">
        <v>7210000</v>
      </c>
      <c r="N2482" s="168">
        <v>70321</v>
      </c>
      <c r="O2482" s="168" t="s">
        <v>1133</v>
      </c>
      <c r="P2482" s="168" t="s">
        <v>1513</v>
      </c>
      <c r="Q2482" s="168"/>
      <c r="R2482" s="168" t="s">
        <v>1366</v>
      </c>
      <c r="S2482" s="168"/>
      <c r="T2482" s="168" t="s">
        <v>1366</v>
      </c>
      <c r="U2482" s="168" t="s">
        <v>1215</v>
      </c>
      <c r="V2482" s="168" t="s">
        <v>1561</v>
      </c>
      <c r="W2482" s="168" t="s">
        <v>1165</v>
      </c>
      <c r="X2482" s="183" t="s">
        <v>1160</v>
      </c>
      <c r="Y2482" s="168" t="s">
        <v>55</v>
      </c>
      <c r="Z2482" s="170">
        <v>2017011000179</v>
      </c>
      <c r="AA2482" s="170" t="s">
        <v>1238</v>
      </c>
      <c r="AB2482" s="169" t="s">
        <v>1166</v>
      </c>
      <c r="AC2482" s="169" t="s">
        <v>1167</v>
      </c>
      <c r="AD2482" s="170">
        <v>3202032</v>
      </c>
      <c r="AE2482" s="169" t="s">
        <v>1217</v>
      </c>
      <c r="AF2482" s="169" t="s">
        <v>1289</v>
      </c>
      <c r="AG2482" s="168" t="s">
        <v>1147</v>
      </c>
      <c r="AH2482" s="192"/>
    </row>
    <row r="2483" spans="1:34" ht="98.25" customHeight="1" x14ac:dyDescent="0.25">
      <c r="A2483" s="192"/>
      <c r="B2483" s="168" t="s">
        <v>1314</v>
      </c>
      <c r="C2483" s="168" t="s">
        <v>1364</v>
      </c>
      <c r="D2483" s="168" t="s">
        <v>1560</v>
      </c>
      <c r="E2483" s="183" t="s">
        <v>1560</v>
      </c>
      <c r="F2483" s="168" t="s">
        <v>1393</v>
      </c>
      <c r="G2483" s="183" t="s">
        <v>1312</v>
      </c>
      <c r="H2483" s="168" t="s">
        <v>1117</v>
      </c>
      <c r="I2483" s="168" t="s">
        <v>1118</v>
      </c>
      <c r="J2483" s="184">
        <v>38700000</v>
      </c>
      <c r="K2483" s="185"/>
      <c r="L2483" s="168"/>
      <c r="M2483" s="185">
        <v>22271041.100000001</v>
      </c>
      <c r="N2483" s="168">
        <v>70321</v>
      </c>
      <c r="O2483" s="168" t="s">
        <v>1133</v>
      </c>
      <c r="P2483" s="168" t="s">
        <v>1513</v>
      </c>
      <c r="Q2483" s="168"/>
      <c r="R2483" s="168" t="s">
        <v>1366</v>
      </c>
      <c r="S2483" s="168"/>
      <c r="T2483" s="168" t="s">
        <v>1366</v>
      </c>
      <c r="U2483" s="168" t="s">
        <v>1215</v>
      </c>
      <c r="V2483" s="168" t="s">
        <v>1561</v>
      </c>
      <c r="W2483" s="168" t="s">
        <v>1165</v>
      </c>
      <c r="X2483" s="183" t="s">
        <v>1160</v>
      </c>
      <c r="Y2483" s="168" t="s">
        <v>55</v>
      </c>
      <c r="Z2483" s="170">
        <v>2017011000179</v>
      </c>
      <c r="AA2483" s="170" t="s">
        <v>1238</v>
      </c>
      <c r="AB2483" s="169" t="s">
        <v>1166</v>
      </c>
      <c r="AC2483" s="169" t="s">
        <v>1167</v>
      </c>
      <c r="AD2483" s="170">
        <v>3202032</v>
      </c>
      <c r="AE2483" s="169" t="s">
        <v>1217</v>
      </c>
      <c r="AF2483" s="169" t="s">
        <v>1289</v>
      </c>
      <c r="AG2483" s="168" t="s">
        <v>1150</v>
      </c>
      <c r="AH2483" s="192"/>
    </row>
    <row r="2484" spans="1:34" ht="98.25" customHeight="1" x14ac:dyDescent="0.25">
      <c r="A2484" s="192"/>
      <c r="B2484" s="168" t="s">
        <v>1314</v>
      </c>
      <c r="C2484" s="168" t="s">
        <v>1364</v>
      </c>
      <c r="D2484" s="168" t="s">
        <v>1560</v>
      </c>
      <c r="E2484" s="183" t="s">
        <v>1560</v>
      </c>
      <c r="F2484" s="168" t="s">
        <v>1116</v>
      </c>
      <c r="G2484" s="183" t="s">
        <v>1158</v>
      </c>
      <c r="H2484" s="168" t="s">
        <v>1117</v>
      </c>
      <c r="I2484" s="168" t="s">
        <v>1118</v>
      </c>
      <c r="J2484" s="184">
        <v>15344405.84</v>
      </c>
      <c r="K2484" s="185"/>
      <c r="L2484" s="168"/>
      <c r="M2484" s="185"/>
      <c r="N2484" s="168"/>
      <c r="O2484" s="168" t="s">
        <v>1133</v>
      </c>
      <c r="P2484" s="168" t="s">
        <v>1513</v>
      </c>
      <c r="Q2484" s="168"/>
      <c r="R2484" s="168"/>
      <c r="S2484" s="168"/>
      <c r="T2484" s="168"/>
      <c r="U2484" s="168" t="s">
        <v>1215</v>
      </c>
      <c r="V2484" s="168" t="s">
        <v>1561</v>
      </c>
      <c r="W2484" s="168" t="s">
        <v>1165</v>
      </c>
      <c r="X2484" s="183" t="s">
        <v>1160</v>
      </c>
      <c r="Y2484" s="168" t="s">
        <v>55</v>
      </c>
      <c r="Z2484" s="170">
        <v>2017011000179</v>
      </c>
      <c r="AA2484" s="170" t="s">
        <v>1238</v>
      </c>
      <c r="AB2484" s="169" t="s">
        <v>1166</v>
      </c>
      <c r="AC2484" s="169" t="s">
        <v>1173</v>
      </c>
      <c r="AD2484" s="170">
        <v>3202031</v>
      </c>
      <c r="AE2484" s="169" t="s">
        <v>1174</v>
      </c>
      <c r="AF2484" s="169" t="s">
        <v>1249</v>
      </c>
      <c r="AG2484" s="168" t="s">
        <v>1151</v>
      </c>
      <c r="AH2484" s="192"/>
    </row>
    <row r="2485" spans="1:34" ht="98.25" customHeight="1" x14ac:dyDescent="0.25">
      <c r="A2485" s="192"/>
      <c r="B2485" s="168" t="s">
        <v>1314</v>
      </c>
      <c r="C2485" s="168" t="s">
        <v>1364</v>
      </c>
      <c r="D2485" s="168" t="s">
        <v>1560</v>
      </c>
      <c r="E2485" s="183" t="s">
        <v>1560</v>
      </c>
      <c r="F2485" s="168" t="s">
        <v>1116</v>
      </c>
      <c r="G2485" s="183" t="s">
        <v>1158</v>
      </c>
      <c r="H2485" s="168" t="s">
        <v>1117</v>
      </c>
      <c r="I2485" s="168" t="s">
        <v>1118</v>
      </c>
      <c r="J2485" s="184">
        <v>30453478.68</v>
      </c>
      <c r="K2485" s="185"/>
      <c r="L2485" s="168"/>
      <c r="M2485" s="185"/>
      <c r="N2485" s="168"/>
      <c r="O2485" s="168" t="s">
        <v>1133</v>
      </c>
      <c r="P2485" s="168" t="s">
        <v>1513</v>
      </c>
      <c r="Q2485" s="168"/>
      <c r="R2485" s="168"/>
      <c r="S2485" s="168"/>
      <c r="T2485" s="168"/>
      <c r="U2485" s="168" t="s">
        <v>1215</v>
      </c>
      <c r="V2485" s="168" t="s">
        <v>1561</v>
      </c>
      <c r="W2485" s="168" t="s">
        <v>1165</v>
      </c>
      <c r="X2485" s="183" t="s">
        <v>1160</v>
      </c>
      <c r="Y2485" s="168" t="s">
        <v>55</v>
      </c>
      <c r="Z2485" s="170">
        <v>2017011000179</v>
      </c>
      <c r="AA2485" s="170" t="s">
        <v>1238</v>
      </c>
      <c r="AB2485" s="169" t="s">
        <v>1166</v>
      </c>
      <c r="AC2485" s="169" t="s">
        <v>1173</v>
      </c>
      <c r="AD2485" s="170">
        <v>3202031</v>
      </c>
      <c r="AE2485" s="169" t="s">
        <v>1174</v>
      </c>
      <c r="AF2485" s="169" t="s">
        <v>1249</v>
      </c>
      <c r="AG2485" s="168" t="s">
        <v>1151</v>
      </c>
      <c r="AH2485" s="192"/>
    </row>
    <row r="2486" spans="1:34" ht="98.25" customHeight="1" x14ac:dyDescent="0.25">
      <c r="A2486" s="192"/>
      <c r="B2486" s="168" t="s">
        <v>1314</v>
      </c>
      <c r="C2486" s="168" t="s">
        <v>1364</v>
      </c>
      <c r="D2486" s="168" t="s">
        <v>1560</v>
      </c>
      <c r="E2486" s="183" t="s">
        <v>1560</v>
      </c>
      <c r="F2486" s="168" t="s">
        <v>1116</v>
      </c>
      <c r="G2486" s="183" t="s">
        <v>1158</v>
      </c>
      <c r="H2486" s="168" t="s">
        <v>1117</v>
      </c>
      <c r="I2486" s="168" t="s">
        <v>1118</v>
      </c>
      <c r="J2486" s="184">
        <v>40901165.5</v>
      </c>
      <c r="K2486" s="185"/>
      <c r="L2486" s="168"/>
      <c r="M2486" s="185"/>
      <c r="N2486" s="168"/>
      <c r="O2486" s="168" t="s">
        <v>1133</v>
      </c>
      <c r="P2486" s="168" t="s">
        <v>1513</v>
      </c>
      <c r="Q2486" s="168"/>
      <c r="R2486" s="168"/>
      <c r="S2486" s="168"/>
      <c r="T2486" s="168"/>
      <c r="U2486" s="168" t="s">
        <v>1215</v>
      </c>
      <c r="V2486" s="168" t="s">
        <v>1561</v>
      </c>
      <c r="W2486" s="168" t="s">
        <v>1165</v>
      </c>
      <c r="X2486" s="183" t="s">
        <v>1160</v>
      </c>
      <c r="Y2486" s="168" t="s">
        <v>55</v>
      </c>
      <c r="Z2486" s="170">
        <v>2017011000179</v>
      </c>
      <c r="AA2486" s="170" t="s">
        <v>1238</v>
      </c>
      <c r="AB2486" s="169" t="s">
        <v>1166</v>
      </c>
      <c r="AC2486" s="169" t="s">
        <v>1173</v>
      </c>
      <c r="AD2486" s="170">
        <v>3202031</v>
      </c>
      <c r="AE2486" s="169" t="s">
        <v>1174</v>
      </c>
      <c r="AF2486" s="169" t="s">
        <v>1249</v>
      </c>
      <c r="AG2486" s="168" t="s">
        <v>1128</v>
      </c>
      <c r="AH2486" s="192"/>
    </row>
    <row r="2487" spans="1:34" ht="98.25" customHeight="1" x14ac:dyDescent="0.25">
      <c r="A2487" s="192"/>
      <c r="B2487" s="168" t="s">
        <v>1314</v>
      </c>
      <c r="C2487" s="168" t="s">
        <v>1364</v>
      </c>
      <c r="D2487" s="168" t="s">
        <v>1560</v>
      </c>
      <c r="E2487" s="183" t="s">
        <v>1560</v>
      </c>
      <c r="F2487" s="168" t="s">
        <v>1116</v>
      </c>
      <c r="G2487" s="183" t="s">
        <v>1158</v>
      </c>
      <c r="H2487" s="168" t="s">
        <v>1117</v>
      </c>
      <c r="I2487" s="168" t="s">
        <v>1118</v>
      </c>
      <c r="J2487" s="184">
        <v>42035476.399999999</v>
      </c>
      <c r="K2487" s="185"/>
      <c r="L2487" s="168"/>
      <c r="M2487" s="185"/>
      <c r="N2487" s="168"/>
      <c r="O2487" s="168" t="s">
        <v>1133</v>
      </c>
      <c r="P2487" s="168" t="s">
        <v>1513</v>
      </c>
      <c r="Q2487" s="168"/>
      <c r="R2487" s="168"/>
      <c r="S2487" s="168"/>
      <c r="T2487" s="168"/>
      <c r="U2487" s="168" t="s">
        <v>1215</v>
      </c>
      <c r="V2487" s="168" t="s">
        <v>1561</v>
      </c>
      <c r="W2487" s="168" t="s">
        <v>1165</v>
      </c>
      <c r="X2487" s="183" t="s">
        <v>1160</v>
      </c>
      <c r="Y2487" s="168" t="s">
        <v>55</v>
      </c>
      <c r="Z2487" s="170">
        <v>2017011000179</v>
      </c>
      <c r="AA2487" s="170" t="s">
        <v>1238</v>
      </c>
      <c r="AB2487" s="169" t="s">
        <v>1166</v>
      </c>
      <c r="AC2487" s="169" t="s">
        <v>1173</v>
      </c>
      <c r="AD2487" s="170">
        <v>3202031</v>
      </c>
      <c r="AE2487" s="169" t="s">
        <v>1174</v>
      </c>
      <c r="AF2487" s="169" t="s">
        <v>1249</v>
      </c>
      <c r="AG2487" s="168" t="s">
        <v>1128</v>
      </c>
      <c r="AH2487" s="192"/>
    </row>
    <row r="2488" spans="1:34" ht="98.25" customHeight="1" x14ac:dyDescent="0.25">
      <c r="A2488" s="192"/>
      <c r="B2488" s="168" t="s">
        <v>1314</v>
      </c>
      <c r="C2488" s="168" t="s">
        <v>1364</v>
      </c>
      <c r="D2488" s="168" t="s">
        <v>1560</v>
      </c>
      <c r="E2488" s="183" t="s">
        <v>1560</v>
      </c>
      <c r="F2488" s="168" t="s">
        <v>1223</v>
      </c>
      <c r="G2488" s="183" t="s">
        <v>1312</v>
      </c>
      <c r="H2488" s="168" t="s">
        <v>1117</v>
      </c>
      <c r="I2488" s="168" t="s">
        <v>1118</v>
      </c>
      <c r="J2488" s="184">
        <v>500000</v>
      </c>
      <c r="K2488" s="185"/>
      <c r="L2488" s="168"/>
      <c r="M2488" s="185"/>
      <c r="N2488" s="168"/>
      <c r="O2488" s="168" t="s">
        <v>1133</v>
      </c>
      <c r="P2488" s="168" t="s">
        <v>1513</v>
      </c>
      <c r="Q2488" s="168"/>
      <c r="R2488" s="168"/>
      <c r="S2488" s="168"/>
      <c r="T2488" s="168"/>
      <c r="U2488" s="168" t="s">
        <v>1215</v>
      </c>
      <c r="V2488" s="168" t="s">
        <v>1561</v>
      </c>
      <c r="W2488" s="168" t="s">
        <v>1165</v>
      </c>
      <c r="X2488" s="183" t="s">
        <v>1160</v>
      </c>
      <c r="Y2488" s="168" t="s">
        <v>55</v>
      </c>
      <c r="Z2488" s="170">
        <v>2017011000179</v>
      </c>
      <c r="AA2488" s="170" t="s">
        <v>1238</v>
      </c>
      <c r="AB2488" s="169" t="s">
        <v>1166</v>
      </c>
      <c r="AC2488" s="169" t="s">
        <v>1173</v>
      </c>
      <c r="AD2488" s="170">
        <v>3202031</v>
      </c>
      <c r="AE2488" s="169" t="s">
        <v>1174</v>
      </c>
      <c r="AF2488" s="169" t="s">
        <v>1249</v>
      </c>
      <c r="AG2488" s="168" t="s">
        <v>1124</v>
      </c>
      <c r="AH2488" s="192"/>
    </row>
    <row r="2489" spans="1:34" ht="98.25" customHeight="1" x14ac:dyDescent="0.25">
      <c r="A2489" s="192"/>
      <c r="B2489" s="168" t="s">
        <v>1314</v>
      </c>
      <c r="C2489" s="168" t="s">
        <v>1364</v>
      </c>
      <c r="D2489" s="168" t="s">
        <v>1560</v>
      </c>
      <c r="E2489" s="183" t="s">
        <v>1560</v>
      </c>
      <c r="F2489" s="168" t="s">
        <v>1223</v>
      </c>
      <c r="G2489" s="183" t="s">
        <v>1312</v>
      </c>
      <c r="H2489" s="168" t="s">
        <v>1117</v>
      </c>
      <c r="I2489" s="168" t="s">
        <v>1118</v>
      </c>
      <c r="J2489" s="184">
        <v>500000</v>
      </c>
      <c r="K2489" s="185"/>
      <c r="L2489" s="168"/>
      <c r="M2489" s="185"/>
      <c r="N2489" s="168"/>
      <c r="O2489" s="168" t="s">
        <v>1133</v>
      </c>
      <c r="P2489" s="168" t="s">
        <v>1513</v>
      </c>
      <c r="Q2489" s="168"/>
      <c r="R2489" s="168"/>
      <c r="S2489" s="168"/>
      <c r="T2489" s="168"/>
      <c r="U2489" s="168" t="s">
        <v>1215</v>
      </c>
      <c r="V2489" s="168" t="s">
        <v>1561</v>
      </c>
      <c r="W2489" s="168" t="s">
        <v>1165</v>
      </c>
      <c r="X2489" s="183" t="s">
        <v>1160</v>
      </c>
      <c r="Y2489" s="168" t="s">
        <v>55</v>
      </c>
      <c r="Z2489" s="170">
        <v>2017011000179</v>
      </c>
      <c r="AA2489" s="170" t="s">
        <v>1238</v>
      </c>
      <c r="AB2489" s="169" t="s">
        <v>1166</v>
      </c>
      <c r="AC2489" s="169" t="s">
        <v>1173</v>
      </c>
      <c r="AD2489" s="170">
        <v>3202031</v>
      </c>
      <c r="AE2489" s="169" t="s">
        <v>1174</v>
      </c>
      <c r="AF2489" s="169" t="s">
        <v>1249</v>
      </c>
      <c r="AG2489" s="168" t="s">
        <v>1126</v>
      </c>
      <c r="AH2489" s="192"/>
    </row>
    <row r="2490" spans="1:34" ht="98.25" customHeight="1" x14ac:dyDescent="0.25">
      <c r="A2490" s="192"/>
      <c r="B2490" s="168" t="s">
        <v>1314</v>
      </c>
      <c r="C2490" s="168" t="s">
        <v>1364</v>
      </c>
      <c r="D2490" s="168" t="s">
        <v>1560</v>
      </c>
      <c r="E2490" s="183" t="s">
        <v>1560</v>
      </c>
      <c r="F2490" s="168" t="s">
        <v>1223</v>
      </c>
      <c r="G2490" s="183" t="s">
        <v>1312</v>
      </c>
      <c r="H2490" s="168" t="s">
        <v>1117</v>
      </c>
      <c r="I2490" s="168" t="s">
        <v>1515</v>
      </c>
      <c r="J2490" s="184">
        <v>0</v>
      </c>
      <c r="K2490" s="185"/>
      <c r="L2490" s="168"/>
      <c r="M2490" s="185"/>
      <c r="N2490" s="168"/>
      <c r="O2490" s="168" t="s">
        <v>1133</v>
      </c>
      <c r="P2490" s="168" t="s">
        <v>1513</v>
      </c>
      <c r="Q2490" s="168"/>
      <c r="R2490" s="168"/>
      <c r="S2490" s="168"/>
      <c r="T2490" s="168"/>
      <c r="U2490" s="168" t="s">
        <v>1215</v>
      </c>
      <c r="V2490" s="168" t="s">
        <v>1561</v>
      </c>
      <c r="W2490" s="168" t="s">
        <v>1165</v>
      </c>
      <c r="X2490" s="183" t="s">
        <v>1160</v>
      </c>
      <c r="Y2490" s="168" t="s">
        <v>55</v>
      </c>
      <c r="Z2490" s="170">
        <v>2017011000179</v>
      </c>
      <c r="AA2490" s="170" t="s">
        <v>1238</v>
      </c>
      <c r="AB2490" s="169" t="s">
        <v>1166</v>
      </c>
      <c r="AC2490" s="169" t="s">
        <v>1269</v>
      </c>
      <c r="AD2490" s="170">
        <v>3202005</v>
      </c>
      <c r="AE2490" s="169" t="s">
        <v>1270</v>
      </c>
      <c r="AF2490" s="169" t="s">
        <v>1272</v>
      </c>
      <c r="AG2490" s="168" t="s">
        <v>1208</v>
      </c>
      <c r="AH2490" s="192"/>
    </row>
    <row r="2491" spans="1:34" ht="98.25" customHeight="1" x14ac:dyDescent="0.25">
      <c r="A2491" s="192"/>
      <c r="B2491" s="168" t="s">
        <v>1314</v>
      </c>
      <c r="C2491" s="168" t="s">
        <v>1364</v>
      </c>
      <c r="D2491" s="168" t="s">
        <v>1560</v>
      </c>
      <c r="E2491" s="183" t="s">
        <v>1560</v>
      </c>
      <c r="F2491" s="168" t="s">
        <v>1116</v>
      </c>
      <c r="G2491" s="183" t="s">
        <v>1158</v>
      </c>
      <c r="H2491" s="168" t="s">
        <v>1117</v>
      </c>
      <c r="I2491" s="168" t="s">
        <v>1118</v>
      </c>
      <c r="J2491" s="184">
        <v>40901165.5</v>
      </c>
      <c r="K2491" s="185"/>
      <c r="L2491" s="168"/>
      <c r="M2491" s="185"/>
      <c r="N2491" s="168"/>
      <c r="O2491" s="168" t="s">
        <v>1133</v>
      </c>
      <c r="P2491" s="168" t="s">
        <v>1513</v>
      </c>
      <c r="Q2491" s="168"/>
      <c r="R2491" s="168"/>
      <c r="S2491" s="168"/>
      <c r="T2491" s="168"/>
      <c r="U2491" s="168" t="s">
        <v>1215</v>
      </c>
      <c r="V2491" s="168" t="s">
        <v>1561</v>
      </c>
      <c r="W2491" s="168" t="s">
        <v>1165</v>
      </c>
      <c r="X2491" s="183" t="s">
        <v>1160</v>
      </c>
      <c r="Y2491" s="168" t="s">
        <v>55</v>
      </c>
      <c r="Z2491" s="170">
        <v>2017011000179</v>
      </c>
      <c r="AA2491" s="170" t="s">
        <v>1238</v>
      </c>
      <c r="AB2491" s="169" t="s">
        <v>1224</v>
      </c>
      <c r="AC2491" s="169" t="s">
        <v>1275</v>
      </c>
      <c r="AD2491" s="170">
        <v>3202014</v>
      </c>
      <c r="AE2491" s="169" t="s">
        <v>1278</v>
      </c>
      <c r="AF2491" s="169" t="s">
        <v>1279</v>
      </c>
      <c r="AG2491" s="168" t="s">
        <v>1128</v>
      </c>
      <c r="AH2491" s="192"/>
    </row>
    <row r="2492" spans="1:34" ht="98.25" customHeight="1" x14ac:dyDescent="0.25">
      <c r="A2492" s="192"/>
      <c r="B2492" s="168" t="s">
        <v>1314</v>
      </c>
      <c r="C2492" s="168" t="s">
        <v>1364</v>
      </c>
      <c r="D2492" s="168" t="s">
        <v>1560</v>
      </c>
      <c r="E2492" s="183" t="s">
        <v>1560</v>
      </c>
      <c r="F2492" s="168" t="s">
        <v>1116</v>
      </c>
      <c r="G2492" s="183" t="s">
        <v>1158</v>
      </c>
      <c r="H2492" s="168" t="s">
        <v>1117</v>
      </c>
      <c r="I2492" s="168" t="s">
        <v>1118</v>
      </c>
      <c r="J2492" s="184">
        <v>36216031.899999999</v>
      </c>
      <c r="K2492" s="185"/>
      <c r="L2492" s="168"/>
      <c r="M2492" s="185"/>
      <c r="N2492" s="168"/>
      <c r="O2492" s="168" t="s">
        <v>1133</v>
      </c>
      <c r="P2492" s="168" t="s">
        <v>1513</v>
      </c>
      <c r="Q2492" s="168"/>
      <c r="R2492" s="168"/>
      <c r="S2492" s="168"/>
      <c r="T2492" s="168"/>
      <c r="U2492" s="168" t="s">
        <v>1215</v>
      </c>
      <c r="V2492" s="168" t="s">
        <v>1561</v>
      </c>
      <c r="W2492" s="168" t="s">
        <v>1165</v>
      </c>
      <c r="X2492" s="183" t="s">
        <v>1160</v>
      </c>
      <c r="Y2492" s="168" t="s">
        <v>55</v>
      </c>
      <c r="Z2492" s="170">
        <v>2017011000179</v>
      </c>
      <c r="AA2492" s="170" t="s">
        <v>1238</v>
      </c>
      <c r="AB2492" s="169" t="s">
        <v>1224</v>
      </c>
      <c r="AC2492" s="169" t="s">
        <v>1280</v>
      </c>
      <c r="AD2492" s="170">
        <v>3202004</v>
      </c>
      <c r="AE2492" s="169" t="s">
        <v>1281</v>
      </c>
      <c r="AF2492" s="169" t="s">
        <v>1318</v>
      </c>
      <c r="AG2492" s="168" t="s">
        <v>1128</v>
      </c>
      <c r="AH2492" s="192"/>
    </row>
    <row r="2493" spans="1:34" ht="98.25" customHeight="1" x14ac:dyDescent="0.25">
      <c r="A2493" s="192"/>
      <c r="B2493" s="168" t="s">
        <v>1314</v>
      </c>
      <c r="C2493" s="168" t="s">
        <v>1364</v>
      </c>
      <c r="D2493" s="168" t="s">
        <v>1560</v>
      </c>
      <c r="E2493" s="183" t="s">
        <v>1560</v>
      </c>
      <c r="F2493" s="168" t="s">
        <v>1223</v>
      </c>
      <c r="G2493" s="183" t="s">
        <v>1312</v>
      </c>
      <c r="H2493" s="168" t="s">
        <v>1117</v>
      </c>
      <c r="I2493" s="168" t="s">
        <v>1118</v>
      </c>
      <c r="J2493" s="184">
        <v>420504.86528073001</v>
      </c>
      <c r="K2493" s="185"/>
      <c r="L2493" s="168"/>
      <c r="M2493" s="185"/>
      <c r="N2493" s="168"/>
      <c r="O2493" s="168" t="s">
        <v>1133</v>
      </c>
      <c r="P2493" s="168" t="s">
        <v>1513</v>
      </c>
      <c r="Q2493" s="168"/>
      <c r="R2493" s="168"/>
      <c r="S2493" s="168"/>
      <c r="T2493" s="168"/>
      <c r="U2493" s="168" t="s">
        <v>1215</v>
      </c>
      <c r="V2493" s="168" t="s">
        <v>1561</v>
      </c>
      <c r="W2493" s="168" t="s">
        <v>1165</v>
      </c>
      <c r="X2493" s="183" t="s">
        <v>1160</v>
      </c>
      <c r="Y2493" s="168" t="s">
        <v>55</v>
      </c>
      <c r="Z2493" s="170">
        <v>2017011000179</v>
      </c>
      <c r="AA2493" s="170" t="s">
        <v>1238</v>
      </c>
      <c r="AB2493" s="169" t="s">
        <v>1224</v>
      </c>
      <c r="AC2493" s="169" t="s">
        <v>1280</v>
      </c>
      <c r="AD2493" s="170">
        <v>3202004</v>
      </c>
      <c r="AE2493" s="169" t="s">
        <v>1281</v>
      </c>
      <c r="AF2493" s="169" t="s">
        <v>1282</v>
      </c>
      <c r="AG2493" s="168" t="s">
        <v>1124</v>
      </c>
      <c r="AH2493" s="192"/>
    </row>
    <row r="2494" spans="1:34" ht="98.25" customHeight="1" x14ac:dyDescent="0.25">
      <c r="A2494" s="192"/>
      <c r="B2494" s="168" t="s">
        <v>1314</v>
      </c>
      <c r="C2494" s="168" t="s">
        <v>1364</v>
      </c>
      <c r="D2494" s="168" t="s">
        <v>1560</v>
      </c>
      <c r="E2494" s="183" t="s">
        <v>1560</v>
      </c>
      <c r="F2494" s="168" t="s">
        <v>1223</v>
      </c>
      <c r="G2494" s="183" t="s">
        <v>1312</v>
      </c>
      <c r="H2494" s="168" t="s">
        <v>1117</v>
      </c>
      <c r="I2494" s="168" t="s">
        <v>1118</v>
      </c>
      <c r="J2494" s="184">
        <v>500000</v>
      </c>
      <c r="K2494" s="185"/>
      <c r="L2494" s="168"/>
      <c r="M2494" s="185"/>
      <c r="N2494" s="168"/>
      <c r="O2494" s="168" t="s">
        <v>1133</v>
      </c>
      <c r="P2494" s="168" t="s">
        <v>1513</v>
      </c>
      <c r="Q2494" s="168"/>
      <c r="R2494" s="168"/>
      <c r="S2494" s="168"/>
      <c r="T2494" s="168"/>
      <c r="U2494" s="168" t="s">
        <v>1215</v>
      </c>
      <c r="V2494" s="168" t="s">
        <v>1561</v>
      </c>
      <c r="W2494" s="168" t="s">
        <v>1165</v>
      </c>
      <c r="X2494" s="183" t="s">
        <v>1160</v>
      </c>
      <c r="Y2494" s="168" t="s">
        <v>55</v>
      </c>
      <c r="Z2494" s="170">
        <v>2017011000179</v>
      </c>
      <c r="AA2494" s="170" t="s">
        <v>1238</v>
      </c>
      <c r="AB2494" s="169" t="s">
        <v>1224</v>
      </c>
      <c r="AC2494" s="169" t="s">
        <v>1280</v>
      </c>
      <c r="AD2494" s="170">
        <v>3202004</v>
      </c>
      <c r="AE2494" s="169" t="s">
        <v>1281</v>
      </c>
      <c r="AF2494" s="169" t="s">
        <v>1282</v>
      </c>
      <c r="AG2494" s="168" t="s">
        <v>1126</v>
      </c>
      <c r="AH2494" s="192"/>
    </row>
    <row r="2495" spans="1:34" ht="98.25" customHeight="1" x14ac:dyDescent="0.25">
      <c r="A2495" s="192"/>
      <c r="B2495" s="168" t="s">
        <v>1314</v>
      </c>
      <c r="C2495" s="168" t="s">
        <v>1364</v>
      </c>
      <c r="D2495" s="168" t="s">
        <v>1560</v>
      </c>
      <c r="E2495" s="183" t="s">
        <v>1560</v>
      </c>
      <c r="F2495" s="168" t="s">
        <v>1116</v>
      </c>
      <c r="G2495" s="183" t="s">
        <v>1158</v>
      </c>
      <c r="H2495" s="168" t="s">
        <v>1117</v>
      </c>
      <c r="I2495" s="168" t="s">
        <v>1118</v>
      </c>
      <c r="J2495" s="184">
        <v>22385308.399999999</v>
      </c>
      <c r="K2495" s="185"/>
      <c r="L2495" s="168"/>
      <c r="M2495" s="185"/>
      <c r="N2495" s="168"/>
      <c r="O2495" s="168" t="s">
        <v>1133</v>
      </c>
      <c r="P2495" s="168" t="s">
        <v>1513</v>
      </c>
      <c r="Q2495" s="168"/>
      <c r="R2495" s="168"/>
      <c r="S2495" s="168"/>
      <c r="T2495" s="168"/>
      <c r="U2495" s="168" t="s">
        <v>1215</v>
      </c>
      <c r="V2495" s="168" t="s">
        <v>1561</v>
      </c>
      <c r="W2495" s="168" t="s">
        <v>1165</v>
      </c>
      <c r="X2495" s="183" t="s">
        <v>1160</v>
      </c>
      <c r="Y2495" s="168" t="s">
        <v>55</v>
      </c>
      <c r="Z2495" s="170">
        <v>2017011000179</v>
      </c>
      <c r="AA2495" s="170" t="s">
        <v>1238</v>
      </c>
      <c r="AB2495" s="169" t="s">
        <v>1179</v>
      </c>
      <c r="AC2495" s="169" t="s">
        <v>1180</v>
      </c>
      <c r="AD2495" s="170">
        <v>3202008</v>
      </c>
      <c r="AE2495" s="169" t="s">
        <v>1181</v>
      </c>
      <c r="AF2495" s="169" t="s">
        <v>1319</v>
      </c>
      <c r="AG2495" s="168" t="s">
        <v>1128</v>
      </c>
      <c r="AH2495" s="192"/>
    </row>
    <row r="2496" spans="1:34" ht="98.25" customHeight="1" x14ac:dyDescent="0.25">
      <c r="A2496" s="192"/>
      <c r="B2496" s="168" t="s">
        <v>1314</v>
      </c>
      <c r="C2496" s="168" t="s">
        <v>1364</v>
      </c>
      <c r="D2496" s="168" t="s">
        <v>1560</v>
      </c>
      <c r="E2496" s="183" t="s">
        <v>1560</v>
      </c>
      <c r="F2496" s="168" t="s">
        <v>1223</v>
      </c>
      <c r="G2496" s="183" t="s">
        <v>1312</v>
      </c>
      <c r="H2496" s="168" t="s">
        <v>1117</v>
      </c>
      <c r="I2496" s="168" t="s">
        <v>1118</v>
      </c>
      <c r="J2496" s="184">
        <v>275000</v>
      </c>
      <c r="K2496" s="185"/>
      <c r="L2496" s="168"/>
      <c r="M2496" s="185"/>
      <c r="N2496" s="168"/>
      <c r="O2496" s="168" t="s">
        <v>1133</v>
      </c>
      <c r="P2496" s="168" t="s">
        <v>1513</v>
      </c>
      <c r="Q2496" s="168"/>
      <c r="R2496" s="168"/>
      <c r="S2496" s="168"/>
      <c r="T2496" s="168"/>
      <c r="U2496" s="168" t="s">
        <v>1215</v>
      </c>
      <c r="V2496" s="168" t="s">
        <v>1561</v>
      </c>
      <c r="W2496" s="168" t="s">
        <v>1165</v>
      </c>
      <c r="X2496" s="183" t="s">
        <v>1160</v>
      </c>
      <c r="Y2496" s="168" t="s">
        <v>55</v>
      </c>
      <c r="Z2496" s="170">
        <v>2017011000179</v>
      </c>
      <c r="AA2496" s="170" t="s">
        <v>1238</v>
      </c>
      <c r="AB2496" s="169" t="s">
        <v>1179</v>
      </c>
      <c r="AC2496" s="169" t="s">
        <v>1180</v>
      </c>
      <c r="AD2496" s="170">
        <v>3202008</v>
      </c>
      <c r="AE2496" s="169" t="s">
        <v>1181</v>
      </c>
      <c r="AF2496" s="169" t="s">
        <v>1319</v>
      </c>
      <c r="AG2496" s="168" t="s">
        <v>1124</v>
      </c>
      <c r="AH2496" s="192"/>
    </row>
    <row r="2497" spans="1:34" ht="98.25" customHeight="1" x14ac:dyDescent="0.25">
      <c r="A2497" s="192"/>
      <c r="B2497" s="168" t="s">
        <v>1314</v>
      </c>
      <c r="C2497" s="168" t="s">
        <v>1364</v>
      </c>
      <c r="D2497" s="168" t="s">
        <v>1560</v>
      </c>
      <c r="E2497" s="183" t="s">
        <v>1560</v>
      </c>
      <c r="F2497" s="168" t="s">
        <v>1223</v>
      </c>
      <c r="G2497" s="183" t="s">
        <v>1312</v>
      </c>
      <c r="H2497" s="168" t="s">
        <v>1117</v>
      </c>
      <c r="I2497" s="168" t="s">
        <v>1118</v>
      </c>
      <c r="J2497" s="184">
        <v>500000</v>
      </c>
      <c r="K2497" s="185"/>
      <c r="L2497" s="168"/>
      <c r="M2497" s="185"/>
      <c r="N2497" s="168"/>
      <c r="O2497" s="168" t="s">
        <v>1133</v>
      </c>
      <c r="P2497" s="168" t="s">
        <v>1513</v>
      </c>
      <c r="Q2497" s="168"/>
      <c r="R2497" s="168"/>
      <c r="S2497" s="168"/>
      <c r="T2497" s="168"/>
      <c r="U2497" s="168" t="s">
        <v>1215</v>
      </c>
      <c r="V2497" s="168" t="s">
        <v>1561</v>
      </c>
      <c r="W2497" s="168" t="s">
        <v>1165</v>
      </c>
      <c r="X2497" s="183" t="s">
        <v>1160</v>
      </c>
      <c r="Y2497" s="168" t="s">
        <v>55</v>
      </c>
      <c r="Z2497" s="170">
        <v>2017011000179</v>
      </c>
      <c r="AA2497" s="170" t="s">
        <v>1238</v>
      </c>
      <c r="AB2497" s="169" t="s">
        <v>1179</v>
      </c>
      <c r="AC2497" s="169" t="s">
        <v>1180</v>
      </c>
      <c r="AD2497" s="170">
        <v>3202008</v>
      </c>
      <c r="AE2497" s="169" t="s">
        <v>1181</v>
      </c>
      <c r="AF2497" s="169" t="s">
        <v>1319</v>
      </c>
      <c r="AG2497" s="168" t="s">
        <v>1126</v>
      </c>
      <c r="AH2497" s="192"/>
    </row>
    <row r="2498" spans="1:34" ht="98.25" customHeight="1" x14ac:dyDescent="0.25">
      <c r="A2498" s="192"/>
      <c r="B2498" s="168" t="s">
        <v>1314</v>
      </c>
      <c r="C2498" s="168" t="s">
        <v>1364</v>
      </c>
      <c r="D2498" s="168" t="s">
        <v>1560</v>
      </c>
      <c r="E2498" s="183" t="s">
        <v>1560</v>
      </c>
      <c r="F2498" s="168" t="s">
        <v>1223</v>
      </c>
      <c r="G2498" s="183" t="s">
        <v>1312</v>
      </c>
      <c r="H2498" s="168" t="s">
        <v>1117</v>
      </c>
      <c r="I2498" s="168" t="s">
        <v>1118</v>
      </c>
      <c r="J2498" s="184">
        <v>0</v>
      </c>
      <c r="K2498" s="185"/>
      <c r="L2498" s="168"/>
      <c r="M2498" s="185"/>
      <c r="N2498" s="168"/>
      <c r="O2498" s="168" t="s">
        <v>1133</v>
      </c>
      <c r="P2498" s="168" t="s">
        <v>1513</v>
      </c>
      <c r="Q2498" s="168"/>
      <c r="R2498" s="168"/>
      <c r="S2498" s="168"/>
      <c r="T2498" s="168"/>
      <c r="U2498" s="168" t="s">
        <v>1215</v>
      </c>
      <c r="V2498" s="168" t="s">
        <v>1561</v>
      </c>
      <c r="W2498" s="168" t="s">
        <v>1165</v>
      </c>
      <c r="X2498" s="183" t="s">
        <v>1160</v>
      </c>
      <c r="Y2498" s="168" t="s">
        <v>55</v>
      </c>
      <c r="Z2498" s="170">
        <v>2017011000179</v>
      </c>
      <c r="AA2498" s="170" t="s">
        <v>1238</v>
      </c>
      <c r="AB2498" s="169" t="s">
        <v>1179</v>
      </c>
      <c r="AC2498" s="169" t="s">
        <v>1180</v>
      </c>
      <c r="AD2498" s="170">
        <v>3202008</v>
      </c>
      <c r="AE2498" s="169" t="s">
        <v>1181</v>
      </c>
      <c r="AF2498" s="169" t="s">
        <v>1240</v>
      </c>
      <c r="AG2498" s="168" t="s">
        <v>1192</v>
      </c>
      <c r="AH2498" s="192"/>
    </row>
    <row r="2499" spans="1:34" ht="98.25" customHeight="1" x14ac:dyDescent="0.25">
      <c r="A2499" s="192"/>
      <c r="B2499" s="168" t="s">
        <v>1314</v>
      </c>
      <c r="C2499" s="168" t="s">
        <v>1364</v>
      </c>
      <c r="D2499" s="168" t="s">
        <v>1560</v>
      </c>
      <c r="E2499" s="183" t="s">
        <v>1560</v>
      </c>
      <c r="F2499" s="168" t="s">
        <v>1223</v>
      </c>
      <c r="G2499" s="183" t="s">
        <v>1312</v>
      </c>
      <c r="H2499" s="168" t="s">
        <v>1117</v>
      </c>
      <c r="I2499" s="168" t="s">
        <v>1118</v>
      </c>
      <c r="J2499" s="184">
        <v>8491995.1347192731</v>
      </c>
      <c r="K2499" s="185"/>
      <c r="L2499" s="168"/>
      <c r="M2499" s="185"/>
      <c r="N2499" s="168"/>
      <c r="O2499" s="168" t="s">
        <v>1133</v>
      </c>
      <c r="P2499" s="168" t="s">
        <v>1513</v>
      </c>
      <c r="Q2499" s="168"/>
      <c r="R2499" s="168"/>
      <c r="S2499" s="168"/>
      <c r="T2499" s="168"/>
      <c r="U2499" s="168" t="s">
        <v>1215</v>
      </c>
      <c r="V2499" s="168" t="s">
        <v>1561</v>
      </c>
      <c r="W2499" s="168" t="s">
        <v>1165</v>
      </c>
      <c r="X2499" s="183" t="s">
        <v>1160</v>
      </c>
      <c r="Y2499" s="168" t="s">
        <v>1376</v>
      </c>
      <c r="Z2499" s="170">
        <v>2018011000087</v>
      </c>
      <c r="AA2499" s="170" t="s">
        <v>1544</v>
      </c>
      <c r="AB2499" s="169" t="s">
        <v>1377</v>
      </c>
      <c r="AC2499" s="169" t="s">
        <v>1378</v>
      </c>
      <c r="AD2499" s="170" t="s">
        <v>1546</v>
      </c>
      <c r="AE2499" s="169" t="s">
        <v>1379</v>
      </c>
      <c r="AF2499" s="169" t="s">
        <v>1380</v>
      </c>
      <c r="AG2499" s="168" t="s">
        <v>1124</v>
      </c>
      <c r="AH2499" s="192"/>
    </row>
    <row r="2500" spans="1:34" ht="98.25" customHeight="1" x14ac:dyDescent="0.25">
      <c r="A2500" s="192"/>
      <c r="B2500" s="168" t="s">
        <v>1314</v>
      </c>
      <c r="C2500" s="168" t="s">
        <v>1364</v>
      </c>
      <c r="D2500" s="168" t="s">
        <v>1560</v>
      </c>
      <c r="E2500" s="183" t="s">
        <v>1560</v>
      </c>
      <c r="F2500" s="168" t="s">
        <v>1116</v>
      </c>
      <c r="G2500" s="183" t="s">
        <v>1158</v>
      </c>
      <c r="H2500" s="168" t="s">
        <v>1117</v>
      </c>
      <c r="I2500" s="168" t="s">
        <v>1118</v>
      </c>
      <c r="J2500" s="184">
        <v>500000</v>
      </c>
      <c r="K2500" s="185"/>
      <c r="L2500" s="168"/>
      <c r="M2500" s="185"/>
      <c r="N2500" s="168"/>
      <c r="O2500" s="168" t="s">
        <v>1133</v>
      </c>
      <c r="P2500" s="168" t="s">
        <v>1513</v>
      </c>
      <c r="Q2500" s="168"/>
      <c r="R2500" s="168"/>
      <c r="S2500" s="168"/>
      <c r="T2500" s="168"/>
      <c r="U2500" s="168" t="s">
        <v>1215</v>
      </c>
      <c r="V2500" s="168" t="s">
        <v>1561</v>
      </c>
      <c r="W2500" s="168" t="s">
        <v>1119</v>
      </c>
      <c r="X2500" s="183" t="s">
        <v>1160</v>
      </c>
      <c r="Y2500" s="168" t="s">
        <v>363</v>
      </c>
      <c r="Z2500" s="170">
        <v>2019011000081</v>
      </c>
      <c r="AA2500" s="170" t="s">
        <v>1161</v>
      </c>
      <c r="AB2500" s="169" t="s">
        <v>1120</v>
      </c>
      <c r="AC2500" s="169" t="s">
        <v>606</v>
      </c>
      <c r="AD2500" s="170">
        <v>3299060</v>
      </c>
      <c r="AE2500" s="169" t="s">
        <v>1135</v>
      </c>
      <c r="AF2500" s="169" t="s">
        <v>607</v>
      </c>
      <c r="AG2500" s="168" t="s">
        <v>1126</v>
      </c>
      <c r="AH2500" s="192"/>
    </row>
    <row r="2501" spans="1:34" ht="98.25" customHeight="1" x14ac:dyDescent="0.25">
      <c r="A2501" s="192"/>
      <c r="B2501" s="168" t="s">
        <v>1314</v>
      </c>
      <c r="C2501" s="168" t="s">
        <v>1364</v>
      </c>
      <c r="D2501" s="168" t="s">
        <v>1560</v>
      </c>
      <c r="E2501" s="183" t="s">
        <v>1560</v>
      </c>
      <c r="F2501" s="168" t="s">
        <v>1116</v>
      </c>
      <c r="G2501" s="183" t="s">
        <v>1158</v>
      </c>
      <c r="H2501" s="168" t="s">
        <v>1117</v>
      </c>
      <c r="I2501" s="168" t="s">
        <v>1118</v>
      </c>
      <c r="J2501" s="184">
        <v>600000</v>
      </c>
      <c r="K2501" s="185"/>
      <c r="L2501" s="168"/>
      <c r="M2501" s="185"/>
      <c r="N2501" s="168"/>
      <c r="O2501" s="168" t="s">
        <v>1133</v>
      </c>
      <c r="P2501" s="168" t="s">
        <v>1513</v>
      </c>
      <c r="Q2501" s="168"/>
      <c r="R2501" s="168"/>
      <c r="S2501" s="168"/>
      <c r="T2501" s="168"/>
      <c r="U2501" s="168" t="s">
        <v>1215</v>
      </c>
      <c r="V2501" s="168" t="s">
        <v>1561</v>
      </c>
      <c r="W2501" s="168" t="s">
        <v>1119</v>
      </c>
      <c r="X2501" s="183" t="s">
        <v>1160</v>
      </c>
      <c r="Y2501" s="168" t="s">
        <v>363</v>
      </c>
      <c r="Z2501" s="170">
        <v>2019011000081</v>
      </c>
      <c r="AA2501" s="170" t="s">
        <v>1161</v>
      </c>
      <c r="AB2501" s="169" t="s">
        <v>1120</v>
      </c>
      <c r="AC2501" s="169" t="s">
        <v>606</v>
      </c>
      <c r="AD2501" s="170">
        <v>3299060</v>
      </c>
      <c r="AE2501" s="169" t="s">
        <v>1135</v>
      </c>
      <c r="AF2501" s="169" t="s">
        <v>607</v>
      </c>
      <c r="AG2501" s="168" t="s">
        <v>1124</v>
      </c>
      <c r="AH2501" s="192"/>
    </row>
    <row r="2502" spans="1:34" ht="98.25" customHeight="1" x14ac:dyDescent="0.25">
      <c r="A2502" s="192"/>
      <c r="B2502" s="168" t="s">
        <v>1314</v>
      </c>
      <c r="C2502" s="168" t="s">
        <v>1364</v>
      </c>
      <c r="D2502" s="168" t="s">
        <v>1560</v>
      </c>
      <c r="E2502" s="183" t="s">
        <v>1560</v>
      </c>
      <c r="F2502" s="168" t="s">
        <v>1152</v>
      </c>
      <c r="G2502" s="183" t="s">
        <v>1158</v>
      </c>
      <c r="H2502" s="168" t="s">
        <v>1320</v>
      </c>
      <c r="I2502" s="168" t="s">
        <v>1118</v>
      </c>
      <c r="J2502" s="186">
        <v>4250937</v>
      </c>
      <c r="K2502" s="185" t="s">
        <v>1366</v>
      </c>
      <c r="L2502" s="168" t="s">
        <v>1366</v>
      </c>
      <c r="M2502" s="185" t="s">
        <v>1366</v>
      </c>
      <c r="N2502" s="168" t="s">
        <v>1366</v>
      </c>
      <c r="O2502" s="168" t="s">
        <v>1133</v>
      </c>
      <c r="P2502" s="168" t="s">
        <v>1513</v>
      </c>
      <c r="Q2502" s="168">
        <v>0</v>
      </c>
      <c r="R2502" s="168">
        <v>0</v>
      </c>
      <c r="S2502" s="168">
        <v>0</v>
      </c>
      <c r="T2502" s="168">
        <v>0</v>
      </c>
      <c r="U2502" s="168" t="s">
        <v>1215</v>
      </c>
      <c r="V2502" s="168" t="s">
        <v>1561</v>
      </c>
      <c r="W2502" s="168" t="s">
        <v>1165</v>
      </c>
      <c r="X2502" s="183" t="s">
        <v>1160</v>
      </c>
      <c r="Y2502" s="168" t="s">
        <v>55</v>
      </c>
      <c r="Z2502" s="170">
        <v>2017011000179</v>
      </c>
      <c r="AA2502" s="170" t="s">
        <v>1238</v>
      </c>
      <c r="AB2502" s="169" t="s">
        <v>1179</v>
      </c>
      <c r="AC2502" s="169" t="s">
        <v>1180</v>
      </c>
      <c r="AD2502" s="170">
        <v>3202008</v>
      </c>
      <c r="AE2502" s="169" t="s">
        <v>1181</v>
      </c>
      <c r="AF2502" s="169" t="s">
        <v>1240</v>
      </c>
      <c r="AG2502" s="168" t="s">
        <v>1192</v>
      </c>
      <c r="AH2502" s="192"/>
    </row>
    <row r="2503" spans="1:34" ht="98.25" customHeight="1" x14ac:dyDescent="0.25">
      <c r="A2503" s="192"/>
      <c r="B2503" s="168" t="s">
        <v>1314</v>
      </c>
      <c r="C2503" s="168" t="s">
        <v>1364</v>
      </c>
      <c r="D2503" s="168" t="s">
        <v>1560</v>
      </c>
      <c r="E2503" s="183" t="s">
        <v>1560</v>
      </c>
      <c r="F2503" s="168" t="s">
        <v>1223</v>
      </c>
      <c r="G2503" s="183" t="s">
        <v>1312</v>
      </c>
      <c r="H2503" s="168" t="s">
        <v>1117</v>
      </c>
      <c r="I2503" s="168" t="s">
        <v>1118</v>
      </c>
      <c r="J2503" s="186">
        <v>223127050</v>
      </c>
      <c r="K2503" s="185"/>
      <c r="L2503" s="168"/>
      <c r="M2503" s="185"/>
      <c r="N2503" s="168"/>
      <c r="O2503" s="168" t="s">
        <v>1133</v>
      </c>
      <c r="P2503" s="168" t="s">
        <v>1513</v>
      </c>
      <c r="Q2503" s="168"/>
      <c r="R2503" s="168"/>
      <c r="S2503" s="168"/>
      <c r="T2503" s="168"/>
      <c r="U2503" s="168" t="s">
        <v>1215</v>
      </c>
      <c r="V2503" s="168" t="s">
        <v>1561</v>
      </c>
      <c r="W2503" s="168" t="s">
        <v>1165</v>
      </c>
      <c r="X2503" s="183" t="s">
        <v>1160</v>
      </c>
      <c r="Y2503" s="168" t="s">
        <v>55</v>
      </c>
      <c r="Z2503" s="170">
        <v>2017011000179</v>
      </c>
      <c r="AA2503" s="170" t="s">
        <v>1238</v>
      </c>
      <c r="AB2503" s="169" t="s">
        <v>1166</v>
      </c>
      <c r="AC2503" s="169" t="s">
        <v>1269</v>
      </c>
      <c r="AD2503" s="170">
        <v>3202005</v>
      </c>
      <c r="AE2503" s="169" t="s">
        <v>1270</v>
      </c>
      <c r="AF2503" s="169" t="s">
        <v>1272</v>
      </c>
      <c r="AG2503" s="168" t="s">
        <v>1192</v>
      </c>
      <c r="AH2503" s="192"/>
    </row>
    <row r="2504" spans="1:34" ht="98.25" customHeight="1" x14ac:dyDescent="0.25">
      <c r="A2504" s="192"/>
      <c r="B2504" s="168" t="s">
        <v>1314</v>
      </c>
      <c r="C2504" s="168" t="s">
        <v>1364</v>
      </c>
      <c r="D2504" s="168" t="s">
        <v>1560</v>
      </c>
      <c r="E2504" s="183" t="s">
        <v>1560</v>
      </c>
      <c r="F2504" s="168" t="s">
        <v>1223</v>
      </c>
      <c r="G2504" s="183" t="s">
        <v>1312</v>
      </c>
      <c r="H2504" s="168" t="s">
        <v>1117</v>
      </c>
      <c r="I2504" s="168" t="s">
        <v>1118</v>
      </c>
      <c r="J2504" s="186">
        <v>45000000</v>
      </c>
      <c r="K2504" s="185"/>
      <c r="L2504" s="168"/>
      <c r="M2504" s="185"/>
      <c r="N2504" s="168"/>
      <c r="O2504" s="168" t="s">
        <v>1133</v>
      </c>
      <c r="P2504" s="168" t="s">
        <v>1513</v>
      </c>
      <c r="Q2504" s="168"/>
      <c r="R2504" s="168"/>
      <c r="S2504" s="168"/>
      <c r="T2504" s="168"/>
      <c r="U2504" s="168" t="s">
        <v>1215</v>
      </c>
      <c r="V2504" s="168" t="s">
        <v>1561</v>
      </c>
      <c r="W2504" s="168" t="s">
        <v>1165</v>
      </c>
      <c r="X2504" s="183" t="s">
        <v>1160</v>
      </c>
      <c r="Y2504" s="168" t="s">
        <v>55</v>
      </c>
      <c r="Z2504" s="170">
        <v>2017011000179</v>
      </c>
      <c r="AA2504" s="170" t="s">
        <v>1238</v>
      </c>
      <c r="AB2504" s="169" t="s">
        <v>1166</v>
      </c>
      <c r="AC2504" s="169" t="s">
        <v>1269</v>
      </c>
      <c r="AD2504" s="170">
        <v>3202005</v>
      </c>
      <c r="AE2504" s="169" t="s">
        <v>1270</v>
      </c>
      <c r="AF2504" s="169" t="s">
        <v>1272</v>
      </c>
      <c r="AG2504" s="168" t="s">
        <v>1192</v>
      </c>
      <c r="AH2504" s="192"/>
    </row>
    <row r="2505" spans="1:34" ht="98.25" customHeight="1" x14ac:dyDescent="0.25">
      <c r="A2505" s="192"/>
      <c r="B2505" s="168" t="s">
        <v>1314</v>
      </c>
      <c r="C2505" s="168" t="s">
        <v>1364</v>
      </c>
      <c r="D2505" s="168" t="s">
        <v>1560</v>
      </c>
      <c r="E2505" s="183" t="s">
        <v>1560</v>
      </c>
      <c r="F2505" s="168" t="s">
        <v>1223</v>
      </c>
      <c r="G2505" s="183" t="s">
        <v>1312</v>
      </c>
      <c r="H2505" s="168" t="s">
        <v>1117</v>
      </c>
      <c r="I2505" s="168" t="s">
        <v>1118</v>
      </c>
      <c r="J2505" s="186">
        <v>3071422</v>
      </c>
      <c r="K2505" s="185"/>
      <c r="L2505" s="168"/>
      <c r="M2505" s="185"/>
      <c r="N2505" s="168"/>
      <c r="O2505" s="168" t="s">
        <v>1133</v>
      </c>
      <c r="P2505" s="168" t="s">
        <v>1513</v>
      </c>
      <c r="Q2505" s="168"/>
      <c r="R2505" s="168"/>
      <c r="S2505" s="168"/>
      <c r="T2505" s="168"/>
      <c r="U2505" s="168" t="s">
        <v>1215</v>
      </c>
      <c r="V2505" s="168" t="s">
        <v>1561</v>
      </c>
      <c r="W2505" s="168" t="s">
        <v>1165</v>
      </c>
      <c r="X2505" s="183" t="s">
        <v>1160</v>
      </c>
      <c r="Y2505" s="168" t="s">
        <v>55</v>
      </c>
      <c r="Z2505" s="170">
        <v>2017011000179</v>
      </c>
      <c r="AA2505" s="170" t="s">
        <v>1238</v>
      </c>
      <c r="AB2505" s="169" t="s">
        <v>1166</v>
      </c>
      <c r="AC2505" s="169" t="s">
        <v>1269</v>
      </c>
      <c r="AD2505" s="170">
        <v>3202005</v>
      </c>
      <c r="AE2505" s="169" t="s">
        <v>1270</v>
      </c>
      <c r="AF2505" s="169" t="s">
        <v>1272</v>
      </c>
      <c r="AG2505" s="168" t="s">
        <v>1192</v>
      </c>
      <c r="AH2505" s="192"/>
    </row>
    <row r="2506" spans="1:34" ht="98.25" customHeight="1" x14ac:dyDescent="0.25">
      <c r="A2506" s="192"/>
      <c r="B2506" s="168" t="s">
        <v>1314</v>
      </c>
      <c r="C2506" s="168" t="s">
        <v>1364</v>
      </c>
      <c r="D2506" s="168" t="s">
        <v>1560</v>
      </c>
      <c r="E2506" s="183" t="s">
        <v>1560</v>
      </c>
      <c r="F2506" s="168" t="s">
        <v>1116</v>
      </c>
      <c r="G2506" s="183" t="s">
        <v>1158</v>
      </c>
      <c r="H2506" s="168" t="s">
        <v>1117</v>
      </c>
      <c r="I2506" s="168" t="s">
        <v>1118</v>
      </c>
      <c r="J2506" s="184">
        <v>46649022.979999997</v>
      </c>
      <c r="K2506" s="185"/>
      <c r="L2506" s="168"/>
      <c r="M2506" s="185"/>
      <c r="N2506" s="168"/>
      <c r="O2506" s="168" t="s">
        <v>1133</v>
      </c>
      <c r="P2506" s="168" t="s">
        <v>1513</v>
      </c>
      <c r="Q2506" s="168"/>
      <c r="R2506" s="168"/>
      <c r="S2506" s="168"/>
      <c r="T2506" s="168"/>
      <c r="U2506" s="168" t="s">
        <v>1215</v>
      </c>
      <c r="V2506" s="168" t="s">
        <v>1561</v>
      </c>
      <c r="W2506" s="168" t="s">
        <v>1119</v>
      </c>
      <c r="X2506" s="183" t="s">
        <v>1160</v>
      </c>
      <c r="Y2506" s="168" t="s">
        <v>363</v>
      </c>
      <c r="Z2506" s="170">
        <v>2019011000081</v>
      </c>
      <c r="AA2506" s="170" t="s">
        <v>1161</v>
      </c>
      <c r="AB2506" s="169" t="s">
        <v>1120</v>
      </c>
      <c r="AC2506" s="169" t="s">
        <v>606</v>
      </c>
      <c r="AD2506" s="170">
        <v>3299060</v>
      </c>
      <c r="AE2506" s="169" t="s">
        <v>1135</v>
      </c>
      <c r="AF2506" s="169" t="s">
        <v>607</v>
      </c>
      <c r="AG2506" s="168" t="s">
        <v>1128</v>
      </c>
      <c r="AH2506" s="192"/>
    </row>
    <row r="2507" spans="1:34" ht="98.25" customHeight="1" x14ac:dyDescent="0.25">
      <c r="A2507" s="192"/>
      <c r="B2507" s="168" t="s">
        <v>1314</v>
      </c>
      <c r="C2507" s="168" t="s">
        <v>1364</v>
      </c>
      <c r="D2507" s="168" t="s">
        <v>1563</v>
      </c>
      <c r="E2507" s="183" t="s">
        <v>1563</v>
      </c>
      <c r="F2507" s="168" t="s">
        <v>1116</v>
      </c>
      <c r="G2507" s="183" t="s">
        <v>1158</v>
      </c>
      <c r="H2507" s="168" t="s">
        <v>1117</v>
      </c>
      <c r="I2507" s="168" t="s">
        <v>1118</v>
      </c>
      <c r="J2507" s="184">
        <v>42055496.369999997</v>
      </c>
      <c r="K2507" s="185"/>
      <c r="L2507" s="168"/>
      <c r="M2507" s="185">
        <v>0</v>
      </c>
      <c r="N2507" s="168" t="s">
        <v>1298</v>
      </c>
      <c r="O2507" s="168" t="s">
        <v>1133</v>
      </c>
      <c r="P2507" s="168" t="s">
        <v>1564</v>
      </c>
      <c r="Q2507" s="168" t="s">
        <v>1171</v>
      </c>
      <c r="R2507" s="168" t="s">
        <v>1565</v>
      </c>
      <c r="S2507" s="168" t="s">
        <v>1401</v>
      </c>
      <c r="T2507" s="168" t="s">
        <v>1566</v>
      </c>
      <c r="U2507" s="168" t="s">
        <v>1215</v>
      </c>
      <c r="V2507" s="168" t="s">
        <v>1567</v>
      </c>
      <c r="W2507" s="168" t="s">
        <v>1165</v>
      </c>
      <c r="X2507" s="183" t="s">
        <v>1160</v>
      </c>
      <c r="Y2507" s="168" t="s">
        <v>55</v>
      </c>
      <c r="Z2507" s="170">
        <v>2017011000179</v>
      </c>
      <c r="AA2507" s="170" t="s">
        <v>1238</v>
      </c>
      <c r="AB2507" s="169" t="s">
        <v>1179</v>
      </c>
      <c r="AC2507" s="169" t="s">
        <v>1244</v>
      </c>
      <c r="AD2507" s="170">
        <v>3202002</v>
      </c>
      <c r="AE2507" s="169" t="s">
        <v>1122</v>
      </c>
      <c r="AF2507" s="169" t="s">
        <v>1316</v>
      </c>
      <c r="AG2507" s="168" t="s">
        <v>1128</v>
      </c>
      <c r="AH2507" s="192"/>
    </row>
    <row r="2508" spans="1:34" ht="98.25" customHeight="1" x14ac:dyDescent="0.25">
      <c r="A2508" s="192"/>
      <c r="B2508" s="168" t="s">
        <v>1314</v>
      </c>
      <c r="C2508" s="168" t="s">
        <v>1364</v>
      </c>
      <c r="D2508" s="168" t="s">
        <v>1563</v>
      </c>
      <c r="E2508" s="183" t="s">
        <v>1563</v>
      </c>
      <c r="F2508" s="168" t="s">
        <v>1223</v>
      </c>
      <c r="G2508" s="183" t="s">
        <v>1312</v>
      </c>
      <c r="H2508" s="168" t="s">
        <v>1117</v>
      </c>
      <c r="I2508" s="168" t="s">
        <v>1118</v>
      </c>
      <c r="J2508" s="184">
        <v>0</v>
      </c>
      <c r="K2508" s="185"/>
      <c r="L2508" s="168"/>
      <c r="M2508" s="185">
        <v>0</v>
      </c>
      <c r="N2508" s="168" t="s">
        <v>1298</v>
      </c>
      <c r="O2508" s="168" t="s">
        <v>1133</v>
      </c>
      <c r="P2508" s="168" t="s">
        <v>1564</v>
      </c>
      <c r="Q2508" s="168" t="s">
        <v>1171</v>
      </c>
      <c r="R2508" s="168" t="s">
        <v>1565</v>
      </c>
      <c r="S2508" s="168"/>
      <c r="T2508" s="168"/>
      <c r="U2508" s="168" t="s">
        <v>1215</v>
      </c>
      <c r="V2508" s="168" t="s">
        <v>1567</v>
      </c>
      <c r="W2508" s="168" t="s">
        <v>1165</v>
      </c>
      <c r="X2508" s="183" t="s">
        <v>1160</v>
      </c>
      <c r="Y2508" s="168" t="s">
        <v>55</v>
      </c>
      <c r="Z2508" s="170">
        <v>2017011000179</v>
      </c>
      <c r="AA2508" s="170" t="s">
        <v>1238</v>
      </c>
      <c r="AB2508" s="169" t="s">
        <v>1179</v>
      </c>
      <c r="AC2508" s="169" t="s">
        <v>1244</v>
      </c>
      <c r="AD2508" s="170">
        <v>3202002</v>
      </c>
      <c r="AE2508" s="169" t="s">
        <v>1122</v>
      </c>
      <c r="AF2508" s="169" t="s">
        <v>1316</v>
      </c>
      <c r="AG2508" s="168" t="s">
        <v>1150</v>
      </c>
      <c r="AH2508" s="192"/>
    </row>
    <row r="2509" spans="1:34" ht="98.25" customHeight="1" x14ac:dyDescent="0.25">
      <c r="A2509" s="192"/>
      <c r="B2509" s="168" t="s">
        <v>1314</v>
      </c>
      <c r="C2509" s="168" t="s">
        <v>1364</v>
      </c>
      <c r="D2509" s="168" t="s">
        <v>1563</v>
      </c>
      <c r="E2509" s="183" t="s">
        <v>1563</v>
      </c>
      <c r="F2509" s="168" t="s">
        <v>1223</v>
      </c>
      <c r="G2509" s="183" t="s">
        <v>1312</v>
      </c>
      <c r="H2509" s="168" t="s">
        <v>1117</v>
      </c>
      <c r="I2509" s="168" t="s">
        <v>1118</v>
      </c>
      <c r="J2509" s="184">
        <v>0</v>
      </c>
      <c r="K2509" s="185"/>
      <c r="L2509" s="168"/>
      <c r="M2509" s="185">
        <v>0</v>
      </c>
      <c r="N2509" s="168" t="s">
        <v>1298</v>
      </c>
      <c r="O2509" s="168" t="s">
        <v>1133</v>
      </c>
      <c r="P2509" s="168" t="s">
        <v>1564</v>
      </c>
      <c r="Q2509" s="168" t="s">
        <v>1171</v>
      </c>
      <c r="R2509" s="168" t="s">
        <v>1565</v>
      </c>
      <c r="S2509" s="168" t="s">
        <v>1401</v>
      </c>
      <c r="T2509" s="168" t="s">
        <v>1566</v>
      </c>
      <c r="U2509" s="168" t="s">
        <v>1215</v>
      </c>
      <c r="V2509" s="168" t="s">
        <v>1567</v>
      </c>
      <c r="W2509" s="168" t="s">
        <v>1165</v>
      </c>
      <c r="X2509" s="183" t="s">
        <v>1160</v>
      </c>
      <c r="Y2509" s="168" t="s">
        <v>55</v>
      </c>
      <c r="Z2509" s="170">
        <v>2017011000179</v>
      </c>
      <c r="AA2509" s="170" t="s">
        <v>1238</v>
      </c>
      <c r="AB2509" s="169" t="s">
        <v>1179</v>
      </c>
      <c r="AC2509" s="169" t="s">
        <v>1244</v>
      </c>
      <c r="AD2509" s="170">
        <v>3202002</v>
      </c>
      <c r="AE2509" s="169" t="s">
        <v>1122</v>
      </c>
      <c r="AF2509" s="169" t="s">
        <v>1316</v>
      </c>
      <c r="AG2509" s="168" t="s">
        <v>1147</v>
      </c>
      <c r="AH2509" s="192"/>
    </row>
    <row r="2510" spans="1:34" ht="98.25" customHeight="1" x14ac:dyDescent="0.25">
      <c r="A2510" s="192"/>
      <c r="B2510" s="168" t="s">
        <v>1314</v>
      </c>
      <c r="C2510" s="168" t="s">
        <v>1364</v>
      </c>
      <c r="D2510" s="168" t="s">
        <v>1563</v>
      </c>
      <c r="E2510" s="183" t="s">
        <v>1563</v>
      </c>
      <c r="F2510" s="168" t="s">
        <v>1223</v>
      </c>
      <c r="G2510" s="183" t="s">
        <v>1312</v>
      </c>
      <c r="H2510" s="168" t="s">
        <v>1117</v>
      </c>
      <c r="I2510" s="168" t="s">
        <v>1118</v>
      </c>
      <c r="J2510" s="184">
        <v>3000000</v>
      </c>
      <c r="K2510" s="185"/>
      <c r="L2510" s="168"/>
      <c r="M2510" s="185">
        <v>0</v>
      </c>
      <c r="N2510" s="168" t="s">
        <v>1298</v>
      </c>
      <c r="O2510" s="168" t="s">
        <v>1133</v>
      </c>
      <c r="P2510" s="168" t="s">
        <v>1564</v>
      </c>
      <c r="Q2510" s="168" t="s">
        <v>1171</v>
      </c>
      <c r="R2510" s="168" t="s">
        <v>1565</v>
      </c>
      <c r="S2510" s="168" t="s">
        <v>1401</v>
      </c>
      <c r="T2510" s="168" t="s">
        <v>1566</v>
      </c>
      <c r="U2510" s="168" t="s">
        <v>1215</v>
      </c>
      <c r="V2510" s="168" t="s">
        <v>1567</v>
      </c>
      <c r="W2510" s="168" t="s">
        <v>1165</v>
      </c>
      <c r="X2510" s="183" t="s">
        <v>1160</v>
      </c>
      <c r="Y2510" s="168" t="s">
        <v>55</v>
      </c>
      <c r="Z2510" s="170">
        <v>2017011000179</v>
      </c>
      <c r="AA2510" s="170" t="s">
        <v>1238</v>
      </c>
      <c r="AB2510" s="169" t="s">
        <v>1179</v>
      </c>
      <c r="AC2510" s="169" t="s">
        <v>1244</v>
      </c>
      <c r="AD2510" s="170">
        <v>3202002</v>
      </c>
      <c r="AE2510" s="169" t="s">
        <v>1122</v>
      </c>
      <c r="AF2510" s="169" t="s">
        <v>1316</v>
      </c>
      <c r="AG2510" s="168" t="s">
        <v>1208</v>
      </c>
      <c r="AH2510" s="192"/>
    </row>
    <row r="2511" spans="1:34" ht="98.25" customHeight="1" x14ac:dyDescent="0.25">
      <c r="A2511" s="192"/>
      <c r="B2511" s="168" t="s">
        <v>1314</v>
      </c>
      <c r="C2511" s="168" t="s">
        <v>1364</v>
      </c>
      <c r="D2511" s="168" t="s">
        <v>1563</v>
      </c>
      <c r="E2511" s="183" t="s">
        <v>1563</v>
      </c>
      <c r="F2511" s="168" t="s">
        <v>1223</v>
      </c>
      <c r="G2511" s="183" t="s">
        <v>1312</v>
      </c>
      <c r="H2511" s="168" t="s">
        <v>1117</v>
      </c>
      <c r="I2511" s="168" t="s">
        <v>1118</v>
      </c>
      <c r="J2511" s="184">
        <v>4500000</v>
      </c>
      <c r="K2511" s="185"/>
      <c r="L2511" s="168"/>
      <c r="M2511" s="185">
        <v>0</v>
      </c>
      <c r="N2511" s="168" t="s">
        <v>1298</v>
      </c>
      <c r="O2511" s="168" t="s">
        <v>1133</v>
      </c>
      <c r="P2511" s="168" t="s">
        <v>1564</v>
      </c>
      <c r="Q2511" s="168" t="s">
        <v>1171</v>
      </c>
      <c r="R2511" s="168" t="s">
        <v>1565</v>
      </c>
      <c r="S2511" s="168" t="s">
        <v>1401</v>
      </c>
      <c r="T2511" s="168" t="s">
        <v>1566</v>
      </c>
      <c r="U2511" s="168" t="s">
        <v>1215</v>
      </c>
      <c r="V2511" s="168" t="s">
        <v>1567</v>
      </c>
      <c r="W2511" s="168" t="s">
        <v>1165</v>
      </c>
      <c r="X2511" s="183" t="s">
        <v>1160</v>
      </c>
      <c r="Y2511" s="168" t="s">
        <v>55</v>
      </c>
      <c r="Z2511" s="170">
        <v>2017011000179</v>
      </c>
      <c r="AA2511" s="170" t="s">
        <v>1238</v>
      </c>
      <c r="AB2511" s="169" t="s">
        <v>1179</v>
      </c>
      <c r="AC2511" s="169" t="s">
        <v>1244</v>
      </c>
      <c r="AD2511" s="170">
        <v>3202002</v>
      </c>
      <c r="AE2511" s="169" t="s">
        <v>1122</v>
      </c>
      <c r="AF2511" s="169" t="s">
        <v>1316</v>
      </c>
      <c r="AG2511" s="168" t="s">
        <v>1192</v>
      </c>
      <c r="AH2511" s="192"/>
    </row>
    <row r="2512" spans="1:34" ht="98.25" customHeight="1" x14ac:dyDescent="0.25">
      <c r="A2512" s="192"/>
      <c r="B2512" s="168" t="s">
        <v>1314</v>
      </c>
      <c r="C2512" s="168" t="s">
        <v>1364</v>
      </c>
      <c r="D2512" s="168" t="s">
        <v>1563</v>
      </c>
      <c r="E2512" s="183" t="s">
        <v>1563</v>
      </c>
      <c r="F2512" s="168" t="s">
        <v>1223</v>
      </c>
      <c r="G2512" s="183" t="s">
        <v>1312</v>
      </c>
      <c r="H2512" s="168" t="s">
        <v>1117</v>
      </c>
      <c r="I2512" s="168" t="s">
        <v>1118</v>
      </c>
      <c r="J2512" s="184">
        <v>5074000</v>
      </c>
      <c r="K2512" s="185"/>
      <c r="L2512" s="168"/>
      <c r="M2512" s="185">
        <v>0</v>
      </c>
      <c r="N2512" s="168" t="s">
        <v>1298</v>
      </c>
      <c r="O2512" s="168" t="s">
        <v>1133</v>
      </c>
      <c r="P2512" s="168" t="s">
        <v>1564</v>
      </c>
      <c r="Q2512" s="168" t="s">
        <v>1171</v>
      </c>
      <c r="R2512" s="168" t="s">
        <v>1565</v>
      </c>
      <c r="S2512" s="168" t="s">
        <v>1401</v>
      </c>
      <c r="T2512" s="168" t="s">
        <v>1566</v>
      </c>
      <c r="U2512" s="168" t="s">
        <v>1215</v>
      </c>
      <c r="V2512" s="168" t="s">
        <v>1567</v>
      </c>
      <c r="W2512" s="168" t="s">
        <v>1165</v>
      </c>
      <c r="X2512" s="183" t="s">
        <v>1160</v>
      </c>
      <c r="Y2512" s="168" t="s">
        <v>55</v>
      </c>
      <c r="Z2512" s="170">
        <v>2017011000179</v>
      </c>
      <c r="AA2512" s="170" t="s">
        <v>1238</v>
      </c>
      <c r="AB2512" s="169" t="s">
        <v>1179</v>
      </c>
      <c r="AC2512" s="169" t="s">
        <v>1244</v>
      </c>
      <c r="AD2512" s="170">
        <v>3202002</v>
      </c>
      <c r="AE2512" s="169" t="s">
        <v>1122</v>
      </c>
      <c r="AF2512" s="169" t="s">
        <v>1316</v>
      </c>
      <c r="AG2512" s="168" t="s">
        <v>1124</v>
      </c>
      <c r="AH2512" s="192"/>
    </row>
    <row r="2513" spans="1:34" ht="98.25" customHeight="1" x14ac:dyDescent="0.25">
      <c r="A2513" s="192"/>
      <c r="B2513" s="168" t="s">
        <v>1314</v>
      </c>
      <c r="C2513" s="168" t="s">
        <v>1364</v>
      </c>
      <c r="D2513" s="168" t="s">
        <v>1563</v>
      </c>
      <c r="E2513" s="183" t="s">
        <v>1563</v>
      </c>
      <c r="F2513" s="168" t="s">
        <v>1116</v>
      </c>
      <c r="G2513" s="183" t="s">
        <v>1158</v>
      </c>
      <c r="H2513" s="168" t="s">
        <v>1117</v>
      </c>
      <c r="I2513" s="168" t="s">
        <v>1118</v>
      </c>
      <c r="J2513" s="184">
        <v>33750533.25</v>
      </c>
      <c r="K2513" s="185"/>
      <c r="L2513" s="168"/>
      <c r="M2513" s="185">
        <v>0</v>
      </c>
      <c r="N2513" s="168" t="s">
        <v>1298</v>
      </c>
      <c r="O2513" s="168" t="s">
        <v>1133</v>
      </c>
      <c r="P2513" s="168" t="s">
        <v>1568</v>
      </c>
      <c r="Q2513" s="168" t="s">
        <v>1171</v>
      </c>
      <c r="R2513" s="168" t="s">
        <v>1565</v>
      </c>
      <c r="S2513" s="168" t="s">
        <v>1401</v>
      </c>
      <c r="T2513" s="168" t="s">
        <v>1566</v>
      </c>
      <c r="U2513" s="168" t="s">
        <v>1215</v>
      </c>
      <c r="V2513" s="168" t="s">
        <v>1567</v>
      </c>
      <c r="W2513" s="168" t="s">
        <v>1165</v>
      </c>
      <c r="X2513" s="183" t="s">
        <v>1160</v>
      </c>
      <c r="Y2513" s="168" t="s">
        <v>55</v>
      </c>
      <c r="Z2513" s="170">
        <v>2017011000179</v>
      </c>
      <c r="AA2513" s="170" t="s">
        <v>1238</v>
      </c>
      <c r="AB2513" s="169" t="s">
        <v>1224</v>
      </c>
      <c r="AC2513" s="169" t="s">
        <v>1225</v>
      </c>
      <c r="AD2513" s="170">
        <v>3202010</v>
      </c>
      <c r="AE2513" s="169" t="s">
        <v>1226</v>
      </c>
      <c r="AF2513" s="169" t="s">
        <v>1264</v>
      </c>
      <c r="AG2513" s="168" t="s">
        <v>1128</v>
      </c>
      <c r="AH2513" s="192"/>
    </row>
    <row r="2514" spans="1:34" ht="98.25" customHeight="1" x14ac:dyDescent="0.25">
      <c r="A2514" s="192"/>
      <c r="B2514" s="168" t="s">
        <v>1314</v>
      </c>
      <c r="C2514" s="168" t="s">
        <v>1364</v>
      </c>
      <c r="D2514" s="168" t="s">
        <v>1563</v>
      </c>
      <c r="E2514" s="183" t="s">
        <v>1563</v>
      </c>
      <c r="F2514" s="168" t="s">
        <v>1223</v>
      </c>
      <c r="G2514" s="183" t="s">
        <v>1312</v>
      </c>
      <c r="H2514" s="168" t="s">
        <v>1117</v>
      </c>
      <c r="I2514" s="168" t="s">
        <v>1118</v>
      </c>
      <c r="J2514" s="184">
        <v>2764200</v>
      </c>
      <c r="K2514" s="185"/>
      <c r="L2514" s="168"/>
      <c r="M2514" s="185">
        <v>0</v>
      </c>
      <c r="N2514" s="168" t="s">
        <v>1298</v>
      </c>
      <c r="O2514" s="168" t="s">
        <v>1133</v>
      </c>
      <c r="P2514" s="168" t="s">
        <v>1568</v>
      </c>
      <c r="Q2514" s="168" t="s">
        <v>1171</v>
      </c>
      <c r="R2514" s="168" t="s">
        <v>1565</v>
      </c>
      <c r="S2514" s="168" t="s">
        <v>1401</v>
      </c>
      <c r="T2514" s="168" t="s">
        <v>1566</v>
      </c>
      <c r="U2514" s="168" t="s">
        <v>1215</v>
      </c>
      <c r="V2514" s="168" t="s">
        <v>1567</v>
      </c>
      <c r="W2514" s="168" t="s">
        <v>1165</v>
      </c>
      <c r="X2514" s="183" t="s">
        <v>1160</v>
      </c>
      <c r="Y2514" s="168" t="s">
        <v>55</v>
      </c>
      <c r="Z2514" s="170">
        <v>2017011000179</v>
      </c>
      <c r="AA2514" s="170" t="s">
        <v>1238</v>
      </c>
      <c r="AB2514" s="169" t="s">
        <v>1224</v>
      </c>
      <c r="AC2514" s="169" t="s">
        <v>1225</v>
      </c>
      <c r="AD2514" s="170">
        <v>3202010</v>
      </c>
      <c r="AE2514" s="169" t="s">
        <v>1226</v>
      </c>
      <c r="AF2514" s="169" t="s">
        <v>1264</v>
      </c>
      <c r="AG2514" s="168" t="s">
        <v>1124</v>
      </c>
      <c r="AH2514" s="192"/>
    </row>
    <row r="2515" spans="1:34" ht="98.25" customHeight="1" x14ac:dyDescent="0.25">
      <c r="A2515" s="192"/>
      <c r="B2515" s="168" t="s">
        <v>1314</v>
      </c>
      <c r="C2515" s="168" t="s">
        <v>1364</v>
      </c>
      <c r="D2515" s="168" t="s">
        <v>1563</v>
      </c>
      <c r="E2515" s="183" t="s">
        <v>1563</v>
      </c>
      <c r="F2515" s="168" t="s">
        <v>1116</v>
      </c>
      <c r="G2515" s="183" t="s">
        <v>1158</v>
      </c>
      <c r="H2515" s="168" t="s">
        <v>1117</v>
      </c>
      <c r="I2515" s="168" t="s">
        <v>1118</v>
      </c>
      <c r="J2515" s="184">
        <v>29652994</v>
      </c>
      <c r="K2515" s="185"/>
      <c r="L2515" s="168"/>
      <c r="M2515" s="185">
        <v>9884448.5600000005</v>
      </c>
      <c r="N2515" s="168">
        <v>65821</v>
      </c>
      <c r="O2515" s="168" t="s">
        <v>1133</v>
      </c>
      <c r="P2515" s="168" t="s">
        <v>1564</v>
      </c>
      <c r="Q2515" s="168" t="s">
        <v>1171</v>
      </c>
      <c r="R2515" s="168" t="s">
        <v>1565</v>
      </c>
      <c r="S2515" s="168" t="s">
        <v>1401</v>
      </c>
      <c r="T2515" s="168" t="s">
        <v>1566</v>
      </c>
      <c r="U2515" s="168" t="s">
        <v>1215</v>
      </c>
      <c r="V2515" s="168" t="s">
        <v>1567</v>
      </c>
      <c r="W2515" s="168" t="s">
        <v>1165</v>
      </c>
      <c r="X2515" s="183" t="s">
        <v>1160</v>
      </c>
      <c r="Y2515" s="168" t="s">
        <v>55</v>
      </c>
      <c r="Z2515" s="170">
        <v>2017011000179</v>
      </c>
      <c r="AA2515" s="170" t="s">
        <v>1238</v>
      </c>
      <c r="AB2515" s="169" t="s">
        <v>1166</v>
      </c>
      <c r="AC2515" s="169" t="s">
        <v>1167</v>
      </c>
      <c r="AD2515" s="170">
        <v>3202032</v>
      </c>
      <c r="AE2515" s="169" t="s">
        <v>1217</v>
      </c>
      <c r="AF2515" s="169" t="s">
        <v>1289</v>
      </c>
      <c r="AG2515" s="168" t="s">
        <v>1151</v>
      </c>
      <c r="AH2515" s="192"/>
    </row>
    <row r="2516" spans="1:34" ht="98.25" customHeight="1" x14ac:dyDescent="0.25">
      <c r="A2516" s="192"/>
      <c r="B2516" s="168" t="s">
        <v>1314</v>
      </c>
      <c r="C2516" s="168" t="s">
        <v>1364</v>
      </c>
      <c r="D2516" s="168" t="s">
        <v>1563</v>
      </c>
      <c r="E2516" s="183" t="s">
        <v>1563</v>
      </c>
      <c r="F2516" s="168" t="s">
        <v>1116</v>
      </c>
      <c r="G2516" s="183" t="s">
        <v>1158</v>
      </c>
      <c r="H2516" s="168" t="s">
        <v>1117</v>
      </c>
      <c r="I2516" s="168" t="s">
        <v>1118</v>
      </c>
      <c r="J2516" s="184">
        <v>24464005.859999999</v>
      </c>
      <c r="K2516" s="185"/>
      <c r="L2516" s="168"/>
      <c r="M2516" s="185">
        <v>16309337.24</v>
      </c>
      <c r="N2516" s="168">
        <v>65821</v>
      </c>
      <c r="O2516" s="168" t="s">
        <v>1133</v>
      </c>
      <c r="P2516" s="168" t="s">
        <v>1564</v>
      </c>
      <c r="Q2516" s="168" t="s">
        <v>1171</v>
      </c>
      <c r="R2516" s="168" t="s">
        <v>1565</v>
      </c>
      <c r="S2516" s="168" t="s">
        <v>1401</v>
      </c>
      <c r="T2516" s="168" t="s">
        <v>1566</v>
      </c>
      <c r="U2516" s="168" t="s">
        <v>1215</v>
      </c>
      <c r="V2516" s="168" t="s">
        <v>1567</v>
      </c>
      <c r="W2516" s="168" t="s">
        <v>1165</v>
      </c>
      <c r="X2516" s="183" t="s">
        <v>1160</v>
      </c>
      <c r="Y2516" s="168" t="s">
        <v>55</v>
      </c>
      <c r="Z2516" s="170">
        <v>2017011000179</v>
      </c>
      <c r="AA2516" s="170" t="s">
        <v>1238</v>
      </c>
      <c r="AB2516" s="169" t="s">
        <v>1166</v>
      </c>
      <c r="AC2516" s="169" t="s">
        <v>1167</v>
      </c>
      <c r="AD2516" s="170">
        <v>3202032</v>
      </c>
      <c r="AE2516" s="169" t="s">
        <v>1217</v>
      </c>
      <c r="AF2516" s="169" t="s">
        <v>1289</v>
      </c>
      <c r="AG2516" s="168" t="s">
        <v>1128</v>
      </c>
      <c r="AH2516" s="192"/>
    </row>
    <row r="2517" spans="1:34" ht="98.25" customHeight="1" x14ac:dyDescent="0.25">
      <c r="A2517" s="192"/>
      <c r="B2517" s="168" t="s">
        <v>1314</v>
      </c>
      <c r="C2517" s="168" t="s">
        <v>1364</v>
      </c>
      <c r="D2517" s="168" t="s">
        <v>1563</v>
      </c>
      <c r="E2517" s="183" t="s">
        <v>1563</v>
      </c>
      <c r="F2517" s="168" t="s">
        <v>1152</v>
      </c>
      <c r="G2517" s="183" t="s">
        <v>1158</v>
      </c>
      <c r="H2517" s="168" t="s">
        <v>1117</v>
      </c>
      <c r="I2517" s="168" t="s">
        <v>1118</v>
      </c>
      <c r="J2517" s="184">
        <v>0</v>
      </c>
      <c r="K2517" s="185"/>
      <c r="L2517" s="168"/>
      <c r="M2517" s="185">
        <v>0</v>
      </c>
      <c r="N2517" s="168" t="s">
        <v>1298</v>
      </c>
      <c r="O2517" s="168" t="s">
        <v>1133</v>
      </c>
      <c r="P2517" s="168" t="s">
        <v>1564</v>
      </c>
      <c r="Q2517" s="168" t="s">
        <v>1171</v>
      </c>
      <c r="R2517" s="168" t="s">
        <v>1565</v>
      </c>
      <c r="S2517" s="168" t="s">
        <v>1401</v>
      </c>
      <c r="T2517" s="168" t="s">
        <v>1566</v>
      </c>
      <c r="U2517" s="168" t="s">
        <v>1215</v>
      </c>
      <c r="V2517" s="168" t="s">
        <v>1567</v>
      </c>
      <c r="W2517" s="168" t="s">
        <v>1165</v>
      </c>
      <c r="X2517" s="183" t="s">
        <v>1160</v>
      </c>
      <c r="Y2517" s="168" t="s">
        <v>55</v>
      </c>
      <c r="Z2517" s="170">
        <v>2017011000179</v>
      </c>
      <c r="AA2517" s="170" t="s">
        <v>1238</v>
      </c>
      <c r="AB2517" s="169" t="s">
        <v>1166</v>
      </c>
      <c r="AC2517" s="169" t="s">
        <v>1167</v>
      </c>
      <c r="AD2517" s="170">
        <v>3202032</v>
      </c>
      <c r="AE2517" s="169" t="s">
        <v>1217</v>
      </c>
      <c r="AF2517" s="169" t="s">
        <v>1289</v>
      </c>
      <c r="AG2517" s="168" t="s">
        <v>1151</v>
      </c>
      <c r="AH2517" s="192"/>
    </row>
    <row r="2518" spans="1:34" ht="98.25" customHeight="1" x14ac:dyDescent="0.25">
      <c r="A2518" s="192"/>
      <c r="B2518" s="168" t="s">
        <v>1314</v>
      </c>
      <c r="C2518" s="168" t="s">
        <v>1364</v>
      </c>
      <c r="D2518" s="168" t="s">
        <v>1563</v>
      </c>
      <c r="E2518" s="183" t="s">
        <v>1563</v>
      </c>
      <c r="F2518" s="168" t="s">
        <v>1223</v>
      </c>
      <c r="G2518" s="183" t="s">
        <v>1312</v>
      </c>
      <c r="H2518" s="168" t="s">
        <v>1117</v>
      </c>
      <c r="I2518" s="168" t="s">
        <v>1118</v>
      </c>
      <c r="J2518" s="184">
        <v>2000000</v>
      </c>
      <c r="K2518" s="185"/>
      <c r="L2518" s="168"/>
      <c r="M2518" s="185">
        <v>0</v>
      </c>
      <c r="N2518" s="168" t="s">
        <v>1298</v>
      </c>
      <c r="O2518" s="168" t="s">
        <v>1133</v>
      </c>
      <c r="P2518" s="168" t="s">
        <v>1564</v>
      </c>
      <c r="Q2518" s="168" t="s">
        <v>1171</v>
      </c>
      <c r="R2518" s="168" t="s">
        <v>1565</v>
      </c>
      <c r="S2518" s="168" t="s">
        <v>1401</v>
      </c>
      <c r="T2518" s="168" t="s">
        <v>1566</v>
      </c>
      <c r="U2518" s="168" t="s">
        <v>1215</v>
      </c>
      <c r="V2518" s="168" t="s">
        <v>1567</v>
      </c>
      <c r="W2518" s="168" t="s">
        <v>1165</v>
      </c>
      <c r="X2518" s="183" t="s">
        <v>1160</v>
      </c>
      <c r="Y2518" s="168" t="s">
        <v>55</v>
      </c>
      <c r="Z2518" s="170">
        <v>2017011000179</v>
      </c>
      <c r="AA2518" s="170" t="s">
        <v>1238</v>
      </c>
      <c r="AB2518" s="169" t="s">
        <v>1166</v>
      </c>
      <c r="AC2518" s="169" t="s">
        <v>1167</v>
      </c>
      <c r="AD2518" s="170">
        <v>3202032</v>
      </c>
      <c r="AE2518" s="169" t="s">
        <v>1217</v>
      </c>
      <c r="AF2518" s="169" t="s">
        <v>1289</v>
      </c>
      <c r="AG2518" s="168" t="s">
        <v>1124</v>
      </c>
      <c r="AH2518" s="192"/>
    </row>
    <row r="2519" spans="1:34" ht="98.25" customHeight="1" x14ac:dyDescent="0.25">
      <c r="A2519" s="192"/>
      <c r="B2519" s="168" t="s">
        <v>1314</v>
      </c>
      <c r="C2519" s="168" t="s">
        <v>1364</v>
      </c>
      <c r="D2519" s="168" t="s">
        <v>1563</v>
      </c>
      <c r="E2519" s="183" t="s">
        <v>1563</v>
      </c>
      <c r="F2519" s="168" t="s">
        <v>1223</v>
      </c>
      <c r="G2519" s="183" t="s">
        <v>1312</v>
      </c>
      <c r="H2519" s="168" t="s">
        <v>1117</v>
      </c>
      <c r="I2519" s="168" t="s">
        <v>1118</v>
      </c>
      <c r="J2519" s="184">
        <v>0</v>
      </c>
      <c r="K2519" s="185"/>
      <c r="L2519" s="168"/>
      <c r="M2519" s="185">
        <v>0</v>
      </c>
      <c r="N2519" s="168" t="s">
        <v>1298</v>
      </c>
      <c r="O2519" s="168" t="s">
        <v>1133</v>
      </c>
      <c r="P2519" s="168" t="s">
        <v>1564</v>
      </c>
      <c r="Q2519" s="168" t="s">
        <v>1171</v>
      </c>
      <c r="R2519" s="168" t="s">
        <v>1565</v>
      </c>
      <c r="S2519" s="168" t="s">
        <v>1401</v>
      </c>
      <c r="T2519" s="168" t="s">
        <v>1566</v>
      </c>
      <c r="U2519" s="168" t="s">
        <v>1215</v>
      </c>
      <c r="V2519" s="168" t="s">
        <v>1567</v>
      </c>
      <c r="W2519" s="168" t="s">
        <v>1165</v>
      </c>
      <c r="X2519" s="183" t="s">
        <v>1160</v>
      </c>
      <c r="Y2519" s="168" t="s">
        <v>55</v>
      </c>
      <c r="Z2519" s="170">
        <v>2017011000179</v>
      </c>
      <c r="AA2519" s="170" t="s">
        <v>1238</v>
      </c>
      <c r="AB2519" s="169" t="s">
        <v>1166</v>
      </c>
      <c r="AC2519" s="169" t="s">
        <v>1167</v>
      </c>
      <c r="AD2519" s="170">
        <v>3202032</v>
      </c>
      <c r="AE2519" s="169" t="s">
        <v>1217</v>
      </c>
      <c r="AF2519" s="169" t="s">
        <v>1289</v>
      </c>
      <c r="AG2519" s="168" t="s">
        <v>1150</v>
      </c>
      <c r="AH2519" s="192"/>
    </row>
    <row r="2520" spans="1:34" ht="98.25" customHeight="1" x14ac:dyDescent="0.25">
      <c r="A2520" s="192"/>
      <c r="B2520" s="168" t="s">
        <v>1314</v>
      </c>
      <c r="C2520" s="168" t="s">
        <v>1364</v>
      </c>
      <c r="D2520" s="168" t="s">
        <v>1563</v>
      </c>
      <c r="E2520" s="183" t="s">
        <v>1563</v>
      </c>
      <c r="F2520" s="168" t="s">
        <v>1116</v>
      </c>
      <c r="G2520" s="183" t="s">
        <v>1158</v>
      </c>
      <c r="H2520" s="168" t="s">
        <v>1117</v>
      </c>
      <c r="I2520" s="168" t="s">
        <v>1118</v>
      </c>
      <c r="J2520" s="184">
        <v>41281276.75</v>
      </c>
      <c r="K2520" s="185"/>
      <c r="L2520" s="168"/>
      <c r="M2520" s="185">
        <v>0</v>
      </c>
      <c r="N2520" s="168" t="s">
        <v>1298</v>
      </c>
      <c r="O2520" s="168" t="s">
        <v>1133</v>
      </c>
      <c r="P2520" s="168" t="s">
        <v>1564</v>
      </c>
      <c r="Q2520" s="168" t="s">
        <v>1171</v>
      </c>
      <c r="R2520" s="168" t="s">
        <v>1565</v>
      </c>
      <c r="S2520" s="168" t="s">
        <v>1401</v>
      </c>
      <c r="T2520" s="168" t="s">
        <v>1566</v>
      </c>
      <c r="U2520" s="168" t="s">
        <v>1215</v>
      </c>
      <c r="V2520" s="168" t="s">
        <v>1567</v>
      </c>
      <c r="W2520" s="168" t="s">
        <v>1165</v>
      </c>
      <c r="X2520" s="183" t="s">
        <v>1160</v>
      </c>
      <c r="Y2520" s="168" t="s">
        <v>55</v>
      </c>
      <c r="Z2520" s="170">
        <v>2017011000179</v>
      </c>
      <c r="AA2520" s="170" t="s">
        <v>1238</v>
      </c>
      <c r="AB2520" s="169" t="s">
        <v>1166</v>
      </c>
      <c r="AC2520" s="169" t="s">
        <v>1173</v>
      </c>
      <c r="AD2520" s="170">
        <v>3202031</v>
      </c>
      <c r="AE2520" s="169" t="s">
        <v>1174</v>
      </c>
      <c r="AF2520" s="169" t="s">
        <v>1249</v>
      </c>
      <c r="AG2520" s="168" t="s">
        <v>1128</v>
      </c>
      <c r="AH2520" s="192"/>
    </row>
    <row r="2521" spans="1:34" ht="98.25" customHeight="1" x14ac:dyDescent="0.25">
      <c r="A2521" s="192"/>
      <c r="B2521" s="168" t="s">
        <v>1314</v>
      </c>
      <c r="C2521" s="168" t="s">
        <v>1364</v>
      </c>
      <c r="D2521" s="168" t="s">
        <v>1563</v>
      </c>
      <c r="E2521" s="183" t="s">
        <v>1563</v>
      </c>
      <c r="F2521" s="168" t="s">
        <v>1223</v>
      </c>
      <c r="G2521" s="183" t="s">
        <v>1312</v>
      </c>
      <c r="H2521" s="168" t="s">
        <v>1117</v>
      </c>
      <c r="I2521" s="168" t="s">
        <v>1118</v>
      </c>
      <c r="J2521" s="184">
        <v>0</v>
      </c>
      <c r="K2521" s="185"/>
      <c r="L2521" s="168"/>
      <c r="M2521" s="185">
        <v>0</v>
      </c>
      <c r="N2521" s="168" t="s">
        <v>1298</v>
      </c>
      <c r="O2521" s="168" t="s">
        <v>1133</v>
      </c>
      <c r="P2521" s="168" t="s">
        <v>1564</v>
      </c>
      <c r="Q2521" s="168" t="s">
        <v>1171</v>
      </c>
      <c r="R2521" s="168" t="s">
        <v>1565</v>
      </c>
      <c r="S2521" s="168" t="s">
        <v>1401</v>
      </c>
      <c r="T2521" s="168" t="s">
        <v>1566</v>
      </c>
      <c r="U2521" s="168" t="s">
        <v>1215</v>
      </c>
      <c r="V2521" s="168" t="s">
        <v>1567</v>
      </c>
      <c r="W2521" s="168" t="s">
        <v>1165</v>
      </c>
      <c r="X2521" s="183" t="s">
        <v>1160</v>
      </c>
      <c r="Y2521" s="168" t="s">
        <v>55</v>
      </c>
      <c r="Z2521" s="170">
        <v>2017011000179</v>
      </c>
      <c r="AA2521" s="170" t="s">
        <v>1238</v>
      </c>
      <c r="AB2521" s="169" t="s">
        <v>1166</v>
      </c>
      <c r="AC2521" s="169" t="s">
        <v>1173</v>
      </c>
      <c r="AD2521" s="170">
        <v>3202031</v>
      </c>
      <c r="AE2521" s="169" t="s">
        <v>1174</v>
      </c>
      <c r="AF2521" s="169" t="s">
        <v>1249</v>
      </c>
      <c r="AG2521" s="168" t="s">
        <v>1147</v>
      </c>
      <c r="AH2521" s="192"/>
    </row>
    <row r="2522" spans="1:34" ht="98.25" customHeight="1" x14ac:dyDescent="0.25">
      <c r="A2522" s="192"/>
      <c r="B2522" s="168" t="s">
        <v>1314</v>
      </c>
      <c r="C2522" s="168" t="s">
        <v>1364</v>
      </c>
      <c r="D2522" s="168" t="s">
        <v>1563</v>
      </c>
      <c r="E2522" s="183" t="s">
        <v>1563</v>
      </c>
      <c r="F2522" s="168" t="s">
        <v>1223</v>
      </c>
      <c r="G2522" s="183" t="s">
        <v>1312</v>
      </c>
      <c r="H2522" s="168" t="s">
        <v>1117</v>
      </c>
      <c r="I2522" s="168" t="s">
        <v>1118</v>
      </c>
      <c r="J2522" s="184">
        <v>4667740.4000000004</v>
      </c>
      <c r="K2522" s="185"/>
      <c r="L2522" s="168"/>
      <c r="M2522" s="185">
        <v>0</v>
      </c>
      <c r="N2522" s="168" t="s">
        <v>1298</v>
      </c>
      <c r="O2522" s="168" t="s">
        <v>1133</v>
      </c>
      <c r="P2522" s="168" t="s">
        <v>1564</v>
      </c>
      <c r="Q2522" s="168" t="s">
        <v>1171</v>
      </c>
      <c r="R2522" s="168" t="s">
        <v>1565</v>
      </c>
      <c r="S2522" s="168" t="s">
        <v>1401</v>
      </c>
      <c r="T2522" s="168" t="s">
        <v>1566</v>
      </c>
      <c r="U2522" s="168" t="s">
        <v>1215</v>
      </c>
      <c r="V2522" s="168" t="s">
        <v>1567</v>
      </c>
      <c r="W2522" s="168" t="s">
        <v>1165</v>
      </c>
      <c r="X2522" s="183" t="s">
        <v>1160</v>
      </c>
      <c r="Y2522" s="168" t="s">
        <v>55</v>
      </c>
      <c r="Z2522" s="170">
        <v>2017011000179</v>
      </c>
      <c r="AA2522" s="170" t="s">
        <v>1238</v>
      </c>
      <c r="AB2522" s="169" t="s">
        <v>1166</v>
      </c>
      <c r="AC2522" s="169" t="s">
        <v>1173</v>
      </c>
      <c r="AD2522" s="170">
        <v>3202031</v>
      </c>
      <c r="AE2522" s="169" t="s">
        <v>1174</v>
      </c>
      <c r="AF2522" s="169" t="s">
        <v>1249</v>
      </c>
      <c r="AG2522" s="168" t="s">
        <v>1124</v>
      </c>
      <c r="AH2522" s="192"/>
    </row>
    <row r="2523" spans="1:34" ht="98.25" customHeight="1" x14ac:dyDescent="0.25">
      <c r="A2523" s="192"/>
      <c r="B2523" s="168" t="s">
        <v>1314</v>
      </c>
      <c r="C2523" s="168" t="s">
        <v>1364</v>
      </c>
      <c r="D2523" s="168" t="s">
        <v>1563</v>
      </c>
      <c r="E2523" s="183" t="s">
        <v>1563</v>
      </c>
      <c r="F2523" s="168" t="s">
        <v>1223</v>
      </c>
      <c r="G2523" s="183" t="s">
        <v>1312</v>
      </c>
      <c r="H2523" s="168" t="s">
        <v>1117</v>
      </c>
      <c r="I2523" s="168" t="s">
        <v>1118</v>
      </c>
      <c r="J2523" s="184">
        <v>0</v>
      </c>
      <c r="K2523" s="185"/>
      <c r="L2523" s="168"/>
      <c r="M2523" s="185">
        <v>0</v>
      </c>
      <c r="N2523" s="168" t="s">
        <v>1298</v>
      </c>
      <c r="O2523" s="168" t="s">
        <v>1133</v>
      </c>
      <c r="P2523" s="168" t="s">
        <v>1564</v>
      </c>
      <c r="Q2523" s="168" t="s">
        <v>1171</v>
      </c>
      <c r="R2523" s="168" t="s">
        <v>1565</v>
      </c>
      <c r="S2523" s="168" t="s">
        <v>1401</v>
      </c>
      <c r="T2523" s="168" t="s">
        <v>1566</v>
      </c>
      <c r="U2523" s="168" t="s">
        <v>1215</v>
      </c>
      <c r="V2523" s="168" t="s">
        <v>1567</v>
      </c>
      <c r="W2523" s="168" t="s">
        <v>1165</v>
      </c>
      <c r="X2523" s="183" t="s">
        <v>1160</v>
      </c>
      <c r="Y2523" s="168" t="s">
        <v>55</v>
      </c>
      <c r="Z2523" s="170">
        <v>2017011000179</v>
      </c>
      <c r="AA2523" s="170" t="s">
        <v>1238</v>
      </c>
      <c r="AB2523" s="169" t="s">
        <v>1166</v>
      </c>
      <c r="AC2523" s="169" t="s">
        <v>1173</v>
      </c>
      <c r="AD2523" s="170">
        <v>3202031</v>
      </c>
      <c r="AE2523" s="169" t="s">
        <v>1174</v>
      </c>
      <c r="AF2523" s="169" t="s">
        <v>1249</v>
      </c>
      <c r="AG2523" s="168" t="s">
        <v>1150</v>
      </c>
      <c r="AH2523" s="192"/>
    </row>
    <row r="2524" spans="1:34" ht="98.25" customHeight="1" x14ac:dyDescent="0.25">
      <c r="A2524" s="192"/>
      <c r="B2524" s="168" t="s">
        <v>1314</v>
      </c>
      <c r="C2524" s="168" t="s">
        <v>1364</v>
      </c>
      <c r="D2524" s="168" t="s">
        <v>1563</v>
      </c>
      <c r="E2524" s="183" t="s">
        <v>1563</v>
      </c>
      <c r="F2524" s="168" t="s">
        <v>1116</v>
      </c>
      <c r="G2524" s="183" t="s">
        <v>1158</v>
      </c>
      <c r="H2524" s="168" t="s">
        <v>1117</v>
      </c>
      <c r="I2524" s="168" t="s">
        <v>1118</v>
      </c>
      <c r="J2524" s="184">
        <v>56571002.880000003</v>
      </c>
      <c r="K2524" s="185"/>
      <c r="L2524" s="168"/>
      <c r="M2524" s="185">
        <v>0</v>
      </c>
      <c r="N2524" s="168" t="s">
        <v>1298</v>
      </c>
      <c r="O2524" s="168" t="s">
        <v>1133</v>
      </c>
      <c r="P2524" s="168" t="s">
        <v>1564</v>
      </c>
      <c r="Q2524" s="168" t="s">
        <v>1171</v>
      </c>
      <c r="R2524" s="168" t="s">
        <v>1565</v>
      </c>
      <c r="S2524" s="168" t="s">
        <v>1401</v>
      </c>
      <c r="T2524" s="168" t="s">
        <v>1566</v>
      </c>
      <c r="U2524" s="168" t="s">
        <v>1215</v>
      </c>
      <c r="V2524" s="168" t="s">
        <v>1567</v>
      </c>
      <c r="W2524" s="168" t="s">
        <v>1165</v>
      </c>
      <c r="X2524" s="183" t="s">
        <v>1160</v>
      </c>
      <c r="Y2524" s="168" t="s">
        <v>55</v>
      </c>
      <c r="Z2524" s="170">
        <v>2017011000179</v>
      </c>
      <c r="AA2524" s="170" t="s">
        <v>1238</v>
      </c>
      <c r="AB2524" s="169" t="s">
        <v>1166</v>
      </c>
      <c r="AC2524" s="169" t="s">
        <v>1269</v>
      </c>
      <c r="AD2524" s="170">
        <v>3202005</v>
      </c>
      <c r="AE2524" s="169" t="s">
        <v>1270</v>
      </c>
      <c r="AF2524" s="169" t="s">
        <v>1272</v>
      </c>
      <c r="AG2524" s="168" t="s">
        <v>1151</v>
      </c>
      <c r="AH2524" s="192"/>
    </row>
    <row r="2525" spans="1:34" ht="98.25" customHeight="1" x14ac:dyDescent="0.25">
      <c r="A2525" s="192"/>
      <c r="B2525" s="168" t="s">
        <v>1314</v>
      </c>
      <c r="C2525" s="168" t="s">
        <v>1364</v>
      </c>
      <c r="D2525" s="168" t="s">
        <v>1563</v>
      </c>
      <c r="E2525" s="183" t="s">
        <v>1563</v>
      </c>
      <c r="F2525" s="168" t="s">
        <v>1223</v>
      </c>
      <c r="G2525" s="183" t="s">
        <v>1312</v>
      </c>
      <c r="H2525" s="168" t="s">
        <v>1117</v>
      </c>
      <c r="I2525" s="168" t="s">
        <v>1118</v>
      </c>
      <c r="J2525" s="184">
        <v>0.2208000011742115</v>
      </c>
      <c r="K2525" s="185"/>
      <c r="L2525" s="168"/>
      <c r="M2525" s="185">
        <v>0</v>
      </c>
      <c r="N2525" s="168" t="s">
        <v>1298</v>
      </c>
      <c r="O2525" s="168" t="s">
        <v>1133</v>
      </c>
      <c r="P2525" s="168" t="s">
        <v>1564</v>
      </c>
      <c r="Q2525" s="168" t="s">
        <v>1171</v>
      </c>
      <c r="R2525" s="168" t="s">
        <v>1565</v>
      </c>
      <c r="S2525" s="168" t="s">
        <v>1401</v>
      </c>
      <c r="T2525" s="168" t="s">
        <v>1566</v>
      </c>
      <c r="U2525" s="168" t="s">
        <v>1215</v>
      </c>
      <c r="V2525" s="168" t="s">
        <v>1567</v>
      </c>
      <c r="W2525" s="168" t="s">
        <v>1165</v>
      </c>
      <c r="X2525" s="183" t="s">
        <v>1160</v>
      </c>
      <c r="Y2525" s="168" t="s">
        <v>55</v>
      </c>
      <c r="Z2525" s="170">
        <v>2017011000179</v>
      </c>
      <c r="AA2525" s="170" t="s">
        <v>1238</v>
      </c>
      <c r="AB2525" s="169" t="s">
        <v>1166</v>
      </c>
      <c r="AC2525" s="169" t="s">
        <v>1269</v>
      </c>
      <c r="AD2525" s="170">
        <v>3202005</v>
      </c>
      <c r="AE2525" s="169" t="s">
        <v>1270</v>
      </c>
      <c r="AF2525" s="169" t="s">
        <v>1272</v>
      </c>
      <c r="AG2525" s="168" t="s">
        <v>1192</v>
      </c>
      <c r="AH2525" s="192"/>
    </row>
    <row r="2526" spans="1:34" ht="98.25" customHeight="1" x14ac:dyDescent="0.25">
      <c r="A2526" s="192"/>
      <c r="B2526" s="168" t="s">
        <v>1314</v>
      </c>
      <c r="C2526" s="168" t="s">
        <v>1364</v>
      </c>
      <c r="D2526" s="168" t="s">
        <v>1563</v>
      </c>
      <c r="E2526" s="183" t="s">
        <v>1563</v>
      </c>
      <c r="F2526" s="168" t="s">
        <v>1223</v>
      </c>
      <c r="G2526" s="183" t="s">
        <v>1312</v>
      </c>
      <c r="H2526" s="168" t="s">
        <v>1117</v>
      </c>
      <c r="I2526" s="168" t="s">
        <v>1118</v>
      </c>
      <c r="J2526" s="184">
        <v>22921500.000800002</v>
      </c>
      <c r="K2526" s="185"/>
      <c r="L2526" s="168"/>
      <c r="M2526" s="185">
        <v>0</v>
      </c>
      <c r="N2526" s="168" t="s">
        <v>1298</v>
      </c>
      <c r="O2526" s="168" t="s">
        <v>1133</v>
      </c>
      <c r="P2526" s="168" t="s">
        <v>1564</v>
      </c>
      <c r="Q2526" s="168" t="s">
        <v>1171</v>
      </c>
      <c r="R2526" s="168" t="s">
        <v>1565</v>
      </c>
      <c r="S2526" s="168" t="s">
        <v>1401</v>
      </c>
      <c r="T2526" s="168" t="s">
        <v>1566</v>
      </c>
      <c r="U2526" s="168" t="s">
        <v>1215</v>
      </c>
      <c r="V2526" s="168" t="s">
        <v>1567</v>
      </c>
      <c r="W2526" s="168" t="s">
        <v>1165</v>
      </c>
      <c r="X2526" s="183" t="s">
        <v>1160</v>
      </c>
      <c r="Y2526" s="168" t="s">
        <v>55</v>
      </c>
      <c r="Z2526" s="170">
        <v>2017011000179</v>
      </c>
      <c r="AA2526" s="170" t="s">
        <v>1238</v>
      </c>
      <c r="AB2526" s="169" t="s">
        <v>1166</v>
      </c>
      <c r="AC2526" s="169" t="s">
        <v>1269</v>
      </c>
      <c r="AD2526" s="170">
        <v>3202005</v>
      </c>
      <c r="AE2526" s="169" t="s">
        <v>1273</v>
      </c>
      <c r="AF2526" s="169" t="s">
        <v>1274</v>
      </c>
      <c r="AG2526" s="168" t="s">
        <v>1192</v>
      </c>
      <c r="AH2526" s="192"/>
    </row>
    <row r="2527" spans="1:34" ht="98.25" customHeight="1" x14ac:dyDescent="0.25">
      <c r="A2527" s="192"/>
      <c r="B2527" s="168" t="s">
        <v>1314</v>
      </c>
      <c r="C2527" s="168" t="s">
        <v>1364</v>
      </c>
      <c r="D2527" s="168" t="s">
        <v>1563</v>
      </c>
      <c r="E2527" s="183" t="s">
        <v>1563</v>
      </c>
      <c r="F2527" s="168" t="s">
        <v>1223</v>
      </c>
      <c r="G2527" s="183" t="s">
        <v>1312</v>
      </c>
      <c r="H2527" s="168" t="s">
        <v>1117</v>
      </c>
      <c r="I2527" s="168" t="s">
        <v>1515</v>
      </c>
      <c r="J2527" s="184">
        <v>144000000</v>
      </c>
      <c r="K2527" s="185"/>
      <c r="L2527" s="168"/>
      <c r="M2527" s="185">
        <v>0</v>
      </c>
      <c r="N2527" s="168" t="s">
        <v>1298</v>
      </c>
      <c r="O2527" s="168" t="s">
        <v>1133</v>
      </c>
      <c r="P2527" s="168" t="s">
        <v>1564</v>
      </c>
      <c r="Q2527" s="168" t="s">
        <v>1171</v>
      </c>
      <c r="R2527" s="168" t="s">
        <v>1565</v>
      </c>
      <c r="S2527" s="168" t="s">
        <v>1401</v>
      </c>
      <c r="T2527" s="168" t="s">
        <v>1566</v>
      </c>
      <c r="U2527" s="168" t="s">
        <v>1215</v>
      </c>
      <c r="V2527" s="168" t="s">
        <v>1567</v>
      </c>
      <c r="W2527" s="168" t="s">
        <v>1165</v>
      </c>
      <c r="X2527" s="183" t="s">
        <v>1160</v>
      </c>
      <c r="Y2527" s="168" t="s">
        <v>55</v>
      </c>
      <c r="Z2527" s="170">
        <v>2017011000179</v>
      </c>
      <c r="AA2527" s="170" t="s">
        <v>1238</v>
      </c>
      <c r="AB2527" s="169" t="s">
        <v>1166</v>
      </c>
      <c r="AC2527" s="169" t="s">
        <v>1269</v>
      </c>
      <c r="AD2527" s="170">
        <v>3202005</v>
      </c>
      <c r="AE2527" s="169" t="s">
        <v>1270</v>
      </c>
      <c r="AF2527" s="169" t="s">
        <v>1272</v>
      </c>
      <c r="AG2527" s="168" t="s">
        <v>1192</v>
      </c>
      <c r="AH2527" s="192"/>
    </row>
    <row r="2528" spans="1:34" ht="98.25" customHeight="1" x14ac:dyDescent="0.25">
      <c r="A2528" s="192"/>
      <c r="B2528" s="168" t="s">
        <v>1314</v>
      </c>
      <c r="C2528" s="168" t="s">
        <v>1364</v>
      </c>
      <c r="D2528" s="168" t="s">
        <v>1563</v>
      </c>
      <c r="E2528" s="183" t="s">
        <v>1563</v>
      </c>
      <c r="F2528" s="168" t="s">
        <v>1116</v>
      </c>
      <c r="G2528" s="183" t="s">
        <v>1158</v>
      </c>
      <c r="H2528" s="168" t="s">
        <v>1117</v>
      </c>
      <c r="I2528" s="168" t="s">
        <v>1118</v>
      </c>
      <c r="J2528" s="184">
        <v>29994688.710000001</v>
      </c>
      <c r="K2528" s="185"/>
      <c r="L2528" s="168"/>
      <c r="M2528" s="185">
        <v>0</v>
      </c>
      <c r="N2528" s="168" t="s">
        <v>1298</v>
      </c>
      <c r="O2528" s="168" t="s">
        <v>1133</v>
      </c>
      <c r="P2528" s="168" t="s">
        <v>1564</v>
      </c>
      <c r="Q2528" s="168" t="s">
        <v>1171</v>
      </c>
      <c r="R2528" s="168" t="s">
        <v>1565</v>
      </c>
      <c r="S2528" s="168" t="s">
        <v>1401</v>
      </c>
      <c r="T2528" s="168" t="s">
        <v>1566</v>
      </c>
      <c r="U2528" s="168" t="s">
        <v>1215</v>
      </c>
      <c r="V2528" s="168" t="s">
        <v>1567</v>
      </c>
      <c r="W2528" s="168" t="s">
        <v>1165</v>
      </c>
      <c r="X2528" s="183" t="s">
        <v>1160</v>
      </c>
      <c r="Y2528" s="168" t="s">
        <v>55</v>
      </c>
      <c r="Z2528" s="170">
        <v>2017011000179</v>
      </c>
      <c r="AA2528" s="170" t="s">
        <v>1238</v>
      </c>
      <c r="AB2528" s="169" t="s">
        <v>1224</v>
      </c>
      <c r="AC2528" s="169" t="s">
        <v>1275</v>
      </c>
      <c r="AD2528" s="170">
        <v>3202014</v>
      </c>
      <c r="AE2528" s="169" t="s">
        <v>1278</v>
      </c>
      <c r="AF2528" s="169" t="s">
        <v>1279</v>
      </c>
      <c r="AG2528" s="168" t="s">
        <v>1128</v>
      </c>
      <c r="AH2528" s="192"/>
    </row>
    <row r="2529" spans="1:34" ht="98.25" customHeight="1" x14ac:dyDescent="0.25">
      <c r="A2529" s="192"/>
      <c r="B2529" s="168" t="s">
        <v>1314</v>
      </c>
      <c r="C2529" s="168" t="s">
        <v>1364</v>
      </c>
      <c r="D2529" s="168" t="s">
        <v>1563</v>
      </c>
      <c r="E2529" s="183" t="s">
        <v>1563</v>
      </c>
      <c r="F2529" s="168" t="s">
        <v>1223</v>
      </c>
      <c r="G2529" s="183" t="s">
        <v>1312</v>
      </c>
      <c r="H2529" s="168" t="s">
        <v>1117</v>
      </c>
      <c r="I2529" s="168" t="s">
        <v>1118</v>
      </c>
      <c r="J2529" s="184">
        <v>2699603</v>
      </c>
      <c r="K2529" s="185"/>
      <c r="L2529" s="168"/>
      <c r="M2529" s="185">
        <v>0</v>
      </c>
      <c r="N2529" s="168" t="s">
        <v>1298</v>
      </c>
      <c r="O2529" s="168" t="s">
        <v>1133</v>
      </c>
      <c r="P2529" s="168" t="s">
        <v>1564</v>
      </c>
      <c r="Q2529" s="168" t="s">
        <v>1171</v>
      </c>
      <c r="R2529" s="168" t="s">
        <v>1565</v>
      </c>
      <c r="S2529" s="168" t="s">
        <v>1401</v>
      </c>
      <c r="T2529" s="168" t="s">
        <v>1566</v>
      </c>
      <c r="U2529" s="168" t="s">
        <v>1215</v>
      </c>
      <c r="V2529" s="168" t="s">
        <v>1567</v>
      </c>
      <c r="W2529" s="168" t="s">
        <v>1165</v>
      </c>
      <c r="X2529" s="183" t="s">
        <v>1160</v>
      </c>
      <c r="Y2529" s="168" t="s">
        <v>55</v>
      </c>
      <c r="Z2529" s="170">
        <v>2017011000179</v>
      </c>
      <c r="AA2529" s="170" t="s">
        <v>1238</v>
      </c>
      <c r="AB2529" s="169" t="s">
        <v>1224</v>
      </c>
      <c r="AC2529" s="169" t="s">
        <v>1275</v>
      </c>
      <c r="AD2529" s="170">
        <v>3202014</v>
      </c>
      <c r="AE2529" s="169" t="s">
        <v>1278</v>
      </c>
      <c r="AF2529" s="169" t="s">
        <v>1279</v>
      </c>
      <c r="AG2529" s="168" t="s">
        <v>1124</v>
      </c>
      <c r="AH2529" s="192"/>
    </row>
    <row r="2530" spans="1:34" ht="98.25" customHeight="1" x14ac:dyDescent="0.25">
      <c r="A2530" s="192"/>
      <c r="B2530" s="168" t="s">
        <v>1314</v>
      </c>
      <c r="C2530" s="168" t="s">
        <v>1364</v>
      </c>
      <c r="D2530" s="168" t="s">
        <v>1563</v>
      </c>
      <c r="E2530" s="183" t="s">
        <v>1563</v>
      </c>
      <c r="F2530" s="168" t="s">
        <v>1223</v>
      </c>
      <c r="G2530" s="183" t="s">
        <v>1312</v>
      </c>
      <c r="H2530" s="168" t="s">
        <v>1117</v>
      </c>
      <c r="I2530" s="168" t="s">
        <v>1118</v>
      </c>
      <c r="J2530" s="184">
        <v>3000000</v>
      </c>
      <c r="K2530" s="185"/>
      <c r="L2530" s="168"/>
      <c r="M2530" s="185">
        <v>0</v>
      </c>
      <c r="N2530" s="168" t="s">
        <v>1298</v>
      </c>
      <c r="O2530" s="168" t="s">
        <v>1133</v>
      </c>
      <c r="P2530" s="168" t="s">
        <v>1564</v>
      </c>
      <c r="Q2530" s="168" t="s">
        <v>1171</v>
      </c>
      <c r="R2530" s="168" t="s">
        <v>1565</v>
      </c>
      <c r="S2530" s="168" t="s">
        <v>1401</v>
      </c>
      <c r="T2530" s="168" t="s">
        <v>1566</v>
      </c>
      <c r="U2530" s="168" t="s">
        <v>1215</v>
      </c>
      <c r="V2530" s="168" t="s">
        <v>1567</v>
      </c>
      <c r="W2530" s="168" t="s">
        <v>1165</v>
      </c>
      <c r="X2530" s="183" t="s">
        <v>1160</v>
      </c>
      <c r="Y2530" s="168" t="s">
        <v>55</v>
      </c>
      <c r="Z2530" s="170">
        <v>2017011000179</v>
      </c>
      <c r="AA2530" s="170" t="s">
        <v>1238</v>
      </c>
      <c r="AB2530" s="169" t="s">
        <v>1224</v>
      </c>
      <c r="AC2530" s="169" t="s">
        <v>1275</v>
      </c>
      <c r="AD2530" s="170">
        <v>3202014</v>
      </c>
      <c r="AE2530" s="169" t="s">
        <v>1278</v>
      </c>
      <c r="AF2530" s="169" t="s">
        <v>1279</v>
      </c>
      <c r="AG2530" s="168" t="s">
        <v>1208</v>
      </c>
      <c r="AH2530" s="192"/>
    </row>
    <row r="2531" spans="1:34" ht="98.25" customHeight="1" x14ac:dyDescent="0.25">
      <c r="A2531" s="192"/>
      <c r="B2531" s="168" t="s">
        <v>1314</v>
      </c>
      <c r="C2531" s="168" t="s">
        <v>1364</v>
      </c>
      <c r="D2531" s="168" t="s">
        <v>1563</v>
      </c>
      <c r="E2531" s="183" t="s">
        <v>1563</v>
      </c>
      <c r="F2531" s="168" t="s">
        <v>1223</v>
      </c>
      <c r="G2531" s="183" t="s">
        <v>1312</v>
      </c>
      <c r="H2531" s="168" t="s">
        <v>1117</v>
      </c>
      <c r="I2531" s="168" t="s">
        <v>1118</v>
      </c>
      <c r="J2531" s="184">
        <v>2382000</v>
      </c>
      <c r="K2531" s="185"/>
      <c r="L2531" s="168"/>
      <c r="M2531" s="185">
        <v>0</v>
      </c>
      <c r="N2531" s="168" t="s">
        <v>1298</v>
      </c>
      <c r="O2531" s="168" t="s">
        <v>1133</v>
      </c>
      <c r="P2531" s="168" t="s">
        <v>1564</v>
      </c>
      <c r="Q2531" s="168" t="s">
        <v>1171</v>
      </c>
      <c r="R2531" s="168" t="s">
        <v>1565</v>
      </c>
      <c r="S2531" s="168" t="s">
        <v>1401</v>
      </c>
      <c r="T2531" s="168" t="s">
        <v>1566</v>
      </c>
      <c r="U2531" s="168" t="s">
        <v>1215</v>
      </c>
      <c r="V2531" s="168" t="s">
        <v>1567</v>
      </c>
      <c r="W2531" s="168" t="s">
        <v>1165</v>
      </c>
      <c r="X2531" s="183" t="s">
        <v>1160</v>
      </c>
      <c r="Y2531" s="168" t="s">
        <v>55</v>
      </c>
      <c r="Z2531" s="170">
        <v>2017011000179</v>
      </c>
      <c r="AA2531" s="170" t="s">
        <v>1238</v>
      </c>
      <c r="AB2531" s="169" t="s">
        <v>1224</v>
      </c>
      <c r="AC2531" s="169" t="s">
        <v>1280</v>
      </c>
      <c r="AD2531" s="170">
        <v>3202004</v>
      </c>
      <c r="AE2531" s="169" t="s">
        <v>1281</v>
      </c>
      <c r="AF2531" s="169" t="s">
        <v>1372</v>
      </c>
      <c r="AG2531" s="168" t="s">
        <v>1124</v>
      </c>
      <c r="AH2531" s="192"/>
    </row>
    <row r="2532" spans="1:34" ht="98.25" customHeight="1" x14ac:dyDescent="0.25">
      <c r="A2532" s="192"/>
      <c r="B2532" s="168" t="s">
        <v>1314</v>
      </c>
      <c r="C2532" s="168" t="s">
        <v>1364</v>
      </c>
      <c r="D2532" s="168" t="s">
        <v>1563</v>
      </c>
      <c r="E2532" s="183" t="s">
        <v>1563</v>
      </c>
      <c r="F2532" s="168" t="s">
        <v>1152</v>
      </c>
      <c r="G2532" s="183" t="s">
        <v>1158</v>
      </c>
      <c r="H2532" s="168" t="s">
        <v>1320</v>
      </c>
      <c r="I2532" s="168" t="s">
        <v>1118</v>
      </c>
      <c r="J2532" s="186">
        <v>6000000</v>
      </c>
      <c r="K2532" s="185" t="s">
        <v>1366</v>
      </c>
      <c r="L2532" s="168" t="s">
        <v>1366</v>
      </c>
      <c r="M2532" s="185" t="s">
        <v>1366</v>
      </c>
      <c r="N2532" s="168" t="s">
        <v>1366</v>
      </c>
      <c r="O2532" s="168" t="s">
        <v>1133</v>
      </c>
      <c r="P2532" s="168" t="s">
        <v>1564</v>
      </c>
      <c r="Q2532" s="168" t="s">
        <v>1171</v>
      </c>
      <c r="R2532" s="168" t="s">
        <v>1565</v>
      </c>
      <c r="S2532" s="168" t="s">
        <v>1401</v>
      </c>
      <c r="T2532" s="168" t="s">
        <v>1566</v>
      </c>
      <c r="U2532" s="168" t="s">
        <v>1215</v>
      </c>
      <c r="V2532" s="168" t="s">
        <v>1567</v>
      </c>
      <c r="W2532" s="168" t="s">
        <v>1165</v>
      </c>
      <c r="X2532" s="183" t="s">
        <v>1160</v>
      </c>
      <c r="Y2532" s="168" t="s">
        <v>55</v>
      </c>
      <c r="Z2532" s="170">
        <v>2017011000179</v>
      </c>
      <c r="AA2532" s="170" t="s">
        <v>1238</v>
      </c>
      <c r="AB2532" s="169" t="s">
        <v>1166</v>
      </c>
      <c r="AC2532" s="169" t="s">
        <v>1167</v>
      </c>
      <c r="AD2532" s="170">
        <v>3202032</v>
      </c>
      <c r="AE2532" s="169" t="s">
        <v>1217</v>
      </c>
      <c r="AF2532" s="169" t="s">
        <v>1289</v>
      </c>
      <c r="AG2532" s="168" t="s">
        <v>1150</v>
      </c>
      <c r="AH2532" s="192"/>
    </row>
    <row r="2533" spans="1:34" ht="98.25" customHeight="1" x14ac:dyDescent="0.25">
      <c r="A2533" s="192"/>
      <c r="B2533" s="168" t="s">
        <v>1314</v>
      </c>
      <c r="C2533" s="168" t="s">
        <v>1364</v>
      </c>
      <c r="D2533" s="168" t="s">
        <v>1563</v>
      </c>
      <c r="E2533" s="183" t="s">
        <v>1563</v>
      </c>
      <c r="F2533" s="168" t="s">
        <v>1152</v>
      </c>
      <c r="G2533" s="183" t="s">
        <v>1158</v>
      </c>
      <c r="H2533" s="168" t="s">
        <v>1320</v>
      </c>
      <c r="I2533" s="168" t="s">
        <v>1118</v>
      </c>
      <c r="J2533" s="186">
        <v>6000000</v>
      </c>
      <c r="K2533" s="185" t="s">
        <v>1366</v>
      </c>
      <c r="L2533" s="168" t="s">
        <v>1366</v>
      </c>
      <c r="M2533" s="185" t="s">
        <v>1366</v>
      </c>
      <c r="N2533" s="168" t="s">
        <v>1366</v>
      </c>
      <c r="O2533" s="168" t="s">
        <v>1133</v>
      </c>
      <c r="P2533" s="168" t="s">
        <v>1564</v>
      </c>
      <c r="Q2533" s="168" t="s">
        <v>1171</v>
      </c>
      <c r="R2533" s="168" t="s">
        <v>1565</v>
      </c>
      <c r="S2533" s="168" t="s">
        <v>1401</v>
      </c>
      <c r="T2533" s="168" t="s">
        <v>1566</v>
      </c>
      <c r="U2533" s="168" t="s">
        <v>1215</v>
      </c>
      <c r="V2533" s="168" t="s">
        <v>1567</v>
      </c>
      <c r="W2533" s="168" t="s">
        <v>1165</v>
      </c>
      <c r="X2533" s="183" t="s">
        <v>1160</v>
      </c>
      <c r="Y2533" s="168" t="s">
        <v>55</v>
      </c>
      <c r="Z2533" s="170">
        <v>2017011000179</v>
      </c>
      <c r="AA2533" s="170" t="s">
        <v>1238</v>
      </c>
      <c r="AB2533" s="169" t="s">
        <v>1166</v>
      </c>
      <c r="AC2533" s="169" t="s">
        <v>1173</v>
      </c>
      <c r="AD2533" s="170">
        <v>3202031</v>
      </c>
      <c r="AE2533" s="169" t="s">
        <v>1174</v>
      </c>
      <c r="AF2533" s="169" t="s">
        <v>1249</v>
      </c>
      <c r="AG2533" s="168" t="s">
        <v>1150</v>
      </c>
      <c r="AH2533" s="192"/>
    </row>
    <row r="2534" spans="1:34" ht="98.25" customHeight="1" x14ac:dyDescent="0.25">
      <c r="A2534" s="192"/>
      <c r="B2534" s="168" t="s">
        <v>1314</v>
      </c>
      <c r="C2534" s="168" t="s">
        <v>1364</v>
      </c>
      <c r="D2534" s="168" t="s">
        <v>1563</v>
      </c>
      <c r="E2534" s="183" t="s">
        <v>1563</v>
      </c>
      <c r="F2534" s="168" t="s">
        <v>1152</v>
      </c>
      <c r="G2534" s="183" t="s">
        <v>1158</v>
      </c>
      <c r="H2534" s="168" t="s">
        <v>1320</v>
      </c>
      <c r="I2534" s="168" t="s">
        <v>1118</v>
      </c>
      <c r="J2534" s="186">
        <v>4119237.8299999461</v>
      </c>
      <c r="K2534" s="185" t="s">
        <v>1366</v>
      </c>
      <c r="L2534" s="168" t="s">
        <v>1366</v>
      </c>
      <c r="M2534" s="185" t="s">
        <v>1366</v>
      </c>
      <c r="N2534" s="168" t="s">
        <v>1366</v>
      </c>
      <c r="O2534" s="168" t="s">
        <v>1133</v>
      </c>
      <c r="P2534" s="168" t="s">
        <v>1564</v>
      </c>
      <c r="Q2534" s="168" t="s">
        <v>1171</v>
      </c>
      <c r="R2534" s="168" t="s">
        <v>1565</v>
      </c>
      <c r="S2534" s="168" t="s">
        <v>1401</v>
      </c>
      <c r="T2534" s="168" t="s">
        <v>1566</v>
      </c>
      <c r="U2534" s="168" t="s">
        <v>1215</v>
      </c>
      <c r="V2534" s="168" t="s">
        <v>1567</v>
      </c>
      <c r="W2534" s="168" t="s">
        <v>1165</v>
      </c>
      <c r="X2534" s="183" t="s">
        <v>1160</v>
      </c>
      <c r="Y2534" s="168" t="s">
        <v>55</v>
      </c>
      <c r="Z2534" s="170">
        <v>2017011000179</v>
      </c>
      <c r="AA2534" s="170" t="s">
        <v>1238</v>
      </c>
      <c r="AB2534" s="169" t="s">
        <v>1166</v>
      </c>
      <c r="AC2534" s="169" t="s">
        <v>1173</v>
      </c>
      <c r="AD2534" s="170">
        <v>3202031</v>
      </c>
      <c r="AE2534" s="169" t="s">
        <v>1174</v>
      </c>
      <c r="AF2534" s="169" t="s">
        <v>1249</v>
      </c>
      <c r="AG2534" s="168" t="s">
        <v>1147</v>
      </c>
      <c r="AH2534" s="192"/>
    </row>
    <row r="2535" spans="1:34" ht="98.25" customHeight="1" x14ac:dyDescent="0.25">
      <c r="A2535" s="192"/>
      <c r="B2535" s="168" t="s">
        <v>1314</v>
      </c>
      <c r="C2535" s="168" t="s">
        <v>1364</v>
      </c>
      <c r="D2535" s="168" t="s">
        <v>1563</v>
      </c>
      <c r="E2535" s="183" t="s">
        <v>1563</v>
      </c>
      <c r="F2535" s="168" t="s">
        <v>1152</v>
      </c>
      <c r="G2535" s="183" t="s">
        <v>1158</v>
      </c>
      <c r="H2535" s="168" t="s">
        <v>1320</v>
      </c>
      <c r="I2535" s="168" t="s">
        <v>1118</v>
      </c>
      <c r="J2535" s="186">
        <v>2000000</v>
      </c>
      <c r="K2535" s="185" t="s">
        <v>1366</v>
      </c>
      <c r="L2535" s="168" t="s">
        <v>1366</v>
      </c>
      <c r="M2535" s="185" t="s">
        <v>1366</v>
      </c>
      <c r="N2535" s="168" t="s">
        <v>1366</v>
      </c>
      <c r="O2535" s="168" t="s">
        <v>1133</v>
      </c>
      <c r="P2535" s="168" t="s">
        <v>1564</v>
      </c>
      <c r="Q2535" s="168" t="s">
        <v>1171</v>
      </c>
      <c r="R2535" s="168" t="s">
        <v>1565</v>
      </c>
      <c r="S2535" s="168" t="s">
        <v>1401</v>
      </c>
      <c r="T2535" s="168" t="s">
        <v>1566</v>
      </c>
      <c r="U2535" s="168" t="s">
        <v>1215</v>
      </c>
      <c r="V2535" s="168" t="s">
        <v>1567</v>
      </c>
      <c r="W2535" s="168" t="s">
        <v>1165</v>
      </c>
      <c r="X2535" s="183" t="s">
        <v>1160</v>
      </c>
      <c r="Y2535" s="168" t="s">
        <v>55</v>
      </c>
      <c r="Z2535" s="170">
        <v>2017011000179</v>
      </c>
      <c r="AA2535" s="170" t="s">
        <v>1238</v>
      </c>
      <c r="AB2535" s="169" t="s">
        <v>1179</v>
      </c>
      <c r="AC2535" s="169" t="s">
        <v>1244</v>
      </c>
      <c r="AD2535" s="170">
        <v>3202002</v>
      </c>
      <c r="AE2535" s="169" t="s">
        <v>1122</v>
      </c>
      <c r="AF2535" s="169" t="s">
        <v>1316</v>
      </c>
      <c r="AG2535" s="168" t="s">
        <v>1147</v>
      </c>
      <c r="AH2535" s="192"/>
    </row>
    <row r="2536" spans="1:34" ht="98.25" customHeight="1" x14ac:dyDescent="0.25">
      <c r="A2536" s="192"/>
      <c r="B2536" s="168" t="s">
        <v>1314</v>
      </c>
      <c r="C2536" s="168" t="s">
        <v>1364</v>
      </c>
      <c r="D2536" s="168" t="s">
        <v>1563</v>
      </c>
      <c r="E2536" s="183" t="s">
        <v>1563</v>
      </c>
      <c r="F2536" s="168" t="s">
        <v>1152</v>
      </c>
      <c r="G2536" s="183" t="s">
        <v>1158</v>
      </c>
      <c r="H2536" s="168" t="s">
        <v>1320</v>
      </c>
      <c r="I2536" s="168" t="s">
        <v>1118</v>
      </c>
      <c r="J2536" s="186">
        <v>25889429.219999801</v>
      </c>
      <c r="K2536" s="185" t="s">
        <v>1366</v>
      </c>
      <c r="L2536" s="168" t="s">
        <v>1366</v>
      </c>
      <c r="M2536" s="185" t="s">
        <v>1366</v>
      </c>
      <c r="N2536" s="168" t="s">
        <v>1366</v>
      </c>
      <c r="O2536" s="168" t="s">
        <v>1133</v>
      </c>
      <c r="P2536" s="168" t="s">
        <v>1564</v>
      </c>
      <c r="Q2536" s="168" t="s">
        <v>1171</v>
      </c>
      <c r="R2536" s="168" t="s">
        <v>1565</v>
      </c>
      <c r="S2536" s="168"/>
      <c r="T2536" s="168"/>
      <c r="U2536" s="168" t="s">
        <v>1215</v>
      </c>
      <c r="V2536" s="168" t="s">
        <v>1567</v>
      </c>
      <c r="W2536" s="168" t="s">
        <v>1165</v>
      </c>
      <c r="X2536" s="183" t="s">
        <v>1160</v>
      </c>
      <c r="Y2536" s="168" t="s">
        <v>55</v>
      </c>
      <c r="Z2536" s="170">
        <v>2017011000179</v>
      </c>
      <c r="AA2536" s="170" t="s">
        <v>1238</v>
      </c>
      <c r="AB2536" s="169" t="s">
        <v>1166</v>
      </c>
      <c r="AC2536" s="169" t="s">
        <v>1269</v>
      </c>
      <c r="AD2536" s="170">
        <v>3202005</v>
      </c>
      <c r="AE2536" s="169" t="s">
        <v>1273</v>
      </c>
      <c r="AF2536" s="169" t="s">
        <v>1274</v>
      </c>
      <c r="AG2536" s="168" t="s">
        <v>1192</v>
      </c>
      <c r="AH2536" s="192"/>
    </row>
    <row r="2537" spans="1:34" ht="98.25" customHeight="1" x14ac:dyDescent="0.25">
      <c r="A2537" s="192"/>
      <c r="B2537" s="168" t="s">
        <v>1314</v>
      </c>
      <c r="C2537" s="168" t="s">
        <v>1364</v>
      </c>
      <c r="D2537" s="168" t="s">
        <v>1563</v>
      </c>
      <c r="E2537" s="183" t="s">
        <v>1563</v>
      </c>
      <c r="F2537" s="168" t="s">
        <v>1152</v>
      </c>
      <c r="G2537" s="183" t="s">
        <v>1158</v>
      </c>
      <c r="H2537" s="168" t="s">
        <v>1117</v>
      </c>
      <c r="I2537" s="168" t="s">
        <v>1118</v>
      </c>
      <c r="J2537" s="186">
        <v>1499000</v>
      </c>
      <c r="K2537" s="185"/>
      <c r="L2537" s="168"/>
      <c r="M2537" s="185"/>
      <c r="N2537" s="168"/>
      <c r="O2537" s="168" t="s">
        <v>1133</v>
      </c>
      <c r="P2537" s="168" t="s">
        <v>1564</v>
      </c>
      <c r="Q2537" s="168" t="s">
        <v>1171</v>
      </c>
      <c r="R2537" s="168" t="s">
        <v>1565</v>
      </c>
      <c r="S2537" s="168" t="s">
        <v>1401</v>
      </c>
      <c r="T2537" s="168" t="s">
        <v>1566</v>
      </c>
      <c r="U2537" s="168" t="s">
        <v>1215</v>
      </c>
      <c r="V2537" s="168" t="s">
        <v>1567</v>
      </c>
      <c r="W2537" s="168" t="s">
        <v>1165</v>
      </c>
      <c r="X2537" s="183" t="s">
        <v>1160</v>
      </c>
      <c r="Y2537" s="168" t="s">
        <v>55</v>
      </c>
      <c r="Z2537" s="170">
        <v>2017011000179</v>
      </c>
      <c r="AA2537" s="170" t="s">
        <v>1238</v>
      </c>
      <c r="AB2537" s="169" t="s">
        <v>1166</v>
      </c>
      <c r="AC2537" s="169" t="s">
        <v>1269</v>
      </c>
      <c r="AD2537" s="170">
        <v>3202005</v>
      </c>
      <c r="AE2537" s="169" t="s">
        <v>1270</v>
      </c>
      <c r="AF2537" s="169" t="s">
        <v>1272</v>
      </c>
      <c r="AG2537" s="168" t="s">
        <v>1151</v>
      </c>
      <c r="AH2537" s="192"/>
    </row>
    <row r="2538" spans="1:34" ht="98.25" customHeight="1" x14ac:dyDescent="0.25">
      <c r="A2538" s="192"/>
      <c r="B2538" s="168" t="s">
        <v>1314</v>
      </c>
      <c r="C2538" s="168" t="s">
        <v>1364</v>
      </c>
      <c r="D2538" s="168" t="s">
        <v>1563</v>
      </c>
      <c r="E2538" s="183" t="s">
        <v>1563</v>
      </c>
      <c r="F2538" s="168" t="s">
        <v>1152</v>
      </c>
      <c r="G2538" s="183" t="s">
        <v>1158</v>
      </c>
      <c r="H2538" s="168" t="s">
        <v>1320</v>
      </c>
      <c r="I2538" s="168" t="s">
        <v>1118</v>
      </c>
      <c r="J2538" s="186">
        <v>624438</v>
      </c>
      <c r="K2538" s="185"/>
      <c r="L2538" s="168"/>
      <c r="M2538" s="185"/>
      <c r="N2538" s="168"/>
      <c r="O2538" s="168" t="s">
        <v>1133</v>
      </c>
      <c r="P2538" s="168" t="s">
        <v>1564</v>
      </c>
      <c r="Q2538" s="168" t="s">
        <v>1171</v>
      </c>
      <c r="R2538" s="168" t="s">
        <v>1565</v>
      </c>
      <c r="S2538" s="168" t="s">
        <v>1401</v>
      </c>
      <c r="T2538" s="168" t="s">
        <v>1566</v>
      </c>
      <c r="U2538" s="168" t="s">
        <v>1215</v>
      </c>
      <c r="V2538" s="168" t="s">
        <v>1567</v>
      </c>
      <c r="W2538" s="168" t="s">
        <v>1165</v>
      </c>
      <c r="X2538" s="183" t="s">
        <v>1160</v>
      </c>
      <c r="Y2538" s="168" t="s">
        <v>55</v>
      </c>
      <c r="Z2538" s="170">
        <v>2017011000179</v>
      </c>
      <c r="AA2538" s="170" t="s">
        <v>1238</v>
      </c>
      <c r="AB2538" s="169" t="s">
        <v>1166</v>
      </c>
      <c r="AC2538" s="169" t="s">
        <v>1269</v>
      </c>
      <c r="AD2538" s="170">
        <v>3202005</v>
      </c>
      <c r="AE2538" s="169" t="s">
        <v>1270</v>
      </c>
      <c r="AF2538" s="169" t="s">
        <v>1272</v>
      </c>
      <c r="AG2538" s="168" t="s">
        <v>1151</v>
      </c>
      <c r="AH2538" s="192"/>
    </row>
    <row r="2539" spans="1:34" ht="98.25" customHeight="1" x14ac:dyDescent="0.25">
      <c r="A2539" s="192"/>
      <c r="B2539" s="168" t="s">
        <v>1314</v>
      </c>
      <c r="C2539" s="168" t="s">
        <v>1364</v>
      </c>
      <c r="D2539" s="168" t="s">
        <v>1563</v>
      </c>
      <c r="E2539" s="183" t="s">
        <v>1563</v>
      </c>
      <c r="F2539" s="168" t="s">
        <v>1324</v>
      </c>
      <c r="G2539" s="183" t="s">
        <v>1325</v>
      </c>
      <c r="H2539" s="168" t="s">
        <v>1326</v>
      </c>
      <c r="I2539" s="168" t="s">
        <v>1118</v>
      </c>
      <c r="J2539" s="186">
        <v>102293425</v>
      </c>
      <c r="K2539" s="185"/>
      <c r="L2539" s="168"/>
      <c r="M2539" s="185"/>
      <c r="N2539" s="168"/>
      <c r="O2539" s="168" t="s">
        <v>1133</v>
      </c>
      <c r="P2539" s="168" t="s">
        <v>1327</v>
      </c>
      <c r="Q2539" s="168" t="s">
        <v>1171</v>
      </c>
      <c r="R2539" s="168" t="s">
        <v>1334</v>
      </c>
      <c r="S2539" s="168"/>
      <c r="T2539" s="168"/>
      <c r="U2539" s="168"/>
      <c r="V2539" s="168"/>
      <c r="W2539" s="168" t="s">
        <v>1165</v>
      </c>
      <c r="X2539" s="183" t="s">
        <v>1160</v>
      </c>
      <c r="Y2539" s="168" t="s">
        <v>1328</v>
      </c>
      <c r="Z2539" s="170">
        <v>2022011000088</v>
      </c>
      <c r="AA2539" s="170" t="s">
        <v>1329</v>
      </c>
      <c r="AB2539" s="169" t="s">
        <v>1330</v>
      </c>
      <c r="AC2539" s="169" t="s">
        <v>1269</v>
      </c>
      <c r="AD2539" s="170">
        <v>3202005</v>
      </c>
      <c r="AE2539" s="169" t="s">
        <v>1331</v>
      </c>
      <c r="AF2539" s="169" t="s">
        <v>1349</v>
      </c>
      <c r="AG2539" s="168" t="s">
        <v>1350</v>
      </c>
      <c r="AH2539" s="192"/>
    </row>
    <row r="2540" spans="1:34" ht="98.25" customHeight="1" x14ac:dyDescent="0.25">
      <c r="A2540" s="192"/>
      <c r="B2540" s="168" t="s">
        <v>1314</v>
      </c>
      <c r="C2540" s="168" t="s">
        <v>1364</v>
      </c>
      <c r="D2540" s="168" t="s">
        <v>1563</v>
      </c>
      <c r="E2540" s="183" t="s">
        <v>1563</v>
      </c>
      <c r="F2540" s="168" t="s">
        <v>1324</v>
      </c>
      <c r="G2540" s="183" t="s">
        <v>1325</v>
      </c>
      <c r="H2540" s="168" t="s">
        <v>1326</v>
      </c>
      <c r="I2540" s="168" t="s">
        <v>1118</v>
      </c>
      <c r="J2540" s="186">
        <v>57744428</v>
      </c>
      <c r="K2540" s="185"/>
      <c r="L2540" s="168"/>
      <c r="M2540" s="185"/>
      <c r="N2540" s="168"/>
      <c r="O2540" s="168" t="s">
        <v>1133</v>
      </c>
      <c r="P2540" s="168" t="s">
        <v>1327</v>
      </c>
      <c r="Q2540" s="168" t="s">
        <v>1171</v>
      </c>
      <c r="R2540" s="168" t="s">
        <v>1334</v>
      </c>
      <c r="S2540" s="168"/>
      <c r="T2540" s="168"/>
      <c r="U2540" s="168"/>
      <c r="V2540" s="168"/>
      <c r="W2540" s="168" t="s">
        <v>1165</v>
      </c>
      <c r="X2540" s="183" t="s">
        <v>1160</v>
      </c>
      <c r="Y2540" s="168" t="s">
        <v>1328</v>
      </c>
      <c r="Z2540" s="170">
        <v>2022011000088</v>
      </c>
      <c r="AA2540" s="170" t="s">
        <v>1329</v>
      </c>
      <c r="AB2540" s="169" t="s">
        <v>1330</v>
      </c>
      <c r="AC2540" s="169" t="s">
        <v>1269</v>
      </c>
      <c r="AD2540" s="170">
        <v>3202005</v>
      </c>
      <c r="AE2540" s="169" t="s">
        <v>1273</v>
      </c>
      <c r="AF2540" s="169" t="s">
        <v>1349</v>
      </c>
      <c r="AG2540" s="168" t="s">
        <v>1350</v>
      </c>
      <c r="AH2540" s="192"/>
    </row>
    <row r="2541" spans="1:34" ht="98.25" customHeight="1" x14ac:dyDescent="0.25">
      <c r="A2541" s="192"/>
      <c r="B2541" s="168" t="s">
        <v>1314</v>
      </c>
      <c r="C2541" s="168" t="s">
        <v>1364</v>
      </c>
      <c r="D2541" s="168" t="s">
        <v>1563</v>
      </c>
      <c r="E2541" s="183" t="s">
        <v>1563</v>
      </c>
      <c r="F2541" s="168" t="s">
        <v>1324</v>
      </c>
      <c r="G2541" s="183" t="s">
        <v>1325</v>
      </c>
      <c r="H2541" s="168" t="s">
        <v>1326</v>
      </c>
      <c r="I2541" s="168" t="s">
        <v>1118</v>
      </c>
      <c r="J2541" s="186">
        <v>56464000</v>
      </c>
      <c r="K2541" s="185"/>
      <c r="L2541" s="168"/>
      <c r="M2541" s="185"/>
      <c r="N2541" s="168"/>
      <c r="O2541" s="168" t="s">
        <v>1133</v>
      </c>
      <c r="P2541" s="168" t="s">
        <v>1327</v>
      </c>
      <c r="Q2541" s="168" t="s">
        <v>1569</v>
      </c>
      <c r="R2541" s="168" t="s">
        <v>1334</v>
      </c>
      <c r="S2541" s="168"/>
      <c r="T2541" s="168"/>
      <c r="U2541" s="168"/>
      <c r="V2541" s="168"/>
      <c r="W2541" s="168" t="s">
        <v>1165</v>
      </c>
      <c r="X2541" s="183" t="s">
        <v>1160</v>
      </c>
      <c r="Y2541" s="168" t="s">
        <v>1328</v>
      </c>
      <c r="Z2541" s="170">
        <v>2022011000088</v>
      </c>
      <c r="AA2541" s="170" t="s">
        <v>1329</v>
      </c>
      <c r="AB2541" s="169" t="s">
        <v>1330</v>
      </c>
      <c r="AC2541" s="169" t="s">
        <v>1269</v>
      </c>
      <c r="AD2541" s="170">
        <v>3202005</v>
      </c>
      <c r="AE2541" s="169" t="s">
        <v>1273</v>
      </c>
      <c r="AF2541" s="169" t="s">
        <v>1332</v>
      </c>
      <c r="AG2541" s="168" t="s">
        <v>1128</v>
      </c>
      <c r="AH2541" s="192"/>
    </row>
    <row r="2542" spans="1:34" ht="98.25" customHeight="1" x14ac:dyDescent="0.25">
      <c r="A2542" s="192"/>
      <c r="B2542" s="168" t="s">
        <v>1314</v>
      </c>
      <c r="C2542" s="168" t="s">
        <v>1364</v>
      </c>
      <c r="D2542" s="168" t="s">
        <v>1563</v>
      </c>
      <c r="E2542" s="183" t="s">
        <v>1563</v>
      </c>
      <c r="F2542" s="168" t="s">
        <v>1116</v>
      </c>
      <c r="G2542" s="183" t="s">
        <v>1158</v>
      </c>
      <c r="H2542" s="168" t="s">
        <v>1117</v>
      </c>
      <c r="I2542" s="168" t="s">
        <v>1118</v>
      </c>
      <c r="J2542" s="184">
        <v>42406668.75</v>
      </c>
      <c r="K2542" s="185"/>
      <c r="L2542" s="168"/>
      <c r="M2542" s="185">
        <v>0</v>
      </c>
      <c r="N2542" s="168" t="s">
        <v>1298</v>
      </c>
      <c r="O2542" s="168" t="s">
        <v>1133</v>
      </c>
      <c r="P2542" s="168" t="s">
        <v>1564</v>
      </c>
      <c r="Q2542" s="168" t="s">
        <v>1171</v>
      </c>
      <c r="R2542" s="168" t="s">
        <v>1565</v>
      </c>
      <c r="S2542" s="168"/>
      <c r="T2542" s="168"/>
      <c r="U2542" s="168" t="s">
        <v>1215</v>
      </c>
      <c r="V2542" s="168" t="s">
        <v>1567</v>
      </c>
      <c r="W2542" s="168" t="s">
        <v>1119</v>
      </c>
      <c r="X2542" s="183" t="s">
        <v>1160</v>
      </c>
      <c r="Y2542" s="168" t="s">
        <v>363</v>
      </c>
      <c r="Z2542" s="170">
        <v>2019011000081</v>
      </c>
      <c r="AA2542" s="170" t="s">
        <v>1161</v>
      </c>
      <c r="AB2542" s="169" t="s">
        <v>1120</v>
      </c>
      <c r="AC2542" s="169" t="s">
        <v>606</v>
      </c>
      <c r="AD2542" s="170">
        <v>3299060</v>
      </c>
      <c r="AE2542" s="169" t="s">
        <v>1135</v>
      </c>
      <c r="AF2542" s="169" t="s">
        <v>607</v>
      </c>
      <c r="AG2542" s="168" t="s">
        <v>1128</v>
      </c>
      <c r="AH2542" s="192"/>
    </row>
    <row r="2543" spans="1:34" ht="98.25" customHeight="1" x14ac:dyDescent="0.25">
      <c r="A2543" s="192"/>
      <c r="B2543" s="168" t="s">
        <v>1314</v>
      </c>
      <c r="C2543" s="168" t="s">
        <v>1364</v>
      </c>
      <c r="D2543" s="168" t="s">
        <v>1570</v>
      </c>
      <c r="E2543" s="183" t="s">
        <v>1570</v>
      </c>
      <c r="F2543" s="168" t="s">
        <v>1116</v>
      </c>
      <c r="G2543" s="183" t="s">
        <v>1158</v>
      </c>
      <c r="H2543" s="168" t="s">
        <v>1117</v>
      </c>
      <c r="I2543" s="168" t="s">
        <v>1118</v>
      </c>
      <c r="J2543" s="184">
        <v>28123604.100000001</v>
      </c>
      <c r="K2543" s="185">
        <v>0</v>
      </c>
      <c r="L2543" s="168">
        <v>0</v>
      </c>
      <c r="M2543" s="185">
        <v>0</v>
      </c>
      <c r="N2543" s="168">
        <v>0</v>
      </c>
      <c r="O2543" s="168" t="s">
        <v>1133</v>
      </c>
      <c r="P2543" s="168" t="s">
        <v>1571</v>
      </c>
      <c r="Q2543" s="168"/>
      <c r="R2543" s="168"/>
      <c r="S2543" s="168"/>
      <c r="T2543" s="168"/>
      <c r="U2543" s="168" t="s">
        <v>1215</v>
      </c>
      <c r="V2543" s="168" t="s">
        <v>1506</v>
      </c>
      <c r="W2543" s="168" t="s">
        <v>1165</v>
      </c>
      <c r="X2543" s="183" t="s">
        <v>1160</v>
      </c>
      <c r="Y2543" s="168" t="s">
        <v>55</v>
      </c>
      <c r="Z2543" s="170">
        <v>2017011000179</v>
      </c>
      <c r="AA2543" s="170" t="s">
        <v>1238</v>
      </c>
      <c r="AB2543" s="169" t="s">
        <v>1179</v>
      </c>
      <c r="AC2543" s="169" t="s">
        <v>1244</v>
      </c>
      <c r="AD2543" s="170">
        <v>3202002</v>
      </c>
      <c r="AE2543" s="169" t="s">
        <v>1122</v>
      </c>
      <c r="AF2543" s="169" t="s">
        <v>1316</v>
      </c>
      <c r="AG2543" s="168" t="s">
        <v>1128</v>
      </c>
      <c r="AH2543" s="192"/>
    </row>
    <row r="2544" spans="1:34" ht="98.25" customHeight="1" x14ac:dyDescent="0.25">
      <c r="A2544" s="192"/>
      <c r="B2544" s="168" t="s">
        <v>1314</v>
      </c>
      <c r="C2544" s="168" t="s">
        <v>1364</v>
      </c>
      <c r="D2544" s="168" t="s">
        <v>1570</v>
      </c>
      <c r="E2544" s="183" t="s">
        <v>1570</v>
      </c>
      <c r="F2544" s="168" t="s">
        <v>1223</v>
      </c>
      <c r="G2544" s="183" t="s">
        <v>1312</v>
      </c>
      <c r="H2544" s="168" t="s">
        <v>1117</v>
      </c>
      <c r="I2544" s="168" t="s">
        <v>1118</v>
      </c>
      <c r="J2544" s="184">
        <v>0</v>
      </c>
      <c r="K2544" s="185">
        <v>0</v>
      </c>
      <c r="L2544" s="168">
        <v>0</v>
      </c>
      <c r="M2544" s="185">
        <v>0</v>
      </c>
      <c r="N2544" s="168">
        <v>0</v>
      </c>
      <c r="O2544" s="168" t="s">
        <v>1133</v>
      </c>
      <c r="P2544" s="168" t="s">
        <v>1572</v>
      </c>
      <c r="Q2544" s="168"/>
      <c r="R2544" s="168"/>
      <c r="S2544" s="168"/>
      <c r="T2544" s="168"/>
      <c r="U2544" s="168" t="s">
        <v>1215</v>
      </c>
      <c r="V2544" s="168" t="s">
        <v>1506</v>
      </c>
      <c r="W2544" s="168" t="s">
        <v>1165</v>
      </c>
      <c r="X2544" s="183" t="s">
        <v>1160</v>
      </c>
      <c r="Y2544" s="168" t="s">
        <v>55</v>
      </c>
      <c r="Z2544" s="170">
        <v>2017011000179</v>
      </c>
      <c r="AA2544" s="170" t="s">
        <v>1238</v>
      </c>
      <c r="AB2544" s="169" t="s">
        <v>1179</v>
      </c>
      <c r="AC2544" s="169" t="s">
        <v>1244</v>
      </c>
      <c r="AD2544" s="170">
        <v>3202002</v>
      </c>
      <c r="AE2544" s="169" t="s">
        <v>1122</v>
      </c>
      <c r="AF2544" s="169" t="s">
        <v>1316</v>
      </c>
      <c r="AG2544" s="168" t="s">
        <v>1192</v>
      </c>
      <c r="AH2544" s="192"/>
    </row>
    <row r="2545" spans="1:34" ht="98.25" customHeight="1" x14ac:dyDescent="0.25">
      <c r="A2545" s="192"/>
      <c r="B2545" s="168" t="s">
        <v>1314</v>
      </c>
      <c r="C2545" s="168" t="s">
        <v>1364</v>
      </c>
      <c r="D2545" s="168" t="s">
        <v>1570</v>
      </c>
      <c r="E2545" s="183" t="s">
        <v>1570</v>
      </c>
      <c r="F2545" s="168" t="s">
        <v>1223</v>
      </c>
      <c r="G2545" s="183" t="s">
        <v>1312</v>
      </c>
      <c r="H2545" s="168" t="s">
        <v>1117</v>
      </c>
      <c r="I2545" s="168" t="s">
        <v>1118</v>
      </c>
      <c r="J2545" s="184">
        <v>0</v>
      </c>
      <c r="K2545" s="185">
        <v>0</v>
      </c>
      <c r="L2545" s="168">
        <v>0</v>
      </c>
      <c r="M2545" s="185">
        <v>0</v>
      </c>
      <c r="N2545" s="168">
        <v>0</v>
      </c>
      <c r="O2545" s="168" t="s">
        <v>1133</v>
      </c>
      <c r="P2545" s="168" t="s">
        <v>1572</v>
      </c>
      <c r="Q2545" s="168"/>
      <c r="R2545" s="168"/>
      <c r="S2545" s="168"/>
      <c r="T2545" s="168"/>
      <c r="U2545" s="168" t="s">
        <v>1215</v>
      </c>
      <c r="V2545" s="168" t="s">
        <v>1506</v>
      </c>
      <c r="W2545" s="168" t="s">
        <v>1165</v>
      </c>
      <c r="X2545" s="183" t="s">
        <v>1160</v>
      </c>
      <c r="Y2545" s="168" t="s">
        <v>55</v>
      </c>
      <c r="Z2545" s="170">
        <v>2017011000179</v>
      </c>
      <c r="AA2545" s="170" t="s">
        <v>1238</v>
      </c>
      <c r="AB2545" s="169" t="s">
        <v>1179</v>
      </c>
      <c r="AC2545" s="169" t="s">
        <v>1244</v>
      </c>
      <c r="AD2545" s="170">
        <v>3202002</v>
      </c>
      <c r="AE2545" s="169" t="s">
        <v>1122</v>
      </c>
      <c r="AF2545" s="169" t="s">
        <v>1316</v>
      </c>
      <c r="AG2545" s="168" t="s">
        <v>1126</v>
      </c>
      <c r="AH2545" s="192"/>
    </row>
    <row r="2546" spans="1:34" ht="98.25" customHeight="1" x14ac:dyDescent="0.25">
      <c r="A2546" s="192"/>
      <c r="B2546" s="168" t="s">
        <v>1314</v>
      </c>
      <c r="C2546" s="168" t="s">
        <v>1364</v>
      </c>
      <c r="D2546" s="168" t="s">
        <v>1570</v>
      </c>
      <c r="E2546" s="183" t="s">
        <v>1570</v>
      </c>
      <c r="F2546" s="168" t="s">
        <v>1116</v>
      </c>
      <c r="G2546" s="183" t="s">
        <v>1158</v>
      </c>
      <c r="H2546" s="168" t="s">
        <v>1117</v>
      </c>
      <c r="I2546" s="168" t="s">
        <v>1118</v>
      </c>
      <c r="J2546" s="184">
        <v>28241281.600000001</v>
      </c>
      <c r="K2546" s="185">
        <v>0</v>
      </c>
      <c r="L2546" s="168"/>
      <c r="M2546" s="185">
        <v>0</v>
      </c>
      <c r="N2546" s="168">
        <v>0</v>
      </c>
      <c r="O2546" s="168" t="s">
        <v>1133</v>
      </c>
      <c r="P2546" s="168" t="s">
        <v>1571</v>
      </c>
      <c r="Q2546" s="168"/>
      <c r="R2546" s="168"/>
      <c r="S2546" s="168"/>
      <c r="T2546" s="168"/>
      <c r="U2546" s="168" t="s">
        <v>1215</v>
      </c>
      <c r="V2546" s="168" t="s">
        <v>1506</v>
      </c>
      <c r="W2546" s="168" t="s">
        <v>1165</v>
      </c>
      <c r="X2546" s="183" t="s">
        <v>1160</v>
      </c>
      <c r="Y2546" s="168" t="s">
        <v>55</v>
      </c>
      <c r="Z2546" s="170">
        <v>2017011000179</v>
      </c>
      <c r="AA2546" s="170" t="s">
        <v>1238</v>
      </c>
      <c r="AB2546" s="169" t="s">
        <v>1224</v>
      </c>
      <c r="AC2546" s="169" t="s">
        <v>1225</v>
      </c>
      <c r="AD2546" s="170">
        <v>3202010</v>
      </c>
      <c r="AE2546" s="169" t="s">
        <v>1226</v>
      </c>
      <c r="AF2546" s="169" t="s">
        <v>1264</v>
      </c>
      <c r="AG2546" s="168" t="s">
        <v>1151</v>
      </c>
      <c r="AH2546" s="192"/>
    </row>
    <row r="2547" spans="1:34" ht="98.25" customHeight="1" x14ac:dyDescent="0.25">
      <c r="A2547" s="192"/>
      <c r="B2547" s="168" t="s">
        <v>1314</v>
      </c>
      <c r="C2547" s="168" t="s">
        <v>1364</v>
      </c>
      <c r="D2547" s="168" t="s">
        <v>1570</v>
      </c>
      <c r="E2547" s="183" t="s">
        <v>1570</v>
      </c>
      <c r="F2547" s="168" t="s">
        <v>1116</v>
      </c>
      <c r="G2547" s="183" t="s">
        <v>1158</v>
      </c>
      <c r="H2547" s="168" t="s">
        <v>1117</v>
      </c>
      <c r="I2547" s="168" t="s">
        <v>1118</v>
      </c>
      <c r="J2547" s="184">
        <v>37639032.5</v>
      </c>
      <c r="K2547" s="185">
        <v>0</v>
      </c>
      <c r="L2547" s="168">
        <v>0</v>
      </c>
      <c r="M2547" s="185">
        <v>0</v>
      </c>
      <c r="N2547" s="168">
        <v>0</v>
      </c>
      <c r="O2547" s="168" t="s">
        <v>1133</v>
      </c>
      <c r="P2547" s="168" t="s">
        <v>1571</v>
      </c>
      <c r="Q2547" s="168"/>
      <c r="R2547" s="168"/>
      <c r="S2547" s="168"/>
      <c r="T2547" s="168"/>
      <c r="U2547" s="168" t="s">
        <v>1215</v>
      </c>
      <c r="V2547" s="168" t="s">
        <v>1506</v>
      </c>
      <c r="W2547" s="168" t="s">
        <v>1165</v>
      </c>
      <c r="X2547" s="183" t="s">
        <v>1160</v>
      </c>
      <c r="Y2547" s="168" t="s">
        <v>55</v>
      </c>
      <c r="Z2547" s="170">
        <v>2017011000179</v>
      </c>
      <c r="AA2547" s="170" t="s">
        <v>1238</v>
      </c>
      <c r="AB2547" s="169" t="s">
        <v>1224</v>
      </c>
      <c r="AC2547" s="169" t="s">
        <v>1225</v>
      </c>
      <c r="AD2547" s="170">
        <v>3202010</v>
      </c>
      <c r="AE2547" s="169" t="s">
        <v>1226</v>
      </c>
      <c r="AF2547" s="169" t="s">
        <v>1264</v>
      </c>
      <c r="AG2547" s="168" t="s">
        <v>1128</v>
      </c>
      <c r="AH2547" s="192"/>
    </row>
    <row r="2548" spans="1:34" ht="98.25" customHeight="1" x14ac:dyDescent="0.25">
      <c r="A2548" s="192"/>
      <c r="B2548" s="168" t="s">
        <v>1314</v>
      </c>
      <c r="C2548" s="168" t="s">
        <v>1364</v>
      </c>
      <c r="D2548" s="168" t="s">
        <v>1570</v>
      </c>
      <c r="E2548" s="183" t="s">
        <v>1570</v>
      </c>
      <c r="F2548" s="168" t="s">
        <v>1223</v>
      </c>
      <c r="G2548" s="183" t="s">
        <v>1312</v>
      </c>
      <c r="H2548" s="168" t="s">
        <v>1117</v>
      </c>
      <c r="I2548" s="168" t="s">
        <v>1118</v>
      </c>
      <c r="J2548" s="184">
        <v>0</v>
      </c>
      <c r="K2548" s="185">
        <v>0</v>
      </c>
      <c r="L2548" s="168">
        <v>0</v>
      </c>
      <c r="M2548" s="185">
        <v>0</v>
      </c>
      <c r="N2548" s="168">
        <v>0</v>
      </c>
      <c r="O2548" s="168" t="s">
        <v>1133</v>
      </c>
      <c r="P2548" s="168" t="s">
        <v>1573</v>
      </c>
      <c r="Q2548" s="168"/>
      <c r="R2548" s="168"/>
      <c r="S2548" s="168"/>
      <c r="T2548" s="168"/>
      <c r="U2548" s="168" t="s">
        <v>1215</v>
      </c>
      <c r="V2548" s="168" t="s">
        <v>1506</v>
      </c>
      <c r="W2548" s="168" t="s">
        <v>1165</v>
      </c>
      <c r="X2548" s="183" t="s">
        <v>1160</v>
      </c>
      <c r="Y2548" s="168" t="s">
        <v>55</v>
      </c>
      <c r="Z2548" s="170">
        <v>2017011000179</v>
      </c>
      <c r="AA2548" s="170" t="s">
        <v>1238</v>
      </c>
      <c r="AB2548" s="169" t="s">
        <v>1224</v>
      </c>
      <c r="AC2548" s="169" t="s">
        <v>1225</v>
      </c>
      <c r="AD2548" s="170">
        <v>3202010</v>
      </c>
      <c r="AE2548" s="169" t="s">
        <v>1226</v>
      </c>
      <c r="AF2548" s="169" t="s">
        <v>1264</v>
      </c>
      <c r="AG2548" s="168" t="s">
        <v>1124</v>
      </c>
      <c r="AH2548" s="192"/>
    </row>
    <row r="2549" spans="1:34" ht="98.25" customHeight="1" x14ac:dyDescent="0.25">
      <c r="A2549" s="192"/>
      <c r="B2549" s="168" t="s">
        <v>1314</v>
      </c>
      <c r="C2549" s="168" t="s">
        <v>1364</v>
      </c>
      <c r="D2549" s="168" t="s">
        <v>1570</v>
      </c>
      <c r="E2549" s="183" t="s">
        <v>1570</v>
      </c>
      <c r="F2549" s="168" t="s">
        <v>1223</v>
      </c>
      <c r="G2549" s="183" t="s">
        <v>1312</v>
      </c>
      <c r="H2549" s="168" t="s">
        <v>1117</v>
      </c>
      <c r="I2549" s="168" t="s">
        <v>1118</v>
      </c>
      <c r="J2549" s="184">
        <v>0</v>
      </c>
      <c r="K2549" s="185">
        <v>0</v>
      </c>
      <c r="L2549" s="168">
        <v>0</v>
      </c>
      <c r="M2549" s="185">
        <v>0</v>
      </c>
      <c r="N2549" s="168">
        <v>0</v>
      </c>
      <c r="O2549" s="168" t="s">
        <v>1133</v>
      </c>
      <c r="P2549" s="168" t="s">
        <v>1573</v>
      </c>
      <c r="Q2549" s="168"/>
      <c r="R2549" s="168"/>
      <c r="S2549" s="168"/>
      <c r="T2549" s="168"/>
      <c r="U2549" s="168" t="s">
        <v>1215</v>
      </c>
      <c r="V2549" s="168" t="s">
        <v>1506</v>
      </c>
      <c r="W2549" s="168" t="s">
        <v>1165</v>
      </c>
      <c r="X2549" s="183" t="s">
        <v>1160</v>
      </c>
      <c r="Y2549" s="168" t="s">
        <v>55</v>
      </c>
      <c r="Z2549" s="170">
        <v>2017011000179</v>
      </c>
      <c r="AA2549" s="170" t="s">
        <v>1238</v>
      </c>
      <c r="AB2549" s="169" t="s">
        <v>1224</v>
      </c>
      <c r="AC2549" s="169" t="s">
        <v>1225</v>
      </c>
      <c r="AD2549" s="170">
        <v>3202010</v>
      </c>
      <c r="AE2549" s="169" t="s">
        <v>1226</v>
      </c>
      <c r="AF2549" s="169" t="s">
        <v>1264</v>
      </c>
      <c r="AG2549" s="168" t="s">
        <v>1150</v>
      </c>
      <c r="AH2549" s="192"/>
    </row>
    <row r="2550" spans="1:34" ht="98.25" customHeight="1" x14ac:dyDescent="0.25">
      <c r="A2550" s="192"/>
      <c r="B2550" s="168" t="s">
        <v>1314</v>
      </c>
      <c r="C2550" s="168" t="s">
        <v>1364</v>
      </c>
      <c r="D2550" s="168" t="s">
        <v>1570</v>
      </c>
      <c r="E2550" s="183" t="s">
        <v>1570</v>
      </c>
      <c r="F2550" s="168" t="s">
        <v>1393</v>
      </c>
      <c r="G2550" s="183" t="s">
        <v>1312</v>
      </c>
      <c r="H2550" s="168" t="s">
        <v>1117</v>
      </c>
      <c r="I2550" s="168" t="s">
        <v>1118</v>
      </c>
      <c r="J2550" s="184">
        <v>48000000</v>
      </c>
      <c r="K2550" s="185"/>
      <c r="L2550" s="168"/>
      <c r="M2550" s="185">
        <v>18025000</v>
      </c>
      <c r="N2550" s="168">
        <v>72421</v>
      </c>
      <c r="O2550" s="168" t="s">
        <v>1133</v>
      </c>
      <c r="P2550" s="168" t="s">
        <v>1573</v>
      </c>
      <c r="Q2550" s="168"/>
      <c r="R2550" s="168"/>
      <c r="S2550" s="168"/>
      <c r="T2550" s="168"/>
      <c r="U2550" s="168" t="s">
        <v>1215</v>
      </c>
      <c r="V2550" s="168" t="s">
        <v>1506</v>
      </c>
      <c r="W2550" s="168" t="s">
        <v>1165</v>
      </c>
      <c r="X2550" s="183" t="s">
        <v>1160</v>
      </c>
      <c r="Y2550" s="168" t="s">
        <v>55</v>
      </c>
      <c r="Z2550" s="170">
        <v>2017011000179</v>
      </c>
      <c r="AA2550" s="170" t="s">
        <v>1238</v>
      </c>
      <c r="AB2550" s="169" t="s">
        <v>1224</v>
      </c>
      <c r="AC2550" s="169" t="s">
        <v>1225</v>
      </c>
      <c r="AD2550" s="170">
        <v>3202010</v>
      </c>
      <c r="AE2550" s="169" t="s">
        <v>1226</v>
      </c>
      <c r="AF2550" s="169" t="s">
        <v>1264</v>
      </c>
      <c r="AG2550" s="168" t="s">
        <v>1147</v>
      </c>
      <c r="AH2550" s="192"/>
    </row>
    <row r="2551" spans="1:34" ht="98.25" customHeight="1" x14ac:dyDescent="0.25">
      <c r="A2551" s="192"/>
      <c r="B2551" s="168" t="s">
        <v>1314</v>
      </c>
      <c r="C2551" s="168" t="s">
        <v>1364</v>
      </c>
      <c r="D2551" s="168" t="s">
        <v>1570</v>
      </c>
      <c r="E2551" s="183" t="s">
        <v>1570</v>
      </c>
      <c r="F2551" s="168" t="s">
        <v>1393</v>
      </c>
      <c r="G2551" s="183" t="s">
        <v>1312</v>
      </c>
      <c r="H2551" s="168" t="s">
        <v>1117</v>
      </c>
      <c r="I2551" s="168" t="s">
        <v>1118</v>
      </c>
      <c r="J2551" s="184">
        <v>18893623</v>
      </c>
      <c r="K2551" s="185">
        <v>0</v>
      </c>
      <c r="L2551" s="168"/>
      <c r="M2551" s="185">
        <v>24033331</v>
      </c>
      <c r="N2551" s="168">
        <v>70321</v>
      </c>
      <c r="O2551" s="168" t="s">
        <v>1133</v>
      </c>
      <c r="P2551" s="168" t="s">
        <v>1573</v>
      </c>
      <c r="Q2551" s="168"/>
      <c r="R2551" s="168"/>
      <c r="S2551" s="168"/>
      <c r="T2551" s="168"/>
      <c r="U2551" s="168" t="s">
        <v>1215</v>
      </c>
      <c r="V2551" s="168" t="s">
        <v>1506</v>
      </c>
      <c r="W2551" s="168" t="s">
        <v>1165</v>
      </c>
      <c r="X2551" s="183" t="s">
        <v>1160</v>
      </c>
      <c r="Y2551" s="168" t="s">
        <v>55</v>
      </c>
      <c r="Z2551" s="170">
        <v>2017011000179</v>
      </c>
      <c r="AA2551" s="170" t="s">
        <v>1238</v>
      </c>
      <c r="AB2551" s="169" t="s">
        <v>1224</v>
      </c>
      <c r="AC2551" s="169" t="s">
        <v>1225</v>
      </c>
      <c r="AD2551" s="170">
        <v>3202010</v>
      </c>
      <c r="AE2551" s="169" t="s">
        <v>1226</v>
      </c>
      <c r="AF2551" s="169" t="s">
        <v>1264</v>
      </c>
      <c r="AG2551" s="168" t="s">
        <v>1150</v>
      </c>
      <c r="AH2551" s="192"/>
    </row>
    <row r="2552" spans="1:34" ht="98.25" customHeight="1" x14ac:dyDescent="0.25">
      <c r="A2552" s="192"/>
      <c r="B2552" s="168" t="s">
        <v>1314</v>
      </c>
      <c r="C2552" s="168" t="s">
        <v>1364</v>
      </c>
      <c r="D2552" s="168" t="s">
        <v>1570</v>
      </c>
      <c r="E2552" s="183" t="s">
        <v>1570</v>
      </c>
      <c r="F2552" s="168" t="s">
        <v>1116</v>
      </c>
      <c r="G2552" s="183" t="s">
        <v>1158</v>
      </c>
      <c r="H2552" s="168" t="s">
        <v>1117</v>
      </c>
      <c r="I2552" s="168" t="s">
        <v>1118</v>
      </c>
      <c r="J2552" s="184">
        <v>28123604.100000001</v>
      </c>
      <c r="K2552" s="185">
        <v>0</v>
      </c>
      <c r="L2552" s="168">
        <v>0</v>
      </c>
      <c r="M2552" s="185">
        <v>0</v>
      </c>
      <c r="N2552" s="168">
        <v>0</v>
      </c>
      <c r="O2552" s="168" t="s">
        <v>1133</v>
      </c>
      <c r="P2552" s="168" t="s">
        <v>1571</v>
      </c>
      <c r="Q2552" s="168"/>
      <c r="R2552" s="168"/>
      <c r="S2552" s="168"/>
      <c r="T2552" s="168"/>
      <c r="U2552" s="168" t="s">
        <v>1215</v>
      </c>
      <c r="V2552" s="168" t="s">
        <v>1506</v>
      </c>
      <c r="W2552" s="168" t="s">
        <v>1165</v>
      </c>
      <c r="X2552" s="183" t="s">
        <v>1160</v>
      </c>
      <c r="Y2552" s="168" t="s">
        <v>55</v>
      </c>
      <c r="Z2552" s="170">
        <v>2017011000179</v>
      </c>
      <c r="AA2552" s="170" t="s">
        <v>1238</v>
      </c>
      <c r="AB2552" s="169" t="s">
        <v>1166</v>
      </c>
      <c r="AC2552" s="169" t="s">
        <v>1167</v>
      </c>
      <c r="AD2552" s="170">
        <v>3202032</v>
      </c>
      <c r="AE2552" s="169" t="s">
        <v>1217</v>
      </c>
      <c r="AF2552" s="169" t="s">
        <v>1289</v>
      </c>
      <c r="AG2552" s="168" t="s">
        <v>1128</v>
      </c>
      <c r="AH2552" s="192"/>
    </row>
    <row r="2553" spans="1:34" ht="98.25" customHeight="1" x14ac:dyDescent="0.25">
      <c r="A2553" s="192"/>
      <c r="B2553" s="168" t="s">
        <v>1314</v>
      </c>
      <c r="C2553" s="168" t="s">
        <v>1364</v>
      </c>
      <c r="D2553" s="168" t="s">
        <v>1570</v>
      </c>
      <c r="E2553" s="183" t="s">
        <v>1570</v>
      </c>
      <c r="F2553" s="168" t="s">
        <v>1116</v>
      </c>
      <c r="G2553" s="183" t="s">
        <v>1158</v>
      </c>
      <c r="H2553" s="168" t="s">
        <v>1117</v>
      </c>
      <c r="I2553" s="168" t="s">
        <v>1118</v>
      </c>
      <c r="J2553" s="184">
        <v>40668808.399999999</v>
      </c>
      <c r="K2553" s="185">
        <v>0</v>
      </c>
      <c r="L2553" s="168">
        <v>0</v>
      </c>
      <c r="M2553" s="185">
        <v>0</v>
      </c>
      <c r="N2553" s="168">
        <v>0</v>
      </c>
      <c r="O2553" s="168" t="s">
        <v>1133</v>
      </c>
      <c r="P2553" s="168" t="s">
        <v>1571</v>
      </c>
      <c r="Q2553" s="168"/>
      <c r="R2553" s="168"/>
      <c r="S2553" s="168"/>
      <c r="T2553" s="168"/>
      <c r="U2553" s="168" t="s">
        <v>1215</v>
      </c>
      <c r="V2553" s="168" t="s">
        <v>1506</v>
      </c>
      <c r="W2553" s="168" t="s">
        <v>1165</v>
      </c>
      <c r="X2553" s="183" t="s">
        <v>1160</v>
      </c>
      <c r="Y2553" s="168" t="s">
        <v>55</v>
      </c>
      <c r="Z2553" s="170">
        <v>2017011000179</v>
      </c>
      <c r="AA2553" s="170" t="s">
        <v>1238</v>
      </c>
      <c r="AB2553" s="169" t="s">
        <v>1166</v>
      </c>
      <c r="AC2553" s="169" t="s">
        <v>1167</v>
      </c>
      <c r="AD2553" s="170">
        <v>3202032</v>
      </c>
      <c r="AE2553" s="169" t="s">
        <v>1217</v>
      </c>
      <c r="AF2553" s="169" t="s">
        <v>1289</v>
      </c>
      <c r="AG2553" s="168" t="s">
        <v>1128</v>
      </c>
      <c r="AH2553" s="192"/>
    </row>
    <row r="2554" spans="1:34" ht="98.25" customHeight="1" x14ac:dyDescent="0.25">
      <c r="A2554" s="192"/>
      <c r="B2554" s="168" t="s">
        <v>1314</v>
      </c>
      <c r="C2554" s="168" t="s">
        <v>1364</v>
      </c>
      <c r="D2554" s="168" t="s">
        <v>1570</v>
      </c>
      <c r="E2554" s="183" t="s">
        <v>1570</v>
      </c>
      <c r="F2554" s="168" t="s">
        <v>1116</v>
      </c>
      <c r="G2554" s="183" t="s">
        <v>1158</v>
      </c>
      <c r="H2554" s="168" t="s">
        <v>1117</v>
      </c>
      <c r="I2554" s="168" t="s">
        <v>1118</v>
      </c>
      <c r="J2554" s="184">
        <v>38363186.400000006</v>
      </c>
      <c r="K2554" s="185">
        <v>0</v>
      </c>
      <c r="L2554" s="168"/>
      <c r="M2554" s="185">
        <v>29653346</v>
      </c>
      <c r="N2554" s="168">
        <v>64221</v>
      </c>
      <c r="O2554" s="168" t="s">
        <v>1133</v>
      </c>
      <c r="P2554" s="168" t="s">
        <v>1571</v>
      </c>
      <c r="Q2554" s="168"/>
      <c r="R2554" s="168"/>
      <c r="S2554" s="168"/>
      <c r="T2554" s="168"/>
      <c r="U2554" s="168" t="s">
        <v>1215</v>
      </c>
      <c r="V2554" s="168" t="s">
        <v>1506</v>
      </c>
      <c r="W2554" s="168" t="s">
        <v>1165</v>
      </c>
      <c r="X2554" s="183" t="s">
        <v>1160</v>
      </c>
      <c r="Y2554" s="168" t="s">
        <v>55</v>
      </c>
      <c r="Z2554" s="170">
        <v>2017011000179</v>
      </c>
      <c r="AA2554" s="170" t="s">
        <v>1238</v>
      </c>
      <c r="AB2554" s="169" t="s">
        <v>1166</v>
      </c>
      <c r="AC2554" s="169" t="s">
        <v>1167</v>
      </c>
      <c r="AD2554" s="170">
        <v>3202032</v>
      </c>
      <c r="AE2554" s="169" t="s">
        <v>1217</v>
      </c>
      <c r="AF2554" s="169" t="s">
        <v>1289</v>
      </c>
      <c r="AG2554" s="168" t="s">
        <v>1151</v>
      </c>
      <c r="AH2554" s="192"/>
    </row>
    <row r="2555" spans="1:34" ht="98.25" customHeight="1" x14ac:dyDescent="0.25">
      <c r="A2555" s="192"/>
      <c r="B2555" s="168" t="s">
        <v>1314</v>
      </c>
      <c r="C2555" s="168" t="s">
        <v>1364</v>
      </c>
      <c r="D2555" s="168" t="s">
        <v>1570</v>
      </c>
      <c r="E2555" s="183" t="s">
        <v>1570</v>
      </c>
      <c r="F2555" s="168" t="s">
        <v>1223</v>
      </c>
      <c r="G2555" s="183" t="s">
        <v>1312</v>
      </c>
      <c r="H2555" s="168" t="s">
        <v>1117</v>
      </c>
      <c r="I2555" s="168" t="s">
        <v>1118</v>
      </c>
      <c r="J2555" s="184">
        <v>2500000</v>
      </c>
      <c r="K2555" s="185">
        <v>0</v>
      </c>
      <c r="L2555" s="168">
        <v>0</v>
      </c>
      <c r="M2555" s="185">
        <v>0</v>
      </c>
      <c r="N2555" s="168">
        <v>0</v>
      </c>
      <c r="O2555" s="168" t="s">
        <v>1133</v>
      </c>
      <c r="P2555" s="168" t="s">
        <v>1573</v>
      </c>
      <c r="Q2555" s="168"/>
      <c r="R2555" s="168"/>
      <c r="S2555" s="168"/>
      <c r="T2555" s="168"/>
      <c r="U2555" s="168" t="s">
        <v>1215</v>
      </c>
      <c r="V2555" s="168" t="s">
        <v>1506</v>
      </c>
      <c r="W2555" s="168" t="s">
        <v>1165</v>
      </c>
      <c r="X2555" s="183" t="s">
        <v>1160</v>
      </c>
      <c r="Y2555" s="168" t="s">
        <v>55</v>
      </c>
      <c r="Z2555" s="170">
        <v>2017011000179</v>
      </c>
      <c r="AA2555" s="170" t="s">
        <v>1238</v>
      </c>
      <c r="AB2555" s="169" t="s">
        <v>1166</v>
      </c>
      <c r="AC2555" s="169" t="s">
        <v>1167</v>
      </c>
      <c r="AD2555" s="170">
        <v>3202032</v>
      </c>
      <c r="AE2555" s="169" t="s">
        <v>1217</v>
      </c>
      <c r="AF2555" s="169" t="s">
        <v>1218</v>
      </c>
      <c r="AG2555" s="168" t="s">
        <v>1192</v>
      </c>
      <c r="AH2555" s="192"/>
    </row>
    <row r="2556" spans="1:34" ht="98.25" customHeight="1" x14ac:dyDescent="0.25">
      <c r="A2556" s="192"/>
      <c r="B2556" s="168" t="s">
        <v>1314</v>
      </c>
      <c r="C2556" s="168" t="s">
        <v>1364</v>
      </c>
      <c r="D2556" s="168" t="s">
        <v>1570</v>
      </c>
      <c r="E2556" s="183" t="s">
        <v>1570</v>
      </c>
      <c r="F2556" s="168" t="s">
        <v>1223</v>
      </c>
      <c r="G2556" s="183" t="s">
        <v>1312</v>
      </c>
      <c r="H2556" s="168" t="s">
        <v>1117</v>
      </c>
      <c r="I2556" s="168" t="s">
        <v>1118</v>
      </c>
      <c r="J2556" s="184">
        <v>0</v>
      </c>
      <c r="K2556" s="185">
        <v>0</v>
      </c>
      <c r="L2556" s="168">
        <v>0</v>
      </c>
      <c r="M2556" s="185">
        <v>0</v>
      </c>
      <c r="N2556" s="168">
        <v>0</v>
      </c>
      <c r="O2556" s="168" t="s">
        <v>1133</v>
      </c>
      <c r="P2556" s="168" t="s">
        <v>1573</v>
      </c>
      <c r="Q2556" s="168"/>
      <c r="R2556" s="168"/>
      <c r="S2556" s="168"/>
      <c r="T2556" s="168"/>
      <c r="U2556" s="168" t="s">
        <v>1215</v>
      </c>
      <c r="V2556" s="168" t="s">
        <v>1506</v>
      </c>
      <c r="W2556" s="168" t="s">
        <v>1165</v>
      </c>
      <c r="X2556" s="183" t="s">
        <v>1160</v>
      </c>
      <c r="Y2556" s="168" t="s">
        <v>55</v>
      </c>
      <c r="Z2556" s="170">
        <v>2017011000179</v>
      </c>
      <c r="AA2556" s="170" t="s">
        <v>1238</v>
      </c>
      <c r="AB2556" s="169" t="s">
        <v>1166</v>
      </c>
      <c r="AC2556" s="169" t="s">
        <v>1167</v>
      </c>
      <c r="AD2556" s="170">
        <v>3202032</v>
      </c>
      <c r="AE2556" s="169" t="s">
        <v>1217</v>
      </c>
      <c r="AF2556" s="169" t="s">
        <v>1218</v>
      </c>
      <c r="AG2556" s="168" t="s">
        <v>1192</v>
      </c>
      <c r="AH2556" s="192"/>
    </row>
    <row r="2557" spans="1:34" ht="98.25" customHeight="1" x14ac:dyDescent="0.25">
      <c r="A2557" s="192"/>
      <c r="B2557" s="168" t="s">
        <v>1314</v>
      </c>
      <c r="C2557" s="168" t="s">
        <v>1364</v>
      </c>
      <c r="D2557" s="168" t="s">
        <v>1570</v>
      </c>
      <c r="E2557" s="183" t="s">
        <v>1570</v>
      </c>
      <c r="F2557" s="168" t="s">
        <v>1223</v>
      </c>
      <c r="G2557" s="183" t="s">
        <v>1312</v>
      </c>
      <c r="H2557" s="168" t="s">
        <v>1117</v>
      </c>
      <c r="I2557" s="168" t="s">
        <v>1118</v>
      </c>
      <c r="J2557" s="184">
        <v>0</v>
      </c>
      <c r="K2557" s="185">
        <v>0</v>
      </c>
      <c r="L2557" s="168">
        <v>0</v>
      </c>
      <c r="M2557" s="185">
        <v>0</v>
      </c>
      <c r="N2557" s="168">
        <v>0</v>
      </c>
      <c r="O2557" s="168" t="s">
        <v>1133</v>
      </c>
      <c r="P2557" s="168" t="s">
        <v>1572</v>
      </c>
      <c r="Q2557" s="168"/>
      <c r="R2557" s="168"/>
      <c r="S2557" s="168" t="s">
        <v>1446</v>
      </c>
      <c r="T2557" s="168" t="s">
        <v>1574</v>
      </c>
      <c r="U2557" s="168" t="s">
        <v>1215</v>
      </c>
      <c r="V2557" s="168" t="s">
        <v>1506</v>
      </c>
      <c r="W2557" s="168" t="s">
        <v>1165</v>
      </c>
      <c r="X2557" s="183" t="s">
        <v>1160</v>
      </c>
      <c r="Y2557" s="168" t="s">
        <v>55</v>
      </c>
      <c r="Z2557" s="170">
        <v>2017011000179</v>
      </c>
      <c r="AA2557" s="170" t="s">
        <v>1238</v>
      </c>
      <c r="AB2557" s="169" t="s">
        <v>1166</v>
      </c>
      <c r="AC2557" s="169" t="s">
        <v>1167</v>
      </c>
      <c r="AD2557" s="170">
        <v>3202032</v>
      </c>
      <c r="AE2557" s="169" t="s">
        <v>1217</v>
      </c>
      <c r="AF2557" s="169" t="s">
        <v>1289</v>
      </c>
      <c r="AG2557" s="168" t="s">
        <v>1150</v>
      </c>
      <c r="AH2557" s="192"/>
    </row>
    <row r="2558" spans="1:34" ht="98.25" customHeight="1" x14ac:dyDescent="0.25">
      <c r="A2558" s="192"/>
      <c r="B2558" s="168" t="s">
        <v>1314</v>
      </c>
      <c r="C2558" s="168" t="s">
        <v>1364</v>
      </c>
      <c r="D2558" s="168" t="s">
        <v>1570</v>
      </c>
      <c r="E2558" s="183" t="s">
        <v>1570</v>
      </c>
      <c r="F2558" s="168" t="s">
        <v>1223</v>
      </c>
      <c r="G2558" s="183" t="s">
        <v>1312</v>
      </c>
      <c r="H2558" s="168" t="s">
        <v>1117</v>
      </c>
      <c r="I2558" s="168" t="s">
        <v>1118</v>
      </c>
      <c r="J2558" s="184">
        <v>9000000</v>
      </c>
      <c r="K2558" s="185">
        <v>0</v>
      </c>
      <c r="L2558" s="168">
        <v>0</v>
      </c>
      <c r="M2558" s="185">
        <v>0</v>
      </c>
      <c r="N2558" s="168">
        <v>0</v>
      </c>
      <c r="O2558" s="168" t="s">
        <v>1133</v>
      </c>
      <c r="P2558" s="168" t="s">
        <v>1573</v>
      </c>
      <c r="Q2558" s="168"/>
      <c r="R2558" s="168"/>
      <c r="S2558" s="168"/>
      <c r="T2558" s="168"/>
      <c r="U2558" s="168" t="s">
        <v>1215</v>
      </c>
      <c r="V2558" s="168" t="s">
        <v>1506</v>
      </c>
      <c r="W2558" s="168" t="s">
        <v>1165</v>
      </c>
      <c r="X2558" s="183" t="s">
        <v>1160</v>
      </c>
      <c r="Y2558" s="168" t="s">
        <v>55</v>
      </c>
      <c r="Z2558" s="170">
        <v>2017011000179</v>
      </c>
      <c r="AA2558" s="170" t="s">
        <v>1238</v>
      </c>
      <c r="AB2558" s="169" t="s">
        <v>1166</v>
      </c>
      <c r="AC2558" s="169" t="s">
        <v>1167</v>
      </c>
      <c r="AD2558" s="170">
        <v>3202032</v>
      </c>
      <c r="AE2558" s="169" t="s">
        <v>1217</v>
      </c>
      <c r="AF2558" s="169" t="s">
        <v>1218</v>
      </c>
      <c r="AG2558" s="168" t="s">
        <v>1124</v>
      </c>
      <c r="AH2558" s="192"/>
    </row>
    <row r="2559" spans="1:34" ht="98.25" customHeight="1" x14ac:dyDescent="0.25">
      <c r="A2559" s="192"/>
      <c r="B2559" s="168" t="s">
        <v>1314</v>
      </c>
      <c r="C2559" s="168" t="s">
        <v>1364</v>
      </c>
      <c r="D2559" s="168" t="s">
        <v>1570</v>
      </c>
      <c r="E2559" s="183" t="s">
        <v>1570</v>
      </c>
      <c r="F2559" s="168" t="s">
        <v>1223</v>
      </c>
      <c r="G2559" s="183" t="s">
        <v>1312</v>
      </c>
      <c r="H2559" s="168" t="s">
        <v>1117</v>
      </c>
      <c r="I2559" s="168" t="s">
        <v>1118</v>
      </c>
      <c r="J2559" s="184">
        <v>8000000</v>
      </c>
      <c r="K2559" s="185">
        <v>0</v>
      </c>
      <c r="L2559" s="168">
        <v>0</v>
      </c>
      <c r="M2559" s="185">
        <v>0</v>
      </c>
      <c r="N2559" s="168">
        <v>0</v>
      </c>
      <c r="O2559" s="168" t="s">
        <v>1133</v>
      </c>
      <c r="P2559" s="168" t="s">
        <v>1573</v>
      </c>
      <c r="Q2559" s="168"/>
      <c r="R2559" s="168"/>
      <c r="S2559" s="168"/>
      <c r="T2559" s="168"/>
      <c r="U2559" s="168" t="s">
        <v>1215</v>
      </c>
      <c r="V2559" s="168" t="s">
        <v>1506</v>
      </c>
      <c r="W2559" s="168" t="s">
        <v>1165</v>
      </c>
      <c r="X2559" s="183" t="s">
        <v>1160</v>
      </c>
      <c r="Y2559" s="168" t="s">
        <v>55</v>
      </c>
      <c r="Z2559" s="170">
        <v>2017011000179</v>
      </c>
      <c r="AA2559" s="170" t="s">
        <v>1238</v>
      </c>
      <c r="AB2559" s="169" t="s">
        <v>1166</v>
      </c>
      <c r="AC2559" s="169" t="s">
        <v>1167</v>
      </c>
      <c r="AD2559" s="170">
        <v>3202032</v>
      </c>
      <c r="AE2559" s="169" t="s">
        <v>1217</v>
      </c>
      <c r="AF2559" s="169" t="s">
        <v>1218</v>
      </c>
      <c r="AG2559" s="168" t="s">
        <v>1192</v>
      </c>
      <c r="AH2559" s="192"/>
    </row>
    <row r="2560" spans="1:34" ht="98.25" customHeight="1" x14ac:dyDescent="0.25">
      <c r="A2560" s="192"/>
      <c r="B2560" s="168" t="s">
        <v>1314</v>
      </c>
      <c r="C2560" s="168" t="s">
        <v>1364</v>
      </c>
      <c r="D2560" s="168" t="s">
        <v>1570</v>
      </c>
      <c r="E2560" s="183" t="s">
        <v>1570</v>
      </c>
      <c r="F2560" s="168" t="s">
        <v>1223</v>
      </c>
      <c r="G2560" s="183" t="s">
        <v>1312</v>
      </c>
      <c r="H2560" s="168" t="s">
        <v>1117</v>
      </c>
      <c r="I2560" s="168" t="s">
        <v>1118</v>
      </c>
      <c r="J2560" s="184">
        <v>0</v>
      </c>
      <c r="K2560" s="185">
        <v>0</v>
      </c>
      <c r="L2560" s="168">
        <v>0</v>
      </c>
      <c r="M2560" s="185">
        <v>0</v>
      </c>
      <c r="N2560" s="168">
        <v>0</v>
      </c>
      <c r="O2560" s="168" t="s">
        <v>1133</v>
      </c>
      <c r="P2560" s="168" t="s">
        <v>1575</v>
      </c>
      <c r="Q2560" s="168"/>
      <c r="R2560" s="168"/>
      <c r="S2560" s="168" t="s">
        <v>1446</v>
      </c>
      <c r="T2560" s="168" t="s">
        <v>1574</v>
      </c>
      <c r="U2560" s="168" t="s">
        <v>1215</v>
      </c>
      <c r="V2560" s="168" t="s">
        <v>1506</v>
      </c>
      <c r="W2560" s="168" t="s">
        <v>1165</v>
      </c>
      <c r="X2560" s="183" t="s">
        <v>1160</v>
      </c>
      <c r="Y2560" s="168" t="s">
        <v>55</v>
      </c>
      <c r="Z2560" s="170">
        <v>2017011000179</v>
      </c>
      <c r="AA2560" s="170" t="s">
        <v>1238</v>
      </c>
      <c r="AB2560" s="169" t="s">
        <v>1179</v>
      </c>
      <c r="AC2560" s="169" t="s">
        <v>1338</v>
      </c>
      <c r="AD2560" s="170">
        <v>3202035</v>
      </c>
      <c r="AE2560" s="169" t="s">
        <v>1345</v>
      </c>
      <c r="AF2560" s="169" t="s">
        <v>1346</v>
      </c>
      <c r="AG2560" s="168" t="s">
        <v>1311</v>
      </c>
      <c r="AH2560" s="192"/>
    </row>
    <row r="2561" spans="1:34" ht="98.25" customHeight="1" x14ac:dyDescent="0.25">
      <c r="A2561" s="192"/>
      <c r="B2561" s="168" t="s">
        <v>1314</v>
      </c>
      <c r="C2561" s="168" t="s">
        <v>1364</v>
      </c>
      <c r="D2561" s="168" t="s">
        <v>1570</v>
      </c>
      <c r="E2561" s="183" t="s">
        <v>1570</v>
      </c>
      <c r="F2561" s="168" t="s">
        <v>1116</v>
      </c>
      <c r="G2561" s="183" t="s">
        <v>1158</v>
      </c>
      <c r="H2561" s="168" t="s">
        <v>1117</v>
      </c>
      <c r="I2561" s="168" t="s">
        <v>1118</v>
      </c>
      <c r="J2561" s="184">
        <v>14120640.800000001</v>
      </c>
      <c r="K2561" s="185">
        <v>0</v>
      </c>
      <c r="L2561" s="168">
        <v>0</v>
      </c>
      <c r="M2561" s="185">
        <v>0</v>
      </c>
      <c r="N2561" s="168">
        <v>0</v>
      </c>
      <c r="O2561" s="168" t="s">
        <v>1133</v>
      </c>
      <c r="P2561" s="168" t="s">
        <v>1571</v>
      </c>
      <c r="Q2561" s="168"/>
      <c r="R2561" s="168"/>
      <c r="S2561" s="168"/>
      <c r="T2561" s="168"/>
      <c r="U2561" s="168" t="s">
        <v>1215</v>
      </c>
      <c r="V2561" s="168" t="s">
        <v>1506</v>
      </c>
      <c r="W2561" s="168" t="s">
        <v>1165</v>
      </c>
      <c r="X2561" s="183" t="s">
        <v>1160</v>
      </c>
      <c r="Y2561" s="168" t="s">
        <v>55</v>
      </c>
      <c r="Z2561" s="170">
        <v>2017011000179</v>
      </c>
      <c r="AA2561" s="170" t="s">
        <v>1238</v>
      </c>
      <c r="AB2561" s="169" t="s">
        <v>1224</v>
      </c>
      <c r="AC2561" s="169" t="s">
        <v>1280</v>
      </c>
      <c r="AD2561" s="170">
        <v>3202004</v>
      </c>
      <c r="AE2561" s="169" t="s">
        <v>1281</v>
      </c>
      <c r="AF2561" s="169" t="s">
        <v>1282</v>
      </c>
      <c r="AG2561" s="168" t="s">
        <v>1151</v>
      </c>
      <c r="AH2561" s="192"/>
    </row>
    <row r="2562" spans="1:34" ht="98.25" customHeight="1" x14ac:dyDescent="0.25">
      <c r="A2562" s="192"/>
      <c r="B2562" s="168" t="s">
        <v>1314</v>
      </c>
      <c r="C2562" s="168" t="s">
        <v>1364</v>
      </c>
      <c r="D2562" s="168" t="s">
        <v>1570</v>
      </c>
      <c r="E2562" s="183" t="s">
        <v>1570</v>
      </c>
      <c r="F2562" s="168" t="s">
        <v>1223</v>
      </c>
      <c r="G2562" s="183" t="s">
        <v>1312</v>
      </c>
      <c r="H2562" s="168" t="s">
        <v>1117</v>
      </c>
      <c r="I2562" s="168" t="s">
        <v>1118</v>
      </c>
      <c r="J2562" s="184">
        <v>4000000</v>
      </c>
      <c r="K2562" s="185">
        <v>0</v>
      </c>
      <c r="L2562" s="168">
        <v>0</v>
      </c>
      <c r="M2562" s="185">
        <v>0</v>
      </c>
      <c r="N2562" s="168">
        <v>0</v>
      </c>
      <c r="O2562" s="168" t="s">
        <v>1133</v>
      </c>
      <c r="P2562" s="168" t="s">
        <v>1573</v>
      </c>
      <c r="Q2562" s="168"/>
      <c r="R2562" s="168"/>
      <c r="S2562" s="168"/>
      <c r="T2562" s="168"/>
      <c r="U2562" s="168" t="s">
        <v>1215</v>
      </c>
      <c r="V2562" s="168" t="s">
        <v>1506</v>
      </c>
      <c r="W2562" s="168" t="s">
        <v>1165</v>
      </c>
      <c r="X2562" s="183" t="s">
        <v>1160</v>
      </c>
      <c r="Y2562" s="168" t="s">
        <v>55</v>
      </c>
      <c r="Z2562" s="170">
        <v>2017011000179</v>
      </c>
      <c r="AA2562" s="170" t="s">
        <v>1238</v>
      </c>
      <c r="AB2562" s="169" t="s">
        <v>1224</v>
      </c>
      <c r="AC2562" s="169" t="s">
        <v>1280</v>
      </c>
      <c r="AD2562" s="170">
        <v>3202004</v>
      </c>
      <c r="AE2562" s="169" t="s">
        <v>1281</v>
      </c>
      <c r="AF2562" s="169" t="s">
        <v>1282</v>
      </c>
      <c r="AG2562" s="168" t="s">
        <v>1124</v>
      </c>
      <c r="AH2562" s="192"/>
    </row>
    <row r="2563" spans="1:34" ht="98.25" customHeight="1" x14ac:dyDescent="0.25">
      <c r="A2563" s="192"/>
      <c r="B2563" s="168" t="s">
        <v>1314</v>
      </c>
      <c r="C2563" s="168" t="s">
        <v>1364</v>
      </c>
      <c r="D2563" s="168" t="s">
        <v>1570</v>
      </c>
      <c r="E2563" s="183" t="s">
        <v>1570</v>
      </c>
      <c r="F2563" s="168" t="s">
        <v>1223</v>
      </c>
      <c r="G2563" s="183" t="s">
        <v>1312</v>
      </c>
      <c r="H2563" s="168" t="s">
        <v>1117</v>
      </c>
      <c r="I2563" s="168" t="s">
        <v>1118</v>
      </c>
      <c r="J2563" s="184">
        <v>366858447.50999999</v>
      </c>
      <c r="K2563" s="185">
        <v>0</v>
      </c>
      <c r="L2563" s="168">
        <v>0</v>
      </c>
      <c r="M2563" s="185">
        <v>0</v>
      </c>
      <c r="N2563" s="168">
        <v>0</v>
      </c>
      <c r="O2563" s="168" t="s">
        <v>1133</v>
      </c>
      <c r="P2563" s="168" t="s">
        <v>1575</v>
      </c>
      <c r="Q2563" s="168"/>
      <c r="R2563" s="168"/>
      <c r="S2563" s="168" t="s">
        <v>1446</v>
      </c>
      <c r="T2563" s="168" t="s">
        <v>1574</v>
      </c>
      <c r="U2563" s="168" t="s">
        <v>1215</v>
      </c>
      <c r="V2563" s="168" t="s">
        <v>1506</v>
      </c>
      <c r="W2563" s="168" t="s">
        <v>1165</v>
      </c>
      <c r="X2563" s="183" t="s">
        <v>1160</v>
      </c>
      <c r="Y2563" s="168" t="s">
        <v>55</v>
      </c>
      <c r="Z2563" s="170">
        <v>2017011000179</v>
      </c>
      <c r="AA2563" s="170" t="s">
        <v>1238</v>
      </c>
      <c r="AB2563" s="169" t="s">
        <v>1179</v>
      </c>
      <c r="AC2563" s="169" t="s">
        <v>1235</v>
      </c>
      <c r="AD2563" s="170">
        <v>3202036</v>
      </c>
      <c r="AE2563" s="169" t="s">
        <v>1236</v>
      </c>
      <c r="AF2563" s="169" t="s">
        <v>1237</v>
      </c>
      <c r="AG2563" s="168" t="s">
        <v>1311</v>
      </c>
      <c r="AH2563" s="192"/>
    </row>
    <row r="2564" spans="1:34" ht="98.25" customHeight="1" x14ac:dyDescent="0.25">
      <c r="A2564" s="192"/>
      <c r="B2564" s="168" t="s">
        <v>1314</v>
      </c>
      <c r="C2564" s="168" t="s">
        <v>1364</v>
      </c>
      <c r="D2564" s="168" t="s">
        <v>1570</v>
      </c>
      <c r="E2564" s="183" t="s">
        <v>1570</v>
      </c>
      <c r="F2564" s="168" t="s">
        <v>1116</v>
      </c>
      <c r="G2564" s="183" t="s">
        <v>1158</v>
      </c>
      <c r="H2564" s="168" t="s">
        <v>1117</v>
      </c>
      <c r="I2564" s="168" t="s">
        <v>1118</v>
      </c>
      <c r="J2564" s="184">
        <v>32853815.600000001</v>
      </c>
      <c r="K2564" s="185">
        <v>0</v>
      </c>
      <c r="L2564" s="168">
        <v>0</v>
      </c>
      <c r="M2564" s="185">
        <v>0</v>
      </c>
      <c r="N2564" s="168">
        <v>0</v>
      </c>
      <c r="O2564" s="168" t="s">
        <v>1133</v>
      </c>
      <c r="P2564" s="168" t="s">
        <v>1576</v>
      </c>
      <c r="Q2564" s="168"/>
      <c r="R2564" s="168"/>
      <c r="S2564" s="168" t="s">
        <v>1446</v>
      </c>
      <c r="T2564" s="168" t="s">
        <v>1574</v>
      </c>
      <c r="U2564" s="168" t="s">
        <v>1215</v>
      </c>
      <c r="V2564" s="168" t="s">
        <v>1506</v>
      </c>
      <c r="W2564" s="168" t="s">
        <v>1165</v>
      </c>
      <c r="X2564" s="183" t="s">
        <v>1160</v>
      </c>
      <c r="Y2564" s="168" t="s">
        <v>55</v>
      </c>
      <c r="Z2564" s="170">
        <v>2017011000179</v>
      </c>
      <c r="AA2564" s="170" t="s">
        <v>1238</v>
      </c>
      <c r="AB2564" s="169" t="s">
        <v>1179</v>
      </c>
      <c r="AC2564" s="169" t="s">
        <v>1180</v>
      </c>
      <c r="AD2564" s="170">
        <v>3202008</v>
      </c>
      <c r="AE2564" s="169" t="s">
        <v>1181</v>
      </c>
      <c r="AF2564" s="169" t="s">
        <v>1186</v>
      </c>
      <c r="AG2564" s="168" t="s">
        <v>1151</v>
      </c>
      <c r="AH2564" s="192"/>
    </row>
    <row r="2565" spans="1:34" ht="98.25" customHeight="1" x14ac:dyDescent="0.25">
      <c r="A2565" s="192"/>
      <c r="B2565" s="168" t="s">
        <v>1314</v>
      </c>
      <c r="C2565" s="168" t="s">
        <v>1364</v>
      </c>
      <c r="D2565" s="168" t="s">
        <v>1570</v>
      </c>
      <c r="E2565" s="183" t="s">
        <v>1570</v>
      </c>
      <c r="F2565" s="168" t="s">
        <v>1116</v>
      </c>
      <c r="G2565" s="183" t="s">
        <v>1158</v>
      </c>
      <c r="H2565" s="168" t="s">
        <v>1117</v>
      </c>
      <c r="I2565" s="168" t="s">
        <v>1118</v>
      </c>
      <c r="J2565" s="184">
        <v>34944000.299999997</v>
      </c>
      <c r="K2565" s="185">
        <v>0</v>
      </c>
      <c r="L2565" s="168">
        <v>0</v>
      </c>
      <c r="M2565" s="185">
        <v>0</v>
      </c>
      <c r="N2565" s="168">
        <v>0</v>
      </c>
      <c r="O2565" s="168" t="s">
        <v>1133</v>
      </c>
      <c r="P2565" s="168" t="s">
        <v>1575</v>
      </c>
      <c r="Q2565" s="168"/>
      <c r="R2565" s="168"/>
      <c r="S2565" s="168" t="s">
        <v>1446</v>
      </c>
      <c r="T2565" s="168" t="s">
        <v>1574</v>
      </c>
      <c r="U2565" s="168" t="s">
        <v>1215</v>
      </c>
      <c r="V2565" s="168" t="s">
        <v>1506</v>
      </c>
      <c r="W2565" s="168" t="s">
        <v>1165</v>
      </c>
      <c r="X2565" s="183" t="s">
        <v>1160</v>
      </c>
      <c r="Y2565" s="168" t="s">
        <v>55</v>
      </c>
      <c r="Z2565" s="170">
        <v>2017011000179</v>
      </c>
      <c r="AA2565" s="170" t="s">
        <v>1238</v>
      </c>
      <c r="AB2565" s="169" t="s">
        <v>1179</v>
      </c>
      <c r="AC2565" s="169" t="s">
        <v>1180</v>
      </c>
      <c r="AD2565" s="170">
        <v>3202008</v>
      </c>
      <c r="AE2565" s="169" t="s">
        <v>1181</v>
      </c>
      <c r="AF2565" s="169" t="s">
        <v>1186</v>
      </c>
      <c r="AG2565" s="168" t="s">
        <v>1128</v>
      </c>
      <c r="AH2565" s="192"/>
    </row>
    <row r="2566" spans="1:34" ht="98.25" customHeight="1" x14ac:dyDescent="0.25">
      <c r="A2566" s="192"/>
      <c r="B2566" s="168" t="s">
        <v>1314</v>
      </c>
      <c r="C2566" s="168" t="s">
        <v>1364</v>
      </c>
      <c r="D2566" s="168" t="s">
        <v>1570</v>
      </c>
      <c r="E2566" s="183" t="s">
        <v>1570</v>
      </c>
      <c r="F2566" s="168" t="s">
        <v>1223</v>
      </c>
      <c r="G2566" s="183" t="s">
        <v>1312</v>
      </c>
      <c r="H2566" s="168" t="s">
        <v>1117</v>
      </c>
      <c r="I2566" s="168" t="s">
        <v>1118</v>
      </c>
      <c r="J2566" s="184">
        <v>0</v>
      </c>
      <c r="K2566" s="185">
        <v>0</v>
      </c>
      <c r="L2566" s="168">
        <v>0</v>
      </c>
      <c r="M2566" s="185">
        <v>0</v>
      </c>
      <c r="N2566" s="168">
        <v>0</v>
      </c>
      <c r="O2566" s="168" t="s">
        <v>1133</v>
      </c>
      <c r="P2566" s="168" t="s">
        <v>1575</v>
      </c>
      <c r="Q2566" s="168"/>
      <c r="R2566" s="168"/>
      <c r="S2566" s="168" t="s">
        <v>1446</v>
      </c>
      <c r="T2566" s="168" t="s">
        <v>1574</v>
      </c>
      <c r="U2566" s="168" t="s">
        <v>1215</v>
      </c>
      <c r="V2566" s="168" t="s">
        <v>1506</v>
      </c>
      <c r="W2566" s="168" t="s">
        <v>1165</v>
      </c>
      <c r="X2566" s="183" t="s">
        <v>1160</v>
      </c>
      <c r="Y2566" s="168" t="s">
        <v>55</v>
      </c>
      <c r="Z2566" s="170">
        <v>2017011000179</v>
      </c>
      <c r="AA2566" s="170" t="s">
        <v>1238</v>
      </c>
      <c r="AB2566" s="169" t="s">
        <v>1179</v>
      </c>
      <c r="AC2566" s="169" t="s">
        <v>1180</v>
      </c>
      <c r="AD2566" s="170">
        <v>3202008</v>
      </c>
      <c r="AE2566" s="169" t="s">
        <v>1181</v>
      </c>
      <c r="AF2566" s="169" t="s">
        <v>1186</v>
      </c>
      <c r="AG2566" s="168" t="s">
        <v>1124</v>
      </c>
      <c r="AH2566" s="192"/>
    </row>
    <row r="2567" spans="1:34" ht="98.25" customHeight="1" x14ac:dyDescent="0.25">
      <c r="A2567" s="192"/>
      <c r="B2567" s="168" t="s">
        <v>1314</v>
      </c>
      <c r="C2567" s="168" t="s">
        <v>1364</v>
      </c>
      <c r="D2567" s="168" t="s">
        <v>1570</v>
      </c>
      <c r="E2567" s="183" t="s">
        <v>1570</v>
      </c>
      <c r="F2567" s="168" t="s">
        <v>1223</v>
      </c>
      <c r="G2567" s="183" t="s">
        <v>1312</v>
      </c>
      <c r="H2567" s="168" t="s">
        <v>1117</v>
      </c>
      <c r="I2567" s="168" t="s">
        <v>1118</v>
      </c>
      <c r="J2567" s="184">
        <v>1940000</v>
      </c>
      <c r="K2567" s="185">
        <v>0</v>
      </c>
      <c r="L2567" s="168">
        <v>0</v>
      </c>
      <c r="M2567" s="185">
        <v>0</v>
      </c>
      <c r="N2567" s="168">
        <v>0</v>
      </c>
      <c r="O2567" s="168" t="s">
        <v>1133</v>
      </c>
      <c r="P2567" s="168" t="s">
        <v>1572</v>
      </c>
      <c r="Q2567" s="168"/>
      <c r="R2567" s="168"/>
      <c r="S2567" s="168"/>
      <c r="T2567" s="168"/>
      <c r="U2567" s="168" t="s">
        <v>1215</v>
      </c>
      <c r="V2567" s="168" t="s">
        <v>1506</v>
      </c>
      <c r="W2567" s="168" t="s">
        <v>1165</v>
      </c>
      <c r="X2567" s="183" t="s">
        <v>1160</v>
      </c>
      <c r="Y2567" s="168" t="s">
        <v>55</v>
      </c>
      <c r="Z2567" s="170">
        <v>2017011000179</v>
      </c>
      <c r="AA2567" s="170" t="s">
        <v>1238</v>
      </c>
      <c r="AB2567" s="169" t="s">
        <v>1179</v>
      </c>
      <c r="AC2567" s="169" t="s">
        <v>1180</v>
      </c>
      <c r="AD2567" s="170">
        <v>3202008</v>
      </c>
      <c r="AE2567" s="169" t="s">
        <v>1181</v>
      </c>
      <c r="AF2567" s="169" t="s">
        <v>1240</v>
      </c>
      <c r="AG2567" s="168" t="s">
        <v>1192</v>
      </c>
      <c r="AH2567" s="192"/>
    </row>
    <row r="2568" spans="1:34" ht="98.25" customHeight="1" x14ac:dyDescent="0.25">
      <c r="A2568" s="192"/>
      <c r="B2568" s="168" t="s">
        <v>1314</v>
      </c>
      <c r="C2568" s="168" t="s">
        <v>1364</v>
      </c>
      <c r="D2568" s="168" t="s">
        <v>1570</v>
      </c>
      <c r="E2568" s="183" t="s">
        <v>1570</v>
      </c>
      <c r="F2568" s="168" t="s">
        <v>1223</v>
      </c>
      <c r="G2568" s="183" t="s">
        <v>1312</v>
      </c>
      <c r="H2568" s="168" t="s">
        <v>1117</v>
      </c>
      <c r="I2568" s="168" t="s">
        <v>1118</v>
      </c>
      <c r="J2568" s="184">
        <v>40000000</v>
      </c>
      <c r="K2568" s="185">
        <v>0</v>
      </c>
      <c r="L2568" s="168">
        <v>0</v>
      </c>
      <c r="M2568" s="185">
        <v>0</v>
      </c>
      <c r="N2568" s="168">
        <v>0</v>
      </c>
      <c r="O2568" s="168" t="s">
        <v>1133</v>
      </c>
      <c r="P2568" s="168" t="s">
        <v>1575</v>
      </c>
      <c r="Q2568" s="168"/>
      <c r="R2568" s="168"/>
      <c r="S2568" s="168" t="s">
        <v>1446</v>
      </c>
      <c r="T2568" s="168" t="s">
        <v>1574</v>
      </c>
      <c r="U2568" s="168" t="s">
        <v>1215</v>
      </c>
      <c r="V2568" s="168" t="s">
        <v>1506</v>
      </c>
      <c r="W2568" s="168" t="s">
        <v>1165</v>
      </c>
      <c r="X2568" s="183" t="s">
        <v>1160</v>
      </c>
      <c r="Y2568" s="168" t="s">
        <v>55</v>
      </c>
      <c r="Z2568" s="170">
        <v>2017011000179</v>
      </c>
      <c r="AA2568" s="170" t="s">
        <v>1238</v>
      </c>
      <c r="AB2568" s="169" t="s">
        <v>1179</v>
      </c>
      <c r="AC2568" s="169" t="s">
        <v>1180</v>
      </c>
      <c r="AD2568" s="170">
        <v>3202008</v>
      </c>
      <c r="AE2568" s="169" t="s">
        <v>1181</v>
      </c>
      <c r="AF2568" s="169" t="s">
        <v>1186</v>
      </c>
      <c r="AG2568" s="168" t="s">
        <v>1147</v>
      </c>
      <c r="AH2568" s="192"/>
    </row>
    <row r="2569" spans="1:34" ht="98.25" customHeight="1" x14ac:dyDescent="0.25">
      <c r="A2569" s="192"/>
      <c r="B2569" s="168" t="s">
        <v>1314</v>
      </c>
      <c r="C2569" s="168" t="s">
        <v>1364</v>
      </c>
      <c r="D2569" s="168" t="s">
        <v>1570</v>
      </c>
      <c r="E2569" s="183" t="s">
        <v>1570</v>
      </c>
      <c r="F2569" s="168" t="s">
        <v>1116</v>
      </c>
      <c r="G2569" s="183" t="s">
        <v>1158</v>
      </c>
      <c r="H2569" s="168" t="s">
        <v>1117</v>
      </c>
      <c r="I2569" s="168" t="s">
        <v>1118</v>
      </c>
      <c r="J2569" s="184">
        <v>3500000</v>
      </c>
      <c r="K2569" s="185">
        <v>0</v>
      </c>
      <c r="L2569" s="168">
        <v>0</v>
      </c>
      <c r="M2569" s="185">
        <v>0</v>
      </c>
      <c r="N2569" s="168">
        <v>0</v>
      </c>
      <c r="O2569" s="168" t="s">
        <v>1133</v>
      </c>
      <c r="P2569" s="168" t="s">
        <v>1572</v>
      </c>
      <c r="Q2569" s="168"/>
      <c r="R2569" s="168"/>
      <c r="S2569" s="168"/>
      <c r="T2569" s="168"/>
      <c r="U2569" s="168" t="s">
        <v>1215</v>
      </c>
      <c r="V2569" s="168" t="s">
        <v>1506</v>
      </c>
      <c r="W2569" s="168" t="s">
        <v>1119</v>
      </c>
      <c r="X2569" s="183" t="s">
        <v>1160</v>
      </c>
      <c r="Y2569" s="168" t="s">
        <v>363</v>
      </c>
      <c r="Z2569" s="170">
        <v>2019011000081</v>
      </c>
      <c r="AA2569" s="170" t="s">
        <v>1161</v>
      </c>
      <c r="AB2569" s="169" t="s">
        <v>1120</v>
      </c>
      <c r="AC2569" s="169" t="s">
        <v>606</v>
      </c>
      <c r="AD2569" s="170">
        <v>3299060</v>
      </c>
      <c r="AE2569" s="169" t="s">
        <v>1135</v>
      </c>
      <c r="AF2569" s="169" t="s">
        <v>607</v>
      </c>
      <c r="AG2569" s="168" t="s">
        <v>1124</v>
      </c>
      <c r="AH2569" s="192"/>
    </row>
    <row r="2570" spans="1:34" ht="98.25" customHeight="1" x14ac:dyDescent="0.25">
      <c r="A2570" s="192"/>
      <c r="B2570" s="168" t="s">
        <v>1420</v>
      </c>
      <c r="C2570" s="168" t="s">
        <v>1364</v>
      </c>
      <c r="D2570" s="168" t="s">
        <v>1570</v>
      </c>
      <c r="E2570" s="183" t="s">
        <v>1570</v>
      </c>
      <c r="F2570" s="168" t="s">
        <v>1152</v>
      </c>
      <c r="G2570" s="183" t="s">
        <v>1158</v>
      </c>
      <c r="H2570" s="168" t="s">
        <v>1320</v>
      </c>
      <c r="I2570" s="168" t="s">
        <v>1118</v>
      </c>
      <c r="J2570" s="186">
        <v>0</v>
      </c>
      <c r="K2570" s="185" t="s">
        <v>1366</v>
      </c>
      <c r="L2570" s="168" t="s">
        <v>1366</v>
      </c>
      <c r="M2570" s="185" t="s">
        <v>1366</v>
      </c>
      <c r="N2570" s="168" t="s">
        <v>1366</v>
      </c>
      <c r="O2570" s="168" t="s">
        <v>1503</v>
      </c>
      <c r="P2570" s="168" t="s">
        <v>1503</v>
      </c>
      <c r="Q2570" s="168"/>
      <c r="R2570" s="168"/>
      <c r="S2570" s="168"/>
      <c r="T2570" s="168"/>
      <c r="U2570" s="168" t="s">
        <v>1215</v>
      </c>
      <c r="V2570" s="168" t="s">
        <v>1506</v>
      </c>
      <c r="W2570" s="168" t="s">
        <v>1165</v>
      </c>
      <c r="X2570" s="183" t="s">
        <v>1160</v>
      </c>
      <c r="Y2570" s="168" t="s">
        <v>55</v>
      </c>
      <c r="Z2570" s="170">
        <v>2017011000179</v>
      </c>
      <c r="AA2570" s="170" t="s">
        <v>1238</v>
      </c>
      <c r="AB2570" s="169" t="s">
        <v>1179</v>
      </c>
      <c r="AC2570" s="169" t="s">
        <v>1232</v>
      </c>
      <c r="AD2570" s="170">
        <v>3202034</v>
      </c>
      <c r="AE2570" s="169" t="s">
        <v>1477</v>
      </c>
      <c r="AF2570" s="169" t="s">
        <v>1478</v>
      </c>
      <c r="AG2570" s="168" t="s">
        <v>1311</v>
      </c>
      <c r="AH2570" s="192"/>
    </row>
    <row r="2571" spans="1:34" ht="98.25" customHeight="1" x14ac:dyDescent="0.25">
      <c r="A2571" s="192"/>
      <c r="B2571" s="168" t="s">
        <v>1420</v>
      </c>
      <c r="C2571" s="168" t="s">
        <v>1364</v>
      </c>
      <c r="D2571" s="168" t="s">
        <v>1570</v>
      </c>
      <c r="E2571" s="183" t="s">
        <v>1570</v>
      </c>
      <c r="F2571" s="168" t="s">
        <v>1152</v>
      </c>
      <c r="G2571" s="183" t="s">
        <v>1158</v>
      </c>
      <c r="H2571" s="168" t="s">
        <v>1320</v>
      </c>
      <c r="I2571" s="168" t="s">
        <v>1118</v>
      </c>
      <c r="J2571" s="186">
        <v>0</v>
      </c>
      <c r="K2571" s="185" t="s">
        <v>1366</v>
      </c>
      <c r="L2571" s="168" t="s">
        <v>1366</v>
      </c>
      <c r="M2571" s="185" t="s">
        <v>1366</v>
      </c>
      <c r="N2571" s="168" t="s">
        <v>1366</v>
      </c>
      <c r="O2571" s="168" t="s">
        <v>1503</v>
      </c>
      <c r="P2571" s="168" t="s">
        <v>1503</v>
      </c>
      <c r="Q2571" s="168"/>
      <c r="R2571" s="168"/>
      <c r="S2571" s="168"/>
      <c r="T2571" s="168"/>
      <c r="U2571" s="168" t="s">
        <v>1215</v>
      </c>
      <c r="V2571" s="168" t="s">
        <v>1506</v>
      </c>
      <c r="W2571" s="168" t="s">
        <v>1165</v>
      </c>
      <c r="X2571" s="183" t="s">
        <v>1160</v>
      </c>
      <c r="Y2571" s="168" t="s">
        <v>55</v>
      </c>
      <c r="Z2571" s="170">
        <v>2017011000179</v>
      </c>
      <c r="AA2571" s="170" t="s">
        <v>1238</v>
      </c>
      <c r="AB2571" s="169" t="s">
        <v>1179</v>
      </c>
      <c r="AC2571" s="169" t="s">
        <v>1232</v>
      </c>
      <c r="AD2571" s="170">
        <v>3202034</v>
      </c>
      <c r="AE2571" s="169" t="s">
        <v>1577</v>
      </c>
      <c r="AF2571" s="169" t="s">
        <v>1578</v>
      </c>
      <c r="AG2571" s="168" t="s">
        <v>1311</v>
      </c>
      <c r="AH2571" s="192"/>
    </row>
    <row r="2572" spans="1:34" ht="98.25" customHeight="1" x14ac:dyDescent="0.25">
      <c r="A2572" s="192"/>
      <c r="B2572" s="168" t="s">
        <v>1420</v>
      </c>
      <c r="C2572" s="168" t="s">
        <v>1364</v>
      </c>
      <c r="D2572" s="168" t="s">
        <v>1570</v>
      </c>
      <c r="E2572" s="183" t="s">
        <v>1570</v>
      </c>
      <c r="F2572" s="168" t="s">
        <v>1152</v>
      </c>
      <c r="G2572" s="183" t="s">
        <v>1158</v>
      </c>
      <c r="H2572" s="168" t="s">
        <v>1320</v>
      </c>
      <c r="I2572" s="168" t="s">
        <v>1118</v>
      </c>
      <c r="J2572" s="186">
        <v>115061211</v>
      </c>
      <c r="K2572" s="185" t="s">
        <v>1366</v>
      </c>
      <c r="L2572" s="168" t="s">
        <v>1366</v>
      </c>
      <c r="M2572" s="185" t="s">
        <v>1366</v>
      </c>
      <c r="N2572" s="168" t="s">
        <v>1366</v>
      </c>
      <c r="O2572" s="168" t="s">
        <v>1503</v>
      </c>
      <c r="P2572" s="168" t="s">
        <v>1503</v>
      </c>
      <c r="Q2572" s="168"/>
      <c r="R2572" s="168"/>
      <c r="S2572" s="168"/>
      <c r="T2572" s="168"/>
      <c r="U2572" s="168" t="s">
        <v>1215</v>
      </c>
      <c r="V2572" s="168" t="s">
        <v>1506</v>
      </c>
      <c r="W2572" s="168" t="s">
        <v>1165</v>
      </c>
      <c r="X2572" s="183" t="s">
        <v>1160</v>
      </c>
      <c r="Y2572" s="168" t="s">
        <v>55</v>
      </c>
      <c r="Z2572" s="170">
        <v>2017011000179</v>
      </c>
      <c r="AA2572" s="170" t="s">
        <v>1238</v>
      </c>
      <c r="AB2572" s="169" t="s">
        <v>1179</v>
      </c>
      <c r="AC2572" s="169" t="s">
        <v>1308</v>
      </c>
      <c r="AD2572" s="170">
        <v>3202033</v>
      </c>
      <c r="AE2572" s="169" t="s">
        <v>1309</v>
      </c>
      <c r="AF2572" s="169" t="s">
        <v>1310</v>
      </c>
      <c r="AG2572" s="168" t="s">
        <v>1311</v>
      </c>
      <c r="AH2572" s="192"/>
    </row>
    <row r="2573" spans="1:34" ht="98.25" customHeight="1" x14ac:dyDescent="0.25">
      <c r="A2573" s="192"/>
      <c r="B2573" s="168" t="s">
        <v>1420</v>
      </c>
      <c r="C2573" s="168" t="s">
        <v>1364</v>
      </c>
      <c r="D2573" s="168" t="s">
        <v>1570</v>
      </c>
      <c r="E2573" s="183" t="s">
        <v>1570</v>
      </c>
      <c r="F2573" s="168" t="s">
        <v>1152</v>
      </c>
      <c r="G2573" s="183" t="s">
        <v>1158</v>
      </c>
      <c r="H2573" s="168" t="s">
        <v>1320</v>
      </c>
      <c r="I2573" s="168" t="s">
        <v>1118</v>
      </c>
      <c r="J2573" s="186">
        <v>0</v>
      </c>
      <c r="K2573" s="185" t="s">
        <v>1366</v>
      </c>
      <c r="L2573" s="168" t="s">
        <v>1366</v>
      </c>
      <c r="M2573" s="185" t="s">
        <v>1366</v>
      </c>
      <c r="N2573" s="168" t="s">
        <v>1366</v>
      </c>
      <c r="O2573" s="168" t="s">
        <v>1503</v>
      </c>
      <c r="P2573" s="168" t="s">
        <v>1503</v>
      </c>
      <c r="Q2573" s="168"/>
      <c r="R2573" s="168"/>
      <c r="S2573" s="168"/>
      <c r="T2573" s="168"/>
      <c r="U2573" s="168" t="s">
        <v>1215</v>
      </c>
      <c r="V2573" s="168" t="s">
        <v>1506</v>
      </c>
      <c r="W2573" s="168" t="s">
        <v>1165</v>
      </c>
      <c r="X2573" s="183" t="s">
        <v>1160</v>
      </c>
      <c r="Y2573" s="168" t="s">
        <v>55</v>
      </c>
      <c r="Z2573" s="170">
        <v>2017011000179</v>
      </c>
      <c r="AA2573" s="170" t="s">
        <v>1238</v>
      </c>
      <c r="AB2573" s="169" t="s">
        <v>1179</v>
      </c>
      <c r="AC2573" s="169" t="s">
        <v>1235</v>
      </c>
      <c r="AD2573" s="170">
        <v>3202036</v>
      </c>
      <c r="AE2573" s="169" t="s">
        <v>1236</v>
      </c>
      <c r="AF2573" s="169" t="s">
        <v>1237</v>
      </c>
      <c r="AG2573" s="168" t="s">
        <v>1311</v>
      </c>
      <c r="AH2573" s="192"/>
    </row>
    <row r="2574" spans="1:34" ht="98.25" customHeight="1" x14ac:dyDescent="0.25">
      <c r="A2574" s="192"/>
      <c r="B2574" s="168" t="s">
        <v>1420</v>
      </c>
      <c r="C2574" s="168" t="s">
        <v>1364</v>
      </c>
      <c r="D2574" s="168" t="s">
        <v>1570</v>
      </c>
      <c r="E2574" s="183" t="s">
        <v>1570</v>
      </c>
      <c r="F2574" s="168" t="s">
        <v>1152</v>
      </c>
      <c r="G2574" s="183" t="s">
        <v>1158</v>
      </c>
      <c r="H2574" s="168" t="s">
        <v>1320</v>
      </c>
      <c r="I2574" s="168" t="s">
        <v>1118</v>
      </c>
      <c r="J2574" s="186">
        <v>0</v>
      </c>
      <c r="K2574" s="185" t="s">
        <v>1366</v>
      </c>
      <c r="L2574" s="168" t="s">
        <v>1366</v>
      </c>
      <c r="M2574" s="185" t="s">
        <v>1366</v>
      </c>
      <c r="N2574" s="168" t="s">
        <v>1366</v>
      </c>
      <c r="O2574" s="168" t="s">
        <v>1503</v>
      </c>
      <c r="P2574" s="168" t="s">
        <v>1503</v>
      </c>
      <c r="Q2574" s="168"/>
      <c r="R2574" s="168"/>
      <c r="S2574" s="168"/>
      <c r="T2574" s="168"/>
      <c r="U2574" s="168" t="s">
        <v>1215</v>
      </c>
      <c r="V2574" s="168" t="s">
        <v>1506</v>
      </c>
      <c r="W2574" s="168" t="s">
        <v>1165</v>
      </c>
      <c r="X2574" s="183" t="s">
        <v>1160</v>
      </c>
      <c r="Y2574" s="168" t="s">
        <v>55</v>
      </c>
      <c r="Z2574" s="170">
        <v>2017011000179</v>
      </c>
      <c r="AA2574" s="170" t="s">
        <v>1238</v>
      </c>
      <c r="AB2574" s="169" t="s">
        <v>1179</v>
      </c>
      <c r="AC2574" s="169" t="s">
        <v>1235</v>
      </c>
      <c r="AD2574" s="170">
        <v>3202036</v>
      </c>
      <c r="AE2574" s="169" t="s">
        <v>1347</v>
      </c>
      <c r="AF2574" s="169" t="s">
        <v>1348</v>
      </c>
      <c r="AG2574" s="168" t="s">
        <v>1311</v>
      </c>
      <c r="AH2574" s="192"/>
    </row>
    <row r="2575" spans="1:34" ht="98.25" customHeight="1" x14ac:dyDescent="0.25">
      <c r="A2575" s="192"/>
      <c r="B2575" s="168" t="s">
        <v>1420</v>
      </c>
      <c r="C2575" s="168" t="s">
        <v>1364</v>
      </c>
      <c r="D2575" s="168" t="s">
        <v>1570</v>
      </c>
      <c r="E2575" s="183" t="s">
        <v>1570</v>
      </c>
      <c r="F2575" s="168" t="s">
        <v>1152</v>
      </c>
      <c r="G2575" s="183" t="s">
        <v>1158</v>
      </c>
      <c r="H2575" s="168" t="s">
        <v>1320</v>
      </c>
      <c r="I2575" s="168" t="s">
        <v>1118</v>
      </c>
      <c r="J2575" s="186">
        <v>31769833</v>
      </c>
      <c r="K2575" s="185" t="s">
        <v>1366</v>
      </c>
      <c r="L2575" s="168" t="s">
        <v>1366</v>
      </c>
      <c r="M2575" s="185" t="s">
        <v>1366</v>
      </c>
      <c r="N2575" s="168" t="s">
        <v>1366</v>
      </c>
      <c r="O2575" s="168" t="s">
        <v>1503</v>
      </c>
      <c r="P2575" s="168" t="s">
        <v>1503</v>
      </c>
      <c r="Q2575" s="168" t="s">
        <v>1159</v>
      </c>
      <c r="R2575" s="168" t="s">
        <v>1159</v>
      </c>
      <c r="S2575" s="168" t="s">
        <v>1159</v>
      </c>
      <c r="T2575" s="168" t="s">
        <v>1159</v>
      </c>
      <c r="U2575" s="168" t="s">
        <v>1215</v>
      </c>
      <c r="V2575" s="168" t="s">
        <v>1506</v>
      </c>
      <c r="W2575" s="168" t="s">
        <v>1165</v>
      </c>
      <c r="X2575" s="183" t="s">
        <v>1160</v>
      </c>
      <c r="Y2575" s="168" t="s">
        <v>55</v>
      </c>
      <c r="Z2575" s="170">
        <v>2017011000179</v>
      </c>
      <c r="AA2575" s="170" t="s">
        <v>1238</v>
      </c>
      <c r="AB2575" s="169" t="s">
        <v>1179</v>
      </c>
      <c r="AC2575" s="169" t="s">
        <v>1244</v>
      </c>
      <c r="AD2575" s="170">
        <v>3202002</v>
      </c>
      <c r="AE2575" s="169" t="s">
        <v>1122</v>
      </c>
      <c r="AF2575" s="169" t="s">
        <v>1316</v>
      </c>
      <c r="AG2575" s="168" t="s">
        <v>1128</v>
      </c>
      <c r="AH2575" s="192"/>
    </row>
    <row r="2576" spans="1:34" ht="98.25" customHeight="1" x14ac:dyDescent="0.25">
      <c r="A2576" s="192"/>
      <c r="B2576" s="168" t="s">
        <v>1420</v>
      </c>
      <c r="C2576" s="168" t="s">
        <v>1364</v>
      </c>
      <c r="D2576" s="168" t="s">
        <v>1570</v>
      </c>
      <c r="E2576" s="183" t="s">
        <v>1570</v>
      </c>
      <c r="F2576" s="168" t="s">
        <v>1152</v>
      </c>
      <c r="G2576" s="183" t="s">
        <v>1158</v>
      </c>
      <c r="H2576" s="168" t="s">
        <v>1320</v>
      </c>
      <c r="I2576" s="168" t="s">
        <v>1118</v>
      </c>
      <c r="J2576" s="186">
        <v>14040000</v>
      </c>
      <c r="K2576" s="185" t="s">
        <v>1366</v>
      </c>
      <c r="L2576" s="168" t="s">
        <v>1366</v>
      </c>
      <c r="M2576" s="185" t="s">
        <v>1366</v>
      </c>
      <c r="N2576" s="168" t="s">
        <v>1366</v>
      </c>
      <c r="O2576" s="168" t="s">
        <v>1133</v>
      </c>
      <c r="P2576" s="168" t="s">
        <v>1575</v>
      </c>
      <c r="Q2576" s="168"/>
      <c r="R2576" s="168"/>
      <c r="S2576" s="168" t="s">
        <v>1446</v>
      </c>
      <c r="T2576" s="168" t="s">
        <v>1574</v>
      </c>
      <c r="U2576" s="168" t="s">
        <v>1215</v>
      </c>
      <c r="V2576" s="168" t="s">
        <v>1506</v>
      </c>
      <c r="W2576" s="168" t="s">
        <v>1165</v>
      </c>
      <c r="X2576" s="183" t="s">
        <v>1160</v>
      </c>
      <c r="Y2576" s="168" t="s">
        <v>55</v>
      </c>
      <c r="Z2576" s="170">
        <v>2017011000179</v>
      </c>
      <c r="AA2576" s="170" t="s">
        <v>1238</v>
      </c>
      <c r="AB2576" s="169" t="s">
        <v>1179</v>
      </c>
      <c r="AC2576" s="169" t="s">
        <v>1180</v>
      </c>
      <c r="AD2576" s="170">
        <v>3202008</v>
      </c>
      <c r="AE2576" s="169" t="s">
        <v>1181</v>
      </c>
      <c r="AF2576" s="169" t="s">
        <v>1186</v>
      </c>
      <c r="AG2576" s="168" t="s">
        <v>1128</v>
      </c>
      <c r="AH2576" s="192"/>
    </row>
    <row r="2577" spans="1:34" ht="98.25" customHeight="1" x14ac:dyDescent="0.25">
      <c r="A2577" s="192"/>
      <c r="B2577" s="168" t="s">
        <v>1314</v>
      </c>
      <c r="C2577" s="168" t="s">
        <v>1364</v>
      </c>
      <c r="D2577" s="168" t="s">
        <v>1570</v>
      </c>
      <c r="E2577" s="183" t="s">
        <v>1570</v>
      </c>
      <c r="F2577" s="168" t="s">
        <v>1152</v>
      </c>
      <c r="G2577" s="183" t="s">
        <v>1158</v>
      </c>
      <c r="H2577" s="168" t="s">
        <v>1320</v>
      </c>
      <c r="I2577" s="168" t="s">
        <v>1118</v>
      </c>
      <c r="J2577" s="186">
        <v>14000000</v>
      </c>
      <c r="K2577" s="185" t="s">
        <v>1366</v>
      </c>
      <c r="L2577" s="168" t="s">
        <v>1366</v>
      </c>
      <c r="M2577" s="185" t="s">
        <v>1366</v>
      </c>
      <c r="N2577" s="168" t="s">
        <v>1366</v>
      </c>
      <c r="O2577" s="168" t="s">
        <v>1133</v>
      </c>
      <c r="P2577" s="168" t="s">
        <v>1573</v>
      </c>
      <c r="Q2577" s="168">
        <v>0</v>
      </c>
      <c r="R2577" s="168">
        <v>0</v>
      </c>
      <c r="S2577" s="168">
        <v>0</v>
      </c>
      <c r="T2577" s="168">
        <v>0</v>
      </c>
      <c r="U2577" s="168" t="s">
        <v>1215</v>
      </c>
      <c r="V2577" s="168" t="s">
        <v>1506</v>
      </c>
      <c r="W2577" s="168" t="s">
        <v>1165</v>
      </c>
      <c r="X2577" s="183" t="s">
        <v>1160</v>
      </c>
      <c r="Y2577" s="168" t="s">
        <v>55</v>
      </c>
      <c r="Z2577" s="170">
        <v>2017011000179</v>
      </c>
      <c r="AA2577" s="170" t="s">
        <v>1238</v>
      </c>
      <c r="AB2577" s="169" t="s">
        <v>1166</v>
      </c>
      <c r="AC2577" s="169" t="s">
        <v>1167</v>
      </c>
      <c r="AD2577" s="170">
        <v>3202032</v>
      </c>
      <c r="AE2577" s="169" t="s">
        <v>1217</v>
      </c>
      <c r="AF2577" s="169" t="s">
        <v>1218</v>
      </c>
      <c r="AG2577" s="168" t="s">
        <v>1150</v>
      </c>
      <c r="AH2577" s="192"/>
    </row>
    <row r="2578" spans="1:34" ht="98.25" customHeight="1" x14ac:dyDescent="0.25">
      <c r="A2578" s="192"/>
      <c r="B2578" s="168" t="s">
        <v>1314</v>
      </c>
      <c r="C2578" s="168" t="s">
        <v>1364</v>
      </c>
      <c r="D2578" s="168" t="s">
        <v>1570</v>
      </c>
      <c r="E2578" s="183" t="s">
        <v>1570</v>
      </c>
      <c r="F2578" s="168" t="s">
        <v>1152</v>
      </c>
      <c r="G2578" s="183" t="s">
        <v>1158</v>
      </c>
      <c r="H2578" s="168" t="s">
        <v>1320</v>
      </c>
      <c r="I2578" s="168" t="s">
        <v>1118</v>
      </c>
      <c r="J2578" s="186">
        <v>3000000</v>
      </c>
      <c r="K2578" s="185" t="s">
        <v>1366</v>
      </c>
      <c r="L2578" s="168" t="s">
        <v>1366</v>
      </c>
      <c r="M2578" s="185" t="s">
        <v>1366</v>
      </c>
      <c r="N2578" s="168" t="s">
        <v>1366</v>
      </c>
      <c r="O2578" s="168" t="s">
        <v>1133</v>
      </c>
      <c r="P2578" s="168" t="s">
        <v>1579</v>
      </c>
      <c r="Q2578" s="168">
        <v>0</v>
      </c>
      <c r="R2578" s="168">
        <v>0</v>
      </c>
      <c r="S2578" s="168">
        <v>0</v>
      </c>
      <c r="T2578" s="168">
        <v>0</v>
      </c>
      <c r="U2578" s="168" t="s">
        <v>1215</v>
      </c>
      <c r="V2578" s="168" t="s">
        <v>1506</v>
      </c>
      <c r="W2578" s="168" t="s">
        <v>1165</v>
      </c>
      <c r="X2578" s="183" t="s">
        <v>1160</v>
      </c>
      <c r="Y2578" s="168" t="s">
        <v>55</v>
      </c>
      <c r="Z2578" s="170">
        <v>2017011000179</v>
      </c>
      <c r="AA2578" s="170" t="s">
        <v>1238</v>
      </c>
      <c r="AB2578" s="169" t="s">
        <v>1179</v>
      </c>
      <c r="AC2578" s="169" t="s">
        <v>1244</v>
      </c>
      <c r="AD2578" s="170">
        <v>3202002</v>
      </c>
      <c r="AE2578" s="169" t="s">
        <v>1122</v>
      </c>
      <c r="AF2578" s="169" t="s">
        <v>1316</v>
      </c>
      <c r="AG2578" s="168" t="s">
        <v>1192</v>
      </c>
      <c r="AH2578" s="192"/>
    </row>
    <row r="2579" spans="1:34" ht="98.25" customHeight="1" x14ac:dyDescent="0.25">
      <c r="A2579" s="192"/>
      <c r="B2579" s="168" t="s">
        <v>1314</v>
      </c>
      <c r="C2579" s="168" t="s">
        <v>1364</v>
      </c>
      <c r="D2579" s="168" t="s">
        <v>1570</v>
      </c>
      <c r="E2579" s="183" t="s">
        <v>1570</v>
      </c>
      <c r="F2579" s="168" t="s">
        <v>1152</v>
      </c>
      <c r="G2579" s="183" t="s">
        <v>1158</v>
      </c>
      <c r="H2579" s="168" t="s">
        <v>1320</v>
      </c>
      <c r="I2579" s="168" t="s">
        <v>1118</v>
      </c>
      <c r="J2579" s="186">
        <v>12291495</v>
      </c>
      <c r="K2579" s="185" t="s">
        <v>1366</v>
      </c>
      <c r="L2579" s="168" t="s">
        <v>1366</v>
      </c>
      <c r="M2579" s="185" t="s">
        <v>1366</v>
      </c>
      <c r="N2579" s="168" t="s">
        <v>1366</v>
      </c>
      <c r="O2579" s="168" t="s">
        <v>1133</v>
      </c>
      <c r="P2579" s="168" t="s">
        <v>1579</v>
      </c>
      <c r="Q2579" s="168">
        <v>0</v>
      </c>
      <c r="R2579" s="168">
        <v>0</v>
      </c>
      <c r="S2579" s="168">
        <v>0</v>
      </c>
      <c r="T2579" s="168">
        <v>0</v>
      </c>
      <c r="U2579" s="168" t="s">
        <v>1215</v>
      </c>
      <c r="V2579" s="168" t="s">
        <v>1506</v>
      </c>
      <c r="W2579" s="168" t="s">
        <v>1165</v>
      </c>
      <c r="X2579" s="183" t="s">
        <v>1160</v>
      </c>
      <c r="Y2579" s="168" t="s">
        <v>55</v>
      </c>
      <c r="Z2579" s="170">
        <v>2017011000179</v>
      </c>
      <c r="AA2579" s="170" t="s">
        <v>1238</v>
      </c>
      <c r="AB2579" s="169" t="s">
        <v>1179</v>
      </c>
      <c r="AC2579" s="169" t="s">
        <v>1244</v>
      </c>
      <c r="AD2579" s="170">
        <v>3202002</v>
      </c>
      <c r="AE2579" s="169" t="s">
        <v>1122</v>
      </c>
      <c r="AF2579" s="169" t="s">
        <v>1316</v>
      </c>
      <c r="AG2579" s="168" t="s">
        <v>1126</v>
      </c>
      <c r="AH2579" s="192"/>
    </row>
    <row r="2580" spans="1:34" ht="98.25" customHeight="1" x14ac:dyDescent="0.25">
      <c r="A2580" s="192"/>
      <c r="B2580" s="168" t="s">
        <v>1314</v>
      </c>
      <c r="C2580" s="168" t="s">
        <v>1364</v>
      </c>
      <c r="D2580" s="168" t="s">
        <v>1570</v>
      </c>
      <c r="E2580" s="183" t="s">
        <v>1570</v>
      </c>
      <c r="F2580" s="168" t="s">
        <v>1152</v>
      </c>
      <c r="G2580" s="183" t="s">
        <v>1158</v>
      </c>
      <c r="H2580" s="168" t="s">
        <v>1320</v>
      </c>
      <c r="I2580" s="168" t="s">
        <v>1118</v>
      </c>
      <c r="J2580" s="186">
        <v>4795967</v>
      </c>
      <c r="K2580" s="185" t="s">
        <v>1366</v>
      </c>
      <c r="L2580" s="168" t="s">
        <v>1366</v>
      </c>
      <c r="M2580" s="185" t="s">
        <v>1366</v>
      </c>
      <c r="N2580" s="168" t="s">
        <v>1366</v>
      </c>
      <c r="O2580" s="168" t="s">
        <v>1133</v>
      </c>
      <c r="P2580" s="168" t="s">
        <v>1579</v>
      </c>
      <c r="Q2580" s="168">
        <v>0</v>
      </c>
      <c r="R2580" s="168">
        <v>0</v>
      </c>
      <c r="S2580" s="168">
        <v>0</v>
      </c>
      <c r="T2580" s="168">
        <v>0</v>
      </c>
      <c r="U2580" s="168" t="s">
        <v>1215</v>
      </c>
      <c r="V2580" s="168" t="s">
        <v>1506</v>
      </c>
      <c r="W2580" s="168" t="s">
        <v>1165</v>
      </c>
      <c r="X2580" s="183" t="s">
        <v>1160</v>
      </c>
      <c r="Y2580" s="168" t="s">
        <v>55</v>
      </c>
      <c r="Z2580" s="170">
        <v>2017011000179</v>
      </c>
      <c r="AA2580" s="170" t="s">
        <v>1238</v>
      </c>
      <c r="AB2580" s="169" t="s">
        <v>1224</v>
      </c>
      <c r="AC2580" s="169" t="s">
        <v>1225</v>
      </c>
      <c r="AD2580" s="170">
        <v>3202010</v>
      </c>
      <c r="AE2580" s="169" t="s">
        <v>1226</v>
      </c>
      <c r="AF2580" s="169" t="s">
        <v>1264</v>
      </c>
      <c r="AG2580" s="168" t="s">
        <v>1192</v>
      </c>
      <c r="AH2580" s="192"/>
    </row>
    <row r="2581" spans="1:34" ht="98.25" customHeight="1" x14ac:dyDescent="0.25">
      <c r="A2581" s="192"/>
      <c r="B2581" s="168" t="s">
        <v>1314</v>
      </c>
      <c r="C2581" s="168" t="s">
        <v>1364</v>
      </c>
      <c r="D2581" s="168" t="s">
        <v>1570</v>
      </c>
      <c r="E2581" s="183" t="s">
        <v>1570</v>
      </c>
      <c r="F2581" s="168" t="s">
        <v>1152</v>
      </c>
      <c r="G2581" s="183" t="s">
        <v>1158</v>
      </c>
      <c r="H2581" s="168" t="s">
        <v>1320</v>
      </c>
      <c r="I2581" s="168" t="s">
        <v>1118</v>
      </c>
      <c r="J2581" s="186">
        <v>12080404</v>
      </c>
      <c r="K2581" s="185" t="s">
        <v>1366</v>
      </c>
      <c r="L2581" s="168" t="s">
        <v>1366</v>
      </c>
      <c r="M2581" s="185" t="s">
        <v>1366</v>
      </c>
      <c r="N2581" s="168" t="s">
        <v>1366</v>
      </c>
      <c r="O2581" s="168" t="s">
        <v>1133</v>
      </c>
      <c r="P2581" s="168" t="s">
        <v>1579</v>
      </c>
      <c r="Q2581" s="168">
        <v>0</v>
      </c>
      <c r="R2581" s="168">
        <v>0</v>
      </c>
      <c r="S2581" s="168">
        <v>0</v>
      </c>
      <c r="T2581" s="168">
        <v>0</v>
      </c>
      <c r="U2581" s="168" t="s">
        <v>1215</v>
      </c>
      <c r="V2581" s="168" t="s">
        <v>1506</v>
      </c>
      <c r="W2581" s="168" t="s">
        <v>1165</v>
      </c>
      <c r="X2581" s="183" t="s">
        <v>1160</v>
      </c>
      <c r="Y2581" s="168" t="s">
        <v>55</v>
      </c>
      <c r="Z2581" s="170">
        <v>2017011000179</v>
      </c>
      <c r="AA2581" s="170" t="s">
        <v>1238</v>
      </c>
      <c r="AB2581" s="169" t="s">
        <v>1224</v>
      </c>
      <c r="AC2581" s="169" t="s">
        <v>1225</v>
      </c>
      <c r="AD2581" s="170">
        <v>3202010</v>
      </c>
      <c r="AE2581" s="169" t="s">
        <v>1226</v>
      </c>
      <c r="AF2581" s="169" t="s">
        <v>1264</v>
      </c>
      <c r="AG2581" s="168" t="s">
        <v>1192</v>
      </c>
      <c r="AH2581" s="192"/>
    </row>
    <row r="2582" spans="1:34" ht="98.25" customHeight="1" x14ac:dyDescent="0.25">
      <c r="A2582" s="192"/>
      <c r="B2582" s="168" t="s">
        <v>1314</v>
      </c>
      <c r="C2582" s="168" t="s">
        <v>1364</v>
      </c>
      <c r="D2582" s="168" t="s">
        <v>1570</v>
      </c>
      <c r="E2582" s="183" t="s">
        <v>1570</v>
      </c>
      <c r="F2582" s="168" t="s">
        <v>1152</v>
      </c>
      <c r="G2582" s="183" t="s">
        <v>1158</v>
      </c>
      <c r="H2582" s="168" t="s">
        <v>1320</v>
      </c>
      <c r="I2582" s="168" t="s">
        <v>1118</v>
      </c>
      <c r="J2582" s="186">
        <v>15000000</v>
      </c>
      <c r="K2582" s="185" t="s">
        <v>1366</v>
      </c>
      <c r="L2582" s="168" t="s">
        <v>1366</v>
      </c>
      <c r="M2582" s="185" t="s">
        <v>1366</v>
      </c>
      <c r="N2582" s="168" t="s">
        <v>1366</v>
      </c>
      <c r="O2582" s="168" t="s">
        <v>1133</v>
      </c>
      <c r="P2582" s="168" t="s">
        <v>1573</v>
      </c>
      <c r="Q2582" s="168">
        <v>0</v>
      </c>
      <c r="R2582" s="168">
        <v>0</v>
      </c>
      <c r="S2582" s="168">
        <v>0</v>
      </c>
      <c r="T2582" s="168">
        <v>0</v>
      </c>
      <c r="U2582" s="168" t="s">
        <v>1215</v>
      </c>
      <c r="V2582" s="168" t="s">
        <v>1506</v>
      </c>
      <c r="W2582" s="168" t="s">
        <v>1165</v>
      </c>
      <c r="X2582" s="183" t="s">
        <v>1160</v>
      </c>
      <c r="Y2582" s="168" t="s">
        <v>55</v>
      </c>
      <c r="Z2582" s="170">
        <v>2017011000179</v>
      </c>
      <c r="AA2582" s="170" t="s">
        <v>1238</v>
      </c>
      <c r="AB2582" s="169" t="s">
        <v>1166</v>
      </c>
      <c r="AC2582" s="169" t="s">
        <v>1167</v>
      </c>
      <c r="AD2582" s="170">
        <v>3202032</v>
      </c>
      <c r="AE2582" s="169" t="s">
        <v>1217</v>
      </c>
      <c r="AF2582" s="169" t="s">
        <v>1218</v>
      </c>
      <c r="AG2582" s="168" t="s">
        <v>1192</v>
      </c>
      <c r="AH2582" s="192"/>
    </row>
    <row r="2583" spans="1:34" ht="98.25" customHeight="1" x14ac:dyDescent="0.25">
      <c r="A2583" s="192"/>
      <c r="B2583" s="168" t="s">
        <v>1314</v>
      </c>
      <c r="C2583" s="168" t="s">
        <v>1364</v>
      </c>
      <c r="D2583" s="168" t="s">
        <v>1570</v>
      </c>
      <c r="E2583" s="183" t="s">
        <v>1570</v>
      </c>
      <c r="F2583" s="168" t="s">
        <v>1116</v>
      </c>
      <c r="G2583" s="183" t="s">
        <v>1158</v>
      </c>
      <c r="H2583" s="168" t="s">
        <v>1117</v>
      </c>
      <c r="I2583" s="168" t="s">
        <v>1118</v>
      </c>
      <c r="J2583" s="186">
        <v>3998736</v>
      </c>
      <c r="K2583" s="185"/>
      <c r="L2583" s="168"/>
      <c r="M2583" s="185"/>
      <c r="N2583" s="168"/>
      <c r="O2583" s="168" t="s">
        <v>1133</v>
      </c>
      <c r="P2583" s="168" t="s">
        <v>1573</v>
      </c>
      <c r="Q2583" s="168"/>
      <c r="R2583" s="168"/>
      <c r="S2583" s="168"/>
      <c r="T2583" s="168"/>
      <c r="U2583" s="168" t="s">
        <v>1215</v>
      </c>
      <c r="V2583" s="168" t="s">
        <v>1506</v>
      </c>
      <c r="W2583" s="168" t="s">
        <v>1165</v>
      </c>
      <c r="X2583" s="183" t="s">
        <v>1160</v>
      </c>
      <c r="Y2583" s="168" t="s">
        <v>55</v>
      </c>
      <c r="Z2583" s="170">
        <v>2017011000179</v>
      </c>
      <c r="AA2583" s="170" t="s">
        <v>1238</v>
      </c>
      <c r="AB2583" s="169" t="s">
        <v>1166</v>
      </c>
      <c r="AC2583" s="169" t="s">
        <v>1167</v>
      </c>
      <c r="AD2583" s="170">
        <v>3202032</v>
      </c>
      <c r="AE2583" s="169" t="s">
        <v>1217</v>
      </c>
      <c r="AF2583" s="169" t="s">
        <v>1289</v>
      </c>
      <c r="AG2583" s="168" t="s">
        <v>1150</v>
      </c>
      <c r="AH2583" s="192"/>
    </row>
    <row r="2584" spans="1:34" ht="98.25" customHeight="1" x14ac:dyDescent="0.25">
      <c r="A2584" s="192"/>
      <c r="B2584" s="168" t="s">
        <v>1314</v>
      </c>
      <c r="C2584" s="168" t="s">
        <v>1364</v>
      </c>
      <c r="D2584" s="168" t="s">
        <v>1570</v>
      </c>
      <c r="E2584" s="183" t="s">
        <v>1570</v>
      </c>
      <c r="F2584" s="168" t="s">
        <v>1152</v>
      </c>
      <c r="G2584" s="183" t="s">
        <v>1158</v>
      </c>
      <c r="H2584" s="168" t="s">
        <v>1320</v>
      </c>
      <c r="I2584" s="168" t="s">
        <v>1118</v>
      </c>
      <c r="J2584" s="186">
        <v>919596</v>
      </c>
      <c r="K2584" s="185"/>
      <c r="L2584" s="168"/>
      <c r="M2584" s="185"/>
      <c r="N2584" s="168"/>
      <c r="O2584" s="168" t="s">
        <v>1133</v>
      </c>
      <c r="P2584" s="168" t="s">
        <v>1571</v>
      </c>
      <c r="Q2584" s="168"/>
      <c r="R2584" s="168"/>
      <c r="S2584" s="168"/>
      <c r="T2584" s="168"/>
      <c r="U2584" s="168" t="s">
        <v>1215</v>
      </c>
      <c r="V2584" s="168" t="s">
        <v>1506</v>
      </c>
      <c r="W2584" s="168" t="s">
        <v>1165</v>
      </c>
      <c r="X2584" s="183" t="s">
        <v>1160</v>
      </c>
      <c r="Y2584" s="168" t="s">
        <v>55</v>
      </c>
      <c r="Z2584" s="170">
        <v>2017011000179</v>
      </c>
      <c r="AA2584" s="170" t="s">
        <v>1238</v>
      </c>
      <c r="AB2584" s="169" t="s">
        <v>1224</v>
      </c>
      <c r="AC2584" s="169" t="s">
        <v>1225</v>
      </c>
      <c r="AD2584" s="170">
        <v>3202010</v>
      </c>
      <c r="AE2584" s="169" t="s">
        <v>1226</v>
      </c>
      <c r="AF2584" s="169" t="s">
        <v>1264</v>
      </c>
      <c r="AG2584" s="168" t="s">
        <v>1128</v>
      </c>
      <c r="AH2584" s="192"/>
    </row>
    <row r="2585" spans="1:34" ht="98.25" customHeight="1" x14ac:dyDescent="0.25">
      <c r="A2585" s="192"/>
      <c r="B2585" s="168" t="s">
        <v>1314</v>
      </c>
      <c r="C2585" s="168" t="s">
        <v>1364</v>
      </c>
      <c r="D2585" s="168" t="s">
        <v>1570</v>
      </c>
      <c r="E2585" s="183" t="s">
        <v>1570</v>
      </c>
      <c r="F2585" s="168" t="s">
        <v>1116</v>
      </c>
      <c r="G2585" s="183" t="s">
        <v>1158</v>
      </c>
      <c r="H2585" s="168" t="s">
        <v>1117</v>
      </c>
      <c r="I2585" s="168" t="s">
        <v>1118</v>
      </c>
      <c r="J2585" s="186">
        <v>2955077</v>
      </c>
      <c r="K2585" s="185"/>
      <c r="L2585" s="168"/>
      <c r="M2585" s="185"/>
      <c r="N2585" s="168"/>
      <c r="O2585" s="168" t="s">
        <v>1133</v>
      </c>
      <c r="P2585" s="168" t="s">
        <v>1573</v>
      </c>
      <c r="Q2585" s="168"/>
      <c r="R2585" s="168"/>
      <c r="S2585" s="168"/>
      <c r="T2585" s="168"/>
      <c r="U2585" s="168" t="s">
        <v>1215</v>
      </c>
      <c r="V2585" s="168" t="s">
        <v>1506</v>
      </c>
      <c r="W2585" s="168" t="s">
        <v>1165</v>
      </c>
      <c r="X2585" s="183" t="s">
        <v>1160</v>
      </c>
      <c r="Y2585" s="168" t="s">
        <v>55</v>
      </c>
      <c r="Z2585" s="170">
        <v>2017011000179</v>
      </c>
      <c r="AA2585" s="170" t="s">
        <v>1238</v>
      </c>
      <c r="AB2585" s="169" t="s">
        <v>1179</v>
      </c>
      <c r="AC2585" s="169" t="s">
        <v>1180</v>
      </c>
      <c r="AD2585" s="170">
        <v>3202008</v>
      </c>
      <c r="AE2585" s="169" t="s">
        <v>1181</v>
      </c>
      <c r="AF2585" s="169" t="s">
        <v>1186</v>
      </c>
      <c r="AG2585" s="168" t="s">
        <v>1150</v>
      </c>
      <c r="AH2585" s="192"/>
    </row>
    <row r="2586" spans="1:34" ht="98.25" customHeight="1" x14ac:dyDescent="0.25">
      <c r="A2586" s="192"/>
      <c r="B2586" s="168" t="s">
        <v>1314</v>
      </c>
      <c r="C2586" s="168" t="s">
        <v>1364</v>
      </c>
      <c r="D2586" s="168" t="s">
        <v>1570</v>
      </c>
      <c r="E2586" s="183" t="s">
        <v>1570</v>
      </c>
      <c r="F2586" s="168" t="s">
        <v>1116</v>
      </c>
      <c r="G2586" s="183" t="s">
        <v>1158</v>
      </c>
      <c r="H2586" s="168" t="s">
        <v>1117</v>
      </c>
      <c r="I2586" s="168" t="s">
        <v>1118</v>
      </c>
      <c r="J2586" s="186">
        <v>4216718</v>
      </c>
      <c r="K2586" s="185"/>
      <c r="L2586" s="168"/>
      <c r="M2586" s="185"/>
      <c r="N2586" s="168"/>
      <c r="O2586" s="168" t="s">
        <v>1133</v>
      </c>
      <c r="P2586" s="168" t="s">
        <v>1571</v>
      </c>
      <c r="Q2586" s="168"/>
      <c r="R2586" s="168"/>
      <c r="S2586" s="168"/>
      <c r="T2586" s="168"/>
      <c r="U2586" s="168" t="s">
        <v>1215</v>
      </c>
      <c r="V2586" s="168" t="s">
        <v>1506</v>
      </c>
      <c r="W2586" s="168" t="s">
        <v>1165</v>
      </c>
      <c r="X2586" s="183" t="s">
        <v>1160</v>
      </c>
      <c r="Y2586" s="168" t="s">
        <v>55</v>
      </c>
      <c r="Z2586" s="170">
        <v>2017011000179</v>
      </c>
      <c r="AA2586" s="170" t="s">
        <v>1238</v>
      </c>
      <c r="AB2586" s="169" t="s">
        <v>1179</v>
      </c>
      <c r="AC2586" s="169" t="s">
        <v>1244</v>
      </c>
      <c r="AD2586" s="170">
        <v>3202002</v>
      </c>
      <c r="AE2586" s="169" t="s">
        <v>1122</v>
      </c>
      <c r="AF2586" s="169" t="s">
        <v>1316</v>
      </c>
      <c r="AG2586" s="168" t="s">
        <v>1128</v>
      </c>
      <c r="AH2586" s="192"/>
    </row>
    <row r="2587" spans="1:34" ht="98.25" customHeight="1" x14ac:dyDescent="0.25">
      <c r="A2587" s="192"/>
      <c r="B2587" s="168" t="s">
        <v>1314</v>
      </c>
      <c r="C2587" s="168" t="s">
        <v>1364</v>
      </c>
      <c r="D2587" s="168" t="s">
        <v>1570</v>
      </c>
      <c r="E2587" s="183" t="s">
        <v>1570</v>
      </c>
      <c r="F2587" s="168" t="s">
        <v>1393</v>
      </c>
      <c r="G2587" s="183" t="s">
        <v>1312</v>
      </c>
      <c r="H2587" s="168" t="s">
        <v>1117</v>
      </c>
      <c r="I2587" s="168" t="s">
        <v>1118</v>
      </c>
      <c r="J2587" s="186">
        <v>11106377</v>
      </c>
      <c r="K2587" s="185"/>
      <c r="L2587" s="168"/>
      <c r="M2587" s="185"/>
      <c r="N2587" s="168"/>
      <c r="O2587" s="168" t="s">
        <v>1133</v>
      </c>
      <c r="P2587" s="168" t="s">
        <v>1573</v>
      </c>
      <c r="Q2587" s="168"/>
      <c r="R2587" s="168"/>
      <c r="S2587" s="168"/>
      <c r="T2587" s="168"/>
      <c r="U2587" s="168" t="s">
        <v>1215</v>
      </c>
      <c r="V2587" s="168" t="s">
        <v>1506</v>
      </c>
      <c r="W2587" s="168" t="s">
        <v>1165</v>
      </c>
      <c r="X2587" s="183" t="s">
        <v>1160</v>
      </c>
      <c r="Y2587" s="168" t="s">
        <v>55</v>
      </c>
      <c r="Z2587" s="170">
        <v>2017011000179</v>
      </c>
      <c r="AA2587" s="170" t="s">
        <v>1238</v>
      </c>
      <c r="AB2587" s="169" t="s">
        <v>1224</v>
      </c>
      <c r="AC2587" s="169" t="s">
        <v>1225</v>
      </c>
      <c r="AD2587" s="170">
        <v>3202010</v>
      </c>
      <c r="AE2587" s="169" t="s">
        <v>1226</v>
      </c>
      <c r="AF2587" s="169" t="s">
        <v>1264</v>
      </c>
      <c r="AG2587" s="168" t="s">
        <v>1126</v>
      </c>
      <c r="AH2587" s="192"/>
    </row>
    <row r="2588" spans="1:34" ht="98.25" customHeight="1" x14ac:dyDescent="0.25">
      <c r="A2588" s="192"/>
      <c r="B2588" s="168" t="s">
        <v>1314</v>
      </c>
      <c r="C2588" s="168" t="s">
        <v>1364</v>
      </c>
      <c r="D2588" s="168" t="s">
        <v>1570</v>
      </c>
      <c r="E2588" s="183" t="s">
        <v>1570</v>
      </c>
      <c r="F2588" s="168" t="s">
        <v>1393</v>
      </c>
      <c r="G2588" s="183" t="s">
        <v>1580</v>
      </c>
      <c r="H2588" s="168" t="s">
        <v>1117</v>
      </c>
      <c r="I2588" s="168" t="s">
        <v>1118</v>
      </c>
      <c r="J2588" s="186">
        <v>10000000</v>
      </c>
      <c r="K2588" s="185"/>
      <c r="L2588" s="168"/>
      <c r="M2588" s="185"/>
      <c r="N2588" s="168"/>
      <c r="O2588" s="168" t="s">
        <v>1133</v>
      </c>
      <c r="P2588" s="168" t="s">
        <v>1571</v>
      </c>
      <c r="Q2588" s="168"/>
      <c r="R2588" s="168"/>
      <c r="S2588" s="168"/>
      <c r="T2588" s="168"/>
      <c r="U2588" s="168" t="s">
        <v>1215</v>
      </c>
      <c r="V2588" s="168" t="s">
        <v>1506</v>
      </c>
      <c r="W2588" s="168" t="s">
        <v>1165</v>
      </c>
      <c r="X2588" s="183" t="s">
        <v>1160</v>
      </c>
      <c r="Y2588" s="168" t="s">
        <v>55</v>
      </c>
      <c r="Z2588" s="170">
        <v>2017011000179</v>
      </c>
      <c r="AA2588" s="170" t="s">
        <v>1581</v>
      </c>
      <c r="AB2588" s="169" t="s">
        <v>1224</v>
      </c>
      <c r="AC2588" s="169" t="s">
        <v>1280</v>
      </c>
      <c r="AD2588" s="170">
        <v>3202004</v>
      </c>
      <c r="AE2588" s="169" t="s">
        <v>1281</v>
      </c>
      <c r="AF2588" s="169" t="s">
        <v>1282</v>
      </c>
      <c r="AG2588" s="168" t="s">
        <v>1126</v>
      </c>
      <c r="AH2588" s="192"/>
    </row>
    <row r="2589" spans="1:34" ht="98.25" customHeight="1" x14ac:dyDescent="0.25">
      <c r="A2589" s="192"/>
      <c r="B2589" s="168" t="s">
        <v>1314</v>
      </c>
      <c r="C2589" s="168" t="s">
        <v>1364</v>
      </c>
      <c r="D2589" s="168" t="s">
        <v>1570</v>
      </c>
      <c r="E2589" s="183" t="s">
        <v>1570</v>
      </c>
      <c r="F2589" s="168" t="s">
        <v>1152</v>
      </c>
      <c r="G2589" s="183" t="s">
        <v>1158</v>
      </c>
      <c r="H2589" s="168" t="s">
        <v>1320</v>
      </c>
      <c r="I2589" s="168" t="s">
        <v>1118</v>
      </c>
      <c r="J2589" s="186">
        <v>2259200</v>
      </c>
      <c r="K2589" s="185"/>
      <c r="L2589" s="168"/>
      <c r="M2589" s="185"/>
      <c r="N2589" s="168"/>
      <c r="O2589" s="168" t="s">
        <v>1133</v>
      </c>
      <c r="P2589" s="168" t="s">
        <v>1571</v>
      </c>
      <c r="Q2589" s="168"/>
      <c r="R2589" s="168"/>
      <c r="S2589" s="168"/>
      <c r="T2589" s="168"/>
      <c r="U2589" s="168" t="s">
        <v>1215</v>
      </c>
      <c r="V2589" s="168" t="s">
        <v>1506</v>
      </c>
      <c r="W2589" s="168" t="s">
        <v>1165</v>
      </c>
      <c r="X2589" s="183" t="s">
        <v>1160</v>
      </c>
      <c r="Y2589" s="168" t="s">
        <v>55</v>
      </c>
      <c r="Z2589" s="170">
        <v>2017011000179</v>
      </c>
      <c r="AA2589" s="170" t="s">
        <v>1238</v>
      </c>
      <c r="AB2589" s="169" t="s">
        <v>1224</v>
      </c>
      <c r="AC2589" s="169" t="s">
        <v>1225</v>
      </c>
      <c r="AD2589" s="170">
        <v>3202010</v>
      </c>
      <c r="AE2589" s="169" t="s">
        <v>1226</v>
      </c>
      <c r="AF2589" s="169" t="s">
        <v>1264</v>
      </c>
      <c r="AG2589" s="168" t="s">
        <v>1128</v>
      </c>
      <c r="AH2589" s="192"/>
    </row>
    <row r="2590" spans="1:34" ht="98.25" customHeight="1" x14ac:dyDescent="0.25">
      <c r="A2590" s="192"/>
      <c r="B2590" s="168" t="s">
        <v>1314</v>
      </c>
      <c r="C2590" s="168" t="s">
        <v>1364</v>
      </c>
      <c r="D2590" s="168" t="s">
        <v>1570</v>
      </c>
      <c r="E2590" s="183" t="s">
        <v>1570</v>
      </c>
      <c r="F2590" s="168" t="s">
        <v>1152</v>
      </c>
      <c r="G2590" s="183" t="s">
        <v>1158</v>
      </c>
      <c r="H2590" s="168" t="s">
        <v>1320</v>
      </c>
      <c r="I2590" s="168" t="s">
        <v>1118</v>
      </c>
      <c r="J2590" s="186">
        <v>6938789</v>
      </c>
      <c r="K2590" s="185"/>
      <c r="L2590" s="168"/>
      <c r="M2590" s="185"/>
      <c r="N2590" s="168"/>
      <c r="O2590" s="168" t="s">
        <v>1133</v>
      </c>
      <c r="P2590" s="168" t="s">
        <v>1571</v>
      </c>
      <c r="Q2590" s="168"/>
      <c r="R2590" s="168"/>
      <c r="S2590" s="168"/>
      <c r="T2590" s="168"/>
      <c r="U2590" s="168" t="s">
        <v>1215</v>
      </c>
      <c r="V2590" s="168" t="s">
        <v>1506</v>
      </c>
      <c r="W2590" s="168" t="s">
        <v>1165</v>
      </c>
      <c r="X2590" s="183" t="s">
        <v>1160</v>
      </c>
      <c r="Y2590" s="168" t="s">
        <v>55</v>
      </c>
      <c r="Z2590" s="170">
        <v>2017011000179</v>
      </c>
      <c r="AA2590" s="170" t="s">
        <v>1238</v>
      </c>
      <c r="AB2590" s="169" t="s">
        <v>1179</v>
      </c>
      <c r="AC2590" s="169" t="s">
        <v>1180</v>
      </c>
      <c r="AD2590" s="170">
        <v>3202008</v>
      </c>
      <c r="AE2590" s="169" t="s">
        <v>1181</v>
      </c>
      <c r="AF2590" s="169" t="s">
        <v>1186</v>
      </c>
      <c r="AG2590" s="168" t="s">
        <v>1150</v>
      </c>
      <c r="AH2590" s="192"/>
    </row>
    <row r="2591" spans="1:34" ht="98.25" customHeight="1" x14ac:dyDescent="0.25">
      <c r="A2591" s="192"/>
      <c r="B2591" s="168" t="s">
        <v>1314</v>
      </c>
      <c r="C2591" s="168" t="s">
        <v>1364</v>
      </c>
      <c r="D2591" s="168" t="s">
        <v>1570</v>
      </c>
      <c r="E2591" s="183" t="s">
        <v>1570</v>
      </c>
      <c r="F2591" s="168" t="s">
        <v>1223</v>
      </c>
      <c r="G2591" s="183" t="s">
        <v>1312</v>
      </c>
      <c r="H2591" s="168" t="s">
        <v>1117</v>
      </c>
      <c r="I2591" s="168" t="s">
        <v>1118</v>
      </c>
      <c r="J2591" s="186">
        <v>9706700</v>
      </c>
      <c r="K2591" s="185"/>
      <c r="L2591" s="168"/>
      <c r="M2591" s="185"/>
      <c r="N2591" s="168"/>
      <c r="O2591" s="168" t="s">
        <v>1133</v>
      </c>
      <c r="P2591" s="168" t="s">
        <v>1573</v>
      </c>
      <c r="Q2591" s="168"/>
      <c r="R2591" s="168"/>
      <c r="S2591" s="168"/>
      <c r="T2591" s="168"/>
      <c r="U2591" s="168" t="s">
        <v>1215</v>
      </c>
      <c r="V2591" s="168" t="s">
        <v>1506</v>
      </c>
      <c r="W2591" s="168" t="s">
        <v>1165</v>
      </c>
      <c r="X2591" s="183" t="s">
        <v>1160</v>
      </c>
      <c r="Y2591" s="168" t="s">
        <v>55</v>
      </c>
      <c r="Z2591" s="170">
        <v>2017011000179</v>
      </c>
      <c r="AA2591" s="170" t="s">
        <v>1238</v>
      </c>
      <c r="AB2591" s="169" t="s">
        <v>1179</v>
      </c>
      <c r="AC2591" s="169" t="s">
        <v>1180</v>
      </c>
      <c r="AD2591" s="170">
        <v>3202008</v>
      </c>
      <c r="AE2591" s="169" t="s">
        <v>1181</v>
      </c>
      <c r="AF2591" s="169" t="s">
        <v>1240</v>
      </c>
      <c r="AG2591" s="168" t="s">
        <v>1192</v>
      </c>
      <c r="AH2591" s="192"/>
    </row>
    <row r="2592" spans="1:34" ht="98.25" customHeight="1" x14ac:dyDescent="0.25">
      <c r="A2592" s="192"/>
      <c r="B2592" s="168" t="s">
        <v>1314</v>
      </c>
      <c r="C2592" s="168" t="s">
        <v>1364</v>
      </c>
      <c r="D2592" s="168" t="s">
        <v>1570</v>
      </c>
      <c r="E2592" s="183" t="s">
        <v>1570</v>
      </c>
      <c r="F2592" s="168" t="s">
        <v>1223</v>
      </c>
      <c r="G2592" s="183" t="s">
        <v>1312</v>
      </c>
      <c r="H2592" s="168" t="s">
        <v>1117</v>
      </c>
      <c r="I2592" s="168" t="s">
        <v>1118</v>
      </c>
      <c r="J2592" s="186">
        <v>7500000</v>
      </c>
      <c r="K2592" s="185"/>
      <c r="L2592" s="168"/>
      <c r="M2592" s="185"/>
      <c r="N2592" s="168"/>
      <c r="O2592" s="168" t="s">
        <v>1133</v>
      </c>
      <c r="P2592" s="168" t="s">
        <v>1573</v>
      </c>
      <c r="Q2592" s="168"/>
      <c r="R2592" s="168"/>
      <c r="S2592" s="168"/>
      <c r="T2592" s="168"/>
      <c r="U2592" s="168" t="s">
        <v>1215</v>
      </c>
      <c r="V2592" s="168" t="s">
        <v>1506</v>
      </c>
      <c r="W2592" s="168" t="s">
        <v>1165</v>
      </c>
      <c r="X2592" s="183" t="s">
        <v>1160</v>
      </c>
      <c r="Y2592" s="168" t="s">
        <v>55</v>
      </c>
      <c r="Z2592" s="170">
        <v>2017011000179</v>
      </c>
      <c r="AA2592" s="170" t="s">
        <v>1238</v>
      </c>
      <c r="AB2592" s="169" t="s">
        <v>1224</v>
      </c>
      <c r="AC2592" s="169" t="s">
        <v>1225</v>
      </c>
      <c r="AD2592" s="170">
        <v>3202010</v>
      </c>
      <c r="AE2592" s="169" t="s">
        <v>1226</v>
      </c>
      <c r="AF2592" s="169" t="s">
        <v>1264</v>
      </c>
      <c r="AG2592" s="168" t="s">
        <v>1126</v>
      </c>
      <c r="AH2592" s="192"/>
    </row>
    <row r="2593" spans="1:34" ht="98.25" customHeight="1" x14ac:dyDescent="0.25">
      <c r="A2593" s="192"/>
      <c r="B2593" s="168" t="s">
        <v>1314</v>
      </c>
      <c r="C2593" s="168" t="s">
        <v>1364</v>
      </c>
      <c r="D2593" s="168" t="s">
        <v>1570</v>
      </c>
      <c r="E2593" s="183" t="s">
        <v>1570</v>
      </c>
      <c r="F2593" s="168" t="s">
        <v>1223</v>
      </c>
      <c r="G2593" s="183" t="s">
        <v>1312</v>
      </c>
      <c r="H2593" s="168" t="s">
        <v>1117</v>
      </c>
      <c r="I2593" s="168" t="s">
        <v>1118</v>
      </c>
      <c r="J2593" s="186">
        <v>40000000</v>
      </c>
      <c r="K2593" s="185"/>
      <c r="L2593" s="168"/>
      <c r="M2593" s="185"/>
      <c r="N2593" s="168"/>
      <c r="O2593" s="168" t="s">
        <v>1133</v>
      </c>
      <c r="P2593" s="168" t="s">
        <v>1573</v>
      </c>
      <c r="Q2593" s="168"/>
      <c r="R2593" s="168"/>
      <c r="S2593" s="168"/>
      <c r="T2593" s="168"/>
      <c r="U2593" s="168" t="s">
        <v>1215</v>
      </c>
      <c r="V2593" s="168" t="s">
        <v>1506</v>
      </c>
      <c r="W2593" s="168" t="s">
        <v>1165</v>
      </c>
      <c r="X2593" s="183" t="s">
        <v>1160</v>
      </c>
      <c r="Y2593" s="168" t="s">
        <v>55</v>
      </c>
      <c r="Z2593" s="170">
        <v>2017011000179</v>
      </c>
      <c r="AA2593" s="170" t="s">
        <v>1238</v>
      </c>
      <c r="AB2593" s="169" t="s">
        <v>1179</v>
      </c>
      <c r="AC2593" s="169" t="s">
        <v>1235</v>
      </c>
      <c r="AD2593" s="170">
        <v>3202036</v>
      </c>
      <c r="AE2593" s="169" t="s">
        <v>1236</v>
      </c>
      <c r="AF2593" s="169" t="s">
        <v>1237</v>
      </c>
      <c r="AG2593" s="168" t="s">
        <v>1311</v>
      </c>
      <c r="AH2593" s="192"/>
    </row>
    <row r="2594" spans="1:34" ht="98.25" customHeight="1" x14ac:dyDescent="0.25">
      <c r="A2594" s="192"/>
      <c r="B2594" s="168" t="s">
        <v>1314</v>
      </c>
      <c r="C2594" s="168" t="s">
        <v>1364</v>
      </c>
      <c r="D2594" s="168" t="s">
        <v>1570</v>
      </c>
      <c r="E2594" s="183" t="s">
        <v>1570</v>
      </c>
      <c r="F2594" s="168" t="s">
        <v>1223</v>
      </c>
      <c r="G2594" s="183" t="s">
        <v>1312</v>
      </c>
      <c r="H2594" s="168" t="s">
        <v>1117</v>
      </c>
      <c r="I2594" s="168" t="s">
        <v>1118</v>
      </c>
      <c r="J2594" s="186">
        <v>4000000</v>
      </c>
      <c r="K2594" s="185"/>
      <c r="L2594" s="168"/>
      <c r="M2594" s="185"/>
      <c r="N2594" s="168"/>
      <c r="O2594" s="168" t="s">
        <v>1133</v>
      </c>
      <c r="P2594" s="168" t="s">
        <v>1573</v>
      </c>
      <c r="Q2594" s="168"/>
      <c r="R2594" s="168"/>
      <c r="S2594" s="168"/>
      <c r="T2594" s="168"/>
      <c r="U2594" s="168" t="s">
        <v>1215</v>
      </c>
      <c r="V2594" s="168" t="s">
        <v>1506</v>
      </c>
      <c r="W2594" s="168" t="s">
        <v>1165</v>
      </c>
      <c r="X2594" s="183" t="s">
        <v>1160</v>
      </c>
      <c r="Y2594" s="168" t="s">
        <v>55</v>
      </c>
      <c r="Z2594" s="170">
        <v>2017011000179</v>
      </c>
      <c r="AA2594" s="170" t="s">
        <v>1238</v>
      </c>
      <c r="AB2594" s="169" t="s">
        <v>1179</v>
      </c>
      <c r="AC2594" s="169" t="s">
        <v>1180</v>
      </c>
      <c r="AD2594" s="170">
        <v>3202008</v>
      </c>
      <c r="AE2594" s="169" t="s">
        <v>1181</v>
      </c>
      <c r="AF2594" s="169" t="s">
        <v>1240</v>
      </c>
      <c r="AG2594" s="168" t="s">
        <v>1192</v>
      </c>
      <c r="AH2594" s="192"/>
    </row>
    <row r="2595" spans="1:34" ht="98.25" customHeight="1" x14ac:dyDescent="0.25">
      <c r="A2595" s="192"/>
      <c r="B2595" s="168" t="s">
        <v>1314</v>
      </c>
      <c r="C2595" s="168" t="s">
        <v>1364</v>
      </c>
      <c r="D2595" s="168" t="s">
        <v>1570</v>
      </c>
      <c r="E2595" s="183" t="s">
        <v>1570</v>
      </c>
      <c r="F2595" s="168" t="s">
        <v>1223</v>
      </c>
      <c r="G2595" s="183" t="s">
        <v>1312</v>
      </c>
      <c r="H2595" s="168" t="s">
        <v>1117</v>
      </c>
      <c r="I2595" s="168" t="s">
        <v>1118</v>
      </c>
      <c r="J2595" s="186">
        <v>29927741</v>
      </c>
      <c r="K2595" s="185"/>
      <c r="L2595" s="168"/>
      <c r="M2595" s="185"/>
      <c r="N2595" s="168"/>
      <c r="O2595" s="168" t="s">
        <v>1133</v>
      </c>
      <c r="P2595" s="168" t="s">
        <v>1573</v>
      </c>
      <c r="Q2595" s="168"/>
      <c r="R2595" s="168"/>
      <c r="S2595" s="168"/>
      <c r="T2595" s="168"/>
      <c r="U2595" s="168" t="s">
        <v>1215</v>
      </c>
      <c r="V2595" s="168" t="s">
        <v>1506</v>
      </c>
      <c r="W2595" s="168" t="s">
        <v>1165</v>
      </c>
      <c r="X2595" s="183" t="s">
        <v>1160</v>
      </c>
      <c r="Y2595" s="168" t="s">
        <v>55</v>
      </c>
      <c r="Z2595" s="170">
        <v>2017011000179</v>
      </c>
      <c r="AA2595" s="170" t="s">
        <v>1581</v>
      </c>
      <c r="AB2595" s="169" t="s">
        <v>1224</v>
      </c>
      <c r="AC2595" s="169" t="s">
        <v>1280</v>
      </c>
      <c r="AD2595" s="170">
        <v>3202004</v>
      </c>
      <c r="AE2595" s="169" t="s">
        <v>1582</v>
      </c>
      <c r="AF2595" s="169" t="s">
        <v>1282</v>
      </c>
      <c r="AG2595" s="168" t="s">
        <v>1126</v>
      </c>
      <c r="AH2595" s="192"/>
    </row>
    <row r="2596" spans="1:34" ht="98.25" customHeight="1" x14ac:dyDescent="0.25">
      <c r="A2596" s="192"/>
      <c r="B2596" s="168" t="s">
        <v>1314</v>
      </c>
      <c r="C2596" s="168" t="s">
        <v>1364</v>
      </c>
      <c r="D2596" s="168" t="s">
        <v>1570</v>
      </c>
      <c r="E2596" s="183" t="s">
        <v>1570</v>
      </c>
      <c r="F2596" s="168" t="s">
        <v>1116</v>
      </c>
      <c r="G2596" s="183" t="s">
        <v>1158</v>
      </c>
      <c r="H2596" s="168" t="s">
        <v>1117</v>
      </c>
      <c r="I2596" s="168" t="s">
        <v>1118</v>
      </c>
      <c r="J2596" s="184">
        <v>33279289.510000002</v>
      </c>
      <c r="K2596" s="185"/>
      <c r="L2596" s="168"/>
      <c r="M2596" s="185"/>
      <c r="N2596" s="168"/>
      <c r="O2596" s="168" t="s">
        <v>1133</v>
      </c>
      <c r="P2596" s="168" t="s">
        <v>1571</v>
      </c>
      <c r="Q2596" s="168"/>
      <c r="R2596" s="168"/>
      <c r="S2596" s="168"/>
      <c r="T2596" s="168"/>
      <c r="U2596" s="168" t="s">
        <v>1215</v>
      </c>
      <c r="V2596" s="168" t="s">
        <v>1506</v>
      </c>
      <c r="W2596" s="168" t="s">
        <v>1119</v>
      </c>
      <c r="X2596" s="183" t="s">
        <v>1160</v>
      </c>
      <c r="Y2596" s="168" t="s">
        <v>363</v>
      </c>
      <c r="Z2596" s="170">
        <v>2019011000081</v>
      </c>
      <c r="AA2596" s="170" t="s">
        <v>1161</v>
      </c>
      <c r="AB2596" s="169" t="s">
        <v>1120</v>
      </c>
      <c r="AC2596" s="169" t="s">
        <v>606</v>
      </c>
      <c r="AD2596" s="170">
        <v>3299060</v>
      </c>
      <c r="AE2596" s="169" t="s">
        <v>1135</v>
      </c>
      <c r="AF2596" s="169" t="s">
        <v>607</v>
      </c>
      <c r="AG2596" s="168" t="s">
        <v>1128</v>
      </c>
      <c r="AH2596" s="192"/>
    </row>
    <row r="2597" spans="1:34" ht="98.25" customHeight="1" x14ac:dyDescent="0.25">
      <c r="A2597" s="192"/>
      <c r="B2597" s="168" t="s">
        <v>1314</v>
      </c>
      <c r="C2597" s="168" t="s">
        <v>1583</v>
      </c>
      <c r="D2597" s="168" t="s">
        <v>1583</v>
      </c>
      <c r="E2597" s="183" t="s">
        <v>24</v>
      </c>
      <c r="F2597" s="168" t="s">
        <v>1393</v>
      </c>
      <c r="G2597" s="183" t="s">
        <v>1312</v>
      </c>
      <c r="H2597" s="168" t="s">
        <v>1584</v>
      </c>
      <c r="I2597" s="168" t="s">
        <v>1118</v>
      </c>
      <c r="J2597" s="184">
        <v>3323000</v>
      </c>
      <c r="K2597" s="185">
        <v>0</v>
      </c>
      <c r="L2597" s="168" t="s">
        <v>1585</v>
      </c>
      <c r="M2597" s="185">
        <v>0</v>
      </c>
      <c r="N2597" s="168" t="s">
        <v>1298</v>
      </c>
      <c r="O2597" s="168"/>
      <c r="P2597" s="168"/>
      <c r="Q2597" s="168"/>
      <c r="R2597" s="168"/>
      <c r="S2597" s="168"/>
      <c r="T2597" s="168"/>
      <c r="U2597" s="168"/>
      <c r="V2597" s="168"/>
      <c r="W2597" s="168" t="s">
        <v>1165</v>
      </c>
      <c r="X2597" s="183" t="s">
        <v>1160</v>
      </c>
      <c r="Y2597" s="168" t="s">
        <v>55</v>
      </c>
      <c r="Z2597" s="170">
        <v>2017011000179</v>
      </c>
      <c r="AA2597" s="170" t="s">
        <v>1238</v>
      </c>
      <c r="AB2597" s="169" t="s">
        <v>1179</v>
      </c>
      <c r="AC2597" s="169" t="s">
        <v>1244</v>
      </c>
      <c r="AD2597" s="170">
        <v>3202002</v>
      </c>
      <c r="AE2597" s="169" t="s">
        <v>1122</v>
      </c>
      <c r="AF2597" s="169" t="s">
        <v>1316</v>
      </c>
      <c r="AG2597" s="168" t="s">
        <v>1126</v>
      </c>
      <c r="AH2597" s="192"/>
    </row>
    <row r="2598" spans="1:34" ht="98.25" customHeight="1" x14ac:dyDescent="0.25">
      <c r="A2598" s="192"/>
      <c r="B2598" s="168" t="s">
        <v>1314</v>
      </c>
      <c r="C2598" s="168" t="s">
        <v>1583</v>
      </c>
      <c r="D2598" s="168" t="s">
        <v>1583</v>
      </c>
      <c r="E2598" s="183" t="s">
        <v>24</v>
      </c>
      <c r="F2598" s="168" t="s">
        <v>1393</v>
      </c>
      <c r="G2598" s="183" t="s">
        <v>1312</v>
      </c>
      <c r="H2598" s="168" t="s">
        <v>1584</v>
      </c>
      <c r="I2598" s="168" t="s">
        <v>1118</v>
      </c>
      <c r="J2598" s="184">
        <v>8000000</v>
      </c>
      <c r="K2598" s="185">
        <v>0</v>
      </c>
      <c r="L2598" s="168" t="s">
        <v>405</v>
      </c>
      <c r="M2598" s="185">
        <v>0</v>
      </c>
      <c r="N2598" s="168" t="s">
        <v>1298</v>
      </c>
      <c r="O2598" s="168" t="s">
        <v>1183</v>
      </c>
      <c r="P2598" s="168" t="s">
        <v>1586</v>
      </c>
      <c r="Q2598" s="168"/>
      <c r="R2598" s="168"/>
      <c r="S2598" s="168" t="s">
        <v>1430</v>
      </c>
      <c r="T2598" s="168" t="s">
        <v>1587</v>
      </c>
      <c r="U2598" s="168" t="s">
        <v>1261</v>
      </c>
      <c r="V2598" s="168" t="s">
        <v>1588</v>
      </c>
      <c r="W2598" s="168" t="s">
        <v>1165</v>
      </c>
      <c r="X2598" s="183" t="s">
        <v>1160</v>
      </c>
      <c r="Y2598" s="168" t="s">
        <v>55</v>
      </c>
      <c r="Z2598" s="170">
        <v>2017011000179</v>
      </c>
      <c r="AA2598" s="170" t="s">
        <v>1238</v>
      </c>
      <c r="AB2598" s="169" t="s">
        <v>1179</v>
      </c>
      <c r="AC2598" s="169" t="s">
        <v>1244</v>
      </c>
      <c r="AD2598" s="170">
        <v>3202002</v>
      </c>
      <c r="AE2598" s="169" t="s">
        <v>1122</v>
      </c>
      <c r="AF2598" s="169" t="s">
        <v>1316</v>
      </c>
      <c r="AG2598" s="168" t="s">
        <v>1124</v>
      </c>
      <c r="AH2598" s="192"/>
    </row>
    <row r="2599" spans="1:34" ht="98.25" customHeight="1" x14ac:dyDescent="0.25">
      <c r="A2599" s="192"/>
      <c r="B2599" s="168" t="s">
        <v>1314</v>
      </c>
      <c r="C2599" s="168" t="s">
        <v>1583</v>
      </c>
      <c r="D2599" s="168" t="s">
        <v>1583</v>
      </c>
      <c r="E2599" s="183" t="s">
        <v>24</v>
      </c>
      <c r="F2599" s="168" t="s">
        <v>1393</v>
      </c>
      <c r="G2599" s="183" t="s">
        <v>1312</v>
      </c>
      <c r="H2599" s="168" t="s">
        <v>1584</v>
      </c>
      <c r="I2599" s="168" t="s">
        <v>1118</v>
      </c>
      <c r="J2599" s="184">
        <v>10000000</v>
      </c>
      <c r="K2599" s="185">
        <v>0</v>
      </c>
      <c r="L2599" s="168" t="s">
        <v>405</v>
      </c>
      <c r="M2599" s="185">
        <v>0</v>
      </c>
      <c r="N2599" s="168" t="s">
        <v>1298</v>
      </c>
      <c r="O2599" s="168"/>
      <c r="P2599" s="168"/>
      <c r="Q2599" s="168"/>
      <c r="R2599" s="168"/>
      <c r="S2599" s="168"/>
      <c r="T2599" s="168"/>
      <c r="U2599" s="168" t="s">
        <v>1261</v>
      </c>
      <c r="V2599" s="168" t="s">
        <v>1588</v>
      </c>
      <c r="W2599" s="168" t="s">
        <v>1165</v>
      </c>
      <c r="X2599" s="183" t="s">
        <v>1160</v>
      </c>
      <c r="Y2599" s="168" t="s">
        <v>55</v>
      </c>
      <c r="Z2599" s="170">
        <v>2017011000179</v>
      </c>
      <c r="AA2599" s="170" t="s">
        <v>1238</v>
      </c>
      <c r="AB2599" s="169" t="s">
        <v>1179</v>
      </c>
      <c r="AC2599" s="169" t="s">
        <v>1244</v>
      </c>
      <c r="AD2599" s="170">
        <v>3202002</v>
      </c>
      <c r="AE2599" s="169" t="s">
        <v>1122</v>
      </c>
      <c r="AF2599" s="169" t="s">
        <v>1292</v>
      </c>
      <c r="AG2599" s="168" t="s">
        <v>1395</v>
      </c>
      <c r="AH2599" s="192"/>
    </row>
    <row r="2600" spans="1:34" ht="98.25" customHeight="1" x14ac:dyDescent="0.25">
      <c r="A2600" s="192"/>
      <c r="B2600" s="168" t="s">
        <v>1314</v>
      </c>
      <c r="C2600" s="168" t="s">
        <v>1583</v>
      </c>
      <c r="D2600" s="168" t="s">
        <v>1583</v>
      </c>
      <c r="E2600" s="183" t="s">
        <v>24</v>
      </c>
      <c r="F2600" s="168" t="s">
        <v>1393</v>
      </c>
      <c r="G2600" s="183" t="s">
        <v>1312</v>
      </c>
      <c r="H2600" s="168" t="s">
        <v>1584</v>
      </c>
      <c r="I2600" s="168" t="s">
        <v>1118</v>
      </c>
      <c r="J2600" s="184">
        <v>0</v>
      </c>
      <c r="K2600" s="185">
        <v>0</v>
      </c>
      <c r="L2600" s="168" t="s">
        <v>405</v>
      </c>
      <c r="M2600" s="185">
        <v>0</v>
      </c>
      <c r="N2600" s="168" t="s">
        <v>1298</v>
      </c>
      <c r="O2600" s="168"/>
      <c r="P2600" s="168"/>
      <c r="Q2600" s="168"/>
      <c r="R2600" s="168"/>
      <c r="S2600" s="168"/>
      <c r="T2600" s="168"/>
      <c r="U2600" s="168" t="s">
        <v>1261</v>
      </c>
      <c r="V2600" s="168"/>
      <c r="W2600" s="168" t="s">
        <v>1165</v>
      </c>
      <c r="X2600" s="183" t="s">
        <v>1160</v>
      </c>
      <c r="Y2600" s="168" t="s">
        <v>55</v>
      </c>
      <c r="Z2600" s="170">
        <v>2017011000179</v>
      </c>
      <c r="AA2600" s="170" t="s">
        <v>1238</v>
      </c>
      <c r="AB2600" s="169" t="s">
        <v>1179</v>
      </c>
      <c r="AC2600" s="169" t="s">
        <v>1244</v>
      </c>
      <c r="AD2600" s="170">
        <v>3202002</v>
      </c>
      <c r="AE2600" s="169" t="s">
        <v>1122</v>
      </c>
      <c r="AF2600" s="169" t="s">
        <v>1292</v>
      </c>
      <c r="AG2600" s="168" t="s">
        <v>1395</v>
      </c>
      <c r="AH2600" s="192"/>
    </row>
    <row r="2601" spans="1:34" ht="98.25" customHeight="1" x14ac:dyDescent="0.25">
      <c r="A2601" s="192"/>
      <c r="B2601" s="168" t="s">
        <v>1314</v>
      </c>
      <c r="C2601" s="168" t="s">
        <v>1583</v>
      </c>
      <c r="D2601" s="168" t="s">
        <v>1583</v>
      </c>
      <c r="E2601" s="183" t="s">
        <v>24</v>
      </c>
      <c r="F2601" s="168" t="s">
        <v>1393</v>
      </c>
      <c r="G2601" s="183" t="s">
        <v>1312</v>
      </c>
      <c r="H2601" s="168" t="s">
        <v>1584</v>
      </c>
      <c r="I2601" s="168" t="s">
        <v>1118</v>
      </c>
      <c r="J2601" s="184">
        <v>22000000</v>
      </c>
      <c r="K2601" s="185">
        <v>0</v>
      </c>
      <c r="L2601" s="168" t="s">
        <v>405</v>
      </c>
      <c r="M2601" s="185">
        <v>0</v>
      </c>
      <c r="N2601" s="168" t="s">
        <v>1298</v>
      </c>
      <c r="O2601" s="168"/>
      <c r="P2601" s="168"/>
      <c r="Q2601" s="168"/>
      <c r="R2601" s="168"/>
      <c r="S2601" s="168"/>
      <c r="T2601" s="168"/>
      <c r="U2601" s="168" t="s">
        <v>1261</v>
      </c>
      <c r="V2601" s="168" t="s">
        <v>1588</v>
      </c>
      <c r="W2601" s="168" t="s">
        <v>1165</v>
      </c>
      <c r="X2601" s="183" t="s">
        <v>1160</v>
      </c>
      <c r="Y2601" s="168" t="s">
        <v>55</v>
      </c>
      <c r="Z2601" s="170">
        <v>2017011000179</v>
      </c>
      <c r="AA2601" s="170" t="s">
        <v>1238</v>
      </c>
      <c r="AB2601" s="169" t="s">
        <v>1179</v>
      </c>
      <c r="AC2601" s="169" t="s">
        <v>1244</v>
      </c>
      <c r="AD2601" s="170">
        <v>3202002</v>
      </c>
      <c r="AE2601" s="169" t="s">
        <v>1122</v>
      </c>
      <c r="AF2601" s="169" t="s">
        <v>1292</v>
      </c>
      <c r="AG2601" s="168" t="s">
        <v>1395</v>
      </c>
      <c r="AH2601" s="192"/>
    </row>
    <row r="2602" spans="1:34" ht="98.25" customHeight="1" x14ac:dyDescent="0.25">
      <c r="A2602" s="192"/>
      <c r="B2602" s="168" t="s">
        <v>1314</v>
      </c>
      <c r="C2602" s="168" t="s">
        <v>1583</v>
      </c>
      <c r="D2602" s="168" t="s">
        <v>1583</v>
      </c>
      <c r="E2602" s="183" t="s">
        <v>24</v>
      </c>
      <c r="F2602" s="168" t="s">
        <v>1393</v>
      </c>
      <c r="G2602" s="183" t="s">
        <v>1312</v>
      </c>
      <c r="H2602" s="168" t="s">
        <v>1584</v>
      </c>
      <c r="I2602" s="168" t="s">
        <v>1118</v>
      </c>
      <c r="J2602" s="184">
        <v>4517750</v>
      </c>
      <c r="K2602" s="185">
        <v>0</v>
      </c>
      <c r="L2602" s="168" t="s">
        <v>405</v>
      </c>
      <c r="M2602" s="185">
        <v>0</v>
      </c>
      <c r="N2602" s="168" t="s">
        <v>1298</v>
      </c>
      <c r="O2602" s="168"/>
      <c r="P2602" s="168"/>
      <c r="Q2602" s="168"/>
      <c r="R2602" s="168"/>
      <c r="S2602" s="168"/>
      <c r="T2602" s="168"/>
      <c r="U2602" s="168" t="s">
        <v>1261</v>
      </c>
      <c r="V2602" s="168" t="s">
        <v>1588</v>
      </c>
      <c r="W2602" s="168" t="s">
        <v>1165</v>
      </c>
      <c r="X2602" s="183" t="s">
        <v>1160</v>
      </c>
      <c r="Y2602" s="168" t="s">
        <v>55</v>
      </c>
      <c r="Z2602" s="170">
        <v>2017011000179</v>
      </c>
      <c r="AA2602" s="170" t="s">
        <v>1238</v>
      </c>
      <c r="AB2602" s="169" t="s">
        <v>1224</v>
      </c>
      <c r="AC2602" s="169" t="s">
        <v>1225</v>
      </c>
      <c r="AD2602" s="170">
        <v>3202010</v>
      </c>
      <c r="AE2602" s="169" t="s">
        <v>1226</v>
      </c>
      <c r="AF2602" s="169" t="s">
        <v>1263</v>
      </c>
      <c r="AG2602" s="168" t="s">
        <v>1124</v>
      </c>
      <c r="AH2602" s="192"/>
    </row>
    <row r="2603" spans="1:34" ht="98.25" customHeight="1" x14ac:dyDescent="0.25">
      <c r="A2603" s="192"/>
      <c r="B2603" s="168" t="s">
        <v>1314</v>
      </c>
      <c r="C2603" s="168" t="s">
        <v>1583</v>
      </c>
      <c r="D2603" s="168" t="s">
        <v>1583</v>
      </c>
      <c r="E2603" s="183" t="s">
        <v>24</v>
      </c>
      <c r="F2603" s="168" t="s">
        <v>1393</v>
      </c>
      <c r="G2603" s="183" t="s">
        <v>1312</v>
      </c>
      <c r="H2603" s="168" t="s">
        <v>1584</v>
      </c>
      <c r="I2603" s="168" t="s">
        <v>1118</v>
      </c>
      <c r="J2603" s="184">
        <v>93770470</v>
      </c>
      <c r="K2603" s="185">
        <v>0</v>
      </c>
      <c r="L2603" s="168" t="s">
        <v>1585</v>
      </c>
      <c r="M2603" s="185">
        <v>0</v>
      </c>
      <c r="N2603" s="168" t="s">
        <v>1298</v>
      </c>
      <c r="O2603" s="168"/>
      <c r="P2603" s="168"/>
      <c r="Q2603" s="168"/>
      <c r="R2603" s="168"/>
      <c r="S2603" s="168"/>
      <c r="T2603" s="168"/>
      <c r="U2603" s="168"/>
      <c r="V2603" s="168"/>
      <c r="W2603" s="168" t="s">
        <v>1165</v>
      </c>
      <c r="X2603" s="183" t="s">
        <v>1160</v>
      </c>
      <c r="Y2603" s="168" t="s">
        <v>55</v>
      </c>
      <c r="Z2603" s="170">
        <v>2017011000179</v>
      </c>
      <c r="AA2603" s="170" t="s">
        <v>1238</v>
      </c>
      <c r="AB2603" s="169" t="s">
        <v>1224</v>
      </c>
      <c r="AC2603" s="169" t="s">
        <v>1225</v>
      </c>
      <c r="AD2603" s="170">
        <v>3202010</v>
      </c>
      <c r="AE2603" s="169" t="s">
        <v>1226</v>
      </c>
      <c r="AF2603" s="169" t="s">
        <v>1264</v>
      </c>
      <c r="AG2603" s="168" t="s">
        <v>1128</v>
      </c>
      <c r="AH2603" s="192"/>
    </row>
    <row r="2604" spans="1:34" ht="98.25" customHeight="1" x14ac:dyDescent="0.25">
      <c r="A2604" s="192"/>
      <c r="B2604" s="168" t="s">
        <v>1314</v>
      </c>
      <c r="C2604" s="168" t="s">
        <v>1583</v>
      </c>
      <c r="D2604" s="168" t="s">
        <v>1583</v>
      </c>
      <c r="E2604" s="183" t="s">
        <v>24</v>
      </c>
      <c r="F2604" s="168" t="s">
        <v>1223</v>
      </c>
      <c r="G2604" s="183" t="s">
        <v>1312</v>
      </c>
      <c r="H2604" s="168" t="s">
        <v>1584</v>
      </c>
      <c r="I2604" s="168" t="s">
        <v>1118</v>
      </c>
      <c r="J2604" s="184">
        <v>1158000000</v>
      </c>
      <c r="K2604" s="185"/>
      <c r="L2604" s="168"/>
      <c r="M2604" s="185"/>
      <c r="N2604" s="168"/>
      <c r="O2604" s="168"/>
      <c r="P2604" s="168"/>
      <c r="Q2604" s="168"/>
      <c r="R2604" s="168"/>
      <c r="S2604" s="168"/>
      <c r="T2604" s="168"/>
      <c r="U2604" s="168"/>
      <c r="V2604" s="168"/>
      <c r="W2604" s="168" t="s">
        <v>1165</v>
      </c>
      <c r="X2604" s="183" t="s">
        <v>1160</v>
      </c>
      <c r="Y2604" s="168" t="s">
        <v>55</v>
      </c>
      <c r="Z2604" s="170">
        <v>2017011000179</v>
      </c>
      <c r="AA2604" s="170" t="s">
        <v>1238</v>
      </c>
      <c r="AB2604" s="169" t="s">
        <v>1166</v>
      </c>
      <c r="AC2604" s="169" t="s">
        <v>1167</v>
      </c>
      <c r="AD2604" s="170">
        <v>3202032</v>
      </c>
      <c r="AE2604" s="169" t="s">
        <v>1168</v>
      </c>
      <c r="AF2604" s="169" t="s">
        <v>1169</v>
      </c>
      <c r="AG2604" s="168" t="s">
        <v>1381</v>
      </c>
      <c r="AH2604" s="192"/>
    </row>
    <row r="2605" spans="1:34" ht="98.25" customHeight="1" x14ac:dyDescent="0.25">
      <c r="A2605" s="192"/>
      <c r="B2605" s="168" t="s">
        <v>1314</v>
      </c>
      <c r="C2605" s="168" t="s">
        <v>1583</v>
      </c>
      <c r="D2605" s="168" t="s">
        <v>1583</v>
      </c>
      <c r="E2605" s="183" t="s">
        <v>24</v>
      </c>
      <c r="F2605" s="168" t="s">
        <v>1393</v>
      </c>
      <c r="G2605" s="183" t="s">
        <v>1312</v>
      </c>
      <c r="H2605" s="168" t="s">
        <v>1584</v>
      </c>
      <c r="I2605" s="168" t="s">
        <v>1118</v>
      </c>
      <c r="J2605" s="184">
        <v>2100000</v>
      </c>
      <c r="K2605" s="185"/>
      <c r="L2605" s="168" t="s">
        <v>1298</v>
      </c>
      <c r="M2605" s="185">
        <v>0</v>
      </c>
      <c r="N2605" s="168" t="s">
        <v>1298</v>
      </c>
      <c r="O2605" s="168"/>
      <c r="P2605" s="168" t="s">
        <v>1298</v>
      </c>
      <c r="Q2605" s="168"/>
      <c r="R2605" s="168" t="s">
        <v>1298</v>
      </c>
      <c r="S2605" s="168"/>
      <c r="T2605" s="168"/>
      <c r="U2605" s="168" t="s">
        <v>1215</v>
      </c>
      <c r="V2605" s="168" t="s">
        <v>1589</v>
      </c>
      <c r="W2605" s="168" t="s">
        <v>1165</v>
      </c>
      <c r="X2605" s="183" t="s">
        <v>1160</v>
      </c>
      <c r="Y2605" s="168" t="s">
        <v>55</v>
      </c>
      <c r="Z2605" s="170">
        <v>2017011000179</v>
      </c>
      <c r="AA2605" s="170" t="s">
        <v>1238</v>
      </c>
      <c r="AB2605" s="169" t="s">
        <v>1166</v>
      </c>
      <c r="AC2605" s="169" t="s">
        <v>1167</v>
      </c>
      <c r="AD2605" s="170">
        <v>3202032</v>
      </c>
      <c r="AE2605" s="169" t="s">
        <v>1217</v>
      </c>
      <c r="AF2605" s="169" t="s">
        <v>1289</v>
      </c>
      <c r="AG2605" s="168" t="s">
        <v>1126</v>
      </c>
      <c r="AH2605" s="192"/>
    </row>
    <row r="2606" spans="1:34" ht="98.25" customHeight="1" x14ac:dyDescent="0.25">
      <c r="A2606" s="192"/>
      <c r="B2606" s="168" t="s">
        <v>1314</v>
      </c>
      <c r="C2606" s="168" t="s">
        <v>1583</v>
      </c>
      <c r="D2606" s="168" t="s">
        <v>1583</v>
      </c>
      <c r="E2606" s="183" t="s">
        <v>24</v>
      </c>
      <c r="F2606" s="168" t="s">
        <v>1393</v>
      </c>
      <c r="G2606" s="183" t="s">
        <v>1312</v>
      </c>
      <c r="H2606" s="168" t="s">
        <v>1584</v>
      </c>
      <c r="I2606" s="168" t="s">
        <v>1118</v>
      </c>
      <c r="J2606" s="184">
        <v>3000000</v>
      </c>
      <c r="K2606" s="185">
        <v>0</v>
      </c>
      <c r="L2606" s="168" t="s">
        <v>405</v>
      </c>
      <c r="M2606" s="185">
        <v>0</v>
      </c>
      <c r="N2606" s="168" t="s">
        <v>1298</v>
      </c>
      <c r="O2606" s="168"/>
      <c r="P2606" s="168"/>
      <c r="Q2606" s="168"/>
      <c r="R2606" s="168"/>
      <c r="S2606" s="168"/>
      <c r="T2606" s="168"/>
      <c r="U2606" s="168" t="s">
        <v>1261</v>
      </c>
      <c r="V2606" s="168" t="s">
        <v>1588</v>
      </c>
      <c r="W2606" s="168" t="s">
        <v>1165</v>
      </c>
      <c r="X2606" s="183" t="s">
        <v>1160</v>
      </c>
      <c r="Y2606" s="168" t="s">
        <v>55</v>
      </c>
      <c r="Z2606" s="170">
        <v>2017011000179</v>
      </c>
      <c r="AA2606" s="170" t="s">
        <v>1238</v>
      </c>
      <c r="AB2606" s="169" t="s">
        <v>1166</v>
      </c>
      <c r="AC2606" s="169" t="s">
        <v>1167</v>
      </c>
      <c r="AD2606" s="170">
        <v>3202032</v>
      </c>
      <c r="AE2606" s="169" t="s">
        <v>1217</v>
      </c>
      <c r="AF2606" s="169" t="s">
        <v>1289</v>
      </c>
      <c r="AG2606" s="168" t="s">
        <v>1192</v>
      </c>
      <c r="AH2606" s="192"/>
    </row>
    <row r="2607" spans="1:34" ht="98.25" customHeight="1" x14ac:dyDescent="0.25">
      <c r="A2607" s="192"/>
      <c r="B2607" s="168" t="s">
        <v>1314</v>
      </c>
      <c r="C2607" s="168" t="s">
        <v>1583</v>
      </c>
      <c r="D2607" s="168" t="s">
        <v>1583</v>
      </c>
      <c r="E2607" s="183" t="s">
        <v>24</v>
      </c>
      <c r="F2607" s="168" t="s">
        <v>1393</v>
      </c>
      <c r="G2607" s="183" t="s">
        <v>1312</v>
      </c>
      <c r="H2607" s="168" t="s">
        <v>1584</v>
      </c>
      <c r="I2607" s="168" t="s">
        <v>1118</v>
      </c>
      <c r="J2607" s="184">
        <v>3741969.8899994008</v>
      </c>
      <c r="K2607" s="185">
        <v>0</v>
      </c>
      <c r="L2607" s="168" t="s">
        <v>405</v>
      </c>
      <c r="M2607" s="185">
        <v>0</v>
      </c>
      <c r="N2607" s="168" t="s">
        <v>1298</v>
      </c>
      <c r="O2607" s="168"/>
      <c r="P2607" s="168"/>
      <c r="Q2607" s="168"/>
      <c r="R2607" s="168"/>
      <c r="S2607" s="168"/>
      <c r="T2607" s="168"/>
      <c r="U2607" s="168" t="s">
        <v>1261</v>
      </c>
      <c r="V2607" s="168" t="s">
        <v>1588</v>
      </c>
      <c r="W2607" s="168" t="s">
        <v>1165</v>
      </c>
      <c r="X2607" s="183" t="s">
        <v>1160</v>
      </c>
      <c r="Y2607" s="168" t="s">
        <v>55</v>
      </c>
      <c r="Z2607" s="170">
        <v>2017011000179</v>
      </c>
      <c r="AA2607" s="170" t="s">
        <v>1238</v>
      </c>
      <c r="AB2607" s="169" t="s">
        <v>1166</v>
      </c>
      <c r="AC2607" s="169" t="s">
        <v>1167</v>
      </c>
      <c r="AD2607" s="170">
        <v>3202032</v>
      </c>
      <c r="AE2607" s="169" t="s">
        <v>1217</v>
      </c>
      <c r="AF2607" s="169" t="s">
        <v>1289</v>
      </c>
      <c r="AG2607" s="168" t="s">
        <v>1147</v>
      </c>
      <c r="AH2607" s="192"/>
    </row>
    <row r="2608" spans="1:34" ht="98.25" customHeight="1" x14ac:dyDescent="0.25">
      <c r="A2608" s="192"/>
      <c r="B2608" s="168" t="s">
        <v>1314</v>
      </c>
      <c r="C2608" s="168" t="s">
        <v>1583</v>
      </c>
      <c r="D2608" s="168" t="s">
        <v>1583</v>
      </c>
      <c r="E2608" s="183" t="s">
        <v>24</v>
      </c>
      <c r="F2608" s="168" t="s">
        <v>1393</v>
      </c>
      <c r="G2608" s="183" t="s">
        <v>1312</v>
      </c>
      <c r="H2608" s="168" t="s">
        <v>1584</v>
      </c>
      <c r="I2608" s="168" t="s">
        <v>1118</v>
      </c>
      <c r="J2608" s="184">
        <v>4000000</v>
      </c>
      <c r="K2608" s="185">
        <v>0</v>
      </c>
      <c r="L2608" s="168" t="s">
        <v>405</v>
      </c>
      <c r="M2608" s="185">
        <v>0</v>
      </c>
      <c r="N2608" s="168" t="s">
        <v>1298</v>
      </c>
      <c r="O2608" s="168"/>
      <c r="P2608" s="168"/>
      <c r="Q2608" s="168"/>
      <c r="R2608" s="168"/>
      <c r="S2608" s="168"/>
      <c r="T2608" s="168"/>
      <c r="U2608" s="168" t="s">
        <v>1261</v>
      </c>
      <c r="V2608" s="168" t="s">
        <v>1588</v>
      </c>
      <c r="W2608" s="168" t="s">
        <v>1165</v>
      </c>
      <c r="X2608" s="183" t="s">
        <v>1160</v>
      </c>
      <c r="Y2608" s="168" t="s">
        <v>55</v>
      </c>
      <c r="Z2608" s="170">
        <v>2017011000179</v>
      </c>
      <c r="AA2608" s="170" t="s">
        <v>1238</v>
      </c>
      <c r="AB2608" s="169" t="s">
        <v>1166</v>
      </c>
      <c r="AC2608" s="169" t="s">
        <v>1167</v>
      </c>
      <c r="AD2608" s="170">
        <v>3202032</v>
      </c>
      <c r="AE2608" s="169" t="s">
        <v>1217</v>
      </c>
      <c r="AF2608" s="169" t="s">
        <v>1218</v>
      </c>
      <c r="AG2608" s="168" t="s">
        <v>1192</v>
      </c>
      <c r="AH2608" s="192"/>
    </row>
    <row r="2609" spans="1:34" ht="98.25" customHeight="1" x14ac:dyDescent="0.25">
      <c r="A2609" s="192"/>
      <c r="B2609" s="168" t="s">
        <v>1314</v>
      </c>
      <c r="C2609" s="168" t="s">
        <v>1583</v>
      </c>
      <c r="D2609" s="168" t="s">
        <v>1583</v>
      </c>
      <c r="E2609" s="183" t="s">
        <v>24</v>
      </c>
      <c r="F2609" s="168" t="s">
        <v>1393</v>
      </c>
      <c r="G2609" s="183" t="s">
        <v>1312</v>
      </c>
      <c r="H2609" s="168" t="s">
        <v>1584</v>
      </c>
      <c r="I2609" s="168" t="s">
        <v>1118</v>
      </c>
      <c r="J2609" s="184">
        <v>4500000</v>
      </c>
      <c r="K2609" s="185">
        <v>0</v>
      </c>
      <c r="L2609" s="168" t="s">
        <v>405</v>
      </c>
      <c r="M2609" s="185">
        <v>0</v>
      </c>
      <c r="N2609" s="168" t="s">
        <v>1298</v>
      </c>
      <c r="O2609" s="168"/>
      <c r="P2609" s="168"/>
      <c r="Q2609" s="168"/>
      <c r="R2609" s="168"/>
      <c r="S2609" s="168"/>
      <c r="T2609" s="168"/>
      <c r="U2609" s="168" t="s">
        <v>1261</v>
      </c>
      <c r="V2609" s="168" t="s">
        <v>1588</v>
      </c>
      <c r="W2609" s="168" t="s">
        <v>1165</v>
      </c>
      <c r="X2609" s="183" t="s">
        <v>1160</v>
      </c>
      <c r="Y2609" s="168" t="s">
        <v>55</v>
      </c>
      <c r="Z2609" s="170">
        <v>2017011000179</v>
      </c>
      <c r="AA2609" s="170" t="s">
        <v>1238</v>
      </c>
      <c r="AB2609" s="169" t="s">
        <v>1166</v>
      </c>
      <c r="AC2609" s="169" t="s">
        <v>1167</v>
      </c>
      <c r="AD2609" s="170">
        <v>3202032</v>
      </c>
      <c r="AE2609" s="169" t="s">
        <v>1217</v>
      </c>
      <c r="AF2609" s="169" t="s">
        <v>1218</v>
      </c>
      <c r="AG2609" s="168" t="s">
        <v>1192</v>
      </c>
      <c r="AH2609" s="192"/>
    </row>
    <row r="2610" spans="1:34" ht="98.25" customHeight="1" x14ac:dyDescent="0.25">
      <c r="A2610" s="192"/>
      <c r="B2610" s="168" t="s">
        <v>1314</v>
      </c>
      <c r="C2610" s="168" t="s">
        <v>1583</v>
      </c>
      <c r="D2610" s="168" t="s">
        <v>1583</v>
      </c>
      <c r="E2610" s="183" t="s">
        <v>24</v>
      </c>
      <c r="F2610" s="168" t="s">
        <v>1393</v>
      </c>
      <c r="G2610" s="183" t="s">
        <v>1312</v>
      </c>
      <c r="H2610" s="168" t="s">
        <v>1584</v>
      </c>
      <c r="I2610" s="168" t="s">
        <v>1118</v>
      </c>
      <c r="J2610" s="184">
        <v>13000000</v>
      </c>
      <c r="K2610" s="185">
        <v>0</v>
      </c>
      <c r="L2610" s="168" t="s">
        <v>1585</v>
      </c>
      <c r="M2610" s="185">
        <v>0</v>
      </c>
      <c r="N2610" s="168" t="s">
        <v>1298</v>
      </c>
      <c r="O2610" s="168"/>
      <c r="P2610" s="168"/>
      <c r="Q2610" s="168"/>
      <c r="R2610" s="168"/>
      <c r="S2610" s="168"/>
      <c r="T2610" s="168"/>
      <c r="U2610" s="168"/>
      <c r="V2610" s="168"/>
      <c r="W2610" s="168" t="s">
        <v>1165</v>
      </c>
      <c r="X2610" s="183" t="s">
        <v>1160</v>
      </c>
      <c r="Y2610" s="168" t="s">
        <v>55</v>
      </c>
      <c r="Z2610" s="170">
        <v>2017011000179</v>
      </c>
      <c r="AA2610" s="170" t="s">
        <v>1238</v>
      </c>
      <c r="AB2610" s="169" t="s">
        <v>1166</v>
      </c>
      <c r="AC2610" s="169" t="s">
        <v>1167</v>
      </c>
      <c r="AD2610" s="170">
        <v>3202032</v>
      </c>
      <c r="AE2610" s="169" t="s">
        <v>1217</v>
      </c>
      <c r="AF2610" s="169" t="s">
        <v>1218</v>
      </c>
      <c r="AG2610" s="168" t="s">
        <v>1192</v>
      </c>
      <c r="AH2610" s="192"/>
    </row>
    <row r="2611" spans="1:34" ht="98.25" customHeight="1" x14ac:dyDescent="0.25">
      <c r="A2611" s="192"/>
      <c r="B2611" s="168" t="s">
        <v>1314</v>
      </c>
      <c r="C2611" s="168" t="s">
        <v>1583</v>
      </c>
      <c r="D2611" s="168" t="s">
        <v>1583</v>
      </c>
      <c r="E2611" s="183" t="s">
        <v>24</v>
      </c>
      <c r="F2611" s="168" t="s">
        <v>1393</v>
      </c>
      <c r="G2611" s="183" t="s">
        <v>1312</v>
      </c>
      <c r="H2611" s="168" t="s">
        <v>1584</v>
      </c>
      <c r="I2611" s="168" t="s">
        <v>1118</v>
      </c>
      <c r="J2611" s="184">
        <v>19289831</v>
      </c>
      <c r="K2611" s="185">
        <v>0</v>
      </c>
      <c r="L2611" s="168" t="s">
        <v>405</v>
      </c>
      <c r="M2611" s="185">
        <v>0</v>
      </c>
      <c r="N2611" s="168" t="s">
        <v>1298</v>
      </c>
      <c r="O2611" s="168"/>
      <c r="P2611" s="168"/>
      <c r="Q2611" s="168"/>
      <c r="R2611" s="168"/>
      <c r="S2611" s="168"/>
      <c r="T2611" s="168"/>
      <c r="U2611" s="168" t="s">
        <v>1261</v>
      </c>
      <c r="V2611" s="168" t="s">
        <v>1588</v>
      </c>
      <c r="W2611" s="168" t="s">
        <v>1165</v>
      </c>
      <c r="X2611" s="183" t="s">
        <v>1160</v>
      </c>
      <c r="Y2611" s="168" t="s">
        <v>55</v>
      </c>
      <c r="Z2611" s="170">
        <v>2017011000179</v>
      </c>
      <c r="AA2611" s="170" t="s">
        <v>1238</v>
      </c>
      <c r="AB2611" s="169" t="s">
        <v>1166</v>
      </c>
      <c r="AC2611" s="169" t="s">
        <v>1167</v>
      </c>
      <c r="AD2611" s="170">
        <v>3202032</v>
      </c>
      <c r="AE2611" s="169" t="s">
        <v>1217</v>
      </c>
      <c r="AF2611" s="169" t="s">
        <v>1289</v>
      </c>
      <c r="AG2611" s="168" t="s">
        <v>1126</v>
      </c>
      <c r="AH2611" s="192"/>
    </row>
    <row r="2612" spans="1:34" ht="98.25" customHeight="1" x14ac:dyDescent="0.25">
      <c r="A2612" s="192"/>
      <c r="B2612" s="168" t="s">
        <v>1314</v>
      </c>
      <c r="C2612" s="168" t="s">
        <v>1583</v>
      </c>
      <c r="D2612" s="168" t="s">
        <v>1583</v>
      </c>
      <c r="E2612" s="183" t="s">
        <v>24</v>
      </c>
      <c r="F2612" s="168" t="s">
        <v>1393</v>
      </c>
      <c r="G2612" s="183" t="s">
        <v>1312</v>
      </c>
      <c r="H2612" s="168" t="s">
        <v>1584</v>
      </c>
      <c r="I2612" s="168" t="s">
        <v>1118</v>
      </c>
      <c r="J2612" s="184">
        <v>5000000</v>
      </c>
      <c r="K2612" s="185">
        <v>0</v>
      </c>
      <c r="L2612" s="168" t="s">
        <v>405</v>
      </c>
      <c r="M2612" s="185">
        <v>0</v>
      </c>
      <c r="N2612" s="168" t="s">
        <v>1298</v>
      </c>
      <c r="O2612" s="168"/>
      <c r="P2612" s="168"/>
      <c r="Q2612" s="168"/>
      <c r="R2612" s="168"/>
      <c r="S2612" s="168"/>
      <c r="T2612" s="168"/>
      <c r="U2612" s="168" t="s">
        <v>1261</v>
      </c>
      <c r="V2612" s="168" t="s">
        <v>1588</v>
      </c>
      <c r="W2612" s="168" t="s">
        <v>1165</v>
      </c>
      <c r="X2612" s="183" t="s">
        <v>1160</v>
      </c>
      <c r="Y2612" s="168" t="s">
        <v>55</v>
      </c>
      <c r="Z2612" s="170">
        <v>2017011000179</v>
      </c>
      <c r="AA2612" s="170" t="s">
        <v>1238</v>
      </c>
      <c r="AB2612" s="169" t="s">
        <v>1166</v>
      </c>
      <c r="AC2612" s="169" t="s">
        <v>1167</v>
      </c>
      <c r="AD2612" s="170">
        <v>3202032</v>
      </c>
      <c r="AE2612" s="169" t="s">
        <v>1217</v>
      </c>
      <c r="AF2612" s="169" t="s">
        <v>1289</v>
      </c>
      <c r="AG2612" s="168" t="s">
        <v>1395</v>
      </c>
      <c r="AH2612" s="192"/>
    </row>
    <row r="2613" spans="1:34" ht="98.25" customHeight="1" x14ac:dyDescent="0.25">
      <c r="A2613" s="192"/>
      <c r="B2613" s="168" t="s">
        <v>1314</v>
      </c>
      <c r="C2613" s="168" t="s">
        <v>1583</v>
      </c>
      <c r="D2613" s="168" t="s">
        <v>1583</v>
      </c>
      <c r="E2613" s="183" t="s">
        <v>24</v>
      </c>
      <c r="F2613" s="168" t="s">
        <v>1393</v>
      </c>
      <c r="G2613" s="183" t="s">
        <v>1312</v>
      </c>
      <c r="H2613" s="168" t="s">
        <v>1584</v>
      </c>
      <c r="I2613" s="168" t="s">
        <v>1118</v>
      </c>
      <c r="J2613" s="184">
        <v>6000000</v>
      </c>
      <c r="K2613" s="185">
        <v>0</v>
      </c>
      <c r="L2613" s="168" t="s">
        <v>405</v>
      </c>
      <c r="M2613" s="185">
        <v>0</v>
      </c>
      <c r="N2613" s="168" t="s">
        <v>1298</v>
      </c>
      <c r="O2613" s="168"/>
      <c r="P2613" s="168"/>
      <c r="Q2613" s="168"/>
      <c r="R2613" s="168"/>
      <c r="S2613" s="168"/>
      <c r="T2613" s="168"/>
      <c r="U2613" s="168" t="s">
        <v>1261</v>
      </c>
      <c r="V2613" s="168" t="s">
        <v>1588</v>
      </c>
      <c r="W2613" s="168" t="s">
        <v>1165</v>
      </c>
      <c r="X2613" s="183" t="s">
        <v>1160</v>
      </c>
      <c r="Y2613" s="168" t="s">
        <v>55</v>
      </c>
      <c r="Z2613" s="170">
        <v>2017011000179</v>
      </c>
      <c r="AA2613" s="170" t="s">
        <v>1238</v>
      </c>
      <c r="AB2613" s="169" t="s">
        <v>1166</v>
      </c>
      <c r="AC2613" s="169" t="s">
        <v>1167</v>
      </c>
      <c r="AD2613" s="170">
        <v>3202032</v>
      </c>
      <c r="AE2613" s="169" t="s">
        <v>1217</v>
      </c>
      <c r="AF2613" s="169" t="s">
        <v>1289</v>
      </c>
      <c r="AG2613" s="168" t="s">
        <v>1192</v>
      </c>
      <c r="AH2613" s="192"/>
    </row>
    <row r="2614" spans="1:34" ht="98.25" customHeight="1" x14ac:dyDescent="0.25">
      <c r="A2614" s="192"/>
      <c r="B2614" s="168" t="s">
        <v>1314</v>
      </c>
      <c r="C2614" s="168" t="s">
        <v>1583</v>
      </c>
      <c r="D2614" s="168" t="s">
        <v>1583</v>
      </c>
      <c r="E2614" s="183" t="s">
        <v>24</v>
      </c>
      <c r="F2614" s="168" t="s">
        <v>1393</v>
      </c>
      <c r="G2614" s="183" t="s">
        <v>1312</v>
      </c>
      <c r="H2614" s="168" t="s">
        <v>1584</v>
      </c>
      <c r="I2614" s="168" t="s">
        <v>1118</v>
      </c>
      <c r="J2614" s="184">
        <v>9800000</v>
      </c>
      <c r="K2614" s="185">
        <v>0</v>
      </c>
      <c r="L2614" s="168" t="s">
        <v>405</v>
      </c>
      <c r="M2614" s="185">
        <v>0</v>
      </c>
      <c r="N2614" s="168" t="s">
        <v>1298</v>
      </c>
      <c r="O2614" s="168"/>
      <c r="P2614" s="168"/>
      <c r="Q2614" s="168"/>
      <c r="R2614" s="168"/>
      <c r="S2614" s="168"/>
      <c r="T2614" s="168"/>
      <c r="U2614" s="168" t="s">
        <v>1261</v>
      </c>
      <c r="V2614" s="168" t="s">
        <v>1588</v>
      </c>
      <c r="W2614" s="168" t="s">
        <v>1165</v>
      </c>
      <c r="X2614" s="183" t="s">
        <v>1160</v>
      </c>
      <c r="Y2614" s="168" t="s">
        <v>55</v>
      </c>
      <c r="Z2614" s="170">
        <v>2017011000179</v>
      </c>
      <c r="AA2614" s="170" t="s">
        <v>1238</v>
      </c>
      <c r="AB2614" s="169" t="s">
        <v>1166</v>
      </c>
      <c r="AC2614" s="169" t="s">
        <v>1167</v>
      </c>
      <c r="AD2614" s="170">
        <v>3202032</v>
      </c>
      <c r="AE2614" s="169" t="s">
        <v>1217</v>
      </c>
      <c r="AF2614" s="169" t="s">
        <v>1289</v>
      </c>
      <c r="AG2614" s="168" t="s">
        <v>1126</v>
      </c>
      <c r="AH2614" s="192"/>
    </row>
    <row r="2615" spans="1:34" ht="98.25" customHeight="1" x14ac:dyDescent="0.25">
      <c r="A2615" s="192"/>
      <c r="B2615" s="168" t="s">
        <v>1314</v>
      </c>
      <c r="C2615" s="168" t="s">
        <v>1583</v>
      </c>
      <c r="D2615" s="168" t="s">
        <v>1583</v>
      </c>
      <c r="E2615" s="183" t="s">
        <v>24</v>
      </c>
      <c r="F2615" s="168" t="s">
        <v>1393</v>
      </c>
      <c r="G2615" s="183" t="s">
        <v>1312</v>
      </c>
      <c r="H2615" s="168" t="s">
        <v>1584</v>
      </c>
      <c r="I2615" s="168" t="s">
        <v>1118</v>
      </c>
      <c r="J2615" s="184">
        <v>4000000</v>
      </c>
      <c r="K2615" s="185">
        <v>0</v>
      </c>
      <c r="L2615" s="168" t="s">
        <v>405</v>
      </c>
      <c r="M2615" s="185">
        <v>0</v>
      </c>
      <c r="N2615" s="168" t="s">
        <v>1298</v>
      </c>
      <c r="O2615" s="168"/>
      <c r="P2615" s="168"/>
      <c r="Q2615" s="168"/>
      <c r="R2615" s="168"/>
      <c r="S2615" s="168"/>
      <c r="T2615" s="168"/>
      <c r="U2615" s="168" t="s">
        <v>1261</v>
      </c>
      <c r="V2615" s="168" t="s">
        <v>1588</v>
      </c>
      <c r="W2615" s="168" t="s">
        <v>1165</v>
      </c>
      <c r="X2615" s="183" t="s">
        <v>1160</v>
      </c>
      <c r="Y2615" s="168" t="s">
        <v>55</v>
      </c>
      <c r="Z2615" s="170">
        <v>2017011000179</v>
      </c>
      <c r="AA2615" s="170" t="s">
        <v>1238</v>
      </c>
      <c r="AB2615" s="169" t="s">
        <v>1166</v>
      </c>
      <c r="AC2615" s="169" t="s">
        <v>1167</v>
      </c>
      <c r="AD2615" s="170">
        <v>3202032</v>
      </c>
      <c r="AE2615" s="169" t="s">
        <v>1217</v>
      </c>
      <c r="AF2615" s="169" t="s">
        <v>1289</v>
      </c>
      <c r="AG2615" s="168" t="s">
        <v>1150</v>
      </c>
      <c r="AH2615" s="192"/>
    </row>
    <row r="2616" spans="1:34" ht="98.25" customHeight="1" x14ac:dyDescent="0.25">
      <c r="A2616" s="192"/>
      <c r="B2616" s="168" t="s">
        <v>1314</v>
      </c>
      <c r="C2616" s="168" t="s">
        <v>1583</v>
      </c>
      <c r="D2616" s="168" t="s">
        <v>1583</v>
      </c>
      <c r="E2616" s="183" t="s">
        <v>24</v>
      </c>
      <c r="F2616" s="168" t="s">
        <v>1393</v>
      </c>
      <c r="G2616" s="183" t="s">
        <v>1312</v>
      </c>
      <c r="H2616" s="168" t="s">
        <v>1584</v>
      </c>
      <c r="I2616" s="168" t="s">
        <v>1118</v>
      </c>
      <c r="J2616" s="184">
        <v>24640000</v>
      </c>
      <c r="K2616" s="185">
        <v>0</v>
      </c>
      <c r="L2616" s="168" t="s">
        <v>1585</v>
      </c>
      <c r="M2616" s="185">
        <v>0</v>
      </c>
      <c r="N2616" s="168" t="s">
        <v>1298</v>
      </c>
      <c r="O2616" s="168"/>
      <c r="P2616" s="168"/>
      <c r="Q2616" s="168"/>
      <c r="R2616" s="168"/>
      <c r="S2616" s="168"/>
      <c r="T2616" s="168"/>
      <c r="U2616" s="168"/>
      <c r="V2616" s="168"/>
      <c r="W2616" s="168" t="s">
        <v>1165</v>
      </c>
      <c r="X2616" s="183" t="s">
        <v>1160</v>
      </c>
      <c r="Y2616" s="168" t="s">
        <v>55</v>
      </c>
      <c r="Z2616" s="170">
        <v>2017011000179</v>
      </c>
      <c r="AA2616" s="170" t="s">
        <v>1238</v>
      </c>
      <c r="AB2616" s="169" t="s">
        <v>1166</v>
      </c>
      <c r="AC2616" s="169" t="s">
        <v>1167</v>
      </c>
      <c r="AD2616" s="170">
        <v>3202032</v>
      </c>
      <c r="AE2616" s="169" t="s">
        <v>1217</v>
      </c>
      <c r="AF2616" s="169" t="s">
        <v>1289</v>
      </c>
      <c r="AG2616" s="168" t="s">
        <v>1126</v>
      </c>
      <c r="AH2616" s="192"/>
    </row>
    <row r="2617" spans="1:34" ht="98.25" customHeight="1" x14ac:dyDescent="0.25">
      <c r="A2617" s="192"/>
      <c r="B2617" s="168" t="s">
        <v>1314</v>
      </c>
      <c r="C2617" s="168" t="s">
        <v>1583</v>
      </c>
      <c r="D2617" s="168" t="s">
        <v>1583</v>
      </c>
      <c r="E2617" s="183" t="s">
        <v>24</v>
      </c>
      <c r="F2617" s="168" t="s">
        <v>1393</v>
      </c>
      <c r="G2617" s="183" t="s">
        <v>1312</v>
      </c>
      <c r="H2617" s="168" t="s">
        <v>1584</v>
      </c>
      <c r="I2617" s="168" t="s">
        <v>1118</v>
      </c>
      <c r="J2617" s="184">
        <v>35000000</v>
      </c>
      <c r="K2617" s="185">
        <v>0</v>
      </c>
      <c r="L2617" s="168" t="s">
        <v>405</v>
      </c>
      <c r="M2617" s="185">
        <v>0</v>
      </c>
      <c r="N2617" s="168" t="s">
        <v>1298</v>
      </c>
      <c r="O2617" s="168"/>
      <c r="P2617" s="168"/>
      <c r="Q2617" s="168"/>
      <c r="R2617" s="168"/>
      <c r="S2617" s="168"/>
      <c r="T2617" s="168"/>
      <c r="U2617" s="168" t="s">
        <v>1261</v>
      </c>
      <c r="V2617" s="168" t="s">
        <v>1588</v>
      </c>
      <c r="W2617" s="168" t="s">
        <v>1165</v>
      </c>
      <c r="X2617" s="183" t="s">
        <v>1160</v>
      </c>
      <c r="Y2617" s="168" t="s">
        <v>55</v>
      </c>
      <c r="Z2617" s="170">
        <v>2017011000179</v>
      </c>
      <c r="AA2617" s="170" t="s">
        <v>1238</v>
      </c>
      <c r="AB2617" s="169" t="s">
        <v>1166</v>
      </c>
      <c r="AC2617" s="169" t="s">
        <v>1167</v>
      </c>
      <c r="AD2617" s="170">
        <v>3202032</v>
      </c>
      <c r="AE2617" s="169" t="s">
        <v>1217</v>
      </c>
      <c r="AF2617" s="169" t="s">
        <v>1289</v>
      </c>
      <c r="AG2617" s="168" t="s">
        <v>1150</v>
      </c>
      <c r="AH2617" s="192"/>
    </row>
    <row r="2618" spans="1:34" ht="98.25" customHeight="1" x14ac:dyDescent="0.25">
      <c r="A2618" s="192"/>
      <c r="B2618" s="168" t="s">
        <v>1314</v>
      </c>
      <c r="C2618" s="168" t="s">
        <v>1583</v>
      </c>
      <c r="D2618" s="168" t="s">
        <v>1583</v>
      </c>
      <c r="E2618" s="183" t="s">
        <v>24</v>
      </c>
      <c r="F2618" s="168" t="s">
        <v>1393</v>
      </c>
      <c r="G2618" s="183" t="s">
        <v>1312</v>
      </c>
      <c r="H2618" s="168" t="s">
        <v>1584</v>
      </c>
      <c r="I2618" s="168" t="s">
        <v>1118</v>
      </c>
      <c r="J2618" s="184">
        <v>40000000</v>
      </c>
      <c r="K2618" s="185">
        <v>0</v>
      </c>
      <c r="L2618" s="168" t="s">
        <v>405</v>
      </c>
      <c r="M2618" s="185">
        <v>0</v>
      </c>
      <c r="N2618" s="168" t="s">
        <v>1298</v>
      </c>
      <c r="O2618" s="168" t="s">
        <v>1199</v>
      </c>
      <c r="P2618" s="168" t="s">
        <v>1590</v>
      </c>
      <c r="Q2618" s="168"/>
      <c r="R2618" s="168"/>
      <c r="S2618" s="168"/>
      <c r="T2618" s="168"/>
      <c r="U2618" s="168" t="s">
        <v>1261</v>
      </c>
      <c r="V2618" s="168" t="s">
        <v>1588</v>
      </c>
      <c r="W2618" s="168" t="s">
        <v>1165</v>
      </c>
      <c r="X2618" s="183" t="s">
        <v>1160</v>
      </c>
      <c r="Y2618" s="168" t="s">
        <v>55</v>
      </c>
      <c r="Z2618" s="170">
        <v>2017011000179</v>
      </c>
      <c r="AA2618" s="170" t="s">
        <v>1238</v>
      </c>
      <c r="AB2618" s="169" t="s">
        <v>1166</v>
      </c>
      <c r="AC2618" s="169" t="s">
        <v>1167</v>
      </c>
      <c r="AD2618" s="170">
        <v>3202032</v>
      </c>
      <c r="AE2618" s="169" t="s">
        <v>1217</v>
      </c>
      <c r="AF2618" s="169" t="s">
        <v>1289</v>
      </c>
      <c r="AG2618" s="168" t="s">
        <v>1192</v>
      </c>
      <c r="AH2618" s="192"/>
    </row>
    <row r="2619" spans="1:34" ht="98.25" customHeight="1" x14ac:dyDescent="0.25">
      <c r="A2619" s="192"/>
      <c r="B2619" s="168" t="s">
        <v>1314</v>
      </c>
      <c r="C2619" s="168" t="s">
        <v>1583</v>
      </c>
      <c r="D2619" s="168" t="s">
        <v>1583</v>
      </c>
      <c r="E2619" s="183" t="s">
        <v>24</v>
      </c>
      <c r="F2619" s="168" t="s">
        <v>1393</v>
      </c>
      <c r="G2619" s="183" t="s">
        <v>1312</v>
      </c>
      <c r="H2619" s="168" t="s">
        <v>1584</v>
      </c>
      <c r="I2619" s="168" t="s">
        <v>1118</v>
      </c>
      <c r="J2619" s="184">
        <v>41055000</v>
      </c>
      <c r="K2619" s="185">
        <v>0</v>
      </c>
      <c r="L2619" s="168" t="s">
        <v>1585</v>
      </c>
      <c r="M2619" s="185">
        <v>0</v>
      </c>
      <c r="N2619" s="168" t="s">
        <v>1298</v>
      </c>
      <c r="O2619" s="168"/>
      <c r="P2619" s="168"/>
      <c r="Q2619" s="168"/>
      <c r="R2619" s="168"/>
      <c r="S2619" s="168"/>
      <c r="T2619" s="168"/>
      <c r="U2619" s="168"/>
      <c r="V2619" s="168"/>
      <c r="W2619" s="168" t="s">
        <v>1165</v>
      </c>
      <c r="X2619" s="183" t="s">
        <v>1160</v>
      </c>
      <c r="Y2619" s="168" t="s">
        <v>55</v>
      </c>
      <c r="Z2619" s="170">
        <v>2017011000179</v>
      </c>
      <c r="AA2619" s="170" t="s">
        <v>1238</v>
      </c>
      <c r="AB2619" s="169" t="s">
        <v>1166</v>
      </c>
      <c r="AC2619" s="169" t="s">
        <v>1167</v>
      </c>
      <c r="AD2619" s="170">
        <v>3202032</v>
      </c>
      <c r="AE2619" s="169" t="s">
        <v>1217</v>
      </c>
      <c r="AF2619" s="169" t="s">
        <v>1289</v>
      </c>
      <c r="AG2619" s="168" t="s">
        <v>1126</v>
      </c>
      <c r="AH2619" s="192"/>
    </row>
    <row r="2620" spans="1:34" ht="98.25" customHeight="1" x14ac:dyDescent="0.25">
      <c r="A2620" s="192"/>
      <c r="B2620" s="168" t="s">
        <v>1314</v>
      </c>
      <c r="C2620" s="168" t="s">
        <v>1583</v>
      </c>
      <c r="D2620" s="168" t="s">
        <v>1583</v>
      </c>
      <c r="E2620" s="183" t="s">
        <v>24</v>
      </c>
      <c r="F2620" s="168" t="s">
        <v>1393</v>
      </c>
      <c r="G2620" s="183" t="s">
        <v>1312</v>
      </c>
      <c r="H2620" s="168" t="s">
        <v>1584</v>
      </c>
      <c r="I2620" s="168" t="s">
        <v>1118</v>
      </c>
      <c r="J2620" s="184">
        <v>261072099</v>
      </c>
      <c r="K2620" s="185">
        <v>0</v>
      </c>
      <c r="L2620" s="168" t="s">
        <v>1585</v>
      </c>
      <c r="M2620" s="185">
        <v>0</v>
      </c>
      <c r="N2620" s="168" t="s">
        <v>1298</v>
      </c>
      <c r="O2620" s="168"/>
      <c r="P2620" s="168"/>
      <c r="Q2620" s="168"/>
      <c r="R2620" s="168"/>
      <c r="S2620" s="168"/>
      <c r="T2620" s="168"/>
      <c r="U2620" s="168"/>
      <c r="V2620" s="168"/>
      <c r="W2620" s="168" t="s">
        <v>1165</v>
      </c>
      <c r="X2620" s="183" t="s">
        <v>1160</v>
      </c>
      <c r="Y2620" s="168" t="s">
        <v>55</v>
      </c>
      <c r="Z2620" s="170">
        <v>2017011000179</v>
      </c>
      <c r="AA2620" s="170" t="s">
        <v>1238</v>
      </c>
      <c r="AB2620" s="169" t="s">
        <v>1166</v>
      </c>
      <c r="AC2620" s="169" t="s">
        <v>1167</v>
      </c>
      <c r="AD2620" s="170">
        <v>3202032</v>
      </c>
      <c r="AE2620" s="169" t="s">
        <v>1217</v>
      </c>
      <c r="AF2620" s="169" t="s">
        <v>1289</v>
      </c>
      <c r="AG2620" s="168" t="s">
        <v>1128</v>
      </c>
      <c r="AH2620" s="192"/>
    </row>
    <row r="2621" spans="1:34" ht="98.25" customHeight="1" x14ac:dyDescent="0.25">
      <c r="A2621" s="192"/>
      <c r="B2621" s="168" t="s">
        <v>1314</v>
      </c>
      <c r="C2621" s="168" t="s">
        <v>1583</v>
      </c>
      <c r="D2621" s="168" t="s">
        <v>1583</v>
      </c>
      <c r="E2621" s="183" t="s">
        <v>24</v>
      </c>
      <c r="F2621" s="168" t="s">
        <v>1393</v>
      </c>
      <c r="G2621" s="183" t="s">
        <v>1312</v>
      </c>
      <c r="H2621" s="168" t="s">
        <v>1584</v>
      </c>
      <c r="I2621" s="168" t="s">
        <v>1118</v>
      </c>
      <c r="J2621" s="184">
        <v>10850000</v>
      </c>
      <c r="K2621" s="185"/>
      <c r="L2621" s="168"/>
      <c r="M2621" s="185"/>
      <c r="N2621" s="168"/>
      <c r="O2621" s="168"/>
      <c r="P2621" s="168"/>
      <c r="Q2621" s="168"/>
      <c r="R2621" s="168"/>
      <c r="S2621" s="168"/>
      <c r="T2621" s="168"/>
      <c r="U2621" s="168"/>
      <c r="V2621" s="168"/>
      <c r="W2621" s="168" t="s">
        <v>1165</v>
      </c>
      <c r="X2621" s="183" t="s">
        <v>1160</v>
      </c>
      <c r="Y2621" s="168" t="s">
        <v>55</v>
      </c>
      <c r="Z2621" s="170">
        <v>2017011000179</v>
      </c>
      <c r="AA2621" s="170" t="s">
        <v>1238</v>
      </c>
      <c r="AB2621" s="169" t="s">
        <v>1166</v>
      </c>
      <c r="AC2621" s="169" t="s">
        <v>1167</v>
      </c>
      <c r="AD2621" s="170">
        <v>3202032</v>
      </c>
      <c r="AE2621" s="169" t="s">
        <v>1168</v>
      </c>
      <c r="AF2621" s="169" t="s">
        <v>1169</v>
      </c>
      <c r="AG2621" s="168" t="s">
        <v>1381</v>
      </c>
      <c r="AH2621" s="192"/>
    </row>
    <row r="2622" spans="1:34" ht="98.25" customHeight="1" x14ac:dyDescent="0.25">
      <c r="A2622" s="192"/>
      <c r="B2622" s="168" t="s">
        <v>1314</v>
      </c>
      <c r="C2622" s="168" t="s">
        <v>1583</v>
      </c>
      <c r="D2622" s="168" t="s">
        <v>1583</v>
      </c>
      <c r="E2622" s="183" t="s">
        <v>24</v>
      </c>
      <c r="F2622" s="168" t="s">
        <v>1393</v>
      </c>
      <c r="G2622" s="183" t="s">
        <v>1312</v>
      </c>
      <c r="H2622" s="168" t="s">
        <v>1584</v>
      </c>
      <c r="I2622" s="168" t="s">
        <v>1118</v>
      </c>
      <c r="J2622" s="184">
        <v>149601991</v>
      </c>
      <c r="K2622" s="185">
        <v>0</v>
      </c>
      <c r="L2622" s="168" t="s">
        <v>1585</v>
      </c>
      <c r="M2622" s="185">
        <v>0</v>
      </c>
      <c r="N2622" s="168" t="s">
        <v>1298</v>
      </c>
      <c r="O2622" s="168"/>
      <c r="P2622" s="168"/>
      <c r="Q2622" s="168"/>
      <c r="R2622" s="168"/>
      <c r="S2622" s="168"/>
      <c r="T2622" s="168"/>
      <c r="U2622" s="168"/>
      <c r="V2622" s="168"/>
      <c r="W2622" s="168" t="s">
        <v>1165</v>
      </c>
      <c r="X2622" s="183" t="s">
        <v>1160</v>
      </c>
      <c r="Y2622" s="168" t="s">
        <v>55</v>
      </c>
      <c r="Z2622" s="170">
        <v>2017011000179</v>
      </c>
      <c r="AA2622" s="170" t="s">
        <v>1238</v>
      </c>
      <c r="AB2622" s="169" t="s">
        <v>1166</v>
      </c>
      <c r="AC2622" s="169" t="s">
        <v>1269</v>
      </c>
      <c r="AD2622" s="170">
        <v>3202005</v>
      </c>
      <c r="AE2622" s="169" t="s">
        <v>1270</v>
      </c>
      <c r="AF2622" s="169" t="s">
        <v>1271</v>
      </c>
      <c r="AG2622" s="168" t="s">
        <v>1128</v>
      </c>
      <c r="AH2622" s="192"/>
    </row>
    <row r="2623" spans="1:34" ht="98.25" customHeight="1" x14ac:dyDescent="0.25">
      <c r="A2623" s="192"/>
      <c r="B2623" s="168" t="s">
        <v>1314</v>
      </c>
      <c r="C2623" s="168" t="s">
        <v>1583</v>
      </c>
      <c r="D2623" s="168" t="s">
        <v>1583</v>
      </c>
      <c r="E2623" s="183" t="s">
        <v>24</v>
      </c>
      <c r="F2623" s="168" t="s">
        <v>1393</v>
      </c>
      <c r="G2623" s="183" t="s">
        <v>1312</v>
      </c>
      <c r="H2623" s="168" t="s">
        <v>1584</v>
      </c>
      <c r="I2623" s="168" t="s">
        <v>1118</v>
      </c>
      <c r="J2623" s="184">
        <v>654000000</v>
      </c>
      <c r="K2623" s="185"/>
      <c r="L2623" s="168"/>
      <c r="M2623" s="185"/>
      <c r="N2623" s="168"/>
      <c r="O2623" s="168"/>
      <c r="P2623" s="168"/>
      <c r="Q2623" s="168"/>
      <c r="R2623" s="168"/>
      <c r="S2623" s="168"/>
      <c r="T2623" s="168"/>
      <c r="U2623" s="168"/>
      <c r="V2623" s="168"/>
      <c r="W2623" s="168" t="s">
        <v>1165</v>
      </c>
      <c r="X2623" s="183" t="s">
        <v>1160</v>
      </c>
      <c r="Y2623" s="168" t="s">
        <v>55</v>
      </c>
      <c r="Z2623" s="170">
        <v>2017011000179</v>
      </c>
      <c r="AA2623" s="170" t="s">
        <v>1238</v>
      </c>
      <c r="AB2623" s="169" t="s">
        <v>1179</v>
      </c>
      <c r="AC2623" s="169" t="s">
        <v>1338</v>
      </c>
      <c r="AD2623" s="170">
        <v>3202035</v>
      </c>
      <c r="AE2623" s="169" t="s">
        <v>1339</v>
      </c>
      <c r="AF2623" s="169" t="s">
        <v>1340</v>
      </c>
      <c r="AG2623" s="168" t="s">
        <v>1311</v>
      </c>
      <c r="AH2623" s="192"/>
    </row>
    <row r="2624" spans="1:34" ht="98.25" customHeight="1" x14ac:dyDescent="0.25">
      <c r="A2624" s="192"/>
      <c r="B2624" s="168" t="s">
        <v>1314</v>
      </c>
      <c r="C2624" s="168" t="s">
        <v>1583</v>
      </c>
      <c r="D2624" s="168" t="s">
        <v>1583</v>
      </c>
      <c r="E2624" s="183" t="s">
        <v>24</v>
      </c>
      <c r="F2624" s="168" t="s">
        <v>1393</v>
      </c>
      <c r="G2624" s="183" t="s">
        <v>1312</v>
      </c>
      <c r="H2624" s="168" t="s">
        <v>1584</v>
      </c>
      <c r="I2624" s="168" t="s">
        <v>1118</v>
      </c>
      <c r="J2624" s="184">
        <v>20000000</v>
      </c>
      <c r="K2624" s="185">
        <v>0</v>
      </c>
      <c r="L2624" s="168" t="s">
        <v>1585</v>
      </c>
      <c r="M2624" s="185">
        <v>0</v>
      </c>
      <c r="N2624" s="168" t="s">
        <v>1298</v>
      </c>
      <c r="O2624" s="168"/>
      <c r="P2624" s="168"/>
      <c r="Q2624" s="168"/>
      <c r="R2624" s="168"/>
      <c r="S2624" s="168"/>
      <c r="T2624" s="168"/>
      <c r="U2624" s="168"/>
      <c r="V2624" s="168"/>
      <c r="W2624" s="168" t="s">
        <v>1165</v>
      </c>
      <c r="X2624" s="183" t="s">
        <v>1160</v>
      </c>
      <c r="Y2624" s="168" t="s">
        <v>55</v>
      </c>
      <c r="Z2624" s="170">
        <v>2017011000179</v>
      </c>
      <c r="AA2624" s="170" t="s">
        <v>1238</v>
      </c>
      <c r="AB2624" s="169" t="s">
        <v>1224</v>
      </c>
      <c r="AC2624" s="169" t="s">
        <v>1280</v>
      </c>
      <c r="AD2624" s="170">
        <v>3202004</v>
      </c>
      <c r="AE2624" s="169" t="s">
        <v>1281</v>
      </c>
      <c r="AF2624" s="169" t="s">
        <v>1282</v>
      </c>
      <c r="AG2624" s="168" t="s">
        <v>1137</v>
      </c>
      <c r="AH2624" s="192"/>
    </row>
    <row r="2625" spans="1:34" ht="98.25" customHeight="1" x14ac:dyDescent="0.25">
      <c r="A2625" s="192"/>
      <c r="B2625" s="168" t="s">
        <v>1314</v>
      </c>
      <c r="C2625" s="168" t="s">
        <v>1583</v>
      </c>
      <c r="D2625" s="168" t="s">
        <v>1583</v>
      </c>
      <c r="E2625" s="183" t="s">
        <v>24</v>
      </c>
      <c r="F2625" s="168" t="s">
        <v>1393</v>
      </c>
      <c r="G2625" s="183" t="s">
        <v>1312</v>
      </c>
      <c r="H2625" s="168" t="s">
        <v>1584</v>
      </c>
      <c r="I2625" s="168" t="s">
        <v>1118</v>
      </c>
      <c r="J2625" s="184">
        <v>27370000</v>
      </c>
      <c r="K2625" s="185">
        <v>0</v>
      </c>
      <c r="L2625" s="168" t="s">
        <v>1585</v>
      </c>
      <c r="M2625" s="185">
        <v>0</v>
      </c>
      <c r="N2625" s="168" t="s">
        <v>1298</v>
      </c>
      <c r="O2625" s="168"/>
      <c r="P2625" s="168"/>
      <c r="Q2625" s="168"/>
      <c r="R2625" s="168"/>
      <c r="S2625" s="168"/>
      <c r="T2625" s="168"/>
      <c r="U2625" s="168"/>
      <c r="V2625" s="168"/>
      <c r="W2625" s="168" t="s">
        <v>1165</v>
      </c>
      <c r="X2625" s="183" t="s">
        <v>1160</v>
      </c>
      <c r="Y2625" s="168" t="s">
        <v>55</v>
      </c>
      <c r="Z2625" s="170">
        <v>2017011000179</v>
      </c>
      <c r="AA2625" s="170" t="s">
        <v>1238</v>
      </c>
      <c r="AB2625" s="169" t="s">
        <v>1224</v>
      </c>
      <c r="AC2625" s="169" t="s">
        <v>1280</v>
      </c>
      <c r="AD2625" s="170">
        <v>3202004</v>
      </c>
      <c r="AE2625" s="169" t="s">
        <v>1281</v>
      </c>
      <c r="AF2625" s="169" t="s">
        <v>1318</v>
      </c>
      <c r="AG2625" s="168" t="s">
        <v>1126</v>
      </c>
      <c r="AH2625" s="192"/>
    </row>
    <row r="2626" spans="1:34" ht="98.25" customHeight="1" x14ac:dyDescent="0.25">
      <c r="A2626" s="192"/>
      <c r="B2626" s="168" t="s">
        <v>1314</v>
      </c>
      <c r="C2626" s="168" t="s">
        <v>1583</v>
      </c>
      <c r="D2626" s="168" t="s">
        <v>1583</v>
      </c>
      <c r="E2626" s="183" t="s">
        <v>24</v>
      </c>
      <c r="F2626" s="168" t="s">
        <v>1393</v>
      </c>
      <c r="G2626" s="183" t="s">
        <v>1312</v>
      </c>
      <c r="H2626" s="168" t="s">
        <v>1584</v>
      </c>
      <c r="I2626" s="168" t="s">
        <v>1118</v>
      </c>
      <c r="J2626" s="184">
        <v>0</v>
      </c>
      <c r="K2626" s="185">
        <v>0</v>
      </c>
      <c r="L2626" s="168" t="s">
        <v>405</v>
      </c>
      <c r="M2626" s="185">
        <v>0</v>
      </c>
      <c r="N2626" s="168" t="s">
        <v>1298</v>
      </c>
      <c r="O2626" s="168"/>
      <c r="P2626" s="168"/>
      <c r="Q2626" s="168"/>
      <c r="R2626" s="168"/>
      <c r="S2626" s="168"/>
      <c r="T2626" s="168"/>
      <c r="U2626" s="168" t="s">
        <v>1261</v>
      </c>
      <c r="V2626" s="168" t="s">
        <v>1588</v>
      </c>
      <c r="W2626" s="168" t="s">
        <v>1165</v>
      </c>
      <c r="X2626" s="183" t="s">
        <v>1160</v>
      </c>
      <c r="Y2626" s="168" t="s">
        <v>55</v>
      </c>
      <c r="Z2626" s="170">
        <v>2017011000179</v>
      </c>
      <c r="AA2626" s="170" t="s">
        <v>1238</v>
      </c>
      <c r="AB2626" s="169" t="s">
        <v>1224</v>
      </c>
      <c r="AC2626" s="169" t="s">
        <v>1280</v>
      </c>
      <c r="AD2626" s="170">
        <v>3202004</v>
      </c>
      <c r="AE2626" s="169" t="s">
        <v>1281</v>
      </c>
      <c r="AF2626" s="169" t="s">
        <v>1372</v>
      </c>
      <c r="AG2626" s="168" t="s">
        <v>1192</v>
      </c>
      <c r="AH2626" s="192"/>
    </row>
    <row r="2627" spans="1:34" ht="98.25" customHeight="1" x14ac:dyDescent="0.25">
      <c r="A2627" s="192"/>
      <c r="B2627" s="168" t="s">
        <v>1314</v>
      </c>
      <c r="C2627" s="168" t="s">
        <v>1583</v>
      </c>
      <c r="D2627" s="168" t="s">
        <v>1583</v>
      </c>
      <c r="E2627" s="183" t="s">
        <v>24</v>
      </c>
      <c r="F2627" s="168" t="s">
        <v>1393</v>
      </c>
      <c r="G2627" s="183" t="s">
        <v>1312</v>
      </c>
      <c r="H2627" s="168" t="s">
        <v>1584</v>
      </c>
      <c r="I2627" s="168" t="s">
        <v>1118</v>
      </c>
      <c r="J2627" s="184">
        <v>45066000</v>
      </c>
      <c r="K2627" s="185">
        <v>0</v>
      </c>
      <c r="L2627" s="168" t="s">
        <v>405</v>
      </c>
      <c r="M2627" s="185">
        <v>0</v>
      </c>
      <c r="N2627" s="168" t="s">
        <v>1298</v>
      </c>
      <c r="O2627" s="168"/>
      <c r="P2627" s="168"/>
      <c r="Q2627" s="168"/>
      <c r="R2627" s="168"/>
      <c r="S2627" s="168"/>
      <c r="T2627" s="168"/>
      <c r="U2627" s="168" t="s">
        <v>1261</v>
      </c>
      <c r="V2627" s="168" t="s">
        <v>1588</v>
      </c>
      <c r="W2627" s="168" t="s">
        <v>1165</v>
      </c>
      <c r="X2627" s="183" t="s">
        <v>1160</v>
      </c>
      <c r="Y2627" s="168" t="s">
        <v>55</v>
      </c>
      <c r="Z2627" s="170">
        <v>2017011000179</v>
      </c>
      <c r="AA2627" s="170" t="s">
        <v>1238</v>
      </c>
      <c r="AB2627" s="169" t="s">
        <v>1224</v>
      </c>
      <c r="AC2627" s="169" t="s">
        <v>1280</v>
      </c>
      <c r="AD2627" s="170">
        <v>3202004</v>
      </c>
      <c r="AE2627" s="169" t="s">
        <v>1281</v>
      </c>
      <c r="AF2627" s="169" t="s">
        <v>1283</v>
      </c>
      <c r="AG2627" s="168" t="s">
        <v>1128</v>
      </c>
      <c r="AH2627" s="192"/>
    </row>
    <row r="2628" spans="1:34" ht="98.25" customHeight="1" x14ac:dyDescent="0.25">
      <c r="A2628" s="192"/>
      <c r="B2628" s="168" t="s">
        <v>1314</v>
      </c>
      <c r="C2628" s="168" t="s">
        <v>1583</v>
      </c>
      <c r="D2628" s="168" t="s">
        <v>1583</v>
      </c>
      <c r="E2628" s="183" t="s">
        <v>24</v>
      </c>
      <c r="F2628" s="168" t="s">
        <v>1393</v>
      </c>
      <c r="G2628" s="183" t="s">
        <v>1312</v>
      </c>
      <c r="H2628" s="168" t="s">
        <v>1584</v>
      </c>
      <c r="I2628" s="168" t="s">
        <v>1118</v>
      </c>
      <c r="J2628" s="184">
        <v>57478969</v>
      </c>
      <c r="K2628" s="185">
        <v>0</v>
      </c>
      <c r="L2628" s="168" t="s">
        <v>1585</v>
      </c>
      <c r="M2628" s="185">
        <v>0</v>
      </c>
      <c r="N2628" s="168" t="s">
        <v>1298</v>
      </c>
      <c r="O2628" s="168"/>
      <c r="P2628" s="168"/>
      <c r="Q2628" s="168"/>
      <c r="R2628" s="168"/>
      <c r="S2628" s="168"/>
      <c r="T2628" s="168"/>
      <c r="U2628" s="168"/>
      <c r="V2628" s="168"/>
      <c r="W2628" s="168" t="s">
        <v>1165</v>
      </c>
      <c r="X2628" s="183" t="s">
        <v>1160</v>
      </c>
      <c r="Y2628" s="168" t="s">
        <v>55</v>
      </c>
      <c r="Z2628" s="170">
        <v>2017011000179</v>
      </c>
      <c r="AA2628" s="170" t="s">
        <v>1238</v>
      </c>
      <c r="AB2628" s="169" t="s">
        <v>1224</v>
      </c>
      <c r="AC2628" s="169" t="s">
        <v>1280</v>
      </c>
      <c r="AD2628" s="170">
        <v>3202004</v>
      </c>
      <c r="AE2628" s="169" t="s">
        <v>1281</v>
      </c>
      <c r="AF2628" s="169" t="s">
        <v>1318</v>
      </c>
      <c r="AG2628" s="168" t="s">
        <v>1128</v>
      </c>
      <c r="AH2628" s="192"/>
    </row>
    <row r="2629" spans="1:34" ht="98.25" customHeight="1" x14ac:dyDescent="0.25">
      <c r="A2629" s="192"/>
      <c r="B2629" s="168" t="s">
        <v>1314</v>
      </c>
      <c r="C2629" s="168" t="s">
        <v>1583</v>
      </c>
      <c r="D2629" s="168" t="s">
        <v>1583</v>
      </c>
      <c r="E2629" s="183" t="s">
        <v>24</v>
      </c>
      <c r="F2629" s="168" t="s">
        <v>1393</v>
      </c>
      <c r="G2629" s="183" t="s">
        <v>1312</v>
      </c>
      <c r="H2629" s="168" t="s">
        <v>1584</v>
      </c>
      <c r="I2629" s="168" t="s">
        <v>1118</v>
      </c>
      <c r="J2629" s="184">
        <v>409235088</v>
      </c>
      <c r="K2629" s="185">
        <v>0</v>
      </c>
      <c r="L2629" s="168" t="s">
        <v>1585</v>
      </c>
      <c r="M2629" s="185">
        <v>0</v>
      </c>
      <c r="N2629" s="168" t="s">
        <v>1298</v>
      </c>
      <c r="O2629" s="168"/>
      <c r="P2629" s="168"/>
      <c r="Q2629" s="168"/>
      <c r="R2629" s="168"/>
      <c r="S2629" s="168"/>
      <c r="T2629" s="168"/>
      <c r="U2629" s="168"/>
      <c r="V2629" s="168"/>
      <c r="W2629" s="168" t="s">
        <v>1165</v>
      </c>
      <c r="X2629" s="183" t="s">
        <v>1160</v>
      </c>
      <c r="Y2629" s="168" t="s">
        <v>55</v>
      </c>
      <c r="Z2629" s="170">
        <v>2017011000179</v>
      </c>
      <c r="AA2629" s="170" t="s">
        <v>1238</v>
      </c>
      <c r="AB2629" s="169" t="s">
        <v>1179</v>
      </c>
      <c r="AC2629" s="169" t="s">
        <v>1235</v>
      </c>
      <c r="AD2629" s="170">
        <v>3202036</v>
      </c>
      <c r="AE2629" s="169" t="s">
        <v>1321</v>
      </c>
      <c r="AF2629" s="169" t="s">
        <v>1322</v>
      </c>
      <c r="AG2629" s="168" t="s">
        <v>1311</v>
      </c>
      <c r="AH2629" s="192"/>
    </row>
    <row r="2630" spans="1:34" ht="98.25" customHeight="1" x14ac:dyDescent="0.25">
      <c r="A2630" s="192"/>
      <c r="B2630" s="168" t="s">
        <v>1314</v>
      </c>
      <c r="C2630" s="168" t="s">
        <v>1583</v>
      </c>
      <c r="D2630" s="168" t="s">
        <v>1583</v>
      </c>
      <c r="E2630" s="183" t="s">
        <v>24</v>
      </c>
      <c r="F2630" s="168" t="s">
        <v>1393</v>
      </c>
      <c r="G2630" s="183" t="s">
        <v>1312</v>
      </c>
      <c r="H2630" s="168" t="s">
        <v>1584</v>
      </c>
      <c r="I2630" s="168" t="s">
        <v>1118</v>
      </c>
      <c r="J2630" s="184">
        <v>2500000</v>
      </c>
      <c r="K2630" s="185">
        <v>0</v>
      </c>
      <c r="L2630" s="168" t="s">
        <v>1585</v>
      </c>
      <c r="M2630" s="185">
        <v>0</v>
      </c>
      <c r="N2630" s="168" t="s">
        <v>1298</v>
      </c>
      <c r="O2630" s="168"/>
      <c r="P2630" s="168"/>
      <c r="Q2630" s="168"/>
      <c r="R2630" s="168"/>
      <c r="S2630" s="168" t="s">
        <v>1430</v>
      </c>
      <c r="T2630" s="168"/>
      <c r="U2630" s="168"/>
      <c r="V2630" s="168"/>
      <c r="W2630" s="168" t="s">
        <v>1165</v>
      </c>
      <c r="X2630" s="183" t="s">
        <v>1160</v>
      </c>
      <c r="Y2630" s="168" t="s">
        <v>55</v>
      </c>
      <c r="Z2630" s="170">
        <v>2017011000179</v>
      </c>
      <c r="AA2630" s="170" t="s">
        <v>1238</v>
      </c>
      <c r="AB2630" s="169" t="s">
        <v>1179</v>
      </c>
      <c r="AC2630" s="169" t="s">
        <v>1180</v>
      </c>
      <c r="AD2630" s="170">
        <v>3202008</v>
      </c>
      <c r="AE2630" s="169" t="s">
        <v>1181</v>
      </c>
      <c r="AF2630" s="169" t="s">
        <v>1286</v>
      </c>
      <c r="AG2630" s="168" t="s">
        <v>1126</v>
      </c>
      <c r="AH2630" s="192"/>
    </row>
    <row r="2631" spans="1:34" ht="98.25" customHeight="1" x14ac:dyDescent="0.25">
      <c r="A2631" s="192"/>
      <c r="B2631" s="168" t="s">
        <v>1314</v>
      </c>
      <c r="C2631" s="168" t="s">
        <v>1583</v>
      </c>
      <c r="D2631" s="168" t="s">
        <v>1583</v>
      </c>
      <c r="E2631" s="183" t="s">
        <v>24</v>
      </c>
      <c r="F2631" s="168" t="s">
        <v>1393</v>
      </c>
      <c r="G2631" s="183" t="s">
        <v>1312</v>
      </c>
      <c r="H2631" s="168" t="s">
        <v>1584</v>
      </c>
      <c r="I2631" s="168" t="s">
        <v>1118</v>
      </c>
      <c r="J2631" s="184">
        <v>4000000</v>
      </c>
      <c r="K2631" s="185">
        <v>0</v>
      </c>
      <c r="L2631" s="168" t="s">
        <v>1585</v>
      </c>
      <c r="M2631" s="185">
        <v>0</v>
      </c>
      <c r="N2631" s="168" t="s">
        <v>1298</v>
      </c>
      <c r="O2631" s="168"/>
      <c r="P2631" s="168"/>
      <c r="Q2631" s="168"/>
      <c r="R2631" s="168"/>
      <c r="S2631" s="168"/>
      <c r="T2631" s="168"/>
      <c r="U2631" s="168"/>
      <c r="V2631" s="168"/>
      <c r="W2631" s="168" t="s">
        <v>1165</v>
      </c>
      <c r="X2631" s="183" t="s">
        <v>1160</v>
      </c>
      <c r="Y2631" s="168" t="s">
        <v>55</v>
      </c>
      <c r="Z2631" s="170">
        <v>2017011000179</v>
      </c>
      <c r="AA2631" s="170" t="s">
        <v>1238</v>
      </c>
      <c r="AB2631" s="169" t="s">
        <v>1179</v>
      </c>
      <c r="AC2631" s="169" t="s">
        <v>1180</v>
      </c>
      <c r="AD2631" s="170">
        <v>3202008</v>
      </c>
      <c r="AE2631" s="169" t="s">
        <v>1181</v>
      </c>
      <c r="AF2631" s="169" t="s">
        <v>1240</v>
      </c>
      <c r="AG2631" s="168" t="s">
        <v>1137</v>
      </c>
      <c r="AH2631" s="192"/>
    </row>
    <row r="2632" spans="1:34" ht="98.25" customHeight="1" x14ac:dyDescent="0.25">
      <c r="A2632" s="192"/>
      <c r="B2632" s="168" t="s">
        <v>1314</v>
      </c>
      <c r="C2632" s="168" t="s">
        <v>1583</v>
      </c>
      <c r="D2632" s="168" t="s">
        <v>1583</v>
      </c>
      <c r="E2632" s="183" t="s">
        <v>24</v>
      </c>
      <c r="F2632" s="168" t="s">
        <v>1393</v>
      </c>
      <c r="G2632" s="183" t="s">
        <v>1312</v>
      </c>
      <c r="H2632" s="168" t="s">
        <v>1584</v>
      </c>
      <c r="I2632" s="168" t="s">
        <v>1118</v>
      </c>
      <c r="J2632" s="184">
        <v>5097499.38</v>
      </c>
      <c r="K2632" s="185">
        <v>0</v>
      </c>
      <c r="L2632" s="168" t="s">
        <v>1585</v>
      </c>
      <c r="M2632" s="185">
        <v>0</v>
      </c>
      <c r="N2632" s="168" t="s">
        <v>1298</v>
      </c>
      <c r="O2632" s="168" t="s">
        <v>1183</v>
      </c>
      <c r="P2632" s="168"/>
      <c r="Q2632" s="168"/>
      <c r="R2632" s="168"/>
      <c r="S2632" s="168" t="s">
        <v>1285</v>
      </c>
      <c r="T2632" s="168"/>
      <c r="U2632" s="168"/>
      <c r="V2632" s="168"/>
      <c r="W2632" s="168" t="s">
        <v>1165</v>
      </c>
      <c r="X2632" s="183" t="s">
        <v>1160</v>
      </c>
      <c r="Y2632" s="168" t="s">
        <v>55</v>
      </c>
      <c r="Z2632" s="170">
        <v>2017011000179</v>
      </c>
      <c r="AA2632" s="170" t="s">
        <v>1238</v>
      </c>
      <c r="AB2632" s="169" t="s">
        <v>1179</v>
      </c>
      <c r="AC2632" s="169" t="s">
        <v>1180</v>
      </c>
      <c r="AD2632" s="170">
        <v>3202008</v>
      </c>
      <c r="AE2632" s="169" t="s">
        <v>1181</v>
      </c>
      <c r="AF2632" s="169" t="s">
        <v>1186</v>
      </c>
      <c r="AG2632" s="168" t="s">
        <v>1192</v>
      </c>
      <c r="AH2632" s="192"/>
    </row>
    <row r="2633" spans="1:34" ht="98.25" customHeight="1" x14ac:dyDescent="0.25">
      <c r="A2633" s="192"/>
      <c r="B2633" s="168" t="s">
        <v>1314</v>
      </c>
      <c r="C2633" s="168" t="s">
        <v>1583</v>
      </c>
      <c r="D2633" s="168" t="s">
        <v>1583</v>
      </c>
      <c r="E2633" s="183" t="s">
        <v>24</v>
      </c>
      <c r="F2633" s="168" t="s">
        <v>1393</v>
      </c>
      <c r="G2633" s="183" t="s">
        <v>1312</v>
      </c>
      <c r="H2633" s="168" t="s">
        <v>1584</v>
      </c>
      <c r="I2633" s="168" t="s">
        <v>1118</v>
      </c>
      <c r="J2633" s="184">
        <v>9773375.8499999996</v>
      </c>
      <c r="K2633" s="185">
        <v>0</v>
      </c>
      <c r="L2633" s="168" t="s">
        <v>1585</v>
      </c>
      <c r="M2633" s="185">
        <v>0</v>
      </c>
      <c r="N2633" s="168" t="s">
        <v>1298</v>
      </c>
      <c r="O2633" s="168"/>
      <c r="P2633" s="168"/>
      <c r="Q2633" s="168"/>
      <c r="R2633" s="168"/>
      <c r="S2633" s="168"/>
      <c r="T2633" s="168"/>
      <c r="U2633" s="168"/>
      <c r="V2633" s="168"/>
      <c r="W2633" s="168" t="s">
        <v>1165</v>
      </c>
      <c r="X2633" s="183" t="s">
        <v>1160</v>
      </c>
      <c r="Y2633" s="168" t="s">
        <v>55</v>
      </c>
      <c r="Z2633" s="170">
        <v>2017011000179</v>
      </c>
      <c r="AA2633" s="170" t="s">
        <v>1238</v>
      </c>
      <c r="AB2633" s="169" t="s">
        <v>1179</v>
      </c>
      <c r="AC2633" s="169" t="s">
        <v>1180</v>
      </c>
      <c r="AD2633" s="170">
        <v>3202008</v>
      </c>
      <c r="AE2633" s="169" t="s">
        <v>1181</v>
      </c>
      <c r="AF2633" s="169" t="s">
        <v>1240</v>
      </c>
      <c r="AG2633" s="168" t="s">
        <v>1126</v>
      </c>
      <c r="AH2633" s="192"/>
    </row>
    <row r="2634" spans="1:34" ht="98.25" customHeight="1" x14ac:dyDescent="0.25">
      <c r="A2634" s="192"/>
      <c r="B2634" s="168" t="s">
        <v>1314</v>
      </c>
      <c r="C2634" s="168" t="s">
        <v>1583</v>
      </c>
      <c r="D2634" s="168" t="s">
        <v>1583</v>
      </c>
      <c r="E2634" s="183" t="s">
        <v>24</v>
      </c>
      <c r="F2634" s="168" t="s">
        <v>1393</v>
      </c>
      <c r="G2634" s="183" t="s">
        <v>1312</v>
      </c>
      <c r="H2634" s="168" t="s">
        <v>1584</v>
      </c>
      <c r="I2634" s="168" t="s">
        <v>1118</v>
      </c>
      <c r="J2634" s="184">
        <v>10000000</v>
      </c>
      <c r="K2634" s="185">
        <v>0</v>
      </c>
      <c r="L2634" s="168" t="s">
        <v>1585</v>
      </c>
      <c r="M2634" s="185">
        <v>0</v>
      </c>
      <c r="N2634" s="168" t="s">
        <v>1298</v>
      </c>
      <c r="O2634" s="168" t="s">
        <v>1183</v>
      </c>
      <c r="P2634" s="168"/>
      <c r="Q2634" s="168"/>
      <c r="R2634" s="168"/>
      <c r="S2634" s="168" t="s">
        <v>1430</v>
      </c>
      <c r="T2634" s="168"/>
      <c r="U2634" s="168"/>
      <c r="V2634" s="168"/>
      <c r="W2634" s="168" t="s">
        <v>1165</v>
      </c>
      <c r="X2634" s="183" t="s">
        <v>1160</v>
      </c>
      <c r="Y2634" s="168" t="s">
        <v>55</v>
      </c>
      <c r="Z2634" s="170">
        <v>2017011000179</v>
      </c>
      <c r="AA2634" s="170" t="s">
        <v>1238</v>
      </c>
      <c r="AB2634" s="169" t="s">
        <v>1179</v>
      </c>
      <c r="AC2634" s="169" t="s">
        <v>1180</v>
      </c>
      <c r="AD2634" s="170">
        <v>3202008</v>
      </c>
      <c r="AE2634" s="169" t="s">
        <v>1181</v>
      </c>
      <c r="AF2634" s="169" t="s">
        <v>1186</v>
      </c>
      <c r="AG2634" s="168" t="s">
        <v>1192</v>
      </c>
      <c r="AH2634" s="192"/>
    </row>
    <row r="2635" spans="1:34" ht="98.25" customHeight="1" x14ac:dyDescent="0.25">
      <c r="A2635" s="192"/>
      <c r="B2635" s="168" t="s">
        <v>1314</v>
      </c>
      <c r="C2635" s="168" t="s">
        <v>1583</v>
      </c>
      <c r="D2635" s="168" t="s">
        <v>1583</v>
      </c>
      <c r="E2635" s="183" t="s">
        <v>24</v>
      </c>
      <c r="F2635" s="168" t="s">
        <v>1393</v>
      </c>
      <c r="G2635" s="183" t="s">
        <v>1312</v>
      </c>
      <c r="H2635" s="168" t="s">
        <v>1584</v>
      </c>
      <c r="I2635" s="168" t="s">
        <v>1118</v>
      </c>
      <c r="J2635" s="184">
        <v>10000000</v>
      </c>
      <c r="K2635" s="185">
        <v>0</v>
      </c>
      <c r="L2635" s="168" t="s">
        <v>1585</v>
      </c>
      <c r="M2635" s="185">
        <v>0</v>
      </c>
      <c r="N2635" s="168" t="s">
        <v>1298</v>
      </c>
      <c r="O2635" s="168"/>
      <c r="P2635" s="168"/>
      <c r="Q2635" s="168"/>
      <c r="R2635" s="168"/>
      <c r="S2635" s="168"/>
      <c r="T2635" s="168"/>
      <c r="U2635" s="168"/>
      <c r="V2635" s="168"/>
      <c r="W2635" s="168" t="s">
        <v>1165</v>
      </c>
      <c r="X2635" s="183" t="s">
        <v>1160</v>
      </c>
      <c r="Y2635" s="168" t="s">
        <v>55</v>
      </c>
      <c r="Z2635" s="170">
        <v>2017011000179</v>
      </c>
      <c r="AA2635" s="170" t="s">
        <v>1238</v>
      </c>
      <c r="AB2635" s="169" t="s">
        <v>1179</v>
      </c>
      <c r="AC2635" s="169" t="s">
        <v>1180</v>
      </c>
      <c r="AD2635" s="170">
        <v>3202008</v>
      </c>
      <c r="AE2635" s="169" t="s">
        <v>1181</v>
      </c>
      <c r="AF2635" s="169" t="s">
        <v>1240</v>
      </c>
      <c r="AG2635" s="168" t="s">
        <v>1192</v>
      </c>
      <c r="AH2635" s="192"/>
    </row>
    <row r="2636" spans="1:34" ht="98.25" customHeight="1" x14ac:dyDescent="0.25">
      <c r="A2636" s="192"/>
      <c r="B2636" s="168" t="s">
        <v>1314</v>
      </c>
      <c r="C2636" s="168" t="s">
        <v>1583</v>
      </c>
      <c r="D2636" s="168" t="s">
        <v>1583</v>
      </c>
      <c r="E2636" s="183" t="s">
        <v>24</v>
      </c>
      <c r="F2636" s="168" t="s">
        <v>1393</v>
      </c>
      <c r="G2636" s="183" t="s">
        <v>1312</v>
      </c>
      <c r="H2636" s="168" t="s">
        <v>1584</v>
      </c>
      <c r="I2636" s="168" t="s">
        <v>1118</v>
      </c>
      <c r="J2636" s="184">
        <v>10000000</v>
      </c>
      <c r="K2636" s="185">
        <v>0</v>
      </c>
      <c r="L2636" s="168" t="s">
        <v>1585</v>
      </c>
      <c r="M2636" s="185">
        <v>0</v>
      </c>
      <c r="N2636" s="168" t="s">
        <v>1298</v>
      </c>
      <c r="O2636" s="168"/>
      <c r="P2636" s="168"/>
      <c r="Q2636" s="168"/>
      <c r="R2636" s="168"/>
      <c r="S2636" s="168"/>
      <c r="T2636" s="168"/>
      <c r="U2636" s="168"/>
      <c r="V2636" s="168"/>
      <c r="W2636" s="168" t="s">
        <v>1165</v>
      </c>
      <c r="X2636" s="183" t="s">
        <v>1160</v>
      </c>
      <c r="Y2636" s="168" t="s">
        <v>55</v>
      </c>
      <c r="Z2636" s="170">
        <v>2017011000179</v>
      </c>
      <c r="AA2636" s="170" t="s">
        <v>1238</v>
      </c>
      <c r="AB2636" s="169" t="s">
        <v>1179</v>
      </c>
      <c r="AC2636" s="169" t="s">
        <v>1180</v>
      </c>
      <c r="AD2636" s="170">
        <v>3202008</v>
      </c>
      <c r="AE2636" s="169" t="s">
        <v>1181</v>
      </c>
      <c r="AF2636" s="169" t="s">
        <v>1240</v>
      </c>
      <c r="AG2636" s="168" t="s">
        <v>1147</v>
      </c>
      <c r="AH2636" s="192"/>
    </row>
    <row r="2637" spans="1:34" ht="98.25" customHeight="1" x14ac:dyDescent="0.25">
      <c r="A2637" s="192"/>
      <c r="B2637" s="168" t="s">
        <v>1314</v>
      </c>
      <c r="C2637" s="168" t="s">
        <v>1583</v>
      </c>
      <c r="D2637" s="168" t="s">
        <v>1583</v>
      </c>
      <c r="E2637" s="183" t="s">
        <v>24</v>
      </c>
      <c r="F2637" s="168" t="s">
        <v>1393</v>
      </c>
      <c r="G2637" s="183" t="s">
        <v>1312</v>
      </c>
      <c r="H2637" s="168" t="s">
        <v>1584</v>
      </c>
      <c r="I2637" s="168" t="s">
        <v>1118</v>
      </c>
      <c r="J2637" s="184">
        <v>15000000</v>
      </c>
      <c r="K2637" s="185">
        <v>0</v>
      </c>
      <c r="L2637" s="168" t="s">
        <v>1585</v>
      </c>
      <c r="M2637" s="185">
        <v>0</v>
      </c>
      <c r="N2637" s="168" t="s">
        <v>1298</v>
      </c>
      <c r="O2637" s="168"/>
      <c r="P2637" s="168"/>
      <c r="Q2637" s="168"/>
      <c r="R2637" s="168"/>
      <c r="S2637" s="168"/>
      <c r="T2637" s="168"/>
      <c r="U2637" s="168"/>
      <c r="V2637" s="168"/>
      <c r="W2637" s="168" t="s">
        <v>1165</v>
      </c>
      <c r="X2637" s="183" t="s">
        <v>1160</v>
      </c>
      <c r="Y2637" s="168" t="s">
        <v>55</v>
      </c>
      <c r="Z2637" s="170">
        <v>2017011000179</v>
      </c>
      <c r="AA2637" s="170" t="s">
        <v>1238</v>
      </c>
      <c r="AB2637" s="169" t="s">
        <v>1179</v>
      </c>
      <c r="AC2637" s="169" t="s">
        <v>1180</v>
      </c>
      <c r="AD2637" s="170">
        <v>3202008</v>
      </c>
      <c r="AE2637" s="169" t="s">
        <v>1181</v>
      </c>
      <c r="AF2637" s="169" t="s">
        <v>1240</v>
      </c>
      <c r="AG2637" s="168" t="s">
        <v>1150</v>
      </c>
      <c r="AH2637" s="192"/>
    </row>
    <row r="2638" spans="1:34" ht="98.25" customHeight="1" x14ac:dyDescent="0.25">
      <c r="A2638" s="192"/>
      <c r="B2638" s="168" t="s">
        <v>1314</v>
      </c>
      <c r="C2638" s="168" t="s">
        <v>1583</v>
      </c>
      <c r="D2638" s="168" t="s">
        <v>1583</v>
      </c>
      <c r="E2638" s="183" t="s">
        <v>24</v>
      </c>
      <c r="F2638" s="168" t="s">
        <v>1393</v>
      </c>
      <c r="G2638" s="183" t="s">
        <v>1312</v>
      </c>
      <c r="H2638" s="168" t="s">
        <v>1584</v>
      </c>
      <c r="I2638" s="168" t="s">
        <v>1118</v>
      </c>
      <c r="J2638" s="184">
        <v>15955600</v>
      </c>
      <c r="K2638" s="185">
        <v>0</v>
      </c>
      <c r="L2638" s="168" t="s">
        <v>1585</v>
      </c>
      <c r="M2638" s="185">
        <v>0</v>
      </c>
      <c r="N2638" s="168" t="s">
        <v>1298</v>
      </c>
      <c r="O2638" s="168"/>
      <c r="P2638" s="168"/>
      <c r="Q2638" s="168"/>
      <c r="R2638" s="168"/>
      <c r="S2638" s="168"/>
      <c r="T2638" s="168"/>
      <c r="U2638" s="168"/>
      <c r="V2638" s="168"/>
      <c r="W2638" s="168" t="s">
        <v>1165</v>
      </c>
      <c r="X2638" s="183" t="s">
        <v>1160</v>
      </c>
      <c r="Y2638" s="168" t="s">
        <v>55</v>
      </c>
      <c r="Z2638" s="170">
        <v>2017011000179</v>
      </c>
      <c r="AA2638" s="170" t="s">
        <v>1238</v>
      </c>
      <c r="AB2638" s="169" t="s">
        <v>1179</v>
      </c>
      <c r="AC2638" s="169" t="s">
        <v>1180</v>
      </c>
      <c r="AD2638" s="170">
        <v>3202008</v>
      </c>
      <c r="AE2638" s="169" t="s">
        <v>1181</v>
      </c>
      <c r="AF2638" s="169" t="s">
        <v>1240</v>
      </c>
      <c r="AG2638" s="168" t="s">
        <v>1151</v>
      </c>
      <c r="AH2638" s="192"/>
    </row>
    <row r="2639" spans="1:34" ht="98.25" customHeight="1" x14ac:dyDescent="0.25">
      <c r="A2639" s="192"/>
      <c r="B2639" s="168" t="s">
        <v>1314</v>
      </c>
      <c r="C2639" s="168" t="s">
        <v>1583</v>
      </c>
      <c r="D2639" s="168" t="s">
        <v>1583</v>
      </c>
      <c r="E2639" s="183" t="s">
        <v>24</v>
      </c>
      <c r="F2639" s="168" t="s">
        <v>1393</v>
      </c>
      <c r="G2639" s="183" t="s">
        <v>1312</v>
      </c>
      <c r="H2639" s="168" t="s">
        <v>1584</v>
      </c>
      <c r="I2639" s="168" t="s">
        <v>1118</v>
      </c>
      <c r="J2639" s="184">
        <v>17000000</v>
      </c>
      <c r="K2639" s="185">
        <v>0</v>
      </c>
      <c r="L2639" s="168" t="s">
        <v>1585</v>
      </c>
      <c r="M2639" s="185">
        <v>0</v>
      </c>
      <c r="N2639" s="168" t="s">
        <v>1298</v>
      </c>
      <c r="O2639" s="168" t="s">
        <v>1183</v>
      </c>
      <c r="P2639" s="168"/>
      <c r="Q2639" s="168"/>
      <c r="R2639" s="168"/>
      <c r="S2639" s="168" t="s">
        <v>1430</v>
      </c>
      <c r="T2639" s="168"/>
      <c r="U2639" s="168"/>
      <c r="V2639" s="168"/>
      <c r="W2639" s="168" t="s">
        <v>1165</v>
      </c>
      <c r="X2639" s="183" t="s">
        <v>1160</v>
      </c>
      <c r="Y2639" s="168" t="s">
        <v>55</v>
      </c>
      <c r="Z2639" s="170">
        <v>2017011000179</v>
      </c>
      <c r="AA2639" s="170" t="s">
        <v>1238</v>
      </c>
      <c r="AB2639" s="169" t="s">
        <v>1179</v>
      </c>
      <c r="AC2639" s="169" t="s">
        <v>1180</v>
      </c>
      <c r="AD2639" s="170">
        <v>3202008</v>
      </c>
      <c r="AE2639" s="169" t="s">
        <v>1181</v>
      </c>
      <c r="AF2639" s="169" t="s">
        <v>1186</v>
      </c>
      <c r="AG2639" s="168" t="s">
        <v>1192</v>
      </c>
      <c r="AH2639" s="192"/>
    </row>
    <row r="2640" spans="1:34" ht="98.25" customHeight="1" x14ac:dyDescent="0.25">
      <c r="A2640" s="192"/>
      <c r="B2640" s="168" t="s">
        <v>1314</v>
      </c>
      <c r="C2640" s="168" t="s">
        <v>1583</v>
      </c>
      <c r="D2640" s="168" t="s">
        <v>1583</v>
      </c>
      <c r="E2640" s="183" t="s">
        <v>24</v>
      </c>
      <c r="F2640" s="168" t="s">
        <v>1393</v>
      </c>
      <c r="G2640" s="183" t="s">
        <v>1312</v>
      </c>
      <c r="H2640" s="168" t="s">
        <v>1584</v>
      </c>
      <c r="I2640" s="168" t="s">
        <v>1118</v>
      </c>
      <c r="J2640" s="184">
        <v>0</v>
      </c>
      <c r="K2640" s="185">
        <v>0</v>
      </c>
      <c r="L2640" s="168" t="s">
        <v>1585</v>
      </c>
      <c r="M2640" s="185">
        <v>0</v>
      </c>
      <c r="N2640" s="168" t="s">
        <v>1298</v>
      </c>
      <c r="O2640" s="168" t="s">
        <v>1183</v>
      </c>
      <c r="P2640" s="168"/>
      <c r="Q2640" s="168"/>
      <c r="R2640" s="168"/>
      <c r="S2640" s="168" t="s">
        <v>1285</v>
      </c>
      <c r="T2640" s="168"/>
      <c r="U2640" s="168"/>
      <c r="V2640" s="168"/>
      <c r="W2640" s="168" t="s">
        <v>1165</v>
      </c>
      <c r="X2640" s="183" t="s">
        <v>1160</v>
      </c>
      <c r="Y2640" s="168" t="s">
        <v>55</v>
      </c>
      <c r="Z2640" s="170">
        <v>2017011000179</v>
      </c>
      <c r="AA2640" s="170" t="s">
        <v>1238</v>
      </c>
      <c r="AB2640" s="169" t="s">
        <v>1179</v>
      </c>
      <c r="AC2640" s="169" t="s">
        <v>1180</v>
      </c>
      <c r="AD2640" s="170">
        <v>3202008</v>
      </c>
      <c r="AE2640" s="169" t="s">
        <v>1181</v>
      </c>
      <c r="AF2640" s="169" t="s">
        <v>1286</v>
      </c>
      <c r="AG2640" s="168" t="s">
        <v>1137</v>
      </c>
      <c r="AH2640" s="192"/>
    </row>
    <row r="2641" spans="1:34" ht="98.25" customHeight="1" x14ac:dyDescent="0.25">
      <c r="A2641" s="192"/>
      <c r="B2641" s="168" t="s">
        <v>1314</v>
      </c>
      <c r="C2641" s="168" t="s">
        <v>1583</v>
      </c>
      <c r="D2641" s="168" t="s">
        <v>1583</v>
      </c>
      <c r="E2641" s="183" t="s">
        <v>24</v>
      </c>
      <c r="F2641" s="168" t="s">
        <v>1393</v>
      </c>
      <c r="G2641" s="183" t="s">
        <v>1312</v>
      </c>
      <c r="H2641" s="168" t="s">
        <v>1584</v>
      </c>
      <c r="I2641" s="168" t="s">
        <v>1118</v>
      </c>
      <c r="J2641" s="184">
        <v>24500000</v>
      </c>
      <c r="K2641" s="185">
        <v>0</v>
      </c>
      <c r="L2641" s="168" t="s">
        <v>1585</v>
      </c>
      <c r="M2641" s="185">
        <v>0</v>
      </c>
      <c r="N2641" s="168" t="s">
        <v>1298</v>
      </c>
      <c r="O2641" s="168" t="s">
        <v>1183</v>
      </c>
      <c r="P2641" s="168"/>
      <c r="Q2641" s="168"/>
      <c r="R2641" s="168"/>
      <c r="S2641" s="168" t="s">
        <v>1285</v>
      </c>
      <c r="T2641" s="168"/>
      <c r="U2641" s="168"/>
      <c r="V2641" s="168"/>
      <c r="W2641" s="168" t="s">
        <v>1165</v>
      </c>
      <c r="X2641" s="183" t="s">
        <v>1160</v>
      </c>
      <c r="Y2641" s="168" t="s">
        <v>55</v>
      </c>
      <c r="Z2641" s="170">
        <v>2017011000179</v>
      </c>
      <c r="AA2641" s="170" t="s">
        <v>1238</v>
      </c>
      <c r="AB2641" s="169" t="s">
        <v>1179</v>
      </c>
      <c r="AC2641" s="169" t="s">
        <v>1180</v>
      </c>
      <c r="AD2641" s="170">
        <v>3202008</v>
      </c>
      <c r="AE2641" s="169" t="s">
        <v>1181</v>
      </c>
      <c r="AF2641" s="169" t="s">
        <v>1186</v>
      </c>
      <c r="AG2641" s="168" t="s">
        <v>1137</v>
      </c>
      <c r="AH2641" s="192"/>
    </row>
    <row r="2642" spans="1:34" ht="98.25" customHeight="1" x14ac:dyDescent="0.25">
      <c r="A2642" s="192"/>
      <c r="B2642" s="168" t="s">
        <v>1314</v>
      </c>
      <c r="C2642" s="168" t="s">
        <v>1583</v>
      </c>
      <c r="D2642" s="168" t="s">
        <v>1583</v>
      </c>
      <c r="E2642" s="183" t="s">
        <v>24</v>
      </c>
      <c r="F2642" s="168" t="s">
        <v>1393</v>
      </c>
      <c r="G2642" s="183" t="s">
        <v>1312</v>
      </c>
      <c r="H2642" s="168" t="s">
        <v>1584</v>
      </c>
      <c r="I2642" s="168" t="s">
        <v>1118</v>
      </c>
      <c r="J2642" s="184">
        <v>24640000</v>
      </c>
      <c r="K2642" s="185">
        <v>0</v>
      </c>
      <c r="L2642" s="168" t="s">
        <v>1585</v>
      </c>
      <c r="M2642" s="185">
        <v>0</v>
      </c>
      <c r="N2642" s="168" t="s">
        <v>1298</v>
      </c>
      <c r="O2642" s="168"/>
      <c r="P2642" s="168"/>
      <c r="Q2642" s="168"/>
      <c r="R2642" s="168"/>
      <c r="S2642" s="168"/>
      <c r="T2642" s="168"/>
      <c r="U2642" s="168"/>
      <c r="V2642" s="168"/>
      <c r="W2642" s="168" t="s">
        <v>1165</v>
      </c>
      <c r="X2642" s="183" t="s">
        <v>1160</v>
      </c>
      <c r="Y2642" s="168" t="s">
        <v>55</v>
      </c>
      <c r="Z2642" s="170">
        <v>2017011000179</v>
      </c>
      <c r="AA2642" s="170" t="s">
        <v>1238</v>
      </c>
      <c r="AB2642" s="169" t="s">
        <v>1179</v>
      </c>
      <c r="AC2642" s="169" t="s">
        <v>1180</v>
      </c>
      <c r="AD2642" s="170">
        <v>3202008</v>
      </c>
      <c r="AE2642" s="169" t="s">
        <v>1181</v>
      </c>
      <c r="AF2642" s="169" t="s">
        <v>1240</v>
      </c>
      <c r="AG2642" s="168" t="s">
        <v>1126</v>
      </c>
      <c r="AH2642" s="192"/>
    </row>
    <row r="2643" spans="1:34" ht="98.25" customHeight="1" x14ac:dyDescent="0.25">
      <c r="A2643" s="192"/>
      <c r="B2643" s="168" t="s">
        <v>1314</v>
      </c>
      <c r="C2643" s="168" t="s">
        <v>1583</v>
      </c>
      <c r="D2643" s="168" t="s">
        <v>1583</v>
      </c>
      <c r="E2643" s="183" t="s">
        <v>24</v>
      </c>
      <c r="F2643" s="168" t="s">
        <v>1393</v>
      </c>
      <c r="G2643" s="183" t="s">
        <v>1312</v>
      </c>
      <c r="H2643" s="168" t="s">
        <v>1584</v>
      </c>
      <c r="I2643" s="168" t="s">
        <v>1118</v>
      </c>
      <c r="J2643" s="184">
        <v>30000000</v>
      </c>
      <c r="K2643" s="185">
        <v>0</v>
      </c>
      <c r="L2643" s="168" t="s">
        <v>1585</v>
      </c>
      <c r="M2643" s="185">
        <v>0</v>
      </c>
      <c r="N2643" s="168" t="s">
        <v>1298</v>
      </c>
      <c r="O2643" s="168"/>
      <c r="P2643" s="168"/>
      <c r="Q2643" s="168"/>
      <c r="R2643" s="168"/>
      <c r="S2643" s="168"/>
      <c r="T2643" s="168"/>
      <c r="U2643" s="168"/>
      <c r="V2643" s="168"/>
      <c r="W2643" s="168" t="s">
        <v>1165</v>
      </c>
      <c r="X2643" s="183" t="s">
        <v>1160</v>
      </c>
      <c r="Y2643" s="168" t="s">
        <v>55</v>
      </c>
      <c r="Z2643" s="170">
        <v>2017011000179</v>
      </c>
      <c r="AA2643" s="170" t="s">
        <v>1238</v>
      </c>
      <c r="AB2643" s="169" t="s">
        <v>1179</v>
      </c>
      <c r="AC2643" s="169" t="s">
        <v>1180</v>
      </c>
      <c r="AD2643" s="170">
        <v>3202008</v>
      </c>
      <c r="AE2643" s="169" t="s">
        <v>1181</v>
      </c>
      <c r="AF2643" s="169" t="s">
        <v>1240</v>
      </c>
      <c r="AG2643" s="168" t="s">
        <v>1128</v>
      </c>
      <c r="AH2643" s="192"/>
    </row>
    <row r="2644" spans="1:34" ht="98.25" customHeight="1" x14ac:dyDescent="0.25">
      <c r="A2644" s="192"/>
      <c r="B2644" s="168" t="s">
        <v>1314</v>
      </c>
      <c r="C2644" s="168" t="s">
        <v>1583</v>
      </c>
      <c r="D2644" s="168" t="s">
        <v>1583</v>
      </c>
      <c r="E2644" s="183" t="s">
        <v>24</v>
      </c>
      <c r="F2644" s="168" t="s">
        <v>1393</v>
      </c>
      <c r="G2644" s="183" t="s">
        <v>1312</v>
      </c>
      <c r="H2644" s="168" t="s">
        <v>1584</v>
      </c>
      <c r="I2644" s="168" t="s">
        <v>1118</v>
      </c>
      <c r="J2644" s="184">
        <v>31220000</v>
      </c>
      <c r="K2644" s="185">
        <v>0</v>
      </c>
      <c r="L2644" s="168" t="s">
        <v>1585</v>
      </c>
      <c r="M2644" s="185">
        <v>0</v>
      </c>
      <c r="N2644" s="168" t="s">
        <v>1298</v>
      </c>
      <c r="O2644" s="168" t="s">
        <v>1183</v>
      </c>
      <c r="P2644" s="168"/>
      <c r="Q2644" s="168"/>
      <c r="R2644" s="168"/>
      <c r="S2644" s="168" t="s">
        <v>1430</v>
      </c>
      <c r="T2644" s="168"/>
      <c r="U2644" s="168"/>
      <c r="V2644" s="168"/>
      <c r="W2644" s="168" t="s">
        <v>1165</v>
      </c>
      <c r="X2644" s="183" t="s">
        <v>1160</v>
      </c>
      <c r="Y2644" s="168" t="s">
        <v>55</v>
      </c>
      <c r="Z2644" s="170">
        <v>2017011000179</v>
      </c>
      <c r="AA2644" s="170" t="s">
        <v>1238</v>
      </c>
      <c r="AB2644" s="169" t="s">
        <v>1179</v>
      </c>
      <c r="AC2644" s="169" t="s">
        <v>1180</v>
      </c>
      <c r="AD2644" s="170">
        <v>3202008</v>
      </c>
      <c r="AE2644" s="169" t="s">
        <v>1181</v>
      </c>
      <c r="AF2644" s="169" t="s">
        <v>1186</v>
      </c>
      <c r="AG2644" s="168" t="s">
        <v>1126</v>
      </c>
      <c r="AH2644" s="192"/>
    </row>
    <row r="2645" spans="1:34" ht="98.25" customHeight="1" x14ac:dyDescent="0.25">
      <c r="A2645" s="192"/>
      <c r="B2645" s="168" t="s">
        <v>1314</v>
      </c>
      <c r="C2645" s="168" t="s">
        <v>1583</v>
      </c>
      <c r="D2645" s="168" t="s">
        <v>1583</v>
      </c>
      <c r="E2645" s="183" t="s">
        <v>24</v>
      </c>
      <c r="F2645" s="168" t="s">
        <v>1393</v>
      </c>
      <c r="G2645" s="183" t="s">
        <v>1312</v>
      </c>
      <c r="H2645" s="168" t="s">
        <v>1584</v>
      </c>
      <c r="I2645" s="168" t="s">
        <v>1118</v>
      </c>
      <c r="J2645" s="184">
        <v>32338000</v>
      </c>
      <c r="K2645" s="185">
        <v>0</v>
      </c>
      <c r="L2645" s="168" t="s">
        <v>1585</v>
      </c>
      <c r="M2645" s="185">
        <v>0</v>
      </c>
      <c r="N2645" s="168" t="s">
        <v>1298</v>
      </c>
      <c r="O2645" s="168"/>
      <c r="P2645" s="168"/>
      <c r="Q2645" s="168"/>
      <c r="R2645" s="168"/>
      <c r="S2645" s="168"/>
      <c r="T2645" s="168"/>
      <c r="U2645" s="168"/>
      <c r="V2645" s="168"/>
      <c r="W2645" s="168" t="s">
        <v>1165</v>
      </c>
      <c r="X2645" s="183" t="s">
        <v>1160</v>
      </c>
      <c r="Y2645" s="168" t="s">
        <v>55</v>
      </c>
      <c r="Z2645" s="170">
        <v>2017011000179</v>
      </c>
      <c r="AA2645" s="170" t="s">
        <v>1238</v>
      </c>
      <c r="AB2645" s="169" t="s">
        <v>1179</v>
      </c>
      <c r="AC2645" s="169" t="s">
        <v>1180</v>
      </c>
      <c r="AD2645" s="170">
        <v>3202008</v>
      </c>
      <c r="AE2645" s="169" t="s">
        <v>1181</v>
      </c>
      <c r="AF2645" s="169" t="s">
        <v>1240</v>
      </c>
      <c r="AG2645" s="168" t="s">
        <v>1128</v>
      </c>
      <c r="AH2645" s="192"/>
    </row>
    <row r="2646" spans="1:34" ht="98.25" customHeight="1" x14ac:dyDescent="0.25">
      <c r="A2646" s="192"/>
      <c r="B2646" s="168" t="s">
        <v>1314</v>
      </c>
      <c r="C2646" s="168" t="s">
        <v>1583</v>
      </c>
      <c r="D2646" s="168" t="s">
        <v>1583</v>
      </c>
      <c r="E2646" s="183" t="s">
        <v>24</v>
      </c>
      <c r="F2646" s="168" t="s">
        <v>1393</v>
      </c>
      <c r="G2646" s="183" t="s">
        <v>1312</v>
      </c>
      <c r="H2646" s="168" t="s">
        <v>1584</v>
      </c>
      <c r="I2646" s="168" t="s">
        <v>1118</v>
      </c>
      <c r="J2646" s="184">
        <v>40651000.003333338</v>
      </c>
      <c r="K2646" s="185">
        <v>0</v>
      </c>
      <c r="L2646" s="168" t="s">
        <v>1585</v>
      </c>
      <c r="M2646" s="185">
        <v>0</v>
      </c>
      <c r="N2646" s="168" t="s">
        <v>1298</v>
      </c>
      <c r="O2646" s="168"/>
      <c r="P2646" s="168"/>
      <c r="Q2646" s="168"/>
      <c r="R2646" s="168"/>
      <c r="S2646" s="168"/>
      <c r="T2646" s="168"/>
      <c r="U2646" s="168"/>
      <c r="V2646" s="168"/>
      <c r="W2646" s="168" t="s">
        <v>1165</v>
      </c>
      <c r="X2646" s="183" t="s">
        <v>1160</v>
      </c>
      <c r="Y2646" s="168" t="s">
        <v>55</v>
      </c>
      <c r="Z2646" s="170">
        <v>2017011000179</v>
      </c>
      <c r="AA2646" s="170" t="s">
        <v>1238</v>
      </c>
      <c r="AB2646" s="169" t="s">
        <v>1179</v>
      </c>
      <c r="AC2646" s="169" t="s">
        <v>1180</v>
      </c>
      <c r="AD2646" s="170">
        <v>3202008</v>
      </c>
      <c r="AE2646" s="169" t="s">
        <v>1181</v>
      </c>
      <c r="AF2646" s="169" t="s">
        <v>1240</v>
      </c>
      <c r="AG2646" s="168" t="s">
        <v>1128</v>
      </c>
      <c r="AH2646" s="192"/>
    </row>
    <row r="2647" spans="1:34" ht="98.25" customHeight="1" x14ac:dyDescent="0.25">
      <c r="A2647" s="192"/>
      <c r="B2647" s="168" t="s">
        <v>1314</v>
      </c>
      <c r="C2647" s="168" t="s">
        <v>1583</v>
      </c>
      <c r="D2647" s="168" t="s">
        <v>1583</v>
      </c>
      <c r="E2647" s="183" t="s">
        <v>24</v>
      </c>
      <c r="F2647" s="168" t="s">
        <v>1393</v>
      </c>
      <c r="G2647" s="183" t="s">
        <v>1312</v>
      </c>
      <c r="H2647" s="168" t="s">
        <v>1584</v>
      </c>
      <c r="I2647" s="168" t="s">
        <v>1118</v>
      </c>
      <c r="J2647" s="184">
        <v>65740000</v>
      </c>
      <c r="K2647" s="185">
        <v>0</v>
      </c>
      <c r="L2647" s="168" t="s">
        <v>1585</v>
      </c>
      <c r="M2647" s="185">
        <v>0</v>
      </c>
      <c r="N2647" s="168" t="s">
        <v>1298</v>
      </c>
      <c r="O2647" s="168" t="s">
        <v>1183</v>
      </c>
      <c r="P2647" s="168"/>
      <c r="Q2647" s="168"/>
      <c r="R2647" s="168"/>
      <c r="S2647" s="168" t="s">
        <v>1430</v>
      </c>
      <c r="T2647" s="168"/>
      <c r="U2647" s="168"/>
      <c r="V2647" s="168"/>
      <c r="W2647" s="168" t="s">
        <v>1165</v>
      </c>
      <c r="X2647" s="183" t="s">
        <v>1160</v>
      </c>
      <c r="Y2647" s="168" t="s">
        <v>55</v>
      </c>
      <c r="Z2647" s="170">
        <v>2017011000179</v>
      </c>
      <c r="AA2647" s="170" t="s">
        <v>1238</v>
      </c>
      <c r="AB2647" s="169" t="s">
        <v>1179</v>
      </c>
      <c r="AC2647" s="169" t="s">
        <v>1180</v>
      </c>
      <c r="AD2647" s="170">
        <v>3202008</v>
      </c>
      <c r="AE2647" s="169" t="s">
        <v>1181</v>
      </c>
      <c r="AF2647" s="169" t="s">
        <v>1286</v>
      </c>
      <c r="AG2647" s="168" t="s">
        <v>1128</v>
      </c>
      <c r="AH2647" s="192"/>
    </row>
    <row r="2648" spans="1:34" ht="98.25" customHeight="1" x14ac:dyDescent="0.25">
      <c r="A2648" s="192"/>
      <c r="B2648" s="168" t="s">
        <v>1314</v>
      </c>
      <c r="C2648" s="168" t="s">
        <v>1583</v>
      </c>
      <c r="D2648" s="168" t="s">
        <v>1583</v>
      </c>
      <c r="E2648" s="183" t="s">
        <v>24</v>
      </c>
      <c r="F2648" s="168" t="s">
        <v>1393</v>
      </c>
      <c r="G2648" s="183" t="s">
        <v>1312</v>
      </c>
      <c r="H2648" s="168" t="s">
        <v>1584</v>
      </c>
      <c r="I2648" s="168" t="s">
        <v>1118</v>
      </c>
      <c r="J2648" s="184">
        <v>135596133</v>
      </c>
      <c r="K2648" s="185">
        <v>62986979</v>
      </c>
      <c r="L2648" s="168" t="s">
        <v>1562</v>
      </c>
      <c r="M2648" s="185">
        <v>0</v>
      </c>
      <c r="N2648" s="168" t="s">
        <v>1298</v>
      </c>
      <c r="O2648" s="168"/>
      <c r="P2648" s="168"/>
      <c r="Q2648" s="168"/>
      <c r="R2648" s="168"/>
      <c r="S2648" s="168"/>
      <c r="T2648" s="168"/>
      <c r="U2648" s="168"/>
      <c r="V2648" s="168"/>
      <c r="W2648" s="168" t="s">
        <v>1165</v>
      </c>
      <c r="X2648" s="183" t="s">
        <v>1160</v>
      </c>
      <c r="Y2648" s="168" t="s">
        <v>55</v>
      </c>
      <c r="Z2648" s="170">
        <v>2017011000179</v>
      </c>
      <c r="AA2648" s="170" t="s">
        <v>1238</v>
      </c>
      <c r="AB2648" s="169" t="s">
        <v>1179</v>
      </c>
      <c r="AC2648" s="169" t="s">
        <v>1180</v>
      </c>
      <c r="AD2648" s="170">
        <v>3202008</v>
      </c>
      <c r="AE2648" s="169" t="s">
        <v>1181</v>
      </c>
      <c r="AF2648" s="169" t="s">
        <v>1240</v>
      </c>
      <c r="AG2648" s="168" t="s">
        <v>1128</v>
      </c>
      <c r="AH2648" s="192"/>
    </row>
    <row r="2649" spans="1:34" ht="98.25" customHeight="1" x14ac:dyDescent="0.25">
      <c r="A2649" s="192"/>
      <c r="B2649" s="168" t="s">
        <v>1314</v>
      </c>
      <c r="C2649" s="168" t="s">
        <v>1583</v>
      </c>
      <c r="D2649" s="168" t="s">
        <v>1583</v>
      </c>
      <c r="E2649" s="183" t="s">
        <v>24</v>
      </c>
      <c r="F2649" s="168" t="s">
        <v>1116</v>
      </c>
      <c r="G2649" s="183" t="s">
        <v>1158</v>
      </c>
      <c r="H2649" s="168" t="s">
        <v>1117</v>
      </c>
      <c r="I2649" s="168" t="s">
        <v>1118</v>
      </c>
      <c r="J2649" s="184">
        <v>15000000</v>
      </c>
      <c r="K2649" s="185">
        <v>0</v>
      </c>
      <c r="L2649" s="168" t="s">
        <v>1585</v>
      </c>
      <c r="M2649" s="185">
        <v>10454500</v>
      </c>
      <c r="N2649" s="168" t="s">
        <v>1591</v>
      </c>
      <c r="O2649" s="168"/>
      <c r="P2649" s="168"/>
      <c r="Q2649" s="168"/>
      <c r="R2649" s="168"/>
      <c r="S2649" s="168"/>
      <c r="T2649" s="168"/>
      <c r="U2649" s="168"/>
      <c r="V2649" s="168"/>
      <c r="W2649" s="168" t="s">
        <v>1119</v>
      </c>
      <c r="X2649" s="183" t="s">
        <v>1160</v>
      </c>
      <c r="Y2649" s="168" t="s">
        <v>363</v>
      </c>
      <c r="Z2649" s="170">
        <v>2019011000081</v>
      </c>
      <c r="AA2649" s="170" t="s">
        <v>1161</v>
      </c>
      <c r="AB2649" s="169" t="s">
        <v>1120</v>
      </c>
      <c r="AC2649" s="169" t="s">
        <v>606</v>
      </c>
      <c r="AD2649" s="170">
        <v>3299060</v>
      </c>
      <c r="AE2649" s="169" t="s">
        <v>1135</v>
      </c>
      <c r="AF2649" s="169" t="s">
        <v>607</v>
      </c>
      <c r="AG2649" s="168" t="s">
        <v>1150</v>
      </c>
      <c r="AH2649" s="192"/>
    </row>
    <row r="2650" spans="1:34" ht="98.25" customHeight="1" x14ac:dyDescent="0.25">
      <c r="A2650" s="192"/>
      <c r="B2650" s="168" t="s">
        <v>1420</v>
      </c>
      <c r="C2650" s="168" t="s">
        <v>1583</v>
      </c>
      <c r="D2650" s="168" t="s">
        <v>1583</v>
      </c>
      <c r="E2650" s="183" t="s">
        <v>24</v>
      </c>
      <c r="F2650" s="168" t="s">
        <v>1152</v>
      </c>
      <c r="G2650" s="183" t="s">
        <v>1158</v>
      </c>
      <c r="H2650" s="168" t="s">
        <v>1320</v>
      </c>
      <c r="I2650" s="168" t="s">
        <v>1118</v>
      </c>
      <c r="J2650" s="186">
        <v>25500000</v>
      </c>
      <c r="K2650" s="185">
        <v>0</v>
      </c>
      <c r="L2650" s="168" t="s">
        <v>61</v>
      </c>
      <c r="M2650" s="185">
        <v>0</v>
      </c>
      <c r="N2650" s="168" t="s">
        <v>61</v>
      </c>
      <c r="O2650" s="168" t="s">
        <v>1159</v>
      </c>
      <c r="P2650" s="168" t="s">
        <v>1159</v>
      </c>
      <c r="Q2650" s="168" t="s">
        <v>1159</v>
      </c>
      <c r="R2650" s="168" t="s">
        <v>1159</v>
      </c>
      <c r="S2650" s="168" t="s">
        <v>1159</v>
      </c>
      <c r="T2650" s="168" t="s">
        <v>1159</v>
      </c>
      <c r="U2650" s="168" t="s">
        <v>1159</v>
      </c>
      <c r="V2650" s="168" t="s">
        <v>1159</v>
      </c>
      <c r="W2650" s="168" t="s">
        <v>1165</v>
      </c>
      <c r="X2650" s="183" t="s">
        <v>1160</v>
      </c>
      <c r="Y2650" s="168" t="s">
        <v>55</v>
      </c>
      <c r="Z2650" s="170">
        <v>2017011000179</v>
      </c>
      <c r="AA2650" s="170" t="s">
        <v>1238</v>
      </c>
      <c r="AB2650" s="169" t="s">
        <v>1224</v>
      </c>
      <c r="AC2650" s="169" t="s">
        <v>1225</v>
      </c>
      <c r="AD2650" s="170">
        <v>3202010</v>
      </c>
      <c r="AE2650" s="169" t="s">
        <v>1226</v>
      </c>
      <c r="AF2650" s="169" t="s">
        <v>1227</v>
      </c>
      <c r="AG2650" s="168" t="s">
        <v>1128</v>
      </c>
      <c r="AH2650" s="192"/>
    </row>
    <row r="2651" spans="1:34" ht="98.25" customHeight="1" x14ac:dyDescent="0.25">
      <c r="A2651" s="192"/>
      <c r="B2651" s="168" t="s">
        <v>1420</v>
      </c>
      <c r="C2651" s="168" t="s">
        <v>1583</v>
      </c>
      <c r="D2651" s="168" t="s">
        <v>1583</v>
      </c>
      <c r="E2651" s="183" t="s">
        <v>24</v>
      </c>
      <c r="F2651" s="168" t="s">
        <v>1152</v>
      </c>
      <c r="G2651" s="183" t="s">
        <v>1158</v>
      </c>
      <c r="H2651" s="168" t="s">
        <v>1320</v>
      </c>
      <c r="I2651" s="168" t="s">
        <v>1118</v>
      </c>
      <c r="J2651" s="186">
        <v>25500000</v>
      </c>
      <c r="K2651" s="185"/>
      <c r="L2651" s="168" t="s">
        <v>61</v>
      </c>
      <c r="M2651" s="185"/>
      <c r="N2651" s="168" t="s">
        <v>61</v>
      </c>
      <c r="O2651" s="168"/>
      <c r="P2651" s="168"/>
      <c r="Q2651" s="168"/>
      <c r="R2651" s="168"/>
      <c r="S2651" s="168"/>
      <c r="T2651" s="168"/>
      <c r="U2651" s="168"/>
      <c r="V2651" s="168"/>
      <c r="W2651" s="168" t="s">
        <v>1165</v>
      </c>
      <c r="X2651" s="183" t="s">
        <v>1160</v>
      </c>
      <c r="Y2651" s="168" t="s">
        <v>55</v>
      </c>
      <c r="Z2651" s="170">
        <v>2017011000179</v>
      </c>
      <c r="AA2651" s="170" t="s">
        <v>1238</v>
      </c>
      <c r="AB2651" s="169" t="s">
        <v>1224</v>
      </c>
      <c r="AC2651" s="169" t="s">
        <v>1225</v>
      </c>
      <c r="AD2651" s="170">
        <v>3202010</v>
      </c>
      <c r="AE2651" s="169" t="s">
        <v>1226</v>
      </c>
      <c r="AF2651" s="169" t="s">
        <v>1227</v>
      </c>
      <c r="AG2651" s="168" t="s">
        <v>1128</v>
      </c>
      <c r="AH2651" s="192"/>
    </row>
    <row r="2652" spans="1:34" ht="98.25" customHeight="1" x14ac:dyDescent="0.25">
      <c r="A2652" s="192"/>
      <c r="B2652" s="168" t="s">
        <v>1420</v>
      </c>
      <c r="C2652" s="168" t="s">
        <v>1583</v>
      </c>
      <c r="D2652" s="168" t="s">
        <v>1583</v>
      </c>
      <c r="E2652" s="183" t="s">
        <v>24</v>
      </c>
      <c r="F2652" s="168" t="s">
        <v>1152</v>
      </c>
      <c r="G2652" s="183" t="s">
        <v>1158</v>
      </c>
      <c r="H2652" s="168" t="s">
        <v>1320</v>
      </c>
      <c r="I2652" s="168" t="s">
        <v>1118</v>
      </c>
      <c r="J2652" s="186">
        <v>12000000</v>
      </c>
      <c r="K2652" s="185">
        <v>0</v>
      </c>
      <c r="L2652" s="168" t="s">
        <v>61</v>
      </c>
      <c r="M2652" s="185">
        <v>0</v>
      </c>
      <c r="N2652" s="168" t="s">
        <v>61</v>
      </c>
      <c r="O2652" s="168"/>
      <c r="P2652" s="168"/>
      <c r="Q2652" s="168"/>
      <c r="R2652" s="168"/>
      <c r="S2652" s="168"/>
      <c r="T2652" s="168"/>
      <c r="U2652" s="168"/>
      <c r="V2652" s="168"/>
      <c r="W2652" s="168" t="s">
        <v>1165</v>
      </c>
      <c r="X2652" s="183" t="s">
        <v>1160</v>
      </c>
      <c r="Y2652" s="168" t="s">
        <v>55</v>
      </c>
      <c r="Z2652" s="170">
        <v>2017011000179</v>
      </c>
      <c r="AA2652" s="170" t="s">
        <v>1238</v>
      </c>
      <c r="AB2652" s="169" t="s">
        <v>1166</v>
      </c>
      <c r="AC2652" s="169" t="s">
        <v>1269</v>
      </c>
      <c r="AD2652" s="170">
        <v>3202005</v>
      </c>
      <c r="AE2652" s="169" t="s">
        <v>1270</v>
      </c>
      <c r="AF2652" s="169" t="s">
        <v>1272</v>
      </c>
      <c r="AG2652" s="168" t="s">
        <v>1128</v>
      </c>
      <c r="AH2652" s="192"/>
    </row>
    <row r="2653" spans="1:34" ht="98.25" customHeight="1" x14ac:dyDescent="0.25">
      <c r="A2653" s="192"/>
      <c r="B2653" s="168" t="s">
        <v>1420</v>
      </c>
      <c r="C2653" s="168" t="s">
        <v>1583</v>
      </c>
      <c r="D2653" s="168" t="s">
        <v>1583</v>
      </c>
      <c r="E2653" s="183" t="s">
        <v>24</v>
      </c>
      <c r="F2653" s="168" t="s">
        <v>1152</v>
      </c>
      <c r="G2653" s="183" t="s">
        <v>1158</v>
      </c>
      <c r="H2653" s="168" t="s">
        <v>1320</v>
      </c>
      <c r="I2653" s="168" t="s">
        <v>1118</v>
      </c>
      <c r="J2653" s="186">
        <v>61000000</v>
      </c>
      <c r="K2653" s="185">
        <v>0</v>
      </c>
      <c r="L2653" s="168" t="s">
        <v>61</v>
      </c>
      <c r="M2653" s="185">
        <v>0</v>
      </c>
      <c r="N2653" s="168" t="s">
        <v>61</v>
      </c>
      <c r="O2653" s="168"/>
      <c r="P2653" s="168"/>
      <c r="Q2653" s="168"/>
      <c r="R2653" s="168"/>
      <c r="S2653" s="168"/>
      <c r="T2653" s="168"/>
      <c r="U2653" s="168"/>
      <c r="V2653" s="168"/>
      <c r="W2653" s="168" t="s">
        <v>1165</v>
      </c>
      <c r="X2653" s="183" t="s">
        <v>1160</v>
      </c>
      <c r="Y2653" s="168" t="s">
        <v>55</v>
      </c>
      <c r="Z2653" s="170">
        <v>2017011000179</v>
      </c>
      <c r="AA2653" s="170" t="s">
        <v>1238</v>
      </c>
      <c r="AB2653" s="169" t="s">
        <v>1166</v>
      </c>
      <c r="AC2653" s="169" t="s">
        <v>1167</v>
      </c>
      <c r="AD2653" s="170">
        <v>3202032</v>
      </c>
      <c r="AE2653" s="169" t="s">
        <v>1217</v>
      </c>
      <c r="AF2653" s="169" t="s">
        <v>1289</v>
      </c>
      <c r="AG2653" s="168" t="s">
        <v>1126</v>
      </c>
      <c r="AH2653" s="192"/>
    </row>
    <row r="2654" spans="1:34" ht="98.25" customHeight="1" x14ac:dyDescent="0.25">
      <c r="A2654" s="192"/>
      <c r="B2654" s="168" t="s">
        <v>1314</v>
      </c>
      <c r="C2654" s="168" t="s">
        <v>1583</v>
      </c>
      <c r="D2654" s="168" t="s">
        <v>1583</v>
      </c>
      <c r="E2654" s="183" t="s">
        <v>24</v>
      </c>
      <c r="F2654" s="168" t="s">
        <v>1393</v>
      </c>
      <c r="G2654" s="183" t="s">
        <v>1312</v>
      </c>
      <c r="H2654" s="168" t="s">
        <v>1584</v>
      </c>
      <c r="I2654" s="168" t="s">
        <v>1118</v>
      </c>
      <c r="J2654" s="186">
        <v>45000000</v>
      </c>
      <c r="K2654" s="185"/>
      <c r="L2654" s="168" t="s">
        <v>1159</v>
      </c>
      <c r="M2654" s="185" t="s">
        <v>1159</v>
      </c>
      <c r="N2654" s="168" t="s">
        <v>1159</v>
      </c>
      <c r="O2654" s="168" t="s">
        <v>1159</v>
      </c>
      <c r="P2654" s="168" t="s">
        <v>1159</v>
      </c>
      <c r="Q2654" s="168" t="s">
        <v>1159</v>
      </c>
      <c r="R2654" s="168" t="s">
        <v>1159</v>
      </c>
      <c r="S2654" s="168" t="s">
        <v>1159</v>
      </c>
      <c r="T2654" s="168" t="s">
        <v>1159</v>
      </c>
      <c r="U2654" s="168" t="s">
        <v>1159</v>
      </c>
      <c r="V2654" s="168" t="s">
        <v>1159</v>
      </c>
      <c r="W2654" s="168" t="s">
        <v>1165</v>
      </c>
      <c r="X2654" s="183" t="s">
        <v>1160</v>
      </c>
      <c r="Y2654" s="168" t="s">
        <v>55</v>
      </c>
      <c r="Z2654" s="170">
        <v>2017011000179</v>
      </c>
      <c r="AA2654" s="170" t="s">
        <v>1238</v>
      </c>
      <c r="AB2654" s="169" t="s">
        <v>1166</v>
      </c>
      <c r="AC2654" s="169" t="s">
        <v>1167</v>
      </c>
      <c r="AD2654" s="170">
        <v>3202032</v>
      </c>
      <c r="AE2654" s="169" t="s">
        <v>1217</v>
      </c>
      <c r="AF2654" s="169" t="s">
        <v>1218</v>
      </c>
      <c r="AG2654" s="168" t="s">
        <v>1192</v>
      </c>
      <c r="AH2654" s="192"/>
    </row>
    <row r="2655" spans="1:34" ht="98.25" customHeight="1" x14ac:dyDescent="0.25">
      <c r="A2655" s="192"/>
      <c r="B2655" s="168" t="s">
        <v>1314</v>
      </c>
      <c r="C2655" s="168" t="s">
        <v>1583</v>
      </c>
      <c r="D2655" s="168" t="s">
        <v>1583</v>
      </c>
      <c r="E2655" s="183" t="s">
        <v>24</v>
      </c>
      <c r="F2655" s="168" t="s">
        <v>1116</v>
      </c>
      <c r="G2655" s="183" t="s">
        <v>1158</v>
      </c>
      <c r="H2655" s="168" t="s">
        <v>1117</v>
      </c>
      <c r="I2655" s="168" t="s">
        <v>1118</v>
      </c>
      <c r="J2655" s="186">
        <v>19395894</v>
      </c>
      <c r="K2655" s="185" t="s">
        <v>1159</v>
      </c>
      <c r="L2655" s="168" t="s">
        <v>1159</v>
      </c>
      <c r="M2655" s="185" t="s">
        <v>1159</v>
      </c>
      <c r="N2655" s="168" t="s">
        <v>1159</v>
      </c>
      <c r="O2655" s="168" t="s">
        <v>1159</v>
      </c>
      <c r="P2655" s="168" t="s">
        <v>1159</v>
      </c>
      <c r="Q2655" s="168" t="s">
        <v>1159</v>
      </c>
      <c r="R2655" s="168" t="s">
        <v>1159</v>
      </c>
      <c r="S2655" s="168" t="s">
        <v>1159</v>
      </c>
      <c r="T2655" s="168" t="s">
        <v>1159</v>
      </c>
      <c r="U2655" s="168" t="s">
        <v>1159</v>
      </c>
      <c r="V2655" s="168" t="s">
        <v>1159</v>
      </c>
      <c r="W2655" s="168" t="s">
        <v>1119</v>
      </c>
      <c r="X2655" s="183" t="s">
        <v>1160</v>
      </c>
      <c r="Y2655" s="168" t="s">
        <v>363</v>
      </c>
      <c r="Z2655" s="170">
        <v>2019011000081</v>
      </c>
      <c r="AA2655" s="170" t="s">
        <v>1161</v>
      </c>
      <c r="AB2655" s="169" t="s">
        <v>1120</v>
      </c>
      <c r="AC2655" s="169" t="s">
        <v>606</v>
      </c>
      <c r="AD2655" s="170">
        <v>3299060</v>
      </c>
      <c r="AE2655" s="169" t="s">
        <v>1135</v>
      </c>
      <c r="AF2655" s="169" t="s">
        <v>607</v>
      </c>
      <c r="AG2655" s="168" t="s">
        <v>1192</v>
      </c>
      <c r="AH2655" s="192"/>
    </row>
    <row r="2656" spans="1:34" ht="98.25" customHeight="1" x14ac:dyDescent="0.25">
      <c r="A2656" s="192"/>
      <c r="B2656" s="168" t="s">
        <v>1314</v>
      </c>
      <c r="C2656" s="168" t="s">
        <v>1583</v>
      </c>
      <c r="D2656" s="168" t="s">
        <v>1583</v>
      </c>
      <c r="E2656" s="183" t="s">
        <v>24</v>
      </c>
      <c r="F2656" s="168" t="s">
        <v>1116</v>
      </c>
      <c r="G2656" s="183" t="s">
        <v>1158</v>
      </c>
      <c r="H2656" s="168" t="s">
        <v>1117</v>
      </c>
      <c r="I2656" s="168" t="s">
        <v>1118</v>
      </c>
      <c r="J2656" s="186">
        <v>62899531</v>
      </c>
      <c r="K2656" s="185" t="s">
        <v>1159</v>
      </c>
      <c r="L2656" s="168" t="s">
        <v>1159</v>
      </c>
      <c r="M2656" s="185" t="s">
        <v>1159</v>
      </c>
      <c r="N2656" s="168" t="s">
        <v>1159</v>
      </c>
      <c r="O2656" s="168" t="s">
        <v>1159</v>
      </c>
      <c r="P2656" s="168" t="s">
        <v>1159</v>
      </c>
      <c r="Q2656" s="168" t="s">
        <v>1159</v>
      </c>
      <c r="R2656" s="168" t="s">
        <v>1159</v>
      </c>
      <c r="S2656" s="168" t="s">
        <v>1159</v>
      </c>
      <c r="T2656" s="168" t="s">
        <v>1159</v>
      </c>
      <c r="U2656" s="168" t="s">
        <v>1159</v>
      </c>
      <c r="V2656" s="168" t="s">
        <v>1159</v>
      </c>
      <c r="W2656" s="168" t="s">
        <v>1119</v>
      </c>
      <c r="X2656" s="183" t="s">
        <v>1160</v>
      </c>
      <c r="Y2656" s="168" t="s">
        <v>363</v>
      </c>
      <c r="Z2656" s="170">
        <v>2019011000081</v>
      </c>
      <c r="AA2656" s="170" t="s">
        <v>1161</v>
      </c>
      <c r="AB2656" s="169" t="s">
        <v>1120</v>
      </c>
      <c r="AC2656" s="169" t="s">
        <v>606</v>
      </c>
      <c r="AD2656" s="170">
        <v>3299060</v>
      </c>
      <c r="AE2656" s="169" t="s">
        <v>1135</v>
      </c>
      <c r="AF2656" s="169" t="s">
        <v>607</v>
      </c>
      <c r="AG2656" s="168" t="s">
        <v>1137</v>
      </c>
      <c r="AH2656" s="192"/>
    </row>
    <row r="2657" spans="1:34" ht="98.25" customHeight="1" x14ac:dyDescent="0.25">
      <c r="A2657" s="192"/>
      <c r="B2657" s="168" t="s">
        <v>1314</v>
      </c>
      <c r="C2657" s="168" t="s">
        <v>1583</v>
      </c>
      <c r="D2657" s="168" t="s">
        <v>1583</v>
      </c>
      <c r="E2657" s="183" t="s">
        <v>24</v>
      </c>
      <c r="F2657" s="168" t="s">
        <v>1116</v>
      </c>
      <c r="G2657" s="183" t="s">
        <v>1158</v>
      </c>
      <c r="H2657" s="168" t="s">
        <v>1117</v>
      </c>
      <c r="I2657" s="168" t="s">
        <v>1118</v>
      </c>
      <c r="J2657" s="186">
        <v>3483600</v>
      </c>
      <c r="K2657" s="185"/>
      <c r="L2657" s="168"/>
      <c r="M2657" s="185"/>
      <c r="N2657" s="168"/>
      <c r="O2657" s="168"/>
      <c r="P2657" s="168"/>
      <c r="Q2657" s="168"/>
      <c r="R2657" s="168"/>
      <c r="S2657" s="168"/>
      <c r="T2657" s="168"/>
      <c r="U2657" s="168" t="s">
        <v>1215</v>
      </c>
      <c r="V2657" s="168" t="s">
        <v>1592</v>
      </c>
      <c r="W2657" s="168" t="s">
        <v>1165</v>
      </c>
      <c r="X2657" s="183" t="s">
        <v>1160</v>
      </c>
      <c r="Y2657" s="168" t="s">
        <v>55</v>
      </c>
      <c r="Z2657" s="170">
        <v>2017011000179</v>
      </c>
      <c r="AA2657" s="170" t="s">
        <v>1238</v>
      </c>
      <c r="AB2657" s="169" t="s">
        <v>1179</v>
      </c>
      <c r="AC2657" s="169" t="s">
        <v>1180</v>
      </c>
      <c r="AD2657" s="170">
        <v>3202008</v>
      </c>
      <c r="AE2657" s="169" t="s">
        <v>1181</v>
      </c>
      <c r="AF2657" s="169" t="s">
        <v>1286</v>
      </c>
      <c r="AG2657" s="168" t="s">
        <v>1151</v>
      </c>
      <c r="AH2657" s="192"/>
    </row>
    <row r="2658" spans="1:34" ht="98.25" customHeight="1" x14ac:dyDescent="0.25">
      <c r="A2658" s="192"/>
      <c r="B2658" s="168" t="s">
        <v>1314</v>
      </c>
      <c r="C2658" s="168" t="s">
        <v>1583</v>
      </c>
      <c r="D2658" s="168" t="s">
        <v>1583</v>
      </c>
      <c r="E2658" s="183" t="s">
        <v>24</v>
      </c>
      <c r="F2658" s="168" t="s">
        <v>1152</v>
      </c>
      <c r="G2658" s="183" t="s">
        <v>1158</v>
      </c>
      <c r="H2658" s="168" t="s">
        <v>1117</v>
      </c>
      <c r="I2658" s="168" t="s">
        <v>1118</v>
      </c>
      <c r="J2658" s="186">
        <v>7000000</v>
      </c>
      <c r="K2658" s="185"/>
      <c r="L2658" s="168"/>
      <c r="M2658" s="185"/>
      <c r="N2658" s="168"/>
      <c r="O2658" s="168"/>
      <c r="P2658" s="168"/>
      <c r="Q2658" s="168"/>
      <c r="R2658" s="168"/>
      <c r="S2658" s="168"/>
      <c r="T2658" s="168"/>
      <c r="U2658" s="168"/>
      <c r="V2658" s="168"/>
      <c r="W2658" s="168" t="s">
        <v>1165</v>
      </c>
      <c r="X2658" s="183" t="s">
        <v>1160</v>
      </c>
      <c r="Y2658" s="168" t="s">
        <v>55</v>
      </c>
      <c r="Z2658" s="170">
        <v>2017011000179</v>
      </c>
      <c r="AA2658" s="170" t="s">
        <v>1238</v>
      </c>
      <c r="AB2658" s="169" t="s">
        <v>1166</v>
      </c>
      <c r="AC2658" s="169" t="s">
        <v>1167</v>
      </c>
      <c r="AD2658" s="170">
        <v>3202032</v>
      </c>
      <c r="AE2658" s="169" t="s">
        <v>1217</v>
      </c>
      <c r="AF2658" s="169" t="s">
        <v>1218</v>
      </c>
      <c r="AG2658" s="168" t="s">
        <v>1126</v>
      </c>
      <c r="AH2658" s="192"/>
    </row>
    <row r="2659" spans="1:34" ht="98.25" customHeight="1" x14ac:dyDescent="0.25">
      <c r="A2659" s="192"/>
      <c r="B2659" s="168" t="s">
        <v>1314</v>
      </c>
      <c r="C2659" s="168" t="s">
        <v>1583</v>
      </c>
      <c r="D2659" s="168" t="s">
        <v>1583</v>
      </c>
      <c r="E2659" s="183" t="s">
        <v>24</v>
      </c>
      <c r="F2659" s="168" t="s">
        <v>1393</v>
      </c>
      <c r="G2659" s="183" t="s">
        <v>1312</v>
      </c>
      <c r="H2659" s="168" t="s">
        <v>1584</v>
      </c>
      <c r="I2659" s="168" t="s">
        <v>1118</v>
      </c>
      <c r="J2659" s="186">
        <v>8560000</v>
      </c>
      <c r="K2659" s="185"/>
      <c r="L2659" s="168"/>
      <c r="M2659" s="185"/>
      <c r="N2659" s="168"/>
      <c r="O2659" s="168" t="s">
        <v>1199</v>
      </c>
      <c r="P2659" s="168" t="s">
        <v>1590</v>
      </c>
      <c r="Q2659" s="168"/>
      <c r="R2659" s="168"/>
      <c r="S2659" s="168"/>
      <c r="T2659" s="168"/>
      <c r="U2659" s="168" t="s">
        <v>1261</v>
      </c>
      <c r="V2659" s="168" t="s">
        <v>1588</v>
      </c>
      <c r="W2659" s="168" t="s">
        <v>1165</v>
      </c>
      <c r="X2659" s="183" t="s">
        <v>1160</v>
      </c>
      <c r="Y2659" s="168" t="s">
        <v>55</v>
      </c>
      <c r="Z2659" s="170">
        <v>2017011000179</v>
      </c>
      <c r="AA2659" s="170" t="s">
        <v>1238</v>
      </c>
      <c r="AB2659" s="169" t="s">
        <v>1166</v>
      </c>
      <c r="AC2659" s="169" t="s">
        <v>1167</v>
      </c>
      <c r="AD2659" s="170">
        <v>3202032</v>
      </c>
      <c r="AE2659" s="169" t="s">
        <v>1217</v>
      </c>
      <c r="AF2659" s="169" t="s">
        <v>1289</v>
      </c>
      <c r="AG2659" s="168" t="s">
        <v>1192</v>
      </c>
      <c r="AH2659" s="192"/>
    </row>
    <row r="2660" spans="1:34" ht="98.25" customHeight="1" x14ac:dyDescent="0.25">
      <c r="A2660" s="192"/>
      <c r="B2660" s="168" t="s">
        <v>1314</v>
      </c>
      <c r="C2660" s="168" t="s">
        <v>1583</v>
      </c>
      <c r="D2660" s="168" t="s">
        <v>1583</v>
      </c>
      <c r="E2660" s="183" t="s">
        <v>24</v>
      </c>
      <c r="F2660" s="168" t="s">
        <v>1152</v>
      </c>
      <c r="G2660" s="183" t="s">
        <v>1158</v>
      </c>
      <c r="H2660" s="168" t="s">
        <v>1117</v>
      </c>
      <c r="I2660" s="168" t="s">
        <v>1118</v>
      </c>
      <c r="J2660" s="186">
        <v>232295046</v>
      </c>
      <c r="K2660" s="185"/>
      <c r="L2660" s="168"/>
      <c r="M2660" s="185"/>
      <c r="N2660" s="168"/>
      <c r="O2660" s="168"/>
      <c r="P2660" s="168"/>
      <c r="Q2660" s="168"/>
      <c r="R2660" s="168"/>
      <c r="S2660" s="168"/>
      <c r="T2660" s="168"/>
      <c r="U2660" s="168"/>
      <c r="V2660" s="168"/>
      <c r="W2660" s="168" t="s">
        <v>1165</v>
      </c>
      <c r="X2660" s="183" t="s">
        <v>1160</v>
      </c>
      <c r="Y2660" s="168" t="s">
        <v>55</v>
      </c>
      <c r="Z2660" s="170">
        <v>2017011000179</v>
      </c>
      <c r="AA2660" s="170" t="s">
        <v>1238</v>
      </c>
      <c r="AB2660" s="169" t="s">
        <v>1179</v>
      </c>
      <c r="AC2660" s="169" t="s">
        <v>1244</v>
      </c>
      <c r="AD2660" s="170">
        <v>3202002</v>
      </c>
      <c r="AE2660" s="169" t="s">
        <v>1122</v>
      </c>
      <c r="AF2660" s="169" t="s">
        <v>1245</v>
      </c>
      <c r="AG2660" s="168" t="s">
        <v>1126</v>
      </c>
      <c r="AH2660" s="192"/>
    </row>
    <row r="2661" spans="1:34" ht="98.25" customHeight="1" x14ac:dyDescent="0.25">
      <c r="A2661" s="192"/>
      <c r="B2661" s="168" t="s">
        <v>1314</v>
      </c>
      <c r="C2661" s="168" t="s">
        <v>1583</v>
      </c>
      <c r="D2661" s="168" t="s">
        <v>1583</v>
      </c>
      <c r="E2661" s="183" t="s">
        <v>24</v>
      </c>
      <c r="F2661" s="168" t="s">
        <v>1393</v>
      </c>
      <c r="G2661" s="183" t="s">
        <v>1312</v>
      </c>
      <c r="H2661" s="168" t="s">
        <v>1584</v>
      </c>
      <c r="I2661" s="168" t="s">
        <v>1118</v>
      </c>
      <c r="J2661" s="186">
        <v>20000000</v>
      </c>
      <c r="K2661" s="185"/>
      <c r="L2661" s="168"/>
      <c r="M2661" s="185"/>
      <c r="N2661" s="168"/>
      <c r="O2661" s="168" t="s">
        <v>1183</v>
      </c>
      <c r="P2661" s="168"/>
      <c r="Q2661" s="168"/>
      <c r="R2661" s="168"/>
      <c r="S2661" s="168" t="s">
        <v>1285</v>
      </c>
      <c r="T2661" s="168"/>
      <c r="U2661" s="168"/>
      <c r="V2661" s="168"/>
      <c r="W2661" s="168" t="s">
        <v>1165</v>
      </c>
      <c r="X2661" s="183" t="s">
        <v>1160</v>
      </c>
      <c r="Y2661" s="168" t="s">
        <v>55</v>
      </c>
      <c r="Z2661" s="170">
        <v>2017011000179</v>
      </c>
      <c r="AA2661" s="170" t="s">
        <v>1238</v>
      </c>
      <c r="AB2661" s="169" t="s">
        <v>1179</v>
      </c>
      <c r="AC2661" s="169" t="s">
        <v>1180</v>
      </c>
      <c r="AD2661" s="170">
        <v>3202008</v>
      </c>
      <c r="AE2661" s="169" t="s">
        <v>1181</v>
      </c>
      <c r="AF2661" s="169" t="s">
        <v>1286</v>
      </c>
      <c r="AG2661" s="168" t="s">
        <v>1137</v>
      </c>
      <c r="AH2661" s="192"/>
    </row>
    <row r="2662" spans="1:34" ht="98.25" customHeight="1" x14ac:dyDescent="0.25">
      <c r="A2662" s="192"/>
      <c r="B2662" s="168" t="s">
        <v>1314</v>
      </c>
      <c r="C2662" s="168" t="s">
        <v>1583</v>
      </c>
      <c r="D2662" s="168" t="s">
        <v>1583</v>
      </c>
      <c r="E2662" s="183" t="s">
        <v>24</v>
      </c>
      <c r="F2662" s="168" t="s">
        <v>1152</v>
      </c>
      <c r="G2662" s="183" t="s">
        <v>1158</v>
      </c>
      <c r="H2662" s="168" t="s">
        <v>1320</v>
      </c>
      <c r="I2662" s="168" t="s">
        <v>1118</v>
      </c>
      <c r="J2662" s="186">
        <v>10200000</v>
      </c>
      <c r="K2662" s="185"/>
      <c r="L2662" s="168"/>
      <c r="M2662" s="185"/>
      <c r="N2662" s="168"/>
      <c r="O2662" s="168"/>
      <c r="P2662" s="168"/>
      <c r="Q2662" s="168"/>
      <c r="R2662" s="168"/>
      <c r="S2662" s="168"/>
      <c r="T2662" s="168"/>
      <c r="U2662" s="168"/>
      <c r="V2662" s="168"/>
      <c r="W2662" s="168" t="s">
        <v>1165</v>
      </c>
      <c r="X2662" s="183" t="s">
        <v>1160</v>
      </c>
      <c r="Y2662" s="168" t="s">
        <v>55</v>
      </c>
      <c r="Z2662" s="170">
        <v>2017011000179</v>
      </c>
      <c r="AA2662" s="170" t="s">
        <v>1238</v>
      </c>
      <c r="AB2662" s="169" t="s">
        <v>1179</v>
      </c>
      <c r="AC2662" s="169" t="s">
        <v>1244</v>
      </c>
      <c r="AD2662" s="170">
        <v>3202002</v>
      </c>
      <c r="AE2662" s="169" t="s">
        <v>1122</v>
      </c>
      <c r="AF2662" s="169" t="s">
        <v>1316</v>
      </c>
      <c r="AG2662" s="168" t="s">
        <v>1128</v>
      </c>
      <c r="AH2662" s="192"/>
    </row>
    <row r="2663" spans="1:34" ht="98.25" customHeight="1" x14ac:dyDescent="0.25">
      <c r="A2663" s="192"/>
      <c r="B2663" s="168" t="s">
        <v>1314</v>
      </c>
      <c r="C2663" s="168" t="s">
        <v>1583</v>
      </c>
      <c r="D2663" s="168" t="s">
        <v>1583</v>
      </c>
      <c r="E2663" s="183" t="s">
        <v>24</v>
      </c>
      <c r="F2663" s="168" t="s">
        <v>1152</v>
      </c>
      <c r="G2663" s="183" t="s">
        <v>1158</v>
      </c>
      <c r="H2663" s="168" t="s">
        <v>1320</v>
      </c>
      <c r="I2663" s="168" t="s">
        <v>1118</v>
      </c>
      <c r="J2663" s="186">
        <v>7600000</v>
      </c>
      <c r="K2663" s="185"/>
      <c r="L2663" s="168"/>
      <c r="M2663" s="185"/>
      <c r="N2663" s="168"/>
      <c r="O2663" s="168"/>
      <c r="P2663" s="168"/>
      <c r="Q2663" s="168"/>
      <c r="R2663" s="168"/>
      <c r="S2663" s="168"/>
      <c r="T2663" s="168"/>
      <c r="U2663" s="168"/>
      <c r="V2663" s="168"/>
      <c r="W2663" s="168" t="s">
        <v>1165</v>
      </c>
      <c r="X2663" s="183" t="s">
        <v>1160</v>
      </c>
      <c r="Y2663" s="168" t="s">
        <v>55</v>
      </c>
      <c r="Z2663" s="170">
        <v>2017011000179</v>
      </c>
      <c r="AA2663" s="170" t="s">
        <v>1238</v>
      </c>
      <c r="AB2663" s="169" t="s">
        <v>1179</v>
      </c>
      <c r="AC2663" s="169" t="s">
        <v>1244</v>
      </c>
      <c r="AD2663" s="170">
        <v>3202002</v>
      </c>
      <c r="AE2663" s="169" t="s">
        <v>1122</v>
      </c>
      <c r="AF2663" s="169" t="s">
        <v>1316</v>
      </c>
      <c r="AG2663" s="168" t="s">
        <v>1128</v>
      </c>
      <c r="AH2663" s="192"/>
    </row>
    <row r="2664" spans="1:34" ht="98.25" customHeight="1" x14ac:dyDescent="0.25">
      <c r="A2664" s="192"/>
      <c r="B2664" s="168" t="s">
        <v>1314</v>
      </c>
      <c r="C2664" s="168" t="s">
        <v>1583</v>
      </c>
      <c r="D2664" s="168" t="s">
        <v>1583</v>
      </c>
      <c r="E2664" s="183" t="s">
        <v>24</v>
      </c>
      <c r="F2664" s="168" t="s">
        <v>1116</v>
      </c>
      <c r="G2664" s="183" t="s">
        <v>1158</v>
      </c>
      <c r="H2664" s="168" t="s">
        <v>1117</v>
      </c>
      <c r="I2664" s="168" t="s">
        <v>1118</v>
      </c>
      <c r="J2664" s="186">
        <v>5100000</v>
      </c>
      <c r="K2664" s="185"/>
      <c r="L2664" s="168"/>
      <c r="M2664" s="185"/>
      <c r="N2664" s="168"/>
      <c r="O2664" s="168"/>
      <c r="P2664" s="168"/>
      <c r="Q2664" s="168"/>
      <c r="R2664" s="168"/>
      <c r="S2664" s="168"/>
      <c r="T2664" s="168"/>
      <c r="U2664" s="168"/>
      <c r="V2664" s="168"/>
      <c r="W2664" s="168" t="s">
        <v>1165</v>
      </c>
      <c r="X2664" s="183" t="s">
        <v>1160</v>
      </c>
      <c r="Y2664" s="168" t="s">
        <v>55</v>
      </c>
      <c r="Z2664" s="170">
        <v>2017011000179</v>
      </c>
      <c r="AA2664" s="170" t="s">
        <v>1238</v>
      </c>
      <c r="AB2664" s="169" t="s">
        <v>1224</v>
      </c>
      <c r="AC2664" s="169" t="s">
        <v>1225</v>
      </c>
      <c r="AD2664" s="170">
        <v>3202010</v>
      </c>
      <c r="AE2664" s="169" t="s">
        <v>1226</v>
      </c>
      <c r="AF2664" s="169" t="s">
        <v>1227</v>
      </c>
      <c r="AG2664" s="168" t="s">
        <v>1128</v>
      </c>
      <c r="AH2664" s="192"/>
    </row>
    <row r="2665" spans="1:34" ht="98.25" customHeight="1" x14ac:dyDescent="0.25">
      <c r="A2665" s="192"/>
      <c r="B2665" s="168" t="s">
        <v>1314</v>
      </c>
      <c r="C2665" s="168" t="s">
        <v>1583</v>
      </c>
      <c r="D2665" s="168" t="s">
        <v>1583</v>
      </c>
      <c r="E2665" s="183" t="s">
        <v>24</v>
      </c>
      <c r="F2665" s="168" t="s">
        <v>1116</v>
      </c>
      <c r="G2665" s="183" t="s">
        <v>1158</v>
      </c>
      <c r="H2665" s="168" t="s">
        <v>1117</v>
      </c>
      <c r="I2665" s="168" t="s">
        <v>1118</v>
      </c>
      <c r="J2665" s="186">
        <v>5100000</v>
      </c>
      <c r="K2665" s="185"/>
      <c r="L2665" s="168"/>
      <c r="M2665" s="185"/>
      <c r="N2665" s="168"/>
      <c r="O2665" s="168"/>
      <c r="P2665" s="168"/>
      <c r="Q2665" s="168"/>
      <c r="R2665" s="168"/>
      <c r="S2665" s="168"/>
      <c r="T2665" s="168"/>
      <c r="U2665" s="168"/>
      <c r="V2665" s="168"/>
      <c r="W2665" s="168" t="s">
        <v>1165</v>
      </c>
      <c r="X2665" s="183" t="s">
        <v>1160</v>
      </c>
      <c r="Y2665" s="168" t="s">
        <v>55</v>
      </c>
      <c r="Z2665" s="170">
        <v>2017011000179</v>
      </c>
      <c r="AA2665" s="170" t="s">
        <v>1238</v>
      </c>
      <c r="AB2665" s="169" t="s">
        <v>1224</v>
      </c>
      <c r="AC2665" s="169" t="s">
        <v>1225</v>
      </c>
      <c r="AD2665" s="170">
        <v>3202010</v>
      </c>
      <c r="AE2665" s="169" t="s">
        <v>1226</v>
      </c>
      <c r="AF2665" s="169" t="s">
        <v>1227</v>
      </c>
      <c r="AG2665" s="168" t="s">
        <v>1128</v>
      </c>
      <c r="AH2665" s="192"/>
    </row>
    <row r="2666" spans="1:34" ht="98.25" customHeight="1" x14ac:dyDescent="0.25">
      <c r="A2666" s="192"/>
      <c r="B2666" s="168" t="s">
        <v>1314</v>
      </c>
      <c r="C2666" s="168" t="s">
        <v>1583</v>
      </c>
      <c r="D2666" s="168" t="s">
        <v>1583</v>
      </c>
      <c r="E2666" s="183" t="s">
        <v>24</v>
      </c>
      <c r="F2666" s="168" t="s">
        <v>1152</v>
      </c>
      <c r="G2666" s="183" t="s">
        <v>1158</v>
      </c>
      <c r="H2666" s="168" t="s">
        <v>1320</v>
      </c>
      <c r="I2666" s="168" t="s">
        <v>1118</v>
      </c>
      <c r="J2666" s="186">
        <v>9885189</v>
      </c>
      <c r="K2666" s="185"/>
      <c r="L2666" s="168"/>
      <c r="M2666" s="185"/>
      <c r="N2666" s="168"/>
      <c r="O2666" s="168"/>
      <c r="P2666" s="168"/>
      <c r="Q2666" s="168"/>
      <c r="R2666" s="168"/>
      <c r="S2666" s="168"/>
      <c r="T2666" s="168"/>
      <c r="U2666" s="168"/>
      <c r="V2666" s="168"/>
      <c r="W2666" s="168" t="s">
        <v>1165</v>
      </c>
      <c r="X2666" s="183" t="s">
        <v>1160</v>
      </c>
      <c r="Y2666" s="168" t="s">
        <v>55</v>
      </c>
      <c r="Z2666" s="170">
        <v>2017011000179</v>
      </c>
      <c r="AA2666" s="170" t="s">
        <v>1238</v>
      </c>
      <c r="AB2666" s="169" t="s">
        <v>1224</v>
      </c>
      <c r="AC2666" s="169" t="s">
        <v>1280</v>
      </c>
      <c r="AD2666" s="170">
        <v>3202004</v>
      </c>
      <c r="AE2666" s="169" t="s">
        <v>1281</v>
      </c>
      <c r="AF2666" s="169" t="s">
        <v>1372</v>
      </c>
      <c r="AG2666" s="168" t="s">
        <v>1124</v>
      </c>
      <c r="AH2666" s="192"/>
    </row>
    <row r="2667" spans="1:34" ht="98.25" customHeight="1" x14ac:dyDescent="0.25">
      <c r="A2667" s="192"/>
      <c r="B2667" s="168" t="s">
        <v>1314</v>
      </c>
      <c r="C2667" s="168" t="s">
        <v>1583</v>
      </c>
      <c r="D2667" s="168" t="s">
        <v>1583</v>
      </c>
      <c r="E2667" s="183" t="s">
        <v>24</v>
      </c>
      <c r="F2667" s="168" t="s">
        <v>1116</v>
      </c>
      <c r="G2667" s="183" t="s">
        <v>1158</v>
      </c>
      <c r="H2667" s="168" t="s">
        <v>1117</v>
      </c>
      <c r="I2667" s="168" t="s">
        <v>1118</v>
      </c>
      <c r="J2667" s="186">
        <v>1920000</v>
      </c>
      <c r="K2667" s="185"/>
      <c r="L2667" s="168"/>
      <c r="M2667" s="185"/>
      <c r="N2667" s="168"/>
      <c r="O2667" s="168"/>
      <c r="P2667" s="168"/>
      <c r="Q2667" s="168"/>
      <c r="R2667" s="168"/>
      <c r="S2667" s="168"/>
      <c r="T2667" s="168"/>
      <c r="U2667" s="168"/>
      <c r="V2667" s="168"/>
      <c r="W2667" s="168" t="s">
        <v>1165</v>
      </c>
      <c r="X2667" s="183" t="s">
        <v>1160</v>
      </c>
      <c r="Y2667" s="168" t="s">
        <v>55</v>
      </c>
      <c r="Z2667" s="170">
        <v>2017011000179</v>
      </c>
      <c r="AA2667" s="170" t="s">
        <v>1238</v>
      </c>
      <c r="AB2667" s="169" t="s">
        <v>1179</v>
      </c>
      <c r="AC2667" s="169" t="s">
        <v>1180</v>
      </c>
      <c r="AD2667" s="170">
        <v>3202008</v>
      </c>
      <c r="AE2667" s="169" t="s">
        <v>1181</v>
      </c>
      <c r="AF2667" s="169" t="s">
        <v>1250</v>
      </c>
      <c r="AG2667" s="168" t="s">
        <v>1128</v>
      </c>
      <c r="AH2667" s="192"/>
    </row>
    <row r="2668" spans="1:34" ht="98.25" customHeight="1" x14ac:dyDescent="0.25">
      <c r="A2668" s="192"/>
      <c r="B2668" s="168" t="s">
        <v>1314</v>
      </c>
      <c r="C2668" s="168" t="s">
        <v>1583</v>
      </c>
      <c r="D2668" s="168" t="s">
        <v>1583</v>
      </c>
      <c r="E2668" s="183" t="s">
        <v>24</v>
      </c>
      <c r="F2668" s="168" t="s">
        <v>1393</v>
      </c>
      <c r="G2668" s="183" t="s">
        <v>1312</v>
      </c>
      <c r="H2668" s="168" t="s">
        <v>1584</v>
      </c>
      <c r="I2668" s="168" t="s">
        <v>1118</v>
      </c>
      <c r="J2668" s="186">
        <v>8000000</v>
      </c>
      <c r="K2668" s="185"/>
      <c r="L2668" s="168"/>
      <c r="M2668" s="185"/>
      <c r="N2668" s="168"/>
      <c r="O2668" s="168"/>
      <c r="P2668" s="168"/>
      <c r="Q2668" s="168"/>
      <c r="R2668" s="168"/>
      <c r="S2668" s="168"/>
      <c r="T2668" s="168"/>
      <c r="U2668" s="168" t="s">
        <v>1261</v>
      </c>
      <c r="V2668" s="168" t="s">
        <v>1588</v>
      </c>
      <c r="W2668" s="168" t="s">
        <v>1165</v>
      </c>
      <c r="X2668" s="183" t="s">
        <v>1160</v>
      </c>
      <c r="Y2668" s="168" t="s">
        <v>55</v>
      </c>
      <c r="Z2668" s="170">
        <v>2017011000179</v>
      </c>
      <c r="AA2668" s="170" t="s">
        <v>1238</v>
      </c>
      <c r="AB2668" s="169" t="s">
        <v>1166</v>
      </c>
      <c r="AC2668" s="169" t="s">
        <v>1167</v>
      </c>
      <c r="AD2668" s="170">
        <v>3202032</v>
      </c>
      <c r="AE2668" s="169" t="s">
        <v>1217</v>
      </c>
      <c r="AF2668" s="169" t="s">
        <v>1289</v>
      </c>
      <c r="AG2668" s="168" t="s">
        <v>1150</v>
      </c>
      <c r="AH2668" s="192"/>
    </row>
    <row r="2669" spans="1:34" ht="98.25" customHeight="1" x14ac:dyDescent="0.25">
      <c r="A2669" s="192"/>
      <c r="B2669" s="168" t="s">
        <v>1314</v>
      </c>
      <c r="C2669" s="168" t="s">
        <v>1583</v>
      </c>
      <c r="D2669" s="168" t="s">
        <v>1583</v>
      </c>
      <c r="E2669" s="183" t="s">
        <v>24</v>
      </c>
      <c r="F2669" s="168" t="s">
        <v>1393</v>
      </c>
      <c r="G2669" s="183" t="s">
        <v>1312</v>
      </c>
      <c r="H2669" s="168" t="s">
        <v>1584</v>
      </c>
      <c r="I2669" s="168" t="s">
        <v>1118</v>
      </c>
      <c r="J2669" s="186">
        <v>23440000</v>
      </c>
      <c r="K2669" s="185"/>
      <c r="L2669" s="168"/>
      <c r="M2669" s="185"/>
      <c r="N2669" s="168"/>
      <c r="O2669" s="168"/>
      <c r="P2669" s="168"/>
      <c r="Q2669" s="168"/>
      <c r="R2669" s="168"/>
      <c r="S2669" s="168"/>
      <c r="T2669" s="168"/>
      <c r="U2669" s="168" t="s">
        <v>1261</v>
      </c>
      <c r="V2669" s="168" t="s">
        <v>1588</v>
      </c>
      <c r="W2669" s="168" t="s">
        <v>1165</v>
      </c>
      <c r="X2669" s="183" t="s">
        <v>1160</v>
      </c>
      <c r="Y2669" s="168" t="s">
        <v>55</v>
      </c>
      <c r="Z2669" s="170">
        <v>2017011000179</v>
      </c>
      <c r="AA2669" s="170" t="s">
        <v>1238</v>
      </c>
      <c r="AB2669" s="169" t="s">
        <v>1224</v>
      </c>
      <c r="AC2669" s="169" t="s">
        <v>1280</v>
      </c>
      <c r="AD2669" s="170">
        <v>3202004</v>
      </c>
      <c r="AE2669" s="169" t="s">
        <v>1281</v>
      </c>
      <c r="AF2669" s="169" t="s">
        <v>1372</v>
      </c>
      <c r="AG2669" s="168" t="s">
        <v>1192</v>
      </c>
      <c r="AH2669" s="192"/>
    </row>
    <row r="2670" spans="1:34" ht="98.25" customHeight="1" x14ac:dyDescent="0.25">
      <c r="A2670" s="192"/>
      <c r="B2670" s="168" t="s">
        <v>1314</v>
      </c>
      <c r="C2670" s="168" t="s">
        <v>1583</v>
      </c>
      <c r="D2670" s="168" t="s">
        <v>1583</v>
      </c>
      <c r="E2670" s="183" t="s">
        <v>24</v>
      </c>
      <c r="F2670" s="168" t="s">
        <v>1223</v>
      </c>
      <c r="G2670" s="183" t="s">
        <v>1312</v>
      </c>
      <c r="H2670" s="168" t="s">
        <v>1117</v>
      </c>
      <c r="I2670" s="168" t="s">
        <v>1118</v>
      </c>
      <c r="J2670" s="186">
        <v>8000000</v>
      </c>
      <c r="K2670" s="185"/>
      <c r="L2670" s="168"/>
      <c r="M2670" s="185"/>
      <c r="N2670" s="168"/>
      <c r="O2670" s="168"/>
      <c r="P2670" s="168"/>
      <c r="Q2670" s="168"/>
      <c r="R2670" s="168"/>
      <c r="S2670" s="168"/>
      <c r="T2670" s="168"/>
      <c r="U2670" s="168" t="s">
        <v>1215</v>
      </c>
      <c r="V2670" s="168" t="s">
        <v>1589</v>
      </c>
      <c r="W2670" s="168" t="s">
        <v>1165</v>
      </c>
      <c r="X2670" s="183" t="s">
        <v>1160</v>
      </c>
      <c r="Y2670" s="168" t="s">
        <v>55</v>
      </c>
      <c r="Z2670" s="170">
        <v>2017011000179</v>
      </c>
      <c r="AA2670" s="170" t="s">
        <v>1238</v>
      </c>
      <c r="AB2670" s="169" t="s">
        <v>1179</v>
      </c>
      <c r="AC2670" s="169" t="s">
        <v>1180</v>
      </c>
      <c r="AD2670" s="170">
        <v>3202008</v>
      </c>
      <c r="AE2670" s="169" t="s">
        <v>1181</v>
      </c>
      <c r="AF2670" s="169" t="s">
        <v>1186</v>
      </c>
      <c r="AG2670" s="168" t="s">
        <v>1124</v>
      </c>
      <c r="AH2670" s="192"/>
    </row>
    <row r="2671" spans="1:34" ht="98.25" customHeight="1" x14ac:dyDescent="0.25">
      <c r="A2671" s="192"/>
      <c r="B2671" s="168" t="s">
        <v>1314</v>
      </c>
      <c r="C2671" s="168" t="s">
        <v>1583</v>
      </c>
      <c r="D2671" s="168" t="s">
        <v>1583</v>
      </c>
      <c r="E2671" s="183" t="s">
        <v>24</v>
      </c>
      <c r="F2671" s="168" t="s">
        <v>1393</v>
      </c>
      <c r="G2671" s="183" t="s">
        <v>1312</v>
      </c>
      <c r="H2671" s="168" t="s">
        <v>1584</v>
      </c>
      <c r="I2671" s="168" t="s">
        <v>1118</v>
      </c>
      <c r="J2671" s="186">
        <v>6150000</v>
      </c>
      <c r="K2671" s="185"/>
      <c r="L2671" s="168"/>
      <c r="M2671" s="185"/>
      <c r="N2671" s="168"/>
      <c r="O2671" s="168"/>
      <c r="P2671" s="168"/>
      <c r="Q2671" s="168"/>
      <c r="R2671" s="168"/>
      <c r="S2671" s="168"/>
      <c r="T2671" s="168"/>
      <c r="U2671" s="168"/>
      <c r="V2671" s="168"/>
      <c r="W2671" s="168" t="s">
        <v>1165</v>
      </c>
      <c r="X2671" s="183" t="s">
        <v>1160</v>
      </c>
      <c r="Y2671" s="168" t="s">
        <v>55</v>
      </c>
      <c r="Z2671" s="170">
        <v>2017011000179</v>
      </c>
      <c r="AA2671" s="170" t="s">
        <v>1238</v>
      </c>
      <c r="AB2671" s="169" t="s">
        <v>1166</v>
      </c>
      <c r="AC2671" s="169" t="s">
        <v>1167</v>
      </c>
      <c r="AD2671" s="170">
        <v>3202032</v>
      </c>
      <c r="AE2671" s="169" t="s">
        <v>1168</v>
      </c>
      <c r="AF2671" s="169" t="s">
        <v>1289</v>
      </c>
      <c r="AG2671" s="168" t="s">
        <v>1128</v>
      </c>
      <c r="AH2671" s="192"/>
    </row>
    <row r="2672" spans="1:34" ht="98.25" customHeight="1" x14ac:dyDescent="0.25">
      <c r="A2672" s="192"/>
      <c r="B2672" s="168" t="s">
        <v>1314</v>
      </c>
      <c r="C2672" s="168" t="s">
        <v>1583</v>
      </c>
      <c r="D2672" s="168" t="s">
        <v>1583</v>
      </c>
      <c r="E2672" s="183" t="s">
        <v>24</v>
      </c>
      <c r="F2672" s="168" t="s">
        <v>1393</v>
      </c>
      <c r="G2672" s="183" t="s">
        <v>1312</v>
      </c>
      <c r="H2672" s="168" t="s">
        <v>1584</v>
      </c>
      <c r="I2672" s="168" t="s">
        <v>1118</v>
      </c>
      <c r="J2672" s="186">
        <v>45000000</v>
      </c>
      <c r="K2672" s="185"/>
      <c r="L2672" s="168"/>
      <c r="M2672" s="185"/>
      <c r="N2672" s="168"/>
      <c r="O2672" s="168"/>
      <c r="P2672" s="168"/>
      <c r="Q2672" s="168"/>
      <c r="R2672" s="168"/>
      <c r="S2672" s="168"/>
      <c r="T2672" s="168"/>
      <c r="U2672" s="168"/>
      <c r="V2672" s="168"/>
      <c r="W2672" s="168" t="s">
        <v>1165</v>
      </c>
      <c r="X2672" s="183" t="s">
        <v>1160</v>
      </c>
      <c r="Y2672" s="168" t="s">
        <v>55</v>
      </c>
      <c r="Z2672" s="170">
        <v>2017011000179</v>
      </c>
      <c r="AA2672" s="170" t="s">
        <v>1238</v>
      </c>
      <c r="AB2672" s="169" t="s">
        <v>1179</v>
      </c>
      <c r="AC2672" s="169" t="s">
        <v>1338</v>
      </c>
      <c r="AD2672" s="170">
        <v>3202035</v>
      </c>
      <c r="AE2672" s="169" t="s">
        <v>1339</v>
      </c>
      <c r="AF2672" s="169" t="s">
        <v>1340</v>
      </c>
      <c r="AG2672" s="168" t="s">
        <v>1311</v>
      </c>
      <c r="AH2672" s="192"/>
    </row>
    <row r="2673" spans="1:34" ht="98.25" customHeight="1" x14ac:dyDescent="0.25">
      <c r="A2673" s="192"/>
      <c r="B2673" s="168" t="s">
        <v>1314</v>
      </c>
      <c r="C2673" s="168" t="s">
        <v>1583</v>
      </c>
      <c r="D2673" s="168" t="s">
        <v>1583</v>
      </c>
      <c r="E2673" s="183" t="s">
        <v>24</v>
      </c>
      <c r="F2673" s="168" t="s">
        <v>1223</v>
      </c>
      <c r="G2673" s="183" t="s">
        <v>1312</v>
      </c>
      <c r="H2673" s="168" t="s">
        <v>1117</v>
      </c>
      <c r="I2673" s="168" t="s">
        <v>1118</v>
      </c>
      <c r="J2673" s="186">
        <v>45000000</v>
      </c>
      <c r="K2673" s="185"/>
      <c r="L2673" s="168"/>
      <c r="M2673" s="185"/>
      <c r="N2673" s="168"/>
      <c r="O2673" s="168"/>
      <c r="P2673" s="168"/>
      <c r="Q2673" s="168"/>
      <c r="R2673" s="168"/>
      <c r="S2673" s="168"/>
      <c r="T2673" s="168"/>
      <c r="U2673" s="168"/>
      <c r="V2673" s="168"/>
      <c r="W2673" s="168" t="s">
        <v>1165</v>
      </c>
      <c r="X2673" s="183" t="s">
        <v>1160</v>
      </c>
      <c r="Y2673" s="168" t="s">
        <v>55</v>
      </c>
      <c r="Z2673" s="170">
        <v>2017011000179</v>
      </c>
      <c r="AA2673" s="170" t="s">
        <v>1238</v>
      </c>
      <c r="AB2673" s="169" t="s">
        <v>1179</v>
      </c>
      <c r="AC2673" s="169" t="s">
        <v>1180</v>
      </c>
      <c r="AD2673" s="170">
        <v>3202008</v>
      </c>
      <c r="AE2673" s="169" t="s">
        <v>1181</v>
      </c>
      <c r="AF2673" s="169" t="s">
        <v>1182</v>
      </c>
      <c r="AG2673" s="168" t="s">
        <v>1147</v>
      </c>
      <c r="AH2673" s="192"/>
    </row>
    <row r="2674" spans="1:34" ht="98.25" customHeight="1" x14ac:dyDescent="0.25">
      <c r="A2674" s="192"/>
      <c r="B2674" s="168" t="s">
        <v>1314</v>
      </c>
      <c r="C2674" s="168" t="s">
        <v>1583</v>
      </c>
      <c r="D2674" s="168" t="s">
        <v>1583</v>
      </c>
      <c r="E2674" s="183" t="s">
        <v>24</v>
      </c>
      <c r="F2674" s="168" t="s">
        <v>1223</v>
      </c>
      <c r="G2674" s="183" t="s">
        <v>1312</v>
      </c>
      <c r="H2674" s="168" t="s">
        <v>1117</v>
      </c>
      <c r="I2674" s="168" t="s">
        <v>1118</v>
      </c>
      <c r="J2674" s="186">
        <v>15000000</v>
      </c>
      <c r="K2674" s="185"/>
      <c r="L2674" s="168"/>
      <c r="M2674" s="185"/>
      <c r="N2674" s="168"/>
      <c r="O2674" s="168"/>
      <c r="P2674" s="168"/>
      <c r="Q2674" s="168"/>
      <c r="R2674" s="168"/>
      <c r="S2674" s="168"/>
      <c r="T2674" s="168"/>
      <c r="U2674" s="168"/>
      <c r="V2674" s="168"/>
      <c r="W2674" s="168" t="s">
        <v>1165</v>
      </c>
      <c r="X2674" s="183" t="s">
        <v>1160</v>
      </c>
      <c r="Y2674" s="168" t="s">
        <v>55</v>
      </c>
      <c r="Z2674" s="170">
        <v>2017011000179</v>
      </c>
      <c r="AA2674" s="170" t="s">
        <v>1238</v>
      </c>
      <c r="AB2674" s="169" t="s">
        <v>1179</v>
      </c>
      <c r="AC2674" s="169" t="s">
        <v>1180</v>
      </c>
      <c r="AD2674" s="170">
        <v>3202008</v>
      </c>
      <c r="AE2674" s="169" t="s">
        <v>1181</v>
      </c>
      <c r="AF2674" s="169" t="s">
        <v>1182</v>
      </c>
      <c r="AG2674" s="168" t="s">
        <v>1126</v>
      </c>
      <c r="AH2674" s="192"/>
    </row>
    <row r="2675" spans="1:34" ht="98.25" customHeight="1" x14ac:dyDescent="0.25">
      <c r="A2675" s="192"/>
      <c r="B2675" s="168" t="s">
        <v>1314</v>
      </c>
      <c r="C2675" s="168" t="s">
        <v>1583</v>
      </c>
      <c r="D2675" s="168" t="s">
        <v>1583</v>
      </c>
      <c r="E2675" s="183" t="s">
        <v>24</v>
      </c>
      <c r="F2675" s="168" t="s">
        <v>1116</v>
      </c>
      <c r="G2675" s="183" t="s">
        <v>1158</v>
      </c>
      <c r="H2675" s="168" t="s">
        <v>1117</v>
      </c>
      <c r="I2675" s="168" t="s">
        <v>1118</v>
      </c>
      <c r="J2675" s="186">
        <v>2000000</v>
      </c>
      <c r="K2675" s="185"/>
      <c r="L2675" s="168"/>
      <c r="M2675" s="185"/>
      <c r="N2675" s="168"/>
      <c r="O2675" s="168"/>
      <c r="P2675" s="168"/>
      <c r="Q2675" s="168"/>
      <c r="R2675" s="168"/>
      <c r="S2675" s="168"/>
      <c r="T2675" s="168"/>
      <c r="U2675" s="168"/>
      <c r="V2675" s="168"/>
      <c r="W2675" s="168" t="s">
        <v>1165</v>
      </c>
      <c r="X2675" s="183" t="s">
        <v>1160</v>
      </c>
      <c r="Y2675" s="168" t="s">
        <v>55</v>
      </c>
      <c r="Z2675" s="170">
        <v>2017011000179</v>
      </c>
      <c r="AA2675" s="170" t="s">
        <v>1238</v>
      </c>
      <c r="AB2675" s="169" t="s">
        <v>1166</v>
      </c>
      <c r="AC2675" s="169" t="s">
        <v>1269</v>
      </c>
      <c r="AD2675" s="170">
        <v>3202005</v>
      </c>
      <c r="AE2675" s="169" t="s">
        <v>1270</v>
      </c>
      <c r="AF2675" s="169" t="s">
        <v>1272</v>
      </c>
      <c r="AG2675" s="168" t="s">
        <v>1128</v>
      </c>
      <c r="AH2675" s="192"/>
    </row>
    <row r="2676" spans="1:34" ht="98.25" customHeight="1" x14ac:dyDescent="0.25">
      <c r="A2676" s="192"/>
      <c r="B2676" s="168" t="s">
        <v>1314</v>
      </c>
      <c r="C2676" s="168" t="s">
        <v>1583</v>
      </c>
      <c r="D2676" s="168" t="s">
        <v>1583</v>
      </c>
      <c r="E2676" s="183" t="s">
        <v>24</v>
      </c>
      <c r="F2676" s="168" t="s">
        <v>1116</v>
      </c>
      <c r="G2676" s="183" t="s">
        <v>1158</v>
      </c>
      <c r="H2676" s="168" t="s">
        <v>1117</v>
      </c>
      <c r="I2676" s="168" t="s">
        <v>1118</v>
      </c>
      <c r="J2676" s="184">
        <v>258605531.03333336</v>
      </c>
      <c r="K2676" s="185">
        <v>0</v>
      </c>
      <c r="L2676" s="168" t="s">
        <v>1585</v>
      </c>
      <c r="M2676" s="185">
        <v>72506723.310000002</v>
      </c>
      <c r="N2676" s="168" t="s">
        <v>1591</v>
      </c>
      <c r="O2676" s="168"/>
      <c r="P2676" s="168"/>
      <c r="Q2676" s="168"/>
      <c r="R2676" s="168"/>
      <c r="S2676" s="168"/>
      <c r="T2676" s="168"/>
      <c r="U2676" s="168"/>
      <c r="V2676" s="168"/>
      <c r="W2676" s="168" t="s">
        <v>1119</v>
      </c>
      <c r="X2676" s="183" t="s">
        <v>1160</v>
      </c>
      <c r="Y2676" s="168" t="s">
        <v>363</v>
      </c>
      <c r="Z2676" s="170">
        <v>2019011000081</v>
      </c>
      <c r="AA2676" s="170" t="s">
        <v>1161</v>
      </c>
      <c r="AB2676" s="169" t="s">
        <v>1120</v>
      </c>
      <c r="AC2676" s="169" t="s">
        <v>606</v>
      </c>
      <c r="AD2676" s="170">
        <v>3299060</v>
      </c>
      <c r="AE2676" s="169" t="s">
        <v>1135</v>
      </c>
      <c r="AF2676" s="169" t="s">
        <v>607</v>
      </c>
      <c r="AG2676" s="168" t="s">
        <v>1128</v>
      </c>
      <c r="AH2676" s="192"/>
    </row>
    <row r="2677" spans="1:34" ht="98.25" customHeight="1" x14ac:dyDescent="0.25">
      <c r="A2677" s="192"/>
      <c r="B2677" s="168" t="s">
        <v>1314</v>
      </c>
      <c r="C2677" s="168" t="s">
        <v>1583</v>
      </c>
      <c r="D2677" s="168" t="s">
        <v>1593</v>
      </c>
      <c r="E2677" s="183" t="s">
        <v>1593</v>
      </c>
      <c r="F2677" s="168" t="s">
        <v>1116</v>
      </c>
      <c r="G2677" s="183" t="s">
        <v>1158</v>
      </c>
      <c r="H2677" s="168" t="s">
        <v>1117</v>
      </c>
      <c r="I2677" s="168" t="s">
        <v>1118</v>
      </c>
      <c r="J2677" s="184">
        <v>12200642.52</v>
      </c>
      <c r="K2677" s="185"/>
      <c r="L2677" s="168"/>
      <c r="M2677" s="185"/>
      <c r="N2677" s="168"/>
      <c r="O2677" s="168" t="s">
        <v>1183</v>
      </c>
      <c r="P2677" s="168" t="s">
        <v>1594</v>
      </c>
      <c r="Q2677" s="168"/>
      <c r="R2677" s="168"/>
      <c r="S2677" s="168" t="s">
        <v>1430</v>
      </c>
      <c r="T2677" s="168"/>
      <c r="U2677" s="168" t="s">
        <v>1261</v>
      </c>
      <c r="V2677" s="168" t="s">
        <v>1595</v>
      </c>
      <c r="W2677" s="168" t="s">
        <v>1165</v>
      </c>
      <c r="X2677" s="183" t="s">
        <v>1160</v>
      </c>
      <c r="Y2677" s="168" t="s">
        <v>55</v>
      </c>
      <c r="Z2677" s="170">
        <v>2017011000179</v>
      </c>
      <c r="AA2677" s="170" t="s">
        <v>1238</v>
      </c>
      <c r="AB2677" s="169" t="s">
        <v>1179</v>
      </c>
      <c r="AC2677" s="169" t="s">
        <v>1244</v>
      </c>
      <c r="AD2677" s="170">
        <v>3202002</v>
      </c>
      <c r="AE2677" s="169" t="s">
        <v>1122</v>
      </c>
      <c r="AF2677" s="169" t="s">
        <v>1245</v>
      </c>
      <c r="AG2677" s="168" t="s">
        <v>1128</v>
      </c>
      <c r="AH2677" s="192"/>
    </row>
    <row r="2678" spans="1:34" ht="98.25" customHeight="1" x14ac:dyDescent="0.25">
      <c r="A2678" s="192"/>
      <c r="B2678" s="168" t="s">
        <v>1314</v>
      </c>
      <c r="C2678" s="168" t="s">
        <v>1583</v>
      </c>
      <c r="D2678" s="168" t="s">
        <v>1593</v>
      </c>
      <c r="E2678" s="183" t="s">
        <v>1593</v>
      </c>
      <c r="F2678" s="168" t="s">
        <v>1152</v>
      </c>
      <c r="G2678" s="183" t="s">
        <v>1158</v>
      </c>
      <c r="H2678" s="168" t="s">
        <v>1117</v>
      </c>
      <c r="I2678" s="168" t="s">
        <v>1118</v>
      </c>
      <c r="J2678" s="184">
        <v>4200000</v>
      </c>
      <c r="K2678" s="185"/>
      <c r="L2678" s="168"/>
      <c r="M2678" s="185"/>
      <c r="N2678" s="168"/>
      <c r="O2678" s="168"/>
      <c r="P2678" s="168"/>
      <c r="Q2678" s="168"/>
      <c r="R2678" s="168"/>
      <c r="S2678" s="168" t="s">
        <v>1430</v>
      </c>
      <c r="T2678" s="168"/>
      <c r="U2678" s="168" t="s">
        <v>1261</v>
      </c>
      <c r="V2678" s="168" t="s">
        <v>1595</v>
      </c>
      <c r="W2678" s="168" t="s">
        <v>1165</v>
      </c>
      <c r="X2678" s="183" t="s">
        <v>1160</v>
      </c>
      <c r="Y2678" s="168" t="s">
        <v>55</v>
      </c>
      <c r="Z2678" s="170">
        <v>2017011000179</v>
      </c>
      <c r="AA2678" s="170" t="s">
        <v>1238</v>
      </c>
      <c r="AB2678" s="169" t="s">
        <v>1179</v>
      </c>
      <c r="AC2678" s="169" t="s">
        <v>1244</v>
      </c>
      <c r="AD2678" s="170">
        <v>3202002</v>
      </c>
      <c r="AE2678" s="169" t="s">
        <v>1122</v>
      </c>
      <c r="AF2678" s="169" t="s">
        <v>1245</v>
      </c>
      <c r="AG2678" s="168" t="s">
        <v>1126</v>
      </c>
      <c r="AH2678" s="192"/>
    </row>
    <row r="2679" spans="1:34" ht="98.25" customHeight="1" x14ac:dyDescent="0.25">
      <c r="A2679" s="192"/>
      <c r="B2679" s="168" t="s">
        <v>1314</v>
      </c>
      <c r="C2679" s="168" t="s">
        <v>1583</v>
      </c>
      <c r="D2679" s="168" t="s">
        <v>1593</v>
      </c>
      <c r="E2679" s="183" t="s">
        <v>1593</v>
      </c>
      <c r="F2679" s="168" t="s">
        <v>1152</v>
      </c>
      <c r="G2679" s="183" t="s">
        <v>1158</v>
      </c>
      <c r="H2679" s="168" t="s">
        <v>1117</v>
      </c>
      <c r="I2679" s="168" t="s">
        <v>1118</v>
      </c>
      <c r="J2679" s="184">
        <v>6456605.0999999996</v>
      </c>
      <c r="K2679" s="185"/>
      <c r="L2679" s="168"/>
      <c r="M2679" s="185"/>
      <c r="N2679" s="168"/>
      <c r="O2679" s="168"/>
      <c r="P2679" s="168"/>
      <c r="Q2679" s="168"/>
      <c r="R2679" s="168"/>
      <c r="S2679" s="168" t="s">
        <v>1430</v>
      </c>
      <c r="T2679" s="168"/>
      <c r="U2679" s="168" t="s">
        <v>1261</v>
      </c>
      <c r="V2679" s="168" t="s">
        <v>1595</v>
      </c>
      <c r="W2679" s="168" t="s">
        <v>1165</v>
      </c>
      <c r="X2679" s="183" t="s">
        <v>1160</v>
      </c>
      <c r="Y2679" s="168" t="s">
        <v>55</v>
      </c>
      <c r="Z2679" s="170">
        <v>2017011000179</v>
      </c>
      <c r="AA2679" s="170" t="s">
        <v>1238</v>
      </c>
      <c r="AB2679" s="169" t="s">
        <v>1179</v>
      </c>
      <c r="AC2679" s="169" t="s">
        <v>1244</v>
      </c>
      <c r="AD2679" s="170">
        <v>3202002</v>
      </c>
      <c r="AE2679" s="169" t="s">
        <v>1122</v>
      </c>
      <c r="AF2679" s="169" t="s">
        <v>1245</v>
      </c>
      <c r="AG2679" s="168" t="s">
        <v>1124</v>
      </c>
      <c r="AH2679" s="192"/>
    </row>
    <row r="2680" spans="1:34" ht="98.25" customHeight="1" x14ac:dyDescent="0.25">
      <c r="A2680" s="192"/>
      <c r="B2680" s="168" t="s">
        <v>1314</v>
      </c>
      <c r="C2680" s="168" t="s">
        <v>1583</v>
      </c>
      <c r="D2680" s="168" t="s">
        <v>1593</v>
      </c>
      <c r="E2680" s="183" t="s">
        <v>1593</v>
      </c>
      <c r="F2680" s="168" t="s">
        <v>1223</v>
      </c>
      <c r="G2680" s="183" t="s">
        <v>1312</v>
      </c>
      <c r="H2680" s="168" t="s">
        <v>1117</v>
      </c>
      <c r="I2680" s="168" t="s">
        <v>1118</v>
      </c>
      <c r="J2680" s="184">
        <v>0</v>
      </c>
      <c r="K2680" s="185"/>
      <c r="L2680" s="168"/>
      <c r="M2680" s="185"/>
      <c r="N2680" s="168"/>
      <c r="O2680" s="168"/>
      <c r="P2680" s="168"/>
      <c r="Q2680" s="168"/>
      <c r="R2680" s="168"/>
      <c r="S2680" s="168" t="s">
        <v>1430</v>
      </c>
      <c r="T2680" s="168"/>
      <c r="U2680" s="168" t="s">
        <v>1261</v>
      </c>
      <c r="V2680" s="168" t="s">
        <v>1595</v>
      </c>
      <c r="W2680" s="168" t="s">
        <v>1165</v>
      </c>
      <c r="X2680" s="183" t="s">
        <v>1160</v>
      </c>
      <c r="Y2680" s="168" t="s">
        <v>55</v>
      </c>
      <c r="Z2680" s="170">
        <v>2017011000179</v>
      </c>
      <c r="AA2680" s="170" t="s">
        <v>1238</v>
      </c>
      <c r="AB2680" s="169" t="s">
        <v>1179</v>
      </c>
      <c r="AC2680" s="169" t="s">
        <v>1244</v>
      </c>
      <c r="AD2680" s="170">
        <v>3202002</v>
      </c>
      <c r="AE2680" s="169" t="s">
        <v>1122</v>
      </c>
      <c r="AF2680" s="169" t="s">
        <v>1245</v>
      </c>
      <c r="AG2680" s="168" t="s">
        <v>1192</v>
      </c>
      <c r="AH2680" s="192"/>
    </row>
    <row r="2681" spans="1:34" ht="98.25" customHeight="1" x14ac:dyDescent="0.25">
      <c r="A2681" s="192"/>
      <c r="B2681" s="168" t="s">
        <v>1314</v>
      </c>
      <c r="C2681" s="168" t="s">
        <v>1583</v>
      </c>
      <c r="D2681" s="168" t="s">
        <v>1593</v>
      </c>
      <c r="E2681" s="183" t="s">
        <v>1593</v>
      </c>
      <c r="F2681" s="168" t="s">
        <v>1223</v>
      </c>
      <c r="G2681" s="183" t="s">
        <v>1312</v>
      </c>
      <c r="H2681" s="168" t="s">
        <v>1117</v>
      </c>
      <c r="I2681" s="168" t="s">
        <v>1118</v>
      </c>
      <c r="J2681" s="184">
        <v>0</v>
      </c>
      <c r="K2681" s="185"/>
      <c r="L2681" s="168"/>
      <c r="M2681" s="185"/>
      <c r="N2681" s="168"/>
      <c r="O2681" s="168"/>
      <c r="P2681" s="168"/>
      <c r="Q2681" s="168"/>
      <c r="R2681" s="168"/>
      <c r="S2681" s="168" t="s">
        <v>1430</v>
      </c>
      <c r="T2681" s="168"/>
      <c r="U2681" s="168" t="s">
        <v>1261</v>
      </c>
      <c r="V2681" s="168" t="s">
        <v>1595</v>
      </c>
      <c r="W2681" s="168" t="s">
        <v>1165</v>
      </c>
      <c r="X2681" s="183" t="s">
        <v>1160</v>
      </c>
      <c r="Y2681" s="168" t="s">
        <v>55</v>
      </c>
      <c r="Z2681" s="170">
        <v>2017011000179</v>
      </c>
      <c r="AA2681" s="170" t="s">
        <v>1238</v>
      </c>
      <c r="AB2681" s="169" t="s">
        <v>1179</v>
      </c>
      <c r="AC2681" s="169" t="s">
        <v>1244</v>
      </c>
      <c r="AD2681" s="170">
        <v>3202002</v>
      </c>
      <c r="AE2681" s="169" t="s">
        <v>1122</v>
      </c>
      <c r="AF2681" s="169" t="s">
        <v>1245</v>
      </c>
      <c r="AG2681" s="168" t="s">
        <v>1192</v>
      </c>
      <c r="AH2681" s="192"/>
    </row>
    <row r="2682" spans="1:34" ht="98.25" customHeight="1" x14ac:dyDescent="0.25">
      <c r="A2682" s="192"/>
      <c r="B2682" s="168" t="s">
        <v>1314</v>
      </c>
      <c r="C2682" s="168" t="s">
        <v>1583</v>
      </c>
      <c r="D2682" s="168" t="s">
        <v>1593</v>
      </c>
      <c r="E2682" s="183" t="s">
        <v>1593</v>
      </c>
      <c r="F2682" s="168" t="s">
        <v>1116</v>
      </c>
      <c r="G2682" s="183" t="s">
        <v>1158</v>
      </c>
      <c r="H2682" s="168" t="s">
        <v>1117</v>
      </c>
      <c r="I2682" s="168" t="s">
        <v>1118</v>
      </c>
      <c r="J2682" s="184">
        <v>4236192</v>
      </c>
      <c r="K2682" s="185"/>
      <c r="L2682" s="168"/>
      <c r="M2682" s="185"/>
      <c r="N2682" s="168"/>
      <c r="O2682" s="168"/>
      <c r="P2682" s="168"/>
      <c r="Q2682" s="168"/>
      <c r="R2682" s="168"/>
      <c r="S2682" s="168"/>
      <c r="T2682" s="168"/>
      <c r="U2682" s="168" t="s">
        <v>1261</v>
      </c>
      <c r="V2682" s="168" t="s">
        <v>1595</v>
      </c>
      <c r="W2682" s="168" t="s">
        <v>1165</v>
      </c>
      <c r="X2682" s="183" t="s">
        <v>1160</v>
      </c>
      <c r="Y2682" s="168" t="s">
        <v>55</v>
      </c>
      <c r="Z2682" s="170">
        <v>2017011000179</v>
      </c>
      <c r="AA2682" s="170" t="s">
        <v>1238</v>
      </c>
      <c r="AB2682" s="169" t="s">
        <v>1166</v>
      </c>
      <c r="AC2682" s="169" t="s">
        <v>1167</v>
      </c>
      <c r="AD2682" s="170">
        <v>3202032</v>
      </c>
      <c r="AE2682" s="169" t="s">
        <v>1217</v>
      </c>
      <c r="AF2682" s="169" t="s">
        <v>1218</v>
      </c>
      <c r="AG2682" s="168" t="s">
        <v>1128</v>
      </c>
      <c r="AH2682" s="192"/>
    </row>
    <row r="2683" spans="1:34" ht="98.25" customHeight="1" x14ac:dyDescent="0.25">
      <c r="A2683" s="192"/>
      <c r="B2683" s="168" t="s">
        <v>1314</v>
      </c>
      <c r="C2683" s="168" t="s">
        <v>1583</v>
      </c>
      <c r="D2683" s="168" t="s">
        <v>1593</v>
      </c>
      <c r="E2683" s="183" t="s">
        <v>1593</v>
      </c>
      <c r="F2683" s="168" t="s">
        <v>1152</v>
      </c>
      <c r="G2683" s="183" t="s">
        <v>1158</v>
      </c>
      <c r="H2683" s="168" t="s">
        <v>1117</v>
      </c>
      <c r="I2683" s="168" t="s">
        <v>1118</v>
      </c>
      <c r="J2683" s="184">
        <v>5000000</v>
      </c>
      <c r="K2683" s="185"/>
      <c r="L2683" s="168"/>
      <c r="M2683" s="185"/>
      <c r="N2683" s="168"/>
      <c r="O2683" s="168"/>
      <c r="P2683" s="168"/>
      <c r="Q2683" s="168"/>
      <c r="R2683" s="168"/>
      <c r="S2683" s="168" t="s">
        <v>1430</v>
      </c>
      <c r="T2683" s="168"/>
      <c r="U2683" s="168" t="s">
        <v>1261</v>
      </c>
      <c r="V2683" s="168" t="s">
        <v>1595</v>
      </c>
      <c r="W2683" s="168" t="s">
        <v>1165</v>
      </c>
      <c r="X2683" s="183" t="s">
        <v>1160</v>
      </c>
      <c r="Y2683" s="168" t="s">
        <v>55</v>
      </c>
      <c r="Z2683" s="170">
        <v>2017011000179</v>
      </c>
      <c r="AA2683" s="170" t="s">
        <v>1238</v>
      </c>
      <c r="AB2683" s="169" t="s">
        <v>1166</v>
      </c>
      <c r="AC2683" s="169" t="s">
        <v>1167</v>
      </c>
      <c r="AD2683" s="170">
        <v>3202032</v>
      </c>
      <c r="AE2683" s="169" t="s">
        <v>1217</v>
      </c>
      <c r="AF2683" s="169" t="s">
        <v>1218</v>
      </c>
      <c r="AG2683" s="168" t="s">
        <v>1150</v>
      </c>
      <c r="AH2683" s="192"/>
    </row>
    <row r="2684" spans="1:34" ht="98.25" customHeight="1" x14ac:dyDescent="0.25">
      <c r="A2684" s="192"/>
      <c r="B2684" s="168" t="s">
        <v>1314</v>
      </c>
      <c r="C2684" s="168" t="s">
        <v>1583</v>
      </c>
      <c r="D2684" s="168" t="s">
        <v>1593</v>
      </c>
      <c r="E2684" s="183" t="s">
        <v>1593</v>
      </c>
      <c r="F2684" s="168" t="s">
        <v>1152</v>
      </c>
      <c r="G2684" s="183" t="s">
        <v>1158</v>
      </c>
      <c r="H2684" s="168" t="s">
        <v>1117</v>
      </c>
      <c r="I2684" s="168" t="s">
        <v>1118</v>
      </c>
      <c r="J2684" s="184">
        <v>27200000</v>
      </c>
      <c r="K2684" s="185"/>
      <c r="L2684" s="168"/>
      <c r="M2684" s="185"/>
      <c r="N2684" s="168"/>
      <c r="O2684" s="168"/>
      <c r="P2684" s="168"/>
      <c r="Q2684" s="168"/>
      <c r="R2684" s="168"/>
      <c r="S2684" s="168" t="s">
        <v>1430</v>
      </c>
      <c r="T2684" s="168"/>
      <c r="U2684" s="168" t="s">
        <v>1261</v>
      </c>
      <c r="V2684" s="168" t="s">
        <v>1595</v>
      </c>
      <c r="W2684" s="168" t="s">
        <v>1165</v>
      </c>
      <c r="X2684" s="183" t="s">
        <v>1160</v>
      </c>
      <c r="Y2684" s="168" t="s">
        <v>55</v>
      </c>
      <c r="Z2684" s="170">
        <v>2017011000179</v>
      </c>
      <c r="AA2684" s="170" t="s">
        <v>1238</v>
      </c>
      <c r="AB2684" s="169" t="s">
        <v>1166</v>
      </c>
      <c r="AC2684" s="169" t="s">
        <v>1167</v>
      </c>
      <c r="AD2684" s="170">
        <v>3202032</v>
      </c>
      <c r="AE2684" s="169" t="s">
        <v>1217</v>
      </c>
      <c r="AF2684" s="169" t="s">
        <v>1218</v>
      </c>
      <c r="AG2684" s="168" t="s">
        <v>1192</v>
      </c>
      <c r="AH2684" s="192"/>
    </row>
    <row r="2685" spans="1:34" ht="98.25" customHeight="1" x14ac:dyDescent="0.25">
      <c r="A2685" s="192"/>
      <c r="B2685" s="168" t="s">
        <v>1314</v>
      </c>
      <c r="C2685" s="168" t="s">
        <v>1583</v>
      </c>
      <c r="D2685" s="168" t="s">
        <v>1593</v>
      </c>
      <c r="E2685" s="183" t="s">
        <v>1593</v>
      </c>
      <c r="F2685" s="168" t="s">
        <v>1116</v>
      </c>
      <c r="G2685" s="183" t="s">
        <v>1158</v>
      </c>
      <c r="H2685" s="168" t="s">
        <v>1117</v>
      </c>
      <c r="I2685" s="168" t="s">
        <v>1118</v>
      </c>
      <c r="J2685" s="184">
        <v>14826672</v>
      </c>
      <c r="K2685" s="185"/>
      <c r="L2685" s="168"/>
      <c r="M2685" s="185"/>
      <c r="N2685" s="168"/>
      <c r="O2685" s="168"/>
      <c r="P2685" s="168"/>
      <c r="Q2685" s="168"/>
      <c r="R2685" s="168"/>
      <c r="S2685" s="168"/>
      <c r="T2685" s="168"/>
      <c r="U2685" s="168"/>
      <c r="V2685" s="168"/>
      <c r="W2685" s="168" t="s">
        <v>1165</v>
      </c>
      <c r="X2685" s="183" t="s">
        <v>1160</v>
      </c>
      <c r="Y2685" s="168" t="s">
        <v>55</v>
      </c>
      <c r="Z2685" s="170">
        <v>2017011000179</v>
      </c>
      <c r="AA2685" s="170" t="s">
        <v>1238</v>
      </c>
      <c r="AB2685" s="169" t="s">
        <v>1166</v>
      </c>
      <c r="AC2685" s="169" t="s">
        <v>1269</v>
      </c>
      <c r="AD2685" s="170">
        <v>3202005</v>
      </c>
      <c r="AE2685" s="169" t="s">
        <v>1273</v>
      </c>
      <c r="AF2685" s="169" t="s">
        <v>1274</v>
      </c>
      <c r="AG2685" s="168" t="s">
        <v>1151</v>
      </c>
      <c r="AH2685" s="192"/>
    </row>
    <row r="2686" spans="1:34" ht="98.25" customHeight="1" x14ac:dyDescent="0.25">
      <c r="A2686" s="192"/>
      <c r="B2686" s="168" t="s">
        <v>1314</v>
      </c>
      <c r="C2686" s="168" t="s">
        <v>1583</v>
      </c>
      <c r="D2686" s="168" t="s">
        <v>1593</v>
      </c>
      <c r="E2686" s="183" t="s">
        <v>1593</v>
      </c>
      <c r="F2686" s="168" t="s">
        <v>1116</v>
      </c>
      <c r="G2686" s="183" t="s">
        <v>1158</v>
      </c>
      <c r="H2686" s="168" t="s">
        <v>1117</v>
      </c>
      <c r="I2686" s="168" t="s">
        <v>1118</v>
      </c>
      <c r="J2686" s="184">
        <v>39396533</v>
      </c>
      <c r="K2686" s="185"/>
      <c r="L2686" s="168"/>
      <c r="M2686" s="185"/>
      <c r="N2686" s="168"/>
      <c r="O2686" s="168"/>
      <c r="P2686" s="168"/>
      <c r="Q2686" s="168"/>
      <c r="R2686" s="168"/>
      <c r="S2686" s="168" t="s">
        <v>1430</v>
      </c>
      <c r="T2686" s="168"/>
      <c r="U2686" s="168" t="s">
        <v>1261</v>
      </c>
      <c r="V2686" s="168" t="s">
        <v>1595</v>
      </c>
      <c r="W2686" s="168" t="s">
        <v>1165</v>
      </c>
      <c r="X2686" s="183" t="s">
        <v>1160</v>
      </c>
      <c r="Y2686" s="168" t="s">
        <v>55</v>
      </c>
      <c r="Z2686" s="170">
        <v>2017011000179</v>
      </c>
      <c r="AA2686" s="170" t="s">
        <v>1238</v>
      </c>
      <c r="AB2686" s="169" t="s">
        <v>1166</v>
      </c>
      <c r="AC2686" s="169" t="s">
        <v>1269</v>
      </c>
      <c r="AD2686" s="170">
        <v>3202005</v>
      </c>
      <c r="AE2686" s="169" t="s">
        <v>1273</v>
      </c>
      <c r="AF2686" s="169" t="s">
        <v>1274</v>
      </c>
      <c r="AG2686" s="168" t="s">
        <v>1151</v>
      </c>
      <c r="AH2686" s="192"/>
    </row>
    <row r="2687" spans="1:34" ht="98.25" customHeight="1" x14ac:dyDescent="0.25">
      <c r="A2687" s="192"/>
      <c r="B2687" s="168" t="s">
        <v>1314</v>
      </c>
      <c r="C2687" s="168" t="s">
        <v>1583</v>
      </c>
      <c r="D2687" s="168" t="s">
        <v>1593</v>
      </c>
      <c r="E2687" s="183" t="s">
        <v>1593</v>
      </c>
      <c r="F2687" s="168" t="s">
        <v>1152</v>
      </c>
      <c r="G2687" s="183" t="s">
        <v>1158</v>
      </c>
      <c r="H2687" s="168" t="s">
        <v>1117</v>
      </c>
      <c r="I2687" s="168" t="s">
        <v>1118</v>
      </c>
      <c r="J2687" s="184">
        <v>214389934</v>
      </c>
      <c r="K2687" s="185"/>
      <c r="L2687" s="168"/>
      <c r="M2687" s="185"/>
      <c r="N2687" s="168"/>
      <c r="O2687" s="168"/>
      <c r="P2687" s="168"/>
      <c r="Q2687" s="168"/>
      <c r="R2687" s="168"/>
      <c r="S2687" s="168"/>
      <c r="T2687" s="168"/>
      <c r="U2687" s="168"/>
      <c r="V2687" s="168"/>
      <c r="W2687" s="168" t="s">
        <v>1165</v>
      </c>
      <c r="X2687" s="183" t="s">
        <v>1160</v>
      </c>
      <c r="Y2687" s="168" t="s">
        <v>55</v>
      </c>
      <c r="Z2687" s="170">
        <v>2017011000179</v>
      </c>
      <c r="AA2687" s="170" t="s">
        <v>1238</v>
      </c>
      <c r="AB2687" s="169" t="s">
        <v>1166</v>
      </c>
      <c r="AC2687" s="169" t="s">
        <v>1269</v>
      </c>
      <c r="AD2687" s="170">
        <v>3202005</v>
      </c>
      <c r="AE2687" s="169" t="s">
        <v>1273</v>
      </c>
      <c r="AF2687" s="169" t="s">
        <v>1274</v>
      </c>
      <c r="AG2687" s="168" t="s">
        <v>1381</v>
      </c>
      <c r="AH2687" s="192"/>
    </row>
    <row r="2688" spans="1:34" ht="98.25" customHeight="1" x14ac:dyDescent="0.25">
      <c r="A2688" s="192"/>
      <c r="B2688" s="168" t="s">
        <v>1314</v>
      </c>
      <c r="C2688" s="168" t="s">
        <v>1583</v>
      </c>
      <c r="D2688" s="168" t="s">
        <v>1593</v>
      </c>
      <c r="E2688" s="183" t="s">
        <v>1593</v>
      </c>
      <c r="F2688" s="168" t="s">
        <v>1116</v>
      </c>
      <c r="G2688" s="183" t="s">
        <v>1158</v>
      </c>
      <c r="H2688" s="168" t="s">
        <v>1117</v>
      </c>
      <c r="I2688" s="168" t="s">
        <v>1118</v>
      </c>
      <c r="J2688" s="184">
        <v>29526000</v>
      </c>
      <c r="K2688" s="185"/>
      <c r="L2688" s="168"/>
      <c r="M2688" s="185"/>
      <c r="N2688" s="168"/>
      <c r="O2688" s="168"/>
      <c r="P2688" s="168"/>
      <c r="Q2688" s="168"/>
      <c r="R2688" s="168"/>
      <c r="S2688" s="168" t="s">
        <v>1430</v>
      </c>
      <c r="T2688" s="168"/>
      <c r="U2688" s="168" t="s">
        <v>1261</v>
      </c>
      <c r="V2688" s="168" t="s">
        <v>1595</v>
      </c>
      <c r="W2688" s="168" t="s">
        <v>1165</v>
      </c>
      <c r="X2688" s="183" t="s">
        <v>1160</v>
      </c>
      <c r="Y2688" s="168" t="s">
        <v>55</v>
      </c>
      <c r="Z2688" s="170">
        <v>2017011000179</v>
      </c>
      <c r="AA2688" s="170" t="s">
        <v>1238</v>
      </c>
      <c r="AB2688" s="169" t="s">
        <v>1179</v>
      </c>
      <c r="AC2688" s="169" t="s">
        <v>1180</v>
      </c>
      <c r="AD2688" s="170">
        <v>3202008</v>
      </c>
      <c r="AE2688" s="169" t="s">
        <v>1181</v>
      </c>
      <c r="AF2688" s="169" t="s">
        <v>1319</v>
      </c>
      <c r="AG2688" s="168" t="s">
        <v>1128</v>
      </c>
      <c r="AH2688" s="192"/>
    </row>
    <row r="2689" spans="1:34" ht="98.25" customHeight="1" x14ac:dyDescent="0.25">
      <c r="A2689" s="192"/>
      <c r="B2689" s="168" t="s">
        <v>1314</v>
      </c>
      <c r="C2689" s="168" t="s">
        <v>1583</v>
      </c>
      <c r="D2689" s="168" t="s">
        <v>1593</v>
      </c>
      <c r="E2689" s="183" t="s">
        <v>1593</v>
      </c>
      <c r="F2689" s="168" t="s">
        <v>1116</v>
      </c>
      <c r="G2689" s="183" t="s">
        <v>1158</v>
      </c>
      <c r="H2689" s="168" t="s">
        <v>1117</v>
      </c>
      <c r="I2689" s="168" t="s">
        <v>1118</v>
      </c>
      <c r="J2689" s="184">
        <v>26122000</v>
      </c>
      <c r="K2689" s="185"/>
      <c r="L2689" s="168"/>
      <c r="M2689" s="185"/>
      <c r="N2689" s="168"/>
      <c r="O2689" s="168"/>
      <c r="P2689" s="168"/>
      <c r="Q2689" s="168"/>
      <c r="R2689" s="168"/>
      <c r="S2689" s="168" t="s">
        <v>1430</v>
      </c>
      <c r="T2689" s="168"/>
      <c r="U2689" s="168" t="s">
        <v>1261</v>
      </c>
      <c r="V2689" s="168" t="s">
        <v>1595</v>
      </c>
      <c r="W2689" s="168" t="s">
        <v>1165</v>
      </c>
      <c r="X2689" s="183" t="s">
        <v>1160</v>
      </c>
      <c r="Y2689" s="168" t="s">
        <v>55</v>
      </c>
      <c r="Z2689" s="170">
        <v>2017011000179</v>
      </c>
      <c r="AA2689" s="170" t="s">
        <v>1238</v>
      </c>
      <c r="AB2689" s="169" t="s">
        <v>1179</v>
      </c>
      <c r="AC2689" s="169" t="s">
        <v>1180</v>
      </c>
      <c r="AD2689" s="170">
        <v>3202008</v>
      </c>
      <c r="AE2689" s="169" t="s">
        <v>1181</v>
      </c>
      <c r="AF2689" s="169" t="s">
        <v>1319</v>
      </c>
      <c r="AG2689" s="168" t="s">
        <v>1128</v>
      </c>
      <c r="AH2689" s="192"/>
    </row>
    <row r="2690" spans="1:34" ht="98.25" customHeight="1" x14ac:dyDescent="0.25">
      <c r="A2690" s="192"/>
      <c r="B2690" s="168" t="s">
        <v>1420</v>
      </c>
      <c r="C2690" s="168" t="s">
        <v>1583</v>
      </c>
      <c r="D2690" s="168" t="s">
        <v>1593</v>
      </c>
      <c r="E2690" s="183" t="s">
        <v>1593</v>
      </c>
      <c r="F2690" s="168" t="s">
        <v>1152</v>
      </c>
      <c r="G2690" s="183" t="s">
        <v>1158</v>
      </c>
      <c r="H2690" s="168" t="s">
        <v>1320</v>
      </c>
      <c r="I2690" s="168" t="s">
        <v>1118</v>
      </c>
      <c r="J2690" s="186">
        <v>75000000</v>
      </c>
      <c r="K2690" s="185"/>
      <c r="L2690" s="168" t="s">
        <v>61</v>
      </c>
      <c r="M2690" s="185"/>
      <c r="N2690" s="168" t="s">
        <v>61</v>
      </c>
      <c r="O2690" s="168"/>
      <c r="P2690" s="168"/>
      <c r="Q2690" s="168"/>
      <c r="R2690" s="168"/>
      <c r="S2690" s="168"/>
      <c r="T2690" s="168"/>
      <c r="U2690" s="168"/>
      <c r="V2690" s="168"/>
      <c r="W2690" s="168" t="s">
        <v>1165</v>
      </c>
      <c r="X2690" s="183" t="s">
        <v>1160</v>
      </c>
      <c r="Y2690" s="168" t="s">
        <v>55</v>
      </c>
      <c r="Z2690" s="170">
        <v>2017011000179</v>
      </c>
      <c r="AA2690" s="170" t="s">
        <v>1238</v>
      </c>
      <c r="AB2690" s="169" t="s">
        <v>1179</v>
      </c>
      <c r="AC2690" s="169" t="s">
        <v>1244</v>
      </c>
      <c r="AD2690" s="170">
        <v>3202002</v>
      </c>
      <c r="AE2690" s="169" t="s">
        <v>1122</v>
      </c>
      <c r="AF2690" s="169" t="s">
        <v>1245</v>
      </c>
      <c r="AG2690" s="168" t="s">
        <v>1192</v>
      </c>
      <c r="AH2690" s="192"/>
    </row>
    <row r="2691" spans="1:34" ht="98.25" customHeight="1" x14ac:dyDescent="0.25">
      <c r="A2691" s="192"/>
      <c r="B2691" s="168" t="s">
        <v>1420</v>
      </c>
      <c r="C2691" s="168" t="s">
        <v>1583</v>
      </c>
      <c r="D2691" s="168" t="s">
        <v>1593</v>
      </c>
      <c r="E2691" s="183" t="s">
        <v>1593</v>
      </c>
      <c r="F2691" s="168" t="s">
        <v>1116</v>
      </c>
      <c r="G2691" s="183" t="s">
        <v>1158</v>
      </c>
      <c r="H2691" s="168" t="s">
        <v>1117</v>
      </c>
      <c r="I2691" s="168" t="s">
        <v>1118</v>
      </c>
      <c r="J2691" s="186">
        <v>10229564</v>
      </c>
      <c r="K2691" s="185"/>
      <c r="L2691" s="168"/>
      <c r="M2691" s="185"/>
      <c r="N2691" s="168"/>
      <c r="O2691" s="168"/>
      <c r="P2691" s="168"/>
      <c r="Q2691" s="168"/>
      <c r="R2691" s="168"/>
      <c r="S2691" s="168"/>
      <c r="T2691" s="168"/>
      <c r="U2691" s="168"/>
      <c r="V2691" s="168"/>
      <c r="W2691" s="168" t="s">
        <v>1165</v>
      </c>
      <c r="X2691" s="183" t="s">
        <v>1160</v>
      </c>
      <c r="Y2691" s="168" t="s">
        <v>363</v>
      </c>
      <c r="Z2691" s="170">
        <v>2019011000081</v>
      </c>
      <c r="AA2691" s="170" t="s">
        <v>1161</v>
      </c>
      <c r="AB2691" s="169" t="s">
        <v>1120</v>
      </c>
      <c r="AC2691" s="169" t="s">
        <v>606</v>
      </c>
      <c r="AD2691" s="170">
        <v>3299060</v>
      </c>
      <c r="AE2691" s="169" t="s">
        <v>1135</v>
      </c>
      <c r="AF2691" s="169" t="s">
        <v>607</v>
      </c>
      <c r="AG2691" s="168" t="s">
        <v>1128</v>
      </c>
      <c r="AH2691" s="192"/>
    </row>
    <row r="2692" spans="1:34" ht="98.25" customHeight="1" x14ac:dyDescent="0.25">
      <c r="A2692" s="192"/>
      <c r="B2692" s="168" t="s">
        <v>1420</v>
      </c>
      <c r="C2692" s="168" t="s">
        <v>1583</v>
      </c>
      <c r="D2692" s="168" t="s">
        <v>1593</v>
      </c>
      <c r="E2692" s="183" t="s">
        <v>1593</v>
      </c>
      <c r="F2692" s="168" t="s">
        <v>1116</v>
      </c>
      <c r="G2692" s="183" t="s">
        <v>1158</v>
      </c>
      <c r="H2692" s="168" t="s">
        <v>1117</v>
      </c>
      <c r="I2692" s="168" t="s">
        <v>1118</v>
      </c>
      <c r="J2692" s="186">
        <v>4377200</v>
      </c>
      <c r="K2692" s="185"/>
      <c r="L2692" s="168"/>
      <c r="M2692" s="185"/>
      <c r="N2692" s="168"/>
      <c r="O2692" s="168"/>
      <c r="P2692" s="168"/>
      <c r="Q2692" s="168"/>
      <c r="R2692" s="168"/>
      <c r="S2692" s="168"/>
      <c r="T2692" s="168"/>
      <c r="U2692" s="168" t="s">
        <v>1215</v>
      </c>
      <c r="V2692" s="168" t="s">
        <v>1518</v>
      </c>
      <c r="W2692" s="168" t="s">
        <v>1165</v>
      </c>
      <c r="X2692" s="183" t="s">
        <v>1160</v>
      </c>
      <c r="Y2692" s="168" t="s">
        <v>55</v>
      </c>
      <c r="Z2692" s="170">
        <v>2017011000179</v>
      </c>
      <c r="AA2692" s="170" t="s">
        <v>1238</v>
      </c>
      <c r="AB2692" s="169" t="s">
        <v>1166</v>
      </c>
      <c r="AC2692" s="169" t="s">
        <v>1167</v>
      </c>
      <c r="AD2692" s="170">
        <v>3202032</v>
      </c>
      <c r="AE2692" s="169" t="s">
        <v>1217</v>
      </c>
      <c r="AF2692" s="169" t="s">
        <v>1289</v>
      </c>
      <c r="AG2692" s="168" t="s">
        <v>1128</v>
      </c>
      <c r="AH2692" s="192"/>
    </row>
    <row r="2693" spans="1:34" ht="98.25" customHeight="1" x14ac:dyDescent="0.25">
      <c r="A2693" s="192"/>
      <c r="B2693" s="168" t="s">
        <v>1420</v>
      </c>
      <c r="C2693" s="168" t="s">
        <v>1583</v>
      </c>
      <c r="D2693" s="168" t="s">
        <v>1593</v>
      </c>
      <c r="E2693" s="183" t="s">
        <v>1593</v>
      </c>
      <c r="F2693" s="168" t="s">
        <v>1116</v>
      </c>
      <c r="G2693" s="183" t="s">
        <v>1158</v>
      </c>
      <c r="H2693" s="168" t="s">
        <v>1117</v>
      </c>
      <c r="I2693" s="168" t="s">
        <v>1118</v>
      </c>
      <c r="J2693" s="186">
        <v>10012133</v>
      </c>
      <c r="K2693" s="185"/>
      <c r="L2693" s="168"/>
      <c r="M2693" s="185"/>
      <c r="N2693" s="168"/>
      <c r="O2693" s="168"/>
      <c r="P2693" s="168"/>
      <c r="Q2693" s="168"/>
      <c r="R2693" s="168"/>
      <c r="S2693" s="168"/>
      <c r="T2693" s="168"/>
      <c r="U2693" s="168" t="s">
        <v>1215</v>
      </c>
      <c r="V2693" s="168" t="s">
        <v>1518</v>
      </c>
      <c r="W2693" s="168" t="s">
        <v>1165</v>
      </c>
      <c r="X2693" s="183" t="s">
        <v>1160</v>
      </c>
      <c r="Y2693" s="168" t="s">
        <v>55</v>
      </c>
      <c r="Z2693" s="170">
        <v>2017011000179</v>
      </c>
      <c r="AA2693" s="170" t="s">
        <v>1238</v>
      </c>
      <c r="AB2693" s="169" t="s">
        <v>1166</v>
      </c>
      <c r="AC2693" s="169" t="s">
        <v>1167</v>
      </c>
      <c r="AD2693" s="170">
        <v>3202032</v>
      </c>
      <c r="AE2693" s="169" t="s">
        <v>1217</v>
      </c>
      <c r="AF2693" s="169" t="s">
        <v>1289</v>
      </c>
      <c r="AG2693" s="168" t="s">
        <v>1128</v>
      </c>
      <c r="AH2693" s="192"/>
    </row>
    <row r="2694" spans="1:34" ht="98.25" customHeight="1" x14ac:dyDescent="0.25">
      <c r="A2694" s="192"/>
      <c r="B2694" s="168" t="s">
        <v>1314</v>
      </c>
      <c r="C2694" s="168" t="s">
        <v>1583</v>
      </c>
      <c r="D2694" s="168" t="s">
        <v>1593</v>
      </c>
      <c r="E2694" s="183" t="s">
        <v>1593</v>
      </c>
      <c r="F2694" s="168" t="s">
        <v>1116</v>
      </c>
      <c r="G2694" s="183" t="s">
        <v>1158</v>
      </c>
      <c r="H2694" s="168" t="s">
        <v>1117</v>
      </c>
      <c r="I2694" s="168" t="s">
        <v>1118</v>
      </c>
      <c r="J2694" s="184">
        <v>6989715</v>
      </c>
      <c r="K2694" s="185"/>
      <c r="L2694" s="168"/>
      <c r="M2694" s="185"/>
      <c r="N2694" s="168"/>
      <c r="O2694" s="168"/>
      <c r="P2694" s="168"/>
      <c r="Q2694" s="168"/>
      <c r="R2694" s="168"/>
      <c r="S2694" s="168" t="s">
        <v>1430</v>
      </c>
      <c r="T2694" s="168"/>
      <c r="U2694" s="168" t="s">
        <v>1261</v>
      </c>
      <c r="V2694" s="168" t="s">
        <v>1595</v>
      </c>
      <c r="W2694" s="168" t="s">
        <v>1119</v>
      </c>
      <c r="X2694" s="183" t="s">
        <v>1160</v>
      </c>
      <c r="Y2694" s="168" t="s">
        <v>363</v>
      </c>
      <c r="Z2694" s="170">
        <v>2019011000081</v>
      </c>
      <c r="AA2694" s="170" t="s">
        <v>1161</v>
      </c>
      <c r="AB2694" s="169" t="s">
        <v>1120</v>
      </c>
      <c r="AC2694" s="169" t="s">
        <v>1121</v>
      </c>
      <c r="AD2694" s="170">
        <v>3299054</v>
      </c>
      <c r="AE2694" s="169" t="s">
        <v>1122</v>
      </c>
      <c r="AF2694" s="169" t="s">
        <v>1125</v>
      </c>
      <c r="AG2694" s="168" t="s">
        <v>1128</v>
      </c>
      <c r="AH2694" s="192"/>
    </row>
    <row r="2695" spans="1:34" ht="98.25" customHeight="1" x14ac:dyDescent="0.25">
      <c r="A2695" s="192"/>
      <c r="B2695" s="168" t="s">
        <v>1314</v>
      </c>
      <c r="C2695" s="168" t="s">
        <v>1583</v>
      </c>
      <c r="D2695" s="168" t="s">
        <v>1596</v>
      </c>
      <c r="E2695" s="183" t="s">
        <v>1596</v>
      </c>
      <c r="F2695" s="168" t="s">
        <v>1223</v>
      </c>
      <c r="G2695" s="183" t="s">
        <v>1312</v>
      </c>
      <c r="H2695" s="168" t="s">
        <v>1117</v>
      </c>
      <c r="I2695" s="168" t="s">
        <v>1118</v>
      </c>
      <c r="J2695" s="184">
        <v>0</v>
      </c>
      <c r="K2695" s="185">
        <v>0</v>
      </c>
      <c r="L2695" s="168" t="s">
        <v>1585</v>
      </c>
      <c r="M2695" s="185">
        <v>0</v>
      </c>
      <c r="N2695" s="168" t="s">
        <v>1298</v>
      </c>
      <c r="O2695" s="168"/>
      <c r="P2695" s="168"/>
      <c r="Q2695" s="168"/>
      <c r="R2695" s="168"/>
      <c r="S2695" s="168"/>
      <c r="T2695" s="168"/>
      <c r="U2695" s="168" t="s">
        <v>1261</v>
      </c>
      <c r="V2695" s="168"/>
      <c r="W2695" s="168" t="s">
        <v>1165</v>
      </c>
      <c r="X2695" s="183" t="s">
        <v>1160</v>
      </c>
      <c r="Y2695" s="168" t="s">
        <v>55</v>
      </c>
      <c r="Z2695" s="170">
        <v>2017011000179</v>
      </c>
      <c r="AA2695" s="170" t="s">
        <v>1238</v>
      </c>
      <c r="AB2695" s="169" t="s">
        <v>1179</v>
      </c>
      <c r="AC2695" s="169" t="s">
        <v>1244</v>
      </c>
      <c r="AD2695" s="170">
        <v>3202002</v>
      </c>
      <c r="AE2695" s="169" t="s">
        <v>1122</v>
      </c>
      <c r="AF2695" s="169" t="s">
        <v>1316</v>
      </c>
      <c r="AG2695" s="168" t="s">
        <v>1137</v>
      </c>
      <c r="AH2695" s="192"/>
    </row>
    <row r="2696" spans="1:34" ht="98.25" customHeight="1" x14ac:dyDescent="0.25">
      <c r="A2696" s="192"/>
      <c r="B2696" s="168" t="s">
        <v>1314</v>
      </c>
      <c r="C2696" s="168" t="s">
        <v>1583</v>
      </c>
      <c r="D2696" s="168" t="s">
        <v>1596</v>
      </c>
      <c r="E2696" s="183" t="s">
        <v>1596</v>
      </c>
      <c r="F2696" s="168" t="s">
        <v>1223</v>
      </c>
      <c r="G2696" s="183" t="s">
        <v>1312</v>
      </c>
      <c r="H2696" s="168" t="s">
        <v>1117</v>
      </c>
      <c r="I2696" s="168" t="s">
        <v>1118</v>
      </c>
      <c r="J2696" s="184">
        <v>0</v>
      </c>
      <c r="K2696" s="185">
        <v>0</v>
      </c>
      <c r="L2696" s="168" t="s">
        <v>1585</v>
      </c>
      <c r="M2696" s="185">
        <v>0</v>
      </c>
      <c r="N2696" s="168" t="s">
        <v>1298</v>
      </c>
      <c r="O2696" s="168"/>
      <c r="P2696" s="168"/>
      <c r="Q2696" s="168"/>
      <c r="R2696" s="168"/>
      <c r="S2696" s="168"/>
      <c r="T2696" s="168"/>
      <c r="U2696" s="168" t="s">
        <v>1261</v>
      </c>
      <c r="V2696" s="168"/>
      <c r="W2696" s="168" t="s">
        <v>1165</v>
      </c>
      <c r="X2696" s="183" t="s">
        <v>1160</v>
      </c>
      <c r="Y2696" s="168" t="s">
        <v>55</v>
      </c>
      <c r="Z2696" s="170">
        <v>2017011000179</v>
      </c>
      <c r="AA2696" s="170" t="s">
        <v>1238</v>
      </c>
      <c r="AB2696" s="169" t="s">
        <v>1224</v>
      </c>
      <c r="AC2696" s="169" t="s">
        <v>1280</v>
      </c>
      <c r="AD2696" s="170">
        <v>3202004</v>
      </c>
      <c r="AE2696" s="169" t="s">
        <v>1281</v>
      </c>
      <c r="AF2696" s="169" t="s">
        <v>1283</v>
      </c>
      <c r="AG2696" s="168" t="s">
        <v>1126</v>
      </c>
      <c r="AH2696" s="192"/>
    </row>
    <row r="2697" spans="1:34" ht="98.25" customHeight="1" x14ac:dyDescent="0.25">
      <c r="A2697" s="192"/>
      <c r="B2697" s="168" t="s">
        <v>1420</v>
      </c>
      <c r="C2697" s="168" t="s">
        <v>1583</v>
      </c>
      <c r="D2697" s="168" t="s">
        <v>1596</v>
      </c>
      <c r="E2697" s="183" t="s">
        <v>1596</v>
      </c>
      <c r="F2697" s="168" t="s">
        <v>1152</v>
      </c>
      <c r="G2697" s="183" t="s">
        <v>1158</v>
      </c>
      <c r="H2697" s="168" t="s">
        <v>1320</v>
      </c>
      <c r="I2697" s="168" t="s">
        <v>1118</v>
      </c>
      <c r="J2697" s="186">
        <v>0</v>
      </c>
      <c r="K2697" s="185"/>
      <c r="L2697" s="168" t="s">
        <v>61</v>
      </c>
      <c r="M2697" s="185"/>
      <c r="N2697" s="168" t="s">
        <v>61</v>
      </c>
      <c r="O2697" s="168"/>
      <c r="P2697" s="168"/>
      <c r="Q2697" s="168"/>
      <c r="R2697" s="168"/>
      <c r="S2697" s="168"/>
      <c r="T2697" s="168"/>
      <c r="U2697" s="168"/>
      <c r="V2697" s="168"/>
      <c r="W2697" s="168" t="s">
        <v>1165</v>
      </c>
      <c r="X2697" s="183" t="s">
        <v>1160</v>
      </c>
      <c r="Y2697" s="168" t="s">
        <v>55</v>
      </c>
      <c r="Z2697" s="170">
        <v>2017011000179</v>
      </c>
      <c r="AA2697" s="170" t="s">
        <v>1238</v>
      </c>
      <c r="AB2697" s="169" t="s">
        <v>1179</v>
      </c>
      <c r="AC2697" s="169" t="s">
        <v>1244</v>
      </c>
      <c r="AD2697" s="170">
        <v>3202002</v>
      </c>
      <c r="AE2697" s="169" t="s">
        <v>1122</v>
      </c>
      <c r="AF2697" s="169" t="s">
        <v>1316</v>
      </c>
      <c r="AG2697" s="168" t="s">
        <v>1137</v>
      </c>
      <c r="AH2697" s="192"/>
    </row>
    <row r="2698" spans="1:34" ht="98.25" customHeight="1" x14ac:dyDescent="0.25">
      <c r="A2698" s="192"/>
      <c r="B2698" s="168" t="s">
        <v>1420</v>
      </c>
      <c r="C2698" s="168" t="s">
        <v>1583</v>
      </c>
      <c r="D2698" s="168" t="s">
        <v>1596</v>
      </c>
      <c r="E2698" s="183" t="s">
        <v>1596</v>
      </c>
      <c r="F2698" s="168" t="s">
        <v>1152</v>
      </c>
      <c r="G2698" s="183" t="s">
        <v>1158</v>
      </c>
      <c r="H2698" s="168" t="s">
        <v>1320</v>
      </c>
      <c r="I2698" s="168" t="s">
        <v>1118</v>
      </c>
      <c r="J2698" s="186">
        <v>95000000</v>
      </c>
      <c r="K2698" s="185"/>
      <c r="L2698" s="168" t="s">
        <v>61</v>
      </c>
      <c r="M2698" s="185"/>
      <c r="N2698" s="168" t="s">
        <v>61</v>
      </c>
      <c r="O2698" s="168"/>
      <c r="P2698" s="168"/>
      <c r="Q2698" s="168"/>
      <c r="R2698" s="168"/>
      <c r="S2698" s="168"/>
      <c r="T2698" s="168"/>
      <c r="U2698" s="168"/>
      <c r="V2698" s="168"/>
      <c r="W2698" s="168" t="s">
        <v>1165</v>
      </c>
      <c r="X2698" s="183" t="s">
        <v>1160</v>
      </c>
      <c r="Y2698" s="168" t="s">
        <v>55</v>
      </c>
      <c r="Z2698" s="170">
        <v>2017011000179</v>
      </c>
      <c r="AA2698" s="170" t="s">
        <v>1238</v>
      </c>
      <c r="AB2698" s="169" t="s">
        <v>1224</v>
      </c>
      <c r="AC2698" s="169" t="s">
        <v>1280</v>
      </c>
      <c r="AD2698" s="170">
        <v>3202004</v>
      </c>
      <c r="AE2698" s="169" t="s">
        <v>1281</v>
      </c>
      <c r="AF2698" s="169" t="s">
        <v>1283</v>
      </c>
      <c r="AG2698" s="168" t="s">
        <v>1126</v>
      </c>
      <c r="AH2698" s="192"/>
    </row>
    <row r="2699" spans="1:34" ht="98.25" customHeight="1" x14ac:dyDescent="0.25">
      <c r="A2699" s="192"/>
      <c r="B2699" s="168" t="s">
        <v>1420</v>
      </c>
      <c r="C2699" s="168" t="s">
        <v>1583</v>
      </c>
      <c r="D2699" s="168" t="s">
        <v>1596</v>
      </c>
      <c r="E2699" s="183" t="s">
        <v>1596</v>
      </c>
      <c r="F2699" s="168" t="s">
        <v>1152</v>
      </c>
      <c r="G2699" s="183" t="s">
        <v>1158</v>
      </c>
      <c r="H2699" s="168" t="s">
        <v>1117</v>
      </c>
      <c r="I2699" s="168" t="s">
        <v>1118</v>
      </c>
      <c r="J2699" s="186">
        <v>192000000</v>
      </c>
      <c r="K2699" s="185"/>
      <c r="L2699" s="168"/>
      <c r="M2699" s="185"/>
      <c r="N2699" s="168"/>
      <c r="O2699" s="168"/>
      <c r="P2699" s="168"/>
      <c r="Q2699" s="168"/>
      <c r="R2699" s="168"/>
      <c r="S2699" s="168"/>
      <c r="T2699" s="168"/>
      <c r="U2699" s="168"/>
      <c r="V2699" s="168"/>
      <c r="W2699" s="168" t="s">
        <v>1165</v>
      </c>
      <c r="X2699" s="183" t="s">
        <v>1160</v>
      </c>
      <c r="Y2699" s="168" t="s">
        <v>55</v>
      </c>
      <c r="Z2699" s="170">
        <v>2017011000179</v>
      </c>
      <c r="AA2699" s="170" t="s">
        <v>1238</v>
      </c>
      <c r="AB2699" s="169" t="s">
        <v>1224</v>
      </c>
      <c r="AC2699" s="169" t="s">
        <v>1280</v>
      </c>
      <c r="AD2699" s="170">
        <v>3202004</v>
      </c>
      <c r="AE2699" s="169" t="s">
        <v>1281</v>
      </c>
      <c r="AF2699" s="169" t="s">
        <v>1283</v>
      </c>
      <c r="AG2699" s="168" t="s">
        <v>1126</v>
      </c>
      <c r="AH2699" s="192"/>
    </row>
    <row r="2700" spans="1:34" ht="98.25" customHeight="1" x14ac:dyDescent="0.25">
      <c r="A2700" s="192"/>
      <c r="B2700" s="168" t="s">
        <v>1314</v>
      </c>
      <c r="C2700" s="168" t="s">
        <v>1583</v>
      </c>
      <c r="D2700" s="168" t="s">
        <v>1596</v>
      </c>
      <c r="E2700" s="183" t="s">
        <v>1596</v>
      </c>
      <c r="F2700" s="168" t="s">
        <v>1223</v>
      </c>
      <c r="G2700" s="183" t="s">
        <v>1312</v>
      </c>
      <c r="H2700" s="168" t="s">
        <v>1117</v>
      </c>
      <c r="I2700" s="168" t="s">
        <v>1118</v>
      </c>
      <c r="J2700" s="184">
        <v>0</v>
      </c>
      <c r="K2700" s="185">
        <v>0</v>
      </c>
      <c r="L2700" s="168" t="s">
        <v>1585</v>
      </c>
      <c r="M2700" s="185">
        <v>0</v>
      </c>
      <c r="N2700" s="168" t="s">
        <v>1298</v>
      </c>
      <c r="O2700" s="168"/>
      <c r="P2700" s="168"/>
      <c r="Q2700" s="168"/>
      <c r="R2700" s="168"/>
      <c r="S2700" s="168"/>
      <c r="T2700" s="168"/>
      <c r="U2700" s="168" t="s">
        <v>1261</v>
      </c>
      <c r="V2700" s="168"/>
      <c r="W2700" s="168" t="s">
        <v>1165</v>
      </c>
      <c r="X2700" s="183" t="s">
        <v>1160</v>
      </c>
      <c r="Y2700" s="168" t="s">
        <v>55</v>
      </c>
      <c r="Z2700" s="170">
        <v>2017011000179</v>
      </c>
      <c r="AA2700" s="170" t="s">
        <v>1238</v>
      </c>
      <c r="AB2700" s="169" t="s">
        <v>1224</v>
      </c>
      <c r="AC2700" s="169" t="s">
        <v>1280</v>
      </c>
      <c r="AD2700" s="170">
        <v>3202004</v>
      </c>
      <c r="AE2700" s="169" t="s">
        <v>1281</v>
      </c>
      <c r="AF2700" s="169" t="s">
        <v>1283</v>
      </c>
      <c r="AG2700" s="168" t="s">
        <v>1137</v>
      </c>
      <c r="AH2700" s="192"/>
    </row>
    <row r="2701" spans="1:34" ht="98.25" customHeight="1" x14ac:dyDescent="0.25">
      <c r="A2701" s="192"/>
      <c r="B2701" s="168" t="s">
        <v>1314</v>
      </c>
      <c r="C2701" s="168" t="s">
        <v>1583</v>
      </c>
      <c r="D2701" s="168" t="s">
        <v>1597</v>
      </c>
      <c r="E2701" s="183" t="s">
        <v>1597</v>
      </c>
      <c r="F2701" s="168" t="s">
        <v>1393</v>
      </c>
      <c r="G2701" s="183" t="s">
        <v>1312</v>
      </c>
      <c r="H2701" s="168" t="s">
        <v>1584</v>
      </c>
      <c r="I2701" s="168" t="s">
        <v>1118</v>
      </c>
      <c r="J2701" s="184">
        <v>36727377.630000003</v>
      </c>
      <c r="K2701" s="185">
        <v>0</v>
      </c>
      <c r="L2701" s="168" t="s">
        <v>1298</v>
      </c>
      <c r="M2701" s="185">
        <v>0</v>
      </c>
      <c r="N2701" s="168" t="s">
        <v>1298</v>
      </c>
      <c r="O2701" s="168" t="s">
        <v>1133</v>
      </c>
      <c r="P2701" s="168" t="s">
        <v>1598</v>
      </c>
      <c r="Q2701" s="168" t="s">
        <v>1177</v>
      </c>
      <c r="R2701" s="168" t="s">
        <v>1599</v>
      </c>
      <c r="S2701" s="168"/>
      <c r="T2701" s="168"/>
      <c r="U2701" s="168" t="s">
        <v>1215</v>
      </c>
      <c r="V2701" s="168" t="s">
        <v>1600</v>
      </c>
      <c r="W2701" s="168" t="s">
        <v>1165</v>
      </c>
      <c r="X2701" s="183" t="s">
        <v>1160</v>
      </c>
      <c r="Y2701" s="168" t="s">
        <v>55</v>
      </c>
      <c r="Z2701" s="170">
        <v>2017011000179</v>
      </c>
      <c r="AA2701" s="170" t="s">
        <v>1238</v>
      </c>
      <c r="AB2701" s="169" t="s">
        <v>1224</v>
      </c>
      <c r="AC2701" s="169" t="s">
        <v>1225</v>
      </c>
      <c r="AD2701" s="170">
        <v>3202010</v>
      </c>
      <c r="AE2701" s="169" t="s">
        <v>1226</v>
      </c>
      <c r="AF2701" s="169" t="s">
        <v>1263</v>
      </c>
      <c r="AG2701" s="168" t="s">
        <v>1128</v>
      </c>
      <c r="AH2701" s="192"/>
    </row>
    <row r="2702" spans="1:34" ht="98.25" customHeight="1" x14ac:dyDescent="0.25">
      <c r="A2702" s="192"/>
      <c r="B2702" s="168" t="s">
        <v>1314</v>
      </c>
      <c r="C2702" s="168" t="s">
        <v>1583</v>
      </c>
      <c r="D2702" s="168" t="s">
        <v>1597</v>
      </c>
      <c r="E2702" s="183" t="s">
        <v>1597</v>
      </c>
      <c r="F2702" s="168" t="s">
        <v>1116</v>
      </c>
      <c r="G2702" s="183" t="s">
        <v>1158</v>
      </c>
      <c r="H2702" s="168" t="s">
        <v>1117</v>
      </c>
      <c r="I2702" s="168" t="s">
        <v>1118</v>
      </c>
      <c r="J2702" s="184">
        <v>58510000</v>
      </c>
      <c r="K2702" s="185">
        <v>0</v>
      </c>
      <c r="L2702" s="168" t="s">
        <v>1298</v>
      </c>
      <c r="M2702" s="185">
        <v>11490937.5</v>
      </c>
      <c r="N2702" s="168" t="s">
        <v>1601</v>
      </c>
      <c r="O2702" s="168" t="s">
        <v>1133</v>
      </c>
      <c r="P2702" s="168" t="s">
        <v>1598</v>
      </c>
      <c r="Q2702" s="168" t="s">
        <v>1177</v>
      </c>
      <c r="R2702" s="168" t="s">
        <v>1599</v>
      </c>
      <c r="S2702" s="168"/>
      <c r="T2702" s="168"/>
      <c r="U2702" s="168" t="s">
        <v>1215</v>
      </c>
      <c r="V2702" s="168" t="s">
        <v>1602</v>
      </c>
      <c r="W2702" s="168" t="s">
        <v>1165</v>
      </c>
      <c r="X2702" s="183" t="s">
        <v>1160</v>
      </c>
      <c r="Y2702" s="168" t="s">
        <v>55</v>
      </c>
      <c r="Z2702" s="170">
        <v>2017011000179</v>
      </c>
      <c r="AA2702" s="170" t="s">
        <v>1238</v>
      </c>
      <c r="AB2702" s="169" t="s">
        <v>1166</v>
      </c>
      <c r="AC2702" s="169" t="s">
        <v>1167</v>
      </c>
      <c r="AD2702" s="170">
        <v>3202032</v>
      </c>
      <c r="AE2702" s="169" t="s">
        <v>1217</v>
      </c>
      <c r="AF2702" s="169" t="s">
        <v>1289</v>
      </c>
      <c r="AG2702" s="168" t="s">
        <v>1150</v>
      </c>
      <c r="AH2702" s="192"/>
    </row>
    <row r="2703" spans="1:34" ht="98.25" customHeight="1" x14ac:dyDescent="0.25">
      <c r="A2703" s="192"/>
      <c r="B2703" s="168" t="s">
        <v>1314</v>
      </c>
      <c r="C2703" s="168" t="s">
        <v>1583</v>
      </c>
      <c r="D2703" s="168" t="s">
        <v>1597</v>
      </c>
      <c r="E2703" s="183" t="s">
        <v>1597</v>
      </c>
      <c r="F2703" s="168" t="s">
        <v>1116</v>
      </c>
      <c r="G2703" s="183" t="s">
        <v>1158</v>
      </c>
      <c r="H2703" s="168" t="s">
        <v>1117</v>
      </c>
      <c r="I2703" s="168" t="s">
        <v>1118</v>
      </c>
      <c r="J2703" s="184">
        <v>38415705.520479605</v>
      </c>
      <c r="K2703" s="185">
        <v>0</v>
      </c>
      <c r="L2703" s="168" t="s">
        <v>1298</v>
      </c>
      <c r="M2703" s="185">
        <v>12782515.270000001</v>
      </c>
      <c r="N2703" s="168" t="s">
        <v>1601</v>
      </c>
      <c r="O2703" s="168" t="s">
        <v>1133</v>
      </c>
      <c r="P2703" s="168" t="s">
        <v>1598</v>
      </c>
      <c r="Q2703" s="168" t="s">
        <v>1177</v>
      </c>
      <c r="R2703" s="168" t="s">
        <v>1599</v>
      </c>
      <c r="S2703" s="168"/>
      <c r="T2703" s="168"/>
      <c r="U2703" s="168" t="s">
        <v>1215</v>
      </c>
      <c r="V2703" s="168" t="s">
        <v>1602</v>
      </c>
      <c r="W2703" s="168" t="s">
        <v>1165</v>
      </c>
      <c r="X2703" s="183" t="s">
        <v>1160</v>
      </c>
      <c r="Y2703" s="168" t="s">
        <v>55</v>
      </c>
      <c r="Z2703" s="170">
        <v>2017011000179</v>
      </c>
      <c r="AA2703" s="170" t="s">
        <v>1238</v>
      </c>
      <c r="AB2703" s="169" t="s">
        <v>1166</v>
      </c>
      <c r="AC2703" s="169" t="s">
        <v>1167</v>
      </c>
      <c r="AD2703" s="170">
        <v>3202032</v>
      </c>
      <c r="AE2703" s="169" t="s">
        <v>1217</v>
      </c>
      <c r="AF2703" s="169" t="s">
        <v>1289</v>
      </c>
      <c r="AG2703" s="168" t="s">
        <v>1395</v>
      </c>
      <c r="AH2703" s="192"/>
    </row>
    <row r="2704" spans="1:34" ht="98.25" customHeight="1" x14ac:dyDescent="0.25">
      <c r="A2704" s="192"/>
      <c r="B2704" s="168" t="s">
        <v>1314</v>
      </c>
      <c r="C2704" s="168" t="s">
        <v>1583</v>
      </c>
      <c r="D2704" s="168" t="s">
        <v>1597</v>
      </c>
      <c r="E2704" s="183" t="s">
        <v>1597</v>
      </c>
      <c r="F2704" s="168" t="s">
        <v>1116</v>
      </c>
      <c r="G2704" s="183" t="s">
        <v>1158</v>
      </c>
      <c r="H2704" s="168" t="s">
        <v>1117</v>
      </c>
      <c r="I2704" s="168" t="s">
        <v>1118</v>
      </c>
      <c r="J2704" s="184">
        <v>242864693</v>
      </c>
      <c r="K2704" s="185">
        <v>0</v>
      </c>
      <c r="L2704" s="168" t="s">
        <v>1298</v>
      </c>
      <c r="M2704" s="185">
        <v>59306691.359999999</v>
      </c>
      <c r="N2704" s="168" t="s">
        <v>1601</v>
      </c>
      <c r="O2704" s="168" t="s">
        <v>1133</v>
      </c>
      <c r="P2704" s="168" t="s">
        <v>1598</v>
      </c>
      <c r="Q2704" s="168" t="s">
        <v>1177</v>
      </c>
      <c r="R2704" s="168" t="s">
        <v>1599</v>
      </c>
      <c r="S2704" s="168"/>
      <c r="T2704" s="168"/>
      <c r="U2704" s="168" t="s">
        <v>1215</v>
      </c>
      <c r="V2704" s="168" t="s">
        <v>1602</v>
      </c>
      <c r="W2704" s="168" t="s">
        <v>1165</v>
      </c>
      <c r="X2704" s="183" t="s">
        <v>1160</v>
      </c>
      <c r="Y2704" s="168" t="s">
        <v>55</v>
      </c>
      <c r="Z2704" s="170">
        <v>2017011000179</v>
      </c>
      <c r="AA2704" s="170" t="s">
        <v>1238</v>
      </c>
      <c r="AB2704" s="169" t="s">
        <v>1166</v>
      </c>
      <c r="AC2704" s="169" t="s">
        <v>1167</v>
      </c>
      <c r="AD2704" s="170">
        <v>3202032</v>
      </c>
      <c r="AE2704" s="169" t="s">
        <v>1217</v>
      </c>
      <c r="AF2704" s="169" t="s">
        <v>1289</v>
      </c>
      <c r="AG2704" s="168" t="s">
        <v>1151</v>
      </c>
      <c r="AH2704" s="192"/>
    </row>
    <row r="2705" spans="1:34" ht="98.25" customHeight="1" x14ac:dyDescent="0.25">
      <c r="A2705" s="192"/>
      <c r="B2705" s="168" t="s">
        <v>1314</v>
      </c>
      <c r="C2705" s="168" t="s">
        <v>1583</v>
      </c>
      <c r="D2705" s="168" t="s">
        <v>1597</v>
      </c>
      <c r="E2705" s="183" t="s">
        <v>1597</v>
      </c>
      <c r="F2705" s="168" t="s">
        <v>1393</v>
      </c>
      <c r="G2705" s="183" t="s">
        <v>1312</v>
      </c>
      <c r="H2705" s="168" t="s">
        <v>1584</v>
      </c>
      <c r="I2705" s="168" t="s">
        <v>1118</v>
      </c>
      <c r="J2705" s="184">
        <v>1000000</v>
      </c>
      <c r="K2705" s="185">
        <v>0</v>
      </c>
      <c r="L2705" s="168" t="s">
        <v>1298</v>
      </c>
      <c r="M2705" s="185">
        <v>0</v>
      </c>
      <c r="N2705" s="168" t="s">
        <v>1298</v>
      </c>
      <c r="O2705" s="168" t="s">
        <v>1133</v>
      </c>
      <c r="P2705" s="168" t="s">
        <v>1598</v>
      </c>
      <c r="Q2705" s="168"/>
      <c r="R2705" s="168"/>
      <c r="S2705" s="168"/>
      <c r="T2705" s="168"/>
      <c r="U2705" s="168" t="s">
        <v>1215</v>
      </c>
      <c r="V2705" s="168" t="s">
        <v>1603</v>
      </c>
      <c r="W2705" s="168" t="s">
        <v>1165</v>
      </c>
      <c r="X2705" s="183" t="s">
        <v>1160</v>
      </c>
      <c r="Y2705" s="168" t="s">
        <v>55</v>
      </c>
      <c r="Z2705" s="170">
        <v>2017011000179</v>
      </c>
      <c r="AA2705" s="170" t="s">
        <v>1238</v>
      </c>
      <c r="AB2705" s="169" t="s">
        <v>1166</v>
      </c>
      <c r="AC2705" s="169" t="s">
        <v>1167</v>
      </c>
      <c r="AD2705" s="170">
        <v>3202032</v>
      </c>
      <c r="AE2705" s="169" t="s">
        <v>1217</v>
      </c>
      <c r="AF2705" s="169" t="s">
        <v>1289</v>
      </c>
      <c r="AG2705" s="168" t="s">
        <v>1395</v>
      </c>
      <c r="AH2705" s="192"/>
    </row>
    <row r="2706" spans="1:34" ht="98.25" customHeight="1" x14ac:dyDescent="0.25">
      <c r="A2706" s="192"/>
      <c r="B2706" s="168" t="s">
        <v>1314</v>
      </c>
      <c r="C2706" s="168" t="s">
        <v>1583</v>
      </c>
      <c r="D2706" s="168" t="s">
        <v>1597</v>
      </c>
      <c r="E2706" s="183" t="s">
        <v>1597</v>
      </c>
      <c r="F2706" s="168" t="s">
        <v>1393</v>
      </c>
      <c r="G2706" s="183" t="s">
        <v>1312</v>
      </c>
      <c r="H2706" s="168" t="s">
        <v>1584</v>
      </c>
      <c r="I2706" s="168" t="s">
        <v>1118</v>
      </c>
      <c r="J2706" s="184">
        <v>4200000</v>
      </c>
      <c r="K2706" s="185">
        <v>0</v>
      </c>
      <c r="L2706" s="168" t="s">
        <v>1298</v>
      </c>
      <c r="M2706" s="185">
        <v>0</v>
      </c>
      <c r="N2706" s="168" t="s">
        <v>1298</v>
      </c>
      <c r="O2706" s="168" t="s">
        <v>1133</v>
      </c>
      <c r="P2706" s="168" t="s">
        <v>1598</v>
      </c>
      <c r="Q2706" s="168"/>
      <c r="R2706" s="168"/>
      <c r="S2706" s="168"/>
      <c r="T2706" s="168"/>
      <c r="U2706" s="168" t="s">
        <v>1215</v>
      </c>
      <c r="V2706" s="168" t="s">
        <v>1603</v>
      </c>
      <c r="W2706" s="168" t="s">
        <v>1165</v>
      </c>
      <c r="X2706" s="183" t="s">
        <v>1160</v>
      </c>
      <c r="Y2706" s="168" t="s">
        <v>55</v>
      </c>
      <c r="Z2706" s="170">
        <v>2017011000179</v>
      </c>
      <c r="AA2706" s="170" t="s">
        <v>1238</v>
      </c>
      <c r="AB2706" s="169" t="s">
        <v>1166</v>
      </c>
      <c r="AC2706" s="169" t="s">
        <v>1167</v>
      </c>
      <c r="AD2706" s="170">
        <v>3202032</v>
      </c>
      <c r="AE2706" s="169" t="s">
        <v>1217</v>
      </c>
      <c r="AF2706" s="169" t="s">
        <v>1289</v>
      </c>
      <c r="AG2706" s="168" t="s">
        <v>1126</v>
      </c>
      <c r="AH2706" s="192"/>
    </row>
    <row r="2707" spans="1:34" ht="98.25" customHeight="1" x14ac:dyDescent="0.25">
      <c r="A2707" s="192"/>
      <c r="B2707" s="168" t="s">
        <v>1314</v>
      </c>
      <c r="C2707" s="168" t="s">
        <v>1583</v>
      </c>
      <c r="D2707" s="168" t="s">
        <v>1597</v>
      </c>
      <c r="E2707" s="183" t="s">
        <v>1597</v>
      </c>
      <c r="F2707" s="168" t="s">
        <v>1393</v>
      </c>
      <c r="G2707" s="183" t="s">
        <v>1312</v>
      </c>
      <c r="H2707" s="168" t="s">
        <v>1584</v>
      </c>
      <c r="I2707" s="168" t="s">
        <v>1118</v>
      </c>
      <c r="J2707" s="184">
        <v>5000000</v>
      </c>
      <c r="K2707" s="185">
        <v>0</v>
      </c>
      <c r="L2707" s="168" t="s">
        <v>1298</v>
      </c>
      <c r="M2707" s="185">
        <v>0</v>
      </c>
      <c r="N2707" s="168" t="s">
        <v>1298</v>
      </c>
      <c r="O2707" s="168" t="s">
        <v>1133</v>
      </c>
      <c r="P2707" s="168" t="s">
        <v>1598</v>
      </c>
      <c r="Q2707" s="168"/>
      <c r="R2707" s="168"/>
      <c r="S2707" s="168"/>
      <c r="T2707" s="168"/>
      <c r="U2707" s="168" t="s">
        <v>1215</v>
      </c>
      <c r="V2707" s="168" t="s">
        <v>1603</v>
      </c>
      <c r="W2707" s="168" t="s">
        <v>1165</v>
      </c>
      <c r="X2707" s="183" t="s">
        <v>1160</v>
      </c>
      <c r="Y2707" s="168" t="s">
        <v>55</v>
      </c>
      <c r="Z2707" s="170">
        <v>2017011000179</v>
      </c>
      <c r="AA2707" s="170" t="s">
        <v>1238</v>
      </c>
      <c r="AB2707" s="169" t="s">
        <v>1166</v>
      </c>
      <c r="AC2707" s="169" t="s">
        <v>1167</v>
      </c>
      <c r="AD2707" s="170">
        <v>3202032</v>
      </c>
      <c r="AE2707" s="169" t="s">
        <v>1217</v>
      </c>
      <c r="AF2707" s="169" t="s">
        <v>1289</v>
      </c>
      <c r="AG2707" s="168" t="s">
        <v>1150</v>
      </c>
      <c r="AH2707" s="192"/>
    </row>
    <row r="2708" spans="1:34" ht="98.25" customHeight="1" x14ac:dyDescent="0.25">
      <c r="A2708" s="192"/>
      <c r="B2708" s="168" t="s">
        <v>1314</v>
      </c>
      <c r="C2708" s="168" t="s">
        <v>1583</v>
      </c>
      <c r="D2708" s="168" t="s">
        <v>1597</v>
      </c>
      <c r="E2708" s="183" t="s">
        <v>1597</v>
      </c>
      <c r="F2708" s="168" t="s">
        <v>1393</v>
      </c>
      <c r="G2708" s="183" t="s">
        <v>1312</v>
      </c>
      <c r="H2708" s="168" t="s">
        <v>1584</v>
      </c>
      <c r="I2708" s="168" t="s">
        <v>1118</v>
      </c>
      <c r="J2708" s="184">
        <v>9000000</v>
      </c>
      <c r="K2708" s="185">
        <v>0</v>
      </c>
      <c r="L2708" s="168" t="s">
        <v>1298</v>
      </c>
      <c r="M2708" s="185">
        <v>0</v>
      </c>
      <c r="N2708" s="168" t="s">
        <v>1298</v>
      </c>
      <c r="O2708" s="168" t="s">
        <v>1133</v>
      </c>
      <c r="P2708" s="168" t="s">
        <v>1598</v>
      </c>
      <c r="Q2708" s="168" t="s">
        <v>1177</v>
      </c>
      <c r="R2708" s="168" t="s">
        <v>1599</v>
      </c>
      <c r="S2708" s="168"/>
      <c r="T2708" s="168"/>
      <c r="U2708" s="168" t="s">
        <v>1215</v>
      </c>
      <c r="V2708" s="168" t="s">
        <v>1602</v>
      </c>
      <c r="W2708" s="168" t="s">
        <v>1165</v>
      </c>
      <c r="X2708" s="183" t="s">
        <v>1160</v>
      </c>
      <c r="Y2708" s="168" t="s">
        <v>55</v>
      </c>
      <c r="Z2708" s="170">
        <v>2017011000179</v>
      </c>
      <c r="AA2708" s="170" t="s">
        <v>1238</v>
      </c>
      <c r="AB2708" s="169" t="s">
        <v>1166</v>
      </c>
      <c r="AC2708" s="169" t="s">
        <v>1167</v>
      </c>
      <c r="AD2708" s="170">
        <v>3202032</v>
      </c>
      <c r="AE2708" s="169" t="s">
        <v>1217</v>
      </c>
      <c r="AF2708" s="169" t="s">
        <v>1289</v>
      </c>
      <c r="AG2708" s="168" t="s">
        <v>1192</v>
      </c>
      <c r="AH2708" s="192"/>
    </row>
    <row r="2709" spans="1:34" ht="98.25" customHeight="1" x14ac:dyDescent="0.25">
      <c r="A2709" s="192"/>
      <c r="B2709" s="168" t="s">
        <v>1314</v>
      </c>
      <c r="C2709" s="168" t="s">
        <v>1583</v>
      </c>
      <c r="D2709" s="168" t="s">
        <v>1597</v>
      </c>
      <c r="E2709" s="183" t="s">
        <v>1597</v>
      </c>
      <c r="F2709" s="168" t="s">
        <v>1393</v>
      </c>
      <c r="G2709" s="183" t="s">
        <v>1312</v>
      </c>
      <c r="H2709" s="168" t="s">
        <v>1584</v>
      </c>
      <c r="I2709" s="168" t="s">
        <v>1118</v>
      </c>
      <c r="J2709" s="184">
        <v>11000000</v>
      </c>
      <c r="K2709" s="185">
        <v>0</v>
      </c>
      <c r="L2709" s="168" t="s">
        <v>1298</v>
      </c>
      <c r="M2709" s="185">
        <v>0</v>
      </c>
      <c r="N2709" s="168" t="s">
        <v>1298</v>
      </c>
      <c r="O2709" s="168" t="s">
        <v>1133</v>
      </c>
      <c r="P2709" s="168" t="s">
        <v>1598</v>
      </c>
      <c r="Q2709" s="168"/>
      <c r="R2709" s="168"/>
      <c r="S2709" s="168"/>
      <c r="T2709" s="168"/>
      <c r="U2709" s="168" t="s">
        <v>1215</v>
      </c>
      <c r="V2709" s="168" t="s">
        <v>1603</v>
      </c>
      <c r="W2709" s="168" t="s">
        <v>1165</v>
      </c>
      <c r="X2709" s="183" t="s">
        <v>1160</v>
      </c>
      <c r="Y2709" s="168" t="s">
        <v>55</v>
      </c>
      <c r="Z2709" s="170">
        <v>2017011000179</v>
      </c>
      <c r="AA2709" s="170" t="s">
        <v>1238</v>
      </c>
      <c r="AB2709" s="169" t="s">
        <v>1166</v>
      </c>
      <c r="AC2709" s="169" t="s">
        <v>1167</v>
      </c>
      <c r="AD2709" s="170">
        <v>3202032</v>
      </c>
      <c r="AE2709" s="169" t="s">
        <v>1217</v>
      </c>
      <c r="AF2709" s="169" t="s">
        <v>1289</v>
      </c>
      <c r="AG2709" s="168" t="s">
        <v>1395</v>
      </c>
      <c r="AH2709" s="192"/>
    </row>
    <row r="2710" spans="1:34" ht="98.25" customHeight="1" x14ac:dyDescent="0.25">
      <c r="A2710" s="192"/>
      <c r="B2710" s="168" t="s">
        <v>1314</v>
      </c>
      <c r="C2710" s="168" t="s">
        <v>1583</v>
      </c>
      <c r="D2710" s="168" t="s">
        <v>1597</v>
      </c>
      <c r="E2710" s="183" t="s">
        <v>1597</v>
      </c>
      <c r="F2710" s="168" t="s">
        <v>1393</v>
      </c>
      <c r="G2710" s="183" t="s">
        <v>1312</v>
      </c>
      <c r="H2710" s="168" t="s">
        <v>1584</v>
      </c>
      <c r="I2710" s="168" t="s">
        <v>1118</v>
      </c>
      <c r="J2710" s="184">
        <v>15000000</v>
      </c>
      <c r="K2710" s="185">
        <v>0</v>
      </c>
      <c r="L2710" s="168" t="s">
        <v>1298</v>
      </c>
      <c r="M2710" s="185">
        <v>0</v>
      </c>
      <c r="N2710" s="168" t="s">
        <v>1298</v>
      </c>
      <c r="O2710" s="168" t="s">
        <v>1133</v>
      </c>
      <c r="P2710" s="168" t="s">
        <v>1598</v>
      </c>
      <c r="Q2710" s="168" t="s">
        <v>1177</v>
      </c>
      <c r="R2710" s="168" t="s">
        <v>1599</v>
      </c>
      <c r="S2710" s="168"/>
      <c r="T2710" s="168"/>
      <c r="U2710" s="168" t="s">
        <v>1215</v>
      </c>
      <c r="V2710" s="168" t="s">
        <v>1603</v>
      </c>
      <c r="W2710" s="168" t="s">
        <v>1165</v>
      </c>
      <c r="X2710" s="183" t="s">
        <v>1160</v>
      </c>
      <c r="Y2710" s="168" t="s">
        <v>55</v>
      </c>
      <c r="Z2710" s="170">
        <v>2017011000179</v>
      </c>
      <c r="AA2710" s="170" t="s">
        <v>1238</v>
      </c>
      <c r="AB2710" s="169" t="s">
        <v>1166</v>
      </c>
      <c r="AC2710" s="169" t="s">
        <v>1167</v>
      </c>
      <c r="AD2710" s="170">
        <v>3202032</v>
      </c>
      <c r="AE2710" s="169" t="s">
        <v>1217</v>
      </c>
      <c r="AF2710" s="169" t="s">
        <v>1289</v>
      </c>
      <c r="AG2710" s="168" t="s">
        <v>1150</v>
      </c>
      <c r="AH2710" s="192"/>
    </row>
    <row r="2711" spans="1:34" ht="98.25" customHeight="1" x14ac:dyDescent="0.25">
      <c r="A2711" s="192"/>
      <c r="B2711" s="168" t="s">
        <v>1314</v>
      </c>
      <c r="C2711" s="168" t="s">
        <v>1583</v>
      </c>
      <c r="D2711" s="168" t="s">
        <v>1597</v>
      </c>
      <c r="E2711" s="183" t="s">
        <v>1597</v>
      </c>
      <c r="F2711" s="168" t="s">
        <v>1393</v>
      </c>
      <c r="G2711" s="183" t="s">
        <v>1312</v>
      </c>
      <c r="H2711" s="168" t="s">
        <v>1584</v>
      </c>
      <c r="I2711" s="168" t="s">
        <v>1118</v>
      </c>
      <c r="J2711" s="184">
        <v>17598548</v>
      </c>
      <c r="K2711" s="185">
        <v>0</v>
      </c>
      <c r="L2711" s="168" t="s">
        <v>1298</v>
      </c>
      <c r="M2711" s="185">
        <v>0</v>
      </c>
      <c r="N2711" s="168" t="s">
        <v>1298</v>
      </c>
      <c r="O2711" s="168" t="s">
        <v>1133</v>
      </c>
      <c r="P2711" s="168" t="s">
        <v>1598</v>
      </c>
      <c r="Q2711" s="168"/>
      <c r="R2711" s="168"/>
      <c r="S2711" s="168"/>
      <c r="T2711" s="168"/>
      <c r="U2711" s="168" t="s">
        <v>1215</v>
      </c>
      <c r="V2711" s="168" t="s">
        <v>1603</v>
      </c>
      <c r="W2711" s="168" t="s">
        <v>1165</v>
      </c>
      <c r="X2711" s="183" t="s">
        <v>1160</v>
      </c>
      <c r="Y2711" s="168" t="s">
        <v>55</v>
      </c>
      <c r="Z2711" s="170">
        <v>2017011000179</v>
      </c>
      <c r="AA2711" s="170" t="s">
        <v>1238</v>
      </c>
      <c r="AB2711" s="169" t="s">
        <v>1166</v>
      </c>
      <c r="AC2711" s="169" t="s">
        <v>1167</v>
      </c>
      <c r="AD2711" s="170">
        <v>3202032</v>
      </c>
      <c r="AE2711" s="169" t="s">
        <v>1217</v>
      </c>
      <c r="AF2711" s="169" t="s">
        <v>1289</v>
      </c>
      <c r="AG2711" s="168" t="s">
        <v>1128</v>
      </c>
      <c r="AH2711" s="192"/>
    </row>
    <row r="2712" spans="1:34" ht="98.25" customHeight="1" x14ac:dyDescent="0.25">
      <c r="A2712" s="192"/>
      <c r="B2712" s="168" t="s">
        <v>1314</v>
      </c>
      <c r="C2712" s="168" t="s">
        <v>1583</v>
      </c>
      <c r="D2712" s="168" t="s">
        <v>1597</v>
      </c>
      <c r="E2712" s="183" t="s">
        <v>1597</v>
      </c>
      <c r="F2712" s="168" t="s">
        <v>1393</v>
      </c>
      <c r="G2712" s="183" t="s">
        <v>1312</v>
      </c>
      <c r="H2712" s="168" t="s">
        <v>1584</v>
      </c>
      <c r="I2712" s="168" t="s">
        <v>1118</v>
      </c>
      <c r="J2712" s="184">
        <v>18733977</v>
      </c>
      <c r="K2712" s="185">
        <v>0</v>
      </c>
      <c r="L2712" s="168" t="s">
        <v>1298</v>
      </c>
      <c r="M2712" s="185">
        <v>0</v>
      </c>
      <c r="N2712" s="168" t="s">
        <v>1298</v>
      </c>
      <c r="O2712" s="168" t="s">
        <v>1133</v>
      </c>
      <c r="P2712" s="168" t="s">
        <v>1598</v>
      </c>
      <c r="Q2712" s="168"/>
      <c r="R2712" s="168"/>
      <c r="S2712" s="168"/>
      <c r="T2712" s="168"/>
      <c r="U2712" s="168" t="s">
        <v>1215</v>
      </c>
      <c r="V2712" s="168" t="s">
        <v>1603</v>
      </c>
      <c r="W2712" s="168" t="s">
        <v>1165</v>
      </c>
      <c r="X2712" s="183" t="s">
        <v>1160</v>
      </c>
      <c r="Y2712" s="168" t="s">
        <v>55</v>
      </c>
      <c r="Z2712" s="170">
        <v>2017011000179</v>
      </c>
      <c r="AA2712" s="170" t="s">
        <v>1238</v>
      </c>
      <c r="AB2712" s="169" t="s">
        <v>1166</v>
      </c>
      <c r="AC2712" s="169" t="s">
        <v>1167</v>
      </c>
      <c r="AD2712" s="170">
        <v>3202032</v>
      </c>
      <c r="AE2712" s="169" t="s">
        <v>1217</v>
      </c>
      <c r="AF2712" s="169" t="s">
        <v>1289</v>
      </c>
      <c r="AG2712" s="168" t="s">
        <v>1126</v>
      </c>
      <c r="AH2712" s="192"/>
    </row>
    <row r="2713" spans="1:34" ht="98.25" customHeight="1" x14ac:dyDescent="0.25">
      <c r="A2713" s="192"/>
      <c r="B2713" s="168" t="s">
        <v>1314</v>
      </c>
      <c r="C2713" s="168" t="s">
        <v>1583</v>
      </c>
      <c r="D2713" s="168" t="s">
        <v>1597</v>
      </c>
      <c r="E2713" s="183" t="s">
        <v>1597</v>
      </c>
      <c r="F2713" s="168" t="s">
        <v>1393</v>
      </c>
      <c r="G2713" s="183" t="s">
        <v>1312</v>
      </c>
      <c r="H2713" s="168" t="s">
        <v>1584</v>
      </c>
      <c r="I2713" s="168" t="s">
        <v>1118</v>
      </c>
      <c r="J2713" s="184">
        <v>30000000</v>
      </c>
      <c r="K2713" s="185">
        <v>0</v>
      </c>
      <c r="L2713" s="168" t="s">
        <v>1298</v>
      </c>
      <c r="M2713" s="185">
        <v>0</v>
      </c>
      <c r="N2713" s="168" t="s">
        <v>1298</v>
      </c>
      <c r="O2713" s="168" t="s">
        <v>1133</v>
      </c>
      <c r="P2713" s="168" t="s">
        <v>1598</v>
      </c>
      <c r="Q2713" s="168" t="s">
        <v>1177</v>
      </c>
      <c r="R2713" s="168" t="s">
        <v>1599</v>
      </c>
      <c r="S2713" s="168"/>
      <c r="T2713" s="168"/>
      <c r="U2713" s="168" t="s">
        <v>1215</v>
      </c>
      <c r="V2713" s="168" t="s">
        <v>1602</v>
      </c>
      <c r="W2713" s="168" t="s">
        <v>1165</v>
      </c>
      <c r="X2713" s="183" t="s">
        <v>1160</v>
      </c>
      <c r="Y2713" s="168" t="s">
        <v>55</v>
      </c>
      <c r="Z2713" s="170">
        <v>2017011000179</v>
      </c>
      <c r="AA2713" s="170" t="s">
        <v>1238</v>
      </c>
      <c r="AB2713" s="169" t="s">
        <v>1166</v>
      </c>
      <c r="AC2713" s="169" t="s">
        <v>1167</v>
      </c>
      <c r="AD2713" s="170">
        <v>3202032</v>
      </c>
      <c r="AE2713" s="169" t="s">
        <v>1217</v>
      </c>
      <c r="AF2713" s="169" t="s">
        <v>1289</v>
      </c>
      <c r="AG2713" s="168" t="s">
        <v>1395</v>
      </c>
      <c r="AH2713" s="192"/>
    </row>
    <row r="2714" spans="1:34" ht="98.25" customHeight="1" x14ac:dyDescent="0.25">
      <c r="A2714" s="192"/>
      <c r="B2714" s="168" t="s">
        <v>1314</v>
      </c>
      <c r="C2714" s="168" t="s">
        <v>1583</v>
      </c>
      <c r="D2714" s="168" t="s">
        <v>1597</v>
      </c>
      <c r="E2714" s="183" t="s">
        <v>1597</v>
      </c>
      <c r="F2714" s="168" t="s">
        <v>1393</v>
      </c>
      <c r="G2714" s="183" t="s">
        <v>1312</v>
      </c>
      <c r="H2714" s="168" t="s">
        <v>1584</v>
      </c>
      <c r="I2714" s="168" t="s">
        <v>1118</v>
      </c>
      <c r="J2714" s="184">
        <v>25000000</v>
      </c>
      <c r="K2714" s="185">
        <v>0</v>
      </c>
      <c r="L2714" s="168" t="s">
        <v>1298</v>
      </c>
      <c r="M2714" s="185">
        <v>0</v>
      </c>
      <c r="N2714" s="168" t="s">
        <v>1298</v>
      </c>
      <c r="O2714" s="168" t="s">
        <v>1133</v>
      </c>
      <c r="P2714" s="168" t="s">
        <v>1598</v>
      </c>
      <c r="Q2714" s="168" t="s">
        <v>1177</v>
      </c>
      <c r="R2714" s="168" t="s">
        <v>1599</v>
      </c>
      <c r="S2714" s="168"/>
      <c r="T2714" s="168"/>
      <c r="U2714" s="168" t="s">
        <v>1215</v>
      </c>
      <c r="V2714" s="168" t="s">
        <v>1602</v>
      </c>
      <c r="W2714" s="168" t="s">
        <v>1165</v>
      </c>
      <c r="X2714" s="183" t="s">
        <v>1160</v>
      </c>
      <c r="Y2714" s="168" t="s">
        <v>55</v>
      </c>
      <c r="Z2714" s="170">
        <v>2017011000179</v>
      </c>
      <c r="AA2714" s="170" t="s">
        <v>1238</v>
      </c>
      <c r="AB2714" s="169" t="s">
        <v>1166</v>
      </c>
      <c r="AC2714" s="169" t="s">
        <v>1167</v>
      </c>
      <c r="AD2714" s="170">
        <v>3202032</v>
      </c>
      <c r="AE2714" s="169" t="s">
        <v>1217</v>
      </c>
      <c r="AF2714" s="169" t="s">
        <v>1289</v>
      </c>
      <c r="AG2714" s="168" t="s">
        <v>1147</v>
      </c>
      <c r="AH2714" s="192"/>
    </row>
    <row r="2715" spans="1:34" ht="98.25" customHeight="1" x14ac:dyDescent="0.25">
      <c r="A2715" s="192"/>
      <c r="B2715" s="168" t="s">
        <v>1314</v>
      </c>
      <c r="C2715" s="168" t="s">
        <v>1583</v>
      </c>
      <c r="D2715" s="168" t="s">
        <v>1597</v>
      </c>
      <c r="E2715" s="183" t="s">
        <v>1597</v>
      </c>
      <c r="F2715" s="168" t="s">
        <v>1393</v>
      </c>
      <c r="G2715" s="183" t="s">
        <v>1312</v>
      </c>
      <c r="H2715" s="168" t="s">
        <v>1584</v>
      </c>
      <c r="I2715" s="168" t="s">
        <v>1118</v>
      </c>
      <c r="J2715" s="184">
        <v>36839011</v>
      </c>
      <c r="K2715" s="185">
        <v>0</v>
      </c>
      <c r="L2715" s="168" t="s">
        <v>1298</v>
      </c>
      <c r="M2715" s="185">
        <v>0</v>
      </c>
      <c r="N2715" s="168" t="s">
        <v>1298</v>
      </c>
      <c r="O2715" s="168" t="s">
        <v>1133</v>
      </c>
      <c r="P2715" s="168" t="s">
        <v>1598</v>
      </c>
      <c r="Q2715" s="168" t="s">
        <v>1177</v>
      </c>
      <c r="R2715" s="168" t="s">
        <v>1599</v>
      </c>
      <c r="S2715" s="168"/>
      <c r="T2715" s="168"/>
      <c r="U2715" s="168" t="s">
        <v>1215</v>
      </c>
      <c r="V2715" s="168" t="s">
        <v>1602</v>
      </c>
      <c r="W2715" s="168" t="s">
        <v>1165</v>
      </c>
      <c r="X2715" s="183" t="s">
        <v>1160</v>
      </c>
      <c r="Y2715" s="168" t="s">
        <v>55</v>
      </c>
      <c r="Z2715" s="170">
        <v>2017011000179</v>
      </c>
      <c r="AA2715" s="170" t="s">
        <v>1238</v>
      </c>
      <c r="AB2715" s="169" t="s">
        <v>1166</v>
      </c>
      <c r="AC2715" s="169" t="s">
        <v>1167</v>
      </c>
      <c r="AD2715" s="170">
        <v>3202032</v>
      </c>
      <c r="AE2715" s="169" t="s">
        <v>1217</v>
      </c>
      <c r="AF2715" s="169" t="s">
        <v>1289</v>
      </c>
      <c r="AG2715" s="168" t="s">
        <v>1128</v>
      </c>
      <c r="AH2715" s="192"/>
    </row>
    <row r="2716" spans="1:34" ht="98.25" customHeight="1" x14ac:dyDescent="0.25">
      <c r="A2716" s="192"/>
      <c r="B2716" s="168" t="s">
        <v>1314</v>
      </c>
      <c r="C2716" s="168" t="s">
        <v>1583</v>
      </c>
      <c r="D2716" s="168" t="s">
        <v>1597</v>
      </c>
      <c r="E2716" s="183" t="s">
        <v>1597</v>
      </c>
      <c r="F2716" s="168" t="s">
        <v>1393</v>
      </c>
      <c r="G2716" s="183" t="s">
        <v>1312</v>
      </c>
      <c r="H2716" s="168" t="s">
        <v>1584</v>
      </c>
      <c r="I2716" s="168" t="s">
        <v>1118</v>
      </c>
      <c r="J2716" s="184">
        <v>36839011</v>
      </c>
      <c r="K2716" s="185">
        <v>0</v>
      </c>
      <c r="L2716" s="168" t="s">
        <v>1298</v>
      </c>
      <c r="M2716" s="185">
        <v>0</v>
      </c>
      <c r="N2716" s="168" t="s">
        <v>1298</v>
      </c>
      <c r="O2716" s="168" t="s">
        <v>1133</v>
      </c>
      <c r="P2716" s="168" t="s">
        <v>1598</v>
      </c>
      <c r="Q2716" s="168" t="s">
        <v>1177</v>
      </c>
      <c r="R2716" s="168" t="s">
        <v>1599</v>
      </c>
      <c r="S2716" s="168"/>
      <c r="T2716" s="168"/>
      <c r="U2716" s="168" t="s">
        <v>1215</v>
      </c>
      <c r="V2716" s="168" t="s">
        <v>1602</v>
      </c>
      <c r="W2716" s="168" t="s">
        <v>1165</v>
      </c>
      <c r="X2716" s="183" t="s">
        <v>1160</v>
      </c>
      <c r="Y2716" s="168" t="s">
        <v>55</v>
      </c>
      <c r="Z2716" s="170">
        <v>2017011000179</v>
      </c>
      <c r="AA2716" s="170" t="s">
        <v>1238</v>
      </c>
      <c r="AB2716" s="169" t="s">
        <v>1166</v>
      </c>
      <c r="AC2716" s="169" t="s">
        <v>1167</v>
      </c>
      <c r="AD2716" s="170">
        <v>3202032</v>
      </c>
      <c r="AE2716" s="169" t="s">
        <v>1217</v>
      </c>
      <c r="AF2716" s="169" t="s">
        <v>1289</v>
      </c>
      <c r="AG2716" s="168" t="s">
        <v>1128</v>
      </c>
      <c r="AH2716" s="192"/>
    </row>
    <row r="2717" spans="1:34" ht="98.25" customHeight="1" x14ac:dyDescent="0.25">
      <c r="A2717" s="192"/>
      <c r="B2717" s="168" t="s">
        <v>1314</v>
      </c>
      <c r="C2717" s="168" t="s">
        <v>1583</v>
      </c>
      <c r="D2717" s="168" t="s">
        <v>1597</v>
      </c>
      <c r="E2717" s="183" t="s">
        <v>1597</v>
      </c>
      <c r="F2717" s="168" t="s">
        <v>1393</v>
      </c>
      <c r="G2717" s="183" t="s">
        <v>1312</v>
      </c>
      <c r="H2717" s="168" t="s">
        <v>1584</v>
      </c>
      <c r="I2717" s="168" t="s">
        <v>1118</v>
      </c>
      <c r="J2717" s="184">
        <v>62173738</v>
      </c>
      <c r="K2717" s="185">
        <v>0</v>
      </c>
      <c r="L2717" s="168" t="s">
        <v>1298</v>
      </c>
      <c r="M2717" s="185">
        <v>0</v>
      </c>
      <c r="N2717" s="168" t="s">
        <v>1298</v>
      </c>
      <c r="O2717" s="168" t="s">
        <v>1133</v>
      </c>
      <c r="P2717" s="168" t="s">
        <v>1598</v>
      </c>
      <c r="Q2717" s="168" t="s">
        <v>1177</v>
      </c>
      <c r="R2717" s="168" t="s">
        <v>1599</v>
      </c>
      <c r="S2717" s="168"/>
      <c r="T2717" s="168"/>
      <c r="U2717" s="168" t="s">
        <v>1215</v>
      </c>
      <c r="V2717" s="168" t="s">
        <v>1602</v>
      </c>
      <c r="W2717" s="168" t="s">
        <v>1165</v>
      </c>
      <c r="X2717" s="183" t="s">
        <v>1160</v>
      </c>
      <c r="Y2717" s="168" t="s">
        <v>55</v>
      </c>
      <c r="Z2717" s="170">
        <v>2017011000179</v>
      </c>
      <c r="AA2717" s="170" t="s">
        <v>1238</v>
      </c>
      <c r="AB2717" s="169" t="s">
        <v>1166</v>
      </c>
      <c r="AC2717" s="169" t="s">
        <v>1167</v>
      </c>
      <c r="AD2717" s="170">
        <v>3202032</v>
      </c>
      <c r="AE2717" s="169" t="s">
        <v>1217</v>
      </c>
      <c r="AF2717" s="169" t="s">
        <v>1289</v>
      </c>
      <c r="AG2717" s="168" t="s">
        <v>1151</v>
      </c>
      <c r="AH2717" s="192"/>
    </row>
    <row r="2718" spans="1:34" ht="98.25" customHeight="1" x14ac:dyDescent="0.25">
      <c r="A2718" s="192"/>
      <c r="B2718" s="168" t="s">
        <v>1314</v>
      </c>
      <c r="C2718" s="168" t="s">
        <v>1583</v>
      </c>
      <c r="D2718" s="168" t="s">
        <v>1597</v>
      </c>
      <c r="E2718" s="183" t="s">
        <v>1597</v>
      </c>
      <c r="F2718" s="168" t="s">
        <v>1393</v>
      </c>
      <c r="G2718" s="183" t="s">
        <v>1312</v>
      </c>
      <c r="H2718" s="168" t="s">
        <v>1584</v>
      </c>
      <c r="I2718" s="168" t="s">
        <v>1118</v>
      </c>
      <c r="J2718" s="184">
        <v>139301664</v>
      </c>
      <c r="K2718" s="185">
        <v>0</v>
      </c>
      <c r="L2718" s="168" t="s">
        <v>1298</v>
      </c>
      <c r="M2718" s="185">
        <v>0</v>
      </c>
      <c r="N2718" s="168" t="s">
        <v>1298</v>
      </c>
      <c r="O2718" s="168" t="s">
        <v>1133</v>
      </c>
      <c r="P2718" s="168" t="s">
        <v>1598</v>
      </c>
      <c r="Q2718" s="168" t="s">
        <v>1177</v>
      </c>
      <c r="R2718" s="168" t="s">
        <v>1599</v>
      </c>
      <c r="S2718" s="168"/>
      <c r="T2718" s="168"/>
      <c r="U2718" s="168" t="s">
        <v>1215</v>
      </c>
      <c r="V2718" s="168" t="s">
        <v>1602</v>
      </c>
      <c r="W2718" s="168" t="s">
        <v>1165</v>
      </c>
      <c r="X2718" s="183" t="s">
        <v>1160</v>
      </c>
      <c r="Y2718" s="168" t="s">
        <v>55</v>
      </c>
      <c r="Z2718" s="170">
        <v>2017011000179</v>
      </c>
      <c r="AA2718" s="170" t="s">
        <v>1238</v>
      </c>
      <c r="AB2718" s="169" t="s">
        <v>1166</v>
      </c>
      <c r="AC2718" s="169" t="s">
        <v>1167</v>
      </c>
      <c r="AD2718" s="170">
        <v>3202032</v>
      </c>
      <c r="AE2718" s="169" t="s">
        <v>1217</v>
      </c>
      <c r="AF2718" s="169" t="s">
        <v>1289</v>
      </c>
      <c r="AG2718" s="168" t="s">
        <v>1151</v>
      </c>
      <c r="AH2718" s="192"/>
    </row>
    <row r="2719" spans="1:34" ht="98.25" customHeight="1" x14ac:dyDescent="0.25">
      <c r="A2719" s="192"/>
      <c r="B2719" s="168" t="s">
        <v>1314</v>
      </c>
      <c r="C2719" s="168" t="s">
        <v>1583</v>
      </c>
      <c r="D2719" s="168" t="s">
        <v>1597</v>
      </c>
      <c r="E2719" s="183" t="s">
        <v>1597</v>
      </c>
      <c r="F2719" s="168" t="s">
        <v>1393</v>
      </c>
      <c r="G2719" s="183" t="s">
        <v>1312</v>
      </c>
      <c r="H2719" s="168" t="s">
        <v>1584</v>
      </c>
      <c r="I2719" s="168" t="s">
        <v>1118</v>
      </c>
      <c r="J2719" s="184">
        <v>21656756</v>
      </c>
      <c r="K2719" s="185">
        <v>0</v>
      </c>
      <c r="L2719" s="168" t="s">
        <v>1298</v>
      </c>
      <c r="M2719" s="185">
        <v>0</v>
      </c>
      <c r="N2719" s="168" t="s">
        <v>1298</v>
      </c>
      <c r="O2719" s="168" t="s">
        <v>1133</v>
      </c>
      <c r="P2719" s="168" t="s">
        <v>1598</v>
      </c>
      <c r="Q2719" s="168"/>
      <c r="R2719" s="168"/>
      <c r="S2719" s="168"/>
      <c r="T2719" s="168"/>
      <c r="U2719" s="168" t="s">
        <v>1215</v>
      </c>
      <c r="V2719" s="168" t="s">
        <v>1602</v>
      </c>
      <c r="W2719" s="168" t="s">
        <v>1165</v>
      </c>
      <c r="X2719" s="183" t="s">
        <v>1160</v>
      </c>
      <c r="Y2719" s="168" t="s">
        <v>55</v>
      </c>
      <c r="Z2719" s="170">
        <v>2017011000179</v>
      </c>
      <c r="AA2719" s="170" t="s">
        <v>1238</v>
      </c>
      <c r="AB2719" s="169" t="s">
        <v>1166</v>
      </c>
      <c r="AC2719" s="169" t="s">
        <v>1173</v>
      </c>
      <c r="AD2719" s="170">
        <v>3202031</v>
      </c>
      <c r="AE2719" s="169" t="s">
        <v>1174</v>
      </c>
      <c r="AF2719" s="169" t="s">
        <v>1175</v>
      </c>
      <c r="AG2719" s="168" t="s">
        <v>1128</v>
      </c>
      <c r="AH2719" s="192"/>
    </row>
    <row r="2720" spans="1:34" ht="98.25" customHeight="1" x14ac:dyDescent="0.25">
      <c r="A2720" s="192"/>
      <c r="B2720" s="168" t="s">
        <v>1314</v>
      </c>
      <c r="C2720" s="168" t="s">
        <v>1583</v>
      </c>
      <c r="D2720" s="168" t="s">
        <v>1597</v>
      </c>
      <c r="E2720" s="183" t="s">
        <v>1597</v>
      </c>
      <c r="F2720" s="168" t="s">
        <v>1393</v>
      </c>
      <c r="G2720" s="183" t="s">
        <v>1312</v>
      </c>
      <c r="H2720" s="168" t="s">
        <v>1584</v>
      </c>
      <c r="I2720" s="168" t="s">
        <v>1118</v>
      </c>
      <c r="J2720" s="184">
        <v>36727377.630000003</v>
      </c>
      <c r="K2720" s="185">
        <v>0</v>
      </c>
      <c r="L2720" s="168" t="s">
        <v>1298</v>
      </c>
      <c r="M2720" s="185">
        <v>0</v>
      </c>
      <c r="N2720" s="168" t="s">
        <v>1298</v>
      </c>
      <c r="O2720" s="168" t="s">
        <v>1133</v>
      </c>
      <c r="P2720" s="168" t="s">
        <v>1598</v>
      </c>
      <c r="Q2720" s="168" t="s">
        <v>1177</v>
      </c>
      <c r="R2720" s="168" t="s">
        <v>1599</v>
      </c>
      <c r="S2720" s="168"/>
      <c r="T2720" s="168"/>
      <c r="U2720" s="168" t="s">
        <v>1215</v>
      </c>
      <c r="V2720" s="168" t="s">
        <v>1602</v>
      </c>
      <c r="W2720" s="168" t="s">
        <v>1165</v>
      </c>
      <c r="X2720" s="183" t="s">
        <v>1160</v>
      </c>
      <c r="Y2720" s="168" t="s">
        <v>55</v>
      </c>
      <c r="Z2720" s="170">
        <v>2017011000179</v>
      </c>
      <c r="AA2720" s="170" t="s">
        <v>1238</v>
      </c>
      <c r="AB2720" s="169" t="s">
        <v>1224</v>
      </c>
      <c r="AC2720" s="169" t="s">
        <v>1266</v>
      </c>
      <c r="AD2720" s="170">
        <v>3202001</v>
      </c>
      <c r="AE2720" s="169" t="s">
        <v>1267</v>
      </c>
      <c r="AF2720" s="169" t="s">
        <v>1604</v>
      </c>
      <c r="AG2720" s="168" t="s">
        <v>1128</v>
      </c>
      <c r="AH2720" s="192"/>
    </row>
    <row r="2721" spans="1:34" ht="98.25" customHeight="1" x14ac:dyDescent="0.25">
      <c r="A2721" s="192"/>
      <c r="B2721" s="168" t="s">
        <v>1314</v>
      </c>
      <c r="C2721" s="168" t="s">
        <v>1583</v>
      </c>
      <c r="D2721" s="168" t="s">
        <v>1597</v>
      </c>
      <c r="E2721" s="183" t="s">
        <v>1597</v>
      </c>
      <c r="F2721" s="168" t="s">
        <v>1393</v>
      </c>
      <c r="G2721" s="183" t="s">
        <v>1312</v>
      </c>
      <c r="H2721" s="168" t="s">
        <v>1584</v>
      </c>
      <c r="I2721" s="168" t="s">
        <v>1118</v>
      </c>
      <c r="J2721" s="184">
        <v>15222214</v>
      </c>
      <c r="K2721" s="185">
        <v>0</v>
      </c>
      <c r="L2721" s="168" t="s">
        <v>1298</v>
      </c>
      <c r="M2721" s="185">
        <v>0</v>
      </c>
      <c r="N2721" s="168" t="s">
        <v>1298</v>
      </c>
      <c r="O2721" s="168" t="s">
        <v>1183</v>
      </c>
      <c r="P2721" s="168" t="s">
        <v>1605</v>
      </c>
      <c r="Q2721" s="168"/>
      <c r="R2721" s="168"/>
      <c r="S2721" s="168" t="s">
        <v>1430</v>
      </c>
      <c r="T2721" s="168" t="s">
        <v>1606</v>
      </c>
      <c r="U2721" s="168" t="s">
        <v>1215</v>
      </c>
      <c r="V2721" s="168" t="s">
        <v>1600</v>
      </c>
      <c r="W2721" s="168" t="s">
        <v>1165</v>
      </c>
      <c r="X2721" s="183" t="s">
        <v>1160</v>
      </c>
      <c r="Y2721" s="168" t="s">
        <v>55</v>
      </c>
      <c r="Z2721" s="170">
        <v>2017011000179</v>
      </c>
      <c r="AA2721" s="170" t="s">
        <v>1238</v>
      </c>
      <c r="AB2721" s="169" t="s">
        <v>1166</v>
      </c>
      <c r="AC2721" s="169" t="s">
        <v>1269</v>
      </c>
      <c r="AD2721" s="170">
        <v>3202005</v>
      </c>
      <c r="AE2721" s="169" t="s">
        <v>1270</v>
      </c>
      <c r="AF2721" s="169" t="s">
        <v>1271</v>
      </c>
      <c r="AG2721" s="168" t="s">
        <v>1128</v>
      </c>
      <c r="AH2721" s="192"/>
    </row>
    <row r="2722" spans="1:34" ht="98.25" customHeight="1" x14ac:dyDescent="0.25">
      <c r="A2722" s="192"/>
      <c r="B2722" s="168" t="s">
        <v>1314</v>
      </c>
      <c r="C2722" s="168" t="s">
        <v>1583</v>
      </c>
      <c r="D2722" s="168" t="s">
        <v>1597</v>
      </c>
      <c r="E2722" s="183" t="s">
        <v>1597</v>
      </c>
      <c r="F2722" s="168" t="s">
        <v>1393</v>
      </c>
      <c r="G2722" s="183" t="s">
        <v>1312</v>
      </c>
      <c r="H2722" s="168" t="s">
        <v>1584</v>
      </c>
      <c r="I2722" s="168" t="s">
        <v>1118</v>
      </c>
      <c r="J2722" s="184">
        <v>41604904</v>
      </c>
      <c r="K2722" s="185"/>
      <c r="L2722" s="168"/>
      <c r="M2722" s="185">
        <v>0</v>
      </c>
      <c r="N2722" s="168" t="s">
        <v>1298</v>
      </c>
      <c r="O2722" s="168"/>
      <c r="P2722" s="168"/>
      <c r="Q2722" s="168"/>
      <c r="R2722" s="168"/>
      <c r="S2722" s="168" t="s">
        <v>1430</v>
      </c>
      <c r="T2722" s="168" t="s">
        <v>1606</v>
      </c>
      <c r="U2722" s="168" t="s">
        <v>1215</v>
      </c>
      <c r="V2722" s="168" t="s">
        <v>1600</v>
      </c>
      <c r="W2722" s="168" t="s">
        <v>1165</v>
      </c>
      <c r="X2722" s="183" t="s">
        <v>1160</v>
      </c>
      <c r="Y2722" s="168" t="s">
        <v>55</v>
      </c>
      <c r="Z2722" s="170">
        <v>2017011000179</v>
      </c>
      <c r="AA2722" s="170" t="s">
        <v>1238</v>
      </c>
      <c r="AB2722" s="169" t="s">
        <v>1166</v>
      </c>
      <c r="AC2722" s="169" t="s">
        <v>1269</v>
      </c>
      <c r="AD2722" s="170">
        <v>3202005</v>
      </c>
      <c r="AE2722" s="169" t="s">
        <v>1270</v>
      </c>
      <c r="AF2722" s="169" t="s">
        <v>1272</v>
      </c>
      <c r="AG2722" s="168" t="s">
        <v>1128</v>
      </c>
      <c r="AH2722" s="192"/>
    </row>
    <row r="2723" spans="1:34" ht="98.25" customHeight="1" x14ac:dyDescent="0.25">
      <c r="A2723" s="192"/>
      <c r="B2723" s="168" t="s">
        <v>1314</v>
      </c>
      <c r="C2723" s="168" t="s">
        <v>1583</v>
      </c>
      <c r="D2723" s="168" t="s">
        <v>1597</v>
      </c>
      <c r="E2723" s="183" t="s">
        <v>1597</v>
      </c>
      <c r="F2723" s="168" t="s">
        <v>1393</v>
      </c>
      <c r="G2723" s="183" t="s">
        <v>1312</v>
      </c>
      <c r="H2723" s="168" t="s">
        <v>1584</v>
      </c>
      <c r="I2723" s="168" t="s">
        <v>1118</v>
      </c>
      <c r="J2723" s="184">
        <v>44000001</v>
      </c>
      <c r="K2723" s="185"/>
      <c r="L2723" s="168"/>
      <c r="M2723" s="185">
        <v>0</v>
      </c>
      <c r="N2723" s="168" t="s">
        <v>1298</v>
      </c>
      <c r="O2723" s="168"/>
      <c r="P2723" s="168"/>
      <c r="Q2723" s="168"/>
      <c r="R2723" s="168"/>
      <c r="S2723" s="168"/>
      <c r="T2723" s="168"/>
      <c r="U2723" s="168"/>
      <c r="V2723" s="168"/>
      <c r="W2723" s="168" t="s">
        <v>1165</v>
      </c>
      <c r="X2723" s="183" t="s">
        <v>1160</v>
      </c>
      <c r="Y2723" s="168" t="s">
        <v>55</v>
      </c>
      <c r="Z2723" s="170">
        <v>2017011000179</v>
      </c>
      <c r="AA2723" s="170" t="s">
        <v>1238</v>
      </c>
      <c r="AB2723" s="169" t="s">
        <v>1166</v>
      </c>
      <c r="AC2723" s="169" t="s">
        <v>1269</v>
      </c>
      <c r="AD2723" s="170">
        <v>3202005</v>
      </c>
      <c r="AE2723" s="169" t="s">
        <v>1270</v>
      </c>
      <c r="AF2723" s="169" t="s">
        <v>1272</v>
      </c>
      <c r="AG2723" s="168" t="s">
        <v>1137</v>
      </c>
      <c r="AH2723" s="192"/>
    </row>
    <row r="2724" spans="1:34" ht="98.25" customHeight="1" x14ac:dyDescent="0.25">
      <c r="A2724" s="192"/>
      <c r="B2724" s="168" t="s">
        <v>1314</v>
      </c>
      <c r="C2724" s="168" t="s">
        <v>1583</v>
      </c>
      <c r="D2724" s="168" t="s">
        <v>1597</v>
      </c>
      <c r="E2724" s="183" t="s">
        <v>1597</v>
      </c>
      <c r="F2724" s="168" t="s">
        <v>1393</v>
      </c>
      <c r="G2724" s="183" t="s">
        <v>1312</v>
      </c>
      <c r="H2724" s="168" t="s">
        <v>1584</v>
      </c>
      <c r="I2724" s="168" t="s">
        <v>1118</v>
      </c>
      <c r="J2724" s="184">
        <v>203483442</v>
      </c>
      <c r="K2724" s="185">
        <v>0</v>
      </c>
      <c r="L2724" s="168" t="s">
        <v>1585</v>
      </c>
      <c r="M2724" s="185">
        <v>0</v>
      </c>
      <c r="N2724" s="168" t="s">
        <v>1298</v>
      </c>
      <c r="O2724" s="168"/>
      <c r="P2724" s="168"/>
      <c r="Q2724" s="168"/>
      <c r="R2724" s="168"/>
      <c r="S2724" s="168"/>
      <c r="T2724" s="168"/>
      <c r="U2724" s="168"/>
      <c r="V2724" s="168"/>
      <c r="W2724" s="168" t="s">
        <v>1165</v>
      </c>
      <c r="X2724" s="183" t="s">
        <v>1160</v>
      </c>
      <c r="Y2724" s="168" t="s">
        <v>55</v>
      </c>
      <c r="Z2724" s="170">
        <v>2017011000179</v>
      </c>
      <c r="AA2724" s="170" t="s">
        <v>1238</v>
      </c>
      <c r="AB2724" s="169" t="s">
        <v>1166</v>
      </c>
      <c r="AC2724" s="169" t="s">
        <v>1269</v>
      </c>
      <c r="AD2724" s="170">
        <v>3202005</v>
      </c>
      <c r="AE2724" s="169" t="s">
        <v>1270</v>
      </c>
      <c r="AF2724" s="169" t="s">
        <v>1271</v>
      </c>
      <c r="AG2724" s="168" t="s">
        <v>1381</v>
      </c>
      <c r="AH2724" s="192"/>
    </row>
    <row r="2725" spans="1:34" ht="98.25" customHeight="1" x14ac:dyDescent="0.25">
      <c r="A2725" s="192"/>
      <c r="B2725" s="168" t="s">
        <v>1314</v>
      </c>
      <c r="C2725" s="168" t="s">
        <v>1583</v>
      </c>
      <c r="D2725" s="168" t="s">
        <v>1597</v>
      </c>
      <c r="E2725" s="183" t="s">
        <v>1597</v>
      </c>
      <c r="F2725" s="168" t="s">
        <v>1393</v>
      </c>
      <c r="G2725" s="183" t="s">
        <v>1312</v>
      </c>
      <c r="H2725" s="168" t="s">
        <v>1584</v>
      </c>
      <c r="I2725" s="168" t="s">
        <v>1118</v>
      </c>
      <c r="J2725" s="184">
        <v>4000000</v>
      </c>
      <c r="K2725" s="185">
        <v>0</v>
      </c>
      <c r="L2725" s="168" t="s">
        <v>1298</v>
      </c>
      <c r="M2725" s="185">
        <v>0</v>
      </c>
      <c r="N2725" s="168" t="s">
        <v>1298</v>
      </c>
      <c r="O2725" s="168" t="s">
        <v>1133</v>
      </c>
      <c r="P2725" s="168" t="s">
        <v>1598</v>
      </c>
      <c r="Q2725" s="168"/>
      <c r="R2725" s="168"/>
      <c r="S2725" s="168"/>
      <c r="T2725" s="168"/>
      <c r="U2725" s="168" t="s">
        <v>1215</v>
      </c>
      <c r="V2725" s="168" t="s">
        <v>1603</v>
      </c>
      <c r="W2725" s="168" t="s">
        <v>1165</v>
      </c>
      <c r="X2725" s="183" t="s">
        <v>1160</v>
      </c>
      <c r="Y2725" s="168" t="s">
        <v>55</v>
      </c>
      <c r="Z2725" s="170">
        <v>2017011000179</v>
      </c>
      <c r="AA2725" s="170" t="s">
        <v>1238</v>
      </c>
      <c r="AB2725" s="169" t="s">
        <v>1224</v>
      </c>
      <c r="AC2725" s="169" t="s">
        <v>1275</v>
      </c>
      <c r="AD2725" s="170">
        <v>3202014</v>
      </c>
      <c r="AE2725" s="169" t="s">
        <v>1276</v>
      </c>
      <c r="AF2725" s="169" t="s">
        <v>1277</v>
      </c>
      <c r="AG2725" s="168" t="s">
        <v>1192</v>
      </c>
      <c r="AH2725" s="192"/>
    </row>
    <row r="2726" spans="1:34" ht="98.25" customHeight="1" x14ac:dyDescent="0.25">
      <c r="A2726" s="192"/>
      <c r="B2726" s="168" t="s">
        <v>1314</v>
      </c>
      <c r="C2726" s="168" t="s">
        <v>1583</v>
      </c>
      <c r="D2726" s="168" t="s">
        <v>1597</v>
      </c>
      <c r="E2726" s="183" t="s">
        <v>1597</v>
      </c>
      <c r="F2726" s="168" t="s">
        <v>1393</v>
      </c>
      <c r="G2726" s="183" t="s">
        <v>1312</v>
      </c>
      <c r="H2726" s="168" t="s">
        <v>1584</v>
      </c>
      <c r="I2726" s="168" t="s">
        <v>1118</v>
      </c>
      <c r="J2726" s="184">
        <v>36615744.259999998</v>
      </c>
      <c r="K2726" s="185">
        <v>0</v>
      </c>
      <c r="L2726" s="168" t="s">
        <v>1298</v>
      </c>
      <c r="M2726" s="185">
        <v>0</v>
      </c>
      <c r="N2726" s="168" t="s">
        <v>1298</v>
      </c>
      <c r="O2726" s="168" t="s">
        <v>1133</v>
      </c>
      <c r="P2726" s="168" t="s">
        <v>1598</v>
      </c>
      <c r="Q2726" s="168" t="s">
        <v>1177</v>
      </c>
      <c r="R2726" s="168" t="s">
        <v>1599</v>
      </c>
      <c r="S2726" s="168"/>
      <c r="T2726" s="168"/>
      <c r="U2726" s="168" t="s">
        <v>1215</v>
      </c>
      <c r="V2726" s="168" t="s">
        <v>1602</v>
      </c>
      <c r="W2726" s="168" t="s">
        <v>1165</v>
      </c>
      <c r="X2726" s="183" t="s">
        <v>1160</v>
      </c>
      <c r="Y2726" s="168" t="s">
        <v>55</v>
      </c>
      <c r="Z2726" s="170">
        <v>2017011000179</v>
      </c>
      <c r="AA2726" s="170" t="s">
        <v>1238</v>
      </c>
      <c r="AB2726" s="169" t="s">
        <v>1224</v>
      </c>
      <c r="AC2726" s="169" t="s">
        <v>1280</v>
      </c>
      <c r="AD2726" s="170">
        <v>3202004</v>
      </c>
      <c r="AE2726" s="169" t="s">
        <v>1281</v>
      </c>
      <c r="AF2726" s="169" t="s">
        <v>1282</v>
      </c>
      <c r="AG2726" s="168" t="s">
        <v>1128</v>
      </c>
      <c r="AH2726" s="192"/>
    </row>
    <row r="2727" spans="1:34" ht="98.25" customHeight="1" x14ac:dyDescent="0.25">
      <c r="A2727" s="192"/>
      <c r="B2727" s="168" t="s">
        <v>1314</v>
      </c>
      <c r="C2727" s="168" t="s">
        <v>1583</v>
      </c>
      <c r="D2727" s="168" t="s">
        <v>1597</v>
      </c>
      <c r="E2727" s="183" t="s">
        <v>1597</v>
      </c>
      <c r="F2727" s="168" t="s">
        <v>1393</v>
      </c>
      <c r="G2727" s="183" t="s">
        <v>1312</v>
      </c>
      <c r="H2727" s="168" t="s">
        <v>1584</v>
      </c>
      <c r="I2727" s="168" t="s">
        <v>1118</v>
      </c>
      <c r="J2727" s="184">
        <v>27000000</v>
      </c>
      <c r="K2727" s="185">
        <v>0</v>
      </c>
      <c r="L2727" s="168" t="s">
        <v>1298</v>
      </c>
      <c r="M2727" s="185">
        <v>0</v>
      </c>
      <c r="N2727" s="168" t="s">
        <v>1298</v>
      </c>
      <c r="O2727" s="168" t="s">
        <v>1183</v>
      </c>
      <c r="P2727" s="168" t="s">
        <v>1605</v>
      </c>
      <c r="Q2727" s="168"/>
      <c r="R2727" s="168"/>
      <c r="S2727" s="168" t="s">
        <v>1430</v>
      </c>
      <c r="T2727" s="168" t="s">
        <v>1606</v>
      </c>
      <c r="U2727" s="168" t="s">
        <v>1215</v>
      </c>
      <c r="V2727" s="168" t="s">
        <v>1602</v>
      </c>
      <c r="W2727" s="168" t="s">
        <v>1165</v>
      </c>
      <c r="X2727" s="183" t="s">
        <v>1160</v>
      </c>
      <c r="Y2727" s="168" t="s">
        <v>55</v>
      </c>
      <c r="Z2727" s="170">
        <v>2017011000179</v>
      </c>
      <c r="AA2727" s="170" t="s">
        <v>1238</v>
      </c>
      <c r="AB2727" s="169" t="s">
        <v>1179</v>
      </c>
      <c r="AC2727" s="169" t="s">
        <v>1180</v>
      </c>
      <c r="AD2727" s="170">
        <v>3202008</v>
      </c>
      <c r="AE2727" s="169" t="s">
        <v>1181</v>
      </c>
      <c r="AF2727" s="169" t="s">
        <v>1186</v>
      </c>
      <c r="AG2727" s="168" t="s">
        <v>1124</v>
      </c>
      <c r="AH2727" s="192"/>
    </row>
    <row r="2728" spans="1:34" ht="98.25" customHeight="1" x14ac:dyDescent="0.25">
      <c r="A2728" s="192"/>
      <c r="B2728" s="168" t="s">
        <v>1314</v>
      </c>
      <c r="C2728" s="168" t="s">
        <v>1583</v>
      </c>
      <c r="D2728" s="168" t="s">
        <v>1597</v>
      </c>
      <c r="E2728" s="183" t="s">
        <v>1597</v>
      </c>
      <c r="F2728" s="168" t="s">
        <v>1393</v>
      </c>
      <c r="G2728" s="183" t="s">
        <v>1312</v>
      </c>
      <c r="H2728" s="168" t="s">
        <v>1584</v>
      </c>
      <c r="I2728" s="168" t="s">
        <v>1118</v>
      </c>
      <c r="J2728" s="184">
        <v>32431733</v>
      </c>
      <c r="K2728" s="185">
        <v>0</v>
      </c>
      <c r="L2728" s="168" t="s">
        <v>1298</v>
      </c>
      <c r="M2728" s="185">
        <v>0</v>
      </c>
      <c r="N2728" s="168" t="s">
        <v>1298</v>
      </c>
      <c r="O2728" s="168" t="s">
        <v>1133</v>
      </c>
      <c r="P2728" s="168" t="s">
        <v>1598</v>
      </c>
      <c r="Q2728" s="168"/>
      <c r="R2728" s="168"/>
      <c r="S2728" s="168"/>
      <c r="T2728" s="168"/>
      <c r="U2728" s="168" t="s">
        <v>1215</v>
      </c>
      <c r="V2728" s="168" t="s">
        <v>1607</v>
      </c>
      <c r="W2728" s="168" t="s">
        <v>1165</v>
      </c>
      <c r="X2728" s="183" t="s">
        <v>1160</v>
      </c>
      <c r="Y2728" s="168" t="s">
        <v>55</v>
      </c>
      <c r="Z2728" s="170">
        <v>2017011000179</v>
      </c>
      <c r="AA2728" s="170" t="s">
        <v>1238</v>
      </c>
      <c r="AB2728" s="169" t="s">
        <v>1179</v>
      </c>
      <c r="AC2728" s="169" t="s">
        <v>1180</v>
      </c>
      <c r="AD2728" s="170">
        <v>3202008</v>
      </c>
      <c r="AE2728" s="169" t="s">
        <v>1181</v>
      </c>
      <c r="AF2728" s="169" t="s">
        <v>1240</v>
      </c>
      <c r="AG2728" s="168" t="s">
        <v>1128</v>
      </c>
      <c r="AH2728" s="192"/>
    </row>
    <row r="2729" spans="1:34" ht="98.25" customHeight="1" x14ac:dyDescent="0.25">
      <c r="A2729" s="192"/>
      <c r="B2729" s="168" t="s">
        <v>1314</v>
      </c>
      <c r="C2729" s="168" t="s">
        <v>1583</v>
      </c>
      <c r="D2729" s="168" t="s">
        <v>1597</v>
      </c>
      <c r="E2729" s="183" t="s">
        <v>1597</v>
      </c>
      <c r="F2729" s="168" t="s">
        <v>1393</v>
      </c>
      <c r="G2729" s="183" t="s">
        <v>1312</v>
      </c>
      <c r="H2729" s="168" t="s">
        <v>1584</v>
      </c>
      <c r="I2729" s="168" t="s">
        <v>1118</v>
      </c>
      <c r="J2729" s="184">
        <v>29885900</v>
      </c>
      <c r="K2729" s="185">
        <v>0</v>
      </c>
      <c r="L2729" s="168" t="s">
        <v>1298</v>
      </c>
      <c r="M2729" s="185">
        <v>0</v>
      </c>
      <c r="N2729" s="168" t="s">
        <v>1298</v>
      </c>
      <c r="O2729" s="168" t="s">
        <v>1183</v>
      </c>
      <c r="P2729" s="168" t="s">
        <v>1605</v>
      </c>
      <c r="Q2729" s="168"/>
      <c r="R2729" s="168"/>
      <c r="S2729" s="168" t="s">
        <v>1430</v>
      </c>
      <c r="T2729" s="168" t="s">
        <v>1606</v>
      </c>
      <c r="U2729" s="168" t="s">
        <v>1215</v>
      </c>
      <c r="V2729" s="168" t="s">
        <v>1600</v>
      </c>
      <c r="W2729" s="168" t="s">
        <v>1165</v>
      </c>
      <c r="X2729" s="183" t="s">
        <v>1160</v>
      </c>
      <c r="Y2729" s="168" t="s">
        <v>55</v>
      </c>
      <c r="Z2729" s="170">
        <v>2017011000179</v>
      </c>
      <c r="AA2729" s="170" t="s">
        <v>1238</v>
      </c>
      <c r="AB2729" s="169" t="s">
        <v>1179</v>
      </c>
      <c r="AC2729" s="169" t="s">
        <v>1180</v>
      </c>
      <c r="AD2729" s="170">
        <v>3202008</v>
      </c>
      <c r="AE2729" s="169" t="s">
        <v>1181</v>
      </c>
      <c r="AF2729" s="169" t="s">
        <v>1186</v>
      </c>
      <c r="AG2729" s="168" t="s">
        <v>1128</v>
      </c>
      <c r="AH2729" s="192"/>
    </row>
    <row r="2730" spans="1:34" ht="98.25" customHeight="1" x14ac:dyDescent="0.25">
      <c r="A2730" s="192"/>
      <c r="B2730" s="168" t="s">
        <v>1314</v>
      </c>
      <c r="C2730" s="168" t="s">
        <v>1583</v>
      </c>
      <c r="D2730" s="168" t="s">
        <v>1597</v>
      </c>
      <c r="E2730" s="183" t="s">
        <v>1597</v>
      </c>
      <c r="F2730" s="168" t="s">
        <v>1393</v>
      </c>
      <c r="G2730" s="183" t="s">
        <v>1312</v>
      </c>
      <c r="H2730" s="168" t="s">
        <v>1584</v>
      </c>
      <c r="I2730" s="168" t="s">
        <v>1118</v>
      </c>
      <c r="J2730" s="184">
        <v>100000000</v>
      </c>
      <c r="K2730" s="185">
        <v>0</v>
      </c>
      <c r="L2730" s="168" t="s">
        <v>1298</v>
      </c>
      <c r="M2730" s="185">
        <v>0</v>
      </c>
      <c r="N2730" s="168" t="s">
        <v>1298</v>
      </c>
      <c r="O2730" s="168" t="s">
        <v>1183</v>
      </c>
      <c r="P2730" s="168" t="s">
        <v>1605</v>
      </c>
      <c r="Q2730" s="168"/>
      <c r="R2730" s="168"/>
      <c r="S2730" s="168" t="s">
        <v>1430</v>
      </c>
      <c r="T2730" s="168" t="s">
        <v>1606</v>
      </c>
      <c r="U2730" s="168" t="s">
        <v>1215</v>
      </c>
      <c r="V2730" s="168" t="s">
        <v>1600</v>
      </c>
      <c r="W2730" s="168" t="s">
        <v>1165</v>
      </c>
      <c r="X2730" s="183" t="s">
        <v>1160</v>
      </c>
      <c r="Y2730" s="168" t="s">
        <v>55</v>
      </c>
      <c r="Z2730" s="170">
        <v>2017011000179</v>
      </c>
      <c r="AA2730" s="170" t="s">
        <v>1238</v>
      </c>
      <c r="AB2730" s="169" t="s">
        <v>1179</v>
      </c>
      <c r="AC2730" s="169" t="s">
        <v>1180</v>
      </c>
      <c r="AD2730" s="170">
        <v>3202008</v>
      </c>
      <c r="AE2730" s="169" t="s">
        <v>1181</v>
      </c>
      <c r="AF2730" s="169" t="s">
        <v>1186</v>
      </c>
      <c r="AG2730" s="168" t="s">
        <v>1192</v>
      </c>
      <c r="AH2730" s="192"/>
    </row>
    <row r="2731" spans="1:34" ht="98.25" customHeight="1" x14ac:dyDescent="0.25">
      <c r="A2731" s="192"/>
      <c r="B2731" s="168" t="s">
        <v>1420</v>
      </c>
      <c r="C2731" s="168" t="s">
        <v>1583</v>
      </c>
      <c r="D2731" s="168" t="s">
        <v>1597</v>
      </c>
      <c r="E2731" s="183" t="s">
        <v>1608</v>
      </c>
      <c r="F2731" s="168" t="s">
        <v>1152</v>
      </c>
      <c r="G2731" s="183" t="s">
        <v>1158</v>
      </c>
      <c r="H2731" s="168" t="s">
        <v>1320</v>
      </c>
      <c r="I2731" s="168" t="s">
        <v>1118</v>
      </c>
      <c r="J2731" s="186">
        <v>6000000</v>
      </c>
      <c r="K2731" s="185">
        <v>0</v>
      </c>
      <c r="L2731" s="168" t="s">
        <v>61</v>
      </c>
      <c r="M2731" s="185">
        <v>0</v>
      </c>
      <c r="N2731" s="168" t="s">
        <v>61</v>
      </c>
      <c r="O2731" s="168"/>
      <c r="P2731" s="168"/>
      <c r="Q2731" s="168"/>
      <c r="R2731" s="168"/>
      <c r="S2731" s="168"/>
      <c r="T2731" s="168"/>
      <c r="U2731" s="168"/>
      <c r="V2731" s="168"/>
      <c r="W2731" s="168" t="s">
        <v>1165</v>
      </c>
      <c r="X2731" s="183" t="s">
        <v>1160</v>
      </c>
      <c r="Y2731" s="168" t="s">
        <v>55</v>
      </c>
      <c r="Z2731" s="170">
        <v>2017011000179</v>
      </c>
      <c r="AA2731" s="170" t="s">
        <v>1238</v>
      </c>
      <c r="AB2731" s="169" t="s">
        <v>1166</v>
      </c>
      <c r="AC2731" s="169" t="s">
        <v>1167</v>
      </c>
      <c r="AD2731" s="170">
        <v>3202032</v>
      </c>
      <c r="AE2731" s="169" t="s">
        <v>1217</v>
      </c>
      <c r="AF2731" s="169" t="s">
        <v>1289</v>
      </c>
      <c r="AG2731" s="168" t="s">
        <v>1192</v>
      </c>
      <c r="AH2731" s="192"/>
    </row>
    <row r="2732" spans="1:34" ht="98.25" customHeight="1" x14ac:dyDescent="0.25">
      <c r="A2732" s="192"/>
      <c r="B2732" s="168" t="s">
        <v>1314</v>
      </c>
      <c r="C2732" s="168" t="s">
        <v>1583</v>
      </c>
      <c r="D2732" s="168" t="s">
        <v>1597</v>
      </c>
      <c r="E2732" s="183" t="s">
        <v>1597</v>
      </c>
      <c r="F2732" s="168" t="s">
        <v>1393</v>
      </c>
      <c r="G2732" s="183" t="s">
        <v>1312</v>
      </c>
      <c r="H2732" s="168" t="s">
        <v>1584</v>
      </c>
      <c r="I2732" s="168" t="s">
        <v>1118</v>
      </c>
      <c r="J2732" s="186">
        <v>63000000</v>
      </c>
      <c r="K2732" s="185"/>
      <c r="L2732" s="168" t="s">
        <v>1159</v>
      </c>
      <c r="M2732" s="185" t="s">
        <v>1159</v>
      </c>
      <c r="N2732" s="168" t="s">
        <v>1159</v>
      </c>
      <c r="O2732" s="168" t="s">
        <v>1159</v>
      </c>
      <c r="P2732" s="168" t="s">
        <v>1159</v>
      </c>
      <c r="Q2732" s="168" t="s">
        <v>1159</v>
      </c>
      <c r="R2732" s="168" t="s">
        <v>1159</v>
      </c>
      <c r="S2732" s="168" t="s">
        <v>1159</v>
      </c>
      <c r="T2732" s="168" t="s">
        <v>1159</v>
      </c>
      <c r="U2732" s="168" t="s">
        <v>1159</v>
      </c>
      <c r="V2732" s="168" t="s">
        <v>1159</v>
      </c>
      <c r="W2732" s="168" t="s">
        <v>1165</v>
      </c>
      <c r="X2732" s="183" t="s">
        <v>1160</v>
      </c>
      <c r="Y2732" s="168" t="s">
        <v>55</v>
      </c>
      <c r="Z2732" s="170">
        <v>2017011000179</v>
      </c>
      <c r="AA2732" s="170" t="s">
        <v>1238</v>
      </c>
      <c r="AB2732" s="169" t="s">
        <v>1166</v>
      </c>
      <c r="AC2732" s="169" t="s">
        <v>1167</v>
      </c>
      <c r="AD2732" s="170">
        <v>3202032</v>
      </c>
      <c r="AE2732" s="169" t="s">
        <v>1217</v>
      </c>
      <c r="AF2732" s="169" t="s">
        <v>1218</v>
      </c>
      <c r="AG2732" s="168" t="s">
        <v>1192</v>
      </c>
      <c r="AH2732" s="192"/>
    </row>
    <row r="2733" spans="1:34" ht="98.25" customHeight="1" x14ac:dyDescent="0.25">
      <c r="A2733" s="192"/>
      <c r="B2733" s="168" t="s">
        <v>1314</v>
      </c>
      <c r="C2733" s="168" t="s">
        <v>1583</v>
      </c>
      <c r="D2733" s="168" t="s">
        <v>1597</v>
      </c>
      <c r="E2733" s="183" t="s">
        <v>1597</v>
      </c>
      <c r="F2733" s="168" t="s">
        <v>1393</v>
      </c>
      <c r="G2733" s="183" t="s">
        <v>1312</v>
      </c>
      <c r="H2733" s="168" t="s">
        <v>1584</v>
      </c>
      <c r="I2733" s="168" t="s">
        <v>1118</v>
      </c>
      <c r="J2733" s="186">
        <v>15000000</v>
      </c>
      <c r="K2733" s="185"/>
      <c r="L2733" s="168"/>
      <c r="M2733" s="185"/>
      <c r="N2733" s="168"/>
      <c r="O2733" s="168"/>
      <c r="P2733" s="168"/>
      <c r="Q2733" s="168"/>
      <c r="R2733" s="168"/>
      <c r="S2733" s="168"/>
      <c r="T2733" s="168"/>
      <c r="U2733" s="168"/>
      <c r="V2733" s="168"/>
      <c r="W2733" s="168" t="s">
        <v>1165</v>
      </c>
      <c r="X2733" s="183" t="s">
        <v>1160</v>
      </c>
      <c r="Y2733" s="168" t="s">
        <v>55</v>
      </c>
      <c r="Z2733" s="170">
        <v>2017011000179</v>
      </c>
      <c r="AA2733" s="170" t="s">
        <v>1238</v>
      </c>
      <c r="AB2733" s="169" t="s">
        <v>1166</v>
      </c>
      <c r="AC2733" s="169" t="s">
        <v>1167</v>
      </c>
      <c r="AD2733" s="170">
        <v>3202032</v>
      </c>
      <c r="AE2733" s="169" t="s">
        <v>1217</v>
      </c>
      <c r="AF2733" s="169" t="s">
        <v>1218</v>
      </c>
      <c r="AG2733" s="168" t="s">
        <v>1192</v>
      </c>
      <c r="AH2733" s="192"/>
    </row>
    <row r="2734" spans="1:34" ht="98.25" customHeight="1" x14ac:dyDescent="0.25">
      <c r="A2734" s="192"/>
      <c r="B2734" s="168" t="s">
        <v>1314</v>
      </c>
      <c r="C2734" s="168" t="s">
        <v>1583</v>
      </c>
      <c r="D2734" s="168" t="s">
        <v>1597</v>
      </c>
      <c r="E2734" s="183" t="s">
        <v>1597</v>
      </c>
      <c r="F2734" s="168" t="s">
        <v>1223</v>
      </c>
      <c r="G2734" s="183" t="s">
        <v>1312</v>
      </c>
      <c r="H2734" s="168" t="s">
        <v>1584</v>
      </c>
      <c r="I2734" s="168" t="s">
        <v>1118</v>
      </c>
      <c r="J2734" s="186">
        <v>2107000000</v>
      </c>
      <c r="K2734" s="185"/>
      <c r="L2734" s="168"/>
      <c r="M2734" s="185"/>
      <c r="N2734" s="168"/>
      <c r="O2734" s="168"/>
      <c r="P2734" s="168"/>
      <c r="Q2734" s="168"/>
      <c r="R2734" s="168"/>
      <c r="S2734" s="168"/>
      <c r="T2734" s="168"/>
      <c r="U2734" s="168"/>
      <c r="V2734" s="168"/>
      <c r="W2734" s="168" t="s">
        <v>1165</v>
      </c>
      <c r="X2734" s="183" t="s">
        <v>1160</v>
      </c>
      <c r="Y2734" s="168" t="s">
        <v>55</v>
      </c>
      <c r="Z2734" s="170">
        <v>2017011000179</v>
      </c>
      <c r="AA2734" s="170" t="s">
        <v>1238</v>
      </c>
      <c r="AB2734" s="169" t="s">
        <v>1179</v>
      </c>
      <c r="AC2734" s="169" t="s">
        <v>1232</v>
      </c>
      <c r="AD2734" s="170">
        <v>3202034</v>
      </c>
      <c r="AE2734" s="169" t="s">
        <v>1233</v>
      </c>
      <c r="AF2734" s="169" t="s">
        <v>1234</v>
      </c>
      <c r="AG2734" s="168" t="s">
        <v>1311</v>
      </c>
      <c r="AH2734" s="192"/>
    </row>
    <row r="2735" spans="1:34" ht="98.25" customHeight="1" x14ac:dyDescent="0.25">
      <c r="A2735" s="192"/>
      <c r="B2735" s="168" t="s">
        <v>1314</v>
      </c>
      <c r="C2735" s="168" t="s">
        <v>1583</v>
      </c>
      <c r="D2735" s="168" t="s">
        <v>1597</v>
      </c>
      <c r="E2735" s="183" t="s">
        <v>1597</v>
      </c>
      <c r="F2735" s="168" t="s">
        <v>1223</v>
      </c>
      <c r="G2735" s="183" t="s">
        <v>1312</v>
      </c>
      <c r="H2735" s="168" t="s">
        <v>1584</v>
      </c>
      <c r="I2735" s="168" t="s">
        <v>1118</v>
      </c>
      <c r="J2735" s="186">
        <v>680000000</v>
      </c>
      <c r="K2735" s="185"/>
      <c r="L2735" s="168"/>
      <c r="M2735" s="185"/>
      <c r="N2735" s="168"/>
      <c r="O2735" s="168"/>
      <c r="P2735" s="168"/>
      <c r="Q2735" s="168"/>
      <c r="R2735" s="168"/>
      <c r="S2735" s="168"/>
      <c r="T2735" s="168"/>
      <c r="U2735" s="168"/>
      <c r="V2735" s="168"/>
      <c r="W2735" s="168" t="s">
        <v>1165</v>
      </c>
      <c r="X2735" s="183" t="s">
        <v>1160</v>
      </c>
      <c r="Y2735" s="168" t="s">
        <v>55</v>
      </c>
      <c r="Z2735" s="170">
        <v>2017011000179</v>
      </c>
      <c r="AA2735" s="170" t="s">
        <v>1238</v>
      </c>
      <c r="AB2735" s="169" t="s">
        <v>1166</v>
      </c>
      <c r="AC2735" s="169" t="s">
        <v>1167</v>
      </c>
      <c r="AD2735" s="170">
        <v>3202032</v>
      </c>
      <c r="AE2735" s="169" t="s">
        <v>1217</v>
      </c>
      <c r="AF2735" s="169" t="s">
        <v>1218</v>
      </c>
      <c r="AG2735" s="168" t="s">
        <v>1147</v>
      </c>
      <c r="AH2735" s="192"/>
    </row>
    <row r="2736" spans="1:34" ht="98.25" customHeight="1" x14ac:dyDescent="0.25">
      <c r="A2736" s="192"/>
      <c r="B2736" s="168" t="s">
        <v>1314</v>
      </c>
      <c r="C2736" s="168" t="s">
        <v>1583</v>
      </c>
      <c r="D2736" s="168" t="s">
        <v>1597</v>
      </c>
      <c r="E2736" s="183" t="s">
        <v>1597</v>
      </c>
      <c r="F2736" s="168" t="s">
        <v>1223</v>
      </c>
      <c r="G2736" s="183" t="s">
        <v>1312</v>
      </c>
      <c r="H2736" s="168" t="s">
        <v>1584</v>
      </c>
      <c r="I2736" s="168" t="s">
        <v>1118</v>
      </c>
      <c r="J2736" s="186">
        <v>345000000</v>
      </c>
      <c r="K2736" s="185"/>
      <c r="L2736" s="168"/>
      <c r="M2736" s="185"/>
      <c r="N2736" s="168"/>
      <c r="O2736" s="168"/>
      <c r="P2736" s="168"/>
      <c r="Q2736" s="168"/>
      <c r="R2736" s="168"/>
      <c r="S2736" s="168"/>
      <c r="T2736" s="168"/>
      <c r="U2736" s="168"/>
      <c r="V2736" s="168"/>
      <c r="W2736" s="168" t="s">
        <v>1165</v>
      </c>
      <c r="X2736" s="183" t="s">
        <v>1160</v>
      </c>
      <c r="Y2736" s="168" t="s">
        <v>55</v>
      </c>
      <c r="Z2736" s="170">
        <v>2017011000179</v>
      </c>
      <c r="AA2736" s="170" t="s">
        <v>1238</v>
      </c>
      <c r="AB2736" s="169" t="s">
        <v>1224</v>
      </c>
      <c r="AC2736" s="169" t="s">
        <v>1280</v>
      </c>
      <c r="AD2736" s="170">
        <v>3202004</v>
      </c>
      <c r="AE2736" s="169" t="s">
        <v>1281</v>
      </c>
      <c r="AF2736" s="169" t="s">
        <v>1372</v>
      </c>
      <c r="AG2736" s="168" t="s">
        <v>1147</v>
      </c>
      <c r="AH2736" s="192"/>
    </row>
    <row r="2737" spans="1:34" ht="98.25" customHeight="1" x14ac:dyDescent="0.25">
      <c r="A2737" s="192"/>
      <c r="B2737" s="168" t="s">
        <v>1314</v>
      </c>
      <c r="C2737" s="168" t="s">
        <v>1583</v>
      </c>
      <c r="D2737" s="168" t="s">
        <v>1597</v>
      </c>
      <c r="E2737" s="183" t="s">
        <v>1597</v>
      </c>
      <c r="F2737" s="168" t="s">
        <v>1223</v>
      </c>
      <c r="G2737" s="183" t="s">
        <v>1312</v>
      </c>
      <c r="H2737" s="168" t="s">
        <v>1584</v>
      </c>
      <c r="I2737" s="168" t="s">
        <v>1118</v>
      </c>
      <c r="J2737" s="186">
        <v>45000000</v>
      </c>
      <c r="K2737" s="185"/>
      <c r="L2737" s="168"/>
      <c r="M2737" s="185"/>
      <c r="N2737" s="168"/>
      <c r="O2737" s="168"/>
      <c r="P2737" s="168"/>
      <c r="Q2737" s="168"/>
      <c r="R2737" s="168"/>
      <c r="S2737" s="168"/>
      <c r="T2737" s="168"/>
      <c r="U2737" s="168"/>
      <c r="V2737" s="168"/>
      <c r="W2737" s="168" t="s">
        <v>1165</v>
      </c>
      <c r="X2737" s="183" t="s">
        <v>1160</v>
      </c>
      <c r="Y2737" s="168" t="s">
        <v>55</v>
      </c>
      <c r="Z2737" s="170">
        <v>2017011000179</v>
      </c>
      <c r="AA2737" s="170" t="s">
        <v>1238</v>
      </c>
      <c r="AB2737" s="169" t="s">
        <v>1166</v>
      </c>
      <c r="AC2737" s="169" t="s">
        <v>1167</v>
      </c>
      <c r="AD2737" s="170">
        <v>3202032</v>
      </c>
      <c r="AE2737" s="169" t="s">
        <v>1217</v>
      </c>
      <c r="AF2737" s="169" t="s">
        <v>1289</v>
      </c>
      <c r="AG2737" s="168" t="s">
        <v>1147</v>
      </c>
      <c r="AH2737" s="192"/>
    </row>
    <row r="2738" spans="1:34" ht="98.25" customHeight="1" x14ac:dyDescent="0.25">
      <c r="A2738" s="192"/>
      <c r="B2738" s="168" t="s">
        <v>1314</v>
      </c>
      <c r="C2738" s="168" t="s">
        <v>1583</v>
      </c>
      <c r="D2738" s="168" t="s">
        <v>1597</v>
      </c>
      <c r="E2738" s="183" t="s">
        <v>1597</v>
      </c>
      <c r="F2738" s="168" t="s">
        <v>1223</v>
      </c>
      <c r="G2738" s="183" t="s">
        <v>1312</v>
      </c>
      <c r="H2738" s="168" t="s">
        <v>1584</v>
      </c>
      <c r="I2738" s="168" t="s">
        <v>1118</v>
      </c>
      <c r="J2738" s="186">
        <v>320000000</v>
      </c>
      <c r="K2738" s="185"/>
      <c r="L2738" s="168"/>
      <c r="M2738" s="185"/>
      <c r="N2738" s="168"/>
      <c r="O2738" s="168"/>
      <c r="P2738" s="168"/>
      <c r="Q2738" s="168"/>
      <c r="R2738" s="168"/>
      <c r="S2738" s="168"/>
      <c r="T2738" s="168"/>
      <c r="U2738" s="168"/>
      <c r="V2738" s="168"/>
      <c r="W2738" s="168" t="s">
        <v>1165</v>
      </c>
      <c r="X2738" s="183" t="s">
        <v>1160</v>
      </c>
      <c r="Y2738" s="168" t="s">
        <v>55</v>
      </c>
      <c r="Z2738" s="170">
        <v>2017011000179</v>
      </c>
      <c r="AA2738" s="170" t="s">
        <v>1238</v>
      </c>
      <c r="AB2738" s="169" t="s">
        <v>1166</v>
      </c>
      <c r="AC2738" s="169" t="s">
        <v>1167</v>
      </c>
      <c r="AD2738" s="170">
        <v>3202032</v>
      </c>
      <c r="AE2738" s="169" t="s">
        <v>1217</v>
      </c>
      <c r="AF2738" s="169" t="s">
        <v>1289</v>
      </c>
      <c r="AG2738" s="168" t="s">
        <v>1128</v>
      </c>
      <c r="AH2738" s="192"/>
    </row>
    <row r="2739" spans="1:34" ht="98.25" customHeight="1" x14ac:dyDescent="0.25">
      <c r="A2739" s="192"/>
      <c r="B2739" s="168" t="s">
        <v>1314</v>
      </c>
      <c r="C2739" s="168" t="s">
        <v>1583</v>
      </c>
      <c r="D2739" s="168" t="s">
        <v>1597</v>
      </c>
      <c r="E2739" s="183" t="s">
        <v>1597</v>
      </c>
      <c r="F2739" s="168" t="s">
        <v>1393</v>
      </c>
      <c r="G2739" s="183" t="s">
        <v>1312</v>
      </c>
      <c r="H2739" s="168" t="s">
        <v>1584</v>
      </c>
      <c r="I2739" s="168" t="s">
        <v>1118</v>
      </c>
      <c r="J2739" s="186">
        <v>800000000</v>
      </c>
      <c r="K2739" s="185"/>
      <c r="L2739" s="168"/>
      <c r="M2739" s="185"/>
      <c r="N2739" s="168"/>
      <c r="O2739" s="168"/>
      <c r="P2739" s="168"/>
      <c r="Q2739" s="168"/>
      <c r="R2739" s="168"/>
      <c r="S2739" s="168"/>
      <c r="T2739" s="168"/>
      <c r="U2739" s="168"/>
      <c r="V2739" s="168"/>
      <c r="W2739" s="168" t="s">
        <v>1165</v>
      </c>
      <c r="X2739" s="183" t="s">
        <v>1160</v>
      </c>
      <c r="Y2739" s="168" t="s">
        <v>55</v>
      </c>
      <c r="Z2739" s="170">
        <v>2017011000179</v>
      </c>
      <c r="AA2739" s="170" t="s">
        <v>1238</v>
      </c>
      <c r="AB2739" s="169" t="s">
        <v>1166</v>
      </c>
      <c r="AC2739" s="169" t="s">
        <v>1167</v>
      </c>
      <c r="AD2739" s="170">
        <v>3202032</v>
      </c>
      <c r="AE2739" s="169" t="s">
        <v>1217</v>
      </c>
      <c r="AF2739" s="169" t="s">
        <v>1289</v>
      </c>
      <c r="AG2739" s="168" t="s">
        <v>1147</v>
      </c>
      <c r="AH2739" s="192"/>
    </row>
    <row r="2740" spans="1:34" ht="98.25" customHeight="1" x14ac:dyDescent="0.25">
      <c r="A2740" s="192"/>
      <c r="B2740" s="168" t="s">
        <v>1314</v>
      </c>
      <c r="C2740" s="168" t="s">
        <v>1583</v>
      </c>
      <c r="D2740" s="168" t="s">
        <v>1597</v>
      </c>
      <c r="E2740" s="183" t="s">
        <v>1597</v>
      </c>
      <c r="F2740" s="168" t="s">
        <v>1393</v>
      </c>
      <c r="G2740" s="183" t="s">
        <v>1312</v>
      </c>
      <c r="H2740" s="168" t="s">
        <v>1584</v>
      </c>
      <c r="I2740" s="168" t="s">
        <v>1118</v>
      </c>
      <c r="J2740" s="186">
        <v>35000000</v>
      </c>
      <c r="K2740" s="185"/>
      <c r="L2740" s="168"/>
      <c r="M2740" s="185"/>
      <c r="N2740" s="168"/>
      <c r="O2740" s="168"/>
      <c r="P2740" s="168"/>
      <c r="Q2740" s="168"/>
      <c r="R2740" s="168"/>
      <c r="S2740" s="168"/>
      <c r="T2740" s="168"/>
      <c r="U2740" s="168"/>
      <c r="V2740" s="168"/>
      <c r="W2740" s="168" t="s">
        <v>1165</v>
      </c>
      <c r="X2740" s="183" t="s">
        <v>1160</v>
      </c>
      <c r="Y2740" s="168" t="s">
        <v>55</v>
      </c>
      <c r="Z2740" s="170">
        <v>2017011000179</v>
      </c>
      <c r="AA2740" s="170" t="s">
        <v>1238</v>
      </c>
      <c r="AB2740" s="169" t="s">
        <v>1166</v>
      </c>
      <c r="AC2740" s="169" t="s">
        <v>1167</v>
      </c>
      <c r="AD2740" s="170">
        <v>3202032</v>
      </c>
      <c r="AE2740" s="169" t="s">
        <v>1217</v>
      </c>
      <c r="AF2740" s="169" t="s">
        <v>1289</v>
      </c>
      <c r="AG2740" s="168" t="s">
        <v>1147</v>
      </c>
      <c r="AH2740" s="192"/>
    </row>
    <row r="2741" spans="1:34" ht="98.25" customHeight="1" x14ac:dyDescent="0.25">
      <c r="A2741" s="192"/>
      <c r="B2741" s="168" t="s">
        <v>1314</v>
      </c>
      <c r="C2741" s="168" t="s">
        <v>1583</v>
      </c>
      <c r="D2741" s="168" t="s">
        <v>1597</v>
      </c>
      <c r="E2741" s="183" t="s">
        <v>1597</v>
      </c>
      <c r="F2741" s="168" t="s">
        <v>1393</v>
      </c>
      <c r="G2741" s="183" t="s">
        <v>1312</v>
      </c>
      <c r="H2741" s="168" t="s">
        <v>1584</v>
      </c>
      <c r="I2741" s="168" t="s">
        <v>1118</v>
      </c>
      <c r="J2741" s="186">
        <v>180000000</v>
      </c>
      <c r="K2741" s="185"/>
      <c r="L2741" s="168"/>
      <c r="M2741" s="185"/>
      <c r="N2741" s="168"/>
      <c r="O2741" s="168"/>
      <c r="P2741" s="168"/>
      <c r="Q2741" s="168"/>
      <c r="R2741" s="168"/>
      <c r="S2741" s="168"/>
      <c r="T2741" s="168"/>
      <c r="U2741" s="168"/>
      <c r="V2741" s="168"/>
      <c r="W2741" s="168" t="s">
        <v>1165</v>
      </c>
      <c r="X2741" s="183" t="s">
        <v>1160</v>
      </c>
      <c r="Y2741" s="168" t="s">
        <v>55</v>
      </c>
      <c r="Z2741" s="170">
        <v>2017011000179</v>
      </c>
      <c r="AA2741" s="170" t="s">
        <v>1238</v>
      </c>
      <c r="AB2741" s="169" t="s">
        <v>1166</v>
      </c>
      <c r="AC2741" s="169" t="s">
        <v>1167</v>
      </c>
      <c r="AD2741" s="170">
        <v>3202032</v>
      </c>
      <c r="AE2741" s="169" t="s">
        <v>1217</v>
      </c>
      <c r="AF2741" s="169" t="s">
        <v>1289</v>
      </c>
      <c r="AG2741" s="168" t="s">
        <v>1147</v>
      </c>
      <c r="AH2741" s="192"/>
    </row>
    <row r="2742" spans="1:34" ht="98.25" customHeight="1" x14ac:dyDescent="0.25">
      <c r="A2742" s="192"/>
      <c r="B2742" s="168" t="s">
        <v>1314</v>
      </c>
      <c r="C2742" s="168" t="s">
        <v>1583</v>
      </c>
      <c r="D2742" s="168" t="s">
        <v>1597</v>
      </c>
      <c r="E2742" s="183" t="s">
        <v>1597</v>
      </c>
      <c r="F2742" s="168" t="s">
        <v>1393</v>
      </c>
      <c r="G2742" s="183" t="s">
        <v>1312</v>
      </c>
      <c r="H2742" s="168" t="s">
        <v>1584</v>
      </c>
      <c r="I2742" s="168" t="s">
        <v>1118</v>
      </c>
      <c r="J2742" s="186">
        <v>150000000</v>
      </c>
      <c r="K2742" s="185"/>
      <c r="L2742" s="168"/>
      <c r="M2742" s="185"/>
      <c r="N2742" s="168"/>
      <c r="O2742" s="168"/>
      <c r="P2742" s="168"/>
      <c r="Q2742" s="168"/>
      <c r="R2742" s="168"/>
      <c r="S2742" s="168"/>
      <c r="T2742" s="168"/>
      <c r="U2742" s="168"/>
      <c r="V2742" s="168"/>
      <c r="W2742" s="168" t="s">
        <v>1165</v>
      </c>
      <c r="X2742" s="183" t="s">
        <v>1160</v>
      </c>
      <c r="Y2742" s="168" t="s">
        <v>55</v>
      </c>
      <c r="Z2742" s="170">
        <v>2017011000179</v>
      </c>
      <c r="AA2742" s="170" t="s">
        <v>1238</v>
      </c>
      <c r="AB2742" s="169" t="s">
        <v>1166</v>
      </c>
      <c r="AC2742" s="169" t="s">
        <v>1167</v>
      </c>
      <c r="AD2742" s="170">
        <v>3202032</v>
      </c>
      <c r="AE2742" s="169" t="s">
        <v>1217</v>
      </c>
      <c r="AF2742" s="169" t="s">
        <v>1289</v>
      </c>
      <c r="AG2742" s="168" t="s">
        <v>1192</v>
      </c>
      <c r="AH2742" s="192"/>
    </row>
    <row r="2743" spans="1:34" ht="98.25" customHeight="1" x14ac:dyDescent="0.25">
      <c r="A2743" s="192"/>
      <c r="B2743" s="168" t="s">
        <v>1314</v>
      </c>
      <c r="C2743" s="168" t="s">
        <v>1583</v>
      </c>
      <c r="D2743" s="168" t="s">
        <v>1597</v>
      </c>
      <c r="E2743" s="183" t="s">
        <v>1597</v>
      </c>
      <c r="F2743" s="168" t="s">
        <v>1223</v>
      </c>
      <c r="G2743" s="183" t="s">
        <v>1312</v>
      </c>
      <c r="H2743" s="168" t="s">
        <v>1584</v>
      </c>
      <c r="I2743" s="168" t="s">
        <v>1118</v>
      </c>
      <c r="J2743" s="186">
        <v>45000000</v>
      </c>
      <c r="K2743" s="185"/>
      <c r="L2743" s="168"/>
      <c r="M2743" s="185"/>
      <c r="N2743" s="168"/>
      <c r="O2743" s="168"/>
      <c r="P2743" s="168"/>
      <c r="Q2743" s="168"/>
      <c r="R2743" s="168"/>
      <c r="S2743" s="168"/>
      <c r="T2743" s="168"/>
      <c r="U2743" s="168"/>
      <c r="V2743" s="168"/>
      <c r="W2743" s="168" t="s">
        <v>1165</v>
      </c>
      <c r="X2743" s="183" t="s">
        <v>1160</v>
      </c>
      <c r="Y2743" s="168" t="s">
        <v>55</v>
      </c>
      <c r="Z2743" s="170">
        <v>2017011000179</v>
      </c>
      <c r="AA2743" s="170" t="s">
        <v>1238</v>
      </c>
      <c r="AB2743" s="169" t="s">
        <v>1166</v>
      </c>
      <c r="AC2743" s="169" t="s">
        <v>1167</v>
      </c>
      <c r="AD2743" s="170">
        <v>3202032</v>
      </c>
      <c r="AE2743" s="169" t="s">
        <v>1217</v>
      </c>
      <c r="AF2743" s="169" t="s">
        <v>1289</v>
      </c>
      <c r="AG2743" s="168" t="s">
        <v>1150</v>
      </c>
      <c r="AH2743" s="192"/>
    </row>
    <row r="2744" spans="1:34" ht="98.25" customHeight="1" x14ac:dyDescent="0.25">
      <c r="A2744" s="192"/>
      <c r="B2744" s="168" t="s">
        <v>1314</v>
      </c>
      <c r="C2744" s="168" t="s">
        <v>1583</v>
      </c>
      <c r="D2744" s="168" t="s">
        <v>1597</v>
      </c>
      <c r="E2744" s="183" t="s">
        <v>1597</v>
      </c>
      <c r="F2744" s="168" t="s">
        <v>1223</v>
      </c>
      <c r="G2744" s="183" t="s">
        <v>1312</v>
      </c>
      <c r="H2744" s="168" t="s">
        <v>1584</v>
      </c>
      <c r="I2744" s="168" t="s">
        <v>1118</v>
      </c>
      <c r="J2744" s="186">
        <v>30000000</v>
      </c>
      <c r="K2744" s="185"/>
      <c r="L2744" s="168"/>
      <c r="M2744" s="185"/>
      <c r="N2744" s="168"/>
      <c r="O2744" s="168"/>
      <c r="P2744" s="168"/>
      <c r="Q2744" s="168"/>
      <c r="R2744" s="168"/>
      <c r="S2744" s="168"/>
      <c r="T2744" s="168"/>
      <c r="U2744" s="168"/>
      <c r="V2744" s="168"/>
      <c r="W2744" s="168" t="s">
        <v>1165</v>
      </c>
      <c r="X2744" s="183" t="s">
        <v>1160</v>
      </c>
      <c r="Y2744" s="168" t="s">
        <v>55</v>
      </c>
      <c r="Z2744" s="170">
        <v>2017011000179</v>
      </c>
      <c r="AA2744" s="170" t="s">
        <v>1238</v>
      </c>
      <c r="AB2744" s="169" t="s">
        <v>1166</v>
      </c>
      <c r="AC2744" s="169" t="s">
        <v>1167</v>
      </c>
      <c r="AD2744" s="170">
        <v>3202032</v>
      </c>
      <c r="AE2744" s="169" t="s">
        <v>1217</v>
      </c>
      <c r="AF2744" s="169" t="s">
        <v>1289</v>
      </c>
      <c r="AG2744" s="168" t="s">
        <v>1150</v>
      </c>
      <c r="AH2744" s="192"/>
    </row>
    <row r="2745" spans="1:34" ht="98.25" customHeight="1" x14ac:dyDescent="0.25">
      <c r="A2745" s="192"/>
      <c r="B2745" s="168" t="s">
        <v>1314</v>
      </c>
      <c r="C2745" s="168" t="s">
        <v>1583</v>
      </c>
      <c r="D2745" s="168" t="s">
        <v>1597</v>
      </c>
      <c r="E2745" s="183" t="s">
        <v>1597</v>
      </c>
      <c r="F2745" s="168" t="s">
        <v>1223</v>
      </c>
      <c r="G2745" s="183" t="s">
        <v>1312</v>
      </c>
      <c r="H2745" s="168" t="s">
        <v>1117</v>
      </c>
      <c r="I2745" s="168" t="s">
        <v>1118</v>
      </c>
      <c r="J2745" s="184">
        <v>11384294.479520403</v>
      </c>
      <c r="K2745" s="185">
        <v>0</v>
      </c>
      <c r="L2745" s="168" t="s">
        <v>1298</v>
      </c>
      <c r="M2745" s="185">
        <v>0</v>
      </c>
      <c r="N2745" s="168" t="s">
        <v>1298</v>
      </c>
      <c r="O2745" s="168" t="s">
        <v>1133</v>
      </c>
      <c r="P2745" s="168" t="s">
        <v>1598</v>
      </c>
      <c r="Q2745" s="168"/>
      <c r="R2745" s="168"/>
      <c r="S2745" s="168"/>
      <c r="T2745" s="168"/>
      <c r="U2745" s="168" t="s">
        <v>1215</v>
      </c>
      <c r="V2745" s="168" t="s">
        <v>1603</v>
      </c>
      <c r="W2745" s="168" t="s">
        <v>1165</v>
      </c>
      <c r="X2745" s="183" t="s">
        <v>1160</v>
      </c>
      <c r="Y2745" s="168" t="s">
        <v>1376</v>
      </c>
      <c r="Z2745" s="170">
        <v>2018011000087</v>
      </c>
      <c r="AA2745" s="170" t="s">
        <v>1544</v>
      </c>
      <c r="AB2745" s="169" t="s">
        <v>1377</v>
      </c>
      <c r="AC2745" s="169" t="s">
        <v>1378</v>
      </c>
      <c r="AD2745" s="170" t="s">
        <v>1546</v>
      </c>
      <c r="AE2745" s="169" t="s">
        <v>1379</v>
      </c>
      <c r="AF2745" s="169" t="s">
        <v>1380</v>
      </c>
      <c r="AG2745" s="168" t="s">
        <v>1124</v>
      </c>
      <c r="AH2745" s="192"/>
    </row>
    <row r="2746" spans="1:34" ht="98.25" customHeight="1" x14ac:dyDescent="0.25">
      <c r="A2746" s="192"/>
      <c r="B2746" s="168" t="s">
        <v>1314</v>
      </c>
      <c r="C2746" s="168" t="s">
        <v>1583</v>
      </c>
      <c r="D2746" s="168" t="s">
        <v>1609</v>
      </c>
      <c r="E2746" s="183" t="s">
        <v>1609</v>
      </c>
      <c r="F2746" s="168" t="s">
        <v>1116</v>
      </c>
      <c r="G2746" s="183" t="s">
        <v>1158</v>
      </c>
      <c r="H2746" s="168" t="s">
        <v>1117</v>
      </c>
      <c r="I2746" s="168" t="s">
        <v>1118</v>
      </c>
      <c r="J2746" s="184">
        <v>25753981.003334045</v>
      </c>
      <c r="K2746" s="185">
        <v>0</v>
      </c>
      <c r="L2746" s="168" t="s">
        <v>405</v>
      </c>
      <c r="M2746" s="185">
        <v>0</v>
      </c>
      <c r="N2746" s="168" t="s">
        <v>1298</v>
      </c>
      <c r="O2746" s="168" t="s">
        <v>1199</v>
      </c>
      <c r="P2746" s="168" t="s">
        <v>1590</v>
      </c>
      <c r="Q2746" s="168"/>
      <c r="R2746" s="168"/>
      <c r="S2746" s="168"/>
      <c r="T2746" s="168"/>
      <c r="U2746" s="168" t="s">
        <v>1261</v>
      </c>
      <c r="V2746" s="168" t="s">
        <v>1588</v>
      </c>
      <c r="W2746" s="168" t="s">
        <v>1165</v>
      </c>
      <c r="X2746" s="183" t="s">
        <v>1160</v>
      </c>
      <c r="Y2746" s="168" t="s">
        <v>55</v>
      </c>
      <c r="Z2746" s="170">
        <v>2017011000179</v>
      </c>
      <c r="AA2746" s="170" t="s">
        <v>1238</v>
      </c>
      <c r="AB2746" s="169" t="s">
        <v>1179</v>
      </c>
      <c r="AC2746" s="169" t="s">
        <v>1244</v>
      </c>
      <c r="AD2746" s="170">
        <v>3202002</v>
      </c>
      <c r="AE2746" s="169" t="s">
        <v>1122</v>
      </c>
      <c r="AF2746" s="169" t="s">
        <v>1292</v>
      </c>
      <c r="AG2746" s="168" t="s">
        <v>1128</v>
      </c>
      <c r="AH2746" s="192"/>
    </row>
    <row r="2747" spans="1:34" ht="98.25" customHeight="1" x14ac:dyDescent="0.25">
      <c r="A2747" s="192"/>
      <c r="B2747" s="168" t="s">
        <v>1314</v>
      </c>
      <c r="C2747" s="168" t="s">
        <v>1583</v>
      </c>
      <c r="D2747" s="168" t="s">
        <v>1609</v>
      </c>
      <c r="E2747" s="183" t="s">
        <v>1609</v>
      </c>
      <c r="F2747" s="168" t="s">
        <v>1116</v>
      </c>
      <c r="G2747" s="183" t="s">
        <v>1158</v>
      </c>
      <c r="H2747" s="168" t="s">
        <v>1117</v>
      </c>
      <c r="I2747" s="168" t="s">
        <v>1118</v>
      </c>
      <c r="J2747" s="184">
        <v>31216944</v>
      </c>
      <c r="K2747" s="185">
        <v>0</v>
      </c>
      <c r="L2747" s="168" t="s">
        <v>405</v>
      </c>
      <c r="M2747" s="185">
        <v>0</v>
      </c>
      <c r="N2747" s="168" t="s">
        <v>1298</v>
      </c>
      <c r="O2747" s="168" t="s">
        <v>1199</v>
      </c>
      <c r="P2747" s="168" t="s">
        <v>1590</v>
      </c>
      <c r="Q2747" s="168"/>
      <c r="R2747" s="168"/>
      <c r="S2747" s="168"/>
      <c r="T2747" s="168"/>
      <c r="U2747" s="168" t="s">
        <v>1215</v>
      </c>
      <c r="V2747" s="168" t="s">
        <v>1588</v>
      </c>
      <c r="W2747" s="168" t="s">
        <v>1165</v>
      </c>
      <c r="X2747" s="183" t="s">
        <v>1160</v>
      </c>
      <c r="Y2747" s="168" t="s">
        <v>55</v>
      </c>
      <c r="Z2747" s="170">
        <v>2017011000179</v>
      </c>
      <c r="AA2747" s="170" t="s">
        <v>1238</v>
      </c>
      <c r="AB2747" s="169" t="s">
        <v>1179</v>
      </c>
      <c r="AC2747" s="169" t="s">
        <v>1244</v>
      </c>
      <c r="AD2747" s="170">
        <v>3202002</v>
      </c>
      <c r="AE2747" s="169" t="s">
        <v>1122</v>
      </c>
      <c r="AF2747" s="169" t="s">
        <v>1292</v>
      </c>
      <c r="AG2747" s="168" t="s">
        <v>1151</v>
      </c>
      <c r="AH2747" s="192"/>
    </row>
    <row r="2748" spans="1:34" ht="98.25" customHeight="1" x14ac:dyDescent="0.25">
      <c r="A2748" s="192"/>
      <c r="B2748" s="168" t="s">
        <v>1314</v>
      </c>
      <c r="C2748" s="168" t="s">
        <v>1583</v>
      </c>
      <c r="D2748" s="168" t="s">
        <v>1609</v>
      </c>
      <c r="E2748" s="183" t="s">
        <v>1609</v>
      </c>
      <c r="F2748" s="168" t="s">
        <v>1116</v>
      </c>
      <c r="G2748" s="183" t="s">
        <v>1158</v>
      </c>
      <c r="H2748" s="168" t="s">
        <v>1117</v>
      </c>
      <c r="I2748" s="168" t="s">
        <v>1118</v>
      </c>
      <c r="J2748" s="184">
        <v>51651908</v>
      </c>
      <c r="K2748" s="185">
        <v>0</v>
      </c>
      <c r="L2748" s="168" t="s">
        <v>405</v>
      </c>
      <c r="M2748" s="185">
        <v>0</v>
      </c>
      <c r="N2748" s="168" t="s">
        <v>1298</v>
      </c>
      <c r="O2748" s="168" t="s">
        <v>1199</v>
      </c>
      <c r="P2748" s="168" t="s">
        <v>1590</v>
      </c>
      <c r="Q2748" s="168"/>
      <c r="R2748" s="168"/>
      <c r="S2748" s="168"/>
      <c r="T2748" s="168"/>
      <c r="U2748" s="168" t="s">
        <v>1261</v>
      </c>
      <c r="V2748" s="168" t="s">
        <v>1588</v>
      </c>
      <c r="W2748" s="168" t="s">
        <v>1165</v>
      </c>
      <c r="X2748" s="183" t="s">
        <v>1160</v>
      </c>
      <c r="Y2748" s="168" t="s">
        <v>55</v>
      </c>
      <c r="Z2748" s="170">
        <v>2017011000179</v>
      </c>
      <c r="AA2748" s="170" t="s">
        <v>1238</v>
      </c>
      <c r="AB2748" s="169" t="s">
        <v>1179</v>
      </c>
      <c r="AC2748" s="169" t="s">
        <v>1244</v>
      </c>
      <c r="AD2748" s="170">
        <v>3202002</v>
      </c>
      <c r="AE2748" s="169" t="s">
        <v>1122</v>
      </c>
      <c r="AF2748" s="169" t="s">
        <v>1292</v>
      </c>
      <c r="AG2748" s="168" t="s">
        <v>1128</v>
      </c>
      <c r="AH2748" s="192"/>
    </row>
    <row r="2749" spans="1:34" ht="98.25" customHeight="1" x14ac:dyDescent="0.25">
      <c r="A2749" s="192"/>
      <c r="B2749" s="168" t="s">
        <v>1314</v>
      </c>
      <c r="C2749" s="168" t="s">
        <v>1583</v>
      </c>
      <c r="D2749" s="168" t="s">
        <v>1609</v>
      </c>
      <c r="E2749" s="183" t="s">
        <v>1609</v>
      </c>
      <c r="F2749" s="168" t="s">
        <v>1116</v>
      </c>
      <c r="G2749" s="183" t="s">
        <v>1158</v>
      </c>
      <c r="H2749" s="168" t="s">
        <v>1117</v>
      </c>
      <c r="I2749" s="168" t="s">
        <v>1118</v>
      </c>
      <c r="J2749" s="184">
        <v>7108472</v>
      </c>
      <c r="K2749" s="185">
        <v>0</v>
      </c>
      <c r="L2749" s="168" t="s">
        <v>405</v>
      </c>
      <c r="M2749" s="185">
        <v>0</v>
      </c>
      <c r="N2749" s="168" t="s">
        <v>1298</v>
      </c>
      <c r="O2749" s="168" t="s">
        <v>1199</v>
      </c>
      <c r="P2749" s="168" t="s">
        <v>1590</v>
      </c>
      <c r="Q2749" s="168"/>
      <c r="R2749" s="168"/>
      <c r="S2749" s="168"/>
      <c r="T2749" s="168"/>
      <c r="U2749" s="168" t="s">
        <v>1261</v>
      </c>
      <c r="V2749" s="168" t="s">
        <v>1588</v>
      </c>
      <c r="W2749" s="168" t="s">
        <v>1165</v>
      </c>
      <c r="X2749" s="183" t="s">
        <v>1160</v>
      </c>
      <c r="Y2749" s="168" t="s">
        <v>55</v>
      </c>
      <c r="Z2749" s="170">
        <v>2017011000179</v>
      </c>
      <c r="AA2749" s="170" t="s">
        <v>1238</v>
      </c>
      <c r="AB2749" s="169" t="s">
        <v>1224</v>
      </c>
      <c r="AC2749" s="169" t="s">
        <v>1225</v>
      </c>
      <c r="AD2749" s="170">
        <v>3202010</v>
      </c>
      <c r="AE2749" s="169" t="s">
        <v>1226</v>
      </c>
      <c r="AF2749" s="169" t="s">
        <v>1264</v>
      </c>
      <c r="AG2749" s="168" t="s">
        <v>1151</v>
      </c>
      <c r="AH2749" s="192"/>
    </row>
    <row r="2750" spans="1:34" ht="98.25" customHeight="1" x14ac:dyDescent="0.25">
      <c r="A2750" s="192"/>
      <c r="B2750" s="168" t="s">
        <v>1314</v>
      </c>
      <c r="C2750" s="168" t="s">
        <v>1583</v>
      </c>
      <c r="D2750" s="168" t="s">
        <v>1609</v>
      </c>
      <c r="E2750" s="183" t="s">
        <v>1609</v>
      </c>
      <c r="F2750" s="168" t="s">
        <v>1116</v>
      </c>
      <c r="G2750" s="183" t="s">
        <v>1158</v>
      </c>
      <c r="H2750" s="168" t="s">
        <v>1117</v>
      </c>
      <c r="I2750" s="168" t="s">
        <v>1118</v>
      </c>
      <c r="J2750" s="184">
        <v>25053981</v>
      </c>
      <c r="K2750" s="185"/>
      <c r="L2750" s="168" t="s">
        <v>1298</v>
      </c>
      <c r="M2750" s="185">
        <v>16309337.239999998</v>
      </c>
      <c r="N2750" s="168" t="s">
        <v>1601</v>
      </c>
      <c r="O2750" s="168" t="s">
        <v>1199</v>
      </c>
      <c r="P2750" s="168" t="s">
        <v>1590</v>
      </c>
      <c r="Q2750" s="168"/>
      <c r="R2750" s="168"/>
      <c r="S2750" s="168"/>
      <c r="T2750" s="168"/>
      <c r="U2750" s="168" t="s">
        <v>1261</v>
      </c>
      <c r="V2750" s="168" t="s">
        <v>1588</v>
      </c>
      <c r="W2750" s="168" t="s">
        <v>1165</v>
      </c>
      <c r="X2750" s="183" t="s">
        <v>1160</v>
      </c>
      <c r="Y2750" s="168" t="s">
        <v>55</v>
      </c>
      <c r="Z2750" s="170">
        <v>2017011000179</v>
      </c>
      <c r="AA2750" s="170" t="s">
        <v>1238</v>
      </c>
      <c r="AB2750" s="169" t="s">
        <v>1224</v>
      </c>
      <c r="AC2750" s="169" t="s">
        <v>1225</v>
      </c>
      <c r="AD2750" s="170">
        <v>3202010</v>
      </c>
      <c r="AE2750" s="169" t="s">
        <v>1226</v>
      </c>
      <c r="AF2750" s="169" t="s">
        <v>1264</v>
      </c>
      <c r="AG2750" s="168" t="s">
        <v>1128</v>
      </c>
      <c r="AH2750" s="192"/>
    </row>
    <row r="2751" spans="1:34" ht="98.25" customHeight="1" x14ac:dyDescent="0.25">
      <c r="A2751" s="192"/>
      <c r="B2751" s="168" t="s">
        <v>1314</v>
      </c>
      <c r="C2751" s="168" t="s">
        <v>1583</v>
      </c>
      <c r="D2751" s="168" t="s">
        <v>1609</v>
      </c>
      <c r="E2751" s="183" t="s">
        <v>1609</v>
      </c>
      <c r="F2751" s="168" t="s">
        <v>1116</v>
      </c>
      <c r="G2751" s="183" t="s">
        <v>1158</v>
      </c>
      <c r="H2751" s="168" t="s">
        <v>1117</v>
      </c>
      <c r="I2751" s="168" t="s">
        <v>1118</v>
      </c>
      <c r="J2751" s="184">
        <v>21756000</v>
      </c>
      <c r="K2751" s="185">
        <v>0</v>
      </c>
      <c r="L2751" s="168" t="s">
        <v>405</v>
      </c>
      <c r="M2751" s="185">
        <v>0</v>
      </c>
      <c r="N2751" s="168" t="s">
        <v>1298</v>
      </c>
      <c r="O2751" s="168" t="s">
        <v>1199</v>
      </c>
      <c r="P2751" s="168" t="s">
        <v>1590</v>
      </c>
      <c r="Q2751" s="168"/>
      <c r="R2751" s="168"/>
      <c r="S2751" s="168"/>
      <c r="T2751" s="168"/>
      <c r="U2751" s="168" t="s">
        <v>1261</v>
      </c>
      <c r="V2751" s="168" t="s">
        <v>1588</v>
      </c>
      <c r="W2751" s="168" t="s">
        <v>1165</v>
      </c>
      <c r="X2751" s="183" t="s">
        <v>1160</v>
      </c>
      <c r="Y2751" s="168" t="s">
        <v>55</v>
      </c>
      <c r="Z2751" s="170">
        <v>2017011000179</v>
      </c>
      <c r="AA2751" s="170" t="s">
        <v>1238</v>
      </c>
      <c r="AB2751" s="169" t="s">
        <v>1166</v>
      </c>
      <c r="AC2751" s="169" t="s">
        <v>1167</v>
      </c>
      <c r="AD2751" s="170">
        <v>3202032</v>
      </c>
      <c r="AE2751" s="169" t="s">
        <v>1217</v>
      </c>
      <c r="AF2751" s="169" t="s">
        <v>1289</v>
      </c>
      <c r="AG2751" s="168" t="s">
        <v>1128</v>
      </c>
      <c r="AH2751" s="192"/>
    </row>
    <row r="2752" spans="1:34" ht="98.25" customHeight="1" x14ac:dyDescent="0.25">
      <c r="A2752" s="192"/>
      <c r="B2752" s="168" t="s">
        <v>1314</v>
      </c>
      <c r="C2752" s="168" t="s">
        <v>1583</v>
      </c>
      <c r="D2752" s="168" t="s">
        <v>1609</v>
      </c>
      <c r="E2752" s="183" t="s">
        <v>1609</v>
      </c>
      <c r="F2752" s="168" t="s">
        <v>1116</v>
      </c>
      <c r="G2752" s="183" t="s">
        <v>1158</v>
      </c>
      <c r="H2752" s="168" t="s">
        <v>1117</v>
      </c>
      <c r="I2752" s="168" t="s">
        <v>1118</v>
      </c>
      <c r="J2752" s="184">
        <v>15532000</v>
      </c>
      <c r="K2752" s="185"/>
      <c r="L2752" s="168" t="s">
        <v>1298</v>
      </c>
      <c r="M2752" s="185">
        <v>9884448.5600000005</v>
      </c>
      <c r="N2752" s="168" t="s">
        <v>1601</v>
      </c>
      <c r="O2752" s="168" t="s">
        <v>1199</v>
      </c>
      <c r="P2752" s="168" t="s">
        <v>1590</v>
      </c>
      <c r="Q2752" s="168"/>
      <c r="R2752" s="168"/>
      <c r="S2752" s="168"/>
      <c r="T2752" s="168"/>
      <c r="U2752" s="168" t="s">
        <v>1261</v>
      </c>
      <c r="V2752" s="168" t="s">
        <v>1588</v>
      </c>
      <c r="W2752" s="168" t="s">
        <v>1165</v>
      </c>
      <c r="X2752" s="183" t="s">
        <v>1160</v>
      </c>
      <c r="Y2752" s="168" t="s">
        <v>55</v>
      </c>
      <c r="Z2752" s="170">
        <v>2017011000179</v>
      </c>
      <c r="AA2752" s="170" t="s">
        <v>1238</v>
      </c>
      <c r="AB2752" s="169" t="s">
        <v>1166</v>
      </c>
      <c r="AC2752" s="169" t="s">
        <v>1167</v>
      </c>
      <c r="AD2752" s="170">
        <v>3202032</v>
      </c>
      <c r="AE2752" s="169" t="s">
        <v>1217</v>
      </c>
      <c r="AF2752" s="169" t="s">
        <v>1289</v>
      </c>
      <c r="AG2752" s="168" t="s">
        <v>1151</v>
      </c>
      <c r="AH2752" s="192"/>
    </row>
    <row r="2753" spans="1:34" ht="98.25" customHeight="1" x14ac:dyDescent="0.25">
      <c r="A2753" s="192"/>
      <c r="B2753" s="168" t="s">
        <v>1314</v>
      </c>
      <c r="C2753" s="168" t="s">
        <v>1583</v>
      </c>
      <c r="D2753" s="168" t="s">
        <v>1609</v>
      </c>
      <c r="E2753" s="183" t="s">
        <v>1609</v>
      </c>
      <c r="F2753" s="168" t="s">
        <v>1223</v>
      </c>
      <c r="G2753" s="183" t="s">
        <v>1312</v>
      </c>
      <c r="H2753" s="168" t="s">
        <v>1117</v>
      </c>
      <c r="I2753" s="168" t="s">
        <v>1118</v>
      </c>
      <c r="J2753" s="184">
        <v>14258030.110000599</v>
      </c>
      <c r="K2753" s="185">
        <v>0</v>
      </c>
      <c r="L2753" s="168" t="s">
        <v>405</v>
      </c>
      <c r="M2753" s="185">
        <v>0</v>
      </c>
      <c r="N2753" s="168" t="s">
        <v>1298</v>
      </c>
      <c r="O2753" s="168"/>
      <c r="P2753" s="168"/>
      <c r="Q2753" s="168"/>
      <c r="R2753" s="168"/>
      <c r="S2753" s="168"/>
      <c r="T2753" s="168"/>
      <c r="U2753" s="168" t="s">
        <v>1261</v>
      </c>
      <c r="V2753" s="168" t="s">
        <v>1588</v>
      </c>
      <c r="W2753" s="168" t="s">
        <v>1165</v>
      </c>
      <c r="X2753" s="183" t="s">
        <v>1160</v>
      </c>
      <c r="Y2753" s="168" t="s">
        <v>55</v>
      </c>
      <c r="Z2753" s="170">
        <v>2017011000179</v>
      </c>
      <c r="AA2753" s="170" t="s">
        <v>1238</v>
      </c>
      <c r="AB2753" s="169" t="s">
        <v>1166</v>
      </c>
      <c r="AC2753" s="169" t="s">
        <v>1167</v>
      </c>
      <c r="AD2753" s="170">
        <v>3202032</v>
      </c>
      <c r="AE2753" s="169" t="s">
        <v>1217</v>
      </c>
      <c r="AF2753" s="169" t="s">
        <v>1289</v>
      </c>
      <c r="AG2753" s="168" t="s">
        <v>1147</v>
      </c>
      <c r="AH2753" s="192"/>
    </row>
    <row r="2754" spans="1:34" ht="98.25" customHeight="1" x14ac:dyDescent="0.25">
      <c r="A2754" s="192"/>
      <c r="B2754" s="168" t="s">
        <v>1314</v>
      </c>
      <c r="C2754" s="168" t="s">
        <v>1583</v>
      </c>
      <c r="D2754" s="168" t="s">
        <v>1609</v>
      </c>
      <c r="E2754" s="183" t="s">
        <v>1609</v>
      </c>
      <c r="F2754" s="168" t="s">
        <v>1116</v>
      </c>
      <c r="G2754" s="183" t="s">
        <v>1158</v>
      </c>
      <c r="H2754" s="168" t="s">
        <v>1117</v>
      </c>
      <c r="I2754" s="168" t="s">
        <v>1118</v>
      </c>
      <c r="J2754" s="184">
        <v>36663000</v>
      </c>
      <c r="K2754" s="185">
        <v>0</v>
      </c>
      <c r="L2754" s="168" t="s">
        <v>405</v>
      </c>
      <c r="M2754" s="185">
        <v>0</v>
      </c>
      <c r="N2754" s="168" t="s">
        <v>1298</v>
      </c>
      <c r="O2754" s="168" t="s">
        <v>1199</v>
      </c>
      <c r="P2754" s="168" t="s">
        <v>1590</v>
      </c>
      <c r="Q2754" s="168"/>
      <c r="R2754" s="168"/>
      <c r="S2754" s="168"/>
      <c r="T2754" s="168"/>
      <c r="U2754" s="168" t="s">
        <v>1261</v>
      </c>
      <c r="V2754" s="168" t="s">
        <v>1588</v>
      </c>
      <c r="W2754" s="168" t="s">
        <v>1165</v>
      </c>
      <c r="X2754" s="183" t="s">
        <v>1160</v>
      </c>
      <c r="Y2754" s="168" t="s">
        <v>55</v>
      </c>
      <c r="Z2754" s="170">
        <v>2017011000179</v>
      </c>
      <c r="AA2754" s="170" t="s">
        <v>1238</v>
      </c>
      <c r="AB2754" s="169" t="s">
        <v>1224</v>
      </c>
      <c r="AC2754" s="169" t="s">
        <v>1275</v>
      </c>
      <c r="AD2754" s="170">
        <v>3202014</v>
      </c>
      <c r="AE2754" s="169" t="s">
        <v>1278</v>
      </c>
      <c r="AF2754" s="169" t="s">
        <v>1279</v>
      </c>
      <c r="AG2754" s="168" t="s">
        <v>1128</v>
      </c>
      <c r="AH2754" s="192"/>
    </row>
    <row r="2755" spans="1:34" ht="98.25" customHeight="1" x14ac:dyDescent="0.25">
      <c r="A2755" s="192"/>
      <c r="B2755" s="168" t="s">
        <v>1314</v>
      </c>
      <c r="C2755" s="168" t="s">
        <v>1583</v>
      </c>
      <c r="D2755" s="168" t="s">
        <v>1609</v>
      </c>
      <c r="E2755" s="183" t="s">
        <v>1609</v>
      </c>
      <c r="F2755" s="168" t="s">
        <v>1116</v>
      </c>
      <c r="G2755" s="183" t="s">
        <v>1158</v>
      </c>
      <c r="H2755" s="168" t="s">
        <v>1117</v>
      </c>
      <c r="I2755" s="168" t="s">
        <v>1118</v>
      </c>
      <c r="J2755" s="184">
        <v>44826667</v>
      </c>
      <c r="K2755" s="185">
        <v>0</v>
      </c>
      <c r="L2755" s="168" t="s">
        <v>405</v>
      </c>
      <c r="M2755" s="185">
        <v>0</v>
      </c>
      <c r="N2755" s="168" t="s">
        <v>1298</v>
      </c>
      <c r="O2755" s="168" t="s">
        <v>1199</v>
      </c>
      <c r="P2755" s="168" t="s">
        <v>1590</v>
      </c>
      <c r="Q2755" s="168"/>
      <c r="R2755" s="168"/>
      <c r="S2755" s="168"/>
      <c r="T2755" s="168"/>
      <c r="U2755" s="168" t="s">
        <v>1261</v>
      </c>
      <c r="V2755" s="168" t="s">
        <v>1588</v>
      </c>
      <c r="W2755" s="168" t="s">
        <v>1165</v>
      </c>
      <c r="X2755" s="183" t="s">
        <v>1160</v>
      </c>
      <c r="Y2755" s="168" t="s">
        <v>55</v>
      </c>
      <c r="Z2755" s="170">
        <v>2017011000179</v>
      </c>
      <c r="AA2755" s="170" t="s">
        <v>1238</v>
      </c>
      <c r="AB2755" s="169" t="s">
        <v>1179</v>
      </c>
      <c r="AC2755" s="169" t="s">
        <v>1180</v>
      </c>
      <c r="AD2755" s="170">
        <v>3202008</v>
      </c>
      <c r="AE2755" s="169" t="s">
        <v>1181</v>
      </c>
      <c r="AF2755" s="169" t="s">
        <v>1186</v>
      </c>
      <c r="AG2755" s="168" t="s">
        <v>1128</v>
      </c>
      <c r="AH2755" s="192"/>
    </row>
    <row r="2756" spans="1:34" ht="98.25" customHeight="1" x14ac:dyDescent="0.25">
      <c r="A2756" s="192"/>
      <c r="B2756" s="168" t="s">
        <v>1420</v>
      </c>
      <c r="C2756" s="168" t="s">
        <v>1583</v>
      </c>
      <c r="D2756" s="168" t="s">
        <v>1610</v>
      </c>
      <c r="E2756" s="183" t="s">
        <v>1611</v>
      </c>
      <c r="F2756" s="168" t="s">
        <v>1152</v>
      </c>
      <c r="G2756" s="183" t="s">
        <v>1158</v>
      </c>
      <c r="H2756" s="168" t="s">
        <v>1320</v>
      </c>
      <c r="I2756" s="168" t="s">
        <v>1118</v>
      </c>
      <c r="J2756" s="186">
        <v>0</v>
      </c>
      <c r="K2756" s="185"/>
      <c r="L2756" s="168" t="s">
        <v>61</v>
      </c>
      <c r="M2756" s="185">
        <v>0</v>
      </c>
      <c r="N2756" s="168" t="s">
        <v>61</v>
      </c>
      <c r="O2756" s="168"/>
      <c r="P2756" s="168"/>
      <c r="Q2756" s="168"/>
      <c r="R2756" s="168"/>
      <c r="S2756" s="168"/>
      <c r="T2756" s="168"/>
      <c r="U2756" s="168"/>
      <c r="V2756" s="168"/>
      <c r="W2756" s="168" t="s">
        <v>1165</v>
      </c>
      <c r="X2756" s="183" t="s">
        <v>1160</v>
      </c>
      <c r="Y2756" s="168" t="s">
        <v>55</v>
      </c>
      <c r="Z2756" s="170">
        <v>2017011000179</v>
      </c>
      <c r="AA2756" s="170" t="s">
        <v>1238</v>
      </c>
      <c r="AB2756" s="169" t="s">
        <v>1179</v>
      </c>
      <c r="AC2756" s="169" t="s">
        <v>1308</v>
      </c>
      <c r="AD2756" s="170">
        <v>3202033</v>
      </c>
      <c r="AE2756" s="169" t="s">
        <v>1309</v>
      </c>
      <c r="AF2756" s="171" t="s">
        <v>1310</v>
      </c>
      <c r="AG2756" s="168" t="s">
        <v>1311</v>
      </c>
      <c r="AH2756" s="192"/>
    </row>
    <row r="2757" spans="1:34" ht="98.25" customHeight="1" x14ac:dyDescent="0.25">
      <c r="A2757" s="192"/>
      <c r="B2757" s="168" t="s">
        <v>1420</v>
      </c>
      <c r="C2757" s="168" t="s">
        <v>1583</v>
      </c>
      <c r="D2757" s="168" t="s">
        <v>1610</v>
      </c>
      <c r="E2757" s="183" t="s">
        <v>1611</v>
      </c>
      <c r="F2757" s="168" t="s">
        <v>1152</v>
      </c>
      <c r="G2757" s="183" t="s">
        <v>1158</v>
      </c>
      <c r="H2757" s="168" t="s">
        <v>1320</v>
      </c>
      <c r="I2757" s="168" t="s">
        <v>1118</v>
      </c>
      <c r="J2757" s="186">
        <v>0</v>
      </c>
      <c r="K2757" s="185"/>
      <c r="L2757" s="168" t="s">
        <v>61</v>
      </c>
      <c r="M2757" s="185">
        <v>0</v>
      </c>
      <c r="N2757" s="168" t="s">
        <v>61</v>
      </c>
      <c r="O2757" s="168"/>
      <c r="P2757" s="168"/>
      <c r="Q2757" s="168"/>
      <c r="R2757" s="168"/>
      <c r="S2757" s="168"/>
      <c r="T2757" s="168"/>
      <c r="U2757" s="168"/>
      <c r="V2757" s="168"/>
      <c r="W2757" s="168" t="s">
        <v>1165</v>
      </c>
      <c r="X2757" s="183" t="s">
        <v>1160</v>
      </c>
      <c r="Y2757" s="168" t="s">
        <v>55</v>
      </c>
      <c r="Z2757" s="170">
        <v>2017011000179</v>
      </c>
      <c r="AA2757" s="170" t="s">
        <v>1238</v>
      </c>
      <c r="AB2757" s="169" t="s">
        <v>1179</v>
      </c>
      <c r="AC2757" s="169" t="s">
        <v>1338</v>
      </c>
      <c r="AD2757" s="170">
        <v>3202035</v>
      </c>
      <c r="AE2757" s="169" t="s">
        <v>1345</v>
      </c>
      <c r="AF2757" s="169" t="s">
        <v>1346</v>
      </c>
      <c r="AG2757" s="168" t="s">
        <v>1311</v>
      </c>
      <c r="AH2757" s="192"/>
    </row>
    <row r="2758" spans="1:34" ht="98.25" customHeight="1" x14ac:dyDescent="0.25">
      <c r="A2758" s="192"/>
      <c r="B2758" s="168" t="s">
        <v>1420</v>
      </c>
      <c r="C2758" s="168" t="s">
        <v>1583</v>
      </c>
      <c r="D2758" s="168" t="s">
        <v>1610</v>
      </c>
      <c r="E2758" s="183" t="s">
        <v>1611</v>
      </c>
      <c r="F2758" s="168" t="s">
        <v>1152</v>
      </c>
      <c r="G2758" s="183" t="s">
        <v>1158</v>
      </c>
      <c r="H2758" s="168" t="s">
        <v>1320</v>
      </c>
      <c r="I2758" s="168" t="s">
        <v>1118</v>
      </c>
      <c r="J2758" s="186">
        <v>29000000</v>
      </c>
      <c r="K2758" s="185">
        <v>0</v>
      </c>
      <c r="L2758" s="168" t="s">
        <v>61</v>
      </c>
      <c r="M2758" s="185">
        <v>0</v>
      </c>
      <c r="N2758" s="168" t="s">
        <v>61</v>
      </c>
      <c r="O2758" s="168"/>
      <c r="P2758" s="168"/>
      <c r="Q2758" s="168"/>
      <c r="R2758" s="168"/>
      <c r="S2758" s="168"/>
      <c r="T2758" s="168"/>
      <c r="U2758" s="168"/>
      <c r="V2758" s="168"/>
      <c r="W2758" s="168" t="s">
        <v>1165</v>
      </c>
      <c r="X2758" s="183" t="s">
        <v>1160</v>
      </c>
      <c r="Y2758" s="168" t="s">
        <v>55</v>
      </c>
      <c r="Z2758" s="170">
        <v>2017011000179</v>
      </c>
      <c r="AA2758" s="170" t="s">
        <v>1238</v>
      </c>
      <c r="AB2758" s="169" t="s">
        <v>1166</v>
      </c>
      <c r="AC2758" s="169" t="s">
        <v>1167</v>
      </c>
      <c r="AD2758" s="170">
        <v>3202032</v>
      </c>
      <c r="AE2758" s="169" t="s">
        <v>1217</v>
      </c>
      <c r="AF2758" s="169" t="s">
        <v>1289</v>
      </c>
      <c r="AG2758" s="168" t="s">
        <v>1126</v>
      </c>
      <c r="AH2758" s="192"/>
    </row>
    <row r="2759" spans="1:34" ht="98.25" customHeight="1" x14ac:dyDescent="0.25">
      <c r="A2759" s="192"/>
      <c r="B2759" s="168" t="s">
        <v>1420</v>
      </c>
      <c r="C2759" s="168" t="s">
        <v>1583</v>
      </c>
      <c r="D2759" s="168" t="s">
        <v>1610</v>
      </c>
      <c r="E2759" s="183" t="s">
        <v>1611</v>
      </c>
      <c r="F2759" s="168" t="s">
        <v>1152</v>
      </c>
      <c r="G2759" s="183" t="s">
        <v>1158</v>
      </c>
      <c r="H2759" s="168" t="s">
        <v>1320</v>
      </c>
      <c r="I2759" s="168" t="s">
        <v>1118</v>
      </c>
      <c r="J2759" s="186">
        <v>0</v>
      </c>
      <c r="K2759" s="185">
        <v>0</v>
      </c>
      <c r="L2759" s="168" t="s">
        <v>61</v>
      </c>
      <c r="M2759" s="185">
        <v>0</v>
      </c>
      <c r="N2759" s="168" t="s">
        <v>61</v>
      </c>
      <c r="O2759" s="168"/>
      <c r="P2759" s="168"/>
      <c r="Q2759" s="168"/>
      <c r="R2759" s="168"/>
      <c r="S2759" s="168"/>
      <c r="T2759" s="168"/>
      <c r="U2759" s="168"/>
      <c r="V2759" s="168"/>
      <c r="W2759" s="168" t="s">
        <v>1165</v>
      </c>
      <c r="X2759" s="183" t="s">
        <v>1160</v>
      </c>
      <c r="Y2759" s="168" t="s">
        <v>55</v>
      </c>
      <c r="Z2759" s="170">
        <v>2017011000179</v>
      </c>
      <c r="AA2759" s="170" t="s">
        <v>1238</v>
      </c>
      <c r="AB2759" s="169" t="s">
        <v>1179</v>
      </c>
      <c r="AC2759" s="169" t="s">
        <v>1235</v>
      </c>
      <c r="AD2759" s="170">
        <v>3202036</v>
      </c>
      <c r="AE2759" s="169" t="s">
        <v>1347</v>
      </c>
      <c r="AF2759" s="169" t="s">
        <v>1348</v>
      </c>
      <c r="AG2759" s="168" t="s">
        <v>1311</v>
      </c>
      <c r="AH2759" s="192"/>
    </row>
    <row r="2760" spans="1:34" ht="98.25" customHeight="1" x14ac:dyDescent="0.25">
      <c r="A2760" s="192"/>
      <c r="B2760" s="168" t="s">
        <v>1420</v>
      </c>
      <c r="C2760" s="168" t="s">
        <v>1583</v>
      </c>
      <c r="D2760" s="168" t="s">
        <v>1610</v>
      </c>
      <c r="E2760" s="183" t="s">
        <v>1611</v>
      </c>
      <c r="F2760" s="168" t="s">
        <v>1152</v>
      </c>
      <c r="G2760" s="183" t="s">
        <v>1158</v>
      </c>
      <c r="H2760" s="168" t="s">
        <v>1320</v>
      </c>
      <c r="I2760" s="168" t="s">
        <v>1118</v>
      </c>
      <c r="J2760" s="186">
        <v>45000000</v>
      </c>
      <c r="K2760" s="185"/>
      <c r="L2760" s="168"/>
      <c r="M2760" s="185"/>
      <c r="N2760" s="168"/>
      <c r="O2760" s="168"/>
      <c r="P2760" s="168"/>
      <c r="Q2760" s="168"/>
      <c r="R2760" s="168"/>
      <c r="S2760" s="168"/>
      <c r="T2760" s="168"/>
      <c r="U2760" s="168"/>
      <c r="V2760" s="168"/>
      <c r="W2760" s="168" t="s">
        <v>1165</v>
      </c>
      <c r="X2760" s="183" t="s">
        <v>1160</v>
      </c>
      <c r="Y2760" s="168" t="s">
        <v>55</v>
      </c>
      <c r="Z2760" s="170">
        <v>2017011000179</v>
      </c>
      <c r="AA2760" s="170" t="s">
        <v>1238</v>
      </c>
      <c r="AB2760" s="169" t="s">
        <v>1166</v>
      </c>
      <c r="AC2760" s="169" t="s">
        <v>1167</v>
      </c>
      <c r="AD2760" s="170">
        <v>3202032</v>
      </c>
      <c r="AE2760" s="169" t="s">
        <v>1217</v>
      </c>
      <c r="AF2760" s="169" t="s">
        <v>1289</v>
      </c>
      <c r="AG2760" s="168" t="s">
        <v>1311</v>
      </c>
      <c r="AH2760" s="192"/>
    </row>
    <row r="2761" spans="1:34" ht="98.25" customHeight="1" x14ac:dyDescent="0.25">
      <c r="A2761" s="192"/>
      <c r="B2761" s="168" t="s">
        <v>1420</v>
      </c>
      <c r="C2761" s="168" t="s">
        <v>1583</v>
      </c>
      <c r="D2761" s="168" t="s">
        <v>1610</v>
      </c>
      <c r="E2761" s="183" t="s">
        <v>1611</v>
      </c>
      <c r="F2761" s="168" t="s">
        <v>1223</v>
      </c>
      <c r="G2761" s="183" t="s">
        <v>1312</v>
      </c>
      <c r="H2761" s="168" t="s">
        <v>1117</v>
      </c>
      <c r="I2761" s="168" t="s">
        <v>1118</v>
      </c>
      <c r="J2761" s="186">
        <v>220840547</v>
      </c>
      <c r="K2761" s="185" t="s">
        <v>1159</v>
      </c>
      <c r="L2761" s="168" t="s">
        <v>1159</v>
      </c>
      <c r="M2761" s="185" t="s">
        <v>1159</v>
      </c>
      <c r="N2761" s="168" t="s">
        <v>1159</v>
      </c>
      <c r="O2761" s="168" t="s">
        <v>1159</v>
      </c>
      <c r="P2761" s="168" t="s">
        <v>1159</v>
      </c>
      <c r="Q2761" s="168" t="s">
        <v>1159</v>
      </c>
      <c r="R2761" s="168" t="s">
        <v>1159</v>
      </c>
      <c r="S2761" s="168" t="s">
        <v>1159</v>
      </c>
      <c r="T2761" s="168" t="s">
        <v>1159</v>
      </c>
      <c r="U2761" s="168" t="s">
        <v>1159</v>
      </c>
      <c r="V2761" s="168" t="s">
        <v>1159</v>
      </c>
      <c r="W2761" s="168" t="s">
        <v>1165</v>
      </c>
      <c r="X2761" s="183" t="s">
        <v>1160</v>
      </c>
      <c r="Y2761" s="168" t="s">
        <v>55</v>
      </c>
      <c r="Z2761" s="170">
        <v>2017011000179</v>
      </c>
      <c r="AA2761" s="170" t="s">
        <v>1238</v>
      </c>
      <c r="AB2761" s="169" t="s">
        <v>1179</v>
      </c>
      <c r="AC2761" s="169" t="s">
        <v>1308</v>
      </c>
      <c r="AD2761" s="170">
        <v>3202033</v>
      </c>
      <c r="AE2761" s="169" t="s">
        <v>1309</v>
      </c>
      <c r="AF2761" s="169" t="s">
        <v>1310</v>
      </c>
      <c r="AG2761" s="168" t="s">
        <v>1311</v>
      </c>
      <c r="AH2761" s="192"/>
    </row>
    <row r="2762" spans="1:34" ht="98.25" customHeight="1" x14ac:dyDescent="0.25">
      <c r="A2762" s="192"/>
      <c r="B2762" s="168" t="s">
        <v>1420</v>
      </c>
      <c r="C2762" s="168" t="s">
        <v>1583</v>
      </c>
      <c r="D2762" s="168" t="s">
        <v>1610</v>
      </c>
      <c r="E2762" s="183" t="s">
        <v>1611</v>
      </c>
      <c r="F2762" s="168" t="s">
        <v>1152</v>
      </c>
      <c r="G2762" s="183" t="s">
        <v>1158</v>
      </c>
      <c r="H2762" s="168" t="s">
        <v>1320</v>
      </c>
      <c r="I2762" s="168" t="s">
        <v>1118</v>
      </c>
      <c r="J2762" s="186">
        <v>2777040000</v>
      </c>
      <c r="K2762" s="185" t="s">
        <v>1159</v>
      </c>
      <c r="L2762" s="168" t="s">
        <v>1159</v>
      </c>
      <c r="M2762" s="185" t="s">
        <v>1159</v>
      </c>
      <c r="N2762" s="168" t="s">
        <v>1159</v>
      </c>
      <c r="O2762" s="168" t="s">
        <v>1159</v>
      </c>
      <c r="P2762" s="168" t="s">
        <v>1159</v>
      </c>
      <c r="Q2762" s="168" t="s">
        <v>1159</v>
      </c>
      <c r="R2762" s="168" t="s">
        <v>1159</v>
      </c>
      <c r="S2762" s="168" t="s">
        <v>1159</v>
      </c>
      <c r="T2762" s="168" t="s">
        <v>1159</v>
      </c>
      <c r="U2762" s="168" t="s">
        <v>1159</v>
      </c>
      <c r="V2762" s="168" t="s">
        <v>1159</v>
      </c>
      <c r="W2762" s="168" t="s">
        <v>1165</v>
      </c>
      <c r="X2762" s="183" t="s">
        <v>1160</v>
      </c>
      <c r="Y2762" s="168" t="s">
        <v>55</v>
      </c>
      <c r="Z2762" s="170">
        <v>2017011000179</v>
      </c>
      <c r="AA2762" s="170" t="s">
        <v>1238</v>
      </c>
      <c r="AB2762" s="169" t="s">
        <v>1179</v>
      </c>
      <c r="AC2762" s="169" t="s">
        <v>1308</v>
      </c>
      <c r="AD2762" s="170">
        <v>3202033</v>
      </c>
      <c r="AE2762" s="169" t="s">
        <v>1309</v>
      </c>
      <c r="AF2762" s="169" t="s">
        <v>1310</v>
      </c>
      <c r="AG2762" s="168" t="s">
        <v>1311</v>
      </c>
      <c r="AH2762" s="192"/>
    </row>
    <row r="2763" spans="1:34" ht="98.25" customHeight="1" x14ac:dyDescent="0.25">
      <c r="A2763" s="192"/>
      <c r="B2763" s="168" t="s">
        <v>1420</v>
      </c>
      <c r="C2763" s="168" t="s">
        <v>1583</v>
      </c>
      <c r="D2763" s="168" t="s">
        <v>1610</v>
      </c>
      <c r="E2763" s="183" t="s">
        <v>1611</v>
      </c>
      <c r="F2763" s="168" t="s">
        <v>1223</v>
      </c>
      <c r="G2763" s="183" t="s">
        <v>1312</v>
      </c>
      <c r="H2763" s="168" t="s">
        <v>1117</v>
      </c>
      <c r="I2763" s="168" t="s">
        <v>1118</v>
      </c>
      <c r="J2763" s="186">
        <v>45000000</v>
      </c>
      <c r="K2763" s="185"/>
      <c r="L2763" s="168"/>
      <c r="M2763" s="185"/>
      <c r="N2763" s="168"/>
      <c r="O2763" s="168"/>
      <c r="P2763" s="168"/>
      <c r="Q2763" s="168"/>
      <c r="R2763" s="168"/>
      <c r="S2763" s="168"/>
      <c r="T2763" s="168"/>
      <c r="U2763" s="168"/>
      <c r="V2763" s="168"/>
      <c r="W2763" s="168" t="s">
        <v>1165</v>
      </c>
      <c r="X2763" s="183" t="s">
        <v>1160</v>
      </c>
      <c r="Y2763" s="168" t="s">
        <v>55</v>
      </c>
      <c r="Z2763" s="170">
        <v>2017011000179</v>
      </c>
      <c r="AA2763" s="170" t="s">
        <v>1238</v>
      </c>
      <c r="AB2763" s="169" t="s">
        <v>1179</v>
      </c>
      <c r="AC2763" s="169" t="s">
        <v>1235</v>
      </c>
      <c r="AD2763" s="170">
        <v>3202036</v>
      </c>
      <c r="AE2763" s="169" t="s">
        <v>1236</v>
      </c>
      <c r="AF2763" s="169" t="s">
        <v>1237</v>
      </c>
      <c r="AG2763" s="168"/>
      <c r="AH2763" s="192"/>
    </row>
    <row r="2764" spans="1:34" ht="98.25" customHeight="1" x14ac:dyDescent="0.25">
      <c r="A2764" s="192"/>
      <c r="B2764" s="168" t="s">
        <v>1420</v>
      </c>
      <c r="C2764" s="168" t="s">
        <v>1583</v>
      </c>
      <c r="D2764" s="168" t="s">
        <v>1610</v>
      </c>
      <c r="E2764" s="183" t="s">
        <v>1611</v>
      </c>
      <c r="F2764" s="168" t="s">
        <v>1223</v>
      </c>
      <c r="G2764" s="183" t="s">
        <v>1312</v>
      </c>
      <c r="H2764" s="168" t="s">
        <v>1117</v>
      </c>
      <c r="I2764" s="168" t="s">
        <v>1118</v>
      </c>
      <c r="J2764" s="186">
        <v>45000000</v>
      </c>
      <c r="K2764" s="185"/>
      <c r="L2764" s="168"/>
      <c r="M2764" s="185"/>
      <c r="N2764" s="168"/>
      <c r="O2764" s="168"/>
      <c r="P2764" s="168"/>
      <c r="Q2764" s="168"/>
      <c r="R2764" s="168"/>
      <c r="S2764" s="168"/>
      <c r="T2764" s="168"/>
      <c r="U2764" s="168"/>
      <c r="V2764" s="168"/>
      <c r="W2764" s="168" t="s">
        <v>1165</v>
      </c>
      <c r="X2764" s="183" t="s">
        <v>1160</v>
      </c>
      <c r="Y2764" s="168" t="s">
        <v>55</v>
      </c>
      <c r="Z2764" s="170">
        <v>2017011000179</v>
      </c>
      <c r="AA2764" s="170" t="s">
        <v>1238</v>
      </c>
      <c r="AB2764" s="169" t="s">
        <v>1179</v>
      </c>
      <c r="AC2764" s="169" t="s">
        <v>1235</v>
      </c>
      <c r="AD2764" s="170">
        <v>3202036</v>
      </c>
      <c r="AE2764" s="169" t="s">
        <v>1236</v>
      </c>
      <c r="AF2764" s="169" t="s">
        <v>1348</v>
      </c>
      <c r="AG2764" s="168"/>
      <c r="AH2764" s="192"/>
    </row>
    <row r="2765" spans="1:34" ht="98.25" customHeight="1" x14ac:dyDescent="0.25">
      <c r="A2765" s="192"/>
      <c r="B2765" s="168" t="s">
        <v>1420</v>
      </c>
      <c r="C2765" s="168" t="s">
        <v>1583</v>
      </c>
      <c r="D2765" s="168" t="s">
        <v>1610</v>
      </c>
      <c r="E2765" s="183" t="s">
        <v>1611</v>
      </c>
      <c r="F2765" s="168" t="s">
        <v>1223</v>
      </c>
      <c r="G2765" s="183" t="s">
        <v>1312</v>
      </c>
      <c r="H2765" s="168" t="s">
        <v>1117</v>
      </c>
      <c r="I2765" s="168" t="s">
        <v>1118</v>
      </c>
      <c r="J2765" s="186">
        <v>45000000</v>
      </c>
      <c r="K2765" s="185"/>
      <c r="L2765" s="168"/>
      <c r="M2765" s="185"/>
      <c r="N2765" s="168"/>
      <c r="O2765" s="168"/>
      <c r="P2765" s="168"/>
      <c r="Q2765" s="168"/>
      <c r="R2765" s="168"/>
      <c r="S2765" s="168"/>
      <c r="T2765" s="168"/>
      <c r="U2765" s="168"/>
      <c r="V2765" s="168"/>
      <c r="W2765" s="168" t="s">
        <v>1165</v>
      </c>
      <c r="X2765" s="183" t="s">
        <v>1160</v>
      </c>
      <c r="Y2765" s="168" t="s">
        <v>55</v>
      </c>
      <c r="Z2765" s="170">
        <v>2017011000179</v>
      </c>
      <c r="AA2765" s="170" t="s">
        <v>1238</v>
      </c>
      <c r="AB2765" s="169" t="s">
        <v>1179</v>
      </c>
      <c r="AC2765" s="169" t="s">
        <v>1235</v>
      </c>
      <c r="AD2765" s="170">
        <v>3202036</v>
      </c>
      <c r="AE2765" s="169" t="s">
        <v>1236</v>
      </c>
      <c r="AF2765" s="169" t="s">
        <v>1237</v>
      </c>
      <c r="AG2765" s="168"/>
      <c r="AH2765" s="192"/>
    </row>
    <row r="2766" spans="1:34" ht="98.25" customHeight="1" x14ac:dyDescent="0.25">
      <c r="A2766" s="192"/>
      <c r="B2766" s="168" t="s">
        <v>1420</v>
      </c>
      <c r="C2766" s="168" t="s">
        <v>1583</v>
      </c>
      <c r="D2766" s="168" t="s">
        <v>1610</v>
      </c>
      <c r="E2766" s="183" t="s">
        <v>1611</v>
      </c>
      <c r="F2766" s="168" t="s">
        <v>1223</v>
      </c>
      <c r="G2766" s="183" t="s">
        <v>1312</v>
      </c>
      <c r="H2766" s="168" t="s">
        <v>1117</v>
      </c>
      <c r="I2766" s="168" t="s">
        <v>1118</v>
      </c>
      <c r="J2766" s="186">
        <v>44000000</v>
      </c>
      <c r="K2766" s="185"/>
      <c r="L2766" s="168"/>
      <c r="M2766" s="185"/>
      <c r="N2766" s="168"/>
      <c r="O2766" s="168"/>
      <c r="P2766" s="168"/>
      <c r="Q2766" s="168"/>
      <c r="R2766" s="168"/>
      <c r="S2766" s="168"/>
      <c r="T2766" s="168"/>
      <c r="U2766" s="168"/>
      <c r="V2766" s="168"/>
      <c r="W2766" s="168" t="s">
        <v>1165</v>
      </c>
      <c r="X2766" s="183" t="s">
        <v>1160</v>
      </c>
      <c r="Y2766" s="168" t="s">
        <v>55</v>
      </c>
      <c r="Z2766" s="170">
        <v>2017011000179</v>
      </c>
      <c r="AA2766" s="170" t="s">
        <v>1238</v>
      </c>
      <c r="AB2766" s="169" t="s">
        <v>1179</v>
      </c>
      <c r="AC2766" s="169" t="s">
        <v>1308</v>
      </c>
      <c r="AD2766" s="170">
        <v>3202033</v>
      </c>
      <c r="AE2766" s="169" t="s">
        <v>1309</v>
      </c>
      <c r="AF2766" s="169" t="s">
        <v>1310</v>
      </c>
      <c r="AG2766" s="168"/>
      <c r="AH2766" s="192"/>
    </row>
    <row r="2767" spans="1:34" ht="98.25" customHeight="1" x14ac:dyDescent="0.25">
      <c r="A2767" s="192"/>
      <c r="B2767" s="168" t="s">
        <v>1420</v>
      </c>
      <c r="C2767" s="168" t="s">
        <v>1583</v>
      </c>
      <c r="D2767" s="168" t="s">
        <v>1610</v>
      </c>
      <c r="E2767" s="183" t="s">
        <v>1611</v>
      </c>
      <c r="F2767" s="168" t="s">
        <v>1152</v>
      </c>
      <c r="G2767" s="183" t="s">
        <v>1158</v>
      </c>
      <c r="H2767" s="168" t="s">
        <v>1117</v>
      </c>
      <c r="I2767" s="168" t="s">
        <v>1118</v>
      </c>
      <c r="J2767" s="186">
        <v>266700000</v>
      </c>
      <c r="K2767" s="185"/>
      <c r="L2767" s="168"/>
      <c r="M2767" s="185"/>
      <c r="N2767" s="168"/>
      <c r="O2767" s="168"/>
      <c r="P2767" s="168"/>
      <c r="Q2767" s="168"/>
      <c r="R2767" s="168"/>
      <c r="S2767" s="168"/>
      <c r="T2767" s="168"/>
      <c r="U2767" s="168"/>
      <c r="V2767" s="168"/>
      <c r="W2767" s="168" t="s">
        <v>1165</v>
      </c>
      <c r="X2767" s="183" t="s">
        <v>1160</v>
      </c>
      <c r="Y2767" s="168" t="s">
        <v>55</v>
      </c>
      <c r="Z2767" s="170">
        <v>2017011000179</v>
      </c>
      <c r="AA2767" s="170" t="s">
        <v>1238</v>
      </c>
      <c r="AB2767" s="169" t="s">
        <v>1179</v>
      </c>
      <c r="AC2767" s="169" t="s">
        <v>1308</v>
      </c>
      <c r="AD2767" s="170">
        <v>3202033</v>
      </c>
      <c r="AE2767" s="169" t="s">
        <v>1309</v>
      </c>
      <c r="AF2767" s="169" t="s">
        <v>1310</v>
      </c>
      <c r="AG2767" s="168" t="s">
        <v>1311</v>
      </c>
      <c r="AH2767" s="192"/>
    </row>
    <row r="2768" spans="1:34" ht="98.25" customHeight="1" x14ac:dyDescent="0.25">
      <c r="A2768" s="192"/>
      <c r="B2768" s="168" t="s">
        <v>1420</v>
      </c>
      <c r="C2768" s="168" t="s">
        <v>1583</v>
      </c>
      <c r="D2768" s="168" t="s">
        <v>1610</v>
      </c>
      <c r="E2768" s="183" t="s">
        <v>1611</v>
      </c>
      <c r="F2768" s="168" t="s">
        <v>1116</v>
      </c>
      <c r="G2768" s="183" t="s">
        <v>1158</v>
      </c>
      <c r="H2768" s="168" t="s">
        <v>1117</v>
      </c>
      <c r="I2768" s="168" t="s">
        <v>1118</v>
      </c>
      <c r="J2768" s="186">
        <v>21700000</v>
      </c>
      <c r="K2768" s="185"/>
      <c r="L2768" s="168"/>
      <c r="M2768" s="185"/>
      <c r="N2768" s="168"/>
      <c r="O2768" s="168"/>
      <c r="P2768" s="168"/>
      <c r="Q2768" s="168"/>
      <c r="R2768" s="168"/>
      <c r="S2768" s="168"/>
      <c r="T2768" s="168"/>
      <c r="U2768" s="168"/>
      <c r="V2768" s="168"/>
      <c r="W2768" s="168" t="s">
        <v>1165</v>
      </c>
      <c r="X2768" s="183" t="s">
        <v>1160</v>
      </c>
      <c r="Y2768" s="168" t="s">
        <v>55</v>
      </c>
      <c r="Z2768" s="170">
        <v>2017011000179</v>
      </c>
      <c r="AA2768" s="170" t="s">
        <v>1238</v>
      </c>
      <c r="AB2768" s="169" t="s">
        <v>1179</v>
      </c>
      <c r="AC2768" s="169" t="s">
        <v>1308</v>
      </c>
      <c r="AD2768" s="170">
        <v>3202033</v>
      </c>
      <c r="AE2768" s="169" t="s">
        <v>1309</v>
      </c>
      <c r="AF2768" s="169" t="s">
        <v>1310</v>
      </c>
      <c r="AG2768" s="168" t="s">
        <v>1311</v>
      </c>
      <c r="AH2768" s="192"/>
    </row>
    <row r="2769" spans="1:34" ht="98.25" customHeight="1" x14ac:dyDescent="0.25">
      <c r="A2769" s="192"/>
      <c r="B2769" s="168" t="s">
        <v>1314</v>
      </c>
      <c r="C2769" s="168" t="s">
        <v>1583</v>
      </c>
      <c r="D2769" s="168" t="s">
        <v>1609</v>
      </c>
      <c r="E2769" s="183" t="s">
        <v>1609</v>
      </c>
      <c r="F2769" s="168" t="s">
        <v>1116</v>
      </c>
      <c r="G2769" s="183" t="s">
        <v>1158</v>
      </c>
      <c r="H2769" s="168" t="s">
        <v>1117</v>
      </c>
      <c r="I2769" s="168" t="s">
        <v>1118</v>
      </c>
      <c r="J2769" s="184">
        <v>26846574.133333333</v>
      </c>
      <c r="K2769" s="185">
        <v>0</v>
      </c>
      <c r="L2769" s="168" t="s">
        <v>405</v>
      </c>
      <c r="M2769" s="185">
        <v>0</v>
      </c>
      <c r="N2769" s="168" t="s">
        <v>1298</v>
      </c>
      <c r="O2769" s="168" t="s">
        <v>1199</v>
      </c>
      <c r="P2769" s="168" t="s">
        <v>1590</v>
      </c>
      <c r="Q2769" s="168"/>
      <c r="R2769" s="168"/>
      <c r="S2769" s="168"/>
      <c r="T2769" s="168"/>
      <c r="U2769" s="168" t="s">
        <v>1261</v>
      </c>
      <c r="V2769" s="168" t="s">
        <v>1588</v>
      </c>
      <c r="W2769" s="168" t="s">
        <v>1119</v>
      </c>
      <c r="X2769" s="183" t="s">
        <v>1160</v>
      </c>
      <c r="Y2769" s="168" t="s">
        <v>363</v>
      </c>
      <c r="Z2769" s="170">
        <v>2019011000081</v>
      </c>
      <c r="AA2769" s="170" t="s">
        <v>1161</v>
      </c>
      <c r="AB2769" s="169" t="s">
        <v>1120</v>
      </c>
      <c r="AC2769" s="169" t="s">
        <v>606</v>
      </c>
      <c r="AD2769" s="170">
        <v>3299060</v>
      </c>
      <c r="AE2769" s="169" t="s">
        <v>1135</v>
      </c>
      <c r="AF2769" s="169" t="s">
        <v>607</v>
      </c>
      <c r="AG2769" s="168" t="s">
        <v>1128</v>
      </c>
      <c r="AH2769" s="192"/>
    </row>
    <row r="2770" spans="1:34" ht="98.25" customHeight="1" x14ac:dyDescent="0.25">
      <c r="A2770" s="192"/>
      <c r="B2770" s="168" t="s">
        <v>1314</v>
      </c>
      <c r="C2770" s="168" t="s">
        <v>1583</v>
      </c>
      <c r="D2770" s="168" t="s">
        <v>1612</v>
      </c>
      <c r="E2770" s="183" t="s">
        <v>1612</v>
      </c>
      <c r="F2770" s="168" t="s">
        <v>1116</v>
      </c>
      <c r="G2770" s="183" t="s">
        <v>1158</v>
      </c>
      <c r="H2770" s="168" t="s">
        <v>1117</v>
      </c>
      <c r="I2770" s="168" t="s">
        <v>1118</v>
      </c>
      <c r="J2770" s="184">
        <v>21652358</v>
      </c>
      <c r="K2770" s="185"/>
      <c r="L2770" s="168" t="s">
        <v>1298</v>
      </c>
      <c r="M2770" s="185">
        <v>0</v>
      </c>
      <c r="N2770" s="168" t="s">
        <v>1298</v>
      </c>
      <c r="O2770" s="168" t="s">
        <v>1199</v>
      </c>
      <c r="P2770" s="168" t="s">
        <v>1613</v>
      </c>
      <c r="Q2770" s="168"/>
      <c r="R2770" s="168" t="s">
        <v>1298</v>
      </c>
      <c r="S2770" s="168" t="s">
        <v>1285</v>
      </c>
      <c r="T2770" s="168" t="s">
        <v>1613</v>
      </c>
      <c r="U2770" s="168" t="s">
        <v>1215</v>
      </c>
      <c r="V2770" s="168" t="s">
        <v>1589</v>
      </c>
      <c r="W2770" s="168" t="s">
        <v>1165</v>
      </c>
      <c r="X2770" s="183" t="s">
        <v>1160</v>
      </c>
      <c r="Y2770" s="168" t="s">
        <v>55</v>
      </c>
      <c r="Z2770" s="170">
        <v>2017011000179</v>
      </c>
      <c r="AA2770" s="170" t="s">
        <v>1238</v>
      </c>
      <c r="AB2770" s="169" t="s">
        <v>1166</v>
      </c>
      <c r="AC2770" s="169" t="s">
        <v>1167</v>
      </c>
      <c r="AD2770" s="170">
        <v>3202032</v>
      </c>
      <c r="AE2770" s="169" t="s">
        <v>1217</v>
      </c>
      <c r="AF2770" s="169" t="s">
        <v>1218</v>
      </c>
      <c r="AG2770" s="168" t="s">
        <v>1128</v>
      </c>
      <c r="AH2770" s="192"/>
    </row>
    <row r="2771" spans="1:34" ht="98.25" customHeight="1" x14ac:dyDescent="0.25">
      <c r="A2771" s="192"/>
      <c r="B2771" s="168" t="s">
        <v>1314</v>
      </c>
      <c r="C2771" s="168" t="s">
        <v>1583</v>
      </c>
      <c r="D2771" s="168" t="s">
        <v>1612</v>
      </c>
      <c r="E2771" s="183" t="s">
        <v>1612</v>
      </c>
      <c r="F2771" s="168" t="s">
        <v>1116</v>
      </c>
      <c r="G2771" s="183" t="s">
        <v>1158</v>
      </c>
      <c r="H2771" s="168" t="s">
        <v>1117</v>
      </c>
      <c r="I2771" s="168" t="s">
        <v>1118</v>
      </c>
      <c r="J2771" s="184">
        <v>80839436</v>
      </c>
      <c r="K2771" s="185">
        <v>0</v>
      </c>
      <c r="L2771" s="168" t="s">
        <v>1298</v>
      </c>
      <c r="M2771" s="185">
        <v>21029161.859999999</v>
      </c>
      <c r="N2771" s="168" t="s">
        <v>1601</v>
      </c>
      <c r="O2771" s="168" t="s">
        <v>1199</v>
      </c>
      <c r="P2771" s="168"/>
      <c r="Q2771" s="168"/>
      <c r="R2771" s="168" t="s">
        <v>1298</v>
      </c>
      <c r="S2771" s="168"/>
      <c r="T2771" s="168"/>
      <c r="U2771" s="168" t="s">
        <v>1614</v>
      </c>
      <c r="V2771" s="168" t="s">
        <v>1589</v>
      </c>
      <c r="W2771" s="168" t="s">
        <v>1165</v>
      </c>
      <c r="X2771" s="183" t="s">
        <v>1160</v>
      </c>
      <c r="Y2771" s="168" t="s">
        <v>55</v>
      </c>
      <c r="Z2771" s="170">
        <v>2017011000179</v>
      </c>
      <c r="AA2771" s="170" t="s">
        <v>1238</v>
      </c>
      <c r="AB2771" s="169" t="s">
        <v>1166</v>
      </c>
      <c r="AC2771" s="169" t="s">
        <v>1167</v>
      </c>
      <c r="AD2771" s="170">
        <v>3202032</v>
      </c>
      <c r="AE2771" s="169" t="s">
        <v>1217</v>
      </c>
      <c r="AF2771" s="169" t="s">
        <v>1289</v>
      </c>
      <c r="AG2771" s="168" t="s">
        <v>1128</v>
      </c>
      <c r="AH2771" s="192"/>
    </row>
    <row r="2772" spans="1:34" ht="98.25" customHeight="1" x14ac:dyDescent="0.25">
      <c r="A2772" s="192"/>
      <c r="B2772" s="168" t="s">
        <v>1314</v>
      </c>
      <c r="C2772" s="168" t="s">
        <v>1583</v>
      </c>
      <c r="D2772" s="168" t="s">
        <v>1612</v>
      </c>
      <c r="E2772" s="183" t="s">
        <v>1612</v>
      </c>
      <c r="F2772" s="168" t="s">
        <v>1116</v>
      </c>
      <c r="G2772" s="183" t="s">
        <v>1158</v>
      </c>
      <c r="H2772" s="168" t="s">
        <v>1117</v>
      </c>
      <c r="I2772" s="168" t="s">
        <v>1118</v>
      </c>
      <c r="J2772" s="184">
        <v>16000000</v>
      </c>
      <c r="K2772" s="185"/>
      <c r="L2772" s="168" t="s">
        <v>1298</v>
      </c>
      <c r="M2772" s="185">
        <v>32611142.914000005</v>
      </c>
      <c r="N2772" s="168" t="s">
        <v>1601</v>
      </c>
      <c r="O2772" s="168"/>
      <c r="P2772" s="168" t="s">
        <v>1298</v>
      </c>
      <c r="Q2772" s="168"/>
      <c r="R2772" s="168" t="s">
        <v>1298</v>
      </c>
      <c r="S2772" s="168"/>
      <c r="T2772" s="168"/>
      <c r="U2772" s="168" t="s">
        <v>1215</v>
      </c>
      <c r="V2772" s="168" t="s">
        <v>1589</v>
      </c>
      <c r="W2772" s="168" t="s">
        <v>1165</v>
      </c>
      <c r="X2772" s="183" t="s">
        <v>1160</v>
      </c>
      <c r="Y2772" s="168" t="s">
        <v>55</v>
      </c>
      <c r="Z2772" s="170">
        <v>2017011000179</v>
      </c>
      <c r="AA2772" s="170" t="s">
        <v>1238</v>
      </c>
      <c r="AB2772" s="169" t="s">
        <v>1166</v>
      </c>
      <c r="AC2772" s="169" t="s">
        <v>1167</v>
      </c>
      <c r="AD2772" s="170">
        <v>3202032</v>
      </c>
      <c r="AE2772" s="169" t="s">
        <v>1217</v>
      </c>
      <c r="AF2772" s="169" t="s">
        <v>1289</v>
      </c>
      <c r="AG2772" s="168" t="s">
        <v>1192</v>
      </c>
      <c r="AH2772" s="192"/>
    </row>
    <row r="2773" spans="1:34" ht="98.25" customHeight="1" x14ac:dyDescent="0.25">
      <c r="A2773" s="192"/>
      <c r="B2773" s="168" t="s">
        <v>1314</v>
      </c>
      <c r="C2773" s="168" t="s">
        <v>1583</v>
      </c>
      <c r="D2773" s="168" t="s">
        <v>1612</v>
      </c>
      <c r="E2773" s="183" t="s">
        <v>1612</v>
      </c>
      <c r="F2773" s="168" t="s">
        <v>1152</v>
      </c>
      <c r="G2773" s="183" t="s">
        <v>1158</v>
      </c>
      <c r="H2773" s="168" t="s">
        <v>1117</v>
      </c>
      <c r="I2773" s="168" t="s">
        <v>1118</v>
      </c>
      <c r="J2773" s="184">
        <v>7363743.7999999998</v>
      </c>
      <c r="K2773" s="185"/>
      <c r="L2773" s="168" t="s">
        <v>1298</v>
      </c>
      <c r="M2773" s="185">
        <v>0</v>
      </c>
      <c r="N2773" s="168" t="s">
        <v>1298</v>
      </c>
      <c r="O2773" s="168"/>
      <c r="P2773" s="168" t="s">
        <v>1298</v>
      </c>
      <c r="Q2773" s="168"/>
      <c r="R2773" s="168" t="s">
        <v>1298</v>
      </c>
      <c r="S2773" s="168"/>
      <c r="T2773" s="168"/>
      <c r="U2773" s="168" t="s">
        <v>1215</v>
      </c>
      <c r="V2773" s="168" t="s">
        <v>1603</v>
      </c>
      <c r="W2773" s="168" t="s">
        <v>1165</v>
      </c>
      <c r="X2773" s="183" t="s">
        <v>1160</v>
      </c>
      <c r="Y2773" s="168" t="s">
        <v>55</v>
      </c>
      <c r="Z2773" s="170">
        <v>2017011000179</v>
      </c>
      <c r="AA2773" s="170" t="s">
        <v>1238</v>
      </c>
      <c r="AB2773" s="169" t="s">
        <v>1166</v>
      </c>
      <c r="AC2773" s="169" t="s">
        <v>1167</v>
      </c>
      <c r="AD2773" s="170">
        <v>3202032</v>
      </c>
      <c r="AE2773" s="169" t="s">
        <v>1217</v>
      </c>
      <c r="AF2773" s="169" t="s">
        <v>1218</v>
      </c>
      <c r="AG2773" s="168" t="s">
        <v>1156</v>
      </c>
      <c r="AH2773" s="192"/>
    </row>
    <row r="2774" spans="1:34" ht="98.25" customHeight="1" x14ac:dyDescent="0.25">
      <c r="A2774" s="192"/>
      <c r="B2774" s="168" t="s">
        <v>1314</v>
      </c>
      <c r="C2774" s="168" t="s">
        <v>1583</v>
      </c>
      <c r="D2774" s="168" t="s">
        <v>1612</v>
      </c>
      <c r="E2774" s="183" t="s">
        <v>1612</v>
      </c>
      <c r="F2774" s="168" t="s">
        <v>1152</v>
      </c>
      <c r="G2774" s="183" t="s">
        <v>1158</v>
      </c>
      <c r="H2774" s="168" t="s">
        <v>1117</v>
      </c>
      <c r="I2774" s="168" t="s">
        <v>1118</v>
      </c>
      <c r="J2774" s="184">
        <v>15532000</v>
      </c>
      <c r="K2774" s="185"/>
      <c r="L2774" s="168" t="s">
        <v>1298</v>
      </c>
      <c r="M2774" s="185">
        <v>0</v>
      </c>
      <c r="N2774" s="168" t="s">
        <v>1298</v>
      </c>
      <c r="O2774" s="168" t="s">
        <v>1199</v>
      </c>
      <c r="P2774" s="168" t="s">
        <v>1613</v>
      </c>
      <c r="Q2774" s="168"/>
      <c r="R2774" s="168" t="s">
        <v>1298</v>
      </c>
      <c r="S2774" s="168" t="s">
        <v>1285</v>
      </c>
      <c r="T2774" s="168" t="s">
        <v>1613</v>
      </c>
      <c r="U2774" s="168" t="s">
        <v>1215</v>
      </c>
      <c r="V2774" s="168" t="s">
        <v>1589</v>
      </c>
      <c r="W2774" s="168" t="s">
        <v>1165</v>
      </c>
      <c r="X2774" s="183" t="s">
        <v>1160</v>
      </c>
      <c r="Y2774" s="168" t="s">
        <v>55</v>
      </c>
      <c r="Z2774" s="170">
        <v>2017011000179</v>
      </c>
      <c r="AA2774" s="170" t="s">
        <v>1238</v>
      </c>
      <c r="AB2774" s="169" t="s">
        <v>1166</v>
      </c>
      <c r="AC2774" s="169" t="s">
        <v>1167</v>
      </c>
      <c r="AD2774" s="170">
        <v>3202032</v>
      </c>
      <c r="AE2774" s="169" t="s">
        <v>1217</v>
      </c>
      <c r="AF2774" s="169" t="s">
        <v>1218</v>
      </c>
      <c r="AG2774" s="168" t="s">
        <v>1128</v>
      </c>
      <c r="AH2774" s="192"/>
    </row>
    <row r="2775" spans="1:34" ht="98.25" customHeight="1" x14ac:dyDescent="0.25">
      <c r="A2775" s="192"/>
      <c r="B2775" s="168" t="s">
        <v>1314</v>
      </c>
      <c r="C2775" s="168" t="s">
        <v>1583</v>
      </c>
      <c r="D2775" s="168" t="s">
        <v>1612</v>
      </c>
      <c r="E2775" s="183" t="s">
        <v>1612</v>
      </c>
      <c r="F2775" s="168" t="s">
        <v>1152</v>
      </c>
      <c r="G2775" s="183" t="s">
        <v>1158</v>
      </c>
      <c r="H2775" s="168" t="s">
        <v>1117</v>
      </c>
      <c r="I2775" s="168" t="s">
        <v>1118</v>
      </c>
      <c r="J2775" s="184">
        <v>25750000</v>
      </c>
      <c r="K2775" s="185"/>
      <c r="L2775" s="168" t="s">
        <v>1298</v>
      </c>
      <c r="M2775" s="185">
        <v>0</v>
      </c>
      <c r="N2775" s="168" t="s">
        <v>1298</v>
      </c>
      <c r="O2775" s="168"/>
      <c r="P2775" s="168" t="s">
        <v>1298</v>
      </c>
      <c r="Q2775" s="168"/>
      <c r="R2775" s="168" t="s">
        <v>1298</v>
      </c>
      <c r="S2775" s="168"/>
      <c r="T2775" s="168"/>
      <c r="U2775" s="168" t="s">
        <v>1215</v>
      </c>
      <c r="V2775" s="168" t="s">
        <v>1603</v>
      </c>
      <c r="W2775" s="168" t="s">
        <v>1165</v>
      </c>
      <c r="X2775" s="183" t="s">
        <v>1160</v>
      </c>
      <c r="Y2775" s="168" t="s">
        <v>55</v>
      </c>
      <c r="Z2775" s="170">
        <v>2017011000179</v>
      </c>
      <c r="AA2775" s="170" t="s">
        <v>1238</v>
      </c>
      <c r="AB2775" s="169" t="s">
        <v>1166</v>
      </c>
      <c r="AC2775" s="169" t="s">
        <v>1167</v>
      </c>
      <c r="AD2775" s="170">
        <v>3202032</v>
      </c>
      <c r="AE2775" s="169" t="s">
        <v>1217</v>
      </c>
      <c r="AF2775" s="169" t="s">
        <v>1218</v>
      </c>
      <c r="AG2775" s="168" t="s">
        <v>1156</v>
      </c>
      <c r="AH2775" s="192"/>
    </row>
    <row r="2776" spans="1:34" ht="98.25" customHeight="1" x14ac:dyDescent="0.25">
      <c r="A2776" s="192"/>
      <c r="B2776" s="168" t="s">
        <v>1314</v>
      </c>
      <c r="C2776" s="168" t="s">
        <v>1583</v>
      </c>
      <c r="D2776" s="168" t="s">
        <v>1612</v>
      </c>
      <c r="E2776" s="183" t="s">
        <v>1612</v>
      </c>
      <c r="F2776" s="168" t="s">
        <v>1152</v>
      </c>
      <c r="G2776" s="183" t="s">
        <v>1158</v>
      </c>
      <c r="H2776" s="168" t="s">
        <v>1117</v>
      </c>
      <c r="I2776" s="168" t="s">
        <v>1118</v>
      </c>
      <c r="J2776" s="184">
        <v>37694941</v>
      </c>
      <c r="K2776" s="185"/>
      <c r="L2776" s="168" t="s">
        <v>1298</v>
      </c>
      <c r="M2776" s="185">
        <v>0</v>
      </c>
      <c r="N2776" s="168" t="s">
        <v>1298</v>
      </c>
      <c r="O2776" s="168"/>
      <c r="P2776" s="168" t="s">
        <v>1298</v>
      </c>
      <c r="Q2776" s="168"/>
      <c r="R2776" s="168" t="s">
        <v>1298</v>
      </c>
      <c r="S2776" s="168"/>
      <c r="T2776" s="168"/>
      <c r="U2776" s="168" t="s">
        <v>1215</v>
      </c>
      <c r="V2776" s="168" t="s">
        <v>1589</v>
      </c>
      <c r="W2776" s="168" t="s">
        <v>1165</v>
      </c>
      <c r="X2776" s="183" t="s">
        <v>1160</v>
      </c>
      <c r="Y2776" s="168" t="s">
        <v>55</v>
      </c>
      <c r="Z2776" s="170">
        <v>2017011000179</v>
      </c>
      <c r="AA2776" s="170" t="s">
        <v>1238</v>
      </c>
      <c r="AB2776" s="169" t="s">
        <v>1166</v>
      </c>
      <c r="AC2776" s="169" t="s">
        <v>1167</v>
      </c>
      <c r="AD2776" s="170">
        <v>3202032</v>
      </c>
      <c r="AE2776" s="169" t="s">
        <v>1217</v>
      </c>
      <c r="AF2776" s="169" t="s">
        <v>1289</v>
      </c>
      <c r="AG2776" s="168" t="s">
        <v>1192</v>
      </c>
      <c r="AH2776" s="192"/>
    </row>
    <row r="2777" spans="1:34" ht="98.25" customHeight="1" x14ac:dyDescent="0.25">
      <c r="A2777" s="192"/>
      <c r="B2777" s="168" t="s">
        <v>1314</v>
      </c>
      <c r="C2777" s="168" t="s">
        <v>1583</v>
      </c>
      <c r="D2777" s="168" t="s">
        <v>1612</v>
      </c>
      <c r="E2777" s="183" t="s">
        <v>1612</v>
      </c>
      <c r="F2777" s="168" t="s">
        <v>1223</v>
      </c>
      <c r="G2777" s="183" t="s">
        <v>1312</v>
      </c>
      <c r="H2777" s="168" t="s">
        <v>1117</v>
      </c>
      <c r="I2777" s="168" t="s">
        <v>1118</v>
      </c>
      <c r="J2777" s="184">
        <v>3000000</v>
      </c>
      <c r="K2777" s="185"/>
      <c r="L2777" s="168" t="s">
        <v>1298</v>
      </c>
      <c r="M2777" s="185">
        <v>0</v>
      </c>
      <c r="N2777" s="168" t="s">
        <v>1298</v>
      </c>
      <c r="O2777" s="168"/>
      <c r="P2777" s="168" t="s">
        <v>1298</v>
      </c>
      <c r="Q2777" s="168"/>
      <c r="R2777" s="168" t="s">
        <v>1298</v>
      </c>
      <c r="S2777" s="168"/>
      <c r="T2777" s="168"/>
      <c r="U2777" s="168" t="s">
        <v>1215</v>
      </c>
      <c r="V2777" s="168" t="s">
        <v>1589</v>
      </c>
      <c r="W2777" s="168" t="s">
        <v>1165</v>
      </c>
      <c r="X2777" s="183" t="s">
        <v>1160</v>
      </c>
      <c r="Y2777" s="168" t="s">
        <v>55</v>
      </c>
      <c r="Z2777" s="170">
        <v>2017011000179</v>
      </c>
      <c r="AA2777" s="170" t="s">
        <v>1238</v>
      </c>
      <c r="AB2777" s="169" t="s">
        <v>1166</v>
      </c>
      <c r="AC2777" s="169" t="s">
        <v>1167</v>
      </c>
      <c r="AD2777" s="170">
        <v>3202032</v>
      </c>
      <c r="AE2777" s="169" t="s">
        <v>1217</v>
      </c>
      <c r="AF2777" s="169" t="s">
        <v>1289</v>
      </c>
      <c r="AG2777" s="168" t="s">
        <v>1192</v>
      </c>
      <c r="AH2777" s="192"/>
    </row>
    <row r="2778" spans="1:34" ht="98.25" customHeight="1" x14ac:dyDescent="0.25">
      <c r="A2778" s="192"/>
      <c r="B2778" s="168" t="s">
        <v>1314</v>
      </c>
      <c r="C2778" s="168" t="s">
        <v>1583</v>
      </c>
      <c r="D2778" s="168" t="s">
        <v>1612</v>
      </c>
      <c r="E2778" s="183" t="s">
        <v>1612</v>
      </c>
      <c r="F2778" s="168" t="s">
        <v>1223</v>
      </c>
      <c r="G2778" s="183" t="s">
        <v>1312</v>
      </c>
      <c r="H2778" s="168" t="s">
        <v>1117</v>
      </c>
      <c r="I2778" s="168" t="s">
        <v>1118</v>
      </c>
      <c r="J2778" s="184">
        <v>0</v>
      </c>
      <c r="K2778" s="185"/>
      <c r="L2778" s="168" t="s">
        <v>1298</v>
      </c>
      <c r="M2778" s="185">
        <v>0</v>
      </c>
      <c r="N2778" s="168" t="s">
        <v>1298</v>
      </c>
      <c r="O2778" s="168"/>
      <c r="P2778" s="168" t="s">
        <v>1298</v>
      </c>
      <c r="Q2778" s="168"/>
      <c r="R2778" s="168" t="s">
        <v>1298</v>
      </c>
      <c r="S2778" s="168"/>
      <c r="T2778" s="168"/>
      <c r="U2778" s="168" t="s">
        <v>1215</v>
      </c>
      <c r="V2778" s="168" t="s">
        <v>1589</v>
      </c>
      <c r="W2778" s="168" t="s">
        <v>1165</v>
      </c>
      <c r="X2778" s="183" t="s">
        <v>1160</v>
      </c>
      <c r="Y2778" s="168" t="s">
        <v>55</v>
      </c>
      <c r="Z2778" s="170">
        <v>2017011000179</v>
      </c>
      <c r="AA2778" s="170" t="s">
        <v>1238</v>
      </c>
      <c r="AB2778" s="169" t="s">
        <v>1166</v>
      </c>
      <c r="AC2778" s="169" t="s">
        <v>1167</v>
      </c>
      <c r="AD2778" s="170">
        <v>3202032</v>
      </c>
      <c r="AE2778" s="169" t="s">
        <v>1217</v>
      </c>
      <c r="AF2778" s="169" t="s">
        <v>1289</v>
      </c>
      <c r="AG2778" s="168" t="s">
        <v>1192</v>
      </c>
      <c r="AH2778" s="192"/>
    </row>
    <row r="2779" spans="1:34" ht="98.25" customHeight="1" x14ac:dyDescent="0.25">
      <c r="A2779" s="192"/>
      <c r="B2779" s="168" t="s">
        <v>1314</v>
      </c>
      <c r="C2779" s="168" t="s">
        <v>1583</v>
      </c>
      <c r="D2779" s="168" t="s">
        <v>1612</v>
      </c>
      <c r="E2779" s="183" t="s">
        <v>1612</v>
      </c>
      <c r="F2779" s="168" t="s">
        <v>1223</v>
      </c>
      <c r="G2779" s="183" t="s">
        <v>1312</v>
      </c>
      <c r="H2779" s="168" t="s">
        <v>1117</v>
      </c>
      <c r="I2779" s="168" t="s">
        <v>1118</v>
      </c>
      <c r="J2779" s="184">
        <v>3400000</v>
      </c>
      <c r="K2779" s="185"/>
      <c r="L2779" s="168" t="s">
        <v>1298</v>
      </c>
      <c r="M2779" s="185">
        <v>0</v>
      </c>
      <c r="N2779" s="168" t="s">
        <v>1298</v>
      </c>
      <c r="O2779" s="168"/>
      <c r="P2779" s="168" t="s">
        <v>1298</v>
      </c>
      <c r="Q2779" s="168"/>
      <c r="R2779" s="168" t="s">
        <v>1298</v>
      </c>
      <c r="S2779" s="168"/>
      <c r="T2779" s="168"/>
      <c r="U2779" s="168" t="s">
        <v>1215</v>
      </c>
      <c r="V2779" s="168" t="s">
        <v>1589</v>
      </c>
      <c r="W2779" s="168" t="s">
        <v>1165</v>
      </c>
      <c r="X2779" s="183" t="s">
        <v>1160</v>
      </c>
      <c r="Y2779" s="168" t="s">
        <v>55</v>
      </c>
      <c r="Z2779" s="170">
        <v>2017011000179</v>
      </c>
      <c r="AA2779" s="170" t="s">
        <v>1238</v>
      </c>
      <c r="AB2779" s="169" t="s">
        <v>1166</v>
      </c>
      <c r="AC2779" s="169" t="s">
        <v>1167</v>
      </c>
      <c r="AD2779" s="170">
        <v>3202032</v>
      </c>
      <c r="AE2779" s="169" t="s">
        <v>1217</v>
      </c>
      <c r="AF2779" s="169" t="s">
        <v>1289</v>
      </c>
      <c r="AG2779" s="168" t="s">
        <v>1192</v>
      </c>
      <c r="AH2779" s="192"/>
    </row>
    <row r="2780" spans="1:34" ht="98.25" customHeight="1" x14ac:dyDescent="0.25">
      <c r="A2780" s="192"/>
      <c r="B2780" s="168" t="s">
        <v>1314</v>
      </c>
      <c r="C2780" s="168" t="s">
        <v>1583</v>
      </c>
      <c r="D2780" s="168" t="s">
        <v>1612</v>
      </c>
      <c r="E2780" s="183" t="s">
        <v>1612</v>
      </c>
      <c r="F2780" s="168" t="s">
        <v>1223</v>
      </c>
      <c r="G2780" s="183" t="s">
        <v>1312</v>
      </c>
      <c r="H2780" s="168" t="s">
        <v>1117</v>
      </c>
      <c r="I2780" s="168" t="s">
        <v>1118</v>
      </c>
      <c r="J2780" s="184">
        <v>0</v>
      </c>
      <c r="K2780" s="185"/>
      <c r="L2780" s="168" t="s">
        <v>1298</v>
      </c>
      <c r="M2780" s="185">
        <v>0</v>
      </c>
      <c r="N2780" s="168" t="s">
        <v>1298</v>
      </c>
      <c r="O2780" s="168"/>
      <c r="P2780" s="168" t="s">
        <v>1298</v>
      </c>
      <c r="Q2780" s="168"/>
      <c r="R2780" s="168" t="s">
        <v>1298</v>
      </c>
      <c r="S2780" s="168"/>
      <c r="T2780" s="168"/>
      <c r="U2780" s="168" t="s">
        <v>1215</v>
      </c>
      <c r="V2780" s="168" t="s">
        <v>1589</v>
      </c>
      <c r="W2780" s="168" t="s">
        <v>1165</v>
      </c>
      <c r="X2780" s="183" t="s">
        <v>1160</v>
      </c>
      <c r="Y2780" s="168" t="s">
        <v>55</v>
      </c>
      <c r="Z2780" s="170">
        <v>2017011000179</v>
      </c>
      <c r="AA2780" s="170" t="s">
        <v>1238</v>
      </c>
      <c r="AB2780" s="169" t="s">
        <v>1166</v>
      </c>
      <c r="AC2780" s="169" t="s">
        <v>1167</v>
      </c>
      <c r="AD2780" s="170">
        <v>3202032</v>
      </c>
      <c r="AE2780" s="169" t="s">
        <v>1217</v>
      </c>
      <c r="AF2780" s="169" t="s">
        <v>1289</v>
      </c>
      <c r="AG2780" s="168" t="s">
        <v>1192</v>
      </c>
      <c r="AH2780" s="192"/>
    </row>
    <row r="2781" spans="1:34" ht="98.25" customHeight="1" x14ac:dyDescent="0.25">
      <c r="A2781" s="192"/>
      <c r="B2781" s="168" t="s">
        <v>1314</v>
      </c>
      <c r="C2781" s="168" t="s">
        <v>1583</v>
      </c>
      <c r="D2781" s="168" t="s">
        <v>1612</v>
      </c>
      <c r="E2781" s="183" t="s">
        <v>1612</v>
      </c>
      <c r="F2781" s="168" t="s">
        <v>1223</v>
      </c>
      <c r="G2781" s="183" t="s">
        <v>1312</v>
      </c>
      <c r="H2781" s="168" t="s">
        <v>1117</v>
      </c>
      <c r="I2781" s="168" t="s">
        <v>1118</v>
      </c>
      <c r="J2781" s="184">
        <v>4800000</v>
      </c>
      <c r="K2781" s="185"/>
      <c r="L2781" s="168" t="s">
        <v>1298</v>
      </c>
      <c r="M2781" s="185">
        <v>0</v>
      </c>
      <c r="N2781" s="168" t="s">
        <v>1298</v>
      </c>
      <c r="O2781" s="168"/>
      <c r="P2781" s="168" t="s">
        <v>1298</v>
      </c>
      <c r="Q2781" s="168"/>
      <c r="R2781" s="168" t="s">
        <v>1298</v>
      </c>
      <c r="S2781" s="168"/>
      <c r="T2781" s="168"/>
      <c r="U2781" s="168" t="s">
        <v>1215</v>
      </c>
      <c r="V2781" s="168" t="s">
        <v>1589</v>
      </c>
      <c r="W2781" s="168" t="s">
        <v>1165</v>
      </c>
      <c r="X2781" s="183" t="s">
        <v>1160</v>
      </c>
      <c r="Y2781" s="168" t="s">
        <v>55</v>
      </c>
      <c r="Z2781" s="170">
        <v>2017011000179</v>
      </c>
      <c r="AA2781" s="170" t="s">
        <v>1238</v>
      </c>
      <c r="AB2781" s="169" t="s">
        <v>1166</v>
      </c>
      <c r="AC2781" s="169" t="s">
        <v>1167</v>
      </c>
      <c r="AD2781" s="170">
        <v>3202032</v>
      </c>
      <c r="AE2781" s="169" t="s">
        <v>1217</v>
      </c>
      <c r="AF2781" s="169" t="s">
        <v>1289</v>
      </c>
      <c r="AG2781" s="168" t="s">
        <v>1126</v>
      </c>
      <c r="AH2781" s="192"/>
    </row>
    <row r="2782" spans="1:34" ht="98.25" customHeight="1" x14ac:dyDescent="0.25">
      <c r="A2782" s="192"/>
      <c r="B2782" s="168" t="s">
        <v>1314</v>
      </c>
      <c r="C2782" s="168" t="s">
        <v>1583</v>
      </c>
      <c r="D2782" s="168" t="s">
        <v>1612</v>
      </c>
      <c r="E2782" s="183" t="s">
        <v>1612</v>
      </c>
      <c r="F2782" s="168" t="s">
        <v>1223</v>
      </c>
      <c r="G2782" s="183" t="s">
        <v>1312</v>
      </c>
      <c r="H2782" s="168" t="s">
        <v>1117</v>
      </c>
      <c r="I2782" s="168" t="s">
        <v>1118</v>
      </c>
      <c r="J2782" s="184">
        <v>0</v>
      </c>
      <c r="K2782" s="185"/>
      <c r="L2782" s="168" t="s">
        <v>1298</v>
      </c>
      <c r="M2782" s="185">
        <v>0</v>
      </c>
      <c r="N2782" s="168" t="s">
        <v>1298</v>
      </c>
      <c r="O2782" s="168"/>
      <c r="P2782" s="168" t="s">
        <v>1298</v>
      </c>
      <c r="Q2782" s="168"/>
      <c r="R2782" s="168" t="s">
        <v>1298</v>
      </c>
      <c r="S2782" s="168"/>
      <c r="T2782" s="168"/>
      <c r="U2782" s="168" t="s">
        <v>1215</v>
      </c>
      <c r="V2782" s="168" t="s">
        <v>1589</v>
      </c>
      <c r="W2782" s="168" t="s">
        <v>1165</v>
      </c>
      <c r="X2782" s="183" t="s">
        <v>1160</v>
      </c>
      <c r="Y2782" s="168" t="s">
        <v>55</v>
      </c>
      <c r="Z2782" s="170">
        <v>2017011000179</v>
      </c>
      <c r="AA2782" s="170" t="s">
        <v>1238</v>
      </c>
      <c r="AB2782" s="169" t="s">
        <v>1166</v>
      </c>
      <c r="AC2782" s="169" t="s">
        <v>1167</v>
      </c>
      <c r="AD2782" s="170">
        <v>3202032</v>
      </c>
      <c r="AE2782" s="169" t="s">
        <v>1217</v>
      </c>
      <c r="AF2782" s="169" t="s">
        <v>1289</v>
      </c>
      <c r="AG2782" s="168" t="s">
        <v>1126</v>
      </c>
      <c r="AH2782" s="192"/>
    </row>
    <row r="2783" spans="1:34" ht="98.25" customHeight="1" x14ac:dyDescent="0.25">
      <c r="A2783" s="192"/>
      <c r="B2783" s="168" t="s">
        <v>1314</v>
      </c>
      <c r="C2783" s="168" t="s">
        <v>1583</v>
      </c>
      <c r="D2783" s="168" t="s">
        <v>1612</v>
      </c>
      <c r="E2783" s="183" t="s">
        <v>1612</v>
      </c>
      <c r="F2783" s="168" t="s">
        <v>1223</v>
      </c>
      <c r="G2783" s="183" t="s">
        <v>1312</v>
      </c>
      <c r="H2783" s="168" t="s">
        <v>1117</v>
      </c>
      <c r="I2783" s="168" t="s">
        <v>1118</v>
      </c>
      <c r="J2783" s="184">
        <v>8000000</v>
      </c>
      <c r="K2783" s="185"/>
      <c r="L2783" s="168" t="s">
        <v>1298</v>
      </c>
      <c r="M2783" s="185">
        <v>0</v>
      </c>
      <c r="N2783" s="168" t="s">
        <v>1298</v>
      </c>
      <c r="O2783" s="168"/>
      <c r="P2783" s="168" t="s">
        <v>1298</v>
      </c>
      <c r="Q2783" s="168"/>
      <c r="R2783" s="168" t="s">
        <v>1298</v>
      </c>
      <c r="S2783" s="168"/>
      <c r="T2783" s="168"/>
      <c r="U2783" s="168" t="s">
        <v>1215</v>
      </c>
      <c r="V2783" s="168" t="s">
        <v>1589</v>
      </c>
      <c r="W2783" s="168" t="s">
        <v>1165</v>
      </c>
      <c r="X2783" s="183" t="s">
        <v>1160</v>
      </c>
      <c r="Y2783" s="168" t="s">
        <v>55</v>
      </c>
      <c r="Z2783" s="170">
        <v>2017011000179</v>
      </c>
      <c r="AA2783" s="170" t="s">
        <v>1238</v>
      </c>
      <c r="AB2783" s="169" t="s">
        <v>1166</v>
      </c>
      <c r="AC2783" s="169" t="s">
        <v>1167</v>
      </c>
      <c r="AD2783" s="170">
        <v>3202032</v>
      </c>
      <c r="AE2783" s="169" t="s">
        <v>1217</v>
      </c>
      <c r="AF2783" s="169" t="s">
        <v>1289</v>
      </c>
      <c r="AG2783" s="168" t="s">
        <v>1192</v>
      </c>
      <c r="AH2783" s="192"/>
    </row>
    <row r="2784" spans="1:34" ht="98.25" customHeight="1" x14ac:dyDescent="0.25">
      <c r="A2784" s="192"/>
      <c r="B2784" s="168" t="s">
        <v>1314</v>
      </c>
      <c r="C2784" s="168" t="s">
        <v>1583</v>
      </c>
      <c r="D2784" s="168" t="s">
        <v>1612</v>
      </c>
      <c r="E2784" s="183" t="s">
        <v>1612</v>
      </c>
      <c r="F2784" s="168" t="s">
        <v>1223</v>
      </c>
      <c r="G2784" s="183" t="s">
        <v>1312</v>
      </c>
      <c r="H2784" s="168" t="s">
        <v>1117</v>
      </c>
      <c r="I2784" s="168" t="s">
        <v>1118</v>
      </c>
      <c r="J2784" s="184">
        <v>0</v>
      </c>
      <c r="K2784" s="185"/>
      <c r="L2784" s="168" t="s">
        <v>1298</v>
      </c>
      <c r="M2784" s="185">
        <v>0</v>
      </c>
      <c r="N2784" s="168" t="s">
        <v>1298</v>
      </c>
      <c r="O2784" s="168"/>
      <c r="P2784" s="168" t="s">
        <v>1298</v>
      </c>
      <c r="Q2784" s="168"/>
      <c r="R2784" s="168" t="s">
        <v>1298</v>
      </c>
      <c r="S2784" s="168"/>
      <c r="T2784" s="168"/>
      <c r="U2784" s="168" t="s">
        <v>1215</v>
      </c>
      <c r="V2784" s="168" t="s">
        <v>1603</v>
      </c>
      <c r="W2784" s="168" t="s">
        <v>1165</v>
      </c>
      <c r="X2784" s="183" t="s">
        <v>1160</v>
      </c>
      <c r="Y2784" s="168" t="s">
        <v>55</v>
      </c>
      <c r="Z2784" s="170">
        <v>2017011000179</v>
      </c>
      <c r="AA2784" s="170" t="s">
        <v>1238</v>
      </c>
      <c r="AB2784" s="169" t="s">
        <v>1166</v>
      </c>
      <c r="AC2784" s="169" t="s">
        <v>1167</v>
      </c>
      <c r="AD2784" s="170">
        <v>3202032</v>
      </c>
      <c r="AE2784" s="169" t="s">
        <v>1217</v>
      </c>
      <c r="AF2784" s="169" t="s">
        <v>1218</v>
      </c>
      <c r="AG2784" s="168" t="s">
        <v>1156</v>
      </c>
      <c r="AH2784" s="192"/>
    </row>
    <row r="2785" spans="1:34" ht="98.25" customHeight="1" x14ac:dyDescent="0.25">
      <c r="A2785" s="192"/>
      <c r="B2785" s="168" t="s">
        <v>1314</v>
      </c>
      <c r="C2785" s="168" t="s">
        <v>1583</v>
      </c>
      <c r="D2785" s="168" t="s">
        <v>1612</v>
      </c>
      <c r="E2785" s="183" t="s">
        <v>1612</v>
      </c>
      <c r="F2785" s="168" t="s">
        <v>1223</v>
      </c>
      <c r="G2785" s="183" t="s">
        <v>1312</v>
      </c>
      <c r="H2785" s="168" t="s">
        <v>1117</v>
      </c>
      <c r="I2785" s="168" t="s">
        <v>1118</v>
      </c>
      <c r="J2785" s="184">
        <v>0</v>
      </c>
      <c r="K2785" s="185"/>
      <c r="L2785" s="168" t="s">
        <v>1298</v>
      </c>
      <c r="M2785" s="185">
        <v>0</v>
      </c>
      <c r="N2785" s="168" t="s">
        <v>1298</v>
      </c>
      <c r="O2785" s="168"/>
      <c r="P2785" s="168" t="s">
        <v>1298</v>
      </c>
      <c r="Q2785" s="168"/>
      <c r="R2785" s="168" t="s">
        <v>1298</v>
      </c>
      <c r="S2785" s="168"/>
      <c r="T2785" s="168"/>
      <c r="U2785" s="168" t="s">
        <v>1215</v>
      </c>
      <c r="V2785" s="168" t="s">
        <v>1603</v>
      </c>
      <c r="W2785" s="168" t="s">
        <v>1165</v>
      </c>
      <c r="X2785" s="183" t="s">
        <v>1160</v>
      </c>
      <c r="Y2785" s="168" t="s">
        <v>55</v>
      </c>
      <c r="Z2785" s="170">
        <v>2017011000179</v>
      </c>
      <c r="AA2785" s="170" t="s">
        <v>1238</v>
      </c>
      <c r="AB2785" s="169" t="s">
        <v>1166</v>
      </c>
      <c r="AC2785" s="169" t="s">
        <v>1167</v>
      </c>
      <c r="AD2785" s="170">
        <v>3202032</v>
      </c>
      <c r="AE2785" s="169" t="s">
        <v>1217</v>
      </c>
      <c r="AF2785" s="169" t="s">
        <v>1218</v>
      </c>
      <c r="AG2785" s="168" t="s">
        <v>1156</v>
      </c>
      <c r="AH2785" s="192"/>
    </row>
    <row r="2786" spans="1:34" ht="98.25" customHeight="1" x14ac:dyDescent="0.25">
      <c r="A2786" s="192"/>
      <c r="B2786" s="168" t="s">
        <v>1314</v>
      </c>
      <c r="C2786" s="168" t="s">
        <v>1583</v>
      </c>
      <c r="D2786" s="168" t="s">
        <v>1612</v>
      </c>
      <c r="E2786" s="183" t="s">
        <v>1612</v>
      </c>
      <c r="F2786" s="168" t="s">
        <v>1223</v>
      </c>
      <c r="G2786" s="183" t="s">
        <v>1312</v>
      </c>
      <c r="H2786" s="168" t="s">
        <v>1117</v>
      </c>
      <c r="I2786" s="168" t="s">
        <v>1118</v>
      </c>
      <c r="J2786" s="184">
        <v>17000000</v>
      </c>
      <c r="K2786" s="185"/>
      <c r="L2786" s="168" t="s">
        <v>1298</v>
      </c>
      <c r="M2786" s="185">
        <v>0</v>
      </c>
      <c r="N2786" s="168" t="s">
        <v>1298</v>
      </c>
      <c r="O2786" s="168"/>
      <c r="P2786" s="168" t="s">
        <v>1298</v>
      </c>
      <c r="Q2786" s="168"/>
      <c r="R2786" s="168" t="s">
        <v>1298</v>
      </c>
      <c r="S2786" s="168"/>
      <c r="T2786" s="168"/>
      <c r="U2786" s="168" t="s">
        <v>1215</v>
      </c>
      <c r="V2786" s="168" t="s">
        <v>1589</v>
      </c>
      <c r="W2786" s="168" t="s">
        <v>1165</v>
      </c>
      <c r="X2786" s="183" t="s">
        <v>1160</v>
      </c>
      <c r="Y2786" s="168" t="s">
        <v>55</v>
      </c>
      <c r="Z2786" s="170">
        <v>2017011000179</v>
      </c>
      <c r="AA2786" s="170" t="s">
        <v>1238</v>
      </c>
      <c r="AB2786" s="169" t="s">
        <v>1224</v>
      </c>
      <c r="AC2786" s="169" t="s">
        <v>1275</v>
      </c>
      <c r="AD2786" s="170">
        <v>3202014</v>
      </c>
      <c r="AE2786" s="169" t="s">
        <v>1278</v>
      </c>
      <c r="AF2786" s="169" t="s">
        <v>1279</v>
      </c>
      <c r="AG2786" s="168" t="s">
        <v>1124</v>
      </c>
      <c r="AH2786" s="192"/>
    </row>
    <row r="2787" spans="1:34" ht="98.25" customHeight="1" x14ac:dyDescent="0.25">
      <c r="A2787" s="192"/>
      <c r="B2787" s="168" t="s">
        <v>1314</v>
      </c>
      <c r="C2787" s="168" t="s">
        <v>1583</v>
      </c>
      <c r="D2787" s="168" t="s">
        <v>1612</v>
      </c>
      <c r="E2787" s="183" t="s">
        <v>1612</v>
      </c>
      <c r="F2787" s="168" t="s">
        <v>1116</v>
      </c>
      <c r="G2787" s="183" t="s">
        <v>1158</v>
      </c>
      <c r="H2787" s="168" t="s">
        <v>1117</v>
      </c>
      <c r="I2787" s="168" t="s">
        <v>1118</v>
      </c>
      <c r="J2787" s="184">
        <v>33441100</v>
      </c>
      <c r="K2787" s="185"/>
      <c r="L2787" s="168" t="s">
        <v>1298</v>
      </c>
      <c r="M2787" s="185">
        <v>0</v>
      </c>
      <c r="N2787" s="168" t="s">
        <v>1298</v>
      </c>
      <c r="O2787" s="168" t="s">
        <v>1199</v>
      </c>
      <c r="P2787" s="168"/>
      <c r="Q2787" s="168"/>
      <c r="R2787" s="168" t="s">
        <v>1298</v>
      </c>
      <c r="S2787" s="168"/>
      <c r="T2787" s="168"/>
      <c r="U2787" s="168" t="s">
        <v>1215</v>
      </c>
      <c r="V2787" s="168" t="s">
        <v>1615</v>
      </c>
      <c r="W2787" s="168" t="s">
        <v>1165</v>
      </c>
      <c r="X2787" s="183" t="s">
        <v>1160</v>
      </c>
      <c r="Y2787" s="168" t="s">
        <v>55</v>
      </c>
      <c r="Z2787" s="170">
        <v>2017011000179</v>
      </c>
      <c r="AA2787" s="170" t="s">
        <v>1238</v>
      </c>
      <c r="AB2787" s="169" t="s">
        <v>1224</v>
      </c>
      <c r="AC2787" s="169" t="s">
        <v>1280</v>
      </c>
      <c r="AD2787" s="170">
        <v>3202004</v>
      </c>
      <c r="AE2787" s="169" t="s">
        <v>1281</v>
      </c>
      <c r="AF2787" s="169" t="s">
        <v>1372</v>
      </c>
      <c r="AG2787" s="168" t="s">
        <v>1128</v>
      </c>
      <c r="AH2787" s="192"/>
    </row>
    <row r="2788" spans="1:34" ht="98.25" customHeight="1" x14ac:dyDescent="0.25">
      <c r="A2788" s="192"/>
      <c r="B2788" s="168" t="s">
        <v>1314</v>
      </c>
      <c r="C2788" s="168" t="s">
        <v>1583</v>
      </c>
      <c r="D2788" s="168" t="s">
        <v>1612</v>
      </c>
      <c r="E2788" s="183" t="s">
        <v>1612</v>
      </c>
      <c r="F2788" s="168" t="s">
        <v>1116</v>
      </c>
      <c r="G2788" s="183" t="s">
        <v>1158</v>
      </c>
      <c r="H2788" s="168" t="s">
        <v>1117</v>
      </c>
      <c r="I2788" s="168" t="s">
        <v>1118</v>
      </c>
      <c r="J2788" s="184">
        <v>25241667</v>
      </c>
      <c r="K2788" s="185"/>
      <c r="L2788" s="168" t="s">
        <v>1298</v>
      </c>
      <c r="M2788" s="185">
        <v>0</v>
      </c>
      <c r="N2788" s="168" t="s">
        <v>1298</v>
      </c>
      <c r="O2788" s="168" t="s">
        <v>1183</v>
      </c>
      <c r="P2788" s="168" t="s">
        <v>1613</v>
      </c>
      <c r="Q2788" s="168"/>
      <c r="R2788" s="168" t="s">
        <v>1298</v>
      </c>
      <c r="S2788" s="168" t="s">
        <v>1285</v>
      </c>
      <c r="T2788" s="168" t="s">
        <v>1616</v>
      </c>
      <c r="U2788" s="168" t="s">
        <v>1215</v>
      </c>
      <c r="V2788" s="168" t="s">
        <v>1617</v>
      </c>
      <c r="W2788" s="168" t="s">
        <v>1165</v>
      </c>
      <c r="X2788" s="183" t="s">
        <v>1160</v>
      </c>
      <c r="Y2788" s="168" t="s">
        <v>55</v>
      </c>
      <c r="Z2788" s="170">
        <v>2017011000179</v>
      </c>
      <c r="AA2788" s="170" t="s">
        <v>1238</v>
      </c>
      <c r="AB2788" s="169" t="s">
        <v>1179</v>
      </c>
      <c r="AC2788" s="169" t="s">
        <v>1180</v>
      </c>
      <c r="AD2788" s="170">
        <v>3202008</v>
      </c>
      <c r="AE2788" s="169" t="s">
        <v>1181</v>
      </c>
      <c r="AF2788" s="169" t="s">
        <v>1186</v>
      </c>
      <c r="AG2788" s="168" t="s">
        <v>1128</v>
      </c>
      <c r="AH2788" s="192"/>
    </row>
    <row r="2789" spans="1:34" ht="98.25" customHeight="1" x14ac:dyDescent="0.25">
      <c r="A2789" s="192"/>
      <c r="B2789" s="168" t="s">
        <v>1314</v>
      </c>
      <c r="C2789" s="168" t="s">
        <v>1583</v>
      </c>
      <c r="D2789" s="168" t="s">
        <v>1612</v>
      </c>
      <c r="E2789" s="183" t="s">
        <v>1612</v>
      </c>
      <c r="F2789" s="168" t="s">
        <v>1116</v>
      </c>
      <c r="G2789" s="183" t="s">
        <v>1158</v>
      </c>
      <c r="H2789" s="168" t="s">
        <v>1117</v>
      </c>
      <c r="I2789" s="168" t="s">
        <v>1118</v>
      </c>
      <c r="J2789" s="184">
        <v>35663100</v>
      </c>
      <c r="K2789" s="185"/>
      <c r="L2789" s="168" t="s">
        <v>1298</v>
      </c>
      <c r="M2789" s="185">
        <v>0</v>
      </c>
      <c r="N2789" s="168" t="s">
        <v>1298</v>
      </c>
      <c r="O2789" s="168" t="s">
        <v>1199</v>
      </c>
      <c r="P2789" s="168"/>
      <c r="Q2789" s="168"/>
      <c r="R2789" s="168" t="s">
        <v>1298</v>
      </c>
      <c r="S2789" s="168" t="s">
        <v>1285</v>
      </c>
      <c r="T2789" s="168" t="s">
        <v>1616</v>
      </c>
      <c r="U2789" s="168" t="s">
        <v>1215</v>
      </c>
      <c r="V2789" s="168" t="s">
        <v>1617</v>
      </c>
      <c r="W2789" s="168" t="s">
        <v>1165</v>
      </c>
      <c r="X2789" s="183" t="s">
        <v>1160</v>
      </c>
      <c r="Y2789" s="168" t="s">
        <v>55</v>
      </c>
      <c r="Z2789" s="170">
        <v>2017011000179</v>
      </c>
      <c r="AA2789" s="170" t="s">
        <v>1238</v>
      </c>
      <c r="AB2789" s="169" t="s">
        <v>1179</v>
      </c>
      <c r="AC2789" s="169" t="s">
        <v>1180</v>
      </c>
      <c r="AD2789" s="170">
        <v>3202008</v>
      </c>
      <c r="AE2789" s="169" t="s">
        <v>1181</v>
      </c>
      <c r="AF2789" s="169" t="s">
        <v>1286</v>
      </c>
      <c r="AG2789" s="168" t="s">
        <v>1128</v>
      </c>
      <c r="AH2789" s="192"/>
    </row>
    <row r="2790" spans="1:34" ht="98.25" customHeight="1" x14ac:dyDescent="0.25">
      <c r="A2790" s="192"/>
      <c r="B2790" s="168" t="s">
        <v>1314</v>
      </c>
      <c r="C2790" s="168" t="s">
        <v>1583</v>
      </c>
      <c r="D2790" s="168" t="s">
        <v>1612</v>
      </c>
      <c r="E2790" s="183" t="s">
        <v>1612</v>
      </c>
      <c r="F2790" s="168" t="s">
        <v>1116</v>
      </c>
      <c r="G2790" s="183" t="s">
        <v>1158</v>
      </c>
      <c r="H2790" s="168" t="s">
        <v>1117</v>
      </c>
      <c r="I2790" s="168" t="s">
        <v>1118</v>
      </c>
      <c r="J2790" s="184">
        <v>46690134</v>
      </c>
      <c r="K2790" s="185"/>
      <c r="L2790" s="168" t="s">
        <v>1298</v>
      </c>
      <c r="M2790" s="185">
        <v>0</v>
      </c>
      <c r="N2790" s="168" t="s">
        <v>1298</v>
      </c>
      <c r="O2790" s="168" t="s">
        <v>1199</v>
      </c>
      <c r="P2790" s="168" t="s">
        <v>1618</v>
      </c>
      <c r="Q2790" s="168"/>
      <c r="R2790" s="168" t="s">
        <v>1298</v>
      </c>
      <c r="S2790" s="168" t="s">
        <v>1430</v>
      </c>
      <c r="T2790" s="168" t="s">
        <v>1619</v>
      </c>
      <c r="U2790" s="168" t="s">
        <v>1614</v>
      </c>
      <c r="V2790" s="168" t="s">
        <v>1589</v>
      </c>
      <c r="W2790" s="168" t="s">
        <v>1165</v>
      </c>
      <c r="X2790" s="183" t="s">
        <v>1160</v>
      </c>
      <c r="Y2790" s="168" t="s">
        <v>55</v>
      </c>
      <c r="Z2790" s="170">
        <v>2017011000179</v>
      </c>
      <c r="AA2790" s="170" t="s">
        <v>1238</v>
      </c>
      <c r="AB2790" s="169" t="s">
        <v>1179</v>
      </c>
      <c r="AC2790" s="169" t="s">
        <v>1180</v>
      </c>
      <c r="AD2790" s="170">
        <v>3202008</v>
      </c>
      <c r="AE2790" s="169" t="s">
        <v>1181</v>
      </c>
      <c r="AF2790" s="169" t="s">
        <v>1286</v>
      </c>
      <c r="AG2790" s="168" t="s">
        <v>1151</v>
      </c>
      <c r="AH2790" s="192"/>
    </row>
    <row r="2791" spans="1:34" ht="98.25" customHeight="1" x14ac:dyDescent="0.25">
      <c r="A2791" s="192"/>
      <c r="B2791" s="168" t="s">
        <v>1314</v>
      </c>
      <c r="C2791" s="168" t="s">
        <v>1583</v>
      </c>
      <c r="D2791" s="168" t="s">
        <v>1612</v>
      </c>
      <c r="E2791" s="183" t="s">
        <v>1612</v>
      </c>
      <c r="F2791" s="168" t="s">
        <v>1223</v>
      </c>
      <c r="G2791" s="183" t="s">
        <v>1312</v>
      </c>
      <c r="H2791" s="168" t="s">
        <v>1117</v>
      </c>
      <c r="I2791" s="168" t="s">
        <v>1118</v>
      </c>
      <c r="J2791" s="184">
        <v>2550000</v>
      </c>
      <c r="K2791" s="185"/>
      <c r="L2791" s="168" t="s">
        <v>1298</v>
      </c>
      <c r="M2791" s="185">
        <v>0</v>
      </c>
      <c r="N2791" s="168" t="s">
        <v>1298</v>
      </c>
      <c r="O2791" s="168"/>
      <c r="P2791" s="168" t="s">
        <v>1298</v>
      </c>
      <c r="Q2791" s="168"/>
      <c r="R2791" s="168" t="s">
        <v>1298</v>
      </c>
      <c r="S2791" s="168"/>
      <c r="T2791" s="168"/>
      <c r="U2791" s="168" t="s">
        <v>1215</v>
      </c>
      <c r="V2791" s="168" t="s">
        <v>1589</v>
      </c>
      <c r="W2791" s="168" t="s">
        <v>1165</v>
      </c>
      <c r="X2791" s="183" t="s">
        <v>1160</v>
      </c>
      <c r="Y2791" s="168" t="s">
        <v>55</v>
      </c>
      <c r="Z2791" s="170">
        <v>2017011000179</v>
      </c>
      <c r="AA2791" s="170" t="s">
        <v>1238</v>
      </c>
      <c r="AB2791" s="169" t="s">
        <v>1179</v>
      </c>
      <c r="AC2791" s="169" t="s">
        <v>1180</v>
      </c>
      <c r="AD2791" s="170">
        <v>3202008</v>
      </c>
      <c r="AE2791" s="169" t="s">
        <v>1181</v>
      </c>
      <c r="AF2791" s="169" t="s">
        <v>1286</v>
      </c>
      <c r="AG2791" s="168" t="s">
        <v>1124</v>
      </c>
      <c r="AH2791" s="192"/>
    </row>
    <row r="2792" spans="1:34" ht="98.25" customHeight="1" x14ac:dyDescent="0.25">
      <c r="A2792" s="192"/>
      <c r="B2792" s="168" t="s">
        <v>1314</v>
      </c>
      <c r="C2792" s="168" t="s">
        <v>1583</v>
      </c>
      <c r="D2792" s="168" t="s">
        <v>1612</v>
      </c>
      <c r="E2792" s="183" t="s">
        <v>1612</v>
      </c>
      <c r="F2792" s="168" t="s">
        <v>1223</v>
      </c>
      <c r="G2792" s="183" t="s">
        <v>1312</v>
      </c>
      <c r="H2792" s="168" t="s">
        <v>1117</v>
      </c>
      <c r="I2792" s="168" t="s">
        <v>1118</v>
      </c>
      <c r="J2792" s="184">
        <v>0</v>
      </c>
      <c r="K2792" s="185"/>
      <c r="L2792" s="168" t="s">
        <v>1298</v>
      </c>
      <c r="M2792" s="185">
        <v>0</v>
      </c>
      <c r="N2792" s="168" t="s">
        <v>1298</v>
      </c>
      <c r="O2792" s="168"/>
      <c r="P2792" s="168" t="s">
        <v>1298</v>
      </c>
      <c r="Q2792" s="168"/>
      <c r="R2792" s="168" t="s">
        <v>1298</v>
      </c>
      <c r="S2792" s="168"/>
      <c r="T2792" s="168"/>
      <c r="U2792" s="168" t="s">
        <v>1215</v>
      </c>
      <c r="V2792" s="168" t="s">
        <v>1589</v>
      </c>
      <c r="W2792" s="168" t="s">
        <v>1165</v>
      </c>
      <c r="X2792" s="183" t="s">
        <v>1160</v>
      </c>
      <c r="Y2792" s="168" t="s">
        <v>55</v>
      </c>
      <c r="Z2792" s="170">
        <v>2017011000179</v>
      </c>
      <c r="AA2792" s="170" t="s">
        <v>1238</v>
      </c>
      <c r="AB2792" s="169" t="s">
        <v>1179</v>
      </c>
      <c r="AC2792" s="169" t="s">
        <v>1180</v>
      </c>
      <c r="AD2792" s="170">
        <v>3202008</v>
      </c>
      <c r="AE2792" s="169" t="s">
        <v>1181</v>
      </c>
      <c r="AF2792" s="169" t="s">
        <v>1186</v>
      </c>
      <c r="AG2792" s="168" t="s">
        <v>1124</v>
      </c>
      <c r="AH2792" s="192"/>
    </row>
    <row r="2793" spans="1:34" ht="98.25" customHeight="1" x14ac:dyDescent="0.25">
      <c r="A2793" s="192"/>
      <c r="B2793" s="168" t="s">
        <v>1314</v>
      </c>
      <c r="C2793" s="168" t="s">
        <v>1583</v>
      </c>
      <c r="D2793" s="168" t="s">
        <v>1612</v>
      </c>
      <c r="E2793" s="183" t="s">
        <v>1612</v>
      </c>
      <c r="F2793" s="168" t="s">
        <v>1223</v>
      </c>
      <c r="G2793" s="183" t="s">
        <v>1312</v>
      </c>
      <c r="H2793" s="168" t="s">
        <v>1117</v>
      </c>
      <c r="I2793" s="168" t="s">
        <v>1118</v>
      </c>
      <c r="J2793" s="184">
        <v>2200000</v>
      </c>
      <c r="K2793" s="185"/>
      <c r="L2793" s="168" t="s">
        <v>1298</v>
      </c>
      <c r="M2793" s="185">
        <v>0</v>
      </c>
      <c r="N2793" s="168" t="s">
        <v>1298</v>
      </c>
      <c r="O2793" s="168"/>
      <c r="P2793" s="168" t="s">
        <v>1298</v>
      </c>
      <c r="Q2793" s="168"/>
      <c r="R2793" s="168" t="s">
        <v>1298</v>
      </c>
      <c r="S2793" s="168"/>
      <c r="T2793" s="168"/>
      <c r="U2793" s="168" t="s">
        <v>1215</v>
      </c>
      <c r="V2793" s="168" t="s">
        <v>1589</v>
      </c>
      <c r="W2793" s="168" t="s">
        <v>1165</v>
      </c>
      <c r="X2793" s="183" t="s">
        <v>1160</v>
      </c>
      <c r="Y2793" s="168" t="s">
        <v>55</v>
      </c>
      <c r="Z2793" s="170">
        <v>2017011000179</v>
      </c>
      <c r="AA2793" s="170" t="s">
        <v>1238</v>
      </c>
      <c r="AB2793" s="169" t="s">
        <v>1179</v>
      </c>
      <c r="AC2793" s="169" t="s">
        <v>1180</v>
      </c>
      <c r="AD2793" s="170">
        <v>3202008</v>
      </c>
      <c r="AE2793" s="169" t="s">
        <v>1181</v>
      </c>
      <c r="AF2793" s="169" t="s">
        <v>1186</v>
      </c>
      <c r="AG2793" s="168" t="s">
        <v>1124</v>
      </c>
      <c r="AH2793" s="192"/>
    </row>
    <row r="2794" spans="1:34" ht="98.25" customHeight="1" x14ac:dyDescent="0.25">
      <c r="A2794" s="192"/>
      <c r="B2794" s="168" t="s">
        <v>1314</v>
      </c>
      <c r="C2794" s="168" t="s">
        <v>1583</v>
      </c>
      <c r="D2794" s="168" t="s">
        <v>1612</v>
      </c>
      <c r="E2794" s="183" t="s">
        <v>1612</v>
      </c>
      <c r="F2794" s="168" t="s">
        <v>1223</v>
      </c>
      <c r="G2794" s="183" t="s">
        <v>1312</v>
      </c>
      <c r="H2794" s="168" t="s">
        <v>1117</v>
      </c>
      <c r="I2794" s="168" t="s">
        <v>1118</v>
      </c>
      <c r="J2794" s="184">
        <v>0</v>
      </c>
      <c r="K2794" s="185"/>
      <c r="L2794" s="168" t="s">
        <v>1298</v>
      </c>
      <c r="M2794" s="185">
        <v>0</v>
      </c>
      <c r="N2794" s="168" t="s">
        <v>1298</v>
      </c>
      <c r="O2794" s="168"/>
      <c r="P2794" s="168" t="s">
        <v>1298</v>
      </c>
      <c r="Q2794" s="168"/>
      <c r="R2794" s="168" t="s">
        <v>1298</v>
      </c>
      <c r="S2794" s="168"/>
      <c r="T2794" s="168"/>
      <c r="U2794" s="168" t="s">
        <v>1215</v>
      </c>
      <c r="V2794" s="168" t="s">
        <v>1589</v>
      </c>
      <c r="W2794" s="168" t="s">
        <v>1165</v>
      </c>
      <c r="X2794" s="183" t="s">
        <v>1160</v>
      </c>
      <c r="Y2794" s="168" t="s">
        <v>55</v>
      </c>
      <c r="Z2794" s="170">
        <v>2017011000179</v>
      </c>
      <c r="AA2794" s="170" t="s">
        <v>1238</v>
      </c>
      <c r="AB2794" s="169" t="s">
        <v>1179</v>
      </c>
      <c r="AC2794" s="169" t="s">
        <v>1180</v>
      </c>
      <c r="AD2794" s="170">
        <v>3202008</v>
      </c>
      <c r="AE2794" s="169" t="s">
        <v>1181</v>
      </c>
      <c r="AF2794" s="169" t="s">
        <v>1186</v>
      </c>
      <c r="AG2794" s="168" t="s">
        <v>1124</v>
      </c>
      <c r="AH2794" s="192"/>
    </row>
    <row r="2795" spans="1:34" ht="98.25" customHeight="1" x14ac:dyDescent="0.25">
      <c r="A2795" s="192"/>
      <c r="B2795" s="168" t="s">
        <v>1314</v>
      </c>
      <c r="C2795" s="168" t="s">
        <v>1583</v>
      </c>
      <c r="D2795" s="168" t="s">
        <v>1612</v>
      </c>
      <c r="E2795" s="183" t="s">
        <v>1612</v>
      </c>
      <c r="F2795" s="168" t="s">
        <v>1223</v>
      </c>
      <c r="G2795" s="183" t="s">
        <v>1312</v>
      </c>
      <c r="H2795" s="168" t="s">
        <v>1117</v>
      </c>
      <c r="I2795" s="168" t="s">
        <v>1118</v>
      </c>
      <c r="J2795" s="184">
        <v>20000000</v>
      </c>
      <c r="K2795" s="185"/>
      <c r="L2795" s="168" t="s">
        <v>1298</v>
      </c>
      <c r="M2795" s="185">
        <v>0</v>
      </c>
      <c r="N2795" s="168" t="s">
        <v>1298</v>
      </c>
      <c r="O2795" s="168"/>
      <c r="P2795" s="168" t="s">
        <v>1298</v>
      </c>
      <c r="Q2795" s="168"/>
      <c r="R2795" s="168" t="s">
        <v>1298</v>
      </c>
      <c r="S2795" s="168"/>
      <c r="T2795" s="168"/>
      <c r="U2795" s="168" t="s">
        <v>1215</v>
      </c>
      <c r="V2795" s="168" t="s">
        <v>1603</v>
      </c>
      <c r="W2795" s="168" t="s">
        <v>1165</v>
      </c>
      <c r="X2795" s="183" t="s">
        <v>1160</v>
      </c>
      <c r="Y2795" s="168" t="s">
        <v>55</v>
      </c>
      <c r="Z2795" s="170">
        <v>2017011000179</v>
      </c>
      <c r="AA2795" s="170" t="s">
        <v>1238</v>
      </c>
      <c r="AB2795" s="169" t="s">
        <v>1179</v>
      </c>
      <c r="AC2795" s="169" t="s">
        <v>1180</v>
      </c>
      <c r="AD2795" s="170">
        <v>3202008</v>
      </c>
      <c r="AE2795" s="169" t="s">
        <v>1181</v>
      </c>
      <c r="AF2795" s="169" t="s">
        <v>1240</v>
      </c>
      <c r="AG2795" s="168" t="s">
        <v>1156</v>
      </c>
      <c r="AH2795" s="192"/>
    </row>
    <row r="2796" spans="1:34" ht="98.25" customHeight="1" x14ac:dyDescent="0.25">
      <c r="A2796" s="192"/>
      <c r="B2796" s="168" t="s">
        <v>1314</v>
      </c>
      <c r="C2796" s="168" t="s">
        <v>1583</v>
      </c>
      <c r="D2796" s="168" t="s">
        <v>1612</v>
      </c>
      <c r="E2796" s="183" t="s">
        <v>1612</v>
      </c>
      <c r="F2796" s="168" t="s">
        <v>1116</v>
      </c>
      <c r="G2796" s="183" t="s">
        <v>1158</v>
      </c>
      <c r="H2796" s="168" t="s">
        <v>1117</v>
      </c>
      <c r="I2796" s="168" t="s">
        <v>1118</v>
      </c>
      <c r="J2796" s="184">
        <v>32499908.5</v>
      </c>
      <c r="K2796" s="185"/>
      <c r="L2796" s="168" t="s">
        <v>1298</v>
      </c>
      <c r="M2796" s="185">
        <v>0</v>
      </c>
      <c r="N2796" s="168" t="s">
        <v>1298</v>
      </c>
      <c r="O2796" s="168" t="s">
        <v>1199</v>
      </c>
      <c r="P2796" s="168" t="s">
        <v>1613</v>
      </c>
      <c r="Q2796" s="168"/>
      <c r="R2796" s="168" t="s">
        <v>1298</v>
      </c>
      <c r="S2796" s="168"/>
      <c r="T2796" s="168"/>
      <c r="U2796" s="168" t="s">
        <v>1215</v>
      </c>
      <c r="V2796" s="168" t="s">
        <v>1620</v>
      </c>
      <c r="W2796" s="168" t="s">
        <v>1119</v>
      </c>
      <c r="X2796" s="183" t="s">
        <v>1160</v>
      </c>
      <c r="Y2796" s="168" t="s">
        <v>363</v>
      </c>
      <c r="Z2796" s="170">
        <v>2019011000081</v>
      </c>
      <c r="AA2796" s="170" t="s">
        <v>1161</v>
      </c>
      <c r="AB2796" s="169" t="s">
        <v>1120</v>
      </c>
      <c r="AC2796" s="169" t="s">
        <v>1121</v>
      </c>
      <c r="AD2796" s="170">
        <v>3299054</v>
      </c>
      <c r="AE2796" s="169" t="s">
        <v>1122</v>
      </c>
      <c r="AF2796" s="169" t="s">
        <v>1125</v>
      </c>
      <c r="AG2796" s="168" t="s">
        <v>1128</v>
      </c>
      <c r="AH2796" s="192"/>
    </row>
    <row r="2797" spans="1:34" ht="98.25" customHeight="1" x14ac:dyDescent="0.25">
      <c r="A2797" s="192"/>
      <c r="B2797" s="168" t="s">
        <v>1314</v>
      </c>
      <c r="C2797" s="168" t="s">
        <v>1583</v>
      </c>
      <c r="D2797" s="168" t="s">
        <v>1612</v>
      </c>
      <c r="E2797" s="183" t="s">
        <v>1612</v>
      </c>
      <c r="F2797" s="168" t="s">
        <v>1116</v>
      </c>
      <c r="G2797" s="183" t="s">
        <v>1158</v>
      </c>
      <c r="H2797" s="168" t="s">
        <v>1117</v>
      </c>
      <c r="I2797" s="168" t="s">
        <v>1118</v>
      </c>
      <c r="J2797" s="184">
        <v>13372506</v>
      </c>
      <c r="K2797" s="185"/>
      <c r="L2797" s="168" t="s">
        <v>1298</v>
      </c>
      <c r="M2797" s="185">
        <v>0</v>
      </c>
      <c r="N2797" s="168" t="s">
        <v>1298</v>
      </c>
      <c r="O2797" s="168"/>
      <c r="P2797" s="168" t="s">
        <v>1298</v>
      </c>
      <c r="Q2797" s="168"/>
      <c r="R2797" s="168" t="s">
        <v>1298</v>
      </c>
      <c r="S2797" s="168"/>
      <c r="T2797" s="168"/>
      <c r="U2797" s="168" t="s">
        <v>1215</v>
      </c>
      <c r="V2797" s="168" t="s">
        <v>1603</v>
      </c>
      <c r="W2797" s="168" t="s">
        <v>1119</v>
      </c>
      <c r="X2797" s="183" t="s">
        <v>1160</v>
      </c>
      <c r="Y2797" s="168" t="s">
        <v>363</v>
      </c>
      <c r="Z2797" s="170">
        <v>2019011000081</v>
      </c>
      <c r="AA2797" s="170" t="s">
        <v>1161</v>
      </c>
      <c r="AB2797" s="169" t="s">
        <v>1120</v>
      </c>
      <c r="AC2797" s="169" t="s">
        <v>606</v>
      </c>
      <c r="AD2797" s="170">
        <v>3299060</v>
      </c>
      <c r="AE2797" s="169" t="s">
        <v>1135</v>
      </c>
      <c r="AF2797" s="169" t="s">
        <v>607</v>
      </c>
      <c r="AG2797" s="168" t="s">
        <v>1156</v>
      </c>
      <c r="AH2797" s="192"/>
    </row>
    <row r="2798" spans="1:34" ht="98.25" customHeight="1" x14ac:dyDescent="0.25">
      <c r="A2798" s="192"/>
      <c r="B2798" s="168" t="s">
        <v>1420</v>
      </c>
      <c r="C2798" s="168" t="s">
        <v>1583</v>
      </c>
      <c r="D2798" s="168" t="s">
        <v>1612</v>
      </c>
      <c r="E2798" s="183" t="s">
        <v>1612</v>
      </c>
      <c r="F2798" s="168" t="s">
        <v>1152</v>
      </c>
      <c r="G2798" s="183" t="s">
        <v>1158</v>
      </c>
      <c r="H2798" s="168" t="s">
        <v>1320</v>
      </c>
      <c r="I2798" s="168" t="s">
        <v>1118</v>
      </c>
      <c r="J2798" s="186">
        <v>3200000</v>
      </c>
      <c r="K2798" s="185"/>
      <c r="L2798" s="168" t="s">
        <v>61</v>
      </c>
      <c r="M2798" s="185"/>
      <c r="N2798" s="168" t="s">
        <v>61</v>
      </c>
      <c r="O2798" s="168"/>
      <c r="P2798" s="168"/>
      <c r="Q2798" s="168"/>
      <c r="R2798" s="168"/>
      <c r="S2798" s="168"/>
      <c r="T2798" s="168"/>
      <c r="U2798" s="168"/>
      <c r="V2798" s="168"/>
      <c r="W2798" s="168" t="s">
        <v>1165</v>
      </c>
      <c r="X2798" s="183" t="s">
        <v>1160</v>
      </c>
      <c r="Y2798" s="168" t="s">
        <v>55</v>
      </c>
      <c r="Z2798" s="170">
        <v>2017011000179</v>
      </c>
      <c r="AA2798" s="170" t="s">
        <v>1238</v>
      </c>
      <c r="AB2798" s="169" t="s">
        <v>1166</v>
      </c>
      <c r="AC2798" s="169" t="s">
        <v>1167</v>
      </c>
      <c r="AD2798" s="170">
        <v>3202032</v>
      </c>
      <c r="AE2798" s="169" t="s">
        <v>1217</v>
      </c>
      <c r="AF2798" s="169" t="s">
        <v>1218</v>
      </c>
      <c r="AG2798" s="168" t="s">
        <v>1124</v>
      </c>
      <c r="AH2798" s="192"/>
    </row>
    <row r="2799" spans="1:34" ht="98.25" customHeight="1" x14ac:dyDescent="0.25">
      <c r="A2799" s="192"/>
      <c r="B2799" s="168" t="s">
        <v>1420</v>
      </c>
      <c r="C2799" s="168" t="s">
        <v>1583</v>
      </c>
      <c r="D2799" s="168" t="s">
        <v>1612</v>
      </c>
      <c r="E2799" s="183" t="s">
        <v>1612</v>
      </c>
      <c r="F2799" s="168" t="s">
        <v>1152</v>
      </c>
      <c r="G2799" s="183" t="s">
        <v>1158</v>
      </c>
      <c r="H2799" s="168" t="s">
        <v>1320</v>
      </c>
      <c r="I2799" s="168" t="s">
        <v>1118</v>
      </c>
      <c r="J2799" s="186">
        <v>4250000</v>
      </c>
      <c r="K2799" s="185"/>
      <c r="L2799" s="168" t="s">
        <v>61</v>
      </c>
      <c r="M2799" s="185"/>
      <c r="N2799" s="168" t="s">
        <v>61</v>
      </c>
      <c r="O2799" s="168"/>
      <c r="P2799" s="168"/>
      <c r="Q2799" s="168"/>
      <c r="R2799" s="168"/>
      <c r="S2799" s="168"/>
      <c r="T2799" s="168"/>
      <c r="U2799" s="168"/>
      <c r="V2799" s="168"/>
      <c r="W2799" s="168" t="s">
        <v>1165</v>
      </c>
      <c r="X2799" s="183" t="s">
        <v>1160</v>
      </c>
      <c r="Y2799" s="168" t="s">
        <v>55</v>
      </c>
      <c r="Z2799" s="170">
        <v>2017011000179</v>
      </c>
      <c r="AA2799" s="170" t="s">
        <v>1238</v>
      </c>
      <c r="AB2799" s="169" t="s">
        <v>1179</v>
      </c>
      <c r="AC2799" s="169" t="s">
        <v>1180</v>
      </c>
      <c r="AD2799" s="170">
        <v>3202008</v>
      </c>
      <c r="AE2799" s="169" t="s">
        <v>1181</v>
      </c>
      <c r="AF2799" s="169" t="s">
        <v>1186</v>
      </c>
      <c r="AG2799" s="168" t="s">
        <v>1124</v>
      </c>
      <c r="AH2799" s="192"/>
    </row>
    <row r="2800" spans="1:34" ht="98.25" customHeight="1" x14ac:dyDescent="0.25">
      <c r="A2800" s="192"/>
      <c r="B2800" s="168" t="s">
        <v>1420</v>
      </c>
      <c r="C2800" s="168" t="s">
        <v>1583</v>
      </c>
      <c r="D2800" s="168" t="s">
        <v>1612</v>
      </c>
      <c r="E2800" s="183" t="s">
        <v>1612</v>
      </c>
      <c r="F2800" s="168" t="s">
        <v>1223</v>
      </c>
      <c r="G2800" s="183" t="s">
        <v>1312</v>
      </c>
      <c r="H2800" s="168" t="s">
        <v>1117</v>
      </c>
      <c r="I2800" s="168" t="s">
        <v>1118</v>
      </c>
      <c r="J2800" s="186">
        <v>10234000</v>
      </c>
      <c r="K2800" s="185"/>
      <c r="L2800" s="168"/>
      <c r="M2800" s="185"/>
      <c r="N2800" s="168"/>
      <c r="O2800" s="168"/>
      <c r="P2800" s="168"/>
      <c r="Q2800" s="168"/>
      <c r="R2800" s="168"/>
      <c r="S2800" s="168"/>
      <c r="T2800" s="168"/>
      <c r="U2800" s="168" t="s">
        <v>1215</v>
      </c>
      <c r="V2800" s="168" t="s">
        <v>1603</v>
      </c>
      <c r="W2800" s="168" t="s">
        <v>1165</v>
      </c>
      <c r="X2800" s="183" t="s">
        <v>1160</v>
      </c>
      <c r="Y2800" s="168" t="s">
        <v>55</v>
      </c>
      <c r="Z2800" s="170">
        <v>2017011000179</v>
      </c>
      <c r="AA2800" s="170" t="s">
        <v>1238</v>
      </c>
      <c r="AB2800" s="169" t="s">
        <v>1166</v>
      </c>
      <c r="AC2800" s="169" t="s">
        <v>1167</v>
      </c>
      <c r="AD2800" s="170">
        <v>3202032</v>
      </c>
      <c r="AE2800" s="169" t="s">
        <v>1217</v>
      </c>
      <c r="AF2800" s="169" t="s">
        <v>1218</v>
      </c>
      <c r="AG2800" s="168" t="s">
        <v>1156</v>
      </c>
      <c r="AH2800" s="192"/>
    </row>
    <row r="2801" spans="1:34" ht="98.25" customHeight="1" x14ac:dyDescent="0.25">
      <c r="A2801" s="192"/>
      <c r="B2801" s="168" t="s">
        <v>1420</v>
      </c>
      <c r="C2801" s="168" t="s">
        <v>1583</v>
      </c>
      <c r="D2801" s="168" t="s">
        <v>1612</v>
      </c>
      <c r="E2801" s="183" t="s">
        <v>1612</v>
      </c>
      <c r="F2801" s="168" t="s">
        <v>1223</v>
      </c>
      <c r="G2801" s="183" t="s">
        <v>1312</v>
      </c>
      <c r="H2801" s="168" t="s">
        <v>1117</v>
      </c>
      <c r="I2801" s="168" t="s">
        <v>1118</v>
      </c>
      <c r="J2801" s="186">
        <v>3400000</v>
      </c>
      <c r="K2801" s="185"/>
      <c r="L2801" s="168"/>
      <c r="M2801" s="185"/>
      <c r="N2801" s="168"/>
      <c r="O2801" s="168"/>
      <c r="P2801" s="168"/>
      <c r="Q2801" s="168"/>
      <c r="R2801" s="168"/>
      <c r="S2801" s="168"/>
      <c r="T2801" s="168"/>
      <c r="U2801" s="168" t="s">
        <v>1215</v>
      </c>
      <c r="V2801" s="168" t="s">
        <v>1589</v>
      </c>
      <c r="W2801" s="168" t="s">
        <v>1165</v>
      </c>
      <c r="X2801" s="183" t="s">
        <v>1160</v>
      </c>
      <c r="Y2801" s="168" t="s">
        <v>55</v>
      </c>
      <c r="Z2801" s="170">
        <v>2017011000179</v>
      </c>
      <c r="AA2801" s="170" t="s">
        <v>1238</v>
      </c>
      <c r="AB2801" s="169" t="s">
        <v>1166</v>
      </c>
      <c r="AC2801" s="169" t="s">
        <v>1167</v>
      </c>
      <c r="AD2801" s="170">
        <v>3202032</v>
      </c>
      <c r="AE2801" s="169" t="s">
        <v>1217</v>
      </c>
      <c r="AF2801" s="169" t="s">
        <v>1289</v>
      </c>
      <c r="AG2801" s="168" t="s">
        <v>1192</v>
      </c>
      <c r="AH2801" s="192"/>
    </row>
    <row r="2802" spans="1:34" ht="98.25" customHeight="1" x14ac:dyDescent="0.25">
      <c r="A2802" s="192"/>
      <c r="B2802" s="168" t="s">
        <v>1420</v>
      </c>
      <c r="C2802" s="168" t="s">
        <v>1583</v>
      </c>
      <c r="D2802" s="168" t="s">
        <v>1612</v>
      </c>
      <c r="E2802" s="183" t="s">
        <v>1612</v>
      </c>
      <c r="F2802" s="168" t="s">
        <v>1223</v>
      </c>
      <c r="G2802" s="183" t="s">
        <v>1312</v>
      </c>
      <c r="H2802" s="168" t="s">
        <v>1117</v>
      </c>
      <c r="I2802" s="168" t="s">
        <v>1118</v>
      </c>
      <c r="J2802" s="186">
        <v>7100000</v>
      </c>
      <c r="K2802" s="185"/>
      <c r="L2802" s="168"/>
      <c r="M2802" s="185"/>
      <c r="N2802" s="168"/>
      <c r="O2802" s="168"/>
      <c r="P2802" s="168"/>
      <c r="Q2802" s="168"/>
      <c r="R2802" s="168"/>
      <c r="S2802" s="168"/>
      <c r="T2802" s="168"/>
      <c r="U2802" s="168" t="s">
        <v>1215</v>
      </c>
      <c r="V2802" s="168" t="s">
        <v>1589</v>
      </c>
      <c r="W2802" s="168" t="s">
        <v>1165</v>
      </c>
      <c r="X2802" s="183" t="s">
        <v>1160</v>
      </c>
      <c r="Y2802" s="168" t="s">
        <v>55</v>
      </c>
      <c r="Z2802" s="170">
        <v>2017011000179</v>
      </c>
      <c r="AA2802" s="170" t="s">
        <v>1238</v>
      </c>
      <c r="AB2802" s="169" t="s">
        <v>1166</v>
      </c>
      <c r="AC2802" s="169" t="s">
        <v>1167</v>
      </c>
      <c r="AD2802" s="170">
        <v>3202032</v>
      </c>
      <c r="AE2802" s="169" t="s">
        <v>1217</v>
      </c>
      <c r="AF2802" s="169" t="s">
        <v>1289</v>
      </c>
      <c r="AG2802" s="168" t="s">
        <v>1192</v>
      </c>
      <c r="AH2802" s="192"/>
    </row>
    <row r="2803" spans="1:34" ht="98.25" customHeight="1" x14ac:dyDescent="0.25">
      <c r="A2803" s="192"/>
      <c r="B2803" s="168" t="s">
        <v>1420</v>
      </c>
      <c r="C2803" s="168" t="s">
        <v>1583</v>
      </c>
      <c r="D2803" s="168" t="s">
        <v>1612</v>
      </c>
      <c r="E2803" s="183" t="s">
        <v>1612</v>
      </c>
      <c r="F2803" s="168" t="s">
        <v>1116</v>
      </c>
      <c r="G2803" s="183" t="s">
        <v>1158</v>
      </c>
      <c r="H2803" s="168" t="s">
        <v>1117</v>
      </c>
      <c r="I2803" s="168" t="s">
        <v>1118</v>
      </c>
      <c r="J2803" s="186">
        <v>1412000</v>
      </c>
      <c r="K2803" s="185"/>
      <c r="L2803" s="168"/>
      <c r="M2803" s="185"/>
      <c r="N2803" s="168"/>
      <c r="O2803" s="168"/>
      <c r="P2803" s="168"/>
      <c r="Q2803" s="168"/>
      <c r="R2803" s="168"/>
      <c r="S2803" s="168"/>
      <c r="T2803" s="168"/>
      <c r="U2803" s="168" t="s">
        <v>1614</v>
      </c>
      <c r="V2803" s="168" t="s">
        <v>1589</v>
      </c>
      <c r="W2803" s="168" t="s">
        <v>1165</v>
      </c>
      <c r="X2803" s="183" t="s">
        <v>1160</v>
      </c>
      <c r="Y2803" s="168" t="s">
        <v>55</v>
      </c>
      <c r="Z2803" s="170">
        <v>2017011000179</v>
      </c>
      <c r="AA2803" s="170" t="s">
        <v>1238</v>
      </c>
      <c r="AB2803" s="169" t="s">
        <v>1166</v>
      </c>
      <c r="AC2803" s="169" t="s">
        <v>1167</v>
      </c>
      <c r="AD2803" s="170">
        <v>3202032</v>
      </c>
      <c r="AE2803" s="169" t="s">
        <v>1217</v>
      </c>
      <c r="AF2803" s="169" t="s">
        <v>1289</v>
      </c>
      <c r="AG2803" s="168" t="s">
        <v>1128</v>
      </c>
      <c r="AH2803" s="192"/>
    </row>
    <row r="2804" spans="1:34" ht="98.25" customHeight="1" x14ac:dyDescent="0.25">
      <c r="A2804" s="192"/>
      <c r="B2804" s="168" t="s">
        <v>1420</v>
      </c>
      <c r="C2804" s="168" t="s">
        <v>1583</v>
      </c>
      <c r="D2804" s="168" t="s">
        <v>1612</v>
      </c>
      <c r="E2804" s="183" t="s">
        <v>1612</v>
      </c>
      <c r="F2804" s="168" t="s">
        <v>1152</v>
      </c>
      <c r="G2804" s="183" t="s">
        <v>1158</v>
      </c>
      <c r="H2804" s="168" t="s">
        <v>1117</v>
      </c>
      <c r="I2804" s="168" t="s">
        <v>1118</v>
      </c>
      <c r="J2804" s="186">
        <v>3330000</v>
      </c>
      <c r="K2804" s="185"/>
      <c r="L2804" s="168"/>
      <c r="M2804" s="185"/>
      <c r="N2804" s="168"/>
      <c r="O2804" s="168"/>
      <c r="P2804" s="168"/>
      <c r="Q2804" s="168"/>
      <c r="R2804" s="168"/>
      <c r="S2804" s="168"/>
      <c r="T2804" s="168"/>
      <c r="U2804" s="168" t="s">
        <v>1215</v>
      </c>
      <c r="V2804" s="168" t="s">
        <v>1615</v>
      </c>
      <c r="W2804" s="168" t="s">
        <v>1165</v>
      </c>
      <c r="X2804" s="183" t="s">
        <v>1160</v>
      </c>
      <c r="Y2804" s="168" t="s">
        <v>55</v>
      </c>
      <c r="Z2804" s="170">
        <v>2017011000179</v>
      </c>
      <c r="AA2804" s="170" t="s">
        <v>1238</v>
      </c>
      <c r="AB2804" s="169" t="s">
        <v>1224</v>
      </c>
      <c r="AC2804" s="169" t="s">
        <v>1280</v>
      </c>
      <c r="AD2804" s="170">
        <v>3202004</v>
      </c>
      <c r="AE2804" s="169" t="s">
        <v>1281</v>
      </c>
      <c r="AF2804" s="169" t="s">
        <v>1372</v>
      </c>
      <c r="AG2804" s="168" t="s">
        <v>1128</v>
      </c>
      <c r="AH2804" s="192"/>
    </row>
    <row r="2805" spans="1:34" ht="98.25" customHeight="1" x14ac:dyDescent="0.25">
      <c r="A2805" s="192"/>
      <c r="B2805" s="168" t="s">
        <v>1314</v>
      </c>
      <c r="C2805" s="168" t="s">
        <v>1583</v>
      </c>
      <c r="D2805" s="168" t="s">
        <v>1612</v>
      </c>
      <c r="E2805" s="183" t="s">
        <v>1612</v>
      </c>
      <c r="F2805" s="168" t="s">
        <v>1116</v>
      </c>
      <c r="G2805" s="183" t="s">
        <v>1158</v>
      </c>
      <c r="H2805" s="168" t="s">
        <v>1117</v>
      </c>
      <c r="I2805" s="168" t="s">
        <v>1118</v>
      </c>
      <c r="J2805" s="184">
        <v>1900000</v>
      </c>
      <c r="K2805" s="185"/>
      <c r="L2805" s="168" t="s">
        <v>1298</v>
      </c>
      <c r="M2805" s="185">
        <v>0</v>
      </c>
      <c r="N2805" s="168" t="s">
        <v>1298</v>
      </c>
      <c r="O2805" s="168"/>
      <c r="P2805" s="168" t="s">
        <v>1298</v>
      </c>
      <c r="Q2805" s="168"/>
      <c r="R2805" s="168" t="s">
        <v>1298</v>
      </c>
      <c r="S2805" s="168"/>
      <c r="T2805" s="168"/>
      <c r="U2805" s="168" t="s">
        <v>1215</v>
      </c>
      <c r="V2805" s="168" t="s">
        <v>1589</v>
      </c>
      <c r="W2805" s="168" t="s">
        <v>1119</v>
      </c>
      <c r="X2805" s="183" t="s">
        <v>1160</v>
      </c>
      <c r="Y2805" s="168" t="s">
        <v>363</v>
      </c>
      <c r="Z2805" s="170">
        <v>2019011000081</v>
      </c>
      <c r="AA2805" s="170" t="s">
        <v>1161</v>
      </c>
      <c r="AB2805" s="169" t="s">
        <v>1120</v>
      </c>
      <c r="AC2805" s="169" t="s">
        <v>1129</v>
      </c>
      <c r="AD2805" s="170">
        <v>3299056</v>
      </c>
      <c r="AE2805" s="169" t="s">
        <v>1130</v>
      </c>
      <c r="AF2805" s="169" t="s">
        <v>1131</v>
      </c>
      <c r="AG2805" s="168" t="s">
        <v>1156</v>
      </c>
      <c r="AH2805" s="192"/>
    </row>
    <row r="2806" spans="1:34" ht="98.25" customHeight="1" x14ac:dyDescent="0.25">
      <c r="A2806" s="192"/>
      <c r="B2806" s="168" t="s">
        <v>1314</v>
      </c>
      <c r="C2806" s="168" t="s">
        <v>1583</v>
      </c>
      <c r="D2806" s="168" t="s">
        <v>1621</v>
      </c>
      <c r="E2806" s="183" t="s">
        <v>1621</v>
      </c>
      <c r="F2806" s="168" t="s">
        <v>1116</v>
      </c>
      <c r="G2806" s="183" t="s">
        <v>1158</v>
      </c>
      <c r="H2806" s="168" t="s">
        <v>1117</v>
      </c>
      <c r="I2806" s="168" t="s">
        <v>1118</v>
      </c>
      <c r="J2806" s="184">
        <v>31064000</v>
      </c>
      <c r="K2806" s="185">
        <v>0</v>
      </c>
      <c r="L2806" s="168" t="s">
        <v>61</v>
      </c>
      <c r="M2806" s="185">
        <v>0</v>
      </c>
      <c r="N2806" s="168" t="s">
        <v>1298</v>
      </c>
      <c r="O2806" s="168" t="s">
        <v>1133</v>
      </c>
      <c r="P2806" s="168" t="s">
        <v>1622</v>
      </c>
      <c r="Q2806" s="168"/>
      <c r="R2806" s="168" t="s">
        <v>61</v>
      </c>
      <c r="S2806" s="168" t="s">
        <v>1401</v>
      </c>
      <c r="T2806" s="168" t="s">
        <v>1623</v>
      </c>
      <c r="U2806" s="168" t="s">
        <v>1215</v>
      </c>
      <c r="V2806" s="168" t="s">
        <v>1624</v>
      </c>
      <c r="W2806" s="168" t="s">
        <v>1165</v>
      </c>
      <c r="X2806" s="183" t="s">
        <v>1160</v>
      </c>
      <c r="Y2806" s="168" t="s">
        <v>55</v>
      </c>
      <c r="Z2806" s="170">
        <v>2017011000179</v>
      </c>
      <c r="AA2806" s="170" t="s">
        <v>1238</v>
      </c>
      <c r="AB2806" s="169" t="s">
        <v>1166</v>
      </c>
      <c r="AC2806" s="169" t="s">
        <v>1167</v>
      </c>
      <c r="AD2806" s="170">
        <v>3202032</v>
      </c>
      <c r="AE2806" s="169" t="s">
        <v>1217</v>
      </c>
      <c r="AF2806" s="169" t="s">
        <v>1289</v>
      </c>
      <c r="AG2806" s="168" t="s">
        <v>1151</v>
      </c>
      <c r="AH2806" s="192"/>
    </row>
    <row r="2807" spans="1:34" ht="98.25" customHeight="1" x14ac:dyDescent="0.25">
      <c r="A2807" s="192"/>
      <c r="B2807" s="168" t="s">
        <v>1314</v>
      </c>
      <c r="C2807" s="168" t="s">
        <v>1583</v>
      </c>
      <c r="D2807" s="168" t="s">
        <v>1621</v>
      </c>
      <c r="E2807" s="183" t="s">
        <v>1621</v>
      </c>
      <c r="F2807" s="168" t="s">
        <v>1152</v>
      </c>
      <c r="G2807" s="183" t="s">
        <v>1158</v>
      </c>
      <c r="H2807" s="168" t="s">
        <v>1117</v>
      </c>
      <c r="I2807" s="168" t="s">
        <v>1118</v>
      </c>
      <c r="J2807" s="184">
        <v>5000000</v>
      </c>
      <c r="K2807" s="185">
        <v>0</v>
      </c>
      <c r="L2807" s="168" t="s">
        <v>61</v>
      </c>
      <c r="M2807" s="185">
        <v>0</v>
      </c>
      <c r="N2807" s="168" t="s">
        <v>1298</v>
      </c>
      <c r="O2807" s="168" t="s">
        <v>1133</v>
      </c>
      <c r="P2807" s="168" t="s">
        <v>1622</v>
      </c>
      <c r="Q2807" s="168"/>
      <c r="R2807" s="168" t="s">
        <v>61</v>
      </c>
      <c r="S2807" s="168" t="s">
        <v>1401</v>
      </c>
      <c r="T2807" s="168" t="s">
        <v>1625</v>
      </c>
      <c r="U2807" s="168" t="s">
        <v>1215</v>
      </c>
      <c r="V2807" s="168" t="s">
        <v>1624</v>
      </c>
      <c r="W2807" s="168" t="s">
        <v>1165</v>
      </c>
      <c r="X2807" s="183" t="s">
        <v>1160</v>
      </c>
      <c r="Y2807" s="168" t="s">
        <v>55</v>
      </c>
      <c r="Z2807" s="170">
        <v>2017011000179</v>
      </c>
      <c r="AA2807" s="170" t="s">
        <v>1238</v>
      </c>
      <c r="AB2807" s="169" t="s">
        <v>1166</v>
      </c>
      <c r="AC2807" s="169" t="s">
        <v>1167</v>
      </c>
      <c r="AD2807" s="170">
        <v>3202032</v>
      </c>
      <c r="AE2807" s="169" t="s">
        <v>1217</v>
      </c>
      <c r="AF2807" s="169" t="s">
        <v>1289</v>
      </c>
      <c r="AG2807" s="168" t="s">
        <v>1192</v>
      </c>
      <c r="AH2807" s="192"/>
    </row>
    <row r="2808" spans="1:34" ht="98.25" customHeight="1" x14ac:dyDescent="0.25">
      <c r="A2808" s="192"/>
      <c r="B2808" s="168" t="s">
        <v>1314</v>
      </c>
      <c r="C2808" s="168" t="s">
        <v>1583</v>
      </c>
      <c r="D2808" s="168" t="s">
        <v>1621</v>
      </c>
      <c r="E2808" s="183" t="s">
        <v>1621</v>
      </c>
      <c r="F2808" s="168" t="s">
        <v>1152</v>
      </c>
      <c r="G2808" s="183" t="s">
        <v>1158</v>
      </c>
      <c r="H2808" s="168" t="s">
        <v>1117</v>
      </c>
      <c r="I2808" s="168" t="s">
        <v>1118</v>
      </c>
      <c r="J2808" s="184">
        <v>20000000</v>
      </c>
      <c r="K2808" s="185">
        <v>0</v>
      </c>
      <c r="L2808" s="168" t="s">
        <v>61</v>
      </c>
      <c r="M2808" s="185">
        <v>0</v>
      </c>
      <c r="N2808" s="168" t="s">
        <v>1298</v>
      </c>
      <c r="O2808" s="168" t="s">
        <v>1133</v>
      </c>
      <c r="P2808" s="168" t="s">
        <v>1622</v>
      </c>
      <c r="Q2808" s="168"/>
      <c r="R2808" s="168" t="s">
        <v>61</v>
      </c>
      <c r="S2808" s="168" t="s">
        <v>1401</v>
      </c>
      <c r="T2808" s="168" t="s">
        <v>1625</v>
      </c>
      <c r="U2808" s="168" t="s">
        <v>1215</v>
      </c>
      <c r="V2808" s="168" t="s">
        <v>1624</v>
      </c>
      <c r="W2808" s="168" t="s">
        <v>1165</v>
      </c>
      <c r="X2808" s="183" t="s">
        <v>1160</v>
      </c>
      <c r="Y2808" s="168" t="s">
        <v>55</v>
      </c>
      <c r="Z2808" s="170">
        <v>2017011000179</v>
      </c>
      <c r="AA2808" s="170" t="s">
        <v>1238</v>
      </c>
      <c r="AB2808" s="169" t="s">
        <v>1166</v>
      </c>
      <c r="AC2808" s="169" t="s">
        <v>1167</v>
      </c>
      <c r="AD2808" s="170">
        <v>3202032</v>
      </c>
      <c r="AE2808" s="169" t="s">
        <v>1217</v>
      </c>
      <c r="AF2808" s="169" t="s">
        <v>1289</v>
      </c>
      <c r="AG2808" s="168" t="s">
        <v>1150</v>
      </c>
      <c r="AH2808" s="192"/>
    </row>
    <row r="2809" spans="1:34" ht="98.25" customHeight="1" x14ac:dyDescent="0.25">
      <c r="A2809" s="192"/>
      <c r="B2809" s="168" t="s">
        <v>1314</v>
      </c>
      <c r="C2809" s="168" t="s">
        <v>1583</v>
      </c>
      <c r="D2809" s="168" t="s">
        <v>1621</v>
      </c>
      <c r="E2809" s="183" t="s">
        <v>1621</v>
      </c>
      <c r="F2809" s="168" t="s">
        <v>1223</v>
      </c>
      <c r="G2809" s="183" t="s">
        <v>1312</v>
      </c>
      <c r="H2809" s="168" t="s">
        <v>1117</v>
      </c>
      <c r="I2809" s="168" t="s">
        <v>1118</v>
      </c>
      <c r="J2809" s="184">
        <v>2100000</v>
      </c>
      <c r="K2809" s="185">
        <v>0</v>
      </c>
      <c r="L2809" s="168" t="s">
        <v>61</v>
      </c>
      <c r="M2809" s="185">
        <v>0</v>
      </c>
      <c r="N2809" s="168" t="s">
        <v>1298</v>
      </c>
      <c r="O2809" s="168" t="s">
        <v>1133</v>
      </c>
      <c r="P2809" s="168" t="s">
        <v>1622</v>
      </c>
      <c r="Q2809" s="168"/>
      <c r="R2809" s="168" t="s">
        <v>61</v>
      </c>
      <c r="S2809" s="168" t="s">
        <v>1401</v>
      </c>
      <c r="T2809" s="168" t="s">
        <v>1626</v>
      </c>
      <c r="U2809" s="168" t="s">
        <v>1215</v>
      </c>
      <c r="V2809" s="168" t="s">
        <v>1624</v>
      </c>
      <c r="W2809" s="168" t="s">
        <v>1165</v>
      </c>
      <c r="X2809" s="183" t="s">
        <v>1160</v>
      </c>
      <c r="Y2809" s="168" t="s">
        <v>55</v>
      </c>
      <c r="Z2809" s="170">
        <v>2017011000179</v>
      </c>
      <c r="AA2809" s="170" t="s">
        <v>1238</v>
      </c>
      <c r="AB2809" s="169" t="s">
        <v>1166</v>
      </c>
      <c r="AC2809" s="169" t="s">
        <v>1167</v>
      </c>
      <c r="AD2809" s="170">
        <v>3202032</v>
      </c>
      <c r="AE2809" s="169" t="s">
        <v>1217</v>
      </c>
      <c r="AF2809" s="169" t="s">
        <v>1218</v>
      </c>
      <c r="AG2809" s="168" t="s">
        <v>1126</v>
      </c>
      <c r="AH2809" s="192"/>
    </row>
    <row r="2810" spans="1:34" ht="98.25" customHeight="1" x14ac:dyDescent="0.25">
      <c r="A2810" s="192"/>
      <c r="B2810" s="168" t="s">
        <v>1314</v>
      </c>
      <c r="C2810" s="168" t="s">
        <v>1583</v>
      </c>
      <c r="D2810" s="168" t="s">
        <v>1621</v>
      </c>
      <c r="E2810" s="183" t="s">
        <v>1621</v>
      </c>
      <c r="F2810" s="168" t="s">
        <v>1223</v>
      </c>
      <c r="G2810" s="183" t="s">
        <v>1312</v>
      </c>
      <c r="H2810" s="168" t="s">
        <v>1117</v>
      </c>
      <c r="I2810" s="168" t="s">
        <v>1118</v>
      </c>
      <c r="J2810" s="184">
        <v>0</v>
      </c>
      <c r="K2810" s="185">
        <v>0</v>
      </c>
      <c r="L2810" s="168" t="s">
        <v>61</v>
      </c>
      <c r="M2810" s="185">
        <v>0</v>
      </c>
      <c r="N2810" s="168" t="s">
        <v>1298</v>
      </c>
      <c r="O2810" s="168" t="s">
        <v>1133</v>
      </c>
      <c r="P2810" s="168" t="s">
        <v>1622</v>
      </c>
      <c r="Q2810" s="168"/>
      <c r="R2810" s="168" t="s">
        <v>61</v>
      </c>
      <c r="S2810" s="168" t="s">
        <v>1401</v>
      </c>
      <c r="T2810" s="168" t="s">
        <v>1625</v>
      </c>
      <c r="U2810" s="168" t="s">
        <v>1215</v>
      </c>
      <c r="V2810" s="168" t="s">
        <v>1624</v>
      </c>
      <c r="W2810" s="168" t="s">
        <v>1165</v>
      </c>
      <c r="X2810" s="183" t="s">
        <v>1160</v>
      </c>
      <c r="Y2810" s="168" t="s">
        <v>55</v>
      </c>
      <c r="Z2810" s="170">
        <v>2017011000179</v>
      </c>
      <c r="AA2810" s="170" t="s">
        <v>1238</v>
      </c>
      <c r="AB2810" s="169" t="s">
        <v>1166</v>
      </c>
      <c r="AC2810" s="169" t="s">
        <v>1167</v>
      </c>
      <c r="AD2810" s="170">
        <v>3202032</v>
      </c>
      <c r="AE2810" s="169" t="s">
        <v>1217</v>
      </c>
      <c r="AF2810" s="169" t="s">
        <v>1289</v>
      </c>
      <c r="AG2810" s="168" t="s">
        <v>1192</v>
      </c>
      <c r="AH2810" s="192"/>
    </row>
    <row r="2811" spans="1:34" ht="98.25" customHeight="1" x14ac:dyDescent="0.25">
      <c r="A2811" s="192"/>
      <c r="B2811" s="168" t="s">
        <v>1314</v>
      </c>
      <c r="C2811" s="168" t="s">
        <v>1583</v>
      </c>
      <c r="D2811" s="168" t="s">
        <v>1621</v>
      </c>
      <c r="E2811" s="183" t="s">
        <v>1621</v>
      </c>
      <c r="F2811" s="168" t="s">
        <v>1223</v>
      </c>
      <c r="G2811" s="183" t="s">
        <v>1312</v>
      </c>
      <c r="H2811" s="168" t="s">
        <v>1117</v>
      </c>
      <c r="I2811" s="168" t="s">
        <v>1118</v>
      </c>
      <c r="J2811" s="184">
        <v>3000000</v>
      </c>
      <c r="K2811" s="185">
        <v>0</v>
      </c>
      <c r="L2811" s="168" t="s">
        <v>61</v>
      </c>
      <c r="M2811" s="185">
        <v>0</v>
      </c>
      <c r="N2811" s="168" t="s">
        <v>1298</v>
      </c>
      <c r="O2811" s="168" t="s">
        <v>1133</v>
      </c>
      <c r="P2811" s="168" t="s">
        <v>1627</v>
      </c>
      <c r="Q2811" s="168"/>
      <c r="R2811" s="168" t="s">
        <v>61</v>
      </c>
      <c r="S2811" s="168" t="s">
        <v>1401</v>
      </c>
      <c r="T2811" s="168" t="s">
        <v>1628</v>
      </c>
      <c r="U2811" s="168" t="s">
        <v>1215</v>
      </c>
      <c r="V2811" s="168" t="s">
        <v>1624</v>
      </c>
      <c r="W2811" s="168" t="s">
        <v>1165</v>
      </c>
      <c r="X2811" s="183" t="s">
        <v>1160</v>
      </c>
      <c r="Y2811" s="168" t="s">
        <v>55</v>
      </c>
      <c r="Z2811" s="170">
        <v>2017011000179</v>
      </c>
      <c r="AA2811" s="170" t="s">
        <v>1238</v>
      </c>
      <c r="AB2811" s="169" t="s">
        <v>1166</v>
      </c>
      <c r="AC2811" s="169" t="s">
        <v>1167</v>
      </c>
      <c r="AD2811" s="170">
        <v>3202032</v>
      </c>
      <c r="AE2811" s="169" t="s">
        <v>1217</v>
      </c>
      <c r="AF2811" s="169" t="s">
        <v>1218</v>
      </c>
      <c r="AG2811" s="168" t="s">
        <v>1150</v>
      </c>
      <c r="AH2811" s="192"/>
    </row>
    <row r="2812" spans="1:34" ht="98.25" customHeight="1" x14ac:dyDescent="0.25">
      <c r="A2812" s="192"/>
      <c r="B2812" s="168" t="s">
        <v>1314</v>
      </c>
      <c r="C2812" s="168" t="s">
        <v>1583</v>
      </c>
      <c r="D2812" s="168" t="s">
        <v>1621</v>
      </c>
      <c r="E2812" s="183" t="s">
        <v>1621</v>
      </c>
      <c r="F2812" s="168" t="s">
        <v>1223</v>
      </c>
      <c r="G2812" s="183" t="s">
        <v>1312</v>
      </c>
      <c r="H2812" s="168" t="s">
        <v>1117</v>
      </c>
      <c r="I2812" s="168" t="s">
        <v>1118</v>
      </c>
      <c r="J2812" s="184">
        <v>0</v>
      </c>
      <c r="K2812" s="185">
        <v>0</v>
      </c>
      <c r="L2812" s="168" t="s">
        <v>61</v>
      </c>
      <c r="M2812" s="185">
        <v>0</v>
      </c>
      <c r="N2812" s="168" t="s">
        <v>1298</v>
      </c>
      <c r="O2812" s="168" t="s">
        <v>1247</v>
      </c>
      <c r="P2812" s="168" t="s">
        <v>1622</v>
      </c>
      <c r="Q2812" s="168"/>
      <c r="R2812" s="168" t="s">
        <v>61</v>
      </c>
      <c r="S2812" s="168" t="s">
        <v>1401</v>
      </c>
      <c r="T2812" s="168" t="s">
        <v>1629</v>
      </c>
      <c r="U2812" s="168" t="s">
        <v>1215</v>
      </c>
      <c r="V2812" s="168" t="s">
        <v>1624</v>
      </c>
      <c r="W2812" s="168" t="s">
        <v>1165</v>
      </c>
      <c r="X2812" s="183" t="s">
        <v>1160</v>
      </c>
      <c r="Y2812" s="168" t="s">
        <v>55</v>
      </c>
      <c r="Z2812" s="170">
        <v>2017011000179</v>
      </c>
      <c r="AA2812" s="170" t="s">
        <v>1238</v>
      </c>
      <c r="AB2812" s="169" t="s">
        <v>1166</v>
      </c>
      <c r="AC2812" s="169" t="s">
        <v>1167</v>
      </c>
      <c r="AD2812" s="170">
        <v>3202032</v>
      </c>
      <c r="AE2812" s="169" t="s">
        <v>1217</v>
      </c>
      <c r="AF2812" s="169" t="s">
        <v>1289</v>
      </c>
      <c r="AG2812" s="168" t="s">
        <v>1192</v>
      </c>
      <c r="AH2812" s="192"/>
    </row>
    <row r="2813" spans="1:34" ht="98.25" customHeight="1" x14ac:dyDescent="0.25">
      <c r="A2813" s="192"/>
      <c r="B2813" s="168" t="s">
        <v>1314</v>
      </c>
      <c r="C2813" s="168" t="s">
        <v>1583</v>
      </c>
      <c r="D2813" s="168" t="s">
        <v>1621</v>
      </c>
      <c r="E2813" s="183" t="s">
        <v>1621</v>
      </c>
      <c r="F2813" s="168" t="s">
        <v>1223</v>
      </c>
      <c r="G2813" s="183" t="s">
        <v>1312</v>
      </c>
      <c r="H2813" s="168" t="s">
        <v>1117</v>
      </c>
      <c r="I2813" s="168" t="s">
        <v>1118</v>
      </c>
      <c r="J2813" s="184">
        <v>0</v>
      </c>
      <c r="K2813" s="185">
        <v>0</v>
      </c>
      <c r="L2813" s="168" t="s">
        <v>61</v>
      </c>
      <c r="M2813" s="185">
        <v>0</v>
      </c>
      <c r="N2813" s="168" t="s">
        <v>1298</v>
      </c>
      <c r="O2813" s="168" t="s">
        <v>1133</v>
      </c>
      <c r="P2813" s="168" t="s">
        <v>1622</v>
      </c>
      <c r="Q2813" s="168"/>
      <c r="R2813" s="168" t="s">
        <v>61</v>
      </c>
      <c r="S2813" s="168" t="s">
        <v>1401</v>
      </c>
      <c r="T2813" s="168" t="s">
        <v>1629</v>
      </c>
      <c r="U2813" s="168" t="s">
        <v>1215</v>
      </c>
      <c r="V2813" s="168" t="s">
        <v>1624</v>
      </c>
      <c r="W2813" s="168" t="s">
        <v>1165</v>
      </c>
      <c r="X2813" s="183" t="s">
        <v>1160</v>
      </c>
      <c r="Y2813" s="168" t="s">
        <v>55</v>
      </c>
      <c r="Z2813" s="170">
        <v>2017011000179</v>
      </c>
      <c r="AA2813" s="170" t="s">
        <v>1238</v>
      </c>
      <c r="AB2813" s="169" t="s">
        <v>1166</v>
      </c>
      <c r="AC2813" s="169" t="s">
        <v>1167</v>
      </c>
      <c r="AD2813" s="170">
        <v>3202032</v>
      </c>
      <c r="AE2813" s="169" t="s">
        <v>1217</v>
      </c>
      <c r="AF2813" s="169" t="s">
        <v>1289</v>
      </c>
      <c r="AG2813" s="168" t="s">
        <v>1192</v>
      </c>
      <c r="AH2813" s="192"/>
    </row>
    <row r="2814" spans="1:34" ht="98.25" customHeight="1" x14ac:dyDescent="0.25">
      <c r="A2814" s="192"/>
      <c r="B2814" s="168" t="s">
        <v>1314</v>
      </c>
      <c r="C2814" s="168" t="s">
        <v>1583</v>
      </c>
      <c r="D2814" s="168" t="s">
        <v>1621</v>
      </c>
      <c r="E2814" s="183" t="s">
        <v>1621</v>
      </c>
      <c r="F2814" s="168" t="s">
        <v>1223</v>
      </c>
      <c r="G2814" s="183" t="s">
        <v>1312</v>
      </c>
      <c r="H2814" s="168" t="s">
        <v>1117</v>
      </c>
      <c r="I2814" s="168" t="s">
        <v>1118</v>
      </c>
      <c r="J2814" s="184">
        <v>0</v>
      </c>
      <c r="K2814" s="185">
        <v>0</v>
      </c>
      <c r="L2814" s="168" t="s">
        <v>61</v>
      </c>
      <c r="M2814" s="185">
        <v>0</v>
      </c>
      <c r="N2814" s="168" t="s">
        <v>1298</v>
      </c>
      <c r="O2814" s="168" t="s">
        <v>1133</v>
      </c>
      <c r="P2814" s="168" t="s">
        <v>1622</v>
      </c>
      <c r="Q2814" s="168"/>
      <c r="R2814" s="168" t="s">
        <v>61</v>
      </c>
      <c r="S2814" s="168" t="s">
        <v>1401</v>
      </c>
      <c r="T2814" s="168" t="s">
        <v>1630</v>
      </c>
      <c r="U2814" s="168" t="s">
        <v>1215</v>
      </c>
      <c r="V2814" s="168" t="s">
        <v>1624</v>
      </c>
      <c r="W2814" s="168" t="s">
        <v>1165</v>
      </c>
      <c r="X2814" s="183" t="s">
        <v>1160</v>
      </c>
      <c r="Y2814" s="168" t="s">
        <v>55</v>
      </c>
      <c r="Z2814" s="170">
        <v>2017011000179</v>
      </c>
      <c r="AA2814" s="170" t="s">
        <v>1238</v>
      </c>
      <c r="AB2814" s="169" t="s">
        <v>1166</v>
      </c>
      <c r="AC2814" s="169" t="s">
        <v>1167</v>
      </c>
      <c r="AD2814" s="170">
        <v>3202032</v>
      </c>
      <c r="AE2814" s="169" t="s">
        <v>1217</v>
      </c>
      <c r="AF2814" s="169" t="s">
        <v>1218</v>
      </c>
      <c r="AG2814" s="168" t="s">
        <v>1192</v>
      </c>
      <c r="AH2814" s="192"/>
    </row>
    <row r="2815" spans="1:34" ht="98.25" customHeight="1" x14ac:dyDescent="0.25">
      <c r="A2815" s="192"/>
      <c r="B2815" s="168" t="s">
        <v>1314</v>
      </c>
      <c r="C2815" s="168" t="s">
        <v>1583</v>
      </c>
      <c r="D2815" s="168" t="s">
        <v>1621</v>
      </c>
      <c r="E2815" s="183" t="s">
        <v>1621</v>
      </c>
      <c r="F2815" s="168" t="s">
        <v>1223</v>
      </c>
      <c r="G2815" s="183" t="s">
        <v>1312</v>
      </c>
      <c r="H2815" s="168" t="s">
        <v>1117</v>
      </c>
      <c r="I2815" s="168" t="s">
        <v>1118</v>
      </c>
      <c r="J2815" s="184">
        <v>0</v>
      </c>
      <c r="K2815" s="185">
        <v>0</v>
      </c>
      <c r="L2815" s="168" t="s">
        <v>61</v>
      </c>
      <c r="M2815" s="185">
        <v>0</v>
      </c>
      <c r="N2815" s="168" t="s">
        <v>1298</v>
      </c>
      <c r="O2815" s="168" t="s">
        <v>1133</v>
      </c>
      <c r="P2815" s="168" t="s">
        <v>1622</v>
      </c>
      <c r="Q2815" s="168"/>
      <c r="R2815" s="168" t="s">
        <v>61</v>
      </c>
      <c r="S2815" s="168" t="s">
        <v>1401</v>
      </c>
      <c r="T2815" s="168" t="s">
        <v>1625</v>
      </c>
      <c r="U2815" s="168" t="s">
        <v>1215</v>
      </c>
      <c r="V2815" s="168" t="s">
        <v>1624</v>
      </c>
      <c r="W2815" s="168" t="s">
        <v>1165</v>
      </c>
      <c r="X2815" s="183" t="s">
        <v>1160</v>
      </c>
      <c r="Y2815" s="168" t="s">
        <v>55</v>
      </c>
      <c r="Z2815" s="170">
        <v>2017011000179</v>
      </c>
      <c r="AA2815" s="170" t="s">
        <v>1238</v>
      </c>
      <c r="AB2815" s="169" t="s">
        <v>1166</v>
      </c>
      <c r="AC2815" s="169" t="s">
        <v>1167</v>
      </c>
      <c r="AD2815" s="170">
        <v>3202032</v>
      </c>
      <c r="AE2815" s="169" t="s">
        <v>1217</v>
      </c>
      <c r="AF2815" s="169" t="s">
        <v>1289</v>
      </c>
      <c r="AG2815" s="168" t="s">
        <v>1124</v>
      </c>
      <c r="AH2815" s="192"/>
    </row>
    <row r="2816" spans="1:34" ht="98.25" customHeight="1" x14ac:dyDescent="0.25">
      <c r="A2816" s="192"/>
      <c r="B2816" s="168" t="s">
        <v>1314</v>
      </c>
      <c r="C2816" s="168" t="s">
        <v>1583</v>
      </c>
      <c r="D2816" s="168" t="s">
        <v>1621</v>
      </c>
      <c r="E2816" s="183" t="s">
        <v>1621</v>
      </c>
      <c r="F2816" s="168" t="s">
        <v>1393</v>
      </c>
      <c r="G2816" s="183" t="s">
        <v>1312</v>
      </c>
      <c r="H2816" s="168" t="s">
        <v>1117</v>
      </c>
      <c r="I2816" s="168" t="s">
        <v>1118</v>
      </c>
      <c r="J2816" s="184">
        <v>30932000</v>
      </c>
      <c r="K2816" s="185">
        <v>0</v>
      </c>
      <c r="L2816" s="168" t="s">
        <v>61</v>
      </c>
      <c r="M2816" s="185">
        <v>0</v>
      </c>
      <c r="N2816" s="168" t="s">
        <v>1298</v>
      </c>
      <c r="O2816" s="168" t="s">
        <v>1133</v>
      </c>
      <c r="P2816" s="168" t="s">
        <v>1622</v>
      </c>
      <c r="Q2816" s="168"/>
      <c r="R2816" s="168" t="s">
        <v>61</v>
      </c>
      <c r="S2816" s="168" t="s">
        <v>1401</v>
      </c>
      <c r="T2816" s="168" t="s">
        <v>1623</v>
      </c>
      <c r="U2816" s="168" t="s">
        <v>1215</v>
      </c>
      <c r="V2816" s="168" t="s">
        <v>1624</v>
      </c>
      <c r="W2816" s="168" t="s">
        <v>1165</v>
      </c>
      <c r="X2816" s="183" t="s">
        <v>1160</v>
      </c>
      <c r="Y2816" s="168" t="s">
        <v>55</v>
      </c>
      <c r="Z2816" s="170">
        <v>2017011000179</v>
      </c>
      <c r="AA2816" s="170" t="s">
        <v>1238</v>
      </c>
      <c r="AB2816" s="169" t="s">
        <v>1166</v>
      </c>
      <c r="AC2816" s="169" t="s">
        <v>1167</v>
      </c>
      <c r="AD2816" s="170">
        <v>3202032</v>
      </c>
      <c r="AE2816" s="169" t="s">
        <v>1217</v>
      </c>
      <c r="AF2816" s="169" t="s">
        <v>1289</v>
      </c>
      <c r="AG2816" s="168" t="s">
        <v>1151</v>
      </c>
      <c r="AH2816" s="192"/>
    </row>
    <row r="2817" spans="1:34" ht="98.25" customHeight="1" x14ac:dyDescent="0.25">
      <c r="A2817" s="192"/>
      <c r="B2817" s="168" t="s">
        <v>1314</v>
      </c>
      <c r="C2817" s="168" t="s">
        <v>1583</v>
      </c>
      <c r="D2817" s="168" t="s">
        <v>1621</v>
      </c>
      <c r="E2817" s="183" t="s">
        <v>1621</v>
      </c>
      <c r="F2817" s="168" t="s">
        <v>1223</v>
      </c>
      <c r="G2817" s="183" t="s">
        <v>1312</v>
      </c>
      <c r="H2817" s="168" t="s">
        <v>1117</v>
      </c>
      <c r="I2817" s="168" t="s">
        <v>1118</v>
      </c>
      <c r="J2817" s="184">
        <v>0</v>
      </c>
      <c r="K2817" s="185">
        <v>0</v>
      </c>
      <c r="L2817" s="168" t="s">
        <v>61</v>
      </c>
      <c r="M2817" s="185">
        <v>0</v>
      </c>
      <c r="N2817" s="168" t="s">
        <v>1298</v>
      </c>
      <c r="O2817" s="168" t="s">
        <v>1247</v>
      </c>
      <c r="P2817" s="168" t="s">
        <v>1631</v>
      </c>
      <c r="Q2817" s="168"/>
      <c r="R2817" s="168" t="s">
        <v>61</v>
      </c>
      <c r="S2817" s="168" t="s">
        <v>1401</v>
      </c>
      <c r="T2817" s="168" t="s">
        <v>1632</v>
      </c>
      <c r="U2817" s="168" t="s">
        <v>1215</v>
      </c>
      <c r="V2817" s="168" t="s">
        <v>1624</v>
      </c>
      <c r="W2817" s="168" t="s">
        <v>1165</v>
      </c>
      <c r="X2817" s="183" t="s">
        <v>1160</v>
      </c>
      <c r="Y2817" s="168" t="s">
        <v>55</v>
      </c>
      <c r="Z2817" s="170">
        <v>2017011000179</v>
      </c>
      <c r="AA2817" s="170" t="s">
        <v>1238</v>
      </c>
      <c r="AB2817" s="169" t="s">
        <v>1224</v>
      </c>
      <c r="AC2817" s="169" t="s">
        <v>1275</v>
      </c>
      <c r="AD2817" s="170">
        <v>3202014</v>
      </c>
      <c r="AE2817" s="169" t="s">
        <v>1278</v>
      </c>
      <c r="AF2817" s="169" t="s">
        <v>1279</v>
      </c>
      <c r="AG2817" s="168" t="s">
        <v>1192</v>
      </c>
      <c r="AH2817" s="192"/>
    </row>
    <row r="2818" spans="1:34" ht="98.25" customHeight="1" x14ac:dyDescent="0.25">
      <c r="A2818" s="192"/>
      <c r="B2818" s="168" t="s">
        <v>1314</v>
      </c>
      <c r="C2818" s="168" t="s">
        <v>1583</v>
      </c>
      <c r="D2818" s="168" t="s">
        <v>1621</v>
      </c>
      <c r="E2818" s="183" t="s">
        <v>1621</v>
      </c>
      <c r="F2818" s="168" t="s">
        <v>1116</v>
      </c>
      <c r="G2818" s="183" t="s">
        <v>1158</v>
      </c>
      <c r="H2818" s="168" t="s">
        <v>1117</v>
      </c>
      <c r="I2818" s="168" t="s">
        <v>1118</v>
      </c>
      <c r="J2818" s="184">
        <v>36774100</v>
      </c>
      <c r="K2818" s="185">
        <v>0</v>
      </c>
      <c r="L2818" s="168" t="s">
        <v>61</v>
      </c>
      <c r="M2818" s="185">
        <v>0</v>
      </c>
      <c r="N2818" s="168" t="s">
        <v>1298</v>
      </c>
      <c r="O2818" s="168" t="s">
        <v>1133</v>
      </c>
      <c r="P2818" s="168" t="s">
        <v>1633</v>
      </c>
      <c r="Q2818" s="168"/>
      <c r="R2818" s="168" t="s">
        <v>61</v>
      </c>
      <c r="S2818" s="168" t="s">
        <v>1401</v>
      </c>
      <c r="T2818" s="168" t="s">
        <v>1634</v>
      </c>
      <c r="U2818" s="168" t="s">
        <v>1215</v>
      </c>
      <c r="V2818" s="168" t="s">
        <v>1624</v>
      </c>
      <c r="W2818" s="168" t="s">
        <v>1165</v>
      </c>
      <c r="X2818" s="183" t="s">
        <v>1160</v>
      </c>
      <c r="Y2818" s="168" t="s">
        <v>55</v>
      </c>
      <c r="Z2818" s="170">
        <v>2017011000179</v>
      </c>
      <c r="AA2818" s="170" t="s">
        <v>1238</v>
      </c>
      <c r="AB2818" s="169" t="s">
        <v>1224</v>
      </c>
      <c r="AC2818" s="169" t="s">
        <v>1280</v>
      </c>
      <c r="AD2818" s="170">
        <v>3202004</v>
      </c>
      <c r="AE2818" s="169" t="s">
        <v>1281</v>
      </c>
      <c r="AF2818" s="169" t="s">
        <v>1282</v>
      </c>
      <c r="AG2818" s="168" t="s">
        <v>1128</v>
      </c>
      <c r="AH2818" s="192"/>
    </row>
    <row r="2819" spans="1:34" ht="98.25" customHeight="1" x14ac:dyDescent="0.25">
      <c r="A2819" s="192"/>
      <c r="B2819" s="168" t="s">
        <v>1314</v>
      </c>
      <c r="C2819" s="168" t="s">
        <v>1583</v>
      </c>
      <c r="D2819" s="168" t="s">
        <v>1621</v>
      </c>
      <c r="E2819" s="183" t="s">
        <v>1621</v>
      </c>
      <c r="F2819" s="168" t="s">
        <v>1393</v>
      </c>
      <c r="G2819" s="183" t="s">
        <v>1312</v>
      </c>
      <c r="H2819" s="168" t="s">
        <v>1117</v>
      </c>
      <c r="I2819" s="168" t="s">
        <v>1118</v>
      </c>
      <c r="J2819" s="184">
        <v>25707666</v>
      </c>
      <c r="K2819" s="185">
        <v>0</v>
      </c>
      <c r="L2819" s="168" t="s">
        <v>61</v>
      </c>
      <c r="M2819" s="185">
        <v>0</v>
      </c>
      <c r="N2819" s="168" t="s">
        <v>1298</v>
      </c>
      <c r="O2819" s="168" t="s">
        <v>1183</v>
      </c>
      <c r="P2819" s="168" t="s">
        <v>1635</v>
      </c>
      <c r="Q2819" s="168"/>
      <c r="R2819" s="168" t="s">
        <v>61</v>
      </c>
      <c r="S2819" s="168" t="s">
        <v>1430</v>
      </c>
      <c r="T2819" s="168" t="s">
        <v>1636</v>
      </c>
      <c r="U2819" s="168"/>
      <c r="V2819" s="168" t="s">
        <v>1298</v>
      </c>
      <c r="W2819" s="168" t="s">
        <v>1165</v>
      </c>
      <c r="X2819" s="183" t="s">
        <v>1160</v>
      </c>
      <c r="Y2819" s="168" t="s">
        <v>55</v>
      </c>
      <c r="Z2819" s="170">
        <v>2017011000179</v>
      </c>
      <c r="AA2819" s="170" t="s">
        <v>1238</v>
      </c>
      <c r="AB2819" s="169" t="s">
        <v>1179</v>
      </c>
      <c r="AC2819" s="169" t="s">
        <v>1180</v>
      </c>
      <c r="AD2819" s="170">
        <v>3202008</v>
      </c>
      <c r="AE2819" s="169" t="s">
        <v>1181</v>
      </c>
      <c r="AF2819" s="169" t="s">
        <v>1286</v>
      </c>
      <c r="AG2819" s="168" t="s">
        <v>1128</v>
      </c>
      <c r="AH2819" s="192"/>
    </row>
    <row r="2820" spans="1:34" ht="98.25" customHeight="1" x14ac:dyDescent="0.25">
      <c r="A2820" s="192"/>
      <c r="B2820" s="168" t="s">
        <v>1420</v>
      </c>
      <c r="C2820" s="168" t="s">
        <v>1583</v>
      </c>
      <c r="D2820" s="168" t="s">
        <v>1621</v>
      </c>
      <c r="E2820" s="183" t="s">
        <v>1621</v>
      </c>
      <c r="F2820" s="168" t="s">
        <v>1152</v>
      </c>
      <c r="G2820" s="183" t="s">
        <v>1158</v>
      </c>
      <c r="H2820" s="168" t="s">
        <v>1320</v>
      </c>
      <c r="I2820" s="168" t="s">
        <v>1118</v>
      </c>
      <c r="J2820" s="186">
        <v>2942574</v>
      </c>
      <c r="K2820" s="185"/>
      <c r="L2820" s="168" t="s">
        <v>61</v>
      </c>
      <c r="M2820" s="185"/>
      <c r="N2820" s="168" t="s">
        <v>61</v>
      </c>
      <c r="O2820" s="168"/>
      <c r="P2820" s="168"/>
      <c r="Q2820" s="168"/>
      <c r="R2820" s="168"/>
      <c r="S2820" s="168"/>
      <c r="T2820" s="168"/>
      <c r="U2820" s="168"/>
      <c r="V2820" s="168"/>
      <c r="W2820" s="168" t="s">
        <v>1165</v>
      </c>
      <c r="X2820" s="183" t="s">
        <v>1160</v>
      </c>
      <c r="Y2820" s="168" t="s">
        <v>55</v>
      </c>
      <c r="Z2820" s="170">
        <v>2017011000179</v>
      </c>
      <c r="AA2820" s="170" t="s">
        <v>1238</v>
      </c>
      <c r="AB2820" s="169" t="s">
        <v>1166</v>
      </c>
      <c r="AC2820" s="169" t="s">
        <v>1167</v>
      </c>
      <c r="AD2820" s="170">
        <v>3202032</v>
      </c>
      <c r="AE2820" s="169" t="s">
        <v>1217</v>
      </c>
      <c r="AF2820" s="169" t="s">
        <v>1289</v>
      </c>
      <c r="AG2820" s="168" t="s">
        <v>1192</v>
      </c>
      <c r="AH2820" s="192"/>
    </row>
    <row r="2821" spans="1:34" ht="98.25" customHeight="1" x14ac:dyDescent="0.25">
      <c r="A2821" s="192"/>
      <c r="B2821" s="168" t="s">
        <v>1420</v>
      </c>
      <c r="C2821" s="168" t="s">
        <v>1583</v>
      </c>
      <c r="D2821" s="168" t="s">
        <v>1621</v>
      </c>
      <c r="E2821" s="183" t="s">
        <v>1621</v>
      </c>
      <c r="F2821" s="168" t="s">
        <v>1152</v>
      </c>
      <c r="G2821" s="183" t="s">
        <v>1158</v>
      </c>
      <c r="H2821" s="168" t="s">
        <v>1320</v>
      </c>
      <c r="I2821" s="168" t="s">
        <v>1118</v>
      </c>
      <c r="J2821" s="186">
        <v>2966059.58</v>
      </c>
      <c r="K2821" s="185"/>
      <c r="L2821" s="168" t="s">
        <v>61</v>
      </c>
      <c r="M2821" s="185"/>
      <c r="N2821" s="168" t="s">
        <v>61</v>
      </c>
      <c r="O2821" s="168"/>
      <c r="P2821" s="168"/>
      <c r="Q2821" s="168"/>
      <c r="R2821" s="168"/>
      <c r="S2821" s="168"/>
      <c r="T2821" s="168"/>
      <c r="U2821" s="168"/>
      <c r="V2821" s="168"/>
      <c r="W2821" s="168" t="s">
        <v>1165</v>
      </c>
      <c r="X2821" s="183" t="s">
        <v>1160</v>
      </c>
      <c r="Y2821" s="168" t="s">
        <v>55</v>
      </c>
      <c r="Z2821" s="170">
        <v>2017011000179</v>
      </c>
      <c r="AA2821" s="170" t="s">
        <v>1238</v>
      </c>
      <c r="AB2821" s="169" t="s">
        <v>1179</v>
      </c>
      <c r="AC2821" s="169" t="s">
        <v>1180</v>
      </c>
      <c r="AD2821" s="170">
        <v>3202008</v>
      </c>
      <c r="AE2821" s="169" t="s">
        <v>1181</v>
      </c>
      <c r="AF2821" s="169" t="s">
        <v>1186</v>
      </c>
      <c r="AG2821" s="168" t="s">
        <v>1192</v>
      </c>
      <c r="AH2821" s="192"/>
    </row>
    <row r="2822" spans="1:34" ht="98.25" customHeight="1" x14ac:dyDescent="0.25">
      <c r="A2822" s="192"/>
      <c r="B2822" s="168" t="s">
        <v>1420</v>
      </c>
      <c r="C2822" s="168" t="s">
        <v>1583</v>
      </c>
      <c r="D2822" s="168" t="s">
        <v>1621</v>
      </c>
      <c r="E2822" s="183" t="s">
        <v>1621</v>
      </c>
      <c r="F2822" s="168" t="s">
        <v>1152</v>
      </c>
      <c r="G2822" s="183" t="s">
        <v>1158</v>
      </c>
      <c r="H2822" s="168" t="s">
        <v>1320</v>
      </c>
      <c r="I2822" s="168" t="s">
        <v>1118</v>
      </c>
      <c r="J2822" s="186">
        <v>0</v>
      </c>
      <c r="K2822" s="185"/>
      <c r="L2822" s="168" t="s">
        <v>61</v>
      </c>
      <c r="M2822" s="185"/>
      <c r="N2822" s="168" t="s">
        <v>61</v>
      </c>
      <c r="O2822" s="168"/>
      <c r="P2822" s="168"/>
      <c r="Q2822" s="168"/>
      <c r="R2822" s="168"/>
      <c r="S2822" s="168"/>
      <c r="T2822" s="168"/>
      <c r="U2822" s="168"/>
      <c r="V2822" s="168"/>
      <c r="W2822" s="168" t="s">
        <v>1165</v>
      </c>
      <c r="X2822" s="183" t="s">
        <v>1160</v>
      </c>
      <c r="Y2822" s="168" t="s">
        <v>55</v>
      </c>
      <c r="Z2822" s="170">
        <v>2017011000179</v>
      </c>
      <c r="AA2822" s="170" t="s">
        <v>1238</v>
      </c>
      <c r="AB2822" s="169" t="s">
        <v>1166</v>
      </c>
      <c r="AC2822" s="169" t="s">
        <v>1167</v>
      </c>
      <c r="AD2822" s="170">
        <v>3202032</v>
      </c>
      <c r="AE2822" s="169" t="s">
        <v>1217</v>
      </c>
      <c r="AF2822" s="169" t="s">
        <v>1218</v>
      </c>
      <c r="AG2822" s="168" t="s">
        <v>1192</v>
      </c>
      <c r="AH2822" s="192"/>
    </row>
    <row r="2823" spans="1:34" ht="98.25" customHeight="1" x14ac:dyDescent="0.25">
      <c r="A2823" s="192"/>
      <c r="B2823" s="168" t="s">
        <v>1420</v>
      </c>
      <c r="C2823" s="168" t="s">
        <v>1583</v>
      </c>
      <c r="D2823" s="168" t="s">
        <v>1621</v>
      </c>
      <c r="E2823" s="183" t="s">
        <v>1621</v>
      </c>
      <c r="F2823" s="168" t="s">
        <v>1152</v>
      </c>
      <c r="G2823" s="183" t="s">
        <v>1158</v>
      </c>
      <c r="H2823" s="168" t="s">
        <v>1320</v>
      </c>
      <c r="I2823" s="168" t="s">
        <v>1118</v>
      </c>
      <c r="J2823" s="186">
        <v>700000</v>
      </c>
      <c r="K2823" s="185"/>
      <c r="L2823" s="168" t="s">
        <v>61</v>
      </c>
      <c r="M2823" s="185"/>
      <c r="N2823" s="168" t="s">
        <v>61</v>
      </c>
      <c r="O2823" s="168"/>
      <c r="P2823" s="168"/>
      <c r="Q2823" s="168"/>
      <c r="R2823" s="168"/>
      <c r="S2823" s="168"/>
      <c r="T2823" s="168"/>
      <c r="U2823" s="168"/>
      <c r="V2823" s="168"/>
      <c r="W2823" s="168" t="s">
        <v>1165</v>
      </c>
      <c r="X2823" s="183" t="s">
        <v>1160</v>
      </c>
      <c r="Y2823" s="168" t="s">
        <v>55</v>
      </c>
      <c r="Z2823" s="170">
        <v>2017011000179</v>
      </c>
      <c r="AA2823" s="170" t="s">
        <v>1238</v>
      </c>
      <c r="AB2823" s="169" t="s">
        <v>1166</v>
      </c>
      <c r="AC2823" s="169" t="s">
        <v>1167</v>
      </c>
      <c r="AD2823" s="170">
        <v>3202032</v>
      </c>
      <c r="AE2823" s="169" t="s">
        <v>1217</v>
      </c>
      <c r="AF2823" s="169" t="s">
        <v>1289</v>
      </c>
      <c r="AG2823" s="168" t="s">
        <v>1192</v>
      </c>
      <c r="AH2823" s="192"/>
    </row>
    <row r="2824" spans="1:34" ht="98.25" customHeight="1" x14ac:dyDescent="0.25">
      <c r="A2824" s="192"/>
      <c r="B2824" s="168" t="s">
        <v>1420</v>
      </c>
      <c r="C2824" s="168" t="s">
        <v>1583</v>
      </c>
      <c r="D2824" s="168" t="s">
        <v>1621</v>
      </c>
      <c r="E2824" s="183" t="s">
        <v>1621</v>
      </c>
      <c r="F2824" s="168" t="s">
        <v>1152</v>
      </c>
      <c r="G2824" s="183" t="s">
        <v>1158</v>
      </c>
      <c r="H2824" s="168" t="s">
        <v>1320</v>
      </c>
      <c r="I2824" s="168" t="s">
        <v>1118</v>
      </c>
      <c r="J2824" s="186">
        <v>0</v>
      </c>
      <c r="K2824" s="185"/>
      <c r="L2824" s="168" t="s">
        <v>61</v>
      </c>
      <c r="M2824" s="185"/>
      <c r="N2824" s="168" t="s">
        <v>61</v>
      </c>
      <c r="O2824" s="168"/>
      <c r="P2824" s="168"/>
      <c r="Q2824" s="168"/>
      <c r="R2824" s="168"/>
      <c r="S2824" s="168"/>
      <c r="T2824" s="168"/>
      <c r="U2824" s="168"/>
      <c r="V2824" s="168"/>
      <c r="W2824" s="168" t="s">
        <v>1165</v>
      </c>
      <c r="X2824" s="183" t="s">
        <v>1160</v>
      </c>
      <c r="Y2824" s="168" t="s">
        <v>55</v>
      </c>
      <c r="Z2824" s="170">
        <v>2017011000179</v>
      </c>
      <c r="AA2824" s="170" t="s">
        <v>1238</v>
      </c>
      <c r="AB2824" s="169" t="s">
        <v>1179</v>
      </c>
      <c r="AC2824" s="169" t="s">
        <v>1180</v>
      </c>
      <c r="AD2824" s="170">
        <v>3202008</v>
      </c>
      <c r="AE2824" s="169" t="s">
        <v>1181</v>
      </c>
      <c r="AF2824" s="169" t="s">
        <v>1286</v>
      </c>
      <c r="AG2824" s="168" t="s">
        <v>1126</v>
      </c>
      <c r="AH2824" s="192"/>
    </row>
    <row r="2825" spans="1:34" ht="98.25" customHeight="1" x14ac:dyDescent="0.25">
      <c r="A2825" s="192"/>
      <c r="B2825" s="168" t="s">
        <v>1420</v>
      </c>
      <c r="C2825" s="168" t="s">
        <v>1583</v>
      </c>
      <c r="D2825" s="168" t="s">
        <v>1621</v>
      </c>
      <c r="E2825" s="183" t="s">
        <v>1621</v>
      </c>
      <c r="F2825" s="168" t="s">
        <v>1152</v>
      </c>
      <c r="G2825" s="183" t="s">
        <v>1158</v>
      </c>
      <c r="H2825" s="168" t="s">
        <v>1320</v>
      </c>
      <c r="I2825" s="168" t="s">
        <v>1118</v>
      </c>
      <c r="J2825" s="186">
        <v>15300000</v>
      </c>
      <c r="K2825" s="185"/>
      <c r="L2825" s="168" t="s">
        <v>61</v>
      </c>
      <c r="M2825" s="185"/>
      <c r="N2825" s="168" t="s">
        <v>61</v>
      </c>
      <c r="O2825" s="168"/>
      <c r="P2825" s="168"/>
      <c r="Q2825" s="168"/>
      <c r="R2825" s="168"/>
      <c r="S2825" s="168"/>
      <c r="T2825" s="168"/>
      <c r="U2825" s="168"/>
      <c r="V2825" s="168"/>
      <c r="W2825" s="168" t="s">
        <v>1165</v>
      </c>
      <c r="X2825" s="183" t="s">
        <v>1160</v>
      </c>
      <c r="Y2825" s="168" t="s">
        <v>55</v>
      </c>
      <c r="Z2825" s="170">
        <v>2017011000179</v>
      </c>
      <c r="AA2825" s="170" t="s">
        <v>1238</v>
      </c>
      <c r="AB2825" s="169" t="s">
        <v>1166</v>
      </c>
      <c r="AC2825" s="169" t="s">
        <v>1167</v>
      </c>
      <c r="AD2825" s="170">
        <v>3202032</v>
      </c>
      <c r="AE2825" s="169" t="s">
        <v>1217</v>
      </c>
      <c r="AF2825" s="169" t="s">
        <v>1218</v>
      </c>
      <c r="AG2825" s="168" t="s">
        <v>1137</v>
      </c>
      <c r="AH2825" s="192"/>
    </row>
    <row r="2826" spans="1:34" ht="98.25" customHeight="1" x14ac:dyDescent="0.25">
      <c r="A2826" s="192"/>
      <c r="B2826" s="168" t="s">
        <v>1420</v>
      </c>
      <c r="C2826" s="168" t="s">
        <v>1583</v>
      </c>
      <c r="D2826" s="168" t="s">
        <v>1621</v>
      </c>
      <c r="E2826" s="183" t="s">
        <v>1621</v>
      </c>
      <c r="F2826" s="168" t="s">
        <v>1152</v>
      </c>
      <c r="G2826" s="183" t="s">
        <v>1158</v>
      </c>
      <c r="H2826" s="168" t="s">
        <v>1320</v>
      </c>
      <c r="I2826" s="168" t="s">
        <v>1118</v>
      </c>
      <c r="J2826" s="186">
        <v>5000000</v>
      </c>
      <c r="K2826" s="185"/>
      <c r="L2826" s="168"/>
      <c r="M2826" s="185"/>
      <c r="N2826" s="168"/>
      <c r="O2826" s="168"/>
      <c r="P2826" s="168"/>
      <c r="Q2826" s="168"/>
      <c r="R2826" s="168"/>
      <c r="S2826" s="168"/>
      <c r="T2826" s="168"/>
      <c r="U2826" s="168"/>
      <c r="V2826" s="168"/>
      <c r="W2826" s="168" t="s">
        <v>1165</v>
      </c>
      <c r="X2826" s="183" t="s">
        <v>1160</v>
      </c>
      <c r="Y2826" s="168" t="s">
        <v>55</v>
      </c>
      <c r="Z2826" s="170">
        <v>2017011000179</v>
      </c>
      <c r="AA2826" s="170" t="s">
        <v>1238</v>
      </c>
      <c r="AB2826" s="169" t="s">
        <v>1166</v>
      </c>
      <c r="AC2826" s="169" t="s">
        <v>1167</v>
      </c>
      <c r="AD2826" s="170">
        <v>3202032</v>
      </c>
      <c r="AE2826" s="169" t="s">
        <v>1217</v>
      </c>
      <c r="AF2826" s="169" t="s">
        <v>1218</v>
      </c>
      <c r="AG2826" s="168" t="s">
        <v>1150</v>
      </c>
      <c r="AH2826" s="192"/>
    </row>
    <row r="2827" spans="1:34" ht="98.25" customHeight="1" x14ac:dyDescent="0.25">
      <c r="A2827" s="192"/>
      <c r="B2827" s="168" t="s">
        <v>1314</v>
      </c>
      <c r="C2827" s="168" t="s">
        <v>1583</v>
      </c>
      <c r="D2827" s="168" t="s">
        <v>1621</v>
      </c>
      <c r="E2827" s="183" t="s">
        <v>1621</v>
      </c>
      <c r="F2827" s="168" t="s">
        <v>1116</v>
      </c>
      <c r="G2827" s="183" t="s">
        <v>1158</v>
      </c>
      <c r="H2827" s="168" t="s">
        <v>1117</v>
      </c>
      <c r="I2827" s="168" t="s">
        <v>1118</v>
      </c>
      <c r="J2827" s="184">
        <v>26924616.5</v>
      </c>
      <c r="K2827" s="185">
        <v>0</v>
      </c>
      <c r="L2827" s="168" t="s">
        <v>61</v>
      </c>
      <c r="M2827" s="185">
        <v>0</v>
      </c>
      <c r="N2827" s="168" t="s">
        <v>1298</v>
      </c>
      <c r="O2827" s="168" t="s">
        <v>1133</v>
      </c>
      <c r="P2827" s="168" t="s">
        <v>1637</v>
      </c>
      <c r="Q2827" s="168"/>
      <c r="R2827" s="168" t="s">
        <v>61</v>
      </c>
      <c r="S2827" s="168"/>
      <c r="T2827" s="168" t="s">
        <v>1638</v>
      </c>
      <c r="U2827" s="168"/>
      <c r="V2827" s="168" t="s">
        <v>1298</v>
      </c>
      <c r="W2827" s="168" t="s">
        <v>1119</v>
      </c>
      <c r="X2827" s="183" t="s">
        <v>1160</v>
      </c>
      <c r="Y2827" s="168" t="s">
        <v>363</v>
      </c>
      <c r="Z2827" s="170">
        <v>2019011000081</v>
      </c>
      <c r="AA2827" s="170" t="s">
        <v>1161</v>
      </c>
      <c r="AB2827" s="169" t="s">
        <v>1120</v>
      </c>
      <c r="AC2827" s="169" t="s">
        <v>606</v>
      </c>
      <c r="AD2827" s="170">
        <v>3299060</v>
      </c>
      <c r="AE2827" s="169" t="s">
        <v>1135</v>
      </c>
      <c r="AF2827" s="169" t="s">
        <v>607</v>
      </c>
      <c r="AG2827" s="168" t="s">
        <v>1128</v>
      </c>
      <c r="AH2827" s="192"/>
    </row>
    <row r="2828" spans="1:34" ht="98.25" customHeight="1" x14ac:dyDescent="0.25">
      <c r="A2828" s="192"/>
      <c r="B2828" s="168" t="s">
        <v>1314</v>
      </c>
      <c r="C2828" s="168" t="s">
        <v>1583</v>
      </c>
      <c r="D2828" s="168" t="s">
        <v>1639</v>
      </c>
      <c r="E2828" s="183" t="s">
        <v>1639</v>
      </c>
      <c r="F2828" s="168" t="s">
        <v>1116</v>
      </c>
      <c r="G2828" s="183" t="s">
        <v>1158</v>
      </c>
      <c r="H2828" s="168" t="s">
        <v>1117</v>
      </c>
      <c r="I2828" s="168" t="s">
        <v>1118</v>
      </c>
      <c r="J2828" s="184">
        <v>14353333</v>
      </c>
      <c r="K2828" s="185"/>
      <c r="L2828" s="168" t="s">
        <v>1298</v>
      </c>
      <c r="M2828" s="185">
        <v>14420000</v>
      </c>
      <c r="N2828" s="168" t="s">
        <v>1601</v>
      </c>
      <c r="O2828" s="168" t="s">
        <v>1183</v>
      </c>
      <c r="P2828" s="168" t="s">
        <v>1640</v>
      </c>
      <c r="Q2828" s="168"/>
      <c r="R2828" s="168"/>
      <c r="S2828" s="168" t="s">
        <v>1430</v>
      </c>
      <c r="T2828" s="168" t="s">
        <v>1641</v>
      </c>
      <c r="U2828" s="168" t="s">
        <v>1215</v>
      </c>
      <c r="V2828" s="168" t="s">
        <v>1642</v>
      </c>
      <c r="W2828" s="168" t="s">
        <v>1165</v>
      </c>
      <c r="X2828" s="183" t="s">
        <v>1160</v>
      </c>
      <c r="Y2828" s="168" t="s">
        <v>55</v>
      </c>
      <c r="Z2828" s="170">
        <v>2017011000179</v>
      </c>
      <c r="AA2828" s="170" t="s">
        <v>1238</v>
      </c>
      <c r="AB2828" s="169" t="s">
        <v>1166</v>
      </c>
      <c r="AC2828" s="169" t="s">
        <v>1167</v>
      </c>
      <c r="AD2828" s="170">
        <v>3202032</v>
      </c>
      <c r="AE2828" s="169" t="s">
        <v>1217</v>
      </c>
      <c r="AF2828" s="169" t="s">
        <v>1289</v>
      </c>
      <c r="AG2828" s="168" t="s">
        <v>1150</v>
      </c>
      <c r="AH2828" s="192"/>
    </row>
    <row r="2829" spans="1:34" ht="98.25" customHeight="1" x14ac:dyDescent="0.25">
      <c r="A2829" s="192"/>
      <c r="B2829" s="168" t="s">
        <v>1314</v>
      </c>
      <c r="C2829" s="168" t="s">
        <v>1583</v>
      </c>
      <c r="D2829" s="168" t="s">
        <v>1639</v>
      </c>
      <c r="E2829" s="183" t="s">
        <v>1639</v>
      </c>
      <c r="F2829" s="168" t="s">
        <v>1116</v>
      </c>
      <c r="G2829" s="183" t="s">
        <v>1158</v>
      </c>
      <c r="H2829" s="168" t="s">
        <v>1117</v>
      </c>
      <c r="I2829" s="168" t="s">
        <v>1118</v>
      </c>
      <c r="J2829" s="184">
        <v>91780000</v>
      </c>
      <c r="K2829" s="185"/>
      <c r="L2829" s="168" t="s">
        <v>1298</v>
      </c>
      <c r="M2829" s="185">
        <v>19768897.120000001</v>
      </c>
      <c r="N2829" s="168" t="s">
        <v>1601</v>
      </c>
      <c r="O2829" s="168" t="s">
        <v>1183</v>
      </c>
      <c r="P2829" s="168" t="s">
        <v>1640</v>
      </c>
      <c r="Q2829" s="168"/>
      <c r="R2829" s="168"/>
      <c r="S2829" s="168" t="s">
        <v>1430</v>
      </c>
      <c r="T2829" s="168" t="s">
        <v>1641</v>
      </c>
      <c r="U2829" s="168" t="s">
        <v>1215</v>
      </c>
      <c r="V2829" s="168" t="s">
        <v>1642</v>
      </c>
      <c r="W2829" s="168" t="s">
        <v>1165</v>
      </c>
      <c r="X2829" s="183" t="s">
        <v>1160</v>
      </c>
      <c r="Y2829" s="168" t="s">
        <v>55</v>
      </c>
      <c r="Z2829" s="170">
        <v>2017011000179</v>
      </c>
      <c r="AA2829" s="170" t="s">
        <v>1238</v>
      </c>
      <c r="AB2829" s="169" t="s">
        <v>1166</v>
      </c>
      <c r="AC2829" s="169" t="s">
        <v>1167</v>
      </c>
      <c r="AD2829" s="170">
        <v>3202032</v>
      </c>
      <c r="AE2829" s="169" t="s">
        <v>1217</v>
      </c>
      <c r="AF2829" s="169" t="s">
        <v>1289</v>
      </c>
      <c r="AG2829" s="168" t="s">
        <v>1151</v>
      </c>
      <c r="AH2829" s="192"/>
    </row>
    <row r="2830" spans="1:34" ht="98.25" customHeight="1" x14ac:dyDescent="0.25">
      <c r="A2830" s="192"/>
      <c r="B2830" s="168" t="s">
        <v>1314</v>
      </c>
      <c r="C2830" s="168" t="s">
        <v>1583</v>
      </c>
      <c r="D2830" s="168" t="s">
        <v>1639</v>
      </c>
      <c r="E2830" s="183" t="s">
        <v>1639</v>
      </c>
      <c r="F2830" s="168" t="s">
        <v>1152</v>
      </c>
      <c r="G2830" s="183" t="s">
        <v>1158</v>
      </c>
      <c r="H2830" s="168" t="s">
        <v>1117</v>
      </c>
      <c r="I2830" s="168" t="s">
        <v>1118</v>
      </c>
      <c r="J2830" s="184">
        <v>4852518</v>
      </c>
      <c r="K2830" s="185"/>
      <c r="L2830" s="168"/>
      <c r="M2830" s="185">
        <v>0</v>
      </c>
      <c r="N2830" s="168" t="s">
        <v>1298</v>
      </c>
      <c r="O2830" s="168" t="s">
        <v>1183</v>
      </c>
      <c r="P2830" s="168" t="s">
        <v>1640</v>
      </c>
      <c r="Q2830" s="168"/>
      <c r="R2830" s="168"/>
      <c r="S2830" s="168" t="s">
        <v>1430</v>
      </c>
      <c r="T2830" s="168" t="s">
        <v>1641</v>
      </c>
      <c r="U2830" s="168" t="s">
        <v>1215</v>
      </c>
      <c r="V2830" s="168" t="s">
        <v>1642</v>
      </c>
      <c r="W2830" s="168" t="s">
        <v>1165</v>
      </c>
      <c r="X2830" s="183" t="s">
        <v>1160</v>
      </c>
      <c r="Y2830" s="168" t="s">
        <v>55</v>
      </c>
      <c r="Z2830" s="170">
        <v>2017011000179</v>
      </c>
      <c r="AA2830" s="170" t="s">
        <v>1238</v>
      </c>
      <c r="AB2830" s="169" t="s">
        <v>1166</v>
      </c>
      <c r="AC2830" s="169" t="s">
        <v>1167</v>
      </c>
      <c r="AD2830" s="170">
        <v>3202032</v>
      </c>
      <c r="AE2830" s="169" t="s">
        <v>1217</v>
      </c>
      <c r="AF2830" s="169" t="s">
        <v>1289</v>
      </c>
      <c r="AG2830" s="168" t="s">
        <v>1192</v>
      </c>
      <c r="AH2830" s="192"/>
    </row>
    <row r="2831" spans="1:34" ht="98.25" customHeight="1" x14ac:dyDescent="0.25">
      <c r="A2831" s="192"/>
      <c r="B2831" s="168" t="s">
        <v>1314</v>
      </c>
      <c r="C2831" s="168" t="s">
        <v>1583</v>
      </c>
      <c r="D2831" s="168" t="s">
        <v>1639</v>
      </c>
      <c r="E2831" s="183" t="s">
        <v>1639</v>
      </c>
      <c r="F2831" s="168" t="s">
        <v>1223</v>
      </c>
      <c r="G2831" s="183" t="s">
        <v>1312</v>
      </c>
      <c r="H2831" s="168" t="s">
        <v>1117</v>
      </c>
      <c r="I2831" s="168" t="s">
        <v>1118</v>
      </c>
      <c r="J2831" s="184">
        <v>0</v>
      </c>
      <c r="K2831" s="185"/>
      <c r="L2831" s="168"/>
      <c r="M2831" s="185">
        <v>0</v>
      </c>
      <c r="N2831" s="168" t="s">
        <v>1298</v>
      </c>
      <c r="O2831" s="168" t="s">
        <v>1183</v>
      </c>
      <c r="P2831" s="168" t="s">
        <v>1640</v>
      </c>
      <c r="Q2831" s="168"/>
      <c r="R2831" s="168"/>
      <c r="S2831" s="168" t="s">
        <v>1430</v>
      </c>
      <c r="T2831" s="168" t="s">
        <v>1641</v>
      </c>
      <c r="U2831" s="168" t="s">
        <v>1215</v>
      </c>
      <c r="V2831" s="168" t="s">
        <v>1642</v>
      </c>
      <c r="W2831" s="168" t="s">
        <v>1165</v>
      </c>
      <c r="X2831" s="183" t="s">
        <v>1160</v>
      </c>
      <c r="Y2831" s="168" t="s">
        <v>55</v>
      </c>
      <c r="Z2831" s="170">
        <v>2017011000179</v>
      </c>
      <c r="AA2831" s="170" t="s">
        <v>1238</v>
      </c>
      <c r="AB2831" s="169" t="s">
        <v>1166</v>
      </c>
      <c r="AC2831" s="169" t="s">
        <v>1167</v>
      </c>
      <c r="AD2831" s="170">
        <v>3202032</v>
      </c>
      <c r="AE2831" s="169" t="s">
        <v>1217</v>
      </c>
      <c r="AF2831" s="169" t="s">
        <v>1289</v>
      </c>
      <c r="AG2831" s="168" t="s">
        <v>1192</v>
      </c>
      <c r="AH2831" s="192"/>
    </row>
    <row r="2832" spans="1:34" ht="98.25" customHeight="1" x14ac:dyDescent="0.25">
      <c r="A2832" s="192"/>
      <c r="B2832" s="168" t="s">
        <v>1314</v>
      </c>
      <c r="C2832" s="168" t="s">
        <v>1583</v>
      </c>
      <c r="D2832" s="168" t="s">
        <v>1639</v>
      </c>
      <c r="E2832" s="183" t="s">
        <v>1639</v>
      </c>
      <c r="F2832" s="168" t="s">
        <v>1223</v>
      </c>
      <c r="G2832" s="183" t="s">
        <v>1312</v>
      </c>
      <c r="H2832" s="168" t="s">
        <v>1117</v>
      </c>
      <c r="I2832" s="168" t="s">
        <v>1118</v>
      </c>
      <c r="J2832" s="184">
        <v>0</v>
      </c>
      <c r="K2832" s="185"/>
      <c r="L2832" s="168"/>
      <c r="M2832" s="185">
        <v>0</v>
      </c>
      <c r="N2832" s="168" t="s">
        <v>1298</v>
      </c>
      <c r="O2832" s="168" t="s">
        <v>1183</v>
      </c>
      <c r="P2832" s="168" t="s">
        <v>1640</v>
      </c>
      <c r="Q2832" s="168"/>
      <c r="R2832" s="168"/>
      <c r="S2832" s="168" t="s">
        <v>1430</v>
      </c>
      <c r="T2832" s="168" t="s">
        <v>1641</v>
      </c>
      <c r="U2832" s="168" t="s">
        <v>1215</v>
      </c>
      <c r="V2832" s="168" t="s">
        <v>1642</v>
      </c>
      <c r="W2832" s="168" t="s">
        <v>1165</v>
      </c>
      <c r="X2832" s="183" t="s">
        <v>1160</v>
      </c>
      <c r="Y2832" s="168" t="s">
        <v>55</v>
      </c>
      <c r="Z2832" s="170">
        <v>2017011000179</v>
      </c>
      <c r="AA2832" s="170" t="s">
        <v>1238</v>
      </c>
      <c r="AB2832" s="169" t="s">
        <v>1166</v>
      </c>
      <c r="AC2832" s="169" t="s">
        <v>1167</v>
      </c>
      <c r="AD2832" s="170">
        <v>3202032</v>
      </c>
      <c r="AE2832" s="169" t="s">
        <v>1217</v>
      </c>
      <c r="AF2832" s="169" t="s">
        <v>1289</v>
      </c>
      <c r="AG2832" s="168" t="s">
        <v>1126</v>
      </c>
      <c r="AH2832" s="192"/>
    </row>
    <row r="2833" spans="1:34" ht="98.25" customHeight="1" x14ac:dyDescent="0.25">
      <c r="A2833" s="192"/>
      <c r="B2833" s="168" t="s">
        <v>1314</v>
      </c>
      <c r="C2833" s="168" t="s">
        <v>1583</v>
      </c>
      <c r="D2833" s="168" t="s">
        <v>1639</v>
      </c>
      <c r="E2833" s="183" t="s">
        <v>1639</v>
      </c>
      <c r="F2833" s="168" t="s">
        <v>1223</v>
      </c>
      <c r="G2833" s="183" t="s">
        <v>1312</v>
      </c>
      <c r="H2833" s="168" t="s">
        <v>1117</v>
      </c>
      <c r="I2833" s="168" t="s">
        <v>1118</v>
      </c>
      <c r="J2833" s="184">
        <v>10000000</v>
      </c>
      <c r="K2833" s="185"/>
      <c r="L2833" s="168"/>
      <c r="M2833" s="185">
        <v>0</v>
      </c>
      <c r="N2833" s="168" t="s">
        <v>1298</v>
      </c>
      <c r="O2833" s="168" t="s">
        <v>1183</v>
      </c>
      <c r="P2833" s="168" t="s">
        <v>1640</v>
      </c>
      <c r="Q2833" s="168"/>
      <c r="R2833" s="168"/>
      <c r="S2833" s="168" t="s">
        <v>1430</v>
      </c>
      <c r="T2833" s="168" t="s">
        <v>1641</v>
      </c>
      <c r="U2833" s="168" t="s">
        <v>1215</v>
      </c>
      <c r="V2833" s="168" t="s">
        <v>1642</v>
      </c>
      <c r="W2833" s="168" t="s">
        <v>1165</v>
      </c>
      <c r="X2833" s="183" t="s">
        <v>1160</v>
      </c>
      <c r="Y2833" s="168" t="s">
        <v>55</v>
      </c>
      <c r="Z2833" s="170">
        <v>2017011000179</v>
      </c>
      <c r="AA2833" s="170" t="s">
        <v>1238</v>
      </c>
      <c r="AB2833" s="169" t="s">
        <v>1166</v>
      </c>
      <c r="AC2833" s="169" t="s">
        <v>1167</v>
      </c>
      <c r="AD2833" s="170">
        <v>3202032</v>
      </c>
      <c r="AE2833" s="169" t="s">
        <v>1217</v>
      </c>
      <c r="AF2833" s="169" t="s">
        <v>1289</v>
      </c>
      <c r="AG2833" s="168" t="s">
        <v>1147</v>
      </c>
      <c r="AH2833" s="192"/>
    </row>
    <row r="2834" spans="1:34" ht="98.25" customHeight="1" x14ac:dyDescent="0.25">
      <c r="A2834" s="192"/>
      <c r="B2834" s="168" t="s">
        <v>1314</v>
      </c>
      <c r="C2834" s="168" t="s">
        <v>1583</v>
      </c>
      <c r="D2834" s="168" t="s">
        <v>1639</v>
      </c>
      <c r="E2834" s="183" t="s">
        <v>1639</v>
      </c>
      <c r="F2834" s="168" t="s">
        <v>1223</v>
      </c>
      <c r="G2834" s="183" t="s">
        <v>1312</v>
      </c>
      <c r="H2834" s="168" t="s">
        <v>1117</v>
      </c>
      <c r="I2834" s="168" t="s">
        <v>1118</v>
      </c>
      <c r="J2834" s="184">
        <v>0</v>
      </c>
      <c r="K2834" s="185"/>
      <c r="L2834" s="168"/>
      <c r="M2834" s="185">
        <v>0</v>
      </c>
      <c r="N2834" s="168" t="s">
        <v>1298</v>
      </c>
      <c r="O2834" s="168" t="s">
        <v>1183</v>
      </c>
      <c r="P2834" s="168" t="s">
        <v>1640</v>
      </c>
      <c r="Q2834" s="168"/>
      <c r="R2834" s="168"/>
      <c r="S2834" s="168" t="s">
        <v>1430</v>
      </c>
      <c r="T2834" s="168" t="s">
        <v>1641</v>
      </c>
      <c r="U2834" s="168" t="s">
        <v>1215</v>
      </c>
      <c r="V2834" s="168" t="s">
        <v>1642</v>
      </c>
      <c r="W2834" s="168" t="s">
        <v>1165</v>
      </c>
      <c r="X2834" s="183" t="s">
        <v>1160</v>
      </c>
      <c r="Y2834" s="168" t="s">
        <v>55</v>
      </c>
      <c r="Z2834" s="170">
        <v>2017011000179</v>
      </c>
      <c r="AA2834" s="170" t="s">
        <v>1238</v>
      </c>
      <c r="AB2834" s="169" t="s">
        <v>1166</v>
      </c>
      <c r="AC2834" s="169" t="s">
        <v>1167</v>
      </c>
      <c r="AD2834" s="170">
        <v>3202032</v>
      </c>
      <c r="AE2834" s="169" t="s">
        <v>1217</v>
      </c>
      <c r="AF2834" s="169" t="s">
        <v>1289</v>
      </c>
      <c r="AG2834" s="168" t="s">
        <v>1192</v>
      </c>
      <c r="AH2834" s="192"/>
    </row>
    <row r="2835" spans="1:34" ht="98.25" customHeight="1" x14ac:dyDescent="0.25">
      <c r="A2835" s="192"/>
      <c r="B2835" s="168" t="s">
        <v>1314</v>
      </c>
      <c r="C2835" s="168" t="s">
        <v>1583</v>
      </c>
      <c r="D2835" s="168" t="s">
        <v>1639</v>
      </c>
      <c r="E2835" s="183" t="s">
        <v>1639</v>
      </c>
      <c r="F2835" s="168" t="s">
        <v>1223</v>
      </c>
      <c r="G2835" s="183" t="s">
        <v>1312</v>
      </c>
      <c r="H2835" s="168" t="s">
        <v>1117</v>
      </c>
      <c r="I2835" s="168" t="s">
        <v>1118</v>
      </c>
      <c r="J2835" s="184">
        <v>0</v>
      </c>
      <c r="K2835" s="185"/>
      <c r="L2835" s="168"/>
      <c r="M2835" s="185">
        <v>0</v>
      </c>
      <c r="N2835" s="168" t="s">
        <v>1298</v>
      </c>
      <c r="O2835" s="168" t="s">
        <v>1183</v>
      </c>
      <c r="P2835" s="168" t="s">
        <v>1640</v>
      </c>
      <c r="Q2835" s="168"/>
      <c r="R2835" s="168"/>
      <c r="S2835" s="168" t="s">
        <v>1430</v>
      </c>
      <c r="T2835" s="168" t="s">
        <v>1641</v>
      </c>
      <c r="U2835" s="168" t="s">
        <v>1215</v>
      </c>
      <c r="V2835" s="168" t="s">
        <v>1642</v>
      </c>
      <c r="W2835" s="168" t="s">
        <v>1165</v>
      </c>
      <c r="X2835" s="183" t="s">
        <v>1160</v>
      </c>
      <c r="Y2835" s="168" t="s">
        <v>55</v>
      </c>
      <c r="Z2835" s="170">
        <v>2017011000179</v>
      </c>
      <c r="AA2835" s="170" t="s">
        <v>1238</v>
      </c>
      <c r="AB2835" s="169" t="s">
        <v>1166</v>
      </c>
      <c r="AC2835" s="169" t="s">
        <v>1167</v>
      </c>
      <c r="AD2835" s="170">
        <v>3202032</v>
      </c>
      <c r="AE2835" s="169" t="s">
        <v>1217</v>
      </c>
      <c r="AF2835" s="169" t="s">
        <v>1218</v>
      </c>
      <c r="AG2835" s="168" t="s">
        <v>1137</v>
      </c>
      <c r="AH2835" s="192"/>
    </row>
    <row r="2836" spans="1:34" ht="98.25" customHeight="1" x14ac:dyDescent="0.25">
      <c r="A2836" s="192"/>
      <c r="B2836" s="168" t="s">
        <v>1314</v>
      </c>
      <c r="C2836" s="168" t="s">
        <v>1583</v>
      </c>
      <c r="D2836" s="168" t="s">
        <v>1639</v>
      </c>
      <c r="E2836" s="183" t="s">
        <v>1639</v>
      </c>
      <c r="F2836" s="168" t="s">
        <v>1223</v>
      </c>
      <c r="G2836" s="183" t="s">
        <v>1312</v>
      </c>
      <c r="H2836" s="168" t="s">
        <v>1117</v>
      </c>
      <c r="I2836" s="168" t="s">
        <v>1118</v>
      </c>
      <c r="J2836" s="184">
        <v>50147482</v>
      </c>
      <c r="K2836" s="185"/>
      <c r="L2836" s="168"/>
      <c r="M2836" s="185">
        <v>0</v>
      </c>
      <c r="N2836" s="168" t="s">
        <v>1298</v>
      </c>
      <c r="O2836" s="168" t="s">
        <v>1183</v>
      </c>
      <c r="P2836" s="168" t="s">
        <v>1640</v>
      </c>
      <c r="Q2836" s="168"/>
      <c r="R2836" s="168"/>
      <c r="S2836" s="168" t="s">
        <v>1430</v>
      </c>
      <c r="T2836" s="168" t="s">
        <v>1641</v>
      </c>
      <c r="U2836" s="168" t="s">
        <v>1215</v>
      </c>
      <c r="V2836" s="168" t="s">
        <v>1642</v>
      </c>
      <c r="W2836" s="168" t="s">
        <v>1165</v>
      </c>
      <c r="X2836" s="183" t="s">
        <v>1160</v>
      </c>
      <c r="Y2836" s="168" t="s">
        <v>55</v>
      </c>
      <c r="Z2836" s="170">
        <v>2017011000179</v>
      </c>
      <c r="AA2836" s="170" t="s">
        <v>1238</v>
      </c>
      <c r="AB2836" s="169" t="s">
        <v>1166</v>
      </c>
      <c r="AC2836" s="169" t="s">
        <v>1167</v>
      </c>
      <c r="AD2836" s="170">
        <v>3202032</v>
      </c>
      <c r="AE2836" s="169" t="s">
        <v>1217</v>
      </c>
      <c r="AF2836" s="169" t="s">
        <v>1289</v>
      </c>
      <c r="AG2836" s="168" t="s">
        <v>1192</v>
      </c>
      <c r="AH2836" s="192"/>
    </row>
    <row r="2837" spans="1:34" ht="98.25" customHeight="1" x14ac:dyDescent="0.25">
      <c r="A2837" s="192"/>
      <c r="B2837" s="168" t="s">
        <v>1314</v>
      </c>
      <c r="C2837" s="168" t="s">
        <v>1583</v>
      </c>
      <c r="D2837" s="168" t="s">
        <v>1639</v>
      </c>
      <c r="E2837" s="183" t="s">
        <v>1639</v>
      </c>
      <c r="F2837" s="168" t="s">
        <v>1116</v>
      </c>
      <c r="G2837" s="183" t="s">
        <v>1158</v>
      </c>
      <c r="H2837" s="168" t="s">
        <v>1117</v>
      </c>
      <c r="I2837" s="168" t="s">
        <v>1118</v>
      </c>
      <c r="J2837" s="184">
        <v>26086869</v>
      </c>
      <c r="K2837" s="185">
        <v>0</v>
      </c>
      <c r="L2837" s="168" t="s">
        <v>405</v>
      </c>
      <c r="M2837" s="185">
        <v>0</v>
      </c>
      <c r="N2837" s="168" t="s">
        <v>1298</v>
      </c>
      <c r="O2837" s="168" t="s">
        <v>1199</v>
      </c>
      <c r="P2837" s="168" t="s">
        <v>1590</v>
      </c>
      <c r="Q2837" s="168"/>
      <c r="R2837" s="168"/>
      <c r="S2837" s="168"/>
      <c r="T2837" s="168"/>
      <c r="U2837" s="168" t="s">
        <v>1261</v>
      </c>
      <c r="V2837" s="168" t="s">
        <v>1588</v>
      </c>
      <c r="W2837" s="168" t="s">
        <v>1165</v>
      </c>
      <c r="X2837" s="183" t="s">
        <v>1160</v>
      </c>
      <c r="Y2837" s="168" t="s">
        <v>55</v>
      </c>
      <c r="Z2837" s="170">
        <v>2017011000179</v>
      </c>
      <c r="AA2837" s="170" t="s">
        <v>1238</v>
      </c>
      <c r="AB2837" s="169" t="s">
        <v>1166</v>
      </c>
      <c r="AC2837" s="169" t="s">
        <v>1269</v>
      </c>
      <c r="AD2837" s="170">
        <v>3202005</v>
      </c>
      <c r="AE2837" s="169" t="s">
        <v>1273</v>
      </c>
      <c r="AF2837" s="169" t="s">
        <v>1274</v>
      </c>
      <c r="AG2837" s="168" t="s">
        <v>1128</v>
      </c>
      <c r="AH2837" s="192"/>
    </row>
    <row r="2838" spans="1:34" ht="98.25" customHeight="1" x14ac:dyDescent="0.25">
      <c r="A2838" s="192"/>
      <c r="B2838" s="168" t="s">
        <v>1314</v>
      </c>
      <c r="C2838" s="168" t="s">
        <v>1583</v>
      </c>
      <c r="D2838" s="168" t="s">
        <v>1639</v>
      </c>
      <c r="E2838" s="183" t="s">
        <v>1639</v>
      </c>
      <c r="F2838" s="168" t="s">
        <v>1223</v>
      </c>
      <c r="G2838" s="183" t="s">
        <v>1312</v>
      </c>
      <c r="H2838" s="168" t="s">
        <v>1117</v>
      </c>
      <c r="I2838" s="168" t="s">
        <v>1118</v>
      </c>
      <c r="J2838" s="184">
        <v>30000000</v>
      </c>
      <c r="K2838" s="185">
        <v>0</v>
      </c>
      <c r="L2838" s="168" t="s">
        <v>1298</v>
      </c>
      <c r="M2838" s="185">
        <v>0</v>
      </c>
      <c r="N2838" s="168" t="s">
        <v>1298</v>
      </c>
      <c r="O2838" s="168"/>
      <c r="P2838" s="168"/>
      <c r="Q2838" s="168"/>
      <c r="R2838" s="168"/>
      <c r="S2838" s="168"/>
      <c r="T2838" s="168"/>
      <c r="U2838" s="168"/>
      <c r="V2838" s="168"/>
      <c r="W2838" s="168" t="s">
        <v>1165</v>
      </c>
      <c r="X2838" s="183" t="s">
        <v>1160</v>
      </c>
      <c r="Y2838" s="168" t="s">
        <v>55</v>
      </c>
      <c r="Z2838" s="170">
        <v>2017011000179</v>
      </c>
      <c r="AA2838" s="170" t="s">
        <v>1238</v>
      </c>
      <c r="AB2838" s="169" t="s">
        <v>1166</v>
      </c>
      <c r="AC2838" s="169" t="s">
        <v>1269</v>
      </c>
      <c r="AD2838" s="170">
        <v>3202005</v>
      </c>
      <c r="AE2838" s="169" t="s">
        <v>1273</v>
      </c>
      <c r="AF2838" s="169" t="s">
        <v>1274</v>
      </c>
      <c r="AG2838" s="168" t="s">
        <v>1137</v>
      </c>
      <c r="AH2838" s="192"/>
    </row>
    <row r="2839" spans="1:34" ht="98.25" customHeight="1" x14ac:dyDescent="0.25">
      <c r="A2839" s="192"/>
      <c r="B2839" s="168" t="s">
        <v>1314</v>
      </c>
      <c r="C2839" s="168" t="s">
        <v>1583</v>
      </c>
      <c r="D2839" s="168" t="s">
        <v>1639</v>
      </c>
      <c r="E2839" s="183" t="s">
        <v>1639</v>
      </c>
      <c r="F2839" s="168" t="s">
        <v>1393</v>
      </c>
      <c r="G2839" s="183" t="s">
        <v>1312</v>
      </c>
      <c r="H2839" s="168" t="s">
        <v>1117</v>
      </c>
      <c r="I2839" s="168" t="s">
        <v>1118</v>
      </c>
      <c r="J2839" s="184">
        <v>15561173.6</v>
      </c>
      <c r="K2839" s="185"/>
      <c r="L2839" s="168"/>
      <c r="M2839" s="185">
        <v>0</v>
      </c>
      <c r="N2839" s="168" t="s">
        <v>1298</v>
      </c>
      <c r="O2839" s="168" t="s">
        <v>1183</v>
      </c>
      <c r="P2839" s="168" t="s">
        <v>1640</v>
      </c>
      <c r="Q2839" s="168"/>
      <c r="R2839" s="168"/>
      <c r="S2839" s="168" t="s">
        <v>1430</v>
      </c>
      <c r="T2839" s="168" t="s">
        <v>1641</v>
      </c>
      <c r="U2839" s="168" t="s">
        <v>1215</v>
      </c>
      <c r="V2839" s="168" t="s">
        <v>1642</v>
      </c>
      <c r="W2839" s="168" t="s">
        <v>1165</v>
      </c>
      <c r="X2839" s="183" t="s">
        <v>1160</v>
      </c>
      <c r="Y2839" s="168" t="s">
        <v>55</v>
      </c>
      <c r="Z2839" s="170">
        <v>2017011000179</v>
      </c>
      <c r="AA2839" s="170" t="s">
        <v>1238</v>
      </c>
      <c r="AB2839" s="169" t="s">
        <v>1166</v>
      </c>
      <c r="AC2839" s="169" t="s">
        <v>1269</v>
      </c>
      <c r="AD2839" s="170">
        <v>3202005</v>
      </c>
      <c r="AE2839" s="169" t="s">
        <v>1270</v>
      </c>
      <c r="AF2839" s="169" t="s">
        <v>1271</v>
      </c>
      <c r="AG2839" s="168" t="s">
        <v>1151</v>
      </c>
      <c r="AH2839" s="192"/>
    </row>
    <row r="2840" spans="1:34" ht="98.25" customHeight="1" x14ac:dyDescent="0.25">
      <c r="A2840" s="192"/>
      <c r="B2840" s="168" t="s">
        <v>1314</v>
      </c>
      <c r="C2840" s="168" t="s">
        <v>1583</v>
      </c>
      <c r="D2840" s="168" t="s">
        <v>1639</v>
      </c>
      <c r="E2840" s="183" t="s">
        <v>1639</v>
      </c>
      <c r="F2840" s="168" t="s">
        <v>1116</v>
      </c>
      <c r="G2840" s="183" t="s">
        <v>1158</v>
      </c>
      <c r="H2840" s="168" t="s">
        <v>1117</v>
      </c>
      <c r="I2840" s="168" t="s">
        <v>1118</v>
      </c>
      <c r="J2840" s="184">
        <v>37640000</v>
      </c>
      <c r="K2840" s="185"/>
      <c r="L2840" s="168"/>
      <c r="M2840" s="185">
        <v>0</v>
      </c>
      <c r="N2840" s="168" t="s">
        <v>1298</v>
      </c>
      <c r="O2840" s="168" t="s">
        <v>1183</v>
      </c>
      <c r="P2840" s="168" t="s">
        <v>1640</v>
      </c>
      <c r="Q2840" s="168"/>
      <c r="R2840" s="168"/>
      <c r="S2840" s="168" t="s">
        <v>1430</v>
      </c>
      <c r="T2840" s="168" t="s">
        <v>1641</v>
      </c>
      <c r="U2840" s="168" t="s">
        <v>1215</v>
      </c>
      <c r="V2840" s="168" t="s">
        <v>1642</v>
      </c>
      <c r="W2840" s="168" t="s">
        <v>1165</v>
      </c>
      <c r="X2840" s="183" t="s">
        <v>1160</v>
      </c>
      <c r="Y2840" s="168" t="s">
        <v>55</v>
      </c>
      <c r="Z2840" s="170">
        <v>2017011000179</v>
      </c>
      <c r="AA2840" s="170" t="s">
        <v>1238</v>
      </c>
      <c r="AB2840" s="169" t="s">
        <v>1224</v>
      </c>
      <c r="AC2840" s="169" t="s">
        <v>1280</v>
      </c>
      <c r="AD2840" s="170">
        <v>3202004</v>
      </c>
      <c r="AE2840" s="169" t="s">
        <v>1281</v>
      </c>
      <c r="AF2840" s="169" t="s">
        <v>1282</v>
      </c>
      <c r="AG2840" s="168" t="s">
        <v>1128</v>
      </c>
      <c r="AH2840" s="192"/>
    </row>
    <row r="2841" spans="1:34" ht="98.25" customHeight="1" x14ac:dyDescent="0.25">
      <c r="A2841" s="192"/>
      <c r="B2841" s="168" t="s">
        <v>1314</v>
      </c>
      <c r="C2841" s="168" t="s">
        <v>1583</v>
      </c>
      <c r="D2841" s="168" t="s">
        <v>1639</v>
      </c>
      <c r="E2841" s="183" t="s">
        <v>1639</v>
      </c>
      <c r="F2841" s="168" t="s">
        <v>1116</v>
      </c>
      <c r="G2841" s="183" t="s">
        <v>1158</v>
      </c>
      <c r="H2841" s="168" t="s">
        <v>1117</v>
      </c>
      <c r="I2841" s="168" t="s">
        <v>1118</v>
      </c>
      <c r="J2841" s="184">
        <v>37640000</v>
      </c>
      <c r="K2841" s="185"/>
      <c r="L2841" s="168"/>
      <c r="M2841" s="185">
        <v>0</v>
      </c>
      <c r="N2841" s="168" t="s">
        <v>1298</v>
      </c>
      <c r="O2841" s="168" t="s">
        <v>1183</v>
      </c>
      <c r="P2841" s="168" t="s">
        <v>1640</v>
      </c>
      <c r="Q2841" s="168"/>
      <c r="R2841" s="168"/>
      <c r="S2841" s="168" t="s">
        <v>1430</v>
      </c>
      <c r="T2841" s="168" t="s">
        <v>1641</v>
      </c>
      <c r="U2841" s="168" t="s">
        <v>1215</v>
      </c>
      <c r="V2841" s="168" t="s">
        <v>1642</v>
      </c>
      <c r="W2841" s="168" t="s">
        <v>1165</v>
      </c>
      <c r="X2841" s="183" t="s">
        <v>1160</v>
      </c>
      <c r="Y2841" s="168" t="s">
        <v>55</v>
      </c>
      <c r="Z2841" s="170">
        <v>2017011000179</v>
      </c>
      <c r="AA2841" s="170" t="s">
        <v>1238</v>
      </c>
      <c r="AB2841" s="169" t="s">
        <v>1179</v>
      </c>
      <c r="AC2841" s="169" t="s">
        <v>1180</v>
      </c>
      <c r="AD2841" s="170">
        <v>3202008</v>
      </c>
      <c r="AE2841" s="169" t="s">
        <v>1181</v>
      </c>
      <c r="AF2841" s="169" t="s">
        <v>1186</v>
      </c>
      <c r="AG2841" s="168" t="s">
        <v>1128</v>
      </c>
      <c r="AH2841" s="192"/>
    </row>
    <row r="2842" spans="1:34" ht="98.25" customHeight="1" x14ac:dyDescent="0.25">
      <c r="A2842" s="192"/>
      <c r="B2842" s="168" t="s">
        <v>1314</v>
      </c>
      <c r="C2842" s="168" t="s">
        <v>1583</v>
      </c>
      <c r="D2842" s="168" t="s">
        <v>1639</v>
      </c>
      <c r="E2842" s="183" t="s">
        <v>1639</v>
      </c>
      <c r="F2842" s="168" t="s">
        <v>1152</v>
      </c>
      <c r="G2842" s="183" t="s">
        <v>1158</v>
      </c>
      <c r="H2842" s="168" t="s">
        <v>1117</v>
      </c>
      <c r="I2842" s="168" t="s">
        <v>1118</v>
      </c>
      <c r="J2842" s="184">
        <v>4900000</v>
      </c>
      <c r="K2842" s="185"/>
      <c r="L2842" s="168"/>
      <c r="M2842" s="185">
        <v>0</v>
      </c>
      <c r="N2842" s="168" t="s">
        <v>1298</v>
      </c>
      <c r="O2842" s="168" t="s">
        <v>1183</v>
      </c>
      <c r="P2842" s="168" t="s">
        <v>1640</v>
      </c>
      <c r="Q2842" s="168"/>
      <c r="R2842" s="168"/>
      <c r="S2842" s="168" t="s">
        <v>1430</v>
      </c>
      <c r="T2842" s="168" t="s">
        <v>1641</v>
      </c>
      <c r="U2842" s="168" t="s">
        <v>1215</v>
      </c>
      <c r="V2842" s="168" t="s">
        <v>1642</v>
      </c>
      <c r="W2842" s="168" t="s">
        <v>1165</v>
      </c>
      <c r="X2842" s="183" t="s">
        <v>1160</v>
      </c>
      <c r="Y2842" s="168" t="s">
        <v>55</v>
      </c>
      <c r="Z2842" s="170">
        <v>2017011000179</v>
      </c>
      <c r="AA2842" s="170" t="s">
        <v>1238</v>
      </c>
      <c r="AB2842" s="169" t="s">
        <v>1179</v>
      </c>
      <c r="AC2842" s="169" t="s">
        <v>1180</v>
      </c>
      <c r="AD2842" s="170">
        <v>3202008</v>
      </c>
      <c r="AE2842" s="169" t="s">
        <v>1181</v>
      </c>
      <c r="AF2842" s="169" t="s">
        <v>1186</v>
      </c>
      <c r="AG2842" s="168" t="s">
        <v>1126</v>
      </c>
      <c r="AH2842" s="192"/>
    </row>
    <row r="2843" spans="1:34" ht="98.25" customHeight="1" x14ac:dyDescent="0.25">
      <c r="A2843" s="192"/>
      <c r="B2843" s="168" t="s">
        <v>1314</v>
      </c>
      <c r="C2843" s="168" t="s">
        <v>1583</v>
      </c>
      <c r="D2843" s="168" t="s">
        <v>1639</v>
      </c>
      <c r="E2843" s="183" t="s">
        <v>1639</v>
      </c>
      <c r="F2843" s="168" t="s">
        <v>1223</v>
      </c>
      <c r="G2843" s="183" t="s">
        <v>1312</v>
      </c>
      <c r="H2843" s="168" t="s">
        <v>1117</v>
      </c>
      <c r="I2843" s="168" t="s">
        <v>1118</v>
      </c>
      <c r="J2843" s="184">
        <v>0</v>
      </c>
      <c r="K2843" s="185"/>
      <c r="L2843" s="168"/>
      <c r="M2843" s="185">
        <v>0</v>
      </c>
      <c r="N2843" s="168" t="s">
        <v>1298</v>
      </c>
      <c r="O2843" s="168" t="s">
        <v>1183</v>
      </c>
      <c r="P2843" s="168" t="s">
        <v>1640</v>
      </c>
      <c r="Q2843" s="168"/>
      <c r="R2843" s="168"/>
      <c r="S2843" s="168" t="s">
        <v>1430</v>
      </c>
      <c r="T2843" s="168" t="s">
        <v>1641</v>
      </c>
      <c r="U2843" s="168" t="s">
        <v>1215</v>
      </c>
      <c r="V2843" s="168" t="s">
        <v>1642</v>
      </c>
      <c r="W2843" s="168" t="s">
        <v>1165</v>
      </c>
      <c r="X2843" s="183" t="s">
        <v>1160</v>
      </c>
      <c r="Y2843" s="168" t="s">
        <v>55</v>
      </c>
      <c r="Z2843" s="170">
        <v>2017011000179</v>
      </c>
      <c r="AA2843" s="170" t="s">
        <v>1238</v>
      </c>
      <c r="AB2843" s="169" t="s">
        <v>1179</v>
      </c>
      <c r="AC2843" s="169" t="s">
        <v>1180</v>
      </c>
      <c r="AD2843" s="170">
        <v>3202008</v>
      </c>
      <c r="AE2843" s="169" t="s">
        <v>1181</v>
      </c>
      <c r="AF2843" s="169" t="s">
        <v>1286</v>
      </c>
      <c r="AG2843" s="168" t="s">
        <v>1192</v>
      </c>
      <c r="AH2843" s="192"/>
    </row>
    <row r="2844" spans="1:34" ht="98.25" customHeight="1" x14ac:dyDescent="0.25">
      <c r="A2844" s="192"/>
      <c r="B2844" s="168" t="s">
        <v>1314</v>
      </c>
      <c r="C2844" s="168" t="s">
        <v>1583</v>
      </c>
      <c r="D2844" s="168" t="s">
        <v>1639</v>
      </c>
      <c r="E2844" s="183" t="s">
        <v>1639</v>
      </c>
      <c r="F2844" s="168" t="s">
        <v>1223</v>
      </c>
      <c r="G2844" s="183" t="s">
        <v>1312</v>
      </c>
      <c r="H2844" s="168" t="s">
        <v>1117</v>
      </c>
      <c r="I2844" s="168" t="s">
        <v>1118</v>
      </c>
      <c r="J2844" s="184">
        <v>0</v>
      </c>
      <c r="K2844" s="185"/>
      <c r="L2844" s="168"/>
      <c r="M2844" s="185">
        <v>0</v>
      </c>
      <c r="N2844" s="168" t="s">
        <v>1298</v>
      </c>
      <c r="O2844" s="168" t="s">
        <v>1183</v>
      </c>
      <c r="P2844" s="168" t="s">
        <v>1640</v>
      </c>
      <c r="Q2844" s="168"/>
      <c r="R2844" s="168"/>
      <c r="S2844" s="168" t="s">
        <v>1430</v>
      </c>
      <c r="T2844" s="168" t="s">
        <v>1641</v>
      </c>
      <c r="U2844" s="168" t="s">
        <v>1215</v>
      </c>
      <c r="V2844" s="168" t="s">
        <v>1642</v>
      </c>
      <c r="W2844" s="168" t="s">
        <v>1165</v>
      </c>
      <c r="X2844" s="183" t="s">
        <v>1160</v>
      </c>
      <c r="Y2844" s="168" t="s">
        <v>55</v>
      </c>
      <c r="Z2844" s="170">
        <v>2017011000179</v>
      </c>
      <c r="AA2844" s="170" t="s">
        <v>1238</v>
      </c>
      <c r="AB2844" s="169" t="s">
        <v>1179</v>
      </c>
      <c r="AC2844" s="169" t="s">
        <v>1180</v>
      </c>
      <c r="AD2844" s="170">
        <v>3202008</v>
      </c>
      <c r="AE2844" s="169" t="s">
        <v>1181</v>
      </c>
      <c r="AF2844" s="169" t="s">
        <v>1186</v>
      </c>
      <c r="AG2844" s="168" t="s">
        <v>1128</v>
      </c>
      <c r="AH2844" s="192"/>
    </row>
    <row r="2845" spans="1:34" ht="98.25" customHeight="1" x14ac:dyDescent="0.25">
      <c r="A2845" s="192"/>
      <c r="B2845" s="168" t="s">
        <v>1314</v>
      </c>
      <c r="C2845" s="168" t="s">
        <v>1583</v>
      </c>
      <c r="D2845" s="168" t="s">
        <v>1639</v>
      </c>
      <c r="E2845" s="183" t="s">
        <v>1639</v>
      </c>
      <c r="F2845" s="168" t="s">
        <v>1223</v>
      </c>
      <c r="G2845" s="183" t="s">
        <v>1312</v>
      </c>
      <c r="H2845" s="168" t="s">
        <v>1117</v>
      </c>
      <c r="I2845" s="168" t="s">
        <v>1118</v>
      </c>
      <c r="J2845" s="184">
        <v>10000000</v>
      </c>
      <c r="K2845" s="185"/>
      <c r="L2845" s="168"/>
      <c r="M2845" s="185"/>
      <c r="N2845" s="168"/>
      <c r="O2845" s="168"/>
      <c r="P2845" s="168"/>
      <c r="Q2845" s="168"/>
      <c r="R2845" s="168"/>
      <c r="S2845" s="168"/>
      <c r="T2845" s="168"/>
      <c r="U2845" s="168"/>
      <c r="V2845" s="168"/>
      <c r="W2845" s="168" t="s">
        <v>1165</v>
      </c>
      <c r="X2845" s="183" t="s">
        <v>1160</v>
      </c>
      <c r="Y2845" s="168" t="s">
        <v>55</v>
      </c>
      <c r="Z2845" s="170">
        <v>2017011000179</v>
      </c>
      <c r="AA2845" s="170" t="s">
        <v>1238</v>
      </c>
      <c r="AB2845" s="169" t="s">
        <v>1179</v>
      </c>
      <c r="AC2845" s="169" t="s">
        <v>1180</v>
      </c>
      <c r="AD2845" s="170">
        <v>3202008</v>
      </c>
      <c r="AE2845" s="169" t="s">
        <v>1181</v>
      </c>
      <c r="AF2845" s="169" t="s">
        <v>1286</v>
      </c>
      <c r="AG2845" s="168" t="s">
        <v>1126</v>
      </c>
      <c r="AH2845" s="192"/>
    </row>
    <row r="2846" spans="1:34" ht="98.25" customHeight="1" x14ac:dyDescent="0.25">
      <c r="A2846" s="192"/>
      <c r="B2846" s="168" t="s">
        <v>1314</v>
      </c>
      <c r="C2846" s="168" t="s">
        <v>1583</v>
      </c>
      <c r="D2846" s="168" t="s">
        <v>1639</v>
      </c>
      <c r="E2846" s="183" t="s">
        <v>1639</v>
      </c>
      <c r="F2846" s="168" t="s">
        <v>1393</v>
      </c>
      <c r="G2846" s="183" t="s">
        <v>1312</v>
      </c>
      <c r="H2846" s="168" t="s">
        <v>1117</v>
      </c>
      <c r="I2846" s="168" t="s">
        <v>1118</v>
      </c>
      <c r="J2846" s="184">
        <v>28119999.996666666</v>
      </c>
      <c r="K2846" s="185"/>
      <c r="L2846" s="168"/>
      <c r="M2846" s="185">
        <v>0</v>
      </c>
      <c r="N2846" s="168" t="s">
        <v>1298</v>
      </c>
      <c r="O2846" s="168" t="s">
        <v>1183</v>
      </c>
      <c r="P2846" s="168" t="s">
        <v>1640</v>
      </c>
      <c r="Q2846" s="168"/>
      <c r="R2846" s="168"/>
      <c r="S2846" s="168" t="s">
        <v>1430</v>
      </c>
      <c r="T2846" s="168" t="s">
        <v>1641</v>
      </c>
      <c r="U2846" s="168" t="s">
        <v>1215</v>
      </c>
      <c r="V2846" s="168" t="s">
        <v>1642</v>
      </c>
      <c r="W2846" s="168" t="s">
        <v>1165</v>
      </c>
      <c r="X2846" s="183" t="s">
        <v>1160</v>
      </c>
      <c r="Y2846" s="168" t="s">
        <v>55</v>
      </c>
      <c r="Z2846" s="170">
        <v>2017011000179</v>
      </c>
      <c r="AA2846" s="170" t="s">
        <v>1238</v>
      </c>
      <c r="AB2846" s="169" t="s">
        <v>1179</v>
      </c>
      <c r="AC2846" s="169" t="s">
        <v>1180</v>
      </c>
      <c r="AD2846" s="170">
        <v>3202008</v>
      </c>
      <c r="AE2846" s="169" t="s">
        <v>1181</v>
      </c>
      <c r="AF2846" s="169" t="s">
        <v>1286</v>
      </c>
      <c r="AG2846" s="168" t="s">
        <v>1151</v>
      </c>
      <c r="AH2846" s="192"/>
    </row>
    <row r="2847" spans="1:34" ht="98.25" customHeight="1" x14ac:dyDescent="0.25">
      <c r="A2847" s="192"/>
      <c r="B2847" s="168" t="s">
        <v>1420</v>
      </c>
      <c r="C2847" s="168" t="s">
        <v>1583</v>
      </c>
      <c r="D2847" s="168" t="s">
        <v>1639</v>
      </c>
      <c r="E2847" s="183" t="s">
        <v>1639</v>
      </c>
      <c r="F2847" s="168" t="s">
        <v>1152</v>
      </c>
      <c r="G2847" s="183" t="s">
        <v>1158</v>
      </c>
      <c r="H2847" s="168" t="s">
        <v>1320</v>
      </c>
      <c r="I2847" s="168" t="s">
        <v>1118</v>
      </c>
      <c r="J2847" s="186">
        <v>4966535</v>
      </c>
      <c r="K2847" s="185"/>
      <c r="L2847" s="168" t="s">
        <v>61</v>
      </c>
      <c r="M2847" s="185"/>
      <c r="N2847" s="168" t="s">
        <v>61</v>
      </c>
      <c r="O2847" s="168"/>
      <c r="P2847" s="168"/>
      <c r="Q2847" s="168"/>
      <c r="R2847" s="168"/>
      <c r="S2847" s="168"/>
      <c r="T2847" s="168"/>
      <c r="U2847" s="168"/>
      <c r="V2847" s="168"/>
      <c r="W2847" s="168" t="s">
        <v>1165</v>
      </c>
      <c r="X2847" s="183" t="s">
        <v>1160</v>
      </c>
      <c r="Y2847" s="168" t="s">
        <v>55</v>
      </c>
      <c r="Z2847" s="170">
        <v>2017011000179</v>
      </c>
      <c r="AA2847" s="170" t="s">
        <v>1238</v>
      </c>
      <c r="AB2847" s="169" t="s">
        <v>1166</v>
      </c>
      <c r="AC2847" s="169" t="s">
        <v>1167</v>
      </c>
      <c r="AD2847" s="170">
        <v>3202032</v>
      </c>
      <c r="AE2847" s="169" t="s">
        <v>1217</v>
      </c>
      <c r="AF2847" s="169" t="s">
        <v>1289</v>
      </c>
      <c r="AG2847" s="168" t="s">
        <v>1192</v>
      </c>
      <c r="AH2847" s="192"/>
    </row>
    <row r="2848" spans="1:34" ht="98.25" customHeight="1" x14ac:dyDescent="0.25">
      <c r="A2848" s="192"/>
      <c r="B2848" s="168" t="s">
        <v>1420</v>
      </c>
      <c r="C2848" s="168" t="s">
        <v>1583</v>
      </c>
      <c r="D2848" s="168" t="s">
        <v>1639</v>
      </c>
      <c r="E2848" s="183" t="s">
        <v>1639</v>
      </c>
      <c r="F2848" s="168" t="s">
        <v>1152</v>
      </c>
      <c r="G2848" s="183" t="s">
        <v>1158</v>
      </c>
      <c r="H2848" s="168" t="s">
        <v>1320</v>
      </c>
      <c r="I2848" s="168" t="s">
        <v>1118</v>
      </c>
      <c r="J2848" s="186">
        <v>7500000</v>
      </c>
      <c r="K2848" s="185"/>
      <c r="L2848" s="168" t="s">
        <v>61</v>
      </c>
      <c r="M2848" s="185"/>
      <c r="N2848" s="168" t="s">
        <v>61</v>
      </c>
      <c r="O2848" s="168"/>
      <c r="P2848" s="168"/>
      <c r="Q2848" s="168"/>
      <c r="R2848" s="168"/>
      <c r="S2848" s="168"/>
      <c r="T2848" s="168"/>
      <c r="U2848" s="168"/>
      <c r="V2848" s="168"/>
      <c r="W2848" s="168" t="s">
        <v>1165</v>
      </c>
      <c r="X2848" s="183" t="s">
        <v>1160</v>
      </c>
      <c r="Y2848" s="168" t="s">
        <v>55</v>
      </c>
      <c r="Z2848" s="170">
        <v>2017011000179</v>
      </c>
      <c r="AA2848" s="170" t="s">
        <v>1238</v>
      </c>
      <c r="AB2848" s="169" t="s">
        <v>1166</v>
      </c>
      <c r="AC2848" s="169" t="s">
        <v>1167</v>
      </c>
      <c r="AD2848" s="170">
        <v>3202032</v>
      </c>
      <c r="AE2848" s="169" t="s">
        <v>1217</v>
      </c>
      <c r="AF2848" s="169" t="s">
        <v>1289</v>
      </c>
      <c r="AG2848" s="168" t="s">
        <v>1192</v>
      </c>
      <c r="AH2848" s="192"/>
    </row>
    <row r="2849" spans="1:34" ht="98.25" customHeight="1" x14ac:dyDescent="0.25">
      <c r="A2849" s="192"/>
      <c r="B2849" s="168" t="s">
        <v>1420</v>
      </c>
      <c r="C2849" s="168" t="s">
        <v>1583</v>
      </c>
      <c r="D2849" s="168" t="s">
        <v>1639</v>
      </c>
      <c r="E2849" s="183" t="s">
        <v>1639</v>
      </c>
      <c r="F2849" s="168" t="s">
        <v>1152</v>
      </c>
      <c r="G2849" s="183" t="s">
        <v>1158</v>
      </c>
      <c r="H2849" s="168" t="s">
        <v>1320</v>
      </c>
      <c r="I2849" s="168" t="s">
        <v>1118</v>
      </c>
      <c r="J2849" s="186">
        <v>10000000</v>
      </c>
      <c r="K2849" s="185"/>
      <c r="L2849" s="168" t="s">
        <v>61</v>
      </c>
      <c r="M2849" s="185"/>
      <c r="N2849" s="168" t="s">
        <v>61</v>
      </c>
      <c r="O2849" s="168"/>
      <c r="P2849" s="168"/>
      <c r="Q2849" s="168"/>
      <c r="R2849" s="168"/>
      <c r="S2849" s="168"/>
      <c r="T2849" s="168"/>
      <c r="U2849" s="168"/>
      <c r="V2849" s="168"/>
      <c r="W2849" s="168" t="s">
        <v>1165</v>
      </c>
      <c r="X2849" s="183" t="s">
        <v>1160</v>
      </c>
      <c r="Y2849" s="168" t="s">
        <v>55</v>
      </c>
      <c r="Z2849" s="170">
        <v>2017011000179</v>
      </c>
      <c r="AA2849" s="170" t="s">
        <v>1238</v>
      </c>
      <c r="AB2849" s="169" t="s">
        <v>1166</v>
      </c>
      <c r="AC2849" s="169" t="s">
        <v>1167</v>
      </c>
      <c r="AD2849" s="170">
        <v>3202032</v>
      </c>
      <c r="AE2849" s="169" t="s">
        <v>1217</v>
      </c>
      <c r="AF2849" s="169" t="s">
        <v>1289</v>
      </c>
      <c r="AG2849" s="168" t="s">
        <v>1126</v>
      </c>
      <c r="AH2849" s="192"/>
    </row>
    <row r="2850" spans="1:34" ht="98.25" customHeight="1" x14ac:dyDescent="0.25">
      <c r="A2850" s="192"/>
      <c r="B2850" s="168" t="s">
        <v>1420</v>
      </c>
      <c r="C2850" s="168" t="s">
        <v>1583</v>
      </c>
      <c r="D2850" s="168" t="s">
        <v>1639</v>
      </c>
      <c r="E2850" s="183" t="s">
        <v>1639</v>
      </c>
      <c r="F2850" s="168" t="s">
        <v>1152</v>
      </c>
      <c r="G2850" s="183" t="s">
        <v>1158</v>
      </c>
      <c r="H2850" s="168" t="s">
        <v>1320</v>
      </c>
      <c r="I2850" s="168" t="s">
        <v>1118</v>
      </c>
      <c r="J2850" s="186">
        <v>30000000</v>
      </c>
      <c r="K2850" s="185"/>
      <c r="L2850" s="168" t="s">
        <v>61</v>
      </c>
      <c r="M2850" s="185"/>
      <c r="N2850" s="168" t="s">
        <v>61</v>
      </c>
      <c r="O2850" s="168"/>
      <c r="P2850" s="168"/>
      <c r="Q2850" s="168"/>
      <c r="R2850" s="168"/>
      <c r="S2850" s="168"/>
      <c r="T2850" s="168"/>
      <c r="U2850" s="168"/>
      <c r="V2850" s="168"/>
      <c r="W2850" s="168" t="s">
        <v>1165</v>
      </c>
      <c r="X2850" s="183" t="s">
        <v>1160</v>
      </c>
      <c r="Y2850" s="168" t="s">
        <v>55</v>
      </c>
      <c r="Z2850" s="170">
        <v>2017011000179</v>
      </c>
      <c r="AA2850" s="170" t="s">
        <v>1238</v>
      </c>
      <c r="AB2850" s="169" t="s">
        <v>1224</v>
      </c>
      <c r="AC2850" s="169" t="s">
        <v>1275</v>
      </c>
      <c r="AD2850" s="170">
        <v>3202014</v>
      </c>
      <c r="AE2850" s="169" t="s">
        <v>1278</v>
      </c>
      <c r="AF2850" s="169" t="s">
        <v>1279</v>
      </c>
      <c r="AG2850" s="168" t="s">
        <v>1192</v>
      </c>
      <c r="AH2850" s="192"/>
    </row>
    <row r="2851" spans="1:34" ht="98.25" customHeight="1" x14ac:dyDescent="0.25">
      <c r="A2851" s="192"/>
      <c r="B2851" s="168" t="s">
        <v>1420</v>
      </c>
      <c r="C2851" s="168" t="s">
        <v>1583</v>
      </c>
      <c r="D2851" s="168" t="s">
        <v>1639</v>
      </c>
      <c r="E2851" s="183" t="s">
        <v>1639</v>
      </c>
      <c r="F2851" s="168" t="s">
        <v>1152</v>
      </c>
      <c r="G2851" s="183" t="s">
        <v>1158</v>
      </c>
      <c r="H2851" s="168" t="s">
        <v>1320</v>
      </c>
      <c r="I2851" s="168" t="s">
        <v>1118</v>
      </c>
      <c r="J2851" s="186">
        <v>2791888</v>
      </c>
      <c r="K2851" s="185"/>
      <c r="L2851" s="168" t="s">
        <v>61</v>
      </c>
      <c r="M2851" s="185"/>
      <c r="N2851" s="168" t="s">
        <v>61</v>
      </c>
      <c r="O2851" s="168"/>
      <c r="P2851" s="168"/>
      <c r="Q2851" s="168"/>
      <c r="R2851" s="168"/>
      <c r="S2851" s="168"/>
      <c r="T2851" s="168"/>
      <c r="U2851" s="168"/>
      <c r="V2851" s="168"/>
      <c r="W2851" s="168" t="s">
        <v>1165</v>
      </c>
      <c r="X2851" s="183" t="s">
        <v>1160</v>
      </c>
      <c r="Y2851" s="168" t="s">
        <v>55</v>
      </c>
      <c r="Z2851" s="170">
        <v>2017011000179</v>
      </c>
      <c r="AA2851" s="170" t="s">
        <v>1238</v>
      </c>
      <c r="AB2851" s="169" t="s">
        <v>1166</v>
      </c>
      <c r="AC2851" s="169" t="s">
        <v>1167</v>
      </c>
      <c r="AD2851" s="170">
        <v>3202032</v>
      </c>
      <c r="AE2851" s="169" t="s">
        <v>1217</v>
      </c>
      <c r="AF2851" s="169" t="s">
        <v>1289</v>
      </c>
      <c r="AG2851" s="168" t="s">
        <v>1192</v>
      </c>
      <c r="AH2851" s="192"/>
    </row>
    <row r="2852" spans="1:34" ht="98.25" customHeight="1" x14ac:dyDescent="0.25">
      <c r="A2852" s="192"/>
      <c r="B2852" s="168" t="s">
        <v>1420</v>
      </c>
      <c r="C2852" s="168" t="s">
        <v>1583</v>
      </c>
      <c r="D2852" s="168" t="s">
        <v>1639</v>
      </c>
      <c r="E2852" s="183" t="s">
        <v>1639</v>
      </c>
      <c r="F2852" s="168" t="s">
        <v>1152</v>
      </c>
      <c r="G2852" s="183" t="s">
        <v>1158</v>
      </c>
      <c r="H2852" s="168" t="s">
        <v>1320</v>
      </c>
      <c r="I2852" s="168" t="s">
        <v>1118</v>
      </c>
      <c r="J2852" s="186">
        <v>0</v>
      </c>
      <c r="K2852" s="185"/>
      <c r="L2852" s="168" t="s">
        <v>61</v>
      </c>
      <c r="M2852" s="185"/>
      <c r="N2852" s="168" t="s">
        <v>61</v>
      </c>
      <c r="O2852" s="168"/>
      <c r="P2852" s="168"/>
      <c r="Q2852" s="168"/>
      <c r="R2852" s="168"/>
      <c r="S2852" s="168"/>
      <c r="T2852" s="168"/>
      <c r="U2852" s="168"/>
      <c r="V2852" s="168"/>
      <c r="W2852" s="168" t="s">
        <v>1165</v>
      </c>
      <c r="X2852" s="183" t="s">
        <v>1160</v>
      </c>
      <c r="Y2852" s="168" t="s">
        <v>55</v>
      </c>
      <c r="Z2852" s="170">
        <v>2017011000179</v>
      </c>
      <c r="AA2852" s="170" t="s">
        <v>1238</v>
      </c>
      <c r="AB2852" s="169" t="s">
        <v>1166</v>
      </c>
      <c r="AC2852" s="169" t="s">
        <v>1167</v>
      </c>
      <c r="AD2852" s="170">
        <v>3202032</v>
      </c>
      <c r="AE2852" s="169" t="s">
        <v>1217</v>
      </c>
      <c r="AF2852" s="169" t="s">
        <v>1289</v>
      </c>
      <c r="AG2852" s="168" t="s">
        <v>1126</v>
      </c>
      <c r="AH2852" s="192"/>
    </row>
    <row r="2853" spans="1:34" ht="98.25" customHeight="1" x14ac:dyDescent="0.25">
      <c r="A2853" s="192"/>
      <c r="B2853" s="168" t="s">
        <v>1420</v>
      </c>
      <c r="C2853" s="168" t="s">
        <v>1583</v>
      </c>
      <c r="D2853" s="168" t="s">
        <v>1639</v>
      </c>
      <c r="E2853" s="183" t="s">
        <v>1639</v>
      </c>
      <c r="F2853" s="168" t="s">
        <v>1152</v>
      </c>
      <c r="G2853" s="183" t="s">
        <v>1158</v>
      </c>
      <c r="H2853" s="168" t="s">
        <v>1320</v>
      </c>
      <c r="I2853" s="168" t="s">
        <v>1118</v>
      </c>
      <c r="J2853" s="186">
        <v>30000000</v>
      </c>
      <c r="K2853" s="185"/>
      <c r="L2853" s="168"/>
      <c r="M2853" s="185"/>
      <c r="N2853" s="168"/>
      <c r="O2853" s="168"/>
      <c r="P2853" s="168"/>
      <c r="Q2853" s="168"/>
      <c r="R2853" s="168"/>
      <c r="S2853" s="168"/>
      <c r="T2853" s="168"/>
      <c r="U2853" s="168"/>
      <c r="V2853" s="168"/>
      <c r="W2853" s="168" t="s">
        <v>1165</v>
      </c>
      <c r="X2853" s="183" t="s">
        <v>1160</v>
      </c>
      <c r="Y2853" s="168" t="s">
        <v>55</v>
      </c>
      <c r="Z2853" s="170">
        <v>2017011000179</v>
      </c>
      <c r="AA2853" s="170" t="s">
        <v>1238</v>
      </c>
      <c r="AB2853" s="169" t="s">
        <v>1179</v>
      </c>
      <c r="AC2853" s="169" t="s">
        <v>1235</v>
      </c>
      <c r="AD2853" s="170">
        <v>3202036</v>
      </c>
      <c r="AE2853" s="169" t="s">
        <v>1236</v>
      </c>
      <c r="AF2853" s="169" t="s">
        <v>1237</v>
      </c>
      <c r="AG2853" s="168" t="s">
        <v>1192</v>
      </c>
      <c r="AH2853" s="192"/>
    </row>
    <row r="2854" spans="1:34" ht="98.25" customHeight="1" x14ac:dyDescent="0.25">
      <c r="A2854" s="192"/>
      <c r="B2854" s="168" t="s">
        <v>1420</v>
      </c>
      <c r="C2854" s="168" t="s">
        <v>1583</v>
      </c>
      <c r="D2854" s="168" t="s">
        <v>1639</v>
      </c>
      <c r="E2854" s="183" t="s">
        <v>1639</v>
      </c>
      <c r="F2854" s="168" t="s">
        <v>1152</v>
      </c>
      <c r="G2854" s="183" t="s">
        <v>1158</v>
      </c>
      <c r="H2854" s="168" t="s">
        <v>1117</v>
      </c>
      <c r="I2854" s="168" t="s">
        <v>1118</v>
      </c>
      <c r="J2854" s="186">
        <v>3764000</v>
      </c>
      <c r="K2854" s="185"/>
      <c r="L2854" s="168"/>
      <c r="M2854" s="185"/>
      <c r="N2854" s="168"/>
      <c r="O2854" s="168" t="s">
        <v>1183</v>
      </c>
      <c r="P2854" s="168" t="s">
        <v>1640</v>
      </c>
      <c r="Q2854" s="168"/>
      <c r="R2854" s="168"/>
      <c r="S2854" s="168" t="s">
        <v>1430</v>
      </c>
      <c r="T2854" s="168" t="s">
        <v>1641</v>
      </c>
      <c r="U2854" s="168" t="s">
        <v>1215</v>
      </c>
      <c r="V2854" s="168" t="s">
        <v>1642</v>
      </c>
      <c r="W2854" s="168" t="s">
        <v>1165</v>
      </c>
      <c r="X2854" s="183" t="s">
        <v>1160</v>
      </c>
      <c r="Y2854" s="168" t="s">
        <v>55</v>
      </c>
      <c r="Z2854" s="170">
        <v>2017011000179</v>
      </c>
      <c r="AA2854" s="170" t="s">
        <v>1238</v>
      </c>
      <c r="AB2854" s="169" t="s">
        <v>1224</v>
      </c>
      <c r="AC2854" s="169" t="s">
        <v>1280</v>
      </c>
      <c r="AD2854" s="170">
        <v>3202004</v>
      </c>
      <c r="AE2854" s="169" t="s">
        <v>1281</v>
      </c>
      <c r="AF2854" s="169" t="s">
        <v>1282</v>
      </c>
      <c r="AG2854" s="168" t="s">
        <v>1128</v>
      </c>
      <c r="AH2854" s="192"/>
    </row>
    <row r="2855" spans="1:34" ht="98.25" customHeight="1" x14ac:dyDescent="0.25">
      <c r="A2855" s="192"/>
      <c r="B2855" s="168" t="s">
        <v>1420</v>
      </c>
      <c r="C2855" s="168" t="s">
        <v>1583</v>
      </c>
      <c r="D2855" s="168" t="s">
        <v>1639</v>
      </c>
      <c r="E2855" s="183" t="s">
        <v>1639</v>
      </c>
      <c r="F2855" s="168" t="s">
        <v>1152</v>
      </c>
      <c r="G2855" s="183" t="s">
        <v>1158</v>
      </c>
      <c r="H2855" s="168" t="s">
        <v>1117</v>
      </c>
      <c r="I2855" s="168" t="s">
        <v>1118</v>
      </c>
      <c r="J2855" s="186">
        <v>3764000</v>
      </c>
      <c r="K2855" s="185"/>
      <c r="L2855" s="168"/>
      <c r="M2855" s="185"/>
      <c r="N2855" s="168"/>
      <c r="O2855" s="168" t="s">
        <v>1183</v>
      </c>
      <c r="P2855" s="168" t="s">
        <v>1640</v>
      </c>
      <c r="Q2855" s="168"/>
      <c r="R2855" s="168"/>
      <c r="S2855" s="168" t="s">
        <v>1430</v>
      </c>
      <c r="T2855" s="168" t="s">
        <v>1641</v>
      </c>
      <c r="U2855" s="168" t="s">
        <v>1215</v>
      </c>
      <c r="V2855" s="168" t="s">
        <v>1642</v>
      </c>
      <c r="W2855" s="168" t="s">
        <v>1165</v>
      </c>
      <c r="X2855" s="183" t="s">
        <v>1160</v>
      </c>
      <c r="Y2855" s="168" t="s">
        <v>55</v>
      </c>
      <c r="Z2855" s="170">
        <v>2017011000179</v>
      </c>
      <c r="AA2855" s="170" t="s">
        <v>1238</v>
      </c>
      <c r="AB2855" s="169" t="s">
        <v>1179</v>
      </c>
      <c r="AC2855" s="169" t="s">
        <v>1180</v>
      </c>
      <c r="AD2855" s="170">
        <v>3202008</v>
      </c>
      <c r="AE2855" s="169" t="s">
        <v>1181</v>
      </c>
      <c r="AF2855" s="169" t="s">
        <v>1186</v>
      </c>
      <c r="AG2855" s="168" t="s">
        <v>1128</v>
      </c>
      <c r="AH2855" s="192"/>
    </row>
    <row r="2856" spans="1:34" ht="98.25" customHeight="1" x14ac:dyDescent="0.25">
      <c r="A2856" s="192"/>
      <c r="B2856" s="168" t="s">
        <v>1420</v>
      </c>
      <c r="C2856" s="168" t="s">
        <v>1583</v>
      </c>
      <c r="D2856" s="168" t="s">
        <v>1639</v>
      </c>
      <c r="E2856" s="183" t="s">
        <v>1639</v>
      </c>
      <c r="F2856" s="168" t="s">
        <v>1116</v>
      </c>
      <c r="G2856" s="183" t="s">
        <v>1158</v>
      </c>
      <c r="H2856" s="168" t="s">
        <v>1117</v>
      </c>
      <c r="I2856" s="168" t="s">
        <v>1118</v>
      </c>
      <c r="J2856" s="186">
        <v>2824000</v>
      </c>
      <c r="K2856" s="185"/>
      <c r="L2856" s="168"/>
      <c r="M2856" s="185"/>
      <c r="N2856" s="168"/>
      <c r="O2856" s="168" t="s">
        <v>1183</v>
      </c>
      <c r="P2856" s="168" t="s">
        <v>1640</v>
      </c>
      <c r="Q2856" s="168"/>
      <c r="R2856" s="168"/>
      <c r="S2856" s="168" t="s">
        <v>1430</v>
      </c>
      <c r="T2856" s="168" t="s">
        <v>1641</v>
      </c>
      <c r="U2856" s="168" t="s">
        <v>1215</v>
      </c>
      <c r="V2856" s="168" t="s">
        <v>1642</v>
      </c>
      <c r="W2856" s="168" t="s">
        <v>1165</v>
      </c>
      <c r="X2856" s="183" t="s">
        <v>1160</v>
      </c>
      <c r="Y2856" s="168" t="s">
        <v>55</v>
      </c>
      <c r="Z2856" s="170">
        <v>2017011000179</v>
      </c>
      <c r="AA2856" s="170" t="s">
        <v>1238</v>
      </c>
      <c r="AB2856" s="169" t="s">
        <v>1166</v>
      </c>
      <c r="AC2856" s="169" t="s">
        <v>1167</v>
      </c>
      <c r="AD2856" s="170">
        <v>3202032</v>
      </c>
      <c r="AE2856" s="169" t="s">
        <v>1217</v>
      </c>
      <c r="AF2856" s="169" t="s">
        <v>1289</v>
      </c>
      <c r="AG2856" s="168" t="s">
        <v>1151</v>
      </c>
      <c r="AH2856" s="192"/>
    </row>
    <row r="2857" spans="1:34" ht="98.25" customHeight="1" x14ac:dyDescent="0.25">
      <c r="A2857" s="192"/>
      <c r="B2857" s="168" t="s">
        <v>1314</v>
      </c>
      <c r="C2857" s="168" t="s">
        <v>1583</v>
      </c>
      <c r="D2857" s="168" t="s">
        <v>1639</v>
      </c>
      <c r="E2857" s="183" t="s">
        <v>1639</v>
      </c>
      <c r="F2857" s="168" t="s">
        <v>1116</v>
      </c>
      <c r="G2857" s="183" t="s">
        <v>1158</v>
      </c>
      <c r="H2857" s="168" t="s">
        <v>1117</v>
      </c>
      <c r="I2857" s="168" t="s">
        <v>1118</v>
      </c>
      <c r="J2857" s="184">
        <v>32405705.866666667</v>
      </c>
      <c r="K2857" s="185"/>
      <c r="L2857" s="168"/>
      <c r="M2857" s="185">
        <v>0</v>
      </c>
      <c r="N2857" s="168" t="s">
        <v>1298</v>
      </c>
      <c r="O2857" s="168" t="s">
        <v>1183</v>
      </c>
      <c r="P2857" s="168" t="s">
        <v>1640</v>
      </c>
      <c r="Q2857" s="168"/>
      <c r="R2857" s="168"/>
      <c r="S2857" s="168" t="s">
        <v>1430</v>
      </c>
      <c r="T2857" s="168" t="s">
        <v>1641</v>
      </c>
      <c r="U2857" s="168"/>
      <c r="V2857" s="168" t="s">
        <v>1642</v>
      </c>
      <c r="W2857" s="168" t="s">
        <v>1119</v>
      </c>
      <c r="X2857" s="183" t="s">
        <v>1160</v>
      </c>
      <c r="Y2857" s="168" t="s">
        <v>363</v>
      </c>
      <c r="Z2857" s="170">
        <v>2019011000081</v>
      </c>
      <c r="AA2857" s="170" t="s">
        <v>1161</v>
      </c>
      <c r="AB2857" s="169" t="s">
        <v>1120</v>
      </c>
      <c r="AC2857" s="169" t="s">
        <v>606</v>
      </c>
      <c r="AD2857" s="170">
        <v>3299060</v>
      </c>
      <c r="AE2857" s="169" t="s">
        <v>1135</v>
      </c>
      <c r="AF2857" s="169" t="s">
        <v>607</v>
      </c>
      <c r="AG2857" s="168" t="s">
        <v>1128</v>
      </c>
      <c r="AH2857" s="192"/>
    </row>
    <row r="2858" spans="1:34" ht="98.25" customHeight="1" x14ac:dyDescent="0.25">
      <c r="A2858" s="192"/>
      <c r="B2858" s="168" t="s">
        <v>1314</v>
      </c>
      <c r="C2858" s="168" t="s">
        <v>1583</v>
      </c>
      <c r="D2858" s="168" t="s">
        <v>1643</v>
      </c>
      <c r="E2858" s="183" t="s">
        <v>1643</v>
      </c>
      <c r="F2858" s="168" t="s">
        <v>1393</v>
      </c>
      <c r="G2858" s="183" t="s">
        <v>1312</v>
      </c>
      <c r="H2858" s="168" t="s">
        <v>1584</v>
      </c>
      <c r="I2858" s="168" t="s">
        <v>1118</v>
      </c>
      <c r="J2858" s="184">
        <v>7461655</v>
      </c>
      <c r="K2858" s="185">
        <v>0</v>
      </c>
      <c r="L2858" s="168" t="s">
        <v>1298</v>
      </c>
      <c r="M2858" s="185">
        <v>0</v>
      </c>
      <c r="N2858" s="168" t="s">
        <v>1298</v>
      </c>
      <c r="O2858" s="168"/>
      <c r="P2858" s="168"/>
      <c r="Q2858" s="168"/>
      <c r="R2858" s="168"/>
      <c r="S2858" s="168"/>
      <c r="T2858" s="168"/>
      <c r="U2858" s="168"/>
      <c r="V2858" s="168"/>
      <c r="W2858" s="168" t="s">
        <v>1165</v>
      </c>
      <c r="X2858" s="183" t="s">
        <v>1160</v>
      </c>
      <c r="Y2858" s="168" t="s">
        <v>55</v>
      </c>
      <c r="Z2858" s="170">
        <v>2017011000179</v>
      </c>
      <c r="AA2858" s="170" t="s">
        <v>1238</v>
      </c>
      <c r="AB2858" s="169" t="s">
        <v>1224</v>
      </c>
      <c r="AC2858" s="169" t="s">
        <v>1225</v>
      </c>
      <c r="AD2858" s="170">
        <v>3202010</v>
      </c>
      <c r="AE2858" s="169" t="s">
        <v>1226</v>
      </c>
      <c r="AF2858" s="169" t="s">
        <v>1264</v>
      </c>
      <c r="AG2858" s="168" t="s">
        <v>1147</v>
      </c>
      <c r="AH2858" s="192"/>
    </row>
    <row r="2859" spans="1:34" ht="98.25" customHeight="1" x14ac:dyDescent="0.25">
      <c r="A2859" s="192"/>
      <c r="B2859" s="168" t="s">
        <v>1314</v>
      </c>
      <c r="C2859" s="168" t="s">
        <v>1583</v>
      </c>
      <c r="D2859" s="168" t="s">
        <v>1643</v>
      </c>
      <c r="E2859" s="183" t="s">
        <v>1643</v>
      </c>
      <c r="F2859" s="168" t="s">
        <v>1393</v>
      </c>
      <c r="G2859" s="183" t="s">
        <v>1312</v>
      </c>
      <c r="H2859" s="168" t="s">
        <v>1584</v>
      </c>
      <c r="I2859" s="168" t="s">
        <v>1118</v>
      </c>
      <c r="J2859" s="184">
        <v>34363255.100000001</v>
      </c>
      <c r="K2859" s="185">
        <v>0</v>
      </c>
      <c r="L2859" s="168" t="s">
        <v>1298</v>
      </c>
      <c r="M2859" s="185">
        <v>0</v>
      </c>
      <c r="N2859" s="168" t="s">
        <v>1298</v>
      </c>
      <c r="O2859" s="168" t="s">
        <v>1199</v>
      </c>
      <c r="P2859" s="168"/>
      <c r="Q2859" s="168"/>
      <c r="R2859" s="168"/>
      <c r="S2859" s="168"/>
      <c r="T2859" s="168"/>
      <c r="U2859" s="168" t="s">
        <v>1215</v>
      </c>
      <c r="V2859" s="168"/>
      <c r="W2859" s="168" t="s">
        <v>1165</v>
      </c>
      <c r="X2859" s="183" t="s">
        <v>1160</v>
      </c>
      <c r="Y2859" s="168" t="s">
        <v>55</v>
      </c>
      <c r="Z2859" s="170">
        <v>2017011000179</v>
      </c>
      <c r="AA2859" s="170" t="s">
        <v>1238</v>
      </c>
      <c r="AB2859" s="169" t="s">
        <v>1224</v>
      </c>
      <c r="AC2859" s="169" t="s">
        <v>1225</v>
      </c>
      <c r="AD2859" s="170">
        <v>3202010</v>
      </c>
      <c r="AE2859" s="169" t="s">
        <v>1226</v>
      </c>
      <c r="AF2859" s="169" t="s">
        <v>1263</v>
      </c>
      <c r="AG2859" s="168" t="s">
        <v>1128</v>
      </c>
      <c r="AH2859" s="192"/>
    </row>
    <row r="2860" spans="1:34" ht="98.25" customHeight="1" x14ac:dyDescent="0.25">
      <c r="A2860" s="192"/>
      <c r="B2860" s="168" t="s">
        <v>1314</v>
      </c>
      <c r="C2860" s="168" t="s">
        <v>1583</v>
      </c>
      <c r="D2860" s="168" t="s">
        <v>1643</v>
      </c>
      <c r="E2860" s="183" t="s">
        <v>1643</v>
      </c>
      <c r="F2860" s="168" t="s">
        <v>1116</v>
      </c>
      <c r="G2860" s="183" t="s">
        <v>1158</v>
      </c>
      <c r="H2860" s="168" t="s">
        <v>1117</v>
      </c>
      <c r="I2860" s="168" t="s">
        <v>1118</v>
      </c>
      <c r="J2860" s="184">
        <v>14832616</v>
      </c>
      <c r="K2860" s="185">
        <v>0</v>
      </c>
      <c r="L2860" s="168" t="s">
        <v>1298</v>
      </c>
      <c r="M2860" s="185">
        <v>9884448.5600000005</v>
      </c>
      <c r="N2860" s="168" t="s">
        <v>1601</v>
      </c>
      <c r="O2860" s="168"/>
      <c r="P2860" s="168"/>
      <c r="Q2860" s="168"/>
      <c r="R2860" s="168"/>
      <c r="S2860" s="168"/>
      <c r="T2860" s="168"/>
      <c r="U2860" s="168" t="s">
        <v>1261</v>
      </c>
      <c r="V2860" s="168"/>
      <c r="W2860" s="168" t="s">
        <v>1165</v>
      </c>
      <c r="X2860" s="183" t="s">
        <v>1160</v>
      </c>
      <c r="Y2860" s="168" t="s">
        <v>55</v>
      </c>
      <c r="Z2860" s="170">
        <v>2017011000179</v>
      </c>
      <c r="AA2860" s="170" t="s">
        <v>1238</v>
      </c>
      <c r="AB2860" s="169" t="s">
        <v>1166</v>
      </c>
      <c r="AC2860" s="169" t="s">
        <v>1167</v>
      </c>
      <c r="AD2860" s="170">
        <v>3202032</v>
      </c>
      <c r="AE2860" s="169" t="s">
        <v>1217</v>
      </c>
      <c r="AF2860" s="169" t="s">
        <v>1289</v>
      </c>
      <c r="AG2860" s="168" t="s">
        <v>1151</v>
      </c>
      <c r="AH2860" s="192"/>
    </row>
    <row r="2861" spans="1:34" ht="98.25" customHeight="1" x14ac:dyDescent="0.25">
      <c r="A2861" s="192"/>
      <c r="B2861" s="168" t="s">
        <v>1314</v>
      </c>
      <c r="C2861" s="168" t="s">
        <v>1583</v>
      </c>
      <c r="D2861" s="168" t="s">
        <v>1643</v>
      </c>
      <c r="E2861" s="183" t="s">
        <v>1643</v>
      </c>
      <c r="F2861" s="168" t="s">
        <v>1116</v>
      </c>
      <c r="G2861" s="183" t="s">
        <v>1158</v>
      </c>
      <c r="H2861" s="168" t="s">
        <v>1117</v>
      </c>
      <c r="I2861" s="168" t="s">
        <v>1118</v>
      </c>
      <c r="J2861" s="184">
        <v>18100000</v>
      </c>
      <c r="K2861" s="185">
        <v>0</v>
      </c>
      <c r="L2861" s="168" t="s">
        <v>1298</v>
      </c>
      <c r="M2861" s="185">
        <v>11362239</v>
      </c>
      <c r="N2861" s="168" t="s">
        <v>1601</v>
      </c>
      <c r="O2861" s="168" t="s">
        <v>1199</v>
      </c>
      <c r="P2861" s="168"/>
      <c r="Q2861" s="168"/>
      <c r="R2861" s="168"/>
      <c r="S2861" s="168"/>
      <c r="T2861" s="168"/>
      <c r="U2861" s="168" t="s">
        <v>1261</v>
      </c>
      <c r="V2861" s="168"/>
      <c r="W2861" s="168" t="s">
        <v>1165</v>
      </c>
      <c r="X2861" s="183" t="s">
        <v>1160</v>
      </c>
      <c r="Y2861" s="168" t="s">
        <v>55</v>
      </c>
      <c r="Z2861" s="170">
        <v>2017011000179</v>
      </c>
      <c r="AA2861" s="170" t="s">
        <v>1238</v>
      </c>
      <c r="AB2861" s="169" t="s">
        <v>1166</v>
      </c>
      <c r="AC2861" s="169" t="s">
        <v>1167</v>
      </c>
      <c r="AD2861" s="170">
        <v>3202032</v>
      </c>
      <c r="AE2861" s="169" t="s">
        <v>1217</v>
      </c>
      <c r="AF2861" s="169" t="s">
        <v>1289</v>
      </c>
      <c r="AG2861" s="168" t="s">
        <v>1150</v>
      </c>
      <c r="AH2861" s="192"/>
    </row>
    <row r="2862" spans="1:34" ht="98.25" customHeight="1" x14ac:dyDescent="0.25">
      <c r="A2862" s="192"/>
      <c r="B2862" s="168" t="s">
        <v>1314</v>
      </c>
      <c r="C2862" s="168" t="s">
        <v>1583</v>
      </c>
      <c r="D2862" s="168" t="s">
        <v>1643</v>
      </c>
      <c r="E2862" s="183" t="s">
        <v>1643</v>
      </c>
      <c r="F2862" s="168" t="s">
        <v>1116</v>
      </c>
      <c r="G2862" s="183" t="s">
        <v>1158</v>
      </c>
      <c r="H2862" s="168" t="s">
        <v>1117</v>
      </c>
      <c r="I2862" s="168" t="s">
        <v>1118</v>
      </c>
      <c r="J2862" s="184">
        <v>22900000</v>
      </c>
      <c r="K2862" s="185">
        <v>0</v>
      </c>
      <c r="L2862" s="168" t="s">
        <v>1298</v>
      </c>
      <c r="M2862" s="185">
        <v>14420000</v>
      </c>
      <c r="N2862" s="168" t="s">
        <v>1601</v>
      </c>
      <c r="O2862" s="168" t="s">
        <v>1199</v>
      </c>
      <c r="P2862" s="168"/>
      <c r="Q2862" s="168"/>
      <c r="R2862" s="168"/>
      <c r="S2862" s="168"/>
      <c r="T2862" s="168"/>
      <c r="U2862" s="168" t="s">
        <v>1215</v>
      </c>
      <c r="V2862" s="168"/>
      <c r="W2862" s="168" t="s">
        <v>1165</v>
      </c>
      <c r="X2862" s="183" t="s">
        <v>1160</v>
      </c>
      <c r="Y2862" s="168" t="s">
        <v>55</v>
      </c>
      <c r="Z2862" s="170">
        <v>2017011000179</v>
      </c>
      <c r="AA2862" s="170" t="s">
        <v>1238</v>
      </c>
      <c r="AB2862" s="169" t="s">
        <v>1166</v>
      </c>
      <c r="AC2862" s="169" t="s">
        <v>1167</v>
      </c>
      <c r="AD2862" s="170">
        <v>3202032</v>
      </c>
      <c r="AE2862" s="169" t="s">
        <v>1217</v>
      </c>
      <c r="AF2862" s="169" t="s">
        <v>1289</v>
      </c>
      <c r="AG2862" s="168" t="s">
        <v>1395</v>
      </c>
      <c r="AH2862" s="192"/>
    </row>
    <row r="2863" spans="1:34" ht="98.25" customHeight="1" x14ac:dyDescent="0.25">
      <c r="A2863" s="192"/>
      <c r="B2863" s="168" t="s">
        <v>1314</v>
      </c>
      <c r="C2863" s="168" t="s">
        <v>1583</v>
      </c>
      <c r="D2863" s="168" t="s">
        <v>1643</v>
      </c>
      <c r="E2863" s="183" t="s">
        <v>1643</v>
      </c>
      <c r="F2863" s="168" t="s">
        <v>1393</v>
      </c>
      <c r="G2863" s="183" t="s">
        <v>1312</v>
      </c>
      <c r="H2863" s="168" t="s">
        <v>1584</v>
      </c>
      <c r="I2863" s="168" t="s">
        <v>1118</v>
      </c>
      <c r="J2863" s="184">
        <v>1500000</v>
      </c>
      <c r="K2863" s="185">
        <v>0</v>
      </c>
      <c r="L2863" s="168" t="s">
        <v>1298</v>
      </c>
      <c r="M2863" s="185">
        <v>0</v>
      </c>
      <c r="N2863" s="168" t="s">
        <v>1298</v>
      </c>
      <c r="O2863" s="168" t="s">
        <v>1199</v>
      </c>
      <c r="P2863" s="168" t="s">
        <v>1644</v>
      </c>
      <c r="Q2863" s="168"/>
      <c r="R2863" s="168"/>
      <c r="S2863" s="168"/>
      <c r="T2863" s="168"/>
      <c r="U2863" s="168" t="s">
        <v>1261</v>
      </c>
      <c r="V2863" s="168"/>
      <c r="W2863" s="168" t="s">
        <v>1165</v>
      </c>
      <c r="X2863" s="183" t="s">
        <v>1160</v>
      </c>
      <c r="Y2863" s="168" t="s">
        <v>55</v>
      </c>
      <c r="Z2863" s="170">
        <v>2017011000179</v>
      </c>
      <c r="AA2863" s="170" t="s">
        <v>1238</v>
      </c>
      <c r="AB2863" s="169" t="s">
        <v>1166</v>
      </c>
      <c r="AC2863" s="169" t="s">
        <v>1167</v>
      </c>
      <c r="AD2863" s="170">
        <v>3202032</v>
      </c>
      <c r="AE2863" s="169" t="s">
        <v>1217</v>
      </c>
      <c r="AF2863" s="169" t="s">
        <v>1289</v>
      </c>
      <c r="AG2863" s="168" t="s">
        <v>1192</v>
      </c>
      <c r="AH2863" s="192"/>
    </row>
    <row r="2864" spans="1:34" ht="98.25" customHeight="1" x14ac:dyDescent="0.25">
      <c r="A2864" s="192"/>
      <c r="B2864" s="168" t="s">
        <v>1314</v>
      </c>
      <c r="C2864" s="168" t="s">
        <v>1583</v>
      </c>
      <c r="D2864" s="168" t="s">
        <v>1643</v>
      </c>
      <c r="E2864" s="183" t="s">
        <v>1643</v>
      </c>
      <c r="F2864" s="168" t="s">
        <v>1393</v>
      </c>
      <c r="G2864" s="183" t="s">
        <v>1312</v>
      </c>
      <c r="H2864" s="168" t="s">
        <v>1584</v>
      </c>
      <c r="I2864" s="168" t="s">
        <v>1118</v>
      </c>
      <c r="J2864" s="184">
        <v>1500000</v>
      </c>
      <c r="K2864" s="185">
        <v>0</v>
      </c>
      <c r="L2864" s="168" t="s">
        <v>1298</v>
      </c>
      <c r="M2864" s="185">
        <v>0</v>
      </c>
      <c r="N2864" s="168" t="s">
        <v>1298</v>
      </c>
      <c r="O2864" s="168"/>
      <c r="P2864" s="168"/>
      <c r="Q2864" s="168"/>
      <c r="R2864" s="168"/>
      <c r="S2864" s="168"/>
      <c r="T2864" s="168"/>
      <c r="U2864" s="168"/>
      <c r="V2864" s="168"/>
      <c r="W2864" s="168" t="s">
        <v>1165</v>
      </c>
      <c r="X2864" s="183" t="s">
        <v>1160</v>
      </c>
      <c r="Y2864" s="168" t="s">
        <v>55</v>
      </c>
      <c r="Z2864" s="170">
        <v>2017011000179</v>
      </c>
      <c r="AA2864" s="170" t="s">
        <v>1238</v>
      </c>
      <c r="AB2864" s="169" t="s">
        <v>1166</v>
      </c>
      <c r="AC2864" s="169" t="s">
        <v>1167</v>
      </c>
      <c r="AD2864" s="170">
        <v>3202032</v>
      </c>
      <c r="AE2864" s="169" t="s">
        <v>1217</v>
      </c>
      <c r="AF2864" s="169" t="s">
        <v>1289</v>
      </c>
      <c r="AG2864" s="168" t="s">
        <v>1395</v>
      </c>
      <c r="AH2864" s="192"/>
    </row>
    <row r="2865" spans="1:34" ht="98.25" customHeight="1" x14ac:dyDescent="0.25">
      <c r="A2865" s="192"/>
      <c r="B2865" s="168" t="s">
        <v>1314</v>
      </c>
      <c r="C2865" s="168" t="s">
        <v>1583</v>
      </c>
      <c r="D2865" s="168" t="s">
        <v>1643</v>
      </c>
      <c r="E2865" s="183" t="s">
        <v>1643</v>
      </c>
      <c r="F2865" s="168" t="s">
        <v>1393</v>
      </c>
      <c r="G2865" s="183" t="s">
        <v>1312</v>
      </c>
      <c r="H2865" s="168" t="s">
        <v>1584</v>
      </c>
      <c r="I2865" s="168" t="s">
        <v>1118</v>
      </c>
      <c r="J2865" s="184">
        <v>2000000</v>
      </c>
      <c r="K2865" s="185">
        <v>0</v>
      </c>
      <c r="L2865" s="168" t="s">
        <v>1298</v>
      </c>
      <c r="M2865" s="185">
        <v>0</v>
      </c>
      <c r="N2865" s="168" t="s">
        <v>1298</v>
      </c>
      <c r="O2865" s="168"/>
      <c r="P2865" s="168"/>
      <c r="Q2865" s="168"/>
      <c r="R2865" s="168"/>
      <c r="S2865" s="168"/>
      <c r="T2865" s="168"/>
      <c r="U2865" s="168"/>
      <c r="V2865" s="168"/>
      <c r="W2865" s="168" t="s">
        <v>1165</v>
      </c>
      <c r="X2865" s="183" t="s">
        <v>1160</v>
      </c>
      <c r="Y2865" s="168" t="s">
        <v>55</v>
      </c>
      <c r="Z2865" s="170">
        <v>2017011000179</v>
      </c>
      <c r="AA2865" s="170" t="s">
        <v>1238</v>
      </c>
      <c r="AB2865" s="169" t="s">
        <v>1166</v>
      </c>
      <c r="AC2865" s="169" t="s">
        <v>1167</v>
      </c>
      <c r="AD2865" s="170">
        <v>3202032</v>
      </c>
      <c r="AE2865" s="169" t="s">
        <v>1217</v>
      </c>
      <c r="AF2865" s="169" t="s">
        <v>1289</v>
      </c>
      <c r="AG2865" s="168" t="s">
        <v>1150</v>
      </c>
      <c r="AH2865" s="192"/>
    </row>
    <row r="2866" spans="1:34" ht="98.25" customHeight="1" x14ac:dyDescent="0.25">
      <c r="A2866" s="192"/>
      <c r="B2866" s="168" t="s">
        <v>1314</v>
      </c>
      <c r="C2866" s="168" t="s">
        <v>1583</v>
      </c>
      <c r="D2866" s="168" t="s">
        <v>1643</v>
      </c>
      <c r="E2866" s="183" t="s">
        <v>1643</v>
      </c>
      <c r="F2866" s="168" t="s">
        <v>1393</v>
      </c>
      <c r="G2866" s="183" t="s">
        <v>1312</v>
      </c>
      <c r="H2866" s="168" t="s">
        <v>1584</v>
      </c>
      <c r="I2866" s="168" t="s">
        <v>1118</v>
      </c>
      <c r="J2866" s="184">
        <v>3000000</v>
      </c>
      <c r="K2866" s="185">
        <v>0</v>
      </c>
      <c r="L2866" s="168" t="s">
        <v>1298</v>
      </c>
      <c r="M2866" s="185">
        <v>0</v>
      </c>
      <c r="N2866" s="168" t="s">
        <v>1298</v>
      </c>
      <c r="O2866" s="168"/>
      <c r="P2866" s="168"/>
      <c r="Q2866" s="168"/>
      <c r="R2866" s="168"/>
      <c r="S2866" s="168"/>
      <c r="T2866" s="168"/>
      <c r="U2866" s="168"/>
      <c r="V2866" s="168"/>
      <c r="W2866" s="168" t="s">
        <v>1165</v>
      </c>
      <c r="X2866" s="183" t="s">
        <v>1160</v>
      </c>
      <c r="Y2866" s="168" t="s">
        <v>55</v>
      </c>
      <c r="Z2866" s="170">
        <v>2017011000179</v>
      </c>
      <c r="AA2866" s="170" t="s">
        <v>1238</v>
      </c>
      <c r="AB2866" s="169" t="s">
        <v>1166</v>
      </c>
      <c r="AC2866" s="169" t="s">
        <v>1167</v>
      </c>
      <c r="AD2866" s="170">
        <v>3202032</v>
      </c>
      <c r="AE2866" s="169" t="s">
        <v>1217</v>
      </c>
      <c r="AF2866" s="169" t="s">
        <v>1289</v>
      </c>
      <c r="AG2866" s="168" t="s">
        <v>1192</v>
      </c>
      <c r="AH2866" s="192"/>
    </row>
    <row r="2867" spans="1:34" ht="98.25" customHeight="1" x14ac:dyDescent="0.25">
      <c r="A2867" s="192"/>
      <c r="B2867" s="168" t="s">
        <v>1314</v>
      </c>
      <c r="C2867" s="168" t="s">
        <v>1583</v>
      </c>
      <c r="D2867" s="168" t="s">
        <v>1643</v>
      </c>
      <c r="E2867" s="183" t="s">
        <v>1643</v>
      </c>
      <c r="F2867" s="168" t="s">
        <v>1393</v>
      </c>
      <c r="G2867" s="183" t="s">
        <v>1312</v>
      </c>
      <c r="H2867" s="168" t="s">
        <v>1584</v>
      </c>
      <c r="I2867" s="168" t="s">
        <v>1118</v>
      </c>
      <c r="J2867" s="184">
        <v>3000000</v>
      </c>
      <c r="K2867" s="185">
        <v>0</v>
      </c>
      <c r="L2867" s="168" t="s">
        <v>1298</v>
      </c>
      <c r="M2867" s="185">
        <v>0</v>
      </c>
      <c r="N2867" s="168" t="s">
        <v>1298</v>
      </c>
      <c r="O2867" s="168"/>
      <c r="P2867" s="168"/>
      <c r="Q2867" s="168"/>
      <c r="R2867" s="168"/>
      <c r="S2867" s="168"/>
      <c r="T2867" s="168"/>
      <c r="U2867" s="168"/>
      <c r="V2867" s="168"/>
      <c r="W2867" s="168" t="s">
        <v>1165</v>
      </c>
      <c r="X2867" s="183" t="s">
        <v>1160</v>
      </c>
      <c r="Y2867" s="168" t="s">
        <v>55</v>
      </c>
      <c r="Z2867" s="170">
        <v>2017011000179</v>
      </c>
      <c r="AA2867" s="170" t="s">
        <v>1238</v>
      </c>
      <c r="AB2867" s="169" t="s">
        <v>1166</v>
      </c>
      <c r="AC2867" s="169" t="s">
        <v>1167</v>
      </c>
      <c r="AD2867" s="170">
        <v>3202032</v>
      </c>
      <c r="AE2867" s="169" t="s">
        <v>1217</v>
      </c>
      <c r="AF2867" s="169" t="s">
        <v>1218</v>
      </c>
      <c r="AG2867" s="168" t="s">
        <v>1126</v>
      </c>
      <c r="AH2867" s="192"/>
    </row>
    <row r="2868" spans="1:34" ht="98.25" customHeight="1" x14ac:dyDescent="0.25">
      <c r="A2868" s="192"/>
      <c r="B2868" s="168" t="s">
        <v>1314</v>
      </c>
      <c r="C2868" s="168" t="s">
        <v>1583</v>
      </c>
      <c r="D2868" s="168" t="s">
        <v>1643</v>
      </c>
      <c r="E2868" s="183" t="s">
        <v>1643</v>
      </c>
      <c r="F2868" s="168" t="s">
        <v>1393</v>
      </c>
      <c r="G2868" s="183" t="s">
        <v>1312</v>
      </c>
      <c r="H2868" s="168" t="s">
        <v>1584</v>
      </c>
      <c r="I2868" s="168" t="s">
        <v>1118</v>
      </c>
      <c r="J2868" s="184">
        <v>4000000</v>
      </c>
      <c r="K2868" s="185">
        <v>0</v>
      </c>
      <c r="L2868" s="168" t="s">
        <v>1298</v>
      </c>
      <c r="M2868" s="185">
        <v>0</v>
      </c>
      <c r="N2868" s="168" t="s">
        <v>1298</v>
      </c>
      <c r="O2868" s="168"/>
      <c r="P2868" s="168"/>
      <c r="Q2868" s="168"/>
      <c r="R2868" s="168"/>
      <c r="S2868" s="168"/>
      <c r="T2868" s="168"/>
      <c r="U2868" s="168"/>
      <c r="V2868" s="168"/>
      <c r="W2868" s="168" t="s">
        <v>1165</v>
      </c>
      <c r="X2868" s="183" t="s">
        <v>1160</v>
      </c>
      <c r="Y2868" s="168" t="s">
        <v>55</v>
      </c>
      <c r="Z2868" s="170">
        <v>2017011000179</v>
      </c>
      <c r="AA2868" s="170" t="s">
        <v>1238</v>
      </c>
      <c r="AB2868" s="169" t="s">
        <v>1166</v>
      </c>
      <c r="AC2868" s="169" t="s">
        <v>1167</v>
      </c>
      <c r="AD2868" s="170">
        <v>3202032</v>
      </c>
      <c r="AE2868" s="169" t="s">
        <v>1217</v>
      </c>
      <c r="AF2868" s="169" t="s">
        <v>1289</v>
      </c>
      <c r="AG2868" s="168" t="s">
        <v>1395</v>
      </c>
      <c r="AH2868" s="192"/>
    </row>
    <row r="2869" spans="1:34" ht="98.25" customHeight="1" x14ac:dyDescent="0.25">
      <c r="A2869" s="192"/>
      <c r="B2869" s="168" t="s">
        <v>1314</v>
      </c>
      <c r="C2869" s="168" t="s">
        <v>1583</v>
      </c>
      <c r="D2869" s="168" t="s">
        <v>1643</v>
      </c>
      <c r="E2869" s="183" t="s">
        <v>1643</v>
      </c>
      <c r="F2869" s="168" t="s">
        <v>1393</v>
      </c>
      <c r="G2869" s="183" t="s">
        <v>1312</v>
      </c>
      <c r="H2869" s="168" t="s">
        <v>1584</v>
      </c>
      <c r="I2869" s="168" t="s">
        <v>1118</v>
      </c>
      <c r="J2869" s="184">
        <v>4553725</v>
      </c>
      <c r="K2869" s="185">
        <v>0</v>
      </c>
      <c r="L2869" s="168" t="s">
        <v>1298</v>
      </c>
      <c r="M2869" s="185">
        <v>0</v>
      </c>
      <c r="N2869" s="168" t="s">
        <v>1298</v>
      </c>
      <c r="O2869" s="168"/>
      <c r="P2869" s="168"/>
      <c r="Q2869" s="168"/>
      <c r="R2869" s="168"/>
      <c r="S2869" s="168"/>
      <c r="T2869" s="168"/>
      <c r="U2869" s="168"/>
      <c r="V2869" s="168"/>
      <c r="W2869" s="168" t="s">
        <v>1165</v>
      </c>
      <c r="X2869" s="183" t="s">
        <v>1160</v>
      </c>
      <c r="Y2869" s="168" t="s">
        <v>55</v>
      </c>
      <c r="Z2869" s="170">
        <v>2017011000179</v>
      </c>
      <c r="AA2869" s="170" t="s">
        <v>1238</v>
      </c>
      <c r="AB2869" s="169" t="s">
        <v>1166</v>
      </c>
      <c r="AC2869" s="169" t="s">
        <v>1167</v>
      </c>
      <c r="AD2869" s="170">
        <v>3202032</v>
      </c>
      <c r="AE2869" s="169" t="s">
        <v>1217</v>
      </c>
      <c r="AF2869" s="169" t="s">
        <v>1289</v>
      </c>
      <c r="AG2869" s="168" t="s">
        <v>1147</v>
      </c>
      <c r="AH2869" s="192"/>
    </row>
    <row r="2870" spans="1:34" ht="98.25" customHeight="1" x14ac:dyDescent="0.25">
      <c r="A2870" s="192"/>
      <c r="B2870" s="168" t="s">
        <v>1314</v>
      </c>
      <c r="C2870" s="168" t="s">
        <v>1583</v>
      </c>
      <c r="D2870" s="168" t="s">
        <v>1643</v>
      </c>
      <c r="E2870" s="183" t="s">
        <v>1643</v>
      </c>
      <c r="F2870" s="168" t="s">
        <v>1393</v>
      </c>
      <c r="G2870" s="183" t="s">
        <v>1312</v>
      </c>
      <c r="H2870" s="168" t="s">
        <v>1584</v>
      </c>
      <c r="I2870" s="168" t="s">
        <v>1118</v>
      </c>
      <c r="J2870" s="184">
        <v>10000000</v>
      </c>
      <c r="K2870" s="185">
        <v>0</v>
      </c>
      <c r="L2870" s="168" t="s">
        <v>1298</v>
      </c>
      <c r="M2870" s="185">
        <v>0</v>
      </c>
      <c r="N2870" s="168" t="s">
        <v>1298</v>
      </c>
      <c r="O2870" s="168"/>
      <c r="P2870" s="168"/>
      <c r="Q2870" s="168"/>
      <c r="R2870" s="168"/>
      <c r="S2870" s="168"/>
      <c r="T2870" s="168"/>
      <c r="U2870" s="168"/>
      <c r="V2870" s="168"/>
      <c r="W2870" s="168" t="s">
        <v>1165</v>
      </c>
      <c r="X2870" s="183" t="s">
        <v>1160</v>
      </c>
      <c r="Y2870" s="168" t="s">
        <v>55</v>
      </c>
      <c r="Z2870" s="170">
        <v>2017011000179</v>
      </c>
      <c r="AA2870" s="170" t="s">
        <v>1238</v>
      </c>
      <c r="AB2870" s="169" t="s">
        <v>1224</v>
      </c>
      <c r="AC2870" s="169" t="s">
        <v>1275</v>
      </c>
      <c r="AD2870" s="170">
        <v>3202014</v>
      </c>
      <c r="AE2870" s="169" t="s">
        <v>1278</v>
      </c>
      <c r="AF2870" s="169" t="s">
        <v>1279</v>
      </c>
      <c r="AG2870" s="168" t="s">
        <v>1137</v>
      </c>
      <c r="AH2870" s="192"/>
    </row>
    <row r="2871" spans="1:34" ht="98.25" customHeight="1" x14ac:dyDescent="0.25">
      <c r="A2871" s="192"/>
      <c r="B2871" s="168" t="s">
        <v>1314</v>
      </c>
      <c r="C2871" s="168" t="s">
        <v>1583</v>
      </c>
      <c r="D2871" s="168" t="s">
        <v>1643</v>
      </c>
      <c r="E2871" s="183" t="s">
        <v>1643</v>
      </c>
      <c r="F2871" s="168" t="s">
        <v>1393</v>
      </c>
      <c r="G2871" s="183" t="s">
        <v>1312</v>
      </c>
      <c r="H2871" s="168" t="s">
        <v>1584</v>
      </c>
      <c r="I2871" s="168" t="s">
        <v>1118</v>
      </c>
      <c r="J2871" s="184">
        <v>15608472</v>
      </c>
      <c r="K2871" s="185">
        <v>0</v>
      </c>
      <c r="L2871" s="168" t="s">
        <v>1298</v>
      </c>
      <c r="M2871" s="185">
        <v>0</v>
      </c>
      <c r="N2871" s="168" t="s">
        <v>1298</v>
      </c>
      <c r="O2871" s="168"/>
      <c r="P2871" s="168"/>
      <c r="Q2871" s="168"/>
      <c r="R2871" s="168"/>
      <c r="S2871" s="168"/>
      <c r="T2871" s="168"/>
      <c r="U2871" s="168" t="s">
        <v>1215</v>
      </c>
      <c r="V2871" s="168"/>
      <c r="W2871" s="168" t="s">
        <v>1165</v>
      </c>
      <c r="X2871" s="183" t="s">
        <v>1160</v>
      </c>
      <c r="Y2871" s="168" t="s">
        <v>55</v>
      </c>
      <c r="Z2871" s="170">
        <v>2017011000179</v>
      </c>
      <c r="AA2871" s="170" t="s">
        <v>1238</v>
      </c>
      <c r="AB2871" s="169" t="s">
        <v>1224</v>
      </c>
      <c r="AC2871" s="169" t="s">
        <v>1275</v>
      </c>
      <c r="AD2871" s="170">
        <v>3202014</v>
      </c>
      <c r="AE2871" s="169" t="s">
        <v>1278</v>
      </c>
      <c r="AF2871" s="169" t="s">
        <v>1279</v>
      </c>
      <c r="AG2871" s="168" t="s">
        <v>1151</v>
      </c>
      <c r="AH2871" s="192"/>
    </row>
    <row r="2872" spans="1:34" ht="98.25" customHeight="1" x14ac:dyDescent="0.25">
      <c r="A2872" s="192"/>
      <c r="B2872" s="168" t="s">
        <v>1314</v>
      </c>
      <c r="C2872" s="168" t="s">
        <v>1583</v>
      </c>
      <c r="D2872" s="168" t="s">
        <v>1643</v>
      </c>
      <c r="E2872" s="183" t="s">
        <v>1643</v>
      </c>
      <c r="F2872" s="168" t="s">
        <v>1393</v>
      </c>
      <c r="G2872" s="183" t="s">
        <v>1312</v>
      </c>
      <c r="H2872" s="168" t="s">
        <v>1584</v>
      </c>
      <c r="I2872" s="168" t="s">
        <v>1118</v>
      </c>
      <c r="J2872" s="184">
        <v>24583345.5</v>
      </c>
      <c r="K2872" s="185">
        <v>0</v>
      </c>
      <c r="L2872" s="168" t="s">
        <v>1298</v>
      </c>
      <c r="M2872" s="185">
        <v>0</v>
      </c>
      <c r="N2872" s="168" t="s">
        <v>1298</v>
      </c>
      <c r="O2872" s="168" t="s">
        <v>1199</v>
      </c>
      <c r="P2872" s="168" t="s">
        <v>1644</v>
      </c>
      <c r="Q2872" s="168"/>
      <c r="R2872" s="168"/>
      <c r="S2872" s="168"/>
      <c r="T2872" s="168"/>
      <c r="U2872" s="168" t="s">
        <v>1215</v>
      </c>
      <c r="V2872" s="168"/>
      <c r="W2872" s="168" t="s">
        <v>1165</v>
      </c>
      <c r="X2872" s="183" t="s">
        <v>1160</v>
      </c>
      <c r="Y2872" s="168" t="s">
        <v>55</v>
      </c>
      <c r="Z2872" s="170">
        <v>2017011000179</v>
      </c>
      <c r="AA2872" s="170" t="s">
        <v>1238</v>
      </c>
      <c r="AB2872" s="169" t="s">
        <v>1224</v>
      </c>
      <c r="AC2872" s="169" t="s">
        <v>1275</v>
      </c>
      <c r="AD2872" s="170">
        <v>3202014</v>
      </c>
      <c r="AE2872" s="169" t="s">
        <v>1278</v>
      </c>
      <c r="AF2872" s="169" t="s">
        <v>1279</v>
      </c>
      <c r="AG2872" s="168" t="s">
        <v>1128</v>
      </c>
      <c r="AH2872" s="192"/>
    </row>
    <row r="2873" spans="1:34" ht="98.25" customHeight="1" x14ac:dyDescent="0.25">
      <c r="A2873" s="192"/>
      <c r="B2873" s="168" t="s">
        <v>1314</v>
      </c>
      <c r="C2873" s="168" t="s">
        <v>1583</v>
      </c>
      <c r="D2873" s="168" t="s">
        <v>1643</v>
      </c>
      <c r="E2873" s="183" t="s">
        <v>1643</v>
      </c>
      <c r="F2873" s="168" t="s">
        <v>1393</v>
      </c>
      <c r="G2873" s="183" t="s">
        <v>1312</v>
      </c>
      <c r="H2873" s="168" t="s">
        <v>1584</v>
      </c>
      <c r="I2873" s="168" t="s">
        <v>1118</v>
      </c>
      <c r="J2873" s="184">
        <v>15608472</v>
      </c>
      <c r="K2873" s="185">
        <v>0</v>
      </c>
      <c r="L2873" s="168" t="s">
        <v>1298</v>
      </c>
      <c r="M2873" s="185">
        <v>0</v>
      </c>
      <c r="N2873" s="168" t="s">
        <v>1298</v>
      </c>
      <c r="O2873" s="168"/>
      <c r="P2873" s="168"/>
      <c r="Q2873" s="168"/>
      <c r="R2873" s="168"/>
      <c r="S2873" s="168"/>
      <c r="T2873" s="168"/>
      <c r="U2873" s="168" t="s">
        <v>1261</v>
      </c>
      <c r="V2873" s="168"/>
      <c r="W2873" s="168" t="s">
        <v>1165</v>
      </c>
      <c r="X2873" s="183" t="s">
        <v>1160</v>
      </c>
      <c r="Y2873" s="168" t="s">
        <v>55</v>
      </c>
      <c r="Z2873" s="170">
        <v>2017011000179</v>
      </c>
      <c r="AA2873" s="170" t="s">
        <v>1238</v>
      </c>
      <c r="AB2873" s="169" t="s">
        <v>1224</v>
      </c>
      <c r="AC2873" s="169" t="s">
        <v>1280</v>
      </c>
      <c r="AD2873" s="170">
        <v>3202004</v>
      </c>
      <c r="AE2873" s="169" t="s">
        <v>1281</v>
      </c>
      <c r="AF2873" s="169" t="s">
        <v>1282</v>
      </c>
      <c r="AG2873" s="168" t="s">
        <v>1151</v>
      </c>
      <c r="AH2873" s="192"/>
    </row>
    <row r="2874" spans="1:34" ht="98.25" customHeight="1" x14ac:dyDescent="0.25">
      <c r="A2874" s="192"/>
      <c r="B2874" s="168" t="s">
        <v>1314</v>
      </c>
      <c r="C2874" s="168" t="s">
        <v>1583</v>
      </c>
      <c r="D2874" s="168" t="s">
        <v>1643</v>
      </c>
      <c r="E2874" s="183" t="s">
        <v>1643</v>
      </c>
      <c r="F2874" s="168" t="s">
        <v>1393</v>
      </c>
      <c r="G2874" s="183" t="s">
        <v>1312</v>
      </c>
      <c r="H2874" s="168" t="s">
        <v>1584</v>
      </c>
      <c r="I2874" s="168" t="s">
        <v>1118</v>
      </c>
      <c r="J2874" s="184">
        <v>30000000</v>
      </c>
      <c r="K2874" s="185">
        <v>0</v>
      </c>
      <c r="L2874" s="168" t="s">
        <v>1298</v>
      </c>
      <c r="M2874" s="185">
        <v>0</v>
      </c>
      <c r="N2874" s="168" t="s">
        <v>1298</v>
      </c>
      <c r="O2874" s="168"/>
      <c r="P2874" s="168"/>
      <c r="Q2874" s="168"/>
      <c r="R2874" s="168"/>
      <c r="S2874" s="168"/>
      <c r="T2874" s="168"/>
      <c r="U2874" s="168"/>
      <c r="V2874" s="168"/>
      <c r="W2874" s="168" t="s">
        <v>1165</v>
      </c>
      <c r="X2874" s="183" t="s">
        <v>1160</v>
      </c>
      <c r="Y2874" s="168" t="s">
        <v>55</v>
      </c>
      <c r="Z2874" s="170">
        <v>2017011000179</v>
      </c>
      <c r="AA2874" s="170" t="s">
        <v>1238</v>
      </c>
      <c r="AB2874" s="169" t="s">
        <v>1224</v>
      </c>
      <c r="AC2874" s="169" t="s">
        <v>1280</v>
      </c>
      <c r="AD2874" s="170">
        <v>3202004</v>
      </c>
      <c r="AE2874" s="169" t="s">
        <v>1281</v>
      </c>
      <c r="AF2874" s="169" t="s">
        <v>1372</v>
      </c>
      <c r="AG2874" s="168" t="s">
        <v>1137</v>
      </c>
      <c r="AH2874" s="192"/>
    </row>
    <row r="2875" spans="1:34" ht="98.25" customHeight="1" x14ac:dyDescent="0.25">
      <c r="A2875" s="192"/>
      <c r="B2875" s="168" t="s">
        <v>1314</v>
      </c>
      <c r="C2875" s="168" t="s">
        <v>1583</v>
      </c>
      <c r="D2875" s="168" t="s">
        <v>1643</v>
      </c>
      <c r="E2875" s="183" t="s">
        <v>1643</v>
      </c>
      <c r="F2875" s="168" t="s">
        <v>1393</v>
      </c>
      <c r="G2875" s="183" t="s">
        <v>1312</v>
      </c>
      <c r="H2875" s="168" t="s">
        <v>1584</v>
      </c>
      <c r="I2875" s="168" t="s">
        <v>1118</v>
      </c>
      <c r="J2875" s="184">
        <v>33824910.100000001</v>
      </c>
      <c r="K2875" s="185">
        <v>0</v>
      </c>
      <c r="L2875" s="168" t="s">
        <v>1298</v>
      </c>
      <c r="M2875" s="185">
        <v>0</v>
      </c>
      <c r="N2875" s="168" t="s">
        <v>1298</v>
      </c>
      <c r="O2875" s="168" t="s">
        <v>1199</v>
      </c>
      <c r="P2875" s="168" t="s">
        <v>1645</v>
      </c>
      <c r="Q2875" s="168"/>
      <c r="R2875" s="168"/>
      <c r="S2875" s="168"/>
      <c r="T2875" s="168"/>
      <c r="U2875" s="168" t="s">
        <v>1261</v>
      </c>
      <c r="V2875" s="168"/>
      <c r="W2875" s="168" t="s">
        <v>1165</v>
      </c>
      <c r="X2875" s="183" t="s">
        <v>1160</v>
      </c>
      <c r="Y2875" s="168" t="s">
        <v>55</v>
      </c>
      <c r="Z2875" s="170">
        <v>2017011000179</v>
      </c>
      <c r="AA2875" s="170" t="s">
        <v>1238</v>
      </c>
      <c r="AB2875" s="169" t="s">
        <v>1224</v>
      </c>
      <c r="AC2875" s="169" t="s">
        <v>1280</v>
      </c>
      <c r="AD2875" s="170">
        <v>3202004</v>
      </c>
      <c r="AE2875" s="169" t="s">
        <v>1281</v>
      </c>
      <c r="AF2875" s="169" t="s">
        <v>1282</v>
      </c>
      <c r="AG2875" s="168" t="s">
        <v>1128</v>
      </c>
      <c r="AH2875" s="192"/>
    </row>
    <row r="2876" spans="1:34" ht="98.25" customHeight="1" x14ac:dyDescent="0.25">
      <c r="A2876" s="192"/>
      <c r="B2876" s="168" t="s">
        <v>1314</v>
      </c>
      <c r="C2876" s="168" t="s">
        <v>1583</v>
      </c>
      <c r="D2876" s="168" t="s">
        <v>1643</v>
      </c>
      <c r="E2876" s="183" t="s">
        <v>1643</v>
      </c>
      <c r="F2876" s="168" t="s">
        <v>1393</v>
      </c>
      <c r="G2876" s="183" t="s">
        <v>1312</v>
      </c>
      <c r="H2876" s="168" t="s">
        <v>1584</v>
      </c>
      <c r="I2876" s="168" t="s">
        <v>1118</v>
      </c>
      <c r="J2876" s="184">
        <v>1700000</v>
      </c>
      <c r="K2876" s="185">
        <v>0</v>
      </c>
      <c r="L2876" s="168" t="s">
        <v>1298</v>
      </c>
      <c r="M2876" s="185">
        <v>0</v>
      </c>
      <c r="N2876" s="168" t="s">
        <v>1298</v>
      </c>
      <c r="O2876" s="168"/>
      <c r="P2876" s="168"/>
      <c r="Q2876" s="168"/>
      <c r="R2876" s="168"/>
      <c r="S2876" s="168"/>
      <c r="T2876" s="168"/>
      <c r="U2876" s="168"/>
      <c r="V2876" s="168"/>
      <c r="W2876" s="168" t="s">
        <v>1165</v>
      </c>
      <c r="X2876" s="183" t="s">
        <v>1160</v>
      </c>
      <c r="Y2876" s="168" t="s">
        <v>55</v>
      </c>
      <c r="Z2876" s="170">
        <v>2017011000179</v>
      </c>
      <c r="AA2876" s="170" t="s">
        <v>1238</v>
      </c>
      <c r="AB2876" s="169" t="s">
        <v>1179</v>
      </c>
      <c r="AC2876" s="169" t="s">
        <v>1180</v>
      </c>
      <c r="AD2876" s="170">
        <v>3202008</v>
      </c>
      <c r="AE2876" s="169" t="s">
        <v>1181</v>
      </c>
      <c r="AF2876" s="169" t="s">
        <v>1319</v>
      </c>
      <c r="AG2876" s="168" t="s">
        <v>1126</v>
      </c>
      <c r="AH2876" s="192"/>
    </row>
    <row r="2877" spans="1:34" ht="98.25" customHeight="1" x14ac:dyDescent="0.25">
      <c r="A2877" s="192"/>
      <c r="B2877" s="168" t="s">
        <v>1314</v>
      </c>
      <c r="C2877" s="168" t="s">
        <v>1583</v>
      </c>
      <c r="D2877" s="168" t="s">
        <v>1643</v>
      </c>
      <c r="E2877" s="183" t="s">
        <v>1643</v>
      </c>
      <c r="F2877" s="168" t="s">
        <v>1393</v>
      </c>
      <c r="G2877" s="183" t="s">
        <v>1312</v>
      </c>
      <c r="H2877" s="168" t="s">
        <v>1584</v>
      </c>
      <c r="I2877" s="168" t="s">
        <v>1118</v>
      </c>
      <c r="J2877" s="184">
        <v>20000000</v>
      </c>
      <c r="K2877" s="185">
        <v>0</v>
      </c>
      <c r="L2877" s="168" t="s">
        <v>1298</v>
      </c>
      <c r="M2877" s="185">
        <v>0</v>
      </c>
      <c r="N2877" s="168" t="s">
        <v>1298</v>
      </c>
      <c r="O2877" s="168" t="s">
        <v>1183</v>
      </c>
      <c r="P2877" s="168"/>
      <c r="Q2877" s="168"/>
      <c r="R2877" s="168"/>
      <c r="S2877" s="168" t="s">
        <v>1430</v>
      </c>
      <c r="T2877" s="168"/>
      <c r="U2877" s="168"/>
      <c r="V2877" s="168"/>
      <c r="W2877" s="168" t="s">
        <v>1165</v>
      </c>
      <c r="X2877" s="183" t="s">
        <v>1160</v>
      </c>
      <c r="Y2877" s="168" t="s">
        <v>55</v>
      </c>
      <c r="Z2877" s="170">
        <v>2017011000179</v>
      </c>
      <c r="AA2877" s="170" t="s">
        <v>1238</v>
      </c>
      <c r="AB2877" s="169" t="s">
        <v>1179</v>
      </c>
      <c r="AC2877" s="169" t="s">
        <v>1180</v>
      </c>
      <c r="AD2877" s="170">
        <v>3202008</v>
      </c>
      <c r="AE2877" s="169" t="s">
        <v>1181</v>
      </c>
      <c r="AF2877" s="169" t="s">
        <v>1186</v>
      </c>
      <c r="AG2877" s="168" t="s">
        <v>1192</v>
      </c>
      <c r="AH2877" s="192"/>
    </row>
    <row r="2878" spans="1:34" ht="98.25" customHeight="1" x14ac:dyDescent="0.25">
      <c r="A2878" s="192"/>
      <c r="B2878" s="168" t="s">
        <v>1314</v>
      </c>
      <c r="C2878" s="168" t="s">
        <v>1583</v>
      </c>
      <c r="D2878" s="168" t="s">
        <v>1643</v>
      </c>
      <c r="E2878" s="183" t="s">
        <v>1643</v>
      </c>
      <c r="F2878" s="168" t="s">
        <v>1393</v>
      </c>
      <c r="G2878" s="183" t="s">
        <v>1312</v>
      </c>
      <c r="H2878" s="168" t="s">
        <v>1584</v>
      </c>
      <c r="I2878" s="168" t="s">
        <v>1118</v>
      </c>
      <c r="J2878" s="184">
        <v>32525465.99666667</v>
      </c>
      <c r="K2878" s="185">
        <v>0</v>
      </c>
      <c r="L2878" s="168" t="s">
        <v>1298</v>
      </c>
      <c r="M2878" s="185">
        <v>0</v>
      </c>
      <c r="N2878" s="168" t="s">
        <v>1298</v>
      </c>
      <c r="O2878" s="168"/>
      <c r="P2878" s="168"/>
      <c r="Q2878" s="168"/>
      <c r="R2878" s="168"/>
      <c r="S2878" s="168"/>
      <c r="T2878" s="168"/>
      <c r="U2878" s="168" t="s">
        <v>1261</v>
      </c>
      <c r="V2878" s="168"/>
      <c r="W2878" s="168" t="s">
        <v>1165</v>
      </c>
      <c r="X2878" s="183" t="s">
        <v>1160</v>
      </c>
      <c r="Y2878" s="168" t="s">
        <v>55</v>
      </c>
      <c r="Z2878" s="170">
        <v>2017011000179</v>
      </c>
      <c r="AA2878" s="170" t="s">
        <v>1238</v>
      </c>
      <c r="AB2878" s="169" t="s">
        <v>1179</v>
      </c>
      <c r="AC2878" s="169" t="s">
        <v>1180</v>
      </c>
      <c r="AD2878" s="170">
        <v>3202008</v>
      </c>
      <c r="AE2878" s="169" t="s">
        <v>1181</v>
      </c>
      <c r="AF2878" s="169" t="s">
        <v>1240</v>
      </c>
      <c r="AG2878" s="168" t="s">
        <v>1128</v>
      </c>
      <c r="AH2878" s="192"/>
    </row>
    <row r="2879" spans="1:34" ht="98.25" customHeight="1" x14ac:dyDescent="0.25">
      <c r="A2879" s="192"/>
      <c r="B2879" s="168" t="s">
        <v>1314</v>
      </c>
      <c r="C2879" s="168" t="s">
        <v>1583</v>
      </c>
      <c r="D2879" s="168" t="s">
        <v>1643</v>
      </c>
      <c r="E2879" s="183" t="s">
        <v>1643</v>
      </c>
      <c r="F2879" s="168" t="s">
        <v>1393</v>
      </c>
      <c r="G2879" s="183" t="s">
        <v>1312</v>
      </c>
      <c r="H2879" s="168" t="s">
        <v>1584</v>
      </c>
      <c r="I2879" s="168" t="s">
        <v>1118</v>
      </c>
      <c r="J2879" s="184">
        <v>33774400</v>
      </c>
      <c r="K2879" s="185">
        <v>0</v>
      </c>
      <c r="L2879" s="168" t="s">
        <v>1298</v>
      </c>
      <c r="M2879" s="185">
        <v>0</v>
      </c>
      <c r="N2879" s="168" t="s">
        <v>1298</v>
      </c>
      <c r="O2879" s="168" t="s">
        <v>1183</v>
      </c>
      <c r="P2879" s="168"/>
      <c r="Q2879" s="168"/>
      <c r="R2879" s="168"/>
      <c r="S2879" s="168" t="s">
        <v>1430</v>
      </c>
      <c r="T2879" s="168"/>
      <c r="U2879" s="168" t="s">
        <v>1215</v>
      </c>
      <c r="V2879" s="168"/>
      <c r="W2879" s="168" t="s">
        <v>1165</v>
      </c>
      <c r="X2879" s="183" t="s">
        <v>1160</v>
      </c>
      <c r="Y2879" s="168" t="s">
        <v>55</v>
      </c>
      <c r="Z2879" s="170">
        <v>2017011000179</v>
      </c>
      <c r="AA2879" s="170" t="s">
        <v>1238</v>
      </c>
      <c r="AB2879" s="169" t="s">
        <v>1179</v>
      </c>
      <c r="AC2879" s="169" t="s">
        <v>1180</v>
      </c>
      <c r="AD2879" s="170">
        <v>3202008</v>
      </c>
      <c r="AE2879" s="169" t="s">
        <v>1181</v>
      </c>
      <c r="AF2879" s="169" t="s">
        <v>1286</v>
      </c>
      <c r="AG2879" s="168" t="s">
        <v>1128</v>
      </c>
      <c r="AH2879" s="192"/>
    </row>
    <row r="2880" spans="1:34" ht="98.25" customHeight="1" x14ac:dyDescent="0.25">
      <c r="A2880" s="192"/>
      <c r="B2880" s="168" t="s">
        <v>1314</v>
      </c>
      <c r="C2880" s="168" t="s">
        <v>1583</v>
      </c>
      <c r="D2880" s="168" t="s">
        <v>1643</v>
      </c>
      <c r="E2880" s="183" t="s">
        <v>1643</v>
      </c>
      <c r="F2880" s="168" t="s">
        <v>1393</v>
      </c>
      <c r="G2880" s="183" t="s">
        <v>1312</v>
      </c>
      <c r="H2880" s="168" t="s">
        <v>1117</v>
      </c>
      <c r="I2880" s="168" t="s">
        <v>1118</v>
      </c>
      <c r="J2880" s="184">
        <v>0</v>
      </c>
      <c r="K2880" s="185"/>
      <c r="L2880" s="168"/>
      <c r="M2880" s="185"/>
      <c r="N2880" s="168"/>
      <c r="O2880" s="168" t="s">
        <v>1183</v>
      </c>
      <c r="P2880" s="168"/>
      <c r="Q2880" s="168"/>
      <c r="R2880" s="168"/>
      <c r="S2880" s="168" t="s">
        <v>1430</v>
      </c>
      <c r="T2880" s="168"/>
      <c r="U2880" s="168" t="s">
        <v>1215</v>
      </c>
      <c r="V2880" s="168"/>
      <c r="W2880" s="168" t="s">
        <v>1165</v>
      </c>
      <c r="X2880" s="183" t="s">
        <v>1160</v>
      </c>
      <c r="Y2880" s="168" t="s">
        <v>55</v>
      </c>
      <c r="Z2880" s="170">
        <v>2017011000179</v>
      </c>
      <c r="AA2880" s="170" t="s">
        <v>1238</v>
      </c>
      <c r="AB2880" s="169" t="s">
        <v>1179</v>
      </c>
      <c r="AC2880" s="169" t="s">
        <v>1180</v>
      </c>
      <c r="AD2880" s="170">
        <v>3202008</v>
      </c>
      <c r="AE2880" s="169" t="s">
        <v>1181</v>
      </c>
      <c r="AF2880" s="169" t="s">
        <v>1286</v>
      </c>
      <c r="AG2880" s="168" t="s">
        <v>1128</v>
      </c>
      <c r="AH2880" s="192"/>
    </row>
    <row r="2881" spans="1:34" ht="98.25" customHeight="1" x14ac:dyDescent="0.25">
      <c r="A2881" s="192"/>
      <c r="B2881" s="168" t="s">
        <v>1314</v>
      </c>
      <c r="C2881" s="168" t="s">
        <v>1583</v>
      </c>
      <c r="D2881" s="168" t="s">
        <v>1643</v>
      </c>
      <c r="E2881" s="183" t="s">
        <v>1643</v>
      </c>
      <c r="F2881" s="168" t="s">
        <v>1393</v>
      </c>
      <c r="G2881" s="183" t="s">
        <v>1312</v>
      </c>
      <c r="H2881" s="168" t="s">
        <v>1584</v>
      </c>
      <c r="I2881" s="168" t="s">
        <v>1118</v>
      </c>
      <c r="J2881" s="184">
        <v>6264450.6600000001</v>
      </c>
      <c r="K2881" s="185"/>
      <c r="L2881" s="168"/>
      <c r="M2881" s="185"/>
      <c r="N2881" s="168"/>
      <c r="O2881" s="168" t="s">
        <v>1183</v>
      </c>
      <c r="P2881" s="168"/>
      <c r="Q2881" s="168"/>
      <c r="R2881" s="168"/>
      <c r="S2881" s="168" t="s">
        <v>1430</v>
      </c>
      <c r="T2881" s="168"/>
      <c r="U2881" s="168" t="s">
        <v>1215</v>
      </c>
      <c r="V2881" s="168"/>
      <c r="W2881" s="168" t="s">
        <v>1165</v>
      </c>
      <c r="X2881" s="183" t="s">
        <v>1160</v>
      </c>
      <c r="Y2881" s="168" t="s">
        <v>55</v>
      </c>
      <c r="Z2881" s="170">
        <v>2017011000179</v>
      </c>
      <c r="AA2881" s="170" t="s">
        <v>1238</v>
      </c>
      <c r="AB2881" s="169" t="s">
        <v>1179</v>
      </c>
      <c r="AC2881" s="169" t="s">
        <v>1180</v>
      </c>
      <c r="AD2881" s="170">
        <v>3202008</v>
      </c>
      <c r="AE2881" s="169" t="s">
        <v>1181</v>
      </c>
      <c r="AF2881" s="169" t="s">
        <v>1286</v>
      </c>
      <c r="AG2881" s="168" t="s">
        <v>1128</v>
      </c>
      <c r="AH2881" s="192"/>
    </row>
    <row r="2882" spans="1:34" ht="98.25" customHeight="1" x14ac:dyDescent="0.25">
      <c r="A2882" s="192"/>
      <c r="B2882" s="168" t="s">
        <v>1314</v>
      </c>
      <c r="C2882" s="168" t="s">
        <v>1583</v>
      </c>
      <c r="D2882" s="168" t="s">
        <v>1643</v>
      </c>
      <c r="E2882" s="183" t="s">
        <v>1643</v>
      </c>
      <c r="F2882" s="168" t="s">
        <v>1393</v>
      </c>
      <c r="G2882" s="183" t="s">
        <v>1312</v>
      </c>
      <c r="H2882" s="168" t="s">
        <v>1584</v>
      </c>
      <c r="I2882" s="168" t="s">
        <v>1118</v>
      </c>
      <c r="J2882" s="184">
        <v>1412000</v>
      </c>
      <c r="K2882" s="185"/>
      <c r="L2882" s="168"/>
      <c r="M2882" s="185"/>
      <c r="N2882" s="168"/>
      <c r="O2882" s="168"/>
      <c r="P2882" s="168"/>
      <c r="Q2882" s="168"/>
      <c r="R2882" s="168"/>
      <c r="S2882" s="168"/>
      <c r="T2882" s="168"/>
      <c r="U2882" s="168" t="s">
        <v>1261</v>
      </c>
      <c r="V2882" s="168"/>
      <c r="W2882" s="168" t="s">
        <v>1165</v>
      </c>
      <c r="X2882" s="183" t="s">
        <v>1160</v>
      </c>
      <c r="Y2882" s="168" t="s">
        <v>55</v>
      </c>
      <c r="Z2882" s="170">
        <v>2017011000179</v>
      </c>
      <c r="AA2882" s="170" t="s">
        <v>1238</v>
      </c>
      <c r="AB2882" s="169" t="s">
        <v>1166</v>
      </c>
      <c r="AC2882" s="169" t="s">
        <v>1167</v>
      </c>
      <c r="AD2882" s="170">
        <v>3202032</v>
      </c>
      <c r="AE2882" s="169" t="s">
        <v>1217</v>
      </c>
      <c r="AF2882" s="169" t="s">
        <v>1289</v>
      </c>
      <c r="AG2882" s="168" t="s">
        <v>1151</v>
      </c>
      <c r="AH2882" s="192"/>
    </row>
    <row r="2883" spans="1:34" ht="98.25" customHeight="1" x14ac:dyDescent="0.25">
      <c r="A2883" s="192"/>
      <c r="B2883" s="168" t="s">
        <v>1314</v>
      </c>
      <c r="C2883" s="168" t="s">
        <v>1583</v>
      </c>
      <c r="D2883" s="168" t="s">
        <v>1643</v>
      </c>
      <c r="E2883" s="183" t="s">
        <v>1643</v>
      </c>
      <c r="F2883" s="168" t="s">
        <v>1223</v>
      </c>
      <c r="G2883" s="183" t="s">
        <v>1312</v>
      </c>
      <c r="H2883" s="168" t="s">
        <v>1117</v>
      </c>
      <c r="I2883" s="168" t="s">
        <v>1118</v>
      </c>
      <c r="J2883" s="184">
        <v>0</v>
      </c>
      <c r="K2883" s="185"/>
      <c r="L2883" s="168"/>
      <c r="M2883" s="185"/>
      <c r="N2883" s="168"/>
      <c r="O2883" s="168"/>
      <c r="P2883" s="168"/>
      <c r="Q2883" s="168"/>
      <c r="R2883" s="168"/>
      <c r="S2883" s="168"/>
      <c r="T2883" s="168"/>
      <c r="U2883" s="168"/>
      <c r="V2883" s="168"/>
      <c r="W2883" s="168" t="s">
        <v>1165</v>
      </c>
      <c r="X2883" s="183" t="s">
        <v>1160</v>
      </c>
      <c r="Y2883" s="168" t="s">
        <v>55</v>
      </c>
      <c r="Z2883" s="170">
        <v>2017011000179</v>
      </c>
      <c r="AA2883" s="170" t="s">
        <v>1238</v>
      </c>
      <c r="AB2883" s="169" t="s">
        <v>1166</v>
      </c>
      <c r="AC2883" s="169" t="s">
        <v>1167</v>
      </c>
      <c r="AD2883" s="170">
        <v>3202032</v>
      </c>
      <c r="AE2883" s="169" t="s">
        <v>1217</v>
      </c>
      <c r="AF2883" s="169" t="s">
        <v>1289</v>
      </c>
      <c r="AG2883" s="168" t="s">
        <v>1147</v>
      </c>
      <c r="AH2883" s="192"/>
    </row>
    <row r="2884" spans="1:34" ht="98.25" customHeight="1" x14ac:dyDescent="0.25">
      <c r="A2884" s="192"/>
      <c r="B2884" s="168" t="s">
        <v>1314</v>
      </c>
      <c r="C2884" s="168" t="s">
        <v>1583</v>
      </c>
      <c r="D2884" s="168" t="s">
        <v>1643</v>
      </c>
      <c r="E2884" s="183" t="s">
        <v>1643</v>
      </c>
      <c r="F2884" s="168" t="s">
        <v>1393</v>
      </c>
      <c r="G2884" s="183" t="s">
        <v>1312</v>
      </c>
      <c r="H2884" s="168" t="s">
        <v>1584</v>
      </c>
      <c r="I2884" s="168" t="s">
        <v>1118</v>
      </c>
      <c r="J2884" s="184">
        <v>62316268</v>
      </c>
      <c r="K2884" s="185">
        <v>0</v>
      </c>
      <c r="L2884" s="168" t="s">
        <v>1298</v>
      </c>
      <c r="M2884" s="185">
        <v>0</v>
      </c>
      <c r="N2884" s="168" t="s">
        <v>1298</v>
      </c>
      <c r="O2884" s="168" t="s">
        <v>1183</v>
      </c>
      <c r="P2884" s="168"/>
      <c r="Q2884" s="168"/>
      <c r="R2884" s="168"/>
      <c r="S2884" s="168" t="s">
        <v>1430</v>
      </c>
      <c r="T2884" s="168"/>
      <c r="U2884" s="168" t="s">
        <v>1215</v>
      </c>
      <c r="V2884" s="168"/>
      <c r="W2884" s="168" t="s">
        <v>1165</v>
      </c>
      <c r="X2884" s="183" t="s">
        <v>1160</v>
      </c>
      <c r="Y2884" s="168" t="s">
        <v>55</v>
      </c>
      <c r="Z2884" s="170">
        <v>2017011000179</v>
      </c>
      <c r="AA2884" s="170" t="s">
        <v>1238</v>
      </c>
      <c r="AB2884" s="169" t="s">
        <v>1179</v>
      </c>
      <c r="AC2884" s="169" t="s">
        <v>1180</v>
      </c>
      <c r="AD2884" s="170">
        <v>3202008</v>
      </c>
      <c r="AE2884" s="169" t="s">
        <v>1181</v>
      </c>
      <c r="AF2884" s="169" t="s">
        <v>1286</v>
      </c>
      <c r="AG2884" s="168" t="s">
        <v>1151</v>
      </c>
      <c r="AH2884" s="192"/>
    </row>
    <row r="2885" spans="1:34" ht="98.25" customHeight="1" x14ac:dyDescent="0.25">
      <c r="A2885" s="192"/>
      <c r="B2885" s="168" t="s">
        <v>1314</v>
      </c>
      <c r="C2885" s="168" t="s">
        <v>1583</v>
      </c>
      <c r="D2885" s="168" t="s">
        <v>1646</v>
      </c>
      <c r="E2885" s="183" t="s">
        <v>1646</v>
      </c>
      <c r="F2885" s="168" t="s">
        <v>1223</v>
      </c>
      <c r="G2885" s="183" t="s">
        <v>1312</v>
      </c>
      <c r="H2885" s="168" t="s">
        <v>1117</v>
      </c>
      <c r="I2885" s="168" t="s">
        <v>1118</v>
      </c>
      <c r="J2885" s="184">
        <v>0</v>
      </c>
      <c r="K2885" s="185"/>
      <c r="L2885" s="168" t="s">
        <v>1298</v>
      </c>
      <c r="M2885" s="185">
        <v>0</v>
      </c>
      <c r="N2885" s="168" t="s">
        <v>1298</v>
      </c>
      <c r="O2885" s="168"/>
      <c r="P2885" s="168"/>
      <c r="Q2885" s="168"/>
      <c r="R2885" s="168"/>
      <c r="S2885" s="168"/>
      <c r="T2885" s="168"/>
      <c r="U2885" s="168"/>
      <c r="V2885" s="168"/>
      <c r="W2885" s="168" t="s">
        <v>1165</v>
      </c>
      <c r="X2885" s="183" t="s">
        <v>1160</v>
      </c>
      <c r="Y2885" s="168" t="s">
        <v>55</v>
      </c>
      <c r="Z2885" s="170">
        <v>2017011000179</v>
      </c>
      <c r="AA2885" s="170" t="s">
        <v>1238</v>
      </c>
      <c r="AB2885" s="169" t="s">
        <v>1179</v>
      </c>
      <c r="AC2885" s="169" t="s">
        <v>1244</v>
      </c>
      <c r="AD2885" s="170">
        <v>3202002</v>
      </c>
      <c r="AE2885" s="169" t="s">
        <v>1122</v>
      </c>
      <c r="AF2885" s="169" t="s">
        <v>1316</v>
      </c>
      <c r="AG2885" s="168" t="s">
        <v>1128</v>
      </c>
      <c r="AH2885" s="192"/>
    </row>
    <row r="2886" spans="1:34" ht="98.25" customHeight="1" x14ac:dyDescent="0.25">
      <c r="A2886" s="192"/>
      <c r="B2886" s="168" t="s">
        <v>1314</v>
      </c>
      <c r="C2886" s="168" t="s">
        <v>1583</v>
      </c>
      <c r="D2886" s="168" t="s">
        <v>1646</v>
      </c>
      <c r="E2886" s="183" t="s">
        <v>1646</v>
      </c>
      <c r="F2886" s="168" t="s">
        <v>1116</v>
      </c>
      <c r="G2886" s="183" t="s">
        <v>1158</v>
      </c>
      <c r="H2886" s="168" t="s">
        <v>1117</v>
      </c>
      <c r="I2886" s="168" t="s">
        <v>1118</v>
      </c>
      <c r="J2886" s="184">
        <v>8508472</v>
      </c>
      <c r="K2886" s="185"/>
      <c r="L2886" s="168" t="s">
        <v>1298</v>
      </c>
      <c r="M2886" s="185">
        <v>0</v>
      </c>
      <c r="N2886" s="168" t="s">
        <v>1298</v>
      </c>
      <c r="O2886" s="168"/>
      <c r="P2886" s="168"/>
      <c r="Q2886" s="168"/>
      <c r="R2886" s="168"/>
      <c r="S2886" s="168"/>
      <c r="T2886" s="168"/>
      <c r="U2886" s="168"/>
      <c r="V2886" s="168"/>
      <c r="W2886" s="168" t="s">
        <v>1165</v>
      </c>
      <c r="X2886" s="183" t="s">
        <v>1160</v>
      </c>
      <c r="Y2886" s="168" t="s">
        <v>55</v>
      </c>
      <c r="Z2886" s="170">
        <v>2017011000179</v>
      </c>
      <c r="AA2886" s="170" t="s">
        <v>1238</v>
      </c>
      <c r="AB2886" s="169" t="s">
        <v>1224</v>
      </c>
      <c r="AC2886" s="169" t="s">
        <v>1225</v>
      </c>
      <c r="AD2886" s="170">
        <v>3202010</v>
      </c>
      <c r="AE2886" s="169" t="s">
        <v>1226</v>
      </c>
      <c r="AF2886" s="169" t="s">
        <v>1264</v>
      </c>
      <c r="AG2886" s="168" t="s">
        <v>1151</v>
      </c>
      <c r="AH2886" s="192"/>
    </row>
    <row r="2887" spans="1:34" ht="98.25" customHeight="1" x14ac:dyDescent="0.25">
      <c r="A2887" s="192"/>
      <c r="B2887" s="168" t="s">
        <v>1314</v>
      </c>
      <c r="C2887" s="168" t="s">
        <v>1583</v>
      </c>
      <c r="D2887" s="168" t="s">
        <v>1646</v>
      </c>
      <c r="E2887" s="183" t="s">
        <v>1646</v>
      </c>
      <c r="F2887" s="168" t="s">
        <v>1223</v>
      </c>
      <c r="G2887" s="183" t="s">
        <v>1312</v>
      </c>
      <c r="H2887" s="168" t="s">
        <v>1117</v>
      </c>
      <c r="I2887" s="168" t="s">
        <v>1118</v>
      </c>
      <c r="J2887" s="184">
        <v>10000000</v>
      </c>
      <c r="K2887" s="185"/>
      <c r="L2887" s="168" t="s">
        <v>1298</v>
      </c>
      <c r="M2887" s="185">
        <v>0</v>
      </c>
      <c r="N2887" s="168" t="s">
        <v>1298</v>
      </c>
      <c r="O2887" s="168" t="s">
        <v>1133</v>
      </c>
      <c r="P2887" s="168" t="s">
        <v>1647</v>
      </c>
      <c r="Q2887" s="168"/>
      <c r="R2887" s="168"/>
      <c r="S2887" s="168"/>
      <c r="T2887" s="168"/>
      <c r="U2887" s="168" t="s">
        <v>1215</v>
      </c>
      <c r="V2887" s="168" t="s">
        <v>1592</v>
      </c>
      <c r="W2887" s="168" t="s">
        <v>1165</v>
      </c>
      <c r="X2887" s="183" t="s">
        <v>1160</v>
      </c>
      <c r="Y2887" s="168" t="s">
        <v>55</v>
      </c>
      <c r="Z2887" s="170">
        <v>2017011000179</v>
      </c>
      <c r="AA2887" s="170" t="s">
        <v>1238</v>
      </c>
      <c r="AB2887" s="169" t="s">
        <v>1224</v>
      </c>
      <c r="AC2887" s="169" t="s">
        <v>1225</v>
      </c>
      <c r="AD2887" s="170">
        <v>3202010</v>
      </c>
      <c r="AE2887" s="169" t="s">
        <v>1226</v>
      </c>
      <c r="AF2887" s="169" t="s">
        <v>1264</v>
      </c>
      <c r="AG2887" s="168" t="s">
        <v>1147</v>
      </c>
      <c r="AH2887" s="192"/>
    </row>
    <row r="2888" spans="1:34" ht="98.25" customHeight="1" x14ac:dyDescent="0.25">
      <c r="A2888" s="192"/>
      <c r="B2888" s="168" t="s">
        <v>1314</v>
      </c>
      <c r="C2888" s="168" t="s">
        <v>1583</v>
      </c>
      <c r="D2888" s="168" t="s">
        <v>1646</v>
      </c>
      <c r="E2888" s="183" t="s">
        <v>1646</v>
      </c>
      <c r="F2888" s="168" t="s">
        <v>1393</v>
      </c>
      <c r="G2888" s="183" t="s">
        <v>1312</v>
      </c>
      <c r="H2888" s="168" t="s">
        <v>1117</v>
      </c>
      <c r="I2888" s="168" t="s">
        <v>1118</v>
      </c>
      <c r="J2888" s="184">
        <v>21656756</v>
      </c>
      <c r="K2888" s="185"/>
      <c r="L2888" s="168" t="s">
        <v>1298</v>
      </c>
      <c r="M2888" s="185">
        <v>0</v>
      </c>
      <c r="N2888" s="168" t="s">
        <v>1298</v>
      </c>
      <c r="O2888" s="168"/>
      <c r="P2888" s="168"/>
      <c r="Q2888" s="168"/>
      <c r="R2888" s="168"/>
      <c r="S2888" s="168"/>
      <c r="T2888" s="168"/>
      <c r="U2888" s="168"/>
      <c r="V2888" s="168"/>
      <c r="W2888" s="168" t="s">
        <v>1165</v>
      </c>
      <c r="X2888" s="183" t="s">
        <v>1160</v>
      </c>
      <c r="Y2888" s="168" t="s">
        <v>55</v>
      </c>
      <c r="Z2888" s="170">
        <v>2017011000179</v>
      </c>
      <c r="AA2888" s="170" t="s">
        <v>1238</v>
      </c>
      <c r="AB2888" s="169" t="s">
        <v>1224</v>
      </c>
      <c r="AC2888" s="169" t="s">
        <v>1225</v>
      </c>
      <c r="AD2888" s="170">
        <v>3202010</v>
      </c>
      <c r="AE2888" s="169" t="s">
        <v>1226</v>
      </c>
      <c r="AF2888" s="169" t="s">
        <v>1264</v>
      </c>
      <c r="AG2888" s="168" t="s">
        <v>1151</v>
      </c>
      <c r="AH2888" s="192"/>
    </row>
    <row r="2889" spans="1:34" ht="98.25" customHeight="1" x14ac:dyDescent="0.25">
      <c r="A2889" s="192"/>
      <c r="B2889" s="168" t="s">
        <v>1314</v>
      </c>
      <c r="C2889" s="168" t="s">
        <v>1583</v>
      </c>
      <c r="D2889" s="168" t="s">
        <v>1646</v>
      </c>
      <c r="E2889" s="183" t="s">
        <v>1646</v>
      </c>
      <c r="F2889" s="168" t="s">
        <v>1393</v>
      </c>
      <c r="G2889" s="183" t="s">
        <v>1312</v>
      </c>
      <c r="H2889" s="168" t="s">
        <v>1117</v>
      </c>
      <c r="I2889" s="168" t="s">
        <v>1118</v>
      </c>
      <c r="J2889" s="184">
        <v>38705168.266666666</v>
      </c>
      <c r="K2889" s="185"/>
      <c r="L2889" s="168" t="s">
        <v>1298</v>
      </c>
      <c r="M2889" s="185">
        <v>0</v>
      </c>
      <c r="N2889" s="168" t="s">
        <v>1298</v>
      </c>
      <c r="O2889" s="168"/>
      <c r="P2889" s="168"/>
      <c r="Q2889" s="168"/>
      <c r="R2889" s="168"/>
      <c r="S2889" s="168"/>
      <c r="T2889" s="168"/>
      <c r="U2889" s="168"/>
      <c r="V2889" s="168"/>
      <c r="W2889" s="168" t="s">
        <v>1165</v>
      </c>
      <c r="X2889" s="183" t="s">
        <v>1160</v>
      </c>
      <c r="Y2889" s="168" t="s">
        <v>55</v>
      </c>
      <c r="Z2889" s="170">
        <v>2017011000179</v>
      </c>
      <c r="AA2889" s="170" t="s">
        <v>1238</v>
      </c>
      <c r="AB2889" s="169" t="s">
        <v>1224</v>
      </c>
      <c r="AC2889" s="169" t="s">
        <v>1225</v>
      </c>
      <c r="AD2889" s="170">
        <v>3202010</v>
      </c>
      <c r="AE2889" s="169" t="s">
        <v>1226</v>
      </c>
      <c r="AF2889" s="169" t="s">
        <v>1264</v>
      </c>
      <c r="AG2889" s="168" t="s">
        <v>1128</v>
      </c>
      <c r="AH2889" s="192"/>
    </row>
    <row r="2890" spans="1:34" ht="98.25" customHeight="1" x14ac:dyDescent="0.25">
      <c r="A2890" s="192"/>
      <c r="B2890" s="168" t="s">
        <v>1314</v>
      </c>
      <c r="C2890" s="168" t="s">
        <v>1583</v>
      </c>
      <c r="D2890" s="168" t="s">
        <v>1646</v>
      </c>
      <c r="E2890" s="183" t="s">
        <v>1646</v>
      </c>
      <c r="F2890" s="168" t="s">
        <v>1116</v>
      </c>
      <c r="G2890" s="183" t="s">
        <v>1158</v>
      </c>
      <c r="H2890" s="168" t="s">
        <v>1117</v>
      </c>
      <c r="I2890" s="168" t="s">
        <v>1118</v>
      </c>
      <c r="J2890" s="184">
        <v>48775734</v>
      </c>
      <c r="K2890" s="185"/>
      <c r="L2890" s="168" t="s">
        <v>1298</v>
      </c>
      <c r="M2890" s="185">
        <v>22289426.600000001</v>
      </c>
      <c r="N2890" s="168" t="s">
        <v>1601</v>
      </c>
      <c r="O2890" s="168" t="s">
        <v>1199</v>
      </c>
      <c r="P2890" s="168" t="s">
        <v>1648</v>
      </c>
      <c r="Q2890" s="168"/>
      <c r="R2890" s="168"/>
      <c r="S2890" s="168"/>
      <c r="T2890" s="168"/>
      <c r="U2890" s="168" t="s">
        <v>1215</v>
      </c>
      <c r="V2890" s="168" t="s">
        <v>1592</v>
      </c>
      <c r="W2890" s="168" t="s">
        <v>1165</v>
      </c>
      <c r="X2890" s="183" t="s">
        <v>1160</v>
      </c>
      <c r="Y2890" s="168" t="s">
        <v>55</v>
      </c>
      <c r="Z2890" s="170">
        <v>2017011000179</v>
      </c>
      <c r="AA2890" s="170" t="s">
        <v>1238</v>
      </c>
      <c r="AB2890" s="169" t="s">
        <v>1166</v>
      </c>
      <c r="AC2890" s="169" t="s">
        <v>1167</v>
      </c>
      <c r="AD2890" s="170">
        <v>3202032</v>
      </c>
      <c r="AE2890" s="169" t="s">
        <v>1217</v>
      </c>
      <c r="AF2890" s="169" t="s">
        <v>1289</v>
      </c>
      <c r="AG2890" s="168" t="s">
        <v>1151</v>
      </c>
      <c r="AH2890" s="192"/>
    </row>
    <row r="2891" spans="1:34" ht="98.25" customHeight="1" x14ac:dyDescent="0.25">
      <c r="A2891" s="192"/>
      <c r="B2891" s="168" t="s">
        <v>1314</v>
      </c>
      <c r="C2891" s="168" t="s">
        <v>1583</v>
      </c>
      <c r="D2891" s="168" t="s">
        <v>1646</v>
      </c>
      <c r="E2891" s="183" t="s">
        <v>1646</v>
      </c>
      <c r="F2891" s="168" t="s">
        <v>1223</v>
      </c>
      <c r="G2891" s="183" t="s">
        <v>1312</v>
      </c>
      <c r="H2891" s="168" t="s">
        <v>1117</v>
      </c>
      <c r="I2891" s="168" t="s">
        <v>1118</v>
      </c>
      <c r="J2891" s="184">
        <v>0</v>
      </c>
      <c r="K2891" s="185"/>
      <c r="L2891" s="168" t="s">
        <v>1298</v>
      </c>
      <c r="M2891" s="185">
        <v>0</v>
      </c>
      <c r="N2891" s="168" t="s">
        <v>1298</v>
      </c>
      <c r="O2891" s="168" t="s">
        <v>1133</v>
      </c>
      <c r="P2891" s="168" t="s">
        <v>1647</v>
      </c>
      <c r="Q2891" s="168"/>
      <c r="R2891" s="168"/>
      <c r="S2891" s="168"/>
      <c r="T2891" s="168"/>
      <c r="U2891" s="168" t="s">
        <v>1215</v>
      </c>
      <c r="V2891" s="168" t="s">
        <v>1592</v>
      </c>
      <c r="W2891" s="168" t="s">
        <v>1165</v>
      </c>
      <c r="X2891" s="183" t="s">
        <v>1160</v>
      </c>
      <c r="Y2891" s="168" t="s">
        <v>55</v>
      </c>
      <c r="Z2891" s="170">
        <v>2017011000179</v>
      </c>
      <c r="AA2891" s="170" t="s">
        <v>1238</v>
      </c>
      <c r="AB2891" s="169" t="s">
        <v>1166</v>
      </c>
      <c r="AC2891" s="169" t="s">
        <v>1167</v>
      </c>
      <c r="AD2891" s="170">
        <v>3202032</v>
      </c>
      <c r="AE2891" s="169" t="s">
        <v>1217</v>
      </c>
      <c r="AF2891" s="169" t="s">
        <v>1218</v>
      </c>
      <c r="AG2891" s="168" t="s">
        <v>1192</v>
      </c>
      <c r="AH2891" s="192"/>
    </row>
    <row r="2892" spans="1:34" ht="98.25" customHeight="1" x14ac:dyDescent="0.25">
      <c r="A2892" s="192"/>
      <c r="B2892" s="168" t="s">
        <v>1314</v>
      </c>
      <c r="C2892" s="168" t="s">
        <v>1583</v>
      </c>
      <c r="D2892" s="168" t="s">
        <v>1646</v>
      </c>
      <c r="E2892" s="183" t="s">
        <v>1646</v>
      </c>
      <c r="F2892" s="168" t="s">
        <v>1223</v>
      </c>
      <c r="G2892" s="183" t="s">
        <v>1312</v>
      </c>
      <c r="H2892" s="168" t="s">
        <v>1117</v>
      </c>
      <c r="I2892" s="168" t="s">
        <v>1118</v>
      </c>
      <c r="J2892" s="184">
        <v>5000000</v>
      </c>
      <c r="K2892" s="185"/>
      <c r="L2892" s="168" t="s">
        <v>1298</v>
      </c>
      <c r="M2892" s="185">
        <v>0</v>
      </c>
      <c r="N2892" s="168" t="s">
        <v>1298</v>
      </c>
      <c r="O2892" s="168" t="s">
        <v>1133</v>
      </c>
      <c r="P2892" s="168" t="s">
        <v>1647</v>
      </c>
      <c r="Q2892" s="168"/>
      <c r="R2892" s="168"/>
      <c r="S2892" s="168"/>
      <c r="T2892" s="168"/>
      <c r="U2892" s="168" t="s">
        <v>1215</v>
      </c>
      <c r="V2892" s="168" t="s">
        <v>1592</v>
      </c>
      <c r="W2892" s="168" t="s">
        <v>1165</v>
      </c>
      <c r="X2892" s="183" t="s">
        <v>1160</v>
      </c>
      <c r="Y2892" s="168" t="s">
        <v>55</v>
      </c>
      <c r="Z2892" s="170">
        <v>2017011000179</v>
      </c>
      <c r="AA2892" s="170" t="s">
        <v>1238</v>
      </c>
      <c r="AB2892" s="169" t="s">
        <v>1166</v>
      </c>
      <c r="AC2892" s="169" t="s">
        <v>1167</v>
      </c>
      <c r="AD2892" s="170">
        <v>3202032</v>
      </c>
      <c r="AE2892" s="169" t="s">
        <v>1217</v>
      </c>
      <c r="AF2892" s="169" t="s">
        <v>1218</v>
      </c>
      <c r="AG2892" s="168" t="s">
        <v>1192</v>
      </c>
      <c r="AH2892" s="192"/>
    </row>
    <row r="2893" spans="1:34" ht="98.25" customHeight="1" x14ac:dyDescent="0.25">
      <c r="A2893" s="192"/>
      <c r="B2893" s="168" t="s">
        <v>1314</v>
      </c>
      <c r="C2893" s="168" t="s">
        <v>1583</v>
      </c>
      <c r="D2893" s="168" t="s">
        <v>1646</v>
      </c>
      <c r="E2893" s="183" t="s">
        <v>1646</v>
      </c>
      <c r="F2893" s="168" t="s">
        <v>1223</v>
      </c>
      <c r="G2893" s="183" t="s">
        <v>1312</v>
      </c>
      <c r="H2893" s="168" t="s">
        <v>1117</v>
      </c>
      <c r="I2893" s="168" t="s">
        <v>1118</v>
      </c>
      <c r="J2893" s="184">
        <v>7500000</v>
      </c>
      <c r="K2893" s="185"/>
      <c r="L2893" s="168" t="s">
        <v>1298</v>
      </c>
      <c r="M2893" s="185">
        <v>0</v>
      </c>
      <c r="N2893" s="168" t="s">
        <v>1298</v>
      </c>
      <c r="O2893" s="168" t="s">
        <v>1133</v>
      </c>
      <c r="P2893" s="168" t="s">
        <v>1647</v>
      </c>
      <c r="Q2893" s="168"/>
      <c r="R2893" s="168"/>
      <c r="S2893" s="168"/>
      <c r="T2893" s="168"/>
      <c r="U2893" s="168" t="s">
        <v>1215</v>
      </c>
      <c r="V2893" s="168" t="s">
        <v>1592</v>
      </c>
      <c r="W2893" s="168" t="s">
        <v>1165</v>
      </c>
      <c r="X2893" s="183" t="s">
        <v>1160</v>
      </c>
      <c r="Y2893" s="168" t="s">
        <v>55</v>
      </c>
      <c r="Z2893" s="170">
        <v>2017011000179</v>
      </c>
      <c r="AA2893" s="170" t="s">
        <v>1238</v>
      </c>
      <c r="AB2893" s="169" t="s">
        <v>1166</v>
      </c>
      <c r="AC2893" s="169" t="s">
        <v>1167</v>
      </c>
      <c r="AD2893" s="170">
        <v>3202032</v>
      </c>
      <c r="AE2893" s="169" t="s">
        <v>1217</v>
      </c>
      <c r="AF2893" s="169" t="s">
        <v>1218</v>
      </c>
      <c r="AG2893" s="168" t="s">
        <v>1147</v>
      </c>
      <c r="AH2893" s="192"/>
    </row>
    <row r="2894" spans="1:34" ht="98.25" customHeight="1" x14ac:dyDescent="0.25">
      <c r="A2894" s="192"/>
      <c r="B2894" s="168" t="s">
        <v>1314</v>
      </c>
      <c r="C2894" s="168" t="s">
        <v>1583</v>
      </c>
      <c r="D2894" s="168" t="s">
        <v>1646</v>
      </c>
      <c r="E2894" s="183" t="s">
        <v>1646</v>
      </c>
      <c r="F2894" s="168" t="s">
        <v>1223</v>
      </c>
      <c r="G2894" s="183" t="s">
        <v>1312</v>
      </c>
      <c r="H2894" s="168" t="s">
        <v>1117</v>
      </c>
      <c r="I2894" s="168" t="s">
        <v>1118</v>
      </c>
      <c r="J2894" s="184">
        <v>9137500</v>
      </c>
      <c r="K2894" s="185"/>
      <c r="L2894" s="168" t="s">
        <v>1298</v>
      </c>
      <c r="M2894" s="185">
        <v>0</v>
      </c>
      <c r="N2894" s="168" t="s">
        <v>1298</v>
      </c>
      <c r="O2894" s="168" t="s">
        <v>1133</v>
      </c>
      <c r="P2894" s="168" t="s">
        <v>1647</v>
      </c>
      <c r="Q2894" s="168"/>
      <c r="R2894" s="168"/>
      <c r="S2894" s="168"/>
      <c r="T2894" s="168"/>
      <c r="U2894" s="168" t="s">
        <v>1215</v>
      </c>
      <c r="V2894" s="168" t="s">
        <v>1592</v>
      </c>
      <c r="W2894" s="168" t="s">
        <v>1165</v>
      </c>
      <c r="X2894" s="183" t="s">
        <v>1160</v>
      </c>
      <c r="Y2894" s="168" t="s">
        <v>55</v>
      </c>
      <c r="Z2894" s="170">
        <v>2017011000179</v>
      </c>
      <c r="AA2894" s="170" t="s">
        <v>1238</v>
      </c>
      <c r="AB2894" s="169" t="s">
        <v>1166</v>
      </c>
      <c r="AC2894" s="169" t="s">
        <v>1167</v>
      </c>
      <c r="AD2894" s="170">
        <v>3202032</v>
      </c>
      <c r="AE2894" s="169" t="s">
        <v>1217</v>
      </c>
      <c r="AF2894" s="169" t="s">
        <v>1289</v>
      </c>
      <c r="AG2894" s="168" t="s">
        <v>1124</v>
      </c>
      <c r="AH2894" s="192"/>
    </row>
    <row r="2895" spans="1:34" ht="98.25" customHeight="1" x14ac:dyDescent="0.25">
      <c r="A2895" s="192"/>
      <c r="B2895" s="168" t="s">
        <v>1314</v>
      </c>
      <c r="C2895" s="168" t="s">
        <v>1583</v>
      </c>
      <c r="D2895" s="168" t="s">
        <v>1646</v>
      </c>
      <c r="E2895" s="183" t="s">
        <v>1646</v>
      </c>
      <c r="F2895" s="168" t="s">
        <v>1223</v>
      </c>
      <c r="G2895" s="183" t="s">
        <v>1312</v>
      </c>
      <c r="H2895" s="168" t="s">
        <v>1117</v>
      </c>
      <c r="I2895" s="168" t="s">
        <v>1118</v>
      </c>
      <c r="J2895" s="184">
        <v>10000000</v>
      </c>
      <c r="K2895" s="185"/>
      <c r="L2895" s="168" t="s">
        <v>1298</v>
      </c>
      <c r="M2895" s="185">
        <v>0</v>
      </c>
      <c r="N2895" s="168" t="s">
        <v>1298</v>
      </c>
      <c r="O2895" s="168" t="s">
        <v>1133</v>
      </c>
      <c r="P2895" s="168" t="s">
        <v>1647</v>
      </c>
      <c r="Q2895" s="168"/>
      <c r="R2895" s="168"/>
      <c r="S2895" s="168"/>
      <c r="T2895" s="168"/>
      <c r="U2895" s="168" t="s">
        <v>1215</v>
      </c>
      <c r="V2895" s="168" t="s">
        <v>1592</v>
      </c>
      <c r="W2895" s="168" t="s">
        <v>1165</v>
      </c>
      <c r="X2895" s="183" t="s">
        <v>1160</v>
      </c>
      <c r="Y2895" s="168" t="s">
        <v>55</v>
      </c>
      <c r="Z2895" s="170">
        <v>2017011000179</v>
      </c>
      <c r="AA2895" s="170" t="s">
        <v>1238</v>
      </c>
      <c r="AB2895" s="169" t="s">
        <v>1166</v>
      </c>
      <c r="AC2895" s="169" t="s">
        <v>1167</v>
      </c>
      <c r="AD2895" s="170">
        <v>3202032</v>
      </c>
      <c r="AE2895" s="169" t="s">
        <v>1217</v>
      </c>
      <c r="AF2895" s="169" t="s">
        <v>1289</v>
      </c>
      <c r="AG2895" s="168" t="s">
        <v>1150</v>
      </c>
      <c r="AH2895" s="192"/>
    </row>
    <row r="2896" spans="1:34" ht="98.25" customHeight="1" x14ac:dyDescent="0.25">
      <c r="A2896" s="192"/>
      <c r="B2896" s="168" t="s">
        <v>1314</v>
      </c>
      <c r="C2896" s="168" t="s">
        <v>1583</v>
      </c>
      <c r="D2896" s="168" t="s">
        <v>1646</v>
      </c>
      <c r="E2896" s="183" t="s">
        <v>1646</v>
      </c>
      <c r="F2896" s="168" t="s">
        <v>1223</v>
      </c>
      <c r="G2896" s="183" t="s">
        <v>1312</v>
      </c>
      <c r="H2896" s="168" t="s">
        <v>1117</v>
      </c>
      <c r="I2896" s="168" t="s">
        <v>1118</v>
      </c>
      <c r="J2896" s="184">
        <v>0</v>
      </c>
      <c r="K2896" s="185"/>
      <c r="L2896" s="168" t="s">
        <v>1298</v>
      </c>
      <c r="M2896" s="185">
        <v>0</v>
      </c>
      <c r="N2896" s="168" t="s">
        <v>1298</v>
      </c>
      <c r="O2896" s="168" t="s">
        <v>1133</v>
      </c>
      <c r="P2896" s="168" t="s">
        <v>1647</v>
      </c>
      <c r="Q2896" s="168"/>
      <c r="R2896" s="168"/>
      <c r="S2896" s="168"/>
      <c r="T2896" s="168"/>
      <c r="U2896" s="168" t="s">
        <v>1215</v>
      </c>
      <c r="V2896" s="168" t="s">
        <v>1592</v>
      </c>
      <c r="W2896" s="168" t="s">
        <v>1165</v>
      </c>
      <c r="X2896" s="183" t="s">
        <v>1160</v>
      </c>
      <c r="Y2896" s="168" t="s">
        <v>55</v>
      </c>
      <c r="Z2896" s="170">
        <v>2017011000179</v>
      </c>
      <c r="AA2896" s="170" t="s">
        <v>1238</v>
      </c>
      <c r="AB2896" s="169" t="s">
        <v>1166</v>
      </c>
      <c r="AC2896" s="169" t="s">
        <v>1167</v>
      </c>
      <c r="AD2896" s="170">
        <v>3202032</v>
      </c>
      <c r="AE2896" s="169" t="s">
        <v>1217</v>
      </c>
      <c r="AF2896" s="169" t="s">
        <v>1289</v>
      </c>
      <c r="AG2896" s="168" t="s">
        <v>1124</v>
      </c>
      <c r="AH2896" s="192"/>
    </row>
    <row r="2897" spans="1:34" ht="98.25" customHeight="1" x14ac:dyDescent="0.25">
      <c r="A2897" s="192"/>
      <c r="B2897" s="168" t="s">
        <v>1314</v>
      </c>
      <c r="C2897" s="168" t="s">
        <v>1583</v>
      </c>
      <c r="D2897" s="168" t="s">
        <v>1646</v>
      </c>
      <c r="E2897" s="183" t="s">
        <v>1646</v>
      </c>
      <c r="F2897" s="168" t="s">
        <v>1223</v>
      </c>
      <c r="G2897" s="183" t="s">
        <v>1312</v>
      </c>
      <c r="H2897" s="168" t="s">
        <v>1117</v>
      </c>
      <c r="I2897" s="168" t="s">
        <v>1118</v>
      </c>
      <c r="J2897" s="184">
        <v>14000000</v>
      </c>
      <c r="K2897" s="185"/>
      <c r="L2897" s="168" t="s">
        <v>1298</v>
      </c>
      <c r="M2897" s="185">
        <v>0</v>
      </c>
      <c r="N2897" s="168" t="s">
        <v>1298</v>
      </c>
      <c r="O2897" s="168" t="s">
        <v>1133</v>
      </c>
      <c r="P2897" s="168" t="s">
        <v>1647</v>
      </c>
      <c r="Q2897" s="168"/>
      <c r="R2897" s="168"/>
      <c r="S2897" s="168"/>
      <c r="T2897" s="168"/>
      <c r="U2897" s="168" t="s">
        <v>1215</v>
      </c>
      <c r="V2897" s="168" t="s">
        <v>1592</v>
      </c>
      <c r="W2897" s="168" t="s">
        <v>1165</v>
      </c>
      <c r="X2897" s="183" t="s">
        <v>1160</v>
      </c>
      <c r="Y2897" s="168" t="s">
        <v>55</v>
      </c>
      <c r="Z2897" s="170">
        <v>2017011000179</v>
      </c>
      <c r="AA2897" s="170" t="s">
        <v>1238</v>
      </c>
      <c r="AB2897" s="169" t="s">
        <v>1166</v>
      </c>
      <c r="AC2897" s="169" t="s">
        <v>1167</v>
      </c>
      <c r="AD2897" s="170">
        <v>3202032</v>
      </c>
      <c r="AE2897" s="169" t="s">
        <v>1217</v>
      </c>
      <c r="AF2897" s="169" t="s">
        <v>1289</v>
      </c>
      <c r="AG2897" s="168" t="s">
        <v>1150</v>
      </c>
      <c r="AH2897" s="192"/>
    </row>
    <row r="2898" spans="1:34" ht="98.25" customHeight="1" x14ac:dyDescent="0.25">
      <c r="A2898" s="192"/>
      <c r="B2898" s="168" t="s">
        <v>1314</v>
      </c>
      <c r="C2898" s="168" t="s">
        <v>1583</v>
      </c>
      <c r="D2898" s="168" t="s">
        <v>1646</v>
      </c>
      <c r="E2898" s="183" t="s">
        <v>1646</v>
      </c>
      <c r="F2898" s="168" t="s">
        <v>1223</v>
      </c>
      <c r="G2898" s="183" t="s">
        <v>1312</v>
      </c>
      <c r="H2898" s="168" t="s">
        <v>1117</v>
      </c>
      <c r="I2898" s="168" t="s">
        <v>1118</v>
      </c>
      <c r="J2898" s="184">
        <v>0</v>
      </c>
      <c r="K2898" s="185"/>
      <c r="L2898" s="168" t="s">
        <v>1298</v>
      </c>
      <c r="M2898" s="185">
        <v>0</v>
      </c>
      <c r="N2898" s="168" t="s">
        <v>1298</v>
      </c>
      <c r="O2898" s="168" t="s">
        <v>1133</v>
      </c>
      <c r="P2898" s="168" t="s">
        <v>1647</v>
      </c>
      <c r="Q2898" s="168"/>
      <c r="R2898" s="168"/>
      <c r="S2898" s="168"/>
      <c r="T2898" s="168"/>
      <c r="U2898" s="168" t="s">
        <v>1215</v>
      </c>
      <c r="V2898" s="168" t="s">
        <v>1592</v>
      </c>
      <c r="W2898" s="168" t="s">
        <v>1165</v>
      </c>
      <c r="X2898" s="183" t="s">
        <v>1160</v>
      </c>
      <c r="Y2898" s="168" t="s">
        <v>55</v>
      </c>
      <c r="Z2898" s="170">
        <v>2017011000179</v>
      </c>
      <c r="AA2898" s="170" t="s">
        <v>1238</v>
      </c>
      <c r="AB2898" s="169" t="s">
        <v>1166</v>
      </c>
      <c r="AC2898" s="169" t="s">
        <v>1167</v>
      </c>
      <c r="AD2898" s="170">
        <v>3202032</v>
      </c>
      <c r="AE2898" s="169" t="s">
        <v>1217</v>
      </c>
      <c r="AF2898" s="169" t="s">
        <v>1218</v>
      </c>
      <c r="AG2898" s="168" t="s">
        <v>1147</v>
      </c>
      <c r="AH2898" s="192"/>
    </row>
    <row r="2899" spans="1:34" ht="98.25" customHeight="1" x14ac:dyDescent="0.25">
      <c r="A2899" s="192"/>
      <c r="B2899" s="168" t="s">
        <v>1314</v>
      </c>
      <c r="C2899" s="168" t="s">
        <v>1583</v>
      </c>
      <c r="D2899" s="168" t="s">
        <v>1646</v>
      </c>
      <c r="E2899" s="183" t="s">
        <v>1646</v>
      </c>
      <c r="F2899" s="168" t="s">
        <v>1223</v>
      </c>
      <c r="G2899" s="183" t="s">
        <v>1312</v>
      </c>
      <c r="H2899" s="168" t="s">
        <v>1117</v>
      </c>
      <c r="I2899" s="168" t="s">
        <v>1118</v>
      </c>
      <c r="J2899" s="184">
        <v>0</v>
      </c>
      <c r="K2899" s="185"/>
      <c r="L2899" s="168"/>
      <c r="M2899" s="185"/>
      <c r="N2899" s="168"/>
      <c r="O2899" s="168"/>
      <c r="P2899" s="168"/>
      <c r="Q2899" s="168"/>
      <c r="R2899" s="168"/>
      <c r="S2899" s="168"/>
      <c r="T2899" s="168"/>
      <c r="U2899" s="168"/>
      <c r="V2899" s="168"/>
      <c r="W2899" s="168" t="s">
        <v>1165</v>
      </c>
      <c r="X2899" s="183" t="s">
        <v>1160</v>
      </c>
      <c r="Y2899" s="168" t="s">
        <v>55</v>
      </c>
      <c r="Z2899" s="170">
        <v>2017011000179</v>
      </c>
      <c r="AA2899" s="170" t="s">
        <v>1238</v>
      </c>
      <c r="AB2899" s="169" t="s">
        <v>1179</v>
      </c>
      <c r="AC2899" s="169" t="s">
        <v>1338</v>
      </c>
      <c r="AD2899" s="170">
        <v>3202035</v>
      </c>
      <c r="AE2899" s="169" t="s">
        <v>1339</v>
      </c>
      <c r="AF2899" s="169" t="s">
        <v>1340</v>
      </c>
      <c r="AG2899" s="168" t="s">
        <v>1311</v>
      </c>
      <c r="AH2899" s="192"/>
    </row>
    <row r="2900" spans="1:34" ht="98.25" customHeight="1" x14ac:dyDescent="0.25">
      <c r="A2900" s="192"/>
      <c r="B2900" s="168" t="s">
        <v>1314</v>
      </c>
      <c r="C2900" s="168" t="s">
        <v>1583</v>
      </c>
      <c r="D2900" s="168" t="s">
        <v>1646</v>
      </c>
      <c r="E2900" s="183" t="s">
        <v>1646</v>
      </c>
      <c r="F2900" s="168" t="s">
        <v>1223</v>
      </c>
      <c r="G2900" s="183" t="s">
        <v>1312</v>
      </c>
      <c r="H2900" s="168" t="s">
        <v>1117</v>
      </c>
      <c r="I2900" s="168" t="s">
        <v>1118</v>
      </c>
      <c r="J2900" s="184">
        <v>5000000</v>
      </c>
      <c r="K2900" s="185"/>
      <c r="L2900" s="168" t="s">
        <v>1298</v>
      </c>
      <c r="M2900" s="185">
        <v>0</v>
      </c>
      <c r="N2900" s="168" t="s">
        <v>1298</v>
      </c>
      <c r="O2900" s="168" t="s">
        <v>1133</v>
      </c>
      <c r="P2900" s="168" t="s">
        <v>1647</v>
      </c>
      <c r="Q2900" s="168"/>
      <c r="R2900" s="168"/>
      <c r="S2900" s="168"/>
      <c r="T2900" s="168"/>
      <c r="U2900" s="168" t="s">
        <v>1215</v>
      </c>
      <c r="V2900" s="168" t="s">
        <v>1592</v>
      </c>
      <c r="W2900" s="168" t="s">
        <v>1165</v>
      </c>
      <c r="X2900" s="183" t="s">
        <v>1160</v>
      </c>
      <c r="Y2900" s="168" t="s">
        <v>55</v>
      </c>
      <c r="Z2900" s="170">
        <v>2017011000179</v>
      </c>
      <c r="AA2900" s="170" t="s">
        <v>1238</v>
      </c>
      <c r="AB2900" s="169" t="s">
        <v>1224</v>
      </c>
      <c r="AC2900" s="169" t="s">
        <v>1280</v>
      </c>
      <c r="AD2900" s="170">
        <v>3202004</v>
      </c>
      <c r="AE2900" s="169" t="s">
        <v>1281</v>
      </c>
      <c r="AF2900" s="169" t="s">
        <v>1372</v>
      </c>
      <c r="AG2900" s="168" t="s">
        <v>1147</v>
      </c>
      <c r="AH2900" s="192"/>
    </row>
    <row r="2901" spans="1:34" ht="98.25" customHeight="1" x14ac:dyDescent="0.25">
      <c r="A2901" s="192"/>
      <c r="B2901" s="168" t="s">
        <v>1314</v>
      </c>
      <c r="C2901" s="168" t="s">
        <v>1583</v>
      </c>
      <c r="D2901" s="168" t="s">
        <v>1646</v>
      </c>
      <c r="E2901" s="183" t="s">
        <v>1646</v>
      </c>
      <c r="F2901" s="168" t="s">
        <v>1393</v>
      </c>
      <c r="G2901" s="183" t="s">
        <v>1312</v>
      </c>
      <c r="H2901" s="168" t="s">
        <v>1117</v>
      </c>
      <c r="I2901" s="168" t="s">
        <v>1118</v>
      </c>
      <c r="J2901" s="184">
        <v>19956267</v>
      </c>
      <c r="K2901" s="185"/>
      <c r="L2901" s="168" t="s">
        <v>1298</v>
      </c>
      <c r="M2901" s="185">
        <v>0</v>
      </c>
      <c r="N2901" s="168" t="s">
        <v>1298</v>
      </c>
      <c r="O2901" s="168" t="s">
        <v>1133</v>
      </c>
      <c r="P2901" s="168" t="s">
        <v>1647</v>
      </c>
      <c r="Q2901" s="168"/>
      <c r="R2901" s="168"/>
      <c r="S2901" s="168"/>
      <c r="T2901" s="168"/>
      <c r="U2901" s="168" t="s">
        <v>1215</v>
      </c>
      <c r="V2901" s="168" t="s">
        <v>1592</v>
      </c>
      <c r="W2901" s="168" t="s">
        <v>1165</v>
      </c>
      <c r="X2901" s="183" t="s">
        <v>1160</v>
      </c>
      <c r="Y2901" s="168" t="s">
        <v>55</v>
      </c>
      <c r="Z2901" s="170">
        <v>2017011000179</v>
      </c>
      <c r="AA2901" s="170" t="s">
        <v>1238</v>
      </c>
      <c r="AB2901" s="169" t="s">
        <v>1224</v>
      </c>
      <c r="AC2901" s="169" t="s">
        <v>1280</v>
      </c>
      <c r="AD2901" s="170">
        <v>3202004</v>
      </c>
      <c r="AE2901" s="169" t="s">
        <v>1281</v>
      </c>
      <c r="AF2901" s="169" t="s">
        <v>1282</v>
      </c>
      <c r="AG2901" s="168" t="s">
        <v>1151</v>
      </c>
      <c r="AH2901" s="192"/>
    </row>
    <row r="2902" spans="1:34" ht="98.25" customHeight="1" x14ac:dyDescent="0.25">
      <c r="A2902" s="192"/>
      <c r="B2902" s="168" t="s">
        <v>1314</v>
      </c>
      <c r="C2902" s="168" t="s">
        <v>1583</v>
      </c>
      <c r="D2902" s="168" t="s">
        <v>1646</v>
      </c>
      <c r="E2902" s="183" t="s">
        <v>1646</v>
      </c>
      <c r="F2902" s="168" t="s">
        <v>1393</v>
      </c>
      <c r="G2902" s="183" t="s">
        <v>1312</v>
      </c>
      <c r="H2902" s="168" t="s">
        <v>1117</v>
      </c>
      <c r="I2902" s="168" t="s">
        <v>1118</v>
      </c>
      <c r="J2902" s="184">
        <v>38643732.996666662</v>
      </c>
      <c r="K2902" s="185"/>
      <c r="L2902" s="168" t="s">
        <v>1298</v>
      </c>
      <c r="M2902" s="185">
        <v>0</v>
      </c>
      <c r="N2902" s="168" t="s">
        <v>1298</v>
      </c>
      <c r="O2902" s="168"/>
      <c r="P2902" s="168"/>
      <c r="Q2902" s="168"/>
      <c r="R2902" s="168"/>
      <c r="S2902" s="168"/>
      <c r="T2902" s="168"/>
      <c r="U2902" s="168"/>
      <c r="V2902" s="168"/>
      <c r="W2902" s="168" t="s">
        <v>1165</v>
      </c>
      <c r="X2902" s="183" t="s">
        <v>1160</v>
      </c>
      <c r="Y2902" s="168" t="s">
        <v>55</v>
      </c>
      <c r="Z2902" s="170">
        <v>2017011000179</v>
      </c>
      <c r="AA2902" s="170" t="s">
        <v>1238</v>
      </c>
      <c r="AB2902" s="169" t="s">
        <v>1224</v>
      </c>
      <c r="AC2902" s="169" t="s">
        <v>1280</v>
      </c>
      <c r="AD2902" s="170">
        <v>3202004</v>
      </c>
      <c r="AE2902" s="169" t="s">
        <v>1281</v>
      </c>
      <c r="AF2902" s="169" t="s">
        <v>1372</v>
      </c>
      <c r="AG2902" s="168" t="s">
        <v>1128</v>
      </c>
      <c r="AH2902" s="192"/>
    </row>
    <row r="2903" spans="1:34" ht="98.25" customHeight="1" x14ac:dyDescent="0.25">
      <c r="A2903" s="192"/>
      <c r="B2903" s="168" t="s">
        <v>1314</v>
      </c>
      <c r="C2903" s="168" t="s">
        <v>1583</v>
      </c>
      <c r="D2903" s="168" t="s">
        <v>1646</v>
      </c>
      <c r="E2903" s="183" t="s">
        <v>1646</v>
      </c>
      <c r="F2903" s="168" t="s">
        <v>1116</v>
      </c>
      <c r="G2903" s="183" t="s">
        <v>1158</v>
      </c>
      <c r="H2903" s="168" t="s">
        <v>1117</v>
      </c>
      <c r="I2903" s="168" t="s">
        <v>1118</v>
      </c>
      <c r="J2903" s="184">
        <v>43341816</v>
      </c>
      <c r="K2903" s="185"/>
      <c r="L2903" s="168" t="s">
        <v>1298</v>
      </c>
      <c r="M2903" s="185">
        <v>0</v>
      </c>
      <c r="N2903" s="168" t="s">
        <v>1298</v>
      </c>
      <c r="O2903" s="168" t="s">
        <v>1199</v>
      </c>
      <c r="P2903" s="168" t="s">
        <v>1648</v>
      </c>
      <c r="Q2903" s="168"/>
      <c r="R2903" s="168"/>
      <c r="S2903" s="168"/>
      <c r="T2903" s="168"/>
      <c r="U2903" s="168" t="s">
        <v>1215</v>
      </c>
      <c r="V2903" s="168" t="s">
        <v>1592</v>
      </c>
      <c r="W2903" s="168" t="s">
        <v>1165</v>
      </c>
      <c r="X2903" s="183" t="s">
        <v>1160</v>
      </c>
      <c r="Y2903" s="168" t="s">
        <v>55</v>
      </c>
      <c r="Z2903" s="170">
        <v>2017011000179</v>
      </c>
      <c r="AA2903" s="170" t="s">
        <v>1238</v>
      </c>
      <c r="AB2903" s="169" t="s">
        <v>1179</v>
      </c>
      <c r="AC2903" s="169" t="s">
        <v>1180</v>
      </c>
      <c r="AD2903" s="170">
        <v>3202008</v>
      </c>
      <c r="AE2903" s="169" t="s">
        <v>1181</v>
      </c>
      <c r="AF2903" s="169" t="s">
        <v>1286</v>
      </c>
      <c r="AG2903" s="168" t="s">
        <v>1151</v>
      </c>
      <c r="AH2903" s="192"/>
    </row>
    <row r="2904" spans="1:34" ht="98.25" customHeight="1" x14ac:dyDescent="0.25">
      <c r="A2904" s="192"/>
      <c r="B2904" s="168" t="s">
        <v>1314</v>
      </c>
      <c r="C2904" s="168" t="s">
        <v>1583</v>
      </c>
      <c r="D2904" s="168" t="s">
        <v>1646</v>
      </c>
      <c r="E2904" s="183" t="s">
        <v>1646</v>
      </c>
      <c r="F2904" s="168" t="s">
        <v>1223</v>
      </c>
      <c r="G2904" s="183" t="s">
        <v>1312</v>
      </c>
      <c r="H2904" s="168" t="s">
        <v>1117</v>
      </c>
      <c r="I2904" s="168" t="s">
        <v>1118</v>
      </c>
      <c r="J2904" s="184">
        <v>0</v>
      </c>
      <c r="K2904" s="185"/>
      <c r="L2904" s="168" t="s">
        <v>1298</v>
      </c>
      <c r="M2904" s="185">
        <v>0</v>
      </c>
      <c r="N2904" s="168" t="s">
        <v>1298</v>
      </c>
      <c r="O2904" s="168" t="s">
        <v>1133</v>
      </c>
      <c r="P2904" s="168" t="s">
        <v>1647</v>
      </c>
      <c r="Q2904" s="168"/>
      <c r="R2904" s="168"/>
      <c r="S2904" s="168"/>
      <c r="T2904" s="168"/>
      <c r="U2904" s="168" t="s">
        <v>1215</v>
      </c>
      <c r="V2904" s="168" t="s">
        <v>1592</v>
      </c>
      <c r="W2904" s="168" t="s">
        <v>1165</v>
      </c>
      <c r="X2904" s="183" t="s">
        <v>1160</v>
      </c>
      <c r="Y2904" s="168" t="s">
        <v>55</v>
      </c>
      <c r="Z2904" s="170">
        <v>2017011000179</v>
      </c>
      <c r="AA2904" s="170" t="s">
        <v>1238</v>
      </c>
      <c r="AB2904" s="169" t="s">
        <v>1179</v>
      </c>
      <c r="AC2904" s="169" t="s">
        <v>1180</v>
      </c>
      <c r="AD2904" s="170">
        <v>3202008</v>
      </c>
      <c r="AE2904" s="169" t="s">
        <v>1181</v>
      </c>
      <c r="AF2904" s="169" t="s">
        <v>1186</v>
      </c>
      <c r="AG2904" s="168" t="s">
        <v>1192</v>
      </c>
      <c r="AH2904" s="192"/>
    </row>
    <row r="2905" spans="1:34" ht="98.25" customHeight="1" x14ac:dyDescent="0.25">
      <c r="A2905" s="192"/>
      <c r="B2905" s="168" t="s">
        <v>1314</v>
      </c>
      <c r="C2905" s="168" t="s">
        <v>1583</v>
      </c>
      <c r="D2905" s="168" t="s">
        <v>1646</v>
      </c>
      <c r="E2905" s="183" t="s">
        <v>1646</v>
      </c>
      <c r="F2905" s="168" t="s">
        <v>1223</v>
      </c>
      <c r="G2905" s="183" t="s">
        <v>1312</v>
      </c>
      <c r="H2905" s="168" t="s">
        <v>1117</v>
      </c>
      <c r="I2905" s="168" t="s">
        <v>1118</v>
      </c>
      <c r="J2905" s="184">
        <v>0</v>
      </c>
      <c r="K2905" s="185"/>
      <c r="L2905" s="168" t="s">
        <v>1298</v>
      </c>
      <c r="M2905" s="185">
        <v>0</v>
      </c>
      <c r="N2905" s="168" t="s">
        <v>1298</v>
      </c>
      <c r="O2905" s="168" t="s">
        <v>1199</v>
      </c>
      <c r="P2905" s="168" t="s">
        <v>1648</v>
      </c>
      <c r="Q2905" s="168"/>
      <c r="R2905" s="168"/>
      <c r="S2905" s="168"/>
      <c r="T2905" s="168"/>
      <c r="U2905" s="168" t="s">
        <v>1215</v>
      </c>
      <c r="V2905" s="168" t="s">
        <v>1592</v>
      </c>
      <c r="W2905" s="168" t="s">
        <v>1165</v>
      </c>
      <c r="X2905" s="183" t="s">
        <v>1160</v>
      </c>
      <c r="Y2905" s="168" t="s">
        <v>55</v>
      </c>
      <c r="Z2905" s="170">
        <v>2017011000179</v>
      </c>
      <c r="AA2905" s="170" t="s">
        <v>1238</v>
      </c>
      <c r="AB2905" s="169" t="s">
        <v>1179</v>
      </c>
      <c r="AC2905" s="169" t="s">
        <v>1180</v>
      </c>
      <c r="AD2905" s="170">
        <v>3202008</v>
      </c>
      <c r="AE2905" s="169" t="s">
        <v>1181</v>
      </c>
      <c r="AF2905" s="169" t="s">
        <v>1286</v>
      </c>
      <c r="AG2905" s="168" t="s">
        <v>1126</v>
      </c>
      <c r="AH2905" s="192"/>
    </row>
    <row r="2906" spans="1:34" ht="98.25" customHeight="1" x14ac:dyDescent="0.25">
      <c r="A2906" s="192"/>
      <c r="B2906" s="168" t="s">
        <v>1314</v>
      </c>
      <c r="C2906" s="168" t="s">
        <v>1583</v>
      </c>
      <c r="D2906" s="168" t="s">
        <v>1646</v>
      </c>
      <c r="E2906" s="183" t="s">
        <v>1646</v>
      </c>
      <c r="F2906" s="168" t="s">
        <v>1223</v>
      </c>
      <c r="G2906" s="183" t="s">
        <v>1312</v>
      </c>
      <c r="H2906" s="168" t="s">
        <v>1117</v>
      </c>
      <c r="I2906" s="168" t="s">
        <v>1118</v>
      </c>
      <c r="J2906" s="184">
        <v>0</v>
      </c>
      <c r="K2906" s="185"/>
      <c r="L2906" s="168" t="s">
        <v>1298</v>
      </c>
      <c r="M2906" s="185">
        <v>0</v>
      </c>
      <c r="N2906" s="168" t="s">
        <v>1298</v>
      </c>
      <c r="O2906" s="168" t="s">
        <v>1199</v>
      </c>
      <c r="P2906" s="168" t="s">
        <v>1648</v>
      </c>
      <c r="Q2906" s="168"/>
      <c r="R2906" s="168"/>
      <c r="S2906" s="168"/>
      <c r="T2906" s="168"/>
      <c r="U2906" s="168" t="s">
        <v>1215</v>
      </c>
      <c r="V2906" s="168" t="s">
        <v>1592</v>
      </c>
      <c r="W2906" s="168" t="s">
        <v>1165</v>
      </c>
      <c r="X2906" s="183" t="s">
        <v>1160</v>
      </c>
      <c r="Y2906" s="168" t="s">
        <v>55</v>
      </c>
      <c r="Z2906" s="170">
        <v>2017011000179</v>
      </c>
      <c r="AA2906" s="170" t="s">
        <v>1238</v>
      </c>
      <c r="AB2906" s="169" t="s">
        <v>1179</v>
      </c>
      <c r="AC2906" s="169" t="s">
        <v>1180</v>
      </c>
      <c r="AD2906" s="170">
        <v>3202008</v>
      </c>
      <c r="AE2906" s="169" t="s">
        <v>1181</v>
      </c>
      <c r="AF2906" s="169" t="s">
        <v>1186</v>
      </c>
      <c r="AG2906" s="168" t="s">
        <v>1192</v>
      </c>
      <c r="AH2906" s="192"/>
    </row>
    <row r="2907" spans="1:34" ht="98.25" customHeight="1" x14ac:dyDescent="0.25">
      <c r="A2907" s="192"/>
      <c r="B2907" s="168" t="s">
        <v>1314</v>
      </c>
      <c r="C2907" s="168" t="s">
        <v>1583</v>
      </c>
      <c r="D2907" s="168" t="s">
        <v>1646</v>
      </c>
      <c r="E2907" s="183" t="s">
        <v>1646</v>
      </c>
      <c r="F2907" s="168" t="s">
        <v>1223</v>
      </c>
      <c r="G2907" s="183" t="s">
        <v>1312</v>
      </c>
      <c r="H2907" s="168" t="s">
        <v>1117</v>
      </c>
      <c r="I2907" s="168" t="s">
        <v>1118</v>
      </c>
      <c r="J2907" s="184">
        <v>0</v>
      </c>
      <c r="K2907" s="185"/>
      <c r="L2907" s="168" t="s">
        <v>1298</v>
      </c>
      <c r="M2907" s="185">
        <v>0</v>
      </c>
      <c r="N2907" s="168" t="s">
        <v>1298</v>
      </c>
      <c r="O2907" s="168" t="s">
        <v>1183</v>
      </c>
      <c r="P2907" s="168" t="s">
        <v>1649</v>
      </c>
      <c r="Q2907" s="168"/>
      <c r="R2907" s="168"/>
      <c r="S2907" s="168" t="s">
        <v>1285</v>
      </c>
      <c r="T2907" s="168"/>
      <c r="U2907" s="168" t="s">
        <v>1215</v>
      </c>
      <c r="V2907" s="168" t="s">
        <v>1650</v>
      </c>
      <c r="W2907" s="168" t="s">
        <v>1165</v>
      </c>
      <c r="X2907" s="183" t="s">
        <v>1160</v>
      </c>
      <c r="Y2907" s="168" t="s">
        <v>55</v>
      </c>
      <c r="Z2907" s="170">
        <v>2017011000179</v>
      </c>
      <c r="AA2907" s="170" t="s">
        <v>1238</v>
      </c>
      <c r="AB2907" s="169" t="s">
        <v>1179</v>
      </c>
      <c r="AC2907" s="169" t="s">
        <v>1180</v>
      </c>
      <c r="AD2907" s="170">
        <v>3202008</v>
      </c>
      <c r="AE2907" s="169" t="s">
        <v>1181</v>
      </c>
      <c r="AF2907" s="169" t="s">
        <v>1186</v>
      </c>
      <c r="AG2907" s="168" t="s">
        <v>1124</v>
      </c>
      <c r="AH2907" s="192"/>
    </row>
    <row r="2908" spans="1:34" ht="98.25" customHeight="1" x14ac:dyDescent="0.25">
      <c r="A2908" s="192"/>
      <c r="B2908" s="168" t="s">
        <v>1314</v>
      </c>
      <c r="C2908" s="168" t="s">
        <v>1583</v>
      </c>
      <c r="D2908" s="168" t="s">
        <v>1646</v>
      </c>
      <c r="E2908" s="183" t="s">
        <v>1646</v>
      </c>
      <c r="F2908" s="168" t="s">
        <v>1223</v>
      </c>
      <c r="G2908" s="183" t="s">
        <v>1312</v>
      </c>
      <c r="H2908" s="168" t="s">
        <v>1117</v>
      </c>
      <c r="I2908" s="168" t="s">
        <v>1118</v>
      </c>
      <c r="J2908" s="184">
        <v>0</v>
      </c>
      <c r="K2908" s="185"/>
      <c r="L2908" s="168" t="s">
        <v>1298</v>
      </c>
      <c r="M2908" s="185">
        <v>0</v>
      </c>
      <c r="N2908" s="168" t="s">
        <v>1298</v>
      </c>
      <c r="O2908" s="168" t="s">
        <v>1133</v>
      </c>
      <c r="P2908" s="168" t="s">
        <v>1649</v>
      </c>
      <c r="Q2908" s="168"/>
      <c r="R2908" s="168"/>
      <c r="S2908" s="168" t="s">
        <v>1430</v>
      </c>
      <c r="T2908" s="168"/>
      <c r="U2908" s="168" t="s">
        <v>1215</v>
      </c>
      <c r="V2908" s="168" t="s">
        <v>1592</v>
      </c>
      <c r="W2908" s="168" t="s">
        <v>1165</v>
      </c>
      <c r="X2908" s="183" t="s">
        <v>1160</v>
      </c>
      <c r="Y2908" s="168" t="s">
        <v>55</v>
      </c>
      <c r="Z2908" s="170">
        <v>2017011000179</v>
      </c>
      <c r="AA2908" s="170" t="s">
        <v>1238</v>
      </c>
      <c r="AB2908" s="169" t="s">
        <v>1179</v>
      </c>
      <c r="AC2908" s="169" t="s">
        <v>1180</v>
      </c>
      <c r="AD2908" s="170">
        <v>3202008</v>
      </c>
      <c r="AE2908" s="169" t="s">
        <v>1181</v>
      </c>
      <c r="AF2908" s="169" t="s">
        <v>1186</v>
      </c>
      <c r="AG2908" s="168" t="s">
        <v>1192</v>
      </c>
      <c r="AH2908" s="192"/>
    </row>
    <row r="2909" spans="1:34" ht="98.25" customHeight="1" x14ac:dyDescent="0.25">
      <c r="A2909" s="192"/>
      <c r="B2909" s="168" t="s">
        <v>1314</v>
      </c>
      <c r="C2909" s="168" t="s">
        <v>1583</v>
      </c>
      <c r="D2909" s="168" t="s">
        <v>1646</v>
      </c>
      <c r="E2909" s="183" t="s">
        <v>1646</v>
      </c>
      <c r="F2909" s="168" t="s">
        <v>1223</v>
      </c>
      <c r="G2909" s="183" t="s">
        <v>1312</v>
      </c>
      <c r="H2909" s="168" t="s">
        <v>1117</v>
      </c>
      <c r="I2909" s="168" t="s">
        <v>1118</v>
      </c>
      <c r="J2909" s="184">
        <v>0</v>
      </c>
      <c r="K2909" s="185"/>
      <c r="L2909" s="168" t="s">
        <v>1298</v>
      </c>
      <c r="M2909" s="185">
        <v>0</v>
      </c>
      <c r="N2909" s="168" t="s">
        <v>1298</v>
      </c>
      <c r="O2909" s="168" t="s">
        <v>1199</v>
      </c>
      <c r="P2909" s="168" t="s">
        <v>1648</v>
      </c>
      <c r="Q2909" s="168"/>
      <c r="R2909" s="168"/>
      <c r="S2909" s="168"/>
      <c r="T2909" s="168"/>
      <c r="U2909" s="168" t="s">
        <v>1215</v>
      </c>
      <c r="V2909" s="168" t="s">
        <v>1592</v>
      </c>
      <c r="W2909" s="168" t="s">
        <v>1165</v>
      </c>
      <c r="X2909" s="183" t="s">
        <v>1160</v>
      </c>
      <c r="Y2909" s="168" t="s">
        <v>55</v>
      </c>
      <c r="Z2909" s="170">
        <v>2017011000179</v>
      </c>
      <c r="AA2909" s="170" t="s">
        <v>1238</v>
      </c>
      <c r="AB2909" s="169" t="s">
        <v>1179</v>
      </c>
      <c r="AC2909" s="169" t="s">
        <v>1180</v>
      </c>
      <c r="AD2909" s="170">
        <v>3202008</v>
      </c>
      <c r="AE2909" s="169" t="s">
        <v>1181</v>
      </c>
      <c r="AF2909" s="169" t="s">
        <v>1186</v>
      </c>
      <c r="AG2909" s="168" t="s">
        <v>1126</v>
      </c>
      <c r="AH2909" s="192"/>
    </row>
    <row r="2910" spans="1:34" ht="98.25" customHeight="1" x14ac:dyDescent="0.25">
      <c r="A2910" s="192"/>
      <c r="B2910" s="168" t="s">
        <v>1314</v>
      </c>
      <c r="C2910" s="168" t="s">
        <v>1583</v>
      </c>
      <c r="D2910" s="168" t="s">
        <v>1646</v>
      </c>
      <c r="E2910" s="183" t="s">
        <v>1646</v>
      </c>
      <c r="F2910" s="168" t="s">
        <v>1223</v>
      </c>
      <c r="G2910" s="183" t="s">
        <v>1312</v>
      </c>
      <c r="H2910" s="168" t="s">
        <v>1117</v>
      </c>
      <c r="I2910" s="168" t="s">
        <v>1118</v>
      </c>
      <c r="J2910" s="184">
        <v>0</v>
      </c>
      <c r="K2910" s="185"/>
      <c r="L2910" s="168" t="s">
        <v>1298</v>
      </c>
      <c r="M2910" s="185">
        <v>0</v>
      </c>
      <c r="N2910" s="168" t="s">
        <v>1298</v>
      </c>
      <c r="O2910" s="168" t="s">
        <v>1183</v>
      </c>
      <c r="P2910" s="168" t="s">
        <v>1649</v>
      </c>
      <c r="Q2910" s="168"/>
      <c r="R2910" s="168"/>
      <c r="S2910" s="168" t="s">
        <v>1285</v>
      </c>
      <c r="T2910" s="168"/>
      <c r="U2910" s="168" t="s">
        <v>1215</v>
      </c>
      <c r="V2910" s="168" t="s">
        <v>1650</v>
      </c>
      <c r="W2910" s="168" t="s">
        <v>1165</v>
      </c>
      <c r="X2910" s="183" t="s">
        <v>1160</v>
      </c>
      <c r="Y2910" s="168" t="s">
        <v>55</v>
      </c>
      <c r="Z2910" s="170">
        <v>2017011000179</v>
      </c>
      <c r="AA2910" s="170" t="s">
        <v>1238</v>
      </c>
      <c r="AB2910" s="169" t="s">
        <v>1179</v>
      </c>
      <c r="AC2910" s="169" t="s">
        <v>1180</v>
      </c>
      <c r="AD2910" s="170">
        <v>3202008</v>
      </c>
      <c r="AE2910" s="169" t="s">
        <v>1181</v>
      </c>
      <c r="AF2910" s="169" t="s">
        <v>1186</v>
      </c>
      <c r="AG2910" s="168" t="s">
        <v>1124</v>
      </c>
      <c r="AH2910" s="192"/>
    </row>
    <row r="2911" spans="1:34" ht="98.25" customHeight="1" x14ac:dyDescent="0.25">
      <c r="A2911" s="192"/>
      <c r="B2911" s="168" t="s">
        <v>1314</v>
      </c>
      <c r="C2911" s="168" t="s">
        <v>1583</v>
      </c>
      <c r="D2911" s="168" t="s">
        <v>1646</v>
      </c>
      <c r="E2911" s="183" t="s">
        <v>1646</v>
      </c>
      <c r="F2911" s="168" t="s">
        <v>1223</v>
      </c>
      <c r="G2911" s="183" t="s">
        <v>1312</v>
      </c>
      <c r="H2911" s="168" t="s">
        <v>1117</v>
      </c>
      <c r="I2911" s="168" t="s">
        <v>1118</v>
      </c>
      <c r="J2911" s="184">
        <v>0</v>
      </c>
      <c r="K2911" s="185"/>
      <c r="L2911" s="168" t="s">
        <v>1298</v>
      </c>
      <c r="M2911" s="185">
        <v>0</v>
      </c>
      <c r="N2911" s="168" t="s">
        <v>1298</v>
      </c>
      <c r="O2911" s="168" t="s">
        <v>1183</v>
      </c>
      <c r="P2911" s="168" t="s">
        <v>1649</v>
      </c>
      <c r="Q2911" s="168"/>
      <c r="R2911" s="168"/>
      <c r="S2911" s="168" t="s">
        <v>1285</v>
      </c>
      <c r="T2911" s="168"/>
      <c r="U2911" s="168" t="s">
        <v>1215</v>
      </c>
      <c r="V2911" s="168" t="s">
        <v>1650</v>
      </c>
      <c r="W2911" s="168" t="s">
        <v>1165</v>
      </c>
      <c r="X2911" s="183" t="s">
        <v>1160</v>
      </c>
      <c r="Y2911" s="168" t="s">
        <v>55</v>
      </c>
      <c r="Z2911" s="170">
        <v>2017011000179</v>
      </c>
      <c r="AA2911" s="170" t="s">
        <v>1238</v>
      </c>
      <c r="AB2911" s="169" t="s">
        <v>1179</v>
      </c>
      <c r="AC2911" s="169" t="s">
        <v>1180</v>
      </c>
      <c r="AD2911" s="170">
        <v>3202008</v>
      </c>
      <c r="AE2911" s="169" t="s">
        <v>1181</v>
      </c>
      <c r="AF2911" s="169" t="s">
        <v>1186</v>
      </c>
      <c r="AG2911" s="168" t="s">
        <v>1124</v>
      </c>
      <c r="AH2911" s="192"/>
    </row>
    <row r="2912" spans="1:34" ht="98.25" customHeight="1" x14ac:dyDescent="0.25">
      <c r="A2912" s="192"/>
      <c r="B2912" s="168" t="s">
        <v>1314</v>
      </c>
      <c r="C2912" s="168" t="s">
        <v>1583</v>
      </c>
      <c r="D2912" s="168" t="s">
        <v>1646</v>
      </c>
      <c r="E2912" s="183" t="s">
        <v>1646</v>
      </c>
      <c r="F2912" s="168" t="s">
        <v>1223</v>
      </c>
      <c r="G2912" s="183" t="s">
        <v>1312</v>
      </c>
      <c r="H2912" s="168" t="s">
        <v>1117</v>
      </c>
      <c r="I2912" s="168" t="s">
        <v>1118</v>
      </c>
      <c r="J2912" s="184">
        <v>18000000</v>
      </c>
      <c r="K2912" s="185"/>
      <c r="L2912" s="168" t="s">
        <v>1298</v>
      </c>
      <c r="M2912" s="185">
        <v>0</v>
      </c>
      <c r="N2912" s="168" t="s">
        <v>1298</v>
      </c>
      <c r="O2912" s="168" t="s">
        <v>1199</v>
      </c>
      <c r="P2912" s="168" t="s">
        <v>1648</v>
      </c>
      <c r="Q2912" s="168"/>
      <c r="R2912" s="168"/>
      <c r="S2912" s="168"/>
      <c r="T2912" s="168"/>
      <c r="U2912" s="168" t="s">
        <v>1215</v>
      </c>
      <c r="V2912" s="168" t="s">
        <v>1592</v>
      </c>
      <c r="W2912" s="168" t="s">
        <v>1165</v>
      </c>
      <c r="X2912" s="183" t="s">
        <v>1160</v>
      </c>
      <c r="Y2912" s="168" t="s">
        <v>55</v>
      </c>
      <c r="Z2912" s="170">
        <v>2017011000179</v>
      </c>
      <c r="AA2912" s="170" t="s">
        <v>1238</v>
      </c>
      <c r="AB2912" s="169" t="s">
        <v>1179</v>
      </c>
      <c r="AC2912" s="169" t="s">
        <v>1180</v>
      </c>
      <c r="AD2912" s="170">
        <v>3202008</v>
      </c>
      <c r="AE2912" s="169" t="s">
        <v>1181</v>
      </c>
      <c r="AF2912" s="169" t="s">
        <v>1186</v>
      </c>
      <c r="AG2912" s="168" t="s">
        <v>1192</v>
      </c>
      <c r="AH2912" s="192"/>
    </row>
    <row r="2913" spans="1:34" ht="98.25" customHeight="1" x14ac:dyDescent="0.25">
      <c r="A2913" s="192"/>
      <c r="B2913" s="168" t="s">
        <v>1314</v>
      </c>
      <c r="C2913" s="168" t="s">
        <v>1583</v>
      </c>
      <c r="D2913" s="168" t="s">
        <v>1646</v>
      </c>
      <c r="E2913" s="183" t="s">
        <v>1646</v>
      </c>
      <c r="F2913" s="168" t="s">
        <v>1223</v>
      </c>
      <c r="G2913" s="183" t="s">
        <v>1312</v>
      </c>
      <c r="H2913" s="168" t="s">
        <v>1117</v>
      </c>
      <c r="I2913" s="168" t="s">
        <v>1118</v>
      </c>
      <c r="J2913" s="184">
        <v>25000000</v>
      </c>
      <c r="K2913" s="185"/>
      <c r="L2913" s="168" t="s">
        <v>1298</v>
      </c>
      <c r="M2913" s="185">
        <v>0</v>
      </c>
      <c r="N2913" s="168" t="s">
        <v>1298</v>
      </c>
      <c r="O2913" s="168" t="s">
        <v>1199</v>
      </c>
      <c r="P2913" s="168" t="s">
        <v>1648</v>
      </c>
      <c r="Q2913" s="168"/>
      <c r="R2913" s="168"/>
      <c r="S2913" s="168"/>
      <c r="T2913" s="168"/>
      <c r="U2913" s="168" t="s">
        <v>1215</v>
      </c>
      <c r="V2913" s="168" t="s">
        <v>1592</v>
      </c>
      <c r="W2913" s="168" t="s">
        <v>1165</v>
      </c>
      <c r="X2913" s="183" t="s">
        <v>1160</v>
      </c>
      <c r="Y2913" s="168" t="s">
        <v>55</v>
      </c>
      <c r="Z2913" s="170">
        <v>2017011000179</v>
      </c>
      <c r="AA2913" s="170" t="s">
        <v>1238</v>
      </c>
      <c r="AB2913" s="169" t="s">
        <v>1179</v>
      </c>
      <c r="AC2913" s="169" t="s">
        <v>1180</v>
      </c>
      <c r="AD2913" s="170">
        <v>3202008</v>
      </c>
      <c r="AE2913" s="169" t="s">
        <v>1181</v>
      </c>
      <c r="AF2913" s="169" t="s">
        <v>1186</v>
      </c>
      <c r="AG2913" s="168" t="s">
        <v>1192</v>
      </c>
      <c r="AH2913" s="192"/>
    </row>
    <row r="2914" spans="1:34" ht="98.25" customHeight="1" x14ac:dyDescent="0.25">
      <c r="A2914" s="192"/>
      <c r="B2914" s="168" t="s">
        <v>1314</v>
      </c>
      <c r="C2914" s="168" t="s">
        <v>1583</v>
      </c>
      <c r="D2914" s="168" t="s">
        <v>1646</v>
      </c>
      <c r="E2914" s="183" t="s">
        <v>1646</v>
      </c>
      <c r="F2914" s="168" t="s">
        <v>1223</v>
      </c>
      <c r="G2914" s="183" t="s">
        <v>1312</v>
      </c>
      <c r="H2914" s="168" t="s">
        <v>1117</v>
      </c>
      <c r="I2914" s="168" t="s">
        <v>1118</v>
      </c>
      <c r="J2914" s="184">
        <v>0</v>
      </c>
      <c r="K2914" s="185"/>
      <c r="L2914" s="168"/>
      <c r="M2914" s="185"/>
      <c r="N2914" s="168"/>
      <c r="O2914" s="168"/>
      <c r="P2914" s="168"/>
      <c r="Q2914" s="168"/>
      <c r="R2914" s="168"/>
      <c r="S2914" s="168"/>
      <c r="T2914" s="168"/>
      <c r="U2914" s="168"/>
      <c r="V2914" s="168"/>
      <c r="W2914" s="168" t="s">
        <v>1165</v>
      </c>
      <c r="X2914" s="183" t="s">
        <v>1160</v>
      </c>
      <c r="Y2914" s="168" t="s">
        <v>55</v>
      </c>
      <c r="Z2914" s="170">
        <v>2017011000179</v>
      </c>
      <c r="AA2914" s="170" t="s">
        <v>1238</v>
      </c>
      <c r="AB2914" s="169" t="s">
        <v>1179</v>
      </c>
      <c r="AC2914" s="169" t="s">
        <v>1180</v>
      </c>
      <c r="AD2914" s="170">
        <v>3202008</v>
      </c>
      <c r="AE2914" s="169" t="s">
        <v>1181</v>
      </c>
      <c r="AF2914" s="169" t="s">
        <v>1286</v>
      </c>
      <c r="AG2914" s="168" t="s">
        <v>1126</v>
      </c>
      <c r="AH2914" s="192"/>
    </row>
    <row r="2915" spans="1:34" ht="98.25" customHeight="1" x14ac:dyDescent="0.25">
      <c r="A2915" s="192"/>
      <c r="B2915" s="168" t="s">
        <v>1314</v>
      </c>
      <c r="C2915" s="168" t="s">
        <v>1583</v>
      </c>
      <c r="D2915" s="168" t="s">
        <v>1646</v>
      </c>
      <c r="E2915" s="183" t="s">
        <v>1646</v>
      </c>
      <c r="F2915" s="168" t="s">
        <v>1393</v>
      </c>
      <c r="G2915" s="183" t="s">
        <v>1312</v>
      </c>
      <c r="H2915" s="168" t="s">
        <v>1117</v>
      </c>
      <c r="I2915" s="168" t="s">
        <v>1118</v>
      </c>
      <c r="J2915" s="184">
        <v>21560000</v>
      </c>
      <c r="K2915" s="185"/>
      <c r="L2915" s="168" t="s">
        <v>1298</v>
      </c>
      <c r="M2915" s="185">
        <v>0</v>
      </c>
      <c r="N2915" s="168" t="s">
        <v>1298</v>
      </c>
      <c r="O2915" s="168" t="s">
        <v>1199</v>
      </c>
      <c r="P2915" s="168" t="s">
        <v>1648</v>
      </c>
      <c r="Q2915" s="168"/>
      <c r="R2915" s="168"/>
      <c r="S2915" s="168"/>
      <c r="T2915" s="168"/>
      <c r="U2915" s="168" t="s">
        <v>1215</v>
      </c>
      <c r="V2915" s="168" t="s">
        <v>1592</v>
      </c>
      <c r="W2915" s="168" t="s">
        <v>1165</v>
      </c>
      <c r="X2915" s="183" t="s">
        <v>1160</v>
      </c>
      <c r="Y2915" s="168" t="s">
        <v>55</v>
      </c>
      <c r="Z2915" s="170">
        <v>2017011000179</v>
      </c>
      <c r="AA2915" s="170" t="s">
        <v>1238</v>
      </c>
      <c r="AB2915" s="169" t="s">
        <v>1179</v>
      </c>
      <c r="AC2915" s="169" t="s">
        <v>1180</v>
      </c>
      <c r="AD2915" s="170">
        <v>3202008</v>
      </c>
      <c r="AE2915" s="169" t="s">
        <v>1181</v>
      </c>
      <c r="AF2915" s="169" t="s">
        <v>1286</v>
      </c>
      <c r="AG2915" s="168" t="s">
        <v>1128</v>
      </c>
      <c r="AH2915" s="192"/>
    </row>
    <row r="2916" spans="1:34" ht="98.25" customHeight="1" x14ac:dyDescent="0.25">
      <c r="A2916" s="192"/>
      <c r="B2916" s="168" t="s">
        <v>1314</v>
      </c>
      <c r="C2916" s="168" t="s">
        <v>1583</v>
      </c>
      <c r="D2916" s="168" t="s">
        <v>1646</v>
      </c>
      <c r="E2916" s="183" t="s">
        <v>1646</v>
      </c>
      <c r="F2916" s="168" t="s">
        <v>1393</v>
      </c>
      <c r="G2916" s="183" t="s">
        <v>1312</v>
      </c>
      <c r="H2916" s="168" t="s">
        <v>1117</v>
      </c>
      <c r="I2916" s="168" t="s">
        <v>1118</v>
      </c>
      <c r="J2916" s="184">
        <v>32999999.996666666</v>
      </c>
      <c r="K2916" s="185"/>
      <c r="L2916" s="168" t="s">
        <v>1298</v>
      </c>
      <c r="M2916" s="185">
        <v>0</v>
      </c>
      <c r="N2916" s="168" t="s">
        <v>1298</v>
      </c>
      <c r="O2916" s="168"/>
      <c r="P2916" s="168"/>
      <c r="Q2916" s="168"/>
      <c r="R2916" s="168"/>
      <c r="S2916" s="168"/>
      <c r="T2916" s="168"/>
      <c r="U2916" s="168"/>
      <c r="V2916" s="168"/>
      <c r="W2916" s="168" t="s">
        <v>1165</v>
      </c>
      <c r="X2916" s="183" t="s">
        <v>1160</v>
      </c>
      <c r="Y2916" s="168" t="s">
        <v>55</v>
      </c>
      <c r="Z2916" s="170">
        <v>2017011000179</v>
      </c>
      <c r="AA2916" s="170" t="s">
        <v>1238</v>
      </c>
      <c r="AB2916" s="169" t="s">
        <v>1179</v>
      </c>
      <c r="AC2916" s="169" t="s">
        <v>1180</v>
      </c>
      <c r="AD2916" s="170">
        <v>3202008</v>
      </c>
      <c r="AE2916" s="169" t="s">
        <v>1181</v>
      </c>
      <c r="AF2916" s="169" t="s">
        <v>1286</v>
      </c>
      <c r="AG2916" s="168" t="s">
        <v>1128</v>
      </c>
      <c r="AH2916" s="192"/>
    </row>
    <row r="2917" spans="1:34" ht="98.25" customHeight="1" x14ac:dyDescent="0.25">
      <c r="A2917" s="192"/>
      <c r="B2917" s="168" t="s">
        <v>1420</v>
      </c>
      <c r="C2917" s="168" t="s">
        <v>1583</v>
      </c>
      <c r="D2917" s="168" t="s">
        <v>1646</v>
      </c>
      <c r="E2917" s="183" t="s">
        <v>1646</v>
      </c>
      <c r="F2917" s="168" t="s">
        <v>1152</v>
      </c>
      <c r="G2917" s="183" t="s">
        <v>1158</v>
      </c>
      <c r="H2917" s="168" t="s">
        <v>1320</v>
      </c>
      <c r="I2917" s="168" t="s">
        <v>1118</v>
      </c>
      <c r="J2917" s="186">
        <v>15000000</v>
      </c>
      <c r="K2917" s="185"/>
      <c r="L2917" s="168" t="s">
        <v>61</v>
      </c>
      <c r="M2917" s="185"/>
      <c r="N2917" s="168" t="s">
        <v>61</v>
      </c>
      <c r="O2917" s="168"/>
      <c r="P2917" s="168"/>
      <c r="Q2917" s="168"/>
      <c r="R2917" s="168"/>
      <c r="S2917" s="168"/>
      <c r="T2917" s="168"/>
      <c r="U2917" s="168"/>
      <c r="V2917" s="168"/>
      <c r="W2917" s="168" t="s">
        <v>1165</v>
      </c>
      <c r="X2917" s="183" t="s">
        <v>1160</v>
      </c>
      <c r="Y2917" s="168" t="s">
        <v>55</v>
      </c>
      <c r="Z2917" s="170">
        <v>2017011000179</v>
      </c>
      <c r="AA2917" s="170" t="s">
        <v>1238</v>
      </c>
      <c r="AB2917" s="169" t="s">
        <v>1166</v>
      </c>
      <c r="AC2917" s="169" t="s">
        <v>1167</v>
      </c>
      <c r="AD2917" s="170">
        <v>3202032</v>
      </c>
      <c r="AE2917" s="169" t="s">
        <v>1217</v>
      </c>
      <c r="AF2917" s="169" t="s">
        <v>1289</v>
      </c>
      <c r="AG2917" s="168" t="s">
        <v>1192</v>
      </c>
      <c r="AH2917" s="192"/>
    </row>
    <row r="2918" spans="1:34" ht="98.25" customHeight="1" x14ac:dyDescent="0.25">
      <c r="A2918" s="192"/>
      <c r="B2918" s="168" t="s">
        <v>1420</v>
      </c>
      <c r="C2918" s="168" t="s">
        <v>1583</v>
      </c>
      <c r="D2918" s="168" t="s">
        <v>1646</v>
      </c>
      <c r="E2918" s="183" t="s">
        <v>1646</v>
      </c>
      <c r="F2918" s="168" t="s">
        <v>1152</v>
      </c>
      <c r="G2918" s="183" t="s">
        <v>1158</v>
      </c>
      <c r="H2918" s="168" t="s">
        <v>1320</v>
      </c>
      <c r="I2918" s="168" t="s">
        <v>1118</v>
      </c>
      <c r="J2918" s="186">
        <v>3476332</v>
      </c>
      <c r="K2918" s="185"/>
      <c r="L2918" s="168" t="s">
        <v>61</v>
      </c>
      <c r="M2918" s="185"/>
      <c r="N2918" s="168" t="s">
        <v>61</v>
      </c>
      <c r="O2918" s="168"/>
      <c r="P2918" s="168"/>
      <c r="Q2918" s="168"/>
      <c r="R2918" s="168"/>
      <c r="S2918" s="168"/>
      <c r="T2918" s="168"/>
      <c r="U2918" s="168"/>
      <c r="V2918" s="168"/>
      <c r="W2918" s="168" t="s">
        <v>1165</v>
      </c>
      <c r="X2918" s="183" t="s">
        <v>1160</v>
      </c>
      <c r="Y2918" s="168" t="s">
        <v>55</v>
      </c>
      <c r="Z2918" s="170">
        <v>2017011000179</v>
      </c>
      <c r="AA2918" s="170" t="s">
        <v>1238</v>
      </c>
      <c r="AB2918" s="169" t="s">
        <v>1166</v>
      </c>
      <c r="AC2918" s="169" t="s">
        <v>1167</v>
      </c>
      <c r="AD2918" s="170">
        <v>3202032</v>
      </c>
      <c r="AE2918" s="169" t="s">
        <v>1217</v>
      </c>
      <c r="AF2918" s="169" t="s">
        <v>1218</v>
      </c>
      <c r="AG2918" s="168" t="s">
        <v>1137</v>
      </c>
      <c r="AH2918" s="192"/>
    </row>
    <row r="2919" spans="1:34" ht="98.25" customHeight="1" x14ac:dyDescent="0.25">
      <c r="A2919" s="192"/>
      <c r="B2919" s="168" t="s">
        <v>1420</v>
      </c>
      <c r="C2919" s="168" t="s">
        <v>1583</v>
      </c>
      <c r="D2919" s="168" t="s">
        <v>1646</v>
      </c>
      <c r="E2919" s="183" t="s">
        <v>1646</v>
      </c>
      <c r="F2919" s="168" t="s">
        <v>1152</v>
      </c>
      <c r="G2919" s="183" t="s">
        <v>1158</v>
      </c>
      <c r="H2919" s="168" t="s">
        <v>1320</v>
      </c>
      <c r="I2919" s="168" t="s">
        <v>1118</v>
      </c>
      <c r="J2919" s="186">
        <v>1997972</v>
      </c>
      <c r="K2919" s="185"/>
      <c r="L2919" s="168" t="s">
        <v>61</v>
      </c>
      <c r="M2919" s="185"/>
      <c r="N2919" s="168" t="s">
        <v>61</v>
      </c>
      <c r="O2919" s="168"/>
      <c r="P2919" s="168"/>
      <c r="Q2919" s="168"/>
      <c r="R2919" s="168"/>
      <c r="S2919" s="168"/>
      <c r="T2919" s="168"/>
      <c r="U2919" s="168"/>
      <c r="V2919" s="168"/>
      <c r="W2919" s="168" t="s">
        <v>1165</v>
      </c>
      <c r="X2919" s="183" t="s">
        <v>1160</v>
      </c>
      <c r="Y2919" s="168" t="s">
        <v>55</v>
      </c>
      <c r="Z2919" s="170">
        <v>2017011000179</v>
      </c>
      <c r="AA2919" s="170" t="s">
        <v>1238</v>
      </c>
      <c r="AB2919" s="169" t="s">
        <v>1179</v>
      </c>
      <c r="AC2919" s="169" t="s">
        <v>1180</v>
      </c>
      <c r="AD2919" s="170">
        <v>3202008</v>
      </c>
      <c r="AE2919" s="169" t="s">
        <v>1181</v>
      </c>
      <c r="AF2919" s="169" t="s">
        <v>1286</v>
      </c>
      <c r="AG2919" s="168" t="s">
        <v>1192</v>
      </c>
      <c r="AH2919" s="192"/>
    </row>
    <row r="2920" spans="1:34" ht="98.25" customHeight="1" x14ac:dyDescent="0.25">
      <c r="A2920" s="192"/>
      <c r="B2920" s="168" t="s">
        <v>1420</v>
      </c>
      <c r="C2920" s="168" t="s">
        <v>1583</v>
      </c>
      <c r="D2920" s="168" t="s">
        <v>1646</v>
      </c>
      <c r="E2920" s="183" t="s">
        <v>1646</v>
      </c>
      <c r="F2920" s="168" t="s">
        <v>1152</v>
      </c>
      <c r="G2920" s="183" t="s">
        <v>1158</v>
      </c>
      <c r="H2920" s="168" t="s">
        <v>1320</v>
      </c>
      <c r="I2920" s="168" t="s">
        <v>1118</v>
      </c>
      <c r="J2920" s="186">
        <v>5000000</v>
      </c>
      <c r="K2920" s="185"/>
      <c r="L2920" s="168" t="s">
        <v>61</v>
      </c>
      <c r="M2920" s="185"/>
      <c r="N2920" s="168" t="s">
        <v>61</v>
      </c>
      <c r="O2920" s="168"/>
      <c r="P2920" s="168"/>
      <c r="Q2920" s="168"/>
      <c r="R2920" s="168"/>
      <c r="S2920" s="168"/>
      <c r="T2920" s="168"/>
      <c r="U2920" s="168"/>
      <c r="V2920" s="168"/>
      <c r="W2920" s="168" t="s">
        <v>1165</v>
      </c>
      <c r="X2920" s="183" t="s">
        <v>1160</v>
      </c>
      <c r="Y2920" s="168" t="s">
        <v>55</v>
      </c>
      <c r="Z2920" s="170">
        <v>2017011000179</v>
      </c>
      <c r="AA2920" s="170" t="s">
        <v>1238</v>
      </c>
      <c r="AB2920" s="169" t="s">
        <v>1179</v>
      </c>
      <c r="AC2920" s="169" t="s">
        <v>1180</v>
      </c>
      <c r="AD2920" s="170">
        <v>3202008</v>
      </c>
      <c r="AE2920" s="169" t="s">
        <v>1181</v>
      </c>
      <c r="AF2920" s="169" t="s">
        <v>1186</v>
      </c>
      <c r="AG2920" s="168" t="s">
        <v>1126</v>
      </c>
      <c r="AH2920" s="192"/>
    </row>
    <row r="2921" spans="1:34" ht="98.25" customHeight="1" x14ac:dyDescent="0.25">
      <c r="A2921" s="192"/>
      <c r="B2921" s="168" t="s">
        <v>1420</v>
      </c>
      <c r="C2921" s="168" t="s">
        <v>1583</v>
      </c>
      <c r="D2921" s="168" t="s">
        <v>1646</v>
      </c>
      <c r="E2921" s="183" t="s">
        <v>1646</v>
      </c>
      <c r="F2921" s="168" t="s">
        <v>1152</v>
      </c>
      <c r="G2921" s="183" t="s">
        <v>1158</v>
      </c>
      <c r="H2921" s="168" t="s">
        <v>1320</v>
      </c>
      <c r="I2921" s="168" t="s">
        <v>1118</v>
      </c>
      <c r="J2921" s="186">
        <v>5000000</v>
      </c>
      <c r="K2921" s="185"/>
      <c r="L2921" s="168" t="s">
        <v>61</v>
      </c>
      <c r="M2921" s="185"/>
      <c r="N2921" s="168" t="s">
        <v>61</v>
      </c>
      <c r="O2921" s="168"/>
      <c r="P2921" s="168"/>
      <c r="Q2921" s="168"/>
      <c r="R2921" s="168"/>
      <c r="S2921" s="168"/>
      <c r="T2921" s="168"/>
      <c r="U2921" s="168"/>
      <c r="V2921" s="168"/>
      <c r="W2921" s="168" t="s">
        <v>1165</v>
      </c>
      <c r="X2921" s="183" t="s">
        <v>1160</v>
      </c>
      <c r="Y2921" s="168" t="s">
        <v>55</v>
      </c>
      <c r="Z2921" s="170">
        <v>2017011000179</v>
      </c>
      <c r="AA2921" s="170" t="s">
        <v>1238</v>
      </c>
      <c r="AB2921" s="169" t="s">
        <v>1179</v>
      </c>
      <c r="AC2921" s="169" t="s">
        <v>1244</v>
      </c>
      <c r="AD2921" s="170">
        <v>3202002</v>
      </c>
      <c r="AE2921" s="169" t="s">
        <v>1122</v>
      </c>
      <c r="AF2921" s="169" t="s">
        <v>1316</v>
      </c>
      <c r="AG2921" s="168" t="s">
        <v>1192</v>
      </c>
      <c r="AH2921" s="192"/>
    </row>
    <row r="2922" spans="1:34" ht="98.25" customHeight="1" x14ac:dyDescent="0.25">
      <c r="A2922" s="192"/>
      <c r="B2922" s="168" t="s">
        <v>1420</v>
      </c>
      <c r="C2922" s="168" t="s">
        <v>1583</v>
      </c>
      <c r="D2922" s="168" t="s">
        <v>1646</v>
      </c>
      <c r="E2922" s="183" t="s">
        <v>1646</v>
      </c>
      <c r="F2922" s="168" t="s">
        <v>1152</v>
      </c>
      <c r="G2922" s="183" t="s">
        <v>1158</v>
      </c>
      <c r="H2922" s="168" t="s">
        <v>1320</v>
      </c>
      <c r="I2922" s="168" t="s">
        <v>1118</v>
      </c>
      <c r="J2922" s="186">
        <v>5650000</v>
      </c>
      <c r="K2922" s="185"/>
      <c r="L2922" s="168" t="s">
        <v>61</v>
      </c>
      <c r="M2922" s="185"/>
      <c r="N2922" s="168" t="s">
        <v>61</v>
      </c>
      <c r="O2922" s="168"/>
      <c r="P2922" s="168"/>
      <c r="Q2922" s="168"/>
      <c r="R2922" s="168"/>
      <c r="S2922" s="168"/>
      <c r="T2922" s="168"/>
      <c r="U2922" s="168"/>
      <c r="V2922" s="168"/>
      <c r="W2922" s="168" t="s">
        <v>1165</v>
      </c>
      <c r="X2922" s="183" t="s">
        <v>1160</v>
      </c>
      <c r="Y2922" s="168" t="s">
        <v>55</v>
      </c>
      <c r="Z2922" s="170">
        <v>2017011000179</v>
      </c>
      <c r="AA2922" s="170" t="s">
        <v>1238</v>
      </c>
      <c r="AB2922" s="169" t="s">
        <v>1166</v>
      </c>
      <c r="AC2922" s="169" t="s">
        <v>1167</v>
      </c>
      <c r="AD2922" s="170">
        <v>3202032</v>
      </c>
      <c r="AE2922" s="169" t="s">
        <v>1217</v>
      </c>
      <c r="AF2922" s="169" t="s">
        <v>1218</v>
      </c>
      <c r="AG2922" s="168" t="s">
        <v>1192</v>
      </c>
      <c r="AH2922" s="192"/>
    </row>
    <row r="2923" spans="1:34" ht="98.25" customHeight="1" x14ac:dyDescent="0.25">
      <c r="A2923" s="192"/>
      <c r="B2923" s="168" t="s">
        <v>1420</v>
      </c>
      <c r="C2923" s="168" t="s">
        <v>1583</v>
      </c>
      <c r="D2923" s="168" t="s">
        <v>1646</v>
      </c>
      <c r="E2923" s="183" t="s">
        <v>1646</v>
      </c>
      <c r="F2923" s="168" t="s">
        <v>1152</v>
      </c>
      <c r="G2923" s="183" t="s">
        <v>1158</v>
      </c>
      <c r="H2923" s="168" t="s">
        <v>1320</v>
      </c>
      <c r="I2923" s="168" t="s">
        <v>1118</v>
      </c>
      <c r="J2923" s="186">
        <v>0</v>
      </c>
      <c r="K2923" s="185"/>
      <c r="L2923" s="168" t="s">
        <v>61</v>
      </c>
      <c r="M2923" s="185"/>
      <c r="N2923" s="168" t="s">
        <v>61</v>
      </c>
      <c r="O2923" s="168"/>
      <c r="P2923" s="168"/>
      <c r="Q2923" s="168"/>
      <c r="R2923" s="168"/>
      <c r="S2923" s="168"/>
      <c r="T2923" s="168"/>
      <c r="U2923" s="168"/>
      <c r="V2923" s="168"/>
      <c r="W2923" s="168" t="s">
        <v>1165</v>
      </c>
      <c r="X2923" s="183" t="s">
        <v>1160</v>
      </c>
      <c r="Y2923" s="168" t="s">
        <v>55</v>
      </c>
      <c r="Z2923" s="170">
        <v>2017011000179</v>
      </c>
      <c r="AA2923" s="170" t="s">
        <v>1238</v>
      </c>
      <c r="AB2923" s="169" t="s">
        <v>1166</v>
      </c>
      <c r="AC2923" s="169" t="s">
        <v>1167</v>
      </c>
      <c r="AD2923" s="170">
        <v>3202032</v>
      </c>
      <c r="AE2923" s="169" t="s">
        <v>1217</v>
      </c>
      <c r="AF2923" s="169" t="s">
        <v>1289</v>
      </c>
      <c r="AG2923" s="168" t="s">
        <v>1124</v>
      </c>
      <c r="AH2923" s="192"/>
    </row>
    <row r="2924" spans="1:34" ht="98.25" customHeight="1" x14ac:dyDescent="0.25">
      <c r="A2924" s="192"/>
      <c r="B2924" s="168" t="s">
        <v>1420</v>
      </c>
      <c r="C2924" s="168" t="s">
        <v>1583</v>
      </c>
      <c r="D2924" s="168" t="s">
        <v>1646</v>
      </c>
      <c r="E2924" s="183" t="s">
        <v>1646</v>
      </c>
      <c r="F2924" s="168" t="s">
        <v>1152</v>
      </c>
      <c r="G2924" s="183" t="s">
        <v>1158</v>
      </c>
      <c r="H2924" s="168" t="s">
        <v>1320</v>
      </c>
      <c r="I2924" s="168" t="s">
        <v>1118</v>
      </c>
      <c r="J2924" s="186">
        <v>0</v>
      </c>
      <c r="K2924" s="185"/>
      <c r="L2924" s="168" t="s">
        <v>61</v>
      </c>
      <c r="M2924" s="185"/>
      <c r="N2924" s="168" t="s">
        <v>61</v>
      </c>
      <c r="O2924" s="168"/>
      <c r="P2924" s="168"/>
      <c r="Q2924" s="168"/>
      <c r="R2924" s="168"/>
      <c r="S2924" s="168"/>
      <c r="T2924" s="168"/>
      <c r="U2924" s="168"/>
      <c r="V2924" s="168"/>
      <c r="W2924" s="168" t="s">
        <v>1165</v>
      </c>
      <c r="X2924" s="183" t="s">
        <v>1160</v>
      </c>
      <c r="Y2924" s="168" t="s">
        <v>55</v>
      </c>
      <c r="Z2924" s="170">
        <v>2017011000179</v>
      </c>
      <c r="AA2924" s="170" t="s">
        <v>1238</v>
      </c>
      <c r="AB2924" s="169" t="s">
        <v>1179</v>
      </c>
      <c r="AC2924" s="169" t="s">
        <v>1180</v>
      </c>
      <c r="AD2924" s="170">
        <v>3202008</v>
      </c>
      <c r="AE2924" s="169" t="s">
        <v>1181</v>
      </c>
      <c r="AF2924" s="169" t="s">
        <v>1186</v>
      </c>
      <c r="AG2924" s="168" t="s">
        <v>1126</v>
      </c>
      <c r="AH2924" s="192"/>
    </row>
    <row r="2925" spans="1:34" ht="98.25" customHeight="1" x14ac:dyDescent="0.25">
      <c r="A2925" s="192"/>
      <c r="B2925" s="168" t="s">
        <v>1420</v>
      </c>
      <c r="C2925" s="168" t="s">
        <v>1583</v>
      </c>
      <c r="D2925" s="168" t="s">
        <v>1646</v>
      </c>
      <c r="E2925" s="183" t="s">
        <v>1646</v>
      </c>
      <c r="F2925" s="168" t="s">
        <v>1152</v>
      </c>
      <c r="G2925" s="183" t="s">
        <v>1158</v>
      </c>
      <c r="H2925" s="168" t="s">
        <v>1320</v>
      </c>
      <c r="I2925" s="168" t="s">
        <v>1118</v>
      </c>
      <c r="J2925" s="186">
        <v>9000000</v>
      </c>
      <c r="K2925" s="185"/>
      <c r="L2925" s="168" t="s">
        <v>61</v>
      </c>
      <c r="M2925" s="185"/>
      <c r="N2925" s="168" t="s">
        <v>61</v>
      </c>
      <c r="O2925" s="168"/>
      <c r="P2925" s="168"/>
      <c r="Q2925" s="168"/>
      <c r="R2925" s="168"/>
      <c r="S2925" s="168"/>
      <c r="T2925" s="168"/>
      <c r="U2925" s="168"/>
      <c r="V2925" s="168"/>
      <c r="W2925" s="168" t="s">
        <v>1165</v>
      </c>
      <c r="X2925" s="183" t="s">
        <v>1160</v>
      </c>
      <c r="Y2925" s="168" t="s">
        <v>55</v>
      </c>
      <c r="Z2925" s="170">
        <v>2017011000179</v>
      </c>
      <c r="AA2925" s="170" t="s">
        <v>1238</v>
      </c>
      <c r="AB2925" s="169" t="s">
        <v>1179</v>
      </c>
      <c r="AC2925" s="169" t="s">
        <v>1180</v>
      </c>
      <c r="AD2925" s="170">
        <v>3202008</v>
      </c>
      <c r="AE2925" s="169" t="s">
        <v>1181</v>
      </c>
      <c r="AF2925" s="169" t="s">
        <v>1286</v>
      </c>
      <c r="AG2925" s="168" t="s">
        <v>1126</v>
      </c>
      <c r="AH2925" s="192"/>
    </row>
    <row r="2926" spans="1:34" ht="98.25" customHeight="1" x14ac:dyDescent="0.25">
      <c r="A2926" s="192"/>
      <c r="B2926" s="168" t="s">
        <v>1420</v>
      </c>
      <c r="C2926" s="168" t="s">
        <v>1583</v>
      </c>
      <c r="D2926" s="168" t="s">
        <v>1646</v>
      </c>
      <c r="E2926" s="183" t="s">
        <v>1646</v>
      </c>
      <c r="F2926" s="168" t="s">
        <v>1152</v>
      </c>
      <c r="G2926" s="183" t="s">
        <v>1158</v>
      </c>
      <c r="H2926" s="168" t="s">
        <v>1320</v>
      </c>
      <c r="I2926" s="168" t="s">
        <v>1118</v>
      </c>
      <c r="J2926" s="186">
        <v>10400000</v>
      </c>
      <c r="K2926" s="185"/>
      <c r="L2926" s="168" t="s">
        <v>61</v>
      </c>
      <c r="M2926" s="185"/>
      <c r="N2926" s="168" t="s">
        <v>61</v>
      </c>
      <c r="O2926" s="168"/>
      <c r="P2926" s="168"/>
      <c r="Q2926" s="168"/>
      <c r="R2926" s="168"/>
      <c r="S2926" s="168"/>
      <c r="T2926" s="168"/>
      <c r="U2926" s="168"/>
      <c r="V2926" s="168"/>
      <c r="W2926" s="168" t="s">
        <v>1165</v>
      </c>
      <c r="X2926" s="183" t="s">
        <v>1160</v>
      </c>
      <c r="Y2926" s="168" t="s">
        <v>55</v>
      </c>
      <c r="Z2926" s="170">
        <v>2017011000179</v>
      </c>
      <c r="AA2926" s="170" t="s">
        <v>1238</v>
      </c>
      <c r="AB2926" s="169" t="s">
        <v>1179</v>
      </c>
      <c r="AC2926" s="169" t="s">
        <v>1180</v>
      </c>
      <c r="AD2926" s="170">
        <v>3202008</v>
      </c>
      <c r="AE2926" s="169" t="s">
        <v>1181</v>
      </c>
      <c r="AF2926" s="169" t="s">
        <v>1186</v>
      </c>
      <c r="AG2926" s="168" t="s">
        <v>1192</v>
      </c>
      <c r="AH2926" s="192"/>
    </row>
    <row r="2927" spans="1:34" ht="98.25" customHeight="1" x14ac:dyDescent="0.25">
      <c r="A2927" s="192"/>
      <c r="B2927" s="168" t="s">
        <v>1420</v>
      </c>
      <c r="C2927" s="168" t="s">
        <v>1583</v>
      </c>
      <c r="D2927" s="168" t="s">
        <v>1646</v>
      </c>
      <c r="E2927" s="183" t="s">
        <v>1646</v>
      </c>
      <c r="F2927" s="168" t="s">
        <v>1152</v>
      </c>
      <c r="G2927" s="183" t="s">
        <v>1158</v>
      </c>
      <c r="H2927" s="168" t="s">
        <v>1320</v>
      </c>
      <c r="I2927" s="168" t="s">
        <v>1118</v>
      </c>
      <c r="J2927" s="186">
        <v>2333561</v>
      </c>
      <c r="K2927" s="185"/>
      <c r="L2927" s="168" t="s">
        <v>61</v>
      </c>
      <c r="M2927" s="185"/>
      <c r="N2927" s="168" t="s">
        <v>61</v>
      </c>
      <c r="O2927" s="168"/>
      <c r="P2927" s="168"/>
      <c r="Q2927" s="168"/>
      <c r="R2927" s="168"/>
      <c r="S2927" s="168"/>
      <c r="T2927" s="168"/>
      <c r="U2927" s="168"/>
      <c r="V2927" s="168"/>
      <c r="W2927" s="168" t="s">
        <v>1165</v>
      </c>
      <c r="X2927" s="183" t="s">
        <v>1160</v>
      </c>
      <c r="Y2927" s="168" t="s">
        <v>55</v>
      </c>
      <c r="Z2927" s="170">
        <v>2017011000179</v>
      </c>
      <c r="AA2927" s="170" t="s">
        <v>1238</v>
      </c>
      <c r="AB2927" s="169" t="s">
        <v>1224</v>
      </c>
      <c r="AC2927" s="169" t="s">
        <v>1280</v>
      </c>
      <c r="AD2927" s="170">
        <v>3202004</v>
      </c>
      <c r="AE2927" s="169" t="s">
        <v>1281</v>
      </c>
      <c r="AF2927" s="169" t="s">
        <v>1372</v>
      </c>
      <c r="AG2927" s="168" t="s">
        <v>1192</v>
      </c>
      <c r="AH2927" s="192"/>
    </row>
    <row r="2928" spans="1:34" ht="98.25" customHeight="1" x14ac:dyDescent="0.25">
      <c r="A2928" s="192"/>
      <c r="B2928" s="168" t="s">
        <v>1420</v>
      </c>
      <c r="C2928" s="168" t="s">
        <v>1583</v>
      </c>
      <c r="D2928" s="168" t="s">
        <v>1646</v>
      </c>
      <c r="E2928" s="183" t="s">
        <v>1646</v>
      </c>
      <c r="F2928" s="168" t="s">
        <v>1152</v>
      </c>
      <c r="G2928" s="183" t="s">
        <v>1158</v>
      </c>
      <c r="H2928" s="168" t="s">
        <v>1320</v>
      </c>
      <c r="I2928" s="168" t="s">
        <v>1118</v>
      </c>
      <c r="J2928" s="186">
        <v>0</v>
      </c>
      <c r="K2928" s="185"/>
      <c r="L2928" s="168" t="s">
        <v>61</v>
      </c>
      <c r="M2928" s="185"/>
      <c r="N2928" s="168" t="s">
        <v>61</v>
      </c>
      <c r="O2928" s="168"/>
      <c r="P2928" s="168"/>
      <c r="Q2928" s="168"/>
      <c r="R2928" s="168"/>
      <c r="S2928" s="168"/>
      <c r="T2928" s="168"/>
      <c r="U2928" s="168"/>
      <c r="V2928" s="168"/>
      <c r="W2928" s="168" t="s">
        <v>1165</v>
      </c>
      <c r="X2928" s="183" t="s">
        <v>1160</v>
      </c>
      <c r="Y2928" s="168" t="s">
        <v>55</v>
      </c>
      <c r="Z2928" s="170">
        <v>2017011000179</v>
      </c>
      <c r="AA2928" s="170" t="s">
        <v>1238</v>
      </c>
      <c r="AB2928" s="169" t="s">
        <v>1224</v>
      </c>
      <c r="AC2928" s="169" t="s">
        <v>1280</v>
      </c>
      <c r="AD2928" s="170">
        <v>3202004</v>
      </c>
      <c r="AE2928" s="169" t="s">
        <v>1281</v>
      </c>
      <c r="AF2928" s="169" t="s">
        <v>1372</v>
      </c>
      <c r="AG2928" s="168" t="s">
        <v>1126</v>
      </c>
      <c r="AH2928" s="192"/>
    </row>
    <row r="2929" spans="1:34" ht="98.25" customHeight="1" x14ac:dyDescent="0.25">
      <c r="A2929" s="192"/>
      <c r="B2929" s="168" t="s">
        <v>1420</v>
      </c>
      <c r="C2929" s="168" t="s">
        <v>1583</v>
      </c>
      <c r="D2929" s="168" t="s">
        <v>1646</v>
      </c>
      <c r="E2929" s="183" t="s">
        <v>1646</v>
      </c>
      <c r="F2929" s="168" t="s">
        <v>1152</v>
      </c>
      <c r="G2929" s="183" t="s">
        <v>1158</v>
      </c>
      <c r="H2929" s="168" t="s">
        <v>1320</v>
      </c>
      <c r="I2929" s="168" t="s">
        <v>1118</v>
      </c>
      <c r="J2929" s="186">
        <v>0</v>
      </c>
      <c r="K2929" s="185"/>
      <c r="L2929" s="168" t="s">
        <v>61</v>
      </c>
      <c r="M2929" s="185">
        <v>0</v>
      </c>
      <c r="N2929" s="168" t="s">
        <v>61</v>
      </c>
      <c r="O2929" s="168"/>
      <c r="P2929" s="168"/>
      <c r="Q2929" s="168"/>
      <c r="R2929" s="168"/>
      <c r="S2929" s="168"/>
      <c r="T2929" s="168"/>
      <c r="U2929" s="168"/>
      <c r="V2929" s="168"/>
      <c r="W2929" s="168" t="s">
        <v>1165</v>
      </c>
      <c r="X2929" s="183" t="s">
        <v>1160</v>
      </c>
      <c r="Y2929" s="168" t="s">
        <v>55</v>
      </c>
      <c r="Z2929" s="170">
        <v>2017011000179</v>
      </c>
      <c r="AA2929" s="170" t="s">
        <v>1238</v>
      </c>
      <c r="AB2929" s="169" t="s">
        <v>1179</v>
      </c>
      <c r="AC2929" s="169" t="s">
        <v>1308</v>
      </c>
      <c r="AD2929" s="170">
        <v>3202033</v>
      </c>
      <c r="AE2929" s="169" t="s">
        <v>1343</v>
      </c>
      <c r="AF2929" s="169" t="s">
        <v>1344</v>
      </c>
      <c r="AG2929" s="168" t="s">
        <v>1311</v>
      </c>
      <c r="AH2929" s="192"/>
    </row>
    <row r="2930" spans="1:34" ht="98.25" customHeight="1" x14ac:dyDescent="0.25">
      <c r="A2930" s="192"/>
      <c r="B2930" s="168" t="s">
        <v>1420</v>
      </c>
      <c r="C2930" s="168" t="s">
        <v>1583</v>
      </c>
      <c r="D2930" s="168" t="s">
        <v>1646</v>
      </c>
      <c r="E2930" s="183" t="s">
        <v>1646</v>
      </c>
      <c r="F2930" s="168" t="s">
        <v>1152</v>
      </c>
      <c r="G2930" s="183" t="s">
        <v>1158</v>
      </c>
      <c r="H2930" s="168" t="s">
        <v>1320</v>
      </c>
      <c r="I2930" s="168" t="s">
        <v>1118</v>
      </c>
      <c r="J2930" s="186">
        <v>0</v>
      </c>
      <c r="K2930" s="185"/>
      <c r="L2930" s="168"/>
      <c r="M2930" s="185"/>
      <c r="N2930" s="168"/>
      <c r="O2930" s="168"/>
      <c r="P2930" s="168"/>
      <c r="Q2930" s="168"/>
      <c r="R2930" s="168"/>
      <c r="S2930" s="168"/>
      <c r="T2930" s="168"/>
      <c r="U2930" s="168"/>
      <c r="V2930" s="168"/>
      <c r="W2930" s="168" t="s">
        <v>1165</v>
      </c>
      <c r="X2930" s="183" t="s">
        <v>1160</v>
      </c>
      <c r="Y2930" s="168" t="s">
        <v>55</v>
      </c>
      <c r="Z2930" s="170">
        <v>2017011000179</v>
      </c>
      <c r="AA2930" s="170" t="s">
        <v>1238</v>
      </c>
      <c r="AB2930" s="169" t="s">
        <v>1179</v>
      </c>
      <c r="AC2930" s="169" t="s">
        <v>1308</v>
      </c>
      <c r="AD2930" s="170">
        <v>3202033</v>
      </c>
      <c r="AE2930" s="169" t="s">
        <v>1341</v>
      </c>
      <c r="AF2930" s="169" t="s">
        <v>1342</v>
      </c>
      <c r="AG2930" s="168" t="s">
        <v>1311</v>
      </c>
      <c r="AH2930" s="192"/>
    </row>
    <row r="2931" spans="1:34" ht="98.25" customHeight="1" x14ac:dyDescent="0.25">
      <c r="A2931" s="192"/>
      <c r="B2931" s="168" t="s">
        <v>1420</v>
      </c>
      <c r="C2931" s="168" t="s">
        <v>1583</v>
      </c>
      <c r="D2931" s="168" t="s">
        <v>1646</v>
      </c>
      <c r="E2931" s="183" t="s">
        <v>1646</v>
      </c>
      <c r="F2931" s="168" t="s">
        <v>1152</v>
      </c>
      <c r="G2931" s="183" t="s">
        <v>1158</v>
      </c>
      <c r="H2931" s="168" t="s">
        <v>1320</v>
      </c>
      <c r="I2931" s="168" t="s">
        <v>1118</v>
      </c>
      <c r="J2931" s="186">
        <v>0</v>
      </c>
      <c r="K2931" s="185"/>
      <c r="L2931" s="168"/>
      <c r="M2931" s="185"/>
      <c r="N2931" s="168"/>
      <c r="O2931" s="168"/>
      <c r="P2931" s="168"/>
      <c r="Q2931" s="168"/>
      <c r="R2931" s="168"/>
      <c r="S2931" s="168"/>
      <c r="T2931" s="168"/>
      <c r="U2931" s="168"/>
      <c r="V2931" s="168"/>
      <c r="W2931" s="168" t="s">
        <v>1165</v>
      </c>
      <c r="X2931" s="183" t="s">
        <v>1160</v>
      </c>
      <c r="Y2931" s="168" t="s">
        <v>55</v>
      </c>
      <c r="Z2931" s="170">
        <v>2017011000179</v>
      </c>
      <c r="AA2931" s="170" t="s">
        <v>1238</v>
      </c>
      <c r="AB2931" s="169" t="s">
        <v>1179</v>
      </c>
      <c r="AC2931" s="169" t="s">
        <v>1308</v>
      </c>
      <c r="AD2931" s="170">
        <v>3202033</v>
      </c>
      <c r="AE2931" s="169" t="s">
        <v>1309</v>
      </c>
      <c r="AF2931" s="169" t="s">
        <v>1310</v>
      </c>
      <c r="AG2931" s="168" t="s">
        <v>1311</v>
      </c>
      <c r="AH2931" s="192"/>
    </row>
    <row r="2932" spans="1:34" ht="98.25" customHeight="1" x14ac:dyDescent="0.25">
      <c r="A2932" s="192"/>
      <c r="B2932" s="168" t="s">
        <v>1420</v>
      </c>
      <c r="C2932" s="168" t="s">
        <v>1583</v>
      </c>
      <c r="D2932" s="168" t="s">
        <v>1646</v>
      </c>
      <c r="E2932" s="183" t="s">
        <v>1646</v>
      </c>
      <c r="F2932" s="168" t="s">
        <v>1152</v>
      </c>
      <c r="G2932" s="183" t="s">
        <v>1158</v>
      </c>
      <c r="H2932" s="168" t="s">
        <v>1320</v>
      </c>
      <c r="I2932" s="168" t="s">
        <v>1118</v>
      </c>
      <c r="J2932" s="186">
        <v>0</v>
      </c>
      <c r="K2932" s="185"/>
      <c r="L2932" s="168"/>
      <c r="M2932" s="185"/>
      <c r="N2932" s="168"/>
      <c r="O2932" s="168"/>
      <c r="P2932" s="168"/>
      <c r="Q2932" s="168"/>
      <c r="R2932" s="168"/>
      <c r="S2932" s="168"/>
      <c r="T2932" s="168"/>
      <c r="U2932" s="168"/>
      <c r="V2932" s="168"/>
      <c r="W2932" s="168" t="s">
        <v>1165</v>
      </c>
      <c r="X2932" s="183" t="s">
        <v>1160</v>
      </c>
      <c r="Y2932" s="168" t="s">
        <v>55</v>
      </c>
      <c r="Z2932" s="170">
        <v>2017011000179</v>
      </c>
      <c r="AA2932" s="170" t="s">
        <v>1238</v>
      </c>
      <c r="AB2932" s="169" t="s">
        <v>1179</v>
      </c>
      <c r="AC2932" s="169" t="s">
        <v>1338</v>
      </c>
      <c r="AD2932" s="170">
        <v>3202035</v>
      </c>
      <c r="AE2932" s="169" t="s">
        <v>1339</v>
      </c>
      <c r="AF2932" s="169" t="s">
        <v>1340</v>
      </c>
      <c r="AG2932" s="168" t="s">
        <v>1311</v>
      </c>
      <c r="AH2932" s="192"/>
    </row>
    <row r="2933" spans="1:34" ht="98.25" customHeight="1" x14ac:dyDescent="0.25">
      <c r="A2933" s="192"/>
      <c r="B2933" s="168" t="s">
        <v>1420</v>
      </c>
      <c r="C2933" s="168" t="s">
        <v>1583</v>
      </c>
      <c r="D2933" s="168" t="s">
        <v>1646</v>
      </c>
      <c r="E2933" s="183" t="s">
        <v>1646</v>
      </c>
      <c r="F2933" s="168" t="s">
        <v>1152</v>
      </c>
      <c r="G2933" s="183" t="s">
        <v>1158</v>
      </c>
      <c r="H2933" s="168" t="s">
        <v>1320</v>
      </c>
      <c r="I2933" s="168" t="s">
        <v>1118</v>
      </c>
      <c r="J2933" s="186">
        <v>0</v>
      </c>
      <c r="K2933" s="185"/>
      <c r="L2933" s="168"/>
      <c r="M2933" s="185"/>
      <c r="N2933" s="168"/>
      <c r="O2933" s="168"/>
      <c r="P2933" s="168"/>
      <c r="Q2933" s="168"/>
      <c r="R2933" s="168"/>
      <c r="S2933" s="168"/>
      <c r="T2933" s="168"/>
      <c r="U2933" s="168"/>
      <c r="V2933" s="168"/>
      <c r="W2933" s="168" t="s">
        <v>1165</v>
      </c>
      <c r="X2933" s="183" t="s">
        <v>1160</v>
      </c>
      <c r="Y2933" s="168" t="s">
        <v>55</v>
      </c>
      <c r="Z2933" s="170">
        <v>2017011000179</v>
      </c>
      <c r="AA2933" s="170" t="s">
        <v>1238</v>
      </c>
      <c r="AB2933" s="169" t="s">
        <v>1179</v>
      </c>
      <c r="AC2933" s="169" t="s">
        <v>1338</v>
      </c>
      <c r="AD2933" s="170">
        <v>3202035</v>
      </c>
      <c r="AE2933" s="169" t="s">
        <v>1412</v>
      </c>
      <c r="AF2933" s="169" t="s">
        <v>1411</v>
      </c>
      <c r="AG2933" s="168" t="s">
        <v>1311</v>
      </c>
      <c r="AH2933" s="192"/>
    </row>
    <row r="2934" spans="1:34" ht="98.25" customHeight="1" x14ac:dyDescent="0.25">
      <c r="A2934" s="192"/>
      <c r="B2934" s="168" t="s">
        <v>1420</v>
      </c>
      <c r="C2934" s="168" t="s">
        <v>1583</v>
      </c>
      <c r="D2934" s="168" t="s">
        <v>1646</v>
      </c>
      <c r="E2934" s="183" t="s">
        <v>1646</v>
      </c>
      <c r="F2934" s="168" t="s">
        <v>1152</v>
      </c>
      <c r="G2934" s="183" t="s">
        <v>1158</v>
      </c>
      <c r="H2934" s="168" t="s">
        <v>1320</v>
      </c>
      <c r="I2934" s="168" t="s">
        <v>1118</v>
      </c>
      <c r="J2934" s="186">
        <v>1717500000</v>
      </c>
      <c r="K2934" s="185" t="s">
        <v>1159</v>
      </c>
      <c r="L2934" s="168" t="s">
        <v>1159</v>
      </c>
      <c r="M2934" s="185" t="s">
        <v>1159</v>
      </c>
      <c r="N2934" s="168" t="s">
        <v>1159</v>
      </c>
      <c r="O2934" s="168" t="s">
        <v>1159</v>
      </c>
      <c r="P2934" s="168" t="s">
        <v>1159</v>
      </c>
      <c r="Q2934" s="168" t="s">
        <v>1159</v>
      </c>
      <c r="R2934" s="168" t="s">
        <v>1159</v>
      </c>
      <c r="S2934" s="168" t="s">
        <v>1159</v>
      </c>
      <c r="T2934" s="168" t="s">
        <v>1159</v>
      </c>
      <c r="U2934" s="168" t="s">
        <v>1159</v>
      </c>
      <c r="V2934" s="168" t="s">
        <v>1159</v>
      </c>
      <c r="W2934" s="168" t="s">
        <v>1165</v>
      </c>
      <c r="X2934" s="183" t="s">
        <v>1160</v>
      </c>
      <c r="Y2934" s="168" t="s">
        <v>55</v>
      </c>
      <c r="Z2934" s="170">
        <v>2017011000179</v>
      </c>
      <c r="AA2934" s="170" t="s">
        <v>1238</v>
      </c>
      <c r="AB2934" s="169" t="s">
        <v>1179</v>
      </c>
      <c r="AC2934" s="169" t="s">
        <v>1338</v>
      </c>
      <c r="AD2934" s="170">
        <v>3202035</v>
      </c>
      <c r="AE2934" s="169" t="s">
        <v>1412</v>
      </c>
      <c r="AF2934" s="169" t="s">
        <v>1411</v>
      </c>
      <c r="AG2934" s="168" t="s">
        <v>1311</v>
      </c>
      <c r="AH2934" s="192"/>
    </row>
    <row r="2935" spans="1:34" ht="98.25" customHeight="1" x14ac:dyDescent="0.25">
      <c r="A2935" s="192"/>
      <c r="B2935" s="168" t="s">
        <v>1420</v>
      </c>
      <c r="C2935" s="168" t="s">
        <v>1583</v>
      </c>
      <c r="D2935" s="168" t="s">
        <v>1646</v>
      </c>
      <c r="E2935" s="183" t="s">
        <v>1646</v>
      </c>
      <c r="F2935" s="168" t="s">
        <v>1152</v>
      </c>
      <c r="G2935" s="183" t="s">
        <v>1158</v>
      </c>
      <c r="H2935" s="168" t="s">
        <v>1320</v>
      </c>
      <c r="I2935" s="168" t="s">
        <v>1118</v>
      </c>
      <c r="J2935" s="186">
        <v>0</v>
      </c>
      <c r="K2935" s="185"/>
      <c r="L2935" s="168" t="s">
        <v>61</v>
      </c>
      <c r="M2935" s="185">
        <v>0</v>
      </c>
      <c r="N2935" s="168" t="s">
        <v>61</v>
      </c>
      <c r="O2935" s="168"/>
      <c r="P2935" s="168"/>
      <c r="Q2935" s="168"/>
      <c r="R2935" s="168"/>
      <c r="S2935" s="168"/>
      <c r="T2935" s="168"/>
      <c r="U2935" s="168"/>
      <c r="V2935" s="168"/>
      <c r="W2935" s="168" t="s">
        <v>1165</v>
      </c>
      <c r="X2935" s="183" t="s">
        <v>1160</v>
      </c>
      <c r="Y2935" s="168" t="s">
        <v>55</v>
      </c>
      <c r="Z2935" s="170">
        <v>2017011000179</v>
      </c>
      <c r="AA2935" s="170" t="s">
        <v>1238</v>
      </c>
      <c r="AB2935" s="169" t="s">
        <v>1179</v>
      </c>
      <c r="AC2935" s="169" t="s">
        <v>1338</v>
      </c>
      <c r="AD2935" s="170">
        <v>3202035</v>
      </c>
      <c r="AE2935" s="169" t="s">
        <v>1345</v>
      </c>
      <c r="AF2935" s="169" t="s">
        <v>1346</v>
      </c>
      <c r="AG2935" s="168" t="s">
        <v>1311</v>
      </c>
      <c r="AH2935" s="192"/>
    </row>
    <row r="2936" spans="1:34" ht="98.25" customHeight="1" x14ac:dyDescent="0.25">
      <c r="A2936" s="192"/>
      <c r="B2936" s="168" t="s">
        <v>1420</v>
      </c>
      <c r="C2936" s="168" t="s">
        <v>1583</v>
      </c>
      <c r="D2936" s="168" t="s">
        <v>1646</v>
      </c>
      <c r="E2936" s="183" t="s">
        <v>1646</v>
      </c>
      <c r="F2936" s="168" t="s">
        <v>1152</v>
      </c>
      <c r="G2936" s="183" t="s">
        <v>1158</v>
      </c>
      <c r="H2936" s="168" t="s">
        <v>1320</v>
      </c>
      <c r="I2936" s="168" t="s">
        <v>1118</v>
      </c>
      <c r="J2936" s="186">
        <v>7200000</v>
      </c>
      <c r="K2936" s="185"/>
      <c r="L2936" s="168"/>
      <c r="M2936" s="185"/>
      <c r="N2936" s="168"/>
      <c r="O2936" s="168"/>
      <c r="P2936" s="168"/>
      <c r="Q2936" s="168"/>
      <c r="R2936" s="168"/>
      <c r="S2936" s="168"/>
      <c r="T2936" s="168"/>
      <c r="U2936" s="168"/>
      <c r="V2936" s="168"/>
      <c r="W2936" s="168" t="s">
        <v>1165</v>
      </c>
      <c r="X2936" s="183" t="s">
        <v>1160</v>
      </c>
      <c r="Y2936" s="168" t="s">
        <v>55</v>
      </c>
      <c r="Z2936" s="170">
        <v>2017011000179</v>
      </c>
      <c r="AA2936" s="170" t="s">
        <v>1238</v>
      </c>
      <c r="AB2936" s="169" t="s">
        <v>1166</v>
      </c>
      <c r="AC2936" s="169" t="s">
        <v>1167</v>
      </c>
      <c r="AD2936" s="170">
        <v>3202032</v>
      </c>
      <c r="AE2936" s="169" t="s">
        <v>1217</v>
      </c>
      <c r="AF2936" s="169" t="s">
        <v>1289</v>
      </c>
      <c r="AG2936" s="168" t="s">
        <v>1147</v>
      </c>
      <c r="AH2936" s="192"/>
    </row>
    <row r="2937" spans="1:34" ht="98.25" customHeight="1" x14ac:dyDescent="0.25">
      <c r="A2937" s="192"/>
      <c r="B2937" s="168" t="s">
        <v>1420</v>
      </c>
      <c r="C2937" s="168" t="s">
        <v>1583</v>
      </c>
      <c r="D2937" s="168" t="s">
        <v>1646</v>
      </c>
      <c r="E2937" s="183" t="s">
        <v>1646</v>
      </c>
      <c r="F2937" s="168" t="s">
        <v>1223</v>
      </c>
      <c r="G2937" s="183" t="s">
        <v>1312</v>
      </c>
      <c r="H2937" s="168" t="s">
        <v>1117</v>
      </c>
      <c r="I2937" s="168" t="s">
        <v>1118</v>
      </c>
      <c r="J2937" s="186">
        <v>154111893</v>
      </c>
      <c r="K2937" s="185"/>
      <c r="L2937" s="168"/>
      <c r="M2937" s="185"/>
      <c r="N2937" s="168"/>
      <c r="O2937" s="168"/>
      <c r="P2937" s="168"/>
      <c r="Q2937" s="168"/>
      <c r="R2937" s="168"/>
      <c r="S2937" s="168"/>
      <c r="T2937" s="168"/>
      <c r="U2937" s="168"/>
      <c r="V2937" s="168"/>
      <c r="W2937" s="168" t="s">
        <v>1165</v>
      </c>
      <c r="X2937" s="183" t="s">
        <v>1160</v>
      </c>
      <c r="Y2937" s="168" t="s">
        <v>55</v>
      </c>
      <c r="Z2937" s="170">
        <v>2017011000179</v>
      </c>
      <c r="AA2937" s="170" t="s">
        <v>1238</v>
      </c>
      <c r="AB2937" s="169" t="s">
        <v>1179</v>
      </c>
      <c r="AC2937" s="169" t="s">
        <v>1338</v>
      </c>
      <c r="AD2937" s="170">
        <v>3202035</v>
      </c>
      <c r="AE2937" s="169" t="s">
        <v>1412</v>
      </c>
      <c r="AF2937" s="169" t="s">
        <v>1411</v>
      </c>
      <c r="AG2937" s="168" t="s">
        <v>1311</v>
      </c>
      <c r="AH2937" s="192"/>
    </row>
    <row r="2938" spans="1:34" ht="98.25" customHeight="1" x14ac:dyDescent="0.25">
      <c r="A2938" s="192"/>
      <c r="B2938" s="168" t="s">
        <v>1420</v>
      </c>
      <c r="C2938" s="168" t="s">
        <v>1583</v>
      </c>
      <c r="D2938" s="168" t="s">
        <v>1646</v>
      </c>
      <c r="E2938" s="183" t="s">
        <v>1646</v>
      </c>
      <c r="F2938" s="168" t="s">
        <v>1116</v>
      </c>
      <c r="G2938" s="183" t="s">
        <v>1158</v>
      </c>
      <c r="H2938" s="168" t="s">
        <v>1117</v>
      </c>
      <c r="I2938" s="168" t="s">
        <v>1118</v>
      </c>
      <c r="J2938" s="186">
        <v>3184000</v>
      </c>
      <c r="K2938" s="185"/>
      <c r="L2938" s="168"/>
      <c r="M2938" s="185"/>
      <c r="N2938" s="168"/>
      <c r="O2938" s="168" t="s">
        <v>1199</v>
      </c>
      <c r="P2938" s="168" t="s">
        <v>1648</v>
      </c>
      <c r="Q2938" s="168"/>
      <c r="R2938" s="168"/>
      <c r="S2938" s="168"/>
      <c r="T2938" s="168"/>
      <c r="U2938" s="168" t="s">
        <v>1215</v>
      </c>
      <c r="V2938" s="168" t="s">
        <v>1592</v>
      </c>
      <c r="W2938" s="168" t="s">
        <v>1165</v>
      </c>
      <c r="X2938" s="183" t="s">
        <v>1160</v>
      </c>
      <c r="Y2938" s="168" t="s">
        <v>55</v>
      </c>
      <c r="Z2938" s="170">
        <v>2017011000179</v>
      </c>
      <c r="AA2938" s="170" t="s">
        <v>1238</v>
      </c>
      <c r="AB2938" s="169" t="s">
        <v>1166</v>
      </c>
      <c r="AC2938" s="169" t="s">
        <v>1167</v>
      </c>
      <c r="AD2938" s="170">
        <v>3202032</v>
      </c>
      <c r="AE2938" s="169" t="s">
        <v>1217</v>
      </c>
      <c r="AF2938" s="169" t="s">
        <v>1289</v>
      </c>
      <c r="AG2938" s="168" t="s">
        <v>1151</v>
      </c>
      <c r="AH2938" s="192"/>
    </row>
    <row r="2939" spans="1:34" ht="98.25" customHeight="1" x14ac:dyDescent="0.25">
      <c r="A2939" s="192"/>
      <c r="B2939" s="168" t="s">
        <v>1420</v>
      </c>
      <c r="C2939" s="168" t="s">
        <v>1583</v>
      </c>
      <c r="D2939" s="168" t="s">
        <v>1646</v>
      </c>
      <c r="E2939" s="183" t="s">
        <v>1646</v>
      </c>
      <c r="F2939" s="168" t="s">
        <v>1223</v>
      </c>
      <c r="G2939" s="183" t="s">
        <v>1312</v>
      </c>
      <c r="H2939" s="168" t="s">
        <v>1117</v>
      </c>
      <c r="I2939" s="168" t="s">
        <v>1118</v>
      </c>
      <c r="J2939" s="186">
        <v>0</v>
      </c>
      <c r="K2939" s="185"/>
      <c r="L2939" s="168"/>
      <c r="M2939" s="185"/>
      <c r="N2939" s="168"/>
      <c r="O2939" s="168"/>
      <c r="P2939" s="168"/>
      <c r="Q2939" s="168"/>
      <c r="R2939" s="168"/>
      <c r="S2939" s="168"/>
      <c r="T2939" s="168"/>
      <c r="U2939" s="168"/>
      <c r="V2939" s="168"/>
      <c r="W2939" s="168" t="s">
        <v>1165</v>
      </c>
      <c r="X2939" s="183" t="s">
        <v>1160</v>
      </c>
      <c r="Y2939" s="168" t="s">
        <v>55</v>
      </c>
      <c r="Z2939" s="170">
        <v>2017011000179</v>
      </c>
      <c r="AA2939" s="170" t="s">
        <v>1238</v>
      </c>
      <c r="AB2939" s="169" t="s">
        <v>1179</v>
      </c>
      <c r="AC2939" s="169" t="s">
        <v>1235</v>
      </c>
      <c r="AD2939" s="170">
        <v>3202036</v>
      </c>
      <c r="AE2939" s="169" t="s">
        <v>1236</v>
      </c>
      <c r="AF2939" s="169" t="s">
        <v>1348</v>
      </c>
      <c r="AG2939" s="168" t="s">
        <v>1147</v>
      </c>
      <c r="AH2939" s="192"/>
    </row>
    <row r="2940" spans="1:34" ht="98.25" customHeight="1" x14ac:dyDescent="0.25">
      <c r="A2940" s="192"/>
      <c r="B2940" s="168" t="s">
        <v>1314</v>
      </c>
      <c r="C2940" s="168" t="s">
        <v>1583</v>
      </c>
      <c r="D2940" s="168" t="s">
        <v>1646</v>
      </c>
      <c r="E2940" s="183" t="s">
        <v>1646</v>
      </c>
      <c r="F2940" s="168" t="s">
        <v>1116</v>
      </c>
      <c r="G2940" s="183" t="s">
        <v>1158</v>
      </c>
      <c r="H2940" s="168" t="s">
        <v>1117</v>
      </c>
      <c r="I2940" s="168" t="s">
        <v>1118</v>
      </c>
      <c r="J2940" s="184">
        <v>26924616.5</v>
      </c>
      <c r="K2940" s="185"/>
      <c r="L2940" s="168" t="s">
        <v>1298</v>
      </c>
      <c r="M2940" s="185">
        <v>0</v>
      </c>
      <c r="N2940" s="168" t="s">
        <v>1298</v>
      </c>
      <c r="O2940" s="168" t="s">
        <v>1199</v>
      </c>
      <c r="P2940" s="168" t="s">
        <v>1648</v>
      </c>
      <c r="Q2940" s="168"/>
      <c r="R2940" s="168"/>
      <c r="S2940" s="168"/>
      <c r="T2940" s="168"/>
      <c r="U2940" s="168" t="s">
        <v>1215</v>
      </c>
      <c r="V2940" s="168" t="s">
        <v>1592</v>
      </c>
      <c r="W2940" s="168" t="s">
        <v>1119</v>
      </c>
      <c r="X2940" s="183" t="s">
        <v>1160</v>
      </c>
      <c r="Y2940" s="168" t="s">
        <v>363</v>
      </c>
      <c r="Z2940" s="170">
        <v>2019011000081</v>
      </c>
      <c r="AA2940" s="170" t="s">
        <v>1161</v>
      </c>
      <c r="AB2940" s="169" t="s">
        <v>1120</v>
      </c>
      <c r="AC2940" s="169" t="s">
        <v>1121</v>
      </c>
      <c r="AD2940" s="170">
        <v>3299054</v>
      </c>
      <c r="AE2940" s="169" t="s">
        <v>1122</v>
      </c>
      <c r="AF2940" s="169" t="s">
        <v>1125</v>
      </c>
      <c r="AG2940" s="168" t="s">
        <v>1128</v>
      </c>
      <c r="AH2940" s="192"/>
    </row>
    <row r="2941" spans="1:34" ht="98.25" customHeight="1" x14ac:dyDescent="0.25">
      <c r="A2941" s="192"/>
      <c r="B2941" s="168" t="s">
        <v>1314</v>
      </c>
      <c r="C2941" s="168" t="s">
        <v>1583</v>
      </c>
      <c r="D2941" s="168" t="s">
        <v>1651</v>
      </c>
      <c r="E2941" s="183" t="s">
        <v>1651</v>
      </c>
      <c r="F2941" s="168" t="s">
        <v>1393</v>
      </c>
      <c r="G2941" s="183" t="s">
        <v>1312</v>
      </c>
      <c r="H2941" s="168" t="s">
        <v>1117</v>
      </c>
      <c r="I2941" s="168" t="s">
        <v>1118</v>
      </c>
      <c r="J2941" s="184">
        <v>36839011</v>
      </c>
      <c r="K2941" s="185">
        <v>0</v>
      </c>
      <c r="L2941" s="168" t="s">
        <v>1298</v>
      </c>
      <c r="M2941" s="185">
        <v>0</v>
      </c>
      <c r="N2941" s="168" t="s">
        <v>1298</v>
      </c>
      <c r="O2941" s="168"/>
      <c r="P2941" s="168"/>
      <c r="Q2941" s="168"/>
      <c r="R2941" s="168"/>
      <c r="S2941" s="168"/>
      <c r="T2941" s="168"/>
      <c r="U2941" s="168"/>
      <c r="V2941" s="168"/>
      <c r="W2941" s="168" t="s">
        <v>1165</v>
      </c>
      <c r="X2941" s="183" t="s">
        <v>1160</v>
      </c>
      <c r="Y2941" s="168" t="s">
        <v>55</v>
      </c>
      <c r="Z2941" s="170">
        <v>2017011000179</v>
      </c>
      <c r="AA2941" s="170" t="s">
        <v>1238</v>
      </c>
      <c r="AB2941" s="169" t="s">
        <v>1224</v>
      </c>
      <c r="AC2941" s="169" t="s">
        <v>1225</v>
      </c>
      <c r="AD2941" s="170">
        <v>3202010</v>
      </c>
      <c r="AE2941" s="169" t="s">
        <v>1226</v>
      </c>
      <c r="AF2941" s="169" t="s">
        <v>1264</v>
      </c>
      <c r="AG2941" s="168" t="s">
        <v>1128</v>
      </c>
      <c r="AH2941" s="192"/>
    </row>
    <row r="2942" spans="1:34" ht="98.25" customHeight="1" x14ac:dyDescent="0.25">
      <c r="A2942" s="192"/>
      <c r="B2942" s="168" t="s">
        <v>1314</v>
      </c>
      <c r="C2942" s="168" t="s">
        <v>1583</v>
      </c>
      <c r="D2942" s="168" t="s">
        <v>1651</v>
      </c>
      <c r="E2942" s="183" t="s">
        <v>1651</v>
      </c>
      <c r="F2942" s="168" t="s">
        <v>1116</v>
      </c>
      <c r="G2942" s="183" t="s">
        <v>1158</v>
      </c>
      <c r="H2942" s="168" t="s">
        <v>1117</v>
      </c>
      <c r="I2942" s="168" t="s">
        <v>1118</v>
      </c>
      <c r="J2942" s="184">
        <v>30999908.5</v>
      </c>
      <c r="K2942" s="185">
        <v>0</v>
      </c>
      <c r="L2942" s="168" t="s">
        <v>1298</v>
      </c>
      <c r="M2942" s="185">
        <v>0</v>
      </c>
      <c r="N2942" s="168" t="s">
        <v>1298</v>
      </c>
      <c r="O2942" s="168"/>
      <c r="P2942" s="168"/>
      <c r="Q2942" s="168"/>
      <c r="R2942" s="168"/>
      <c r="S2942" s="168"/>
      <c r="T2942" s="168"/>
      <c r="U2942" s="168"/>
      <c r="V2942" s="168"/>
      <c r="W2942" s="168" t="s">
        <v>1165</v>
      </c>
      <c r="X2942" s="183" t="s">
        <v>1160</v>
      </c>
      <c r="Y2942" s="168" t="s">
        <v>55</v>
      </c>
      <c r="Z2942" s="170">
        <v>2017011000179</v>
      </c>
      <c r="AA2942" s="170" t="s">
        <v>1238</v>
      </c>
      <c r="AB2942" s="169" t="s">
        <v>1166</v>
      </c>
      <c r="AC2942" s="169" t="s">
        <v>1167</v>
      </c>
      <c r="AD2942" s="170">
        <v>3202032</v>
      </c>
      <c r="AE2942" s="169" t="s">
        <v>1217</v>
      </c>
      <c r="AF2942" s="169" t="s">
        <v>1218</v>
      </c>
      <c r="AG2942" s="168" t="s">
        <v>1128</v>
      </c>
      <c r="AH2942" s="192"/>
    </row>
    <row r="2943" spans="1:34" ht="98.25" customHeight="1" x14ac:dyDescent="0.25">
      <c r="A2943" s="192"/>
      <c r="B2943" s="168" t="s">
        <v>1314</v>
      </c>
      <c r="C2943" s="168" t="s">
        <v>1583</v>
      </c>
      <c r="D2943" s="168" t="s">
        <v>1651</v>
      </c>
      <c r="E2943" s="183" t="s">
        <v>1651</v>
      </c>
      <c r="F2943" s="168" t="s">
        <v>1152</v>
      </c>
      <c r="G2943" s="183" t="s">
        <v>1158</v>
      </c>
      <c r="H2943" s="168" t="s">
        <v>1117</v>
      </c>
      <c r="I2943" s="168" t="s">
        <v>1118</v>
      </c>
      <c r="J2943" s="184">
        <v>5000000</v>
      </c>
      <c r="K2943" s="185">
        <v>0</v>
      </c>
      <c r="L2943" s="168" t="s">
        <v>1298</v>
      </c>
      <c r="M2943" s="185">
        <v>0</v>
      </c>
      <c r="N2943" s="168" t="s">
        <v>1298</v>
      </c>
      <c r="O2943" s="168"/>
      <c r="P2943" s="168"/>
      <c r="Q2943" s="168"/>
      <c r="R2943" s="168"/>
      <c r="S2943" s="168"/>
      <c r="T2943" s="168"/>
      <c r="U2943" s="168"/>
      <c r="V2943" s="168"/>
      <c r="W2943" s="168" t="s">
        <v>1165</v>
      </c>
      <c r="X2943" s="183" t="s">
        <v>1160</v>
      </c>
      <c r="Y2943" s="168" t="s">
        <v>55</v>
      </c>
      <c r="Z2943" s="170">
        <v>2017011000179</v>
      </c>
      <c r="AA2943" s="170" t="s">
        <v>1238</v>
      </c>
      <c r="AB2943" s="169" t="s">
        <v>1166</v>
      </c>
      <c r="AC2943" s="169" t="s">
        <v>1167</v>
      </c>
      <c r="AD2943" s="170">
        <v>3202032</v>
      </c>
      <c r="AE2943" s="169" t="s">
        <v>1217</v>
      </c>
      <c r="AF2943" s="169" t="s">
        <v>1218</v>
      </c>
      <c r="AG2943" s="168" t="s">
        <v>1126</v>
      </c>
      <c r="AH2943" s="192"/>
    </row>
    <row r="2944" spans="1:34" ht="98.25" customHeight="1" x14ac:dyDescent="0.25">
      <c r="A2944" s="192"/>
      <c r="B2944" s="168" t="s">
        <v>1314</v>
      </c>
      <c r="C2944" s="168" t="s">
        <v>1583</v>
      </c>
      <c r="D2944" s="168" t="s">
        <v>1651</v>
      </c>
      <c r="E2944" s="183" t="s">
        <v>1651</v>
      </c>
      <c r="F2944" s="168" t="s">
        <v>1152</v>
      </c>
      <c r="G2944" s="183" t="s">
        <v>1158</v>
      </c>
      <c r="H2944" s="168" t="s">
        <v>1117</v>
      </c>
      <c r="I2944" s="168" t="s">
        <v>1118</v>
      </c>
      <c r="J2944" s="184">
        <v>3000000</v>
      </c>
      <c r="K2944" s="185">
        <v>0</v>
      </c>
      <c r="L2944" s="168" t="s">
        <v>1298</v>
      </c>
      <c r="M2944" s="185">
        <v>0</v>
      </c>
      <c r="N2944" s="168" t="s">
        <v>1298</v>
      </c>
      <c r="O2944" s="168"/>
      <c r="P2944" s="168"/>
      <c r="Q2944" s="168"/>
      <c r="R2944" s="168"/>
      <c r="S2944" s="168"/>
      <c r="T2944" s="168"/>
      <c r="U2944" s="168"/>
      <c r="V2944" s="168"/>
      <c r="W2944" s="168" t="s">
        <v>1165</v>
      </c>
      <c r="X2944" s="183" t="s">
        <v>1160</v>
      </c>
      <c r="Y2944" s="168" t="s">
        <v>55</v>
      </c>
      <c r="Z2944" s="170">
        <v>2017011000179</v>
      </c>
      <c r="AA2944" s="170" t="s">
        <v>1238</v>
      </c>
      <c r="AB2944" s="169" t="s">
        <v>1166</v>
      </c>
      <c r="AC2944" s="169" t="s">
        <v>1167</v>
      </c>
      <c r="AD2944" s="170">
        <v>3202032</v>
      </c>
      <c r="AE2944" s="169" t="s">
        <v>1217</v>
      </c>
      <c r="AF2944" s="169" t="s">
        <v>1218</v>
      </c>
      <c r="AG2944" s="168" t="s">
        <v>1126</v>
      </c>
      <c r="AH2944" s="192"/>
    </row>
    <row r="2945" spans="1:34" ht="98.25" customHeight="1" x14ac:dyDescent="0.25">
      <c r="A2945" s="192"/>
      <c r="B2945" s="168" t="s">
        <v>1314</v>
      </c>
      <c r="C2945" s="168" t="s">
        <v>1583</v>
      </c>
      <c r="D2945" s="168" t="s">
        <v>1651</v>
      </c>
      <c r="E2945" s="183" t="s">
        <v>1651</v>
      </c>
      <c r="F2945" s="168" t="s">
        <v>1152</v>
      </c>
      <c r="G2945" s="183" t="s">
        <v>1158</v>
      </c>
      <c r="H2945" s="168" t="s">
        <v>1117</v>
      </c>
      <c r="I2945" s="168" t="s">
        <v>1118</v>
      </c>
      <c r="J2945" s="184">
        <v>25000000</v>
      </c>
      <c r="K2945" s="185">
        <v>0</v>
      </c>
      <c r="L2945" s="168" t="s">
        <v>1298</v>
      </c>
      <c r="M2945" s="185">
        <v>0</v>
      </c>
      <c r="N2945" s="168" t="s">
        <v>1298</v>
      </c>
      <c r="O2945" s="168"/>
      <c r="P2945" s="168"/>
      <c r="Q2945" s="168"/>
      <c r="R2945" s="168"/>
      <c r="S2945" s="168"/>
      <c r="T2945" s="168"/>
      <c r="U2945" s="168"/>
      <c r="V2945" s="168"/>
      <c r="W2945" s="168" t="s">
        <v>1165</v>
      </c>
      <c r="X2945" s="183" t="s">
        <v>1160</v>
      </c>
      <c r="Y2945" s="168" t="s">
        <v>55</v>
      </c>
      <c r="Z2945" s="170">
        <v>2017011000179</v>
      </c>
      <c r="AA2945" s="170" t="s">
        <v>1238</v>
      </c>
      <c r="AB2945" s="169" t="s">
        <v>1166</v>
      </c>
      <c r="AC2945" s="169" t="s">
        <v>1167</v>
      </c>
      <c r="AD2945" s="170">
        <v>3202032</v>
      </c>
      <c r="AE2945" s="169" t="s">
        <v>1217</v>
      </c>
      <c r="AF2945" s="169" t="s">
        <v>1218</v>
      </c>
      <c r="AG2945" s="168" t="s">
        <v>1192</v>
      </c>
      <c r="AH2945" s="192"/>
    </row>
    <row r="2946" spans="1:34" ht="98.25" customHeight="1" x14ac:dyDescent="0.25">
      <c r="A2946" s="192"/>
      <c r="B2946" s="168" t="s">
        <v>1314</v>
      </c>
      <c r="C2946" s="168" t="s">
        <v>1583</v>
      </c>
      <c r="D2946" s="168" t="s">
        <v>1651</v>
      </c>
      <c r="E2946" s="183" t="s">
        <v>1651</v>
      </c>
      <c r="F2946" s="168" t="s">
        <v>1223</v>
      </c>
      <c r="G2946" s="183" t="s">
        <v>1312</v>
      </c>
      <c r="H2946" s="168" t="s">
        <v>1117</v>
      </c>
      <c r="I2946" s="168" t="s">
        <v>1118</v>
      </c>
      <c r="J2946" s="184">
        <v>120000000</v>
      </c>
      <c r="K2946" s="185">
        <v>0</v>
      </c>
      <c r="L2946" s="168" t="s">
        <v>1298</v>
      </c>
      <c r="M2946" s="185">
        <v>0</v>
      </c>
      <c r="N2946" s="168" t="s">
        <v>1298</v>
      </c>
      <c r="O2946" s="168"/>
      <c r="P2946" s="168"/>
      <c r="Q2946" s="168"/>
      <c r="R2946" s="168"/>
      <c r="S2946" s="168"/>
      <c r="T2946" s="168"/>
      <c r="U2946" s="168"/>
      <c r="V2946" s="168"/>
      <c r="W2946" s="168" t="s">
        <v>1165</v>
      </c>
      <c r="X2946" s="183" t="s">
        <v>1160</v>
      </c>
      <c r="Y2946" s="168" t="s">
        <v>55</v>
      </c>
      <c r="Z2946" s="170">
        <v>2017011000179</v>
      </c>
      <c r="AA2946" s="170" t="s">
        <v>1238</v>
      </c>
      <c r="AB2946" s="169" t="s">
        <v>1166</v>
      </c>
      <c r="AC2946" s="169" t="s">
        <v>1167</v>
      </c>
      <c r="AD2946" s="170">
        <v>3202032</v>
      </c>
      <c r="AE2946" s="169" t="s">
        <v>1217</v>
      </c>
      <c r="AF2946" s="169" t="s">
        <v>1218</v>
      </c>
      <c r="AG2946" s="168" t="s">
        <v>1150</v>
      </c>
      <c r="AH2946" s="192"/>
    </row>
    <row r="2947" spans="1:34" ht="98.25" customHeight="1" x14ac:dyDescent="0.25">
      <c r="A2947" s="192"/>
      <c r="B2947" s="168" t="s">
        <v>1314</v>
      </c>
      <c r="C2947" s="168" t="s">
        <v>1583</v>
      </c>
      <c r="D2947" s="168" t="s">
        <v>1651</v>
      </c>
      <c r="E2947" s="183" t="s">
        <v>1651</v>
      </c>
      <c r="F2947" s="168" t="s">
        <v>1223</v>
      </c>
      <c r="G2947" s="183" t="s">
        <v>1312</v>
      </c>
      <c r="H2947" s="168" t="s">
        <v>1117</v>
      </c>
      <c r="I2947" s="168" t="s">
        <v>1118</v>
      </c>
      <c r="J2947" s="184">
        <v>0</v>
      </c>
      <c r="K2947" s="185">
        <v>0</v>
      </c>
      <c r="L2947" s="168" t="s">
        <v>1298</v>
      </c>
      <c r="M2947" s="185">
        <v>0</v>
      </c>
      <c r="N2947" s="168" t="s">
        <v>1298</v>
      </c>
      <c r="O2947" s="168"/>
      <c r="P2947" s="168"/>
      <c r="Q2947" s="168"/>
      <c r="R2947" s="168"/>
      <c r="S2947" s="168"/>
      <c r="T2947" s="168"/>
      <c r="U2947" s="168"/>
      <c r="V2947" s="168"/>
      <c r="W2947" s="168" t="s">
        <v>1165</v>
      </c>
      <c r="X2947" s="183" t="s">
        <v>1160</v>
      </c>
      <c r="Y2947" s="168" t="s">
        <v>55</v>
      </c>
      <c r="Z2947" s="170">
        <v>2017011000179</v>
      </c>
      <c r="AA2947" s="170" t="s">
        <v>1238</v>
      </c>
      <c r="AB2947" s="169" t="s">
        <v>1166</v>
      </c>
      <c r="AC2947" s="169" t="s">
        <v>1167</v>
      </c>
      <c r="AD2947" s="170">
        <v>3202032</v>
      </c>
      <c r="AE2947" s="169" t="s">
        <v>1217</v>
      </c>
      <c r="AF2947" s="169" t="s">
        <v>1218</v>
      </c>
      <c r="AG2947" s="168" t="s">
        <v>1137</v>
      </c>
      <c r="AH2947" s="192"/>
    </row>
    <row r="2948" spans="1:34" ht="98.25" customHeight="1" x14ac:dyDescent="0.25">
      <c r="A2948" s="192"/>
      <c r="B2948" s="168" t="s">
        <v>1314</v>
      </c>
      <c r="C2948" s="168" t="s">
        <v>1583</v>
      </c>
      <c r="D2948" s="168" t="s">
        <v>1651</v>
      </c>
      <c r="E2948" s="183" t="s">
        <v>1651</v>
      </c>
      <c r="F2948" s="168" t="s">
        <v>1223</v>
      </c>
      <c r="G2948" s="183" t="s">
        <v>1312</v>
      </c>
      <c r="H2948" s="168" t="s">
        <v>1117</v>
      </c>
      <c r="I2948" s="168" t="s">
        <v>1118</v>
      </c>
      <c r="J2948" s="184">
        <v>401000000</v>
      </c>
      <c r="K2948" s="185"/>
      <c r="L2948" s="168"/>
      <c r="M2948" s="185"/>
      <c r="N2948" s="168"/>
      <c r="O2948" s="168"/>
      <c r="P2948" s="168"/>
      <c r="Q2948" s="168"/>
      <c r="R2948" s="168"/>
      <c r="S2948" s="168"/>
      <c r="T2948" s="168"/>
      <c r="U2948" s="168"/>
      <c r="V2948" s="168"/>
      <c r="W2948" s="168" t="s">
        <v>1165</v>
      </c>
      <c r="X2948" s="183" t="s">
        <v>1160</v>
      </c>
      <c r="Y2948" s="168" t="s">
        <v>55</v>
      </c>
      <c r="Z2948" s="170">
        <v>2017011000179</v>
      </c>
      <c r="AA2948" s="170" t="s">
        <v>1238</v>
      </c>
      <c r="AB2948" s="169" t="s">
        <v>1179</v>
      </c>
      <c r="AC2948" s="169" t="s">
        <v>1235</v>
      </c>
      <c r="AD2948" s="170">
        <v>3202036</v>
      </c>
      <c r="AE2948" s="169" t="s">
        <v>1236</v>
      </c>
      <c r="AF2948" s="169" t="s">
        <v>1237</v>
      </c>
      <c r="AG2948" s="168" t="s">
        <v>1311</v>
      </c>
      <c r="AH2948" s="192"/>
    </row>
    <row r="2949" spans="1:34" ht="98.25" customHeight="1" x14ac:dyDescent="0.25">
      <c r="A2949" s="192"/>
      <c r="B2949" s="168" t="s">
        <v>1314</v>
      </c>
      <c r="C2949" s="168" t="s">
        <v>1583</v>
      </c>
      <c r="D2949" s="168" t="s">
        <v>1651</v>
      </c>
      <c r="E2949" s="183" t="s">
        <v>1651</v>
      </c>
      <c r="F2949" s="168" t="s">
        <v>1223</v>
      </c>
      <c r="G2949" s="183" t="s">
        <v>1312</v>
      </c>
      <c r="H2949" s="168" t="s">
        <v>1117</v>
      </c>
      <c r="I2949" s="168" t="s">
        <v>1118</v>
      </c>
      <c r="J2949" s="184">
        <v>0</v>
      </c>
      <c r="K2949" s="185">
        <v>0</v>
      </c>
      <c r="L2949" s="168" t="s">
        <v>1298</v>
      </c>
      <c r="M2949" s="185">
        <v>0</v>
      </c>
      <c r="N2949" s="168" t="s">
        <v>1298</v>
      </c>
      <c r="O2949" s="168"/>
      <c r="P2949" s="168"/>
      <c r="Q2949" s="168"/>
      <c r="R2949" s="168"/>
      <c r="S2949" s="168"/>
      <c r="T2949" s="168"/>
      <c r="U2949" s="168"/>
      <c r="V2949" s="168"/>
      <c r="W2949" s="168" t="s">
        <v>1165</v>
      </c>
      <c r="X2949" s="183" t="s">
        <v>1160</v>
      </c>
      <c r="Y2949" s="168" t="s">
        <v>55</v>
      </c>
      <c r="Z2949" s="170">
        <v>2017011000179</v>
      </c>
      <c r="AA2949" s="170" t="s">
        <v>1238</v>
      </c>
      <c r="AB2949" s="169" t="s">
        <v>1224</v>
      </c>
      <c r="AC2949" s="169" t="s">
        <v>1280</v>
      </c>
      <c r="AD2949" s="170">
        <v>3202004</v>
      </c>
      <c r="AE2949" s="169" t="s">
        <v>1281</v>
      </c>
      <c r="AF2949" s="169" t="s">
        <v>1372</v>
      </c>
      <c r="AG2949" s="168" t="s">
        <v>1192</v>
      </c>
      <c r="AH2949" s="192"/>
    </row>
    <row r="2950" spans="1:34" ht="98.25" customHeight="1" x14ac:dyDescent="0.25">
      <c r="A2950" s="192"/>
      <c r="B2950" s="168" t="s">
        <v>1314</v>
      </c>
      <c r="C2950" s="168" t="s">
        <v>1583</v>
      </c>
      <c r="D2950" s="168" t="s">
        <v>1651</v>
      </c>
      <c r="E2950" s="183" t="s">
        <v>1651</v>
      </c>
      <c r="F2950" s="168" t="s">
        <v>1223</v>
      </c>
      <c r="G2950" s="183" t="s">
        <v>1312</v>
      </c>
      <c r="H2950" s="168" t="s">
        <v>1117</v>
      </c>
      <c r="I2950" s="168" t="s">
        <v>1118</v>
      </c>
      <c r="J2950" s="184">
        <v>0</v>
      </c>
      <c r="K2950" s="185">
        <v>0</v>
      </c>
      <c r="L2950" s="168" t="s">
        <v>1298</v>
      </c>
      <c r="M2950" s="185">
        <v>0</v>
      </c>
      <c r="N2950" s="168" t="s">
        <v>1298</v>
      </c>
      <c r="O2950" s="168"/>
      <c r="P2950" s="168"/>
      <c r="Q2950" s="168"/>
      <c r="R2950" s="168"/>
      <c r="S2950" s="168"/>
      <c r="T2950" s="168"/>
      <c r="U2950" s="168"/>
      <c r="V2950" s="168"/>
      <c r="W2950" s="168" t="s">
        <v>1165</v>
      </c>
      <c r="X2950" s="183" t="s">
        <v>1160</v>
      </c>
      <c r="Y2950" s="168" t="s">
        <v>55</v>
      </c>
      <c r="Z2950" s="170">
        <v>2017011000179</v>
      </c>
      <c r="AA2950" s="170" t="s">
        <v>1238</v>
      </c>
      <c r="AB2950" s="169" t="s">
        <v>1224</v>
      </c>
      <c r="AC2950" s="169" t="s">
        <v>1280</v>
      </c>
      <c r="AD2950" s="170">
        <v>3202004</v>
      </c>
      <c r="AE2950" s="169" t="s">
        <v>1281</v>
      </c>
      <c r="AF2950" s="169" t="s">
        <v>1372</v>
      </c>
      <c r="AG2950" s="168" t="s">
        <v>1147</v>
      </c>
      <c r="AH2950" s="192"/>
    </row>
    <row r="2951" spans="1:34" ht="98.25" customHeight="1" x14ac:dyDescent="0.25">
      <c r="A2951" s="192"/>
      <c r="B2951" s="168" t="s">
        <v>1314</v>
      </c>
      <c r="C2951" s="168" t="s">
        <v>1583</v>
      </c>
      <c r="D2951" s="168" t="s">
        <v>1651</v>
      </c>
      <c r="E2951" s="183" t="s">
        <v>1651</v>
      </c>
      <c r="F2951" s="168" t="s">
        <v>1223</v>
      </c>
      <c r="G2951" s="183" t="s">
        <v>1312</v>
      </c>
      <c r="H2951" s="168" t="s">
        <v>1117</v>
      </c>
      <c r="I2951" s="168" t="s">
        <v>1118</v>
      </c>
      <c r="J2951" s="184">
        <v>0</v>
      </c>
      <c r="K2951" s="185">
        <v>0</v>
      </c>
      <c r="L2951" s="168" t="s">
        <v>1298</v>
      </c>
      <c r="M2951" s="185">
        <v>0</v>
      </c>
      <c r="N2951" s="168" t="s">
        <v>1298</v>
      </c>
      <c r="O2951" s="168"/>
      <c r="P2951" s="168"/>
      <c r="Q2951" s="168"/>
      <c r="R2951" s="168"/>
      <c r="S2951" s="168"/>
      <c r="T2951" s="168"/>
      <c r="U2951" s="168"/>
      <c r="V2951" s="168"/>
      <c r="W2951" s="168" t="s">
        <v>1165</v>
      </c>
      <c r="X2951" s="183" t="s">
        <v>1160</v>
      </c>
      <c r="Y2951" s="168" t="s">
        <v>55</v>
      </c>
      <c r="Z2951" s="170">
        <v>2017011000179</v>
      </c>
      <c r="AA2951" s="170" t="s">
        <v>1238</v>
      </c>
      <c r="AB2951" s="169" t="s">
        <v>1224</v>
      </c>
      <c r="AC2951" s="169" t="s">
        <v>1280</v>
      </c>
      <c r="AD2951" s="170">
        <v>3202004</v>
      </c>
      <c r="AE2951" s="169" t="s">
        <v>1281</v>
      </c>
      <c r="AF2951" s="169" t="s">
        <v>1372</v>
      </c>
      <c r="AG2951" s="168" t="s">
        <v>1137</v>
      </c>
      <c r="AH2951" s="192"/>
    </row>
    <row r="2952" spans="1:34" ht="98.25" customHeight="1" x14ac:dyDescent="0.25">
      <c r="A2952" s="192"/>
      <c r="B2952" s="168" t="s">
        <v>1314</v>
      </c>
      <c r="C2952" s="168" t="s">
        <v>1583</v>
      </c>
      <c r="D2952" s="168" t="s">
        <v>1651</v>
      </c>
      <c r="E2952" s="183" t="s">
        <v>1651</v>
      </c>
      <c r="F2952" s="168" t="s">
        <v>1393</v>
      </c>
      <c r="G2952" s="183" t="s">
        <v>1312</v>
      </c>
      <c r="H2952" s="168" t="s">
        <v>1117</v>
      </c>
      <c r="I2952" s="168" t="s">
        <v>1118</v>
      </c>
      <c r="J2952" s="184">
        <v>36839011</v>
      </c>
      <c r="K2952" s="185">
        <v>0</v>
      </c>
      <c r="L2952" s="168" t="s">
        <v>1298</v>
      </c>
      <c r="M2952" s="185">
        <v>0</v>
      </c>
      <c r="N2952" s="168" t="s">
        <v>1298</v>
      </c>
      <c r="O2952" s="168"/>
      <c r="P2952" s="168"/>
      <c r="Q2952" s="168"/>
      <c r="R2952" s="168"/>
      <c r="S2952" s="168"/>
      <c r="T2952" s="168"/>
      <c r="U2952" s="168"/>
      <c r="V2952" s="168"/>
      <c r="W2952" s="168" t="s">
        <v>1165</v>
      </c>
      <c r="X2952" s="183" t="s">
        <v>1160</v>
      </c>
      <c r="Y2952" s="168" t="s">
        <v>55</v>
      </c>
      <c r="Z2952" s="170">
        <v>2017011000179</v>
      </c>
      <c r="AA2952" s="170" t="s">
        <v>1238</v>
      </c>
      <c r="AB2952" s="169" t="s">
        <v>1224</v>
      </c>
      <c r="AC2952" s="169" t="s">
        <v>1280</v>
      </c>
      <c r="AD2952" s="170">
        <v>3202004</v>
      </c>
      <c r="AE2952" s="169" t="s">
        <v>1281</v>
      </c>
      <c r="AF2952" s="169" t="s">
        <v>1372</v>
      </c>
      <c r="AG2952" s="168" t="s">
        <v>1128</v>
      </c>
      <c r="AH2952" s="192"/>
    </row>
    <row r="2953" spans="1:34" ht="98.25" customHeight="1" x14ac:dyDescent="0.25">
      <c r="A2953" s="192"/>
      <c r="B2953" s="168" t="s">
        <v>1420</v>
      </c>
      <c r="C2953" s="168" t="s">
        <v>1583</v>
      </c>
      <c r="D2953" s="168" t="s">
        <v>1651</v>
      </c>
      <c r="E2953" s="183" t="s">
        <v>1651</v>
      </c>
      <c r="F2953" s="168" t="s">
        <v>1152</v>
      </c>
      <c r="G2953" s="183" t="s">
        <v>1158</v>
      </c>
      <c r="H2953" s="168" t="s">
        <v>1320</v>
      </c>
      <c r="I2953" s="168" t="s">
        <v>1118</v>
      </c>
      <c r="J2953" s="186">
        <v>28000000</v>
      </c>
      <c r="K2953" s="185"/>
      <c r="L2953" s="168" t="s">
        <v>61</v>
      </c>
      <c r="M2953" s="185"/>
      <c r="N2953" s="168" t="s">
        <v>61</v>
      </c>
      <c r="O2953" s="168"/>
      <c r="P2953" s="168"/>
      <c r="Q2953" s="168"/>
      <c r="R2953" s="168"/>
      <c r="S2953" s="168"/>
      <c r="T2953" s="168"/>
      <c r="U2953" s="168"/>
      <c r="V2953" s="168"/>
      <c r="W2953" s="168" t="s">
        <v>1165</v>
      </c>
      <c r="X2953" s="183" t="s">
        <v>1160</v>
      </c>
      <c r="Y2953" s="168" t="s">
        <v>55</v>
      </c>
      <c r="Z2953" s="170">
        <v>2017011000179</v>
      </c>
      <c r="AA2953" s="170" t="s">
        <v>1238</v>
      </c>
      <c r="AB2953" s="169" t="s">
        <v>1179</v>
      </c>
      <c r="AC2953" s="169" t="s">
        <v>1180</v>
      </c>
      <c r="AD2953" s="170">
        <v>3202008</v>
      </c>
      <c r="AE2953" s="169" t="s">
        <v>1181</v>
      </c>
      <c r="AF2953" s="169" t="s">
        <v>1186</v>
      </c>
      <c r="AG2953" s="168" t="s">
        <v>1124</v>
      </c>
      <c r="AH2953" s="192"/>
    </row>
    <row r="2954" spans="1:34" ht="98.25" customHeight="1" x14ac:dyDescent="0.25">
      <c r="A2954" s="192"/>
      <c r="B2954" s="168" t="s">
        <v>1420</v>
      </c>
      <c r="C2954" s="168" t="s">
        <v>1583</v>
      </c>
      <c r="D2954" s="168" t="s">
        <v>1651</v>
      </c>
      <c r="E2954" s="183" t="s">
        <v>1651</v>
      </c>
      <c r="F2954" s="168" t="s">
        <v>1152</v>
      </c>
      <c r="G2954" s="183" t="s">
        <v>1158</v>
      </c>
      <c r="H2954" s="168" t="s">
        <v>1320</v>
      </c>
      <c r="I2954" s="168" t="s">
        <v>1118</v>
      </c>
      <c r="J2954" s="186">
        <v>864918</v>
      </c>
      <c r="K2954" s="185"/>
      <c r="L2954" s="168" t="s">
        <v>61</v>
      </c>
      <c r="M2954" s="185"/>
      <c r="N2954" s="168" t="s">
        <v>61</v>
      </c>
      <c r="O2954" s="168"/>
      <c r="P2954" s="168"/>
      <c r="Q2954" s="168"/>
      <c r="R2954" s="168"/>
      <c r="S2954" s="168"/>
      <c r="T2954" s="168"/>
      <c r="U2954" s="168"/>
      <c r="V2954" s="168"/>
      <c r="W2954" s="168" t="s">
        <v>1165</v>
      </c>
      <c r="X2954" s="183" t="s">
        <v>1160</v>
      </c>
      <c r="Y2954" s="168" t="s">
        <v>55</v>
      </c>
      <c r="Z2954" s="170">
        <v>2017011000179</v>
      </c>
      <c r="AA2954" s="170" t="s">
        <v>1238</v>
      </c>
      <c r="AB2954" s="169" t="s">
        <v>1179</v>
      </c>
      <c r="AC2954" s="169" t="s">
        <v>1180</v>
      </c>
      <c r="AD2954" s="170">
        <v>3202008</v>
      </c>
      <c r="AE2954" s="169" t="s">
        <v>1181</v>
      </c>
      <c r="AF2954" s="169" t="s">
        <v>1186</v>
      </c>
      <c r="AG2954" s="168" t="s">
        <v>1192</v>
      </c>
      <c r="AH2954" s="192"/>
    </row>
    <row r="2955" spans="1:34" ht="98.25" customHeight="1" x14ac:dyDescent="0.25">
      <c r="A2955" s="192"/>
      <c r="B2955" s="168" t="s">
        <v>1420</v>
      </c>
      <c r="C2955" s="168" t="s">
        <v>1583</v>
      </c>
      <c r="D2955" s="168" t="s">
        <v>1651</v>
      </c>
      <c r="E2955" s="183" t="s">
        <v>1651</v>
      </c>
      <c r="F2955" s="168" t="s">
        <v>1152</v>
      </c>
      <c r="G2955" s="183" t="s">
        <v>1158</v>
      </c>
      <c r="H2955" s="168" t="s">
        <v>1320</v>
      </c>
      <c r="I2955" s="168" t="s">
        <v>1118</v>
      </c>
      <c r="J2955" s="186">
        <v>62000000</v>
      </c>
      <c r="K2955" s="185"/>
      <c r="L2955" s="168" t="s">
        <v>61</v>
      </c>
      <c r="M2955" s="185"/>
      <c r="N2955" s="168" t="s">
        <v>61</v>
      </c>
      <c r="O2955" s="168"/>
      <c r="P2955" s="168"/>
      <c r="Q2955" s="168"/>
      <c r="R2955" s="168"/>
      <c r="S2955" s="168"/>
      <c r="T2955" s="168"/>
      <c r="U2955" s="168"/>
      <c r="V2955" s="168"/>
      <c r="W2955" s="168" t="s">
        <v>1165</v>
      </c>
      <c r="X2955" s="183" t="s">
        <v>1160</v>
      </c>
      <c r="Y2955" s="168" t="s">
        <v>55</v>
      </c>
      <c r="Z2955" s="170">
        <v>2017011000179</v>
      </c>
      <c r="AA2955" s="170" t="s">
        <v>1238</v>
      </c>
      <c r="AB2955" s="169" t="s">
        <v>1179</v>
      </c>
      <c r="AC2955" s="169" t="s">
        <v>1180</v>
      </c>
      <c r="AD2955" s="170">
        <v>3202008</v>
      </c>
      <c r="AE2955" s="169" t="s">
        <v>1181</v>
      </c>
      <c r="AF2955" s="169" t="s">
        <v>1186</v>
      </c>
      <c r="AG2955" s="168" t="s">
        <v>1126</v>
      </c>
      <c r="AH2955" s="192"/>
    </row>
    <row r="2956" spans="1:34" ht="98.25" customHeight="1" x14ac:dyDescent="0.25">
      <c r="A2956" s="192"/>
      <c r="B2956" s="168" t="s">
        <v>1420</v>
      </c>
      <c r="C2956" s="168" t="s">
        <v>1583</v>
      </c>
      <c r="D2956" s="168" t="s">
        <v>1651</v>
      </c>
      <c r="E2956" s="183" t="s">
        <v>1651</v>
      </c>
      <c r="F2956" s="168" t="s">
        <v>1152</v>
      </c>
      <c r="G2956" s="183" t="s">
        <v>1158</v>
      </c>
      <c r="H2956" s="168" t="s">
        <v>1320</v>
      </c>
      <c r="I2956" s="168" t="s">
        <v>1118</v>
      </c>
      <c r="J2956" s="186">
        <v>3650000000</v>
      </c>
      <c r="K2956" s="185"/>
      <c r="L2956" s="168" t="s">
        <v>61</v>
      </c>
      <c r="M2956" s="185">
        <v>0</v>
      </c>
      <c r="N2956" s="168" t="s">
        <v>61</v>
      </c>
      <c r="O2956" s="168"/>
      <c r="P2956" s="168"/>
      <c r="Q2956" s="168"/>
      <c r="R2956" s="168"/>
      <c r="S2956" s="168"/>
      <c r="T2956" s="168"/>
      <c r="U2956" s="168"/>
      <c r="V2956" s="168"/>
      <c r="W2956" s="168" t="s">
        <v>1165</v>
      </c>
      <c r="X2956" s="183" t="s">
        <v>1160</v>
      </c>
      <c r="Y2956" s="168" t="s">
        <v>55</v>
      </c>
      <c r="Z2956" s="170">
        <v>2017011000179</v>
      </c>
      <c r="AA2956" s="170" t="s">
        <v>1238</v>
      </c>
      <c r="AB2956" s="169" t="s">
        <v>1179</v>
      </c>
      <c r="AC2956" s="169" t="s">
        <v>1232</v>
      </c>
      <c r="AD2956" s="170">
        <v>3202034</v>
      </c>
      <c r="AE2956" s="169" t="s">
        <v>1233</v>
      </c>
      <c r="AF2956" s="169" t="s">
        <v>1234</v>
      </c>
      <c r="AG2956" s="168" t="s">
        <v>1311</v>
      </c>
      <c r="AH2956" s="192"/>
    </row>
    <row r="2957" spans="1:34" ht="98.25" customHeight="1" x14ac:dyDescent="0.25">
      <c r="A2957" s="192"/>
      <c r="B2957" s="168" t="s">
        <v>1420</v>
      </c>
      <c r="C2957" s="168" t="s">
        <v>1583</v>
      </c>
      <c r="D2957" s="168" t="s">
        <v>1651</v>
      </c>
      <c r="E2957" s="183" t="s">
        <v>1651</v>
      </c>
      <c r="F2957" s="168" t="s">
        <v>1152</v>
      </c>
      <c r="G2957" s="183" t="s">
        <v>1158</v>
      </c>
      <c r="H2957" s="168" t="s">
        <v>1320</v>
      </c>
      <c r="I2957" s="168" t="s">
        <v>1118</v>
      </c>
      <c r="J2957" s="186">
        <v>0</v>
      </c>
      <c r="K2957" s="185"/>
      <c r="L2957" s="168" t="s">
        <v>61</v>
      </c>
      <c r="M2957" s="185">
        <v>0</v>
      </c>
      <c r="N2957" s="168" t="s">
        <v>61</v>
      </c>
      <c r="O2957" s="168"/>
      <c r="P2957" s="168"/>
      <c r="Q2957" s="168"/>
      <c r="R2957" s="168"/>
      <c r="S2957" s="168"/>
      <c r="T2957" s="168"/>
      <c r="U2957" s="168"/>
      <c r="V2957" s="168"/>
      <c r="W2957" s="168" t="s">
        <v>1165</v>
      </c>
      <c r="X2957" s="183" t="s">
        <v>1160</v>
      </c>
      <c r="Y2957" s="168" t="s">
        <v>55</v>
      </c>
      <c r="Z2957" s="170">
        <v>2017011000179</v>
      </c>
      <c r="AA2957" s="170" t="s">
        <v>1238</v>
      </c>
      <c r="AB2957" s="169" t="s">
        <v>1179</v>
      </c>
      <c r="AC2957" s="169" t="s">
        <v>1232</v>
      </c>
      <c r="AD2957" s="170">
        <v>3202034</v>
      </c>
      <c r="AE2957" s="169" t="s">
        <v>1477</v>
      </c>
      <c r="AF2957" s="169" t="s">
        <v>1478</v>
      </c>
      <c r="AG2957" s="168" t="s">
        <v>1311</v>
      </c>
      <c r="AH2957" s="192"/>
    </row>
    <row r="2958" spans="1:34" ht="98.25" customHeight="1" x14ac:dyDescent="0.25">
      <c r="A2958" s="192"/>
      <c r="B2958" s="168" t="s">
        <v>1314</v>
      </c>
      <c r="C2958" s="168" t="s">
        <v>1583</v>
      </c>
      <c r="D2958" s="168" t="s">
        <v>1651</v>
      </c>
      <c r="E2958" s="183" t="s">
        <v>1651</v>
      </c>
      <c r="F2958" s="168" t="s">
        <v>1152</v>
      </c>
      <c r="G2958" s="183" t="s">
        <v>1158</v>
      </c>
      <c r="H2958" s="168" t="s">
        <v>1117</v>
      </c>
      <c r="I2958" s="168" t="s">
        <v>1118</v>
      </c>
      <c r="J2958" s="186">
        <v>320000000</v>
      </c>
      <c r="K2958" s="185" t="s">
        <v>1159</v>
      </c>
      <c r="L2958" s="168" t="s">
        <v>1159</v>
      </c>
      <c r="M2958" s="185" t="s">
        <v>1159</v>
      </c>
      <c r="N2958" s="168" t="s">
        <v>1159</v>
      </c>
      <c r="O2958" s="168" t="s">
        <v>1159</v>
      </c>
      <c r="P2958" s="168" t="s">
        <v>1159</v>
      </c>
      <c r="Q2958" s="168" t="s">
        <v>1159</v>
      </c>
      <c r="R2958" s="168" t="s">
        <v>1159</v>
      </c>
      <c r="S2958" s="168" t="s">
        <v>1159</v>
      </c>
      <c r="T2958" s="168" t="s">
        <v>1159</v>
      </c>
      <c r="U2958" s="168" t="s">
        <v>1159</v>
      </c>
      <c r="V2958" s="168" t="s">
        <v>1159</v>
      </c>
      <c r="W2958" s="168" t="s">
        <v>1165</v>
      </c>
      <c r="X2958" s="183" t="s">
        <v>1160</v>
      </c>
      <c r="Y2958" s="168" t="s">
        <v>55</v>
      </c>
      <c r="Z2958" s="170">
        <v>2017011000179</v>
      </c>
      <c r="AA2958" s="170" t="s">
        <v>1238</v>
      </c>
      <c r="AB2958" s="169" t="s">
        <v>1179</v>
      </c>
      <c r="AC2958" s="169" t="s">
        <v>1232</v>
      </c>
      <c r="AD2958" s="170">
        <v>3202034</v>
      </c>
      <c r="AE2958" s="169" t="s">
        <v>1233</v>
      </c>
      <c r="AF2958" s="169" t="s">
        <v>1234</v>
      </c>
      <c r="AG2958" s="168" t="s">
        <v>1311</v>
      </c>
      <c r="AH2958" s="192"/>
    </row>
    <row r="2959" spans="1:34" ht="98.25" customHeight="1" x14ac:dyDescent="0.25">
      <c r="A2959" s="192"/>
      <c r="B2959" s="168" t="s">
        <v>1314</v>
      </c>
      <c r="C2959" s="168" t="s">
        <v>1583</v>
      </c>
      <c r="D2959" s="168" t="s">
        <v>1651</v>
      </c>
      <c r="E2959" s="183" t="s">
        <v>1651</v>
      </c>
      <c r="F2959" s="168" t="s">
        <v>1152</v>
      </c>
      <c r="G2959" s="183" t="s">
        <v>1158</v>
      </c>
      <c r="H2959" s="168" t="s">
        <v>1117</v>
      </c>
      <c r="I2959" s="168" t="s">
        <v>1118</v>
      </c>
      <c r="J2959" s="186">
        <v>25000000</v>
      </c>
      <c r="K2959" s="185"/>
      <c r="L2959" s="168"/>
      <c r="M2959" s="185"/>
      <c r="N2959" s="168"/>
      <c r="O2959" s="168"/>
      <c r="P2959" s="168"/>
      <c r="Q2959" s="168"/>
      <c r="R2959" s="168"/>
      <c r="S2959" s="168"/>
      <c r="T2959" s="168"/>
      <c r="U2959" s="168"/>
      <c r="V2959" s="168"/>
      <c r="W2959" s="168" t="s">
        <v>1165</v>
      </c>
      <c r="X2959" s="183" t="s">
        <v>1160</v>
      </c>
      <c r="Y2959" s="168" t="s">
        <v>55</v>
      </c>
      <c r="Z2959" s="170">
        <v>2017011000179</v>
      </c>
      <c r="AA2959" s="170" t="s">
        <v>1238</v>
      </c>
      <c r="AB2959" s="169" t="s">
        <v>1166</v>
      </c>
      <c r="AC2959" s="169" t="s">
        <v>1167</v>
      </c>
      <c r="AD2959" s="170">
        <v>3202032</v>
      </c>
      <c r="AE2959" s="169" t="s">
        <v>1217</v>
      </c>
      <c r="AF2959" s="169" t="s">
        <v>1218</v>
      </c>
      <c r="AG2959" s="168" t="s">
        <v>1192</v>
      </c>
      <c r="AH2959" s="192"/>
    </row>
    <row r="2960" spans="1:34" ht="98.25" customHeight="1" x14ac:dyDescent="0.25">
      <c r="A2960" s="192"/>
      <c r="B2960" s="168" t="s">
        <v>1314</v>
      </c>
      <c r="C2960" s="168" t="s">
        <v>1583</v>
      </c>
      <c r="D2960" s="168" t="s">
        <v>1651</v>
      </c>
      <c r="E2960" s="183" t="s">
        <v>1651</v>
      </c>
      <c r="F2960" s="168" t="s">
        <v>1152</v>
      </c>
      <c r="G2960" s="183" t="s">
        <v>1158</v>
      </c>
      <c r="H2960" s="168" t="s">
        <v>1117</v>
      </c>
      <c r="I2960" s="168" t="s">
        <v>1118</v>
      </c>
      <c r="J2960" s="186">
        <v>225092000</v>
      </c>
      <c r="K2960" s="185"/>
      <c r="L2960" s="168"/>
      <c r="M2960" s="185"/>
      <c r="N2960" s="168"/>
      <c r="O2960" s="168"/>
      <c r="P2960" s="168"/>
      <c r="Q2960" s="168"/>
      <c r="R2960" s="168"/>
      <c r="S2960" s="168"/>
      <c r="T2960" s="168"/>
      <c r="U2960" s="168"/>
      <c r="V2960" s="168"/>
      <c r="W2960" s="168" t="s">
        <v>1165</v>
      </c>
      <c r="X2960" s="183" t="s">
        <v>1160</v>
      </c>
      <c r="Y2960" s="168" t="s">
        <v>55</v>
      </c>
      <c r="Z2960" s="170">
        <v>2017011000179</v>
      </c>
      <c r="AA2960" s="170" t="s">
        <v>1238</v>
      </c>
      <c r="AB2960" s="169" t="s">
        <v>1166</v>
      </c>
      <c r="AC2960" s="169" t="s">
        <v>1167</v>
      </c>
      <c r="AD2960" s="170">
        <v>3202032</v>
      </c>
      <c r="AE2960" s="169" t="s">
        <v>1217</v>
      </c>
      <c r="AF2960" s="169" t="s">
        <v>1218</v>
      </c>
      <c r="AG2960" s="168" t="s">
        <v>1147</v>
      </c>
      <c r="AH2960" s="192"/>
    </row>
    <row r="2961" spans="1:34" ht="98.25" customHeight="1" x14ac:dyDescent="0.25">
      <c r="A2961" s="192"/>
      <c r="B2961" s="168" t="s">
        <v>1314</v>
      </c>
      <c r="C2961" s="168" t="s">
        <v>1583</v>
      </c>
      <c r="D2961" s="168" t="s">
        <v>1651</v>
      </c>
      <c r="E2961" s="183" t="s">
        <v>1651</v>
      </c>
      <c r="F2961" s="168" t="s">
        <v>1152</v>
      </c>
      <c r="G2961" s="183" t="s">
        <v>1158</v>
      </c>
      <c r="H2961" s="168" t="s">
        <v>1117</v>
      </c>
      <c r="I2961" s="168" t="s">
        <v>1118</v>
      </c>
      <c r="J2961" s="186">
        <v>60000000</v>
      </c>
      <c r="K2961" s="185"/>
      <c r="L2961" s="168"/>
      <c r="M2961" s="185"/>
      <c r="N2961" s="168"/>
      <c r="O2961" s="168"/>
      <c r="P2961" s="168"/>
      <c r="Q2961" s="168"/>
      <c r="R2961" s="168"/>
      <c r="S2961" s="168"/>
      <c r="T2961" s="168"/>
      <c r="U2961" s="168"/>
      <c r="V2961" s="168"/>
      <c r="W2961" s="168" t="s">
        <v>1165</v>
      </c>
      <c r="X2961" s="183" t="s">
        <v>1160</v>
      </c>
      <c r="Y2961" s="168" t="s">
        <v>55</v>
      </c>
      <c r="Z2961" s="170">
        <v>2017011000179</v>
      </c>
      <c r="AA2961" s="170" t="s">
        <v>1238</v>
      </c>
      <c r="AB2961" s="169" t="s">
        <v>1224</v>
      </c>
      <c r="AC2961" s="169" t="s">
        <v>1280</v>
      </c>
      <c r="AD2961" s="170">
        <v>3202004</v>
      </c>
      <c r="AE2961" s="169" t="s">
        <v>1281</v>
      </c>
      <c r="AF2961" s="169" t="s">
        <v>1282</v>
      </c>
      <c r="AG2961" s="168" t="s">
        <v>1137</v>
      </c>
      <c r="AH2961" s="192"/>
    </row>
    <row r="2962" spans="1:34" ht="98.25" customHeight="1" x14ac:dyDescent="0.25">
      <c r="A2962" s="192"/>
      <c r="B2962" s="168" t="s">
        <v>1314</v>
      </c>
      <c r="C2962" s="168" t="s">
        <v>1583</v>
      </c>
      <c r="D2962" s="168" t="s">
        <v>1651</v>
      </c>
      <c r="E2962" s="183" t="s">
        <v>1651</v>
      </c>
      <c r="F2962" s="168" t="s">
        <v>1152</v>
      </c>
      <c r="G2962" s="183" t="s">
        <v>1158</v>
      </c>
      <c r="H2962" s="168" t="s">
        <v>1320</v>
      </c>
      <c r="I2962" s="168" t="s">
        <v>1118</v>
      </c>
      <c r="J2962" s="186">
        <v>105000000</v>
      </c>
      <c r="K2962" s="185"/>
      <c r="L2962" s="168"/>
      <c r="M2962" s="185"/>
      <c r="N2962" s="168"/>
      <c r="O2962" s="168"/>
      <c r="P2962" s="168"/>
      <c r="Q2962" s="168"/>
      <c r="R2962" s="168"/>
      <c r="S2962" s="168"/>
      <c r="T2962" s="168"/>
      <c r="U2962" s="168"/>
      <c r="V2962" s="168"/>
      <c r="W2962" s="168" t="s">
        <v>1165</v>
      </c>
      <c r="X2962" s="183" t="s">
        <v>1160</v>
      </c>
      <c r="Y2962" s="168" t="s">
        <v>55</v>
      </c>
      <c r="Z2962" s="170">
        <v>2017011000179</v>
      </c>
      <c r="AA2962" s="170" t="s">
        <v>1238</v>
      </c>
      <c r="AB2962" s="169" t="s">
        <v>1179</v>
      </c>
      <c r="AC2962" s="169" t="s">
        <v>1180</v>
      </c>
      <c r="AD2962" s="170">
        <v>3202008</v>
      </c>
      <c r="AE2962" s="169" t="s">
        <v>1181</v>
      </c>
      <c r="AF2962" s="169" t="s">
        <v>1186</v>
      </c>
      <c r="AG2962" s="168" t="s">
        <v>1147</v>
      </c>
      <c r="AH2962" s="192"/>
    </row>
    <row r="2963" spans="1:34" ht="98.25" customHeight="1" x14ac:dyDescent="0.25">
      <c r="A2963" s="192"/>
      <c r="B2963" s="168" t="s">
        <v>1314</v>
      </c>
      <c r="C2963" s="168" t="s">
        <v>1583</v>
      </c>
      <c r="D2963" s="168" t="s">
        <v>1651</v>
      </c>
      <c r="E2963" s="183" t="s">
        <v>1651</v>
      </c>
      <c r="F2963" s="168" t="s">
        <v>1152</v>
      </c>
      <c r="G2963" s="183" t="s">
        <v>1158</v>
      </c>
      <c r="H2963" s="168" t="s">
        <v>1117</v>
      </c>
      <c r="I2963" s="168" t="s">
        <v>1118</v>
      </c>
      <c r="J2963" s="186">
        <v>187000000</v>
      </c>
      <c r="K2963" s="185"/>
      <c r="L2963" s="168"/>
      <c r="M2963" s="185"/>
      <c r="N2963" s="168"/>
      <c r="O2963" s="168"/>
      <c r="P2963" s="168"/>
      <c r="Q2963" s="168"/>
      <c r="R2963" s="168"/>
      <c r="S2963" s="168"/>
      <c r="T2963" s="168"/>
      <c r="U2963" s="168"/>
      <c r="V2963" s="168"/>
      <c r="W2963" s="168" t="s">
        <v>1165</v>
      </c>
      <c r="X2963" s="183" t="s">
        <v>1160</v>
      </c>
      <c r="Y2963" s="168" t="s">
        <v>55</v>
      </c>
      <c r="Z2963" s="170">
        <v>2017011000179</v>
      </c>
      <c r="AA2963" s="170" t="s">
        <v>1238</v>
      </c>
      <c r="AB2963" s="169" t="s">
        <v>1179</v>
      </c>
      <c r="AC2963" s="169" t="s">
        <v>1180</v>
      </c>
      <c r="AD2963" s="170">
        <v>3202008</v>
      </c>
      <c r="AE2963" s="169" t="s">
        <v>1181</v>
      </c>
      <c r="AF2963" s="169" t="s">
        <v>1186</v>
      </c>
      <c r="AG2963" s="168" t="s">
        <v>1147</v>
      </c>
      <c r="AH2963" s="192"/>
    </row>
    <row r="2964" spans="1:34" ht="98.25" customHeight="1" x14ac:dyDescent="0.25">
      <c r="A2964" s="192"/>
      <c r="B2964" s="168" t="s">
        <v>1314</v>
      </c>
      <c r="C2964" s="168" t="s">
        <v>1583</v>
      </c>
      <c r="D2964" s="168" t="s">
        <v>1651</v>
      </c>
      <c r="E2964" s="183" t="s">
        <v>1651</v>
      </c>
      <c r="F2964" s="168" t="s">
        <v>1152</v>
      </c>
      <c r="G2964" s="183" t="s">
        <v>1158</v>
      </c>
      <c r="H2964" s="168" t="s">
        <v>1117</v>
      </c>
      <c r="I2964" s="168" t="s">
        <v>1118</v>
      </c>
      <c r="J2964" s="186">
        <v>0</v>
      </c>
      <c r="K2964" s="185"/>
      <c r="L2964" s="168"/>
      <c r="M2964" s="185"/>
      <c r="N2964" s="168"/>
      <c r="O2964" s="168"/>
      <c r="P2964" s="168"/>
      <c r="Q2964" s="168"/>
      <c r="R2964" s="168"/>
      <c r="S2964" s="168"/>
      <c r="T2964" s="168"/>
      <c r="U2964" s="168"/>
      <c r="V2964" s="168"/>
      <c r="W2964" s="168" t="s">
        <v>1165</v>
      </c>
      <c r="X2964" s="183" t="s">
        <v>1160</v>
      </c>
      <c r="Y2964" s="168" t="s">
        <v>55</v>
      </c>
      <c r="Z2964" s="170">
        <v>2017011000179</v>
      </c>
      <c r="AA2964" s="170" t="s">
        <v>1238</v>
      </c>
      <c r="AB2964" s="169" t="s">
        <v>1224</v>
      </c>
      <c r="AC2964" s="169" t="s">
        <v>1280</v>
      </c>
      <c r="AD2964" s="170">
        <v>3202004</v>
      </c>
      <c r="AE2964" s="169" t="s">
        <v>1281</v>
      </c>
      <c r="AF2964" s="169" t="s">
        <v>1283</v>
      </c>
      <c r="AG2964" s="168" t="s">
        <v>1147</v>
      </c>
      <c r="AH2964" s="192"/>
    </row>
    <row r="2965" spans="1:34" ht="98.25" customHeight="1" x14ac:dyDescent="0.25">
      <c r="A2965" s="192"/>
      <c r="B2965" s="168" t="s">
        <v>1314</v>
      </c>
      <c r="C2965" s="168" t="s">
        <v>1583</v>
      </c>
      <c r="D2965" s="168" t="s">
        <v>1651</v>
      </c>
      <c r="E2965" s="183" t="s">
        <v>1651</v>
      </c>
      <c r="F2965" s="168" t="s">
        <v>1116</v>
      </c>
      <c r="G2965" s="183" t="s">
        <v>1158</v>
      </c>
      <c r="H2965" s="168" t="s">
        <v>1117</v>
      </c>
      <c r="I2965" s="168" t="s">
        <v>1118</v>
      </c>
      <c r="J2965" s="184">
        <v>26924616.5</v>
      </c>
      <c r="K2965" s="185">
        <v>0</v>
      </c>
      <c r="L2965" s="168" t="s">
        <v>1298</v>
      </c>
      <c r="M2965" s="185">
        <v>0</v>
      </c>
      <c r="N2965" s="168" t="s">
        <v>1298</v>
      </c>
      <c r="O2965" s="168"/>
      <c r="P2965" s="168"/>
      <c r="Q2965" s="168"/>
      <c r="R2965" s="168"/>
      <c r="S2965" s="168"/>
      <c r="T2965" s="168"/>
      <c r="U2965" s="168"/>
      <c r="V2965" s="168"/>
      <c r="W2965" s="168" t="s">
        <v>1119</v>
      </c>
      <c r="X2965" s="183" t="s">
        <v>1160</v>
      </c>
      <c r="Y2965" s="168" t="s">
        <v>363</v>
      </c>
      <c r="Z2965" s="170">
        <v>2019011000081</v>
      </c>
      <c r="AA2965" s="170" t="s">
        <v>1161</v>
      </c>
      <c r="AB2965" s="169" t="s">
        <v>1120</v>
      </c>
      <c r="AC2965" s="169" t="s">
        <v>606</v>
      </c>
      <c r="AD2965" s="170">
        <v>3299060</v>
      </c>
      <c r="AE2965" s="169" t="s">
        <v>1135</v>
      </c>
      <c r="AF2965" s="169" t="s">
        <v>607</v>
      </c>
      <c r="AG2965" s="168" t="s">
        <v>1128</v>
      </c>
      <c r="AH2965" s="192"/>
    </row>
    <row r="2966" spans="1:34" s="190" customFormat="1" ht="21" customHeight="1" x14ac:dyDescent="0.3">
      <c r="A2966" s="193"/>
      <c r="B2966" s="193"/>
      <c r="C2966" s="193"/>
      <c r="D2966" s="193"/>
      <c r="E2966" s="193"/>
      <c r="F2966" s="193"/>
      <c r="G2966" s="193"/>
      <c r="H2966" s="193"/>
      <c r="I2966" s="193"/>
      <c r="J2966" s="194"/>
      <c r="K2966" s="194"/>
      <c r="L2966" s="193"/>
      <c r="M2966" s="194"/>
      <c r="N2966" s="193"/>
      <c r="O2966" s="193"/>
      <c r="P2966" s="193"/>
      <c r="Q2966" s="193"/>
      <c r="R2966" s="193"/>
      <c r="S2966" s="193"/>
      <c r="T2966" s="193"/>
      <c r="U2966" s="193"/>
      <c r="V2966" s="193"/>
      <c r="W2966" s="193"/>
      <c r="X2966" s="193"/>
      <c r="Y2966" s="193"/>
      <c r="Z2966" s="195"/>
      <c r="AA2966" s="193"/>
      <c r="AB2966" s="193"/>
      <c r="AC2966" s="193"/>
      <c r="AD2966" s="193"/>
      <c r="AE2966" s="193"/>
      <c r="AF2966" s="193"/>
      <c r="AG2966" s="193"/>
      <c r="AH2966" s="193"/>
    </row>
    <row r="2967" spans="1:34" ht="15.75" hidden="1" customHeight="1" x14ac:dyDescent="0.3">
      <c r="A2967" s="193"/>
      <c r="B2967" s="165"/>
      <c r="C2967" s="165"/>
      <c r="D2967" s="165"/>
      <c r="E2967" s="165"/>
      <c r="F2967" s="165"/>
      <c r="G2967" s="165"/>
      <c r="H2967" s="165"/>
      <c r="I2967" s="165"/>
      <c r="J2967" s="167"/>
      <c r="K2967" s="167"/>
      <c r="L2967" s="165"/>
      <c r="M2967" s="167"/>
      <c r="N2967" s="165"/>
      <c r="O2967" s="165"/>
      <c r="P2967" s="165"/>
      <c r="Q2967" s="165"/>
      <c r="R2967" s="165"/>
      <c r="S2967" s="165"/>
      <c r="T2967" s="165"/>
      <c r="U2967" s="165"/>
      <c r="V2967" s="165"/>
      <c r="W2967" s="165"/>
      <c r="X2967" s="165"/>
      <c r="Y2967" s="165"/>
      <c r="Z2967" s="165"/>
      <c r="AA2967" s="165"/>
      <c r="AB2967" s="165"/>
      <c r="AC2967" s="165"/>
      <c r="AD2967" s="165"/>
      <c r="AE2967" s="165"/>
      <c r="AF2967" s="165"/>
      <c r="AG2967" s="165"/>
      <c r="AH2967" s="193"/>
    </row>
    <row r="2968" spans="1:34" ht="15.75" hidden="1" customHeight="1" x14ac:dyDescent="0.3">
      <c r="A2968" s="193"/>
      <c r="B2968" s="165"/>
      <c r="C2968" s="165"/>
      <c r="D2968" s="165"/>
      <c r="E2968" s="165"/>
      <c r="F2968" s="165"/>
      <c r="G2968" s="165"/>
      <c r="H2968" s="165"/>
      <c r="I2968" s="165"/>
      <c r="J2968" s="167"/>
      <c r="K2968" s="167"/>
      <c r="L2968" s="165"/>
      <c r="M2968" s="167"/>
      <c r="N2968" s="165"/>
      <c r="O2968" s="165"/>
      <c r="P2968" s="165"/>
      <c r="Q2968" s="165"/>
      <c r="R2968" s="165"/>
      <c r="S2968" s="165"/>
      <c r="T2968" s="165"/>
      <c r="U2968" s="165"/>
      <c r="V2968" s="165"/>
      <c r="W2968" s="165"/>
      <c r="X2968" s="165"/>
      <c r="Y2968" s="165"/>
      <c r="Z2968" s="165"/>
      <c r="AA2968" s="165"/>
      <c r="AB2968" s="165"/>
      <c r="AC2968" s="165"/>
      <c r="AD2968" s="165"/>
      <c r="AE2968" s="165"/>
      <c r="AF2968" s="165"/>
      <c r="AG2968" s="165"/>
      <c r="AH2968" s="193"/>
    </row>
    <row r="2969" spans="1:34" ht="15.75" hidden="1" customHeight="1" x14ac:dyDescent="0.3">
      <c r="A2969" s="193"/>
      <c r="B2969" s="165"/>
      <c r="C2969" s="165"/>
      <c r="D2969" s="165"/>
      <c r="E2969" s="165"/>
      <c r="F2969" s="165"/>
      <c r="G2969" s="165"/>
      <c r="H2969" s="165"/>
      <c r="I2969" s="165"/>
      <c r="J2969" s="167"/>
      <c r="K2969" s="167"/>
      <c r="L2969" s="165"/>
      <c r="M2969" s="167"/>
      <c r="N2969" s="165"/>
      <c r="O2969" s="165"/>
      <c r="P2969" s="165"/>
      <c r="Q2969" s="165"/>
      <c r="R2969" s="165"/>
      <c r="S2969" s="165"/>
      <c r="T2969" s="165"/>
      <c r="U2969" s="165"/>
      <c r="V2969" s="165"/>
      <c r="W2969" s="165"/>
      <c r="X2969" s="165"/>
      <c r="Y2969" s="165"/>
      <c r="Z2969" s="165"/>
      <c r="AA2969" s="165"/>
      <c r="AB2969" s="165"/>
      <c r="AC2969" s="165"/>
      <c r="AD2969" s="165"/>
      <c r="AE2969" s="165"/>
      <c r="AF2969" s="165"/>
      <c r="AG2969" s="165"/>
      <c r="AH2969" s="193"/>
    </row>
    <row r="2970" spans="1:34" ht="15.75" hidden="1" customHeight="1" x14ac:dyDescent="0.3">
      <c r="A2970" s="193"/>
      <c r="B2970" s="165"/>
      <c r="C2970" s="165"/>
      <c r="D2970" s="165"/>
      <c r="E2970" s="165"/>
      <c r="F2970" s="165"/>
      <c r="G2970" s="165"/>
      <c r="H2970" s="165"/>
      <c r="I2970" s="165"/>
      <c r="J2970" s="167"/>
      <c r="K2970" s="167"/>
      <c r="L2970" s="165"/>
      <c r="M2970" s="167"/>
      <c r="N2970" s="165"/>
      <c r="O2970" s="165"/>
      <c r="P2970" s="165"/>
      <c r="Q2970" s="165"/>
      <c r="R2970" s="165"/>
      <c r="S2970" s="165"/>
      <c r="T2970" s="165"/>
      <c r="U2970" s="165"/>
      <c r="V2970" s="165"/>
      <c r="W2970" s="165"/>
      <c r="X2970" s="165"/>
      <c r="Y2970" s="165"/>
      <c r="Z2970" s="165"/>
      <c r="AA2970" s="165"/>
      <c r="AB2970" s="165"/>
      <c r="AC2970" s="165"/>
      <c r="AD2970" s="165"/>
      <c r="AE2970" s="165"/>
      <c r="AF2970" s="165"/>
      <c r="AG2970" s="165"/>
      <c r="AH2970" s="193"/>
    </row>
    <row r="2971" spans="1:34" ht="15.75" hidden="1" customHeight="1" x14ac:dyDescent="0.3">
      <c r="A2971" s="193"/>
      <c r="B2971" s="165"/>
      <c r="C2971" s="165"/>
      <c r="D2971" s="165"/>
      <c r="E2971" s="165"/>
      <c r="F2971" s="165"/>
      <c r="G2971" s="165"/>
      <c r="H2971" s="165"/>
      <c r="I2971" s="165"/>
      <c r="J2971" s="167"/>
      <c r="K2971" s="167"/>
      <c r="L2971" s="165"/>
      <c r="M2971" s="167"/>
      <c r="N2971" s="165"/>
      <c r="O2971" s="165"/>
      <c r="P2971" s="165"/>
      <c r="Q2971" s="165"/>
      <c r="R2971" s="165"/>
      <c r="S2971" s="165"/>
      <c r="T2971" s="165"/>
      <c r="U2971" s="165"/>
      <c r="V2971" s="165"/>
      <c r="W2971" s="165"/>
      <c r="X2971" s="165"/>
      <c r="Y2971" s="165"/>
      <c r="Z2971" s="165"/>
      <c r="AA2971" s="165"/>
      <c r="AB2971" s="165"/>
      <c r="AC2971" s="165"/>
      <c r="AD2971" s="165"/>
      <c r="AE2971" s="165"/>
      <c r="AF2971" s="165"/>
      <c r="AG2971" s="165"/>
      <c r="AH2971" s="193"/>
    </row>
    <row r="2972" spans="1:34" ht="15.75" hidden="1" customHeight="1" x14ac:dyDescent="0.3">
      <c r="A2972" s="193"/>
      <c r="B2972" s="165"/>
      <c r="C2972" s="165"/>
      <c r="D2972" s="165"/>
      <c r="E2972" s="165"/>
      <c r="F2972" s="165"/>
      <c r="G2972" s="165"/>
      <c r="H2972" s="165"/>
      <c r="I2972" s="165"/>
      <c r="J2972" s="167"/>
      <c r="K2972" s="167"/>
      <c r="L2972" s="165"/>
      <c r="M2972" s="167"/>
      <c r="N2972" s="165"/>
      <c r="O2972" s="165"/>
      <c r="P2972" s="165"/>
      <c r="Q2972" s="165"/>
      <c r="R2972" s="165"/>
      <c r="S2972" s="165"/>
      <c r="T2972" s="165"/>
      <c r="U2972" s="165"/>
      <c r="V2972" s="165"/>
      <c r="W2972" s="165"/>
      <c r="X2972" s="165"/>
      <c r="Y2972" s="165"/>
      <c r="Z2972" s="165"/>
      <c r="AA2972" s="165"/>
      <c r="AB2972" s="165"/>
      <c r="AC2972" s="165"/>
      <c r="AD2972" s="165"/>
      <c r="AE2972" s="165"/>
      <c r="AF2972" s="165"/>
      <c r="AG2972" s="165"/>
      <c r="AH2972" s="193"/>
    </row>
    <row r="2973" spans="1:34" ht="15.75" hidden="1" customHeight="1" x14ac:dyDescent="0.3">
      <c r="A2973" s="193"/>
      <c r="B2973" s="165"/>
      <c r="C2973" s="165"/>
      <c r="D2973" s="165"/>
      <c r="E2973" s="165"/>
      <c r="F2973" s="165"/>
      <c r="G2973" s="165"/>
      <c r="H2973" s="165"/>
      <c r="I2973" s="165"/>
      <c r="J2973" s="167"/>
      <c r="K2973" s="167"/>
      <c r="L2973" s="165"/>
      <c r="M2973" s="167"/>
      <c r="N2973" s="165"/>
      <c r="O2973" s="165"/>
      <c r="P2973" s="165"/>
      <c r="Q2973" s="165"/>
      <c r="R2973" s="165"/>
      <c r="S2973" s="165"/>
      <c r="T2973" s="165"/>
      <c r="U2973" s="165"/>
      <c r="V2973" s="165"/>
      <c r="W2973" s="165"/>
      <c r="X2973" s="165"/>
      <c r="Y2973" s="165"/>
      <c r="Z2973" s="165"/>
      <c r="AA2973" s="165"/>
      <c r="AB2973" s="165"/>
      <c r="AC2973" s="165"/>
      <c r="AD2973" s="165"/>
      <c r="AE2973" s="165"/>
      <c r="AF2973" s="165"/>
      <c r="AG2973" s="165"/>
      <c r="AH2973" s="193"/>
    </row>
    <row r="2974" spans="1:34" ht="15.75" hidden="1" customHeight="1" x14ac:dyDescent="0.3">
      <c r="A2974" s="193"/>
      <c r="B2974" s="165"/>
      <c r="C2974" s="165"/>
      <c r="D2974" s="165"/>
      <c r="E2974" s="165"/>
      <c r="F2974" s="165"/>
      <c r="G2974" s="165"/>
      <c r="H2974" s="165"/>
      <c r="I2974" s="165"/>
      <c r="J2974" s="167"/>
      <c r="K2974" s="167"/>
      <c r="L2974" s="165"/>
      <c r="M2974" s="167"/>
      <c r="N2974" s="165"/>
      <c r="O2974" s="165"/>
      <c r="P2974" s="165"/>
      <c r="Q2974" s="165"/>
      <c r="R2974" s="165"/>
      <c r="S2974" s="165"/>
      <c r="T2974" s="165"/>
      <c r="U2974" s="165"/>
      <c r="V2974" s="165"/>
      <c r="W2974" s="165"/>
      <c r="X2974" s="165"/>
      <c r="Y2974" s="165"/>
      <c r="Z2974" s="165"/>
      <c r="AA2974" s="165"/>
      <c r="AB2974" s="165"/>
      <c r="AC2974" s="165"/>
      <c r="AD2974" s="165"/>
      <c r="AE2974" s="165"/>
      <c r="AF2974" s="165"/>
      <c r="AG2974" s="165"/>
      <c r="AH2974" s="193"/>
    </row>
    <row r="2975" spans="1:34" ht="15.75" hidden="1" customHeight="1" x14ac:dyDescent="0.3">
      <c r="A2975" s="193"/>
      <c r="B2975" s="165"/>
      <c r="C2975" s="165"/>
      <c r="D2975" s="165"/>
      <c r="E2975" s="165"/>
      <c r="F2975" s="165"/>
      <c r="G2975" s="165"/>
      <c r="H2975" s="165"/>
      <c r="I2975" s="165"/>
      <c r="J2975" s="167"/>
      <c r="K2975" s="167"/>
      <c r="L2975" s="165"/>
      <c r="M2975" s="167"/>
      <c r="N2975" s="165"/>
      <c r="O2975" s="165"/>
      <c r="P2975" s="165"/>
      <c r="Q2975" s="165"/>
      <c r="R2975" s="165"/>
      <c r="S2975" s="165"/>
      <c r="T2975" s="165"/>
      <c r="U2975" s="165"/>
      <c r="V2975" s="165"/>
      <c r="W2975" s="165"/>
      <c r="X2975" s="165"/>
      <c r="Y2975" s="165"/>
      <c r="Z2975" s="165"/>
      <c r="AA2975" s="165"/>
      <c r="AB2975" s="165"/>
      <c r="AC2975" s="165"/>
      <c r="AD2975" s="165"/>
      <c r="AE2975" s="165"/>
      <c r="AF2975" s="165"/>
      <c r="AG2975" s="165"/>
      <c r="AH2975" s="193"/>
    </row>
    <row r="2976" spans="1:34" ht="15.75" hidden="1" customHeight="1" x14ac:dyDescent="0.3">
      <c r="A2976" s="193"/>
      <c r="B2976" s="165"/>
      <c r="C2976" s="165"/>
      <c r="D2976" s="165"/>
      <c r="E2976" s="165"/>
      <c r="F2976" s="165"/>
      <c r="G2976" s="165"/>
      <c r="H2976" s="165"/>
      <c r="I2976" s="165"/>
      <c r="J2976" s="167"/>
      <c r="K2976" s="167"/>
      <c r="L2976" s="165"/>
      <c r="M2976" s="167"/>
      <c r="N2976" s="165"/>
      <c r="O2976" s="165"/>
      <c r="P2976" s="165"/>
      <c r="Q2976" s="165"/>
      <c r="R2976" s="165"/>
      <c r="S2976" s="165"/>
      <c r="T2976" s="165"/>
      <c r="U2976" s="165"/>
      <c r="V2976" s="165"/>
      <c r="W2976" s="165"/>
      <c r="X2976" s="165"/>
      <c r="Y2976" s="165"/>
      <c r="Z2976" s="165"/>
      <c r="AA2976" s="165"/>
      <c r="AB2976" s="165"/>
      <c r="AC2976" s="165"/>
      <c r="AD2976" s="165"/>
      <c r="AE2976" s="165"/>
      <c r="AF2976" s="165"/>
      <c r="AG2976" s="165"/>
      <c r="AH2976" s="193"/>
    </row>
    <row r="2977" spans="1:34" ht="15.75" hidden="1" customHeight="1" x14ac:dyDescent="0.3">
      <c r="A2977" s="193"/>
      <c r="B2977" s="165"/>
      <c r="C2977" s="165"/>
      <c r="D2977" s="165"/>
      <c r="E2977" s="165"/>
      <c r="F2977" s="165"/>
      <c r="G2977" s="165"/>
      <c r="H2977" s="165"/>
      <c r="I2977" s="165"/>
      <c r="J2977" s="167"/>
      <c r="K2977" s="167"/>
      <c r="L2977" s="165"/>
      <c r="M2977" s="167"/>
      <c r="N2977" s="165"/>
      <c r="O2977" s="165"/>
      <c r="P2977" s="165"/>
      <c r="Q2977" s="165"/>
      <c r="R2977" s="165"/>
      <c r="S2977" s="165"/>
      <c r="T2977" s="165"/>
      <c r="U2977" s="165"/>
      <c r="V2977" s="165"/>
      <c r="W2977" s="165"/>
      <c r="X2977" s="165"/>
      <c r="Y2977" s="165"/>
      <c r="Z2977" s="165"/>
      <c r="AA2977" s="165"/>
      <c r="AB2977" s="165"/>
      <c r="AC2977" s="165"/>
      <c r="AD2977" s="165"/>
      <c r="AE2977" s="165"/>
      <c r="AF2977" s="165"/>
      <c r="AG2977" s="165"/>
      <c r="AH2977" s="193"/>
    </row>
    <row r="2978" spans="1:34" ht="15.75" hidden="1" customHeight="1" x14ac:dyDescent="0.3">
      <c r="A2978" s="193"/>
      <c r="B2978" s="165"/>
      <c r="C2978" s="165"/>
      <c r="D2978" s="165"/>
      <c r="E2978" s="165"/>
      <c r="F2978" s="165"/>
      <c r="G2978" s="165"/>
      <c r="H2978" s="165"/>
      <c r="I2978" s="165"/>
      <c r="J2978" s="167"/>
      <c r="K2978" s="167"/>
      <c r="L2978" s="165"/>
      <c r="M2978" s="167"/>
      <c r="N2978" s="165"/>
      <c r="O2978" s="165"/>
      <c r="P2978" s="165"/>
      <c r="Q2978" s="165"/>
      <c r="R2978" s="165"/>
      <c r="S2978" s="165"/>
      <c r="T2978" s="165"/>
      <c r="U2978" s="165"/>
      <c r="V2978" s="165"/>
      <c r="W2978" s="165"/>
      <c r="X2978" s="165"/>
      <c r="Y2978" s="165"/>
      <c r="Z2978" s="165"/>
      <c r="AA2978" s="165"/>
      <c r="AB2978" s="165"/>
      <c r="AC2978" s="165"/>
      <c r="AD2978" s="165"/>
      <c r="AE2978" s="165"/>
      <c r="AF2978" s="165"/>
      <c r="AG2978" s="165"/>
      <c r="AH2978" s="193"/>
    </row>
    <row r="2979" spans="1:34" ht="15.75" hidden="1" customHeight="1" x14ac:dyDescent="0.3">
      <c r="A2979" s="193"/>
      <c r="B2979" s="165"/>
      <c r="C2979" s="165"/>
      <c r="D2979" s="165"/>
      <c r="E2979" s="165"/>
      <c r="F2979" s="165"/>
      <c r="G2979" s="165"/>
      <c r="H2979" s="165"/>
      <c r="I2979" s="165"/>
      <c r="J2979" s="167"/>
      <c r="K2979" s="167"/>
      <c r="L2979" s="165"/>
      <c r="M2979" s="167"/>
      <c r="N2979" s="165"/>
      <c r="O2979" s="165"/>
      <c r="P2979" s="165"/>
      <c r="Q2979" s="165"/>
      <c r="R2979" s="165"/>
      <c r="S2979" s="165"/>
      <c r="T2979" s="165"/>
      <c r="U2979" s="165"/>
      <c r="V2979" s="165"/>
      <c r="W2979" s="165"/>
      <c r="X2979" s="165"/>
      <c r="Y2979" s="165"/>
      <c r="Z2979" s="165"/>
      <c r="AA2979" s="165"/>
      <c r="AB2979" s="165"/>
      <c r="AC2979" s="165"/>
      <c r="AD2979" s="165"/>
      <c r="AE2979" s="165"/>
      <c r="AF2979" s="165"/>
      <c r="AG2979" s="165"/>
      <c r="AH2979" s="193"/>
    </row>
    <row r="2980" spans="1:34" ht="15.75" hidden="1" customHeight="1" x14ac:dyDescent="0.3">
      <c r="A2980" s="193"/>
      <c r="B2980" s="165"/>
      <c r="C2980" s="165"/>
      <c r="D2980" s="165"/>
      <c r="E2980" s="165"/>
      <c r="F2980" s="165"/>
      <c r="G2980" s="165"/>
      <c r="H2980" s="165"/>
      <c r="I2980" s="165"/>
      <c r="J2980" s="167"/>
      <c r="K2980" s="167"/>
      <c r="L2980" s="165"/>
      <c r="M2980" s="167"/>
      <c r="N2980" s="165"/>
      <c r="O2980" s="165"/>
      <c r="P2980" s="165"/>
      <c r="Q2980" s="165"/>
      <c r="R2980" s="165"/>
      <c r="S2980" s="165"/>
      <c r="T2980" s="165"/>
      <c r="U2980" s="165"/>
      <c r="V2980" s="165"/>
      <c r="W2980" s="165"/>
      <c r="X2980" s="165"/>
      <c r="Y2980" s="165"/>
      <c r="Z2980" s="165"/>
      <c r="AA2980" s="165"/>
      <c r="AB2980" s="165"/>
      <c r="AC2980" s="165"/>
      <c r="AD2980" s="165"/>
      <c r="AE2980" s="165"/>
      <c r="AF2980" s="165"/>
      <c r="AG2980" s="165"/>
      <c r="AH2980" s="193"/>
    </row>
    <row r="2981" spans="1:34" ht="15.75" hidden="1" customHeight="1" x14ac:dyDescent="0.3">
      <c r="A2981" s="193"/>
      <c r="B2981" s="165"/>
      <c r="C2981" s="165"/>
      <c r="D2981" s="165"/>
      <c r="E2981" s="165"/>
      <c r="F2981" s="165"/>
      <c r="G2981" s="165"/>
      <c r="H2981" s="165"/>
      <c r="I2981" s="165"/>
      <c r="J2981" s="167"/>
      <c r="K2981" s="167"/>
      <c r="L2981" s="165"/>
      <c r="M2981" s="167"/>
      <c r="N2981" s="165"/>
      <c r="O2981" s="165"/>
      <c r="P2981" s="165"/>
      <c r="Q2981" s="165"/>
      <c r="R2981" s="165"/>
      <c r="S2981" s="165"/>
      <c r="T2981" s="165"/>
      <c r="U2981" s="165"/>
      <c r="V2981" s="165"/>
      <c r="W2981" s="165"/>
      <c r="X2981" s="165"/>
      <c r="Y2981" s="165"/>
      <c r="Z2981" s="165"/>
      <c r="AA2981" s="165"/>
      <c r="AB2981" s="165"/>
      <c r="AC2981" s="165"/>
      <c r="AD2981" s="165"/>
      <c r="AE2981" s="165"/>
      <c r="AF2981" s="165"/>
      <c r="AG2981" s="165"/>
      <c r="AH2981" s="193"/>
    </row>
    <row r="2982" spans="1:34" ht="15.75" hidden="1" customHeight="1" x14ac:dyDescent="0.25"/>
    <row r="2983" spans="1:34" ht="15.75" hidden="1" customHeight="1" x14ac:dyDescent="0.25"/>
    <row r="2984" spans="1:34" ht="15.75" hidden="1" customHeight="1" x14ac:dyDescent="0.25"/>
    <row r="2985" spans="1:34" ht="15.75" hidden="1" customHeight="1" x14ac:dyDescent="0.25"/>
    <row r="2986" spans="1:34" ht="15.75" hidden="1" customHeight="1" x14ac:dyDescent="0.25"/>
    <row r="2987" spans="1:34" ht="15.75" hidden="1" customHeight="1" x14ac:dyDescent="0.25"/>
    <row r="2988" spans="1:34" ht="15.75" hidden="1" customHeight="1" x14ac:dyDescent="0.25"/>
    <row r="2989" spans="1:34" ht="15.75" hidden="1" customHeight="1" x14ac:dyDescent="0.25"/>
    <row r="2990" spans="1:34" ht="15.75" hidden="1" customHeight="1" x14ac:dyDescent="0.25"/>
    <row r="2991" spans="1:34" ht="15.75" hidden="1" customHeight="1" x14ac:dyDescent="0.25"/>
    <row r="2992" spans="1:34" ht="15.75" hidden="1" customHeight="1" x14ac:dyDescent="0.25"/>
    <row r="2993" ht="15.75" hidden="1" customHeight="1" x14ac:dyDescent="0.25"/>
    <row r="2994" ht="15.75" hidden="1" customHeight="1" x14ac:dyDescent="0.25"/>
    <row r="2995" ht="15.75" hidden="1" customHeight="1" x14ac:dyDescent="0.25"/>
    <row r="2996" ht="15.75" hidden="1" customHeight="1" x14ac:dyDescent="0.25"/>
    <row r="2997" ht="15.75" hidden="1" customHeight="1" x14ac:dyDescent="0.25"/>
    <row r="2998" ht="15.75" hidden="1" customHeight="1" x14ac:dyDescent="0.25"/>
    <row r="2999" ht="15.75" hidden="1" customHeight="1" x14ac:dyDescent="0.25"/>
    <row r="3000" ht="15.75" hidden="1" customHeight="1" x14ac:dyDescent="0.25"/>
    <row r="3001" ht="15.75" hidden="1" customHeight="1" x14ac:dyDescent="0.25"/>
    <row r="3002" ht="15.75" hidden="1" customHeight="1" x14ac:dyDescent="0.25"/>
    <row r="3003" ht="15.75" hidden="1" customHeight="1" x14ac:dyDescent="0.25"/>
    <row r="3004" ht="15.75" hidden="1" customHeight="1" x14ac:dyDescent="0.25"/>
    <row r="3005" ht="15.75" hidden="1" customHeight="1" x14ac:dyDescent="0.25"/>
    <row r="3006" ht="15.75" hidden="1" customHeight="1" x14ac:dyDescent="0.25"/>
    <row r="3007" ht="15.75" hidden="1" customHeight="1" x14ac:dyDescent="0.25"/>
    <row r="3008" ht="15.75" hidden="1" customHeight="1" x14ac:dyDescent="0.25"/>
    <row r="3009" ht="15.75" hidden="1" customHeight="1" x14ac:dyDescent="0.25"/>
    <row r="3010" ht="15.75" hidden="1" customHeight="1" x14ac:dyDescent="0.25"/>
    <row r="3011" ht="15.75" hidden="1" customHeight="1" x14ac:dyDescent="0.25"/>
    <row r="3012" ht="15.75" hidden="1" customHeight="1" x14ac:dyDescent="0.25"/>
    <row r="3013" ht="15.75" hidden="1" customHeight="1" x14ac:dyDescent="0.25"/>
    <row r="3014" ht="15.75" hidden="1" customHeight="1" x14ac:dyDescent="0.25"/>
    <row r="3015" ht="15.75" hidden="1" customHeight="1" x14ac:dyDescent="0.25"/>
    <row r="3016" ht="15.75" hidden="1" customHeight="1" x14ac:dyDescent="0.25"/>
    <row r="3017" ht="15.75" hidden="1" customHeight="1" x14ac:dyDescent="0.25"/>
    <row r="3018" ht="15.75" hidden="1" customHeight="1" x14ac:dyDescent="0.25"/>
    <row r="3019" ht="15.75" hidden="1" customHeight="1" x14ac:dyDescent="0.25"/>
    <row r="3020" ht="15.75" hidden="1" customHeight="1" x14ac:dyDescent="0.25"/>
    <row r="3021" ht="15.75" hidden="1" customHeight="1" x14ac:dyDescent="0.25"/>
    <row r="3022" ht="15.75" hidden="1" customHeight="1" x14ac:dyDescent="0.25"/>
    <row r="3023" ht="15.75" hidden="1" customHeight="1" x14ac:dyDescent="0.25"/>
    <row r="3024" ht="15.75" hidden="1" customHeight="1" x14ac:dyDescent="0.25"/>
    <row r="3025" ht="15.75" hidden="1" customHeight="1" x14ac:dyDescent="0.25"/>
    <row r="3026" ht="15.75" hidden="1" customHeight="1" x14ac:dyDescent="0.25"/>
    <row r="3027" ht="15.75" hidden="1" customHeight="1" x14ac:dyDescent="0.25"/>
    <row r="3028" ht="15.75" hidden="1" customHeight="1" x14ac:dyDescent="0.25"/>
    <row r="3029" ht="15.75" hidden="1" customHeight="1" x14ac:dyDescent="0.25"/>
    <row r="3030" ht="15.75" hidden="1" customHeight="1" x14ac:dyDescent="0.25"/>
    <row r="3031" ht="15.75" hidden="1" customHeight="1" x14ac:dyDescent="0.25"/>
    <row r="3032" ht="15.75" hidden="1" customHeight="1" x14ac:dyDescent="0.25"/>
    <row r="3033" ht="15.75" hidden="1" customHeight="1" x14ac:dyDescent="0.25"/>
    <row r="3034" ht="15.75" hidden="1" customHeight="1" x14ac:dyDescent="0.25"/>
    <row r="3035" ht="15.75" hidden="1" customHeight="1" x14ac:dyDescent="0.25"/>
    <row r="3036" ht="15.75" hidden="1" customHeight="1" x14ac:dyDescent="0.25"/>
    <row r="3037" ht="15.75" hidden="1" customHeight="1" x14ac:dyDescent="0.25"/>
    <row r="3038" ht="15.75" hidden="1" customHeight="1" x14ac:dyDescent="0.25"/>
    <row r="3039" ht="15.75" hidden="1" customHeight="1" x14ac:dyDescent="0.25"/>
    <row r="3040" ht="15.75" hidden="1" customHeight="1" x14ac:dyDescent="0.25"/>
    <row r="3041" ht="15.75" hidden="1" customHeight="1" x14ac:dyDescent="0.25"/>
    <row r="3042" ht="15.75" hidden="1" customHeight="1" x14ac:dyDescent="0.25"/>
    <row r="3043" ht="15.75" hidden="1" customHeight="1" x14ac:dyDescent="0.25"/>
    <row r="3044" ht="15.75" hidden="1" customHeight="1" x14ac:dyDescent="0.25"/>
    <row r="3045" ht="15.75" hidden="1" customHeight="1" x14ac:dyDescent="0.25"/>
    <row r="3046" ht="15.75" hidden="1" customHeight="1" x14ac:dyDescent="0.25"/>
    <row r="3047" ht="15.75" hidden="1" customHeight="1" x14ac:dyDescent="0.25"/>
    <row r="3048" ht="15.75" hidden="1" customHeight="1" x14ac:dyDescent="0.25"/>
    <row r="3049" ht="15.75" hidden="1" customHeight="1" x14ac:dyDescent="0.25"/>
    <row r="3050" ht="15.75" hidden="1" customHeight="1" x14ac:dyDescent="0.25"/>
    <row r="3051" ht="15.75" hidden="1" customHeight="1" x14ac:dyDescent="0.25"/>
    <row r="3052" ht="15.75" hidden="1" customHeight="1" x14ac:dyDescent="0.25"/>
    <row r="3053" ht="15.75" hidden="1" customHeight="1" x14ac:dyDescent="0.25"/>
    <row r="3054" ht="15.75" hidden="1" customHeight="1" x14ac:dyDescent="0.25"/>
    <row r="3055" ht="15.75" hidden="1" customHeight="1" x14ac:dyDescent="0.25"/>
    <row r="3056" ht="15.75" hidden="1" customHeight="1" x14ac:dyDescent="0.25"/>
    <row r="3057" ht="15.75" hidden="1" customHeight="1" x14ac:dyDescent="0.25"/>
    <row r="3058" ht="15.75" hidden="1" customHeight="1" x14ac:dyDescent="0.25"/>
    <row r="3059" ht="15.75" hidden="1" customHeight="1" x14ac:dyDescent="0.25"/>
    <row r="3060" ht="15.75" hidden="1" customHeight="1" x14ac:dyDescent="0.25"/>
    <row r="3061" ht="15.75" hidden="1" customHeight="1" x14ac:dyDescent="0.25"/>
    <row r="3062" ht="15.75" hidden="1" customHeight="1" x14ac:dyDescent="0.25"/>
    <row r="3063" ht="15.75" hidden="1" customHeight="1" x14ac:dyDescent="0.25"/>
    <row r="3064" ht="15.75" hidden="1" customHeight="1" x14ac:dyDescent="0.25"/>
    <row r="3065" ht="15.75" hidden="1" customHeight="1" x14ac:dyDescent="0.25"/>
    <row r="3066" ht="15.75" hidden="1" customHeight="1" x14ac:dyDescent="0.25"/>
    <row r="3067" ht="15.75" hidden="1" customHeight="1" x14ac:dyDescent="0.25"/>
    <row r="3068" ht="15.75" hidden="1" customHeight="1" x14ac:dyDescent="0.25"/>
    <row r="3069" ht="15.75" hidden="1" customHeight="1" x14ac:dyDescent="0.25"/>
    <row r="3070" ht="15.75" hidden="1" customHeight="1" x14ac:dyDescent="0.25"/>
    <row r="3071" ht="15.75" hidden="1" customHeight="1" x14ac:dyDescent="0.25"/>
    <row r="3072" ht="15.75" hidden="1" customHeight="1" x14ac:dyDescent="0.25"/>
    <row r="3073" ht="15.75" hidden="1" customHeight="1" x14ac:dyDescent="0.25"/>
    <row r="3074" ht="15.75" hidden="1" customHeight="1" x14ac:dyDescent="0.25"/>
    <row r="3075" ht="15.75" hidden="1" customHeight="1" x14ac:dyDescent="0.25"/>
    <row r="3076" ht="15.75" hidden="1" customHeight="1" x14ac:dyDescent="0.25"/>
    <row r="3077" ht="15.75" hidden="1" customHeight="1" x14ac:dyDescent="0.25"/>
    <row r="3078" ht="15.75" hidden="1" customHeight="1" x14ac:dyDescent="0.25"/>
    <row r="3079" ht="15.75" hidden="1" customHeight="1" x14ac:dyDescent="0.25"/>
    <row r="3080" ht="15.75" hidden="1" customHeight="1" x14ac:dyDescent="0.25"/>
    <row r="3081" ht="15.75" hidden="1" customHeight="1" x14ac:dyDescent="0.25"/>
    <row r="3082" ht="15.75" hidden="1" customHeight="1" x14ac:dyDescent="0.25"/>
    <row r="3083" ht="15.75" hidden="1" customHeight="1" x14ac:dyDescent="0.25"/>
    <row r="3084" ht="15.75" hidden="1" customHeight="1" x14ac:dyDescent="0.25"/>
    <row r="3085" ht="15.75" hidden="1" customHeight="1" x14ac:dyDescent="0.25"/>
    <row r="3086" ht="15.75" hidden="1" customHeight="1" x14ac:dyDescent="0.25"/>
    <row r="3087" ht="15.75" hidden="1" customHeight="1" x14ac:dyDescent="0.25"/>
    <row r="3088" ht="15.75" hidden="1" customHeight="1" x14ac:dyDescent="0.25"/>
    <row r="3089" ht="15.75" hidden="1" customHeight="1" x14ac:dyDescent="0.25"/>
    <row r="3090" ht="15.75" hidden="1" customHeight="1" x14ac:dyDescent="0.25"/>
    <row r="3091" ht="15.75" hidden="1" customHeight="1" x14ac:dyDescent="0.25"/>
    <row r="3092" ht="15.75" hidden="1" customHeight="1" x14ac:dyDescent="0.25"/>
    <row r="3093" ht="15.75" hidden="1" customHeight="1" x14ac:dyDescent="0.25"/>
    <row r="3094" ht="15.75" hidden="1" customHeight="1" x14ac:dyDescent="0.25"/>
    <row r="3095" ht="15.75" hidden="1" customHeight="1" x14ac:dyDescent="0.25"/>
    <row r="3096" ht="15.75" hidden="1" customHeight="1" x14ac:dyDescent="0.25"/>
    <row r="3097" ht="15.75" hidden="1" customHeight="1" x14ac:dyDescent="0.25"/>
    <row r="3098" ht="15.75" hidden="1" customHeight="1" x14ac:dyDescent="0.25"/>
    <row r="3099" ht="15.75" hidden="1" customHeight="1" x14ac:dyDescent="0.25"/>
    <row r="3100" ht="15.75" hidden="1" customHeight="1" x14ac:dyDescent="0.25"/>
    <row r="3101" ht="15.75" hidden="1" customHeight="1" x14ac:dyDescent="0.25"/>
    <row r="3102" ht="15.75" hidden="1" customHeight="1" x14ac:dyDescent="0.25"/>
    <row r="3103" ht="15.75" hidden="1" customHeight="1" x14ac:dyDescent="0.25"/>
    <row r="3104" ht="15.75" hidden="1" customHeight="1" x14ac:dyDescent="0.25"/>
    <row r="3105" ht="15.75" hidden="1" customHeight="1" x14ac:dyDescent="0.25"/>
    <row r="3106" ht="15.75" hidden="1" customHeight="1" x14ac:dyDescent="0.25"/>
    <row r="3107" ht="15.75" hidden="1" customHeight="1" x14ac:dyDescent="0.25"/>
    <row r="3108" ht="15.75" hidden="1" customHeight="1" x14ac:dyDescent="0.25"/>
    <row r="3109" ht="15.75" hidden="1" customHeight="1" x14ac:dyDescent="0.25"/>
    <row r="3110" ht="15.75" hidden="1" customHeight="1" x14ac:dyDescent="0.25"/>
    <row r="3111" ht="15.75" hidden="1" customHeight="1" x14ac:dyDescent="0.25"/>
    <row r="3112" ht="15.75" hidden="1" customHeight="1" x14ac:dyDescent="0.25"/>
    <row r="3113" ht="15.75" hidden="1" customHeight="1" x14ac:dyDescent="0.25"/>
    <row r="3114" ht="15.75" hidden="1" customHeight="1" x14ac:dyDescent="0.25"/>
    <row r="3115" ht="15.75" hidden="1" customHeight="1" x14ac:dyDescent="0.25"/>
    <row r="3116" ht="15.75" hidden="1" customHeight="1" x14ac:dyDescent="0.25"/>
    <row r="3117" ht="15.75" hidden="1" customHeight="1" x14ac:dyDescent="0.25"/>
    <row r="3118" ht="15.75" hidden="1" customHeight="1" x14ac:dyDescent="0.25"/>
    <row r="3119" ht="15.75" hidden="1" customHeight="1" x14ac:dyDescent="0.25"/>
    <row r="3120" ht="15.75" hidden="1" customHeight="1" x14ac:dyDescent="0.25"/>
    <row r="3121" ht="15.75" hidden="1" customHeight="1" x14ac:dyDescent="0.25"/>
    <row r="3122" ht="15.75" hidden="1" customHeight="1" x14ac:dyDescent="0.25"/>
    <row r="3123" ht="15.75" hidden="1" customHeight="1" x14ac:dyDescent="0.25"/>
    <row r="3124" ht="15.75" hidden="1" customHeight="1" x14ac:dyDescent="0.25"/>
    <row r="3125" ht="15.75" hidden="1" customHeight="1" x14ac:dyDescent="0.25"/>
    <row r="3126" ht="15.75" hidden="1" customHeight="1" x14ac:dyDescent="0.25"/>
    <row r="3127" ht="15.75" hidden="1" customHeight="1" x14ac:dyDescent="0.25"/>
    <row r="3128" ht="15.75" hidden="1" customHeight="1" x14ac:dyDescent="0.25"/>
    <row r="3129" ht="15.75" hidden="1" customHeight="1" x14ac:dyDescent="0.25"/>
    <row r="3130" ht="15.75" hidden="1" customHeight="1" x14ac:dyDescent="0.25"/>
    <row r="3131" ht="15.75" hidden="1" customHeight="1" x14ac:dyDescent="0.25"/>
    <row r="3132" ht="15.75" hidden="1" customHeight="1" x14ac:dyDescent="0.25"/>
    <row r="3133" ht="15.75" hidden="1" customHeight="1" x14ac:dyDescent="0.25"/>
    <row r="3134" ht="15.75" hidden="1" customHeight="1" x14ac:dyDescent="0.25"/>
    <row r="3135" ht="15.75" hidden="1" customHeight="1" x14ac:dyDescent="0.25"/>
    <row r="3136" ht="15.75" hidden="1" customHeight="1" x14ac:dyDescent="0.25"/>
    <row r="3137" ht="15.75" hidden="1" customHeight="1" x14ac:dyDescent="0.25"/>
    <row r="3138" ht="15.75" hidden="1" customHeight="1" x14ac:dyDescent="0.25"/>
    <row r="3139" ht="15.75" hidden="1" customHeight="1" x14ac:dyDescent="0.25"/>
    <row r="3140" ht="15.75" hidden="1" customHeight="1" x14ac:dyDescent="0.25"/>
    <row r="3141" ht="15.75" hidden="1" customHeight="1" x14ac:dyDescent="0.25"/>
    <row r="3142" ht="15.75" hidden="1" customHeight="1" x14ac:dyDescent="0.25"/>
    <row r="3143" ht="15.75" hidden="1" customHeight="1" x14ac:dyDescent="0.25"/>
    <row r="3144" ht="15.75" hidden="1" customHeight="1" x14ac:dyDescent="0.25"/>
    <row r="3145" ht="15.75" hidden="1" customHeight="1" x14ac:dyDescent="0.25"/>
    <row r="3146" ht="15.75" hidden="1" customHeight="1" x14ac:dyDescent="0.25"/>
    <row r="3147" ht="15.75" hidden="1" customHeight="1" x14ac:dyDescent="0.25"/>
    <row r="3148" ht="15.75" hidden="1" customHeight="1" x14ac:dyDescent="0.25"/>
    <row r="3149" ht="15.75" hidden="1" customHeight="1" x14ac:dyDescent="0.25"/>
    <row r="3150" ht="15.75" hidden="1" customHeight="1" x14ac:dyDescent="0.25"/>
    <row r="3151" ht="15.75" hidden="1" customHeight="1" x14ac:dyDescent="0.25"/>
    <row r="3152" ht="15.75" hidden="1" customHeight="1" x14ac:dyDescent="0.25"/>
    <row r="3153" spans="26:26" ht="15.75" hidden="1" customHeight="1" x14ac:dyDescent="0.25"/>
    <row r="3154" spans="26:26" ht="15.75" hidden="1" customHeight="1" x14ac:dyDescent="0.25"/>
    <row r="3155" spans="26:26" ht="15.75" hidden="1" customHeight="1" x14ac:dyDescent="0.25"/>
    <row r="3156" spans="26:26" ht="15.75" hidden="1" customHeight="1" x14ac:dyDescent="0.25"/>
    <row r="3157" spans="26:26" ht="15.75" hidden="1" customHeight="1" x14ac:dyDescent="0.25"/>
    <row r="3158" spans="26:26" ht="15.75" hidden="1" customHeight="1" x14ac:dyDescent="0.25"/>
    <row r="3159" spans="26:26" ht="15.75" hidden="1" customHeight="1" x14ac:dyDescent="0.25"/>
    <row r="3160" spans="26:26" ht="15.75" hidden="1" customHeight="1" x14ac:dyDescent="0.25"/>
    <row r="3161" spans="26:26" ht="15" hidden="1" customHeight="1" x14ac:dyDescent="0.25">
      <c r="Z3161" s="173"/>
    </row>
    <row r="3162" spans="26:26" ht="15" hidden="1" customHeight="1" x14ac:dyDescent="0.25">
      <c r="Z3162" s="173"/>
    </row>
  </sheetData>
  <sheetProtection formatCells="0" formatRows="0" autoFilter="0"/>
  <autoFilter ref="B4:AG2965" xr:uid="{00000000-0001-0000-1800-000000000000}"/>
  <mergeCells count="4">
    <mergeCell ref="B2:E3"/>
    <mergeCell ref="F2:N3"/>
    <mergeCell ref="O2:V3"/>
    <mergeCell ref="W2:AG3"/>
  </mergeCells>
  <dataValidations count="16">
    <dataValidation type="list" allowBlank="1" showErrorMessage="1" sqref="C5:C1659 C1663:C2965" xr:uid="{63991F3B-9E97-432B-B935-7A8D7BBF394B}">
      <formula1>INDIRECT(B5)</formula1>
    </dataValidation>
    <dataValidation type="list" allowBlank="1" showErrorMessage="1" sqref="AG5:AG1659 AG1663:AG2965" xr:uid="{C11A413F-BC27-4637-AD85-1F41D5FFADCB}">
      <formula1>MGA</formula1>
    </dataValidation>
    <dataValidation type="list" allowBlank="1" showErrorMessage="1" sqref="B5:B1659 B1663:B2965" xr:uid="{0969753F-4948-4F48-BFA1-47103487D425}">
      <formula1>NIVEL</formula1>
    </dataValidation>
    <dataValidation type="list" allowBlank="1" showErrorMessage="1" sqref="O70 O2461:O2476 AG2461:AG2476 AF1663:AF2460 AF2477:AF2755 AF2757:AF2965 AF2462 AF5:AF526 AF2466:AF2467 AF528:AF1659 E2714:E2720 D1663:D2965 D5:D1659 E2746:E2810 E2677:E2686 AE2477:AE2965 AE1663:AE2465 AE5:AE1659 Z2461:Z2476 Y1663:Y2460 Y5:Y1659 Y2477:Y2965 AB5:AC1659 AD2463:AD2465 AD2468:AD2476 AB1663:AC2965" xr:uid="{0750FE67-4C4B-4D24-B943-842E1FB1B6D4}">
      <formula1>INDIRECT(#REF!)</formula1>
    </dataValidation>
    <dataValidation type="list" allowBlank="1" showErrorMessage="1" sqref="Q2477:Q2965 R2461:R2476 Q5:Q1659 Q1663:Q2460" xr:uid="{3A64A4DC-4838-4F73-B5D1-89B54F6E3768}">
      <formula1>SENTENCIAS</formula1>
    </dataValidation>
    <dataValidation type="list" allowBlank="1" showErrorMessage="1" sqref="U2477:U2965 V2461:V2476 U5:U1659 U1663:U2460" xr:uid="{2F8040E0-14C5-4EAF-AF37-C43BC3750F81}">
      <formula1>CONPES</formula1>
    </dataValidation>
    <dataValidation type="list" allowBlank="1" showErrorMessage="1" sqref="S2477:S2965 T2461:T2476 S5:S1659 S1663:S2460" xr:uid="{D5DA46DA-881D-44E5-BAAF-190BE2F4C222}">
      <formula1>TRAZADORES</formula1>
    </dataValidation>
    <dataValidation type="list" allowBlank="1" showErrorMessage="1" sqref="H2501 H2498:H2499 H2786:H2794 H2557:H2558 H2646:H2681 H2770 H2889 H2910:H2912 H2614:H2616 H2832:H2834 H2779:H2780 H2689:H2693 H2861:H2871 H2713 H2914 H2847:H2856 H2944:H2949 H2731:H2745 H2751:H2753 H2837 H2878 H2885 H2887 H2907:H2908 H2695:H2700 H2756:H2768 H2798:H2805 H2820:H2826 H2916:H2939 H2953:H2964" xr:uid="{85881931-B0C0-4980-B70C-6416B37CCF29}">
      <formula1>GRUPOPAR</formula1>
    </dataValidation>
    <dataValidation type="list" allowBlank="1" showErrorMessage="1" sqref="F72:F100 F5:F58 F60:F67 F2952:F2965" xr:uid="{232FB6F0-191E-4184-940C-B819718CC385}">
      <formula1>RECURSO</formula1>
    </dataValidation>
    <dataValidation allowBlank="1" showErrorMessage="1" sqref="F68:F71 F59 AF2756 AF2468:AF2476 AF2461 AF2463:AF2465 AF527" xr:uid="{067A60E5-94A7-4048-A687-6983DCA7FD78}"/>
    <dataValidation type="list" allowBlank="1" showErrorMessage="1" sqref="O2728:O2965 P2461:P2476 O2477:O2726 O5:O1659 O1663:O2460" xr:uid="{F844F8E0-4E58-4A15-9701-49DF2F873B09}">
      <formula1>POL</formula1>
    </dataValidation>
    <dataValidation type="list" allowBlank="1" showInputMessage="1" showErrorMessage="1" sqref="H2361:H2365 H2915 H2500 H2940:H2943 H2367:H2497 H2714:H2730 H2795:H2797 H2857:H2860 H2502:H2556 H2682:H2688 H2694 H2617:H2645 H2701 H2703:H2712 H2909 H2746:H2750 H2771:H2778 H2769 H2781:H2785 H2835:H2836 H2827:H2831 H2872:H2877 H2879:H2884 H2888 H2886 H2890:H2906 H2559:H2613 H2913 H2754:H2755 H2806:H2819 H2838:H2846 H2950:H2952 H2965 H5:H1659 H1663:H2359" xr:uid="{544FB88E-2644-4EFF-9BD0-8B5C0BD69F9C}">
      <formula1>GRUPOPAR</formula1>
    </dataValidation>
    <dataValidation type="list" allowBlank="1" showErrorMessage="1" sqref="I2362:I2965 I5:I1659 I1663:I2360" xr:uid="{B746FD84-3830-49ED-ABFA-2E2D13852CEA}">
      <formula1>CTA</formula1>
    </dataValidation>
    <dataValidation type="list" allowBlank="1" showErrorMessage="1" sqref="X2461:X2476 W2391:W2460 W2477:W2965 W5:W1659 W1663:W2385" xr:uid="{FC9840B5-863C-4F29-B7F5-6F88EA1C627A}">
      <formula1>PROGRAMAS</formula1>
    </dataValidation>
    <dataValidation type="custom" allowBlank="1" showErrorMessage="1" sqref="L2746:L2770 T2885:T2965 P2728:P2883 L2772:L2965 P2885:P2965 W2461:W2476 V2477:V2965 Q2461:Q2476 P2477:P2726 U2461:U2476 T2477:T2883 S2461:S2476 R2477:R2965 V1663:V2460 P1663:P2460 T1663:T2460 N1663:N2965 R1663:R2460 R5:R1659 N5:N1659 T5:T1659 P5:P1659 V5:V1659 L5:L1659 L1663:L2744" xr:uid="{9D7BCEB7-FD0F-4017-A791-9E941ECEEB74}">
      <formula1>AND(GTE(LEN(L5),MIN((0),(500))),LTE(LEN(L5),MAX((0),(500))))</formula1>
    </dataValidation>
    <dataValidation type="decimal" operator="greaterThanOrEqual" allowBlank="1" showErrorMessage="1" sqref="K7 K57 J306:K310 J305 M2772:M2965 J2628:J2637 J2772:K2785 K2808:K2810 J2638:K2770 K2786:K2787 K2946:K2948 J8:K56 J2788:K2807 J2949:K2965 J5:K6 J58:K304 J2811:K2945 K1663:K2637 J311:J2626 K312:K1659 M5:M1659 M1663:M2770" xr:uid="{02B7515A-1735-44A8-BD52-17B8F4116CDA}">
      <formula1>0</formula1>
    </dataValidation>
  </dataValidations>
  <pageMargins left="0.70866141732283472" right="0.70866141732283472" top="0.74803149606299213" bottom="0.74803149606299213" header="0" footer="0"/>
  <pageSetup paperSize="9" scale="1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PAA-CIERRE 2022</vt:lpstr>
      <vt:lpstr>PUBLICACION</vt:lpstr>
      <vt:lpstr>ANEXO 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LENOVO</cp:lastModifiedBy>
  <dcterms:created xsi:type="dcterms:W3CDTF">2022-11-21T13:27:05Z</dcterms:created>
  <dcterms:modified xsi:type="dcterms:W3CDTF">2023-01-31T22:37:11Z</dcterms:modified>
</cp:coreProperties>
</file>